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C:\SIC\SIC 2025\PA\SEGUIMIENTO\Noviembree\"/>
    </mc:Choice>
  </mc:AlternateContent>
  <xr:revisionPtr revIDLastSave="0" documentId="13_ncr:1_{8282ED61-F60C-4680-AEE9-3F6D7A10A654}" xr6:coauthVersionLast="47" xr6:coauthVersionMax="47" xr10:uidLastSave="{00000000-0000-0000-0000-000000000000}"/>
  <bookViews>
    <workbookView xWindow="-120" yWindow="-120" windowWidth="20730" windowHeight="11040" tabRatio="836" firstSheet="1" activeTab="1" xr2:uid="{9FBA3923-6691-4B80-8905-8C92C03B4639}"/>
  </bookViews>
  <sheets>
    <sheet name="Hoja4" sheetId="23" state="hidden" r:id="rId1"/>
    <sheet name="CONTENIDO " sheetId="5" r:id="rId2"/>
    <sheet name="Dimensión 1 - Talento Humano " sheetId="18" r:id="rId3"/>
    <sheet name="Dimensión 2 - Direccionamiento" sheetId="7" r:id="rId4"/>
    <sheet name="Dimensión 3-Gestión con Valor" sheetId="19" r:id="rId5"/>
    <sheet name="Dimensión 4 - Evaluación de res" sheetId="14" r:id="rId6"/>
    <sheet name="Dimensión 5 - Información y com" sheetId="15" r:id="rId7"/>
    <sheet name="Dimensión 6 - GESCO+I" sheetId="16" r:id="rId8"/>
    <sheet name="Dimensión 7 - Control Interno" sheetId="17" r:id="rId9"/>
    <sheet name="PAI 2025 Consolidado" sheetId="26" r:id="rId10"/>
    <sheet name="Plantilla publicacion" sheetId="25" state="hidden" r:id="rId11"/>
    <sheet name="RANKIG" sheetId="31" r:id="rId12"/>
    <sheet name="Convenciones" sheetId="27" r:id="rId13"/>
    <sheet name="Plantilla publicacion (2)" sheetId="30" state="hidden" r:id="rId14"/>
    <sheet name="PAI 2025 GPS rempl2)" sheetId="21" state="hidden" r:id="rId15"/>
    <sheet name="Hoja1" sheetId="32" state="hidden" r:id="rId16"/>
    <sheet name="Plan de acci�n consolidado 2025" sheetId="28" state="hidden"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s>
  <definedNames>
    <definedName name="\A">#REF!</definedName>
    <definedName name="\Z">#REF!</definedName>
    <definedName name="_38_GAI" localSheetId="12">[1]LISTAS!#REF!</definedName>
    <definedName name="_38_GAI">[1]LISTAS!#REF!</definedName>
    <definedName name="_xlnm._FilterDatabase" localSheetId="2" hidden="1">'Dimensión 1 - Talento Humano '!$A$9:$N$44</definedName>
    <definedName name="_xlnm._FilterDatabase" localSheetId="3" hidden="1">'Dimensión 2 - Direccionamiento'!$A$8:$N$31</definedName>
    <definedName name="_xlnm._FilterDatabase" localSheetId="4" hidden="1">'Dimensión 3-Gestión con Valor'!$A$9:$N$380</definedName>
    <definedName name="_xlnm._FilterDatabase" localSheetId="5" hidden="1">'Dimensión 4 - Evaluación de res'!$A$9:$N$14</definedName>
    <definedName name="_xlnm._FilterDatabase" localSheetId="6" hidden="1">'Dimensión 5 - Información y com'!$A$9:$N$36</definedName>
    <definedName name="_xlnm._FilterDatabase" localSheetId="7" hidden="1">'Dimensión 6 - GESCO+I'!$A$9:$N$62</definedName>
    <definedName name="_xlnm._FilterDatabase" localSheetId="8" hidden="1">'Dimensión 7 - Control Interno'!$A$9:$N$18</definedName>
    <definedName name="_xlnm._FilterDatabase" localSheetId="0" hidden="1">Hoja4!$A$4:$F$36</definedName>
    <definedName name="_xlnm._FilterDatabase" localSheetId="9" hidden="1">'PAI 2025 Consolidado'!$5:$5</definedName>
    <definedName name="_xlnm._FilterDatabase" localSheetId="14" hidden="1">'PAI 2025 GPS rempl2)'!$A$3:$AE$505</definedName>
    <definedName name="_xlnm._FilterDatabase" localSheetId="16" hidden="1">'Plan de acci�n consolidado 2025'!$A$3:$AH$3</definedName>
    <definedName name="_xlnm._FilterDatabase" localSheetId="10" hidden="1">'Plantilla publicacion'!$A$2:$AA$490</definedName>
    <definedName name="_xlnm._FilterDatabase" localSheetId="13" hidden="1">'Plantilla publicacion (2)'!$A$2:$AU$2</definedName>
    <definedName name="_xlnm._FilterDatabase" localSheetId="11" hidden="1">RANKIG!$G$15:$J$56</definedName>
    <definedName name="A_IMPRESIÓN_IM">#REF!</definedName>
    <definedName name="aa">#REF!</definedName>
    <definedName name="aaaqqww">#REF!</definedName>
    <definedName name="AC">#REF!</definedName>
    <definedName name="AccountAlias">#REF!</definedName>
    <definedName name="AccountBalance">#REF!</definedName>
    <definedName name="AccountDate">#REF!</definedName>
    <definedName name="AccountNumber">#REF!</definedName>
    <definedName name="AccountOwner">#REF!</definedName>
    <definedName name="ACI">#REF!</definedName>
    <definedName name="ACTIVIDAD">#REF!</definedName>
    <definedName name="ACTIVIDADBP">#REF!</definedName>
    <definedName name="ACTIVIDADBP2">#REF!</definedName>
    <definedName name="activo">[2]DESPLEGABLES!#REF!</definedName>
    <definedName name="ANARE1232">'[3]1232'!#REF!</definedName>
    <definedName name="ANARE3431">'[3]3431'!#REF!</definedName>
    <definedName name="ANARES1111">'[4]PE-14'!#REF!</definedName>
    <definedName name="ANARES1112">'[3]1112'!$C$30</definedName>
    <definedName name="ANARES1113">'[3]1113'!$B$36</definedName>
    <definedName name="ANARES1121">'[3]1121'!$B$36</definedName>
    <definedName name="ANARES1122">'[3]1122'!$B$34</definedName>
    <definedName name="ANARES1131">'[3]1131'!$B$33</definedName>
    <definedName name="ANARES1141">'[3]1141'!$B$35</definedName>
    <definedName name="ANARES1211">'[3]1211'!$B$36</definedName>
    <definedName name="ANARES1212">'[3]1212'!$B$36</definedName>
    <definedName name="ANARES1221">'[3]1221'!$B$36</definedName>
    <definedName name="ANARES1222">'[3]1222'!$B$39</definedName>
    <definedName name="ANARES1231">'[3]1231'!$B$38</definedName>
    <definedName name="ANARES1232">'[3]1232'!$B$47</definedName>
    <definedName name="ANARES1233">'[3]1233'!$B$35</definedName>
    <definedName name="ANARES1234">'[3]1234'!$B$39</definedName>
    <definedName name="ANARES1241">'[3]1241'!$B$35</definedName>
    <definedName name="ANARES2111">'[3]2111'!$B$38</definedName>
    <definedName name="ANARES2211">'[3]2211'!$B$35</definedName>
    <definedName name="ANARES3111">'[3]3111'!$B$44</definedName>
    <definedName name="ANARES3112">'[3]3112'!$L$30</definedName>
    <definedName name="ANARES3211">'[3]3211'!$B$35</definedName>
    <definedName name="ANARES3231">'[3]3231'!$B$38</definedName>
    <definedName name="ANARES3232">'[3]3232'!$B$35</definedName>
    <definedName name="ANARES3233">'[3]3233'!$B$36</definedName>
    <definedName name="ANARES3241">'[3]3241'!$A$1</definedName>
    <definedName name="ANARES3242">'[3]3242'!$B$36</definedName>
    <definedName name="ANARES3243">'[3]3243'!$B$36</definedName>
    <definedName name="ANARES3244">'[3]3244'!$B$9</definedName>
    <definedName name="ANARES3245">'[3]3245'!$B$41</definedName>
    <definedName name="ANARES3246">'[3]3246'!$B$38</definedName>
    <definedName name="ANARES3311">'[3]3311'!$B$36</definedName>
    <definedName name="ANARES3411">'[3]3411'!$B$38</definedName>
    <definedName name="ANARES3421">'[3]3421'!$B$60</definedName>
    <definedName name="ANARES3422">'[3]3422'!$B$44</definedName>
    <definedName name="ANARES3423">'[3]3423'!$B$59</definedName>
    <definedName name="ANARES3431">'[3]3431'!$B$65</definedName>
    <definedName name="ANARES3441">'[3]3441'!$B$38</definedName>
    <definedName name="ANARES3442">'[3]3442'!$B$34</definedName>
    <definedName name="ANARES3443">'[3]3443'!$B$35</definedName>
    <definedName name="ANARES3444">'[3]3444'!$B$36</definedName>
    <definedName name="ANARES3451">'[3]3451'!$B$44</definedName>
    <definedName name="ANARESU1232">'[3]1232'!#REF!</definedName>
    <definedName name="ANARESU3233">'[3]3233'!#REF!</definedName>
    <definedName name="años">#REF!</definedName>
    <definedName name="APELLIDOS">#REF!</definedName>
    <definedName name="area" localSheetId="12">'[5]Formulacion PA'!$Y$92:$Y$104</definedName>
    <definedName name="area" localSheetId="9">[6]LISTAS!$I$4:$I$38</definedName>
    <definedName name="area" localSheetId="14">[6]LISTAS!$I$4:$I$38</definedName>
    <definedName name="area" localSheetId="10">[6]LISTAS!$I$4:$I$38</definedName>
    <definedName name="area" localSheetId="13">[6]LISTAS!$I$4:$I$38</definedName>
    <definedName name="area">[7]LISTAS!$I$4:$I$38</definedName>
    <definedName name="_xlnm.Print_Area" localSheetId="4">'Dimensión 3-Gestión con Valor'!$B$1:$Q$379</definedName>
    <definedName name="_xlnm.Print_Area">#REF!</definedName>
    <definedName name="areadependencia">#REF!</definedName>
    <definedName name="Areas">#REF!</definedName>
    <definedName name="ÁREAS">#REF!</definedName>
    <definedName name="areasdepen">#REF!</definedName>
    <definedName name="areasreponsables">'[5]Formulacion PA'!$A$92:$A$121</definedName>
    <definedName name="Arrenda">[8]Formato!$AJ$422:$AJ$423</definedName>
    <definedName name="ASAS">#REF!</definedName>
    <definedName name="asassasa">'[9]271-basica'!#REF!</definedName>
    <definedName name="ASD">#REF!</definedName>
    <definedName name="ASDAQWEQWE">#REF!</definedName>
    <definedName name="asigbas">[10]planta2002!$I:$I</definedName>
    <definedName name="asigmen">'[11]UNIDAD ICT'!$G:$G</definedName>
    <definedName name="ASO_PLAN">[12]LISTAS!$E$494:$E$495</definedName>
    <definedName name="auxalm">[10]planta2002!$L:$L</definedName>
    <definedName name="B">#REF!</definedName>
    <definedName name="bien_o_servicio">[2]DESPLEGABLES!#REF!</definedName>
    <definedName name="boncom">#REF!</definedName>
    <definedName name="bonrec">#REF!</definedName>
    <definedName name="bonser">[10]planta2002!$M:$M</definedName>
    <definedName name="calsificar">'[13]cod Proceso'!#REF!</definedName>
    <definedName name="Capacit">[8]Formato!$AT$422:$AT$424</definedName>
    <definedName name="cargo">#REF!</definedName>
    <definedName name="cargos">[14]listas!$AY$2:$AY$67</definedName>
    <definedName name="cccc">'[9]271-basica'!#REF!</definedName>
    <definedName name="CCP">[15]LISTAS!$B$7:$B$24</definedName>
    <definedName name="CCP_FUNC">#REF!</definedName>
    <definedName name="CCP_FUNCIONAMIENTO">[12]LISTAS!$B$487:$B$526</definedName>
    <definedName name="cesfna">#REF!</definedName>
    <definedName name="cfghjki">#REF!</definedName>
    <definedName name="clasificacion">'[13]cod Proceso'!#REF!</definedName>
    <definedName name="clasificador">[16]Listas!$W$3:$W$11</definedName>
    <definedName name="Cod.09999">#REF!</definedName>
    <definedName name="Cod.10000">#REF!</definedName>
    <definedName name="Cod.1000005">#REF!</definedName>
    <definedName name="Cod.1000023">#REF!</definedName>
    <definedName name="Cod.1000057">#REF!</definedName>
    <definedName name="Cod.1000546">#REF!</definedName>
    <definedName name="Cod.1000579">#REF!</definedName>
    <definedName name="Cod.1000585">#REF!</definedName>
    <definedName name="Cod.20000">#REF!</definedName>
    <definedName name="cod.20110110002165">'[16]obj-produc'!#REF!</definedName>
    <definedName name="cod.20110110002434">'[16]obj-produc'!#REF!</definedName>
    <definedName name="cod.20130110000232">'[16]obj-produc'!#REF!</definedName>
    <definedName name="cod.20130110001971DIES">'[16]obj-produc'!#REF!</definedName>
    <definedName name="Cod.2220000">#REF!</definedName>
    <definedName name="Cod.30000">#REF!</definedName>
    <definedName name="Cod.5030000">#REF!</definedName>
    <definedName name="Cod.60000">#REF!</definedName>
    <definedName name="Cod.69999">#REF!</definedName>
    <definedName name="Cod.70000">#REF!</definedName>
    <definedName name="Cod2220000">#REF!</definedName>
    <definedName name="CODACTIVIDAD">'[17]TODAS (2)'!$F$5:$F$50</definedName>
    <definedName name="codigo8100">[14]listas!#REF!</definedName>
    <definedName name="CODIGO8410">[14]listas!#REF!</definedName>
    <definedName name="comfam">#REF!</definedName>
    <definedName name="COMPETENCIA">#REF!</definedName>
    <definedName name="componente">#REF!</definedName>
    <definedName name="componentes">[14]listas!$I$48:$I$62</definedName>
    <definedName name="Compra">[8]Formato!$AP$422</definedName>
    <definedName name="Compraequi">[8]Formato!$R$422:$R$430</definedName>
    <definedName name="Compras">[3]Compras!$B$36</definedName>
    <definedName name="Comunic">[8]Formato!$AC$422:$AC$426</definedName>
    <definedName name="CONCILIACION">#REF!</definedName>
    <definedName name="Consult">[8]Formato!$AZ$422</definedName>
    <definedName name="Contrat">[8]Formato!$AX$422:$AX$426</definedName>
    <definedName name="Contratos">[3]Contratos!$B$37</definedName>
    <definedName name="CPC">[2]DESPLEGABLES!#REF!</definedName>
    <definedName name="CRITERIO">#REF!</definedName>
    <definedName name="cubs">#REF!</definedName>
    <definedName name="DDRS">#REF!</definedName>
    <definedName name="DDTS">#REF!</definedName>
    <definedName name="DDU">#REF!</definedName>
    <definedName name="DEE">#REF!</definedName>
    <definedName name="Defensa">[8]Formato!$AN$422:$AN$423</definedName>
    <definedName name="denocargo">'[18]Anexos de Costos'!#REF!</definedName>
    <definedName name="DENOMINACION">[19]CARGOS!$B$1:$B$20</definedName>
    <definedName name="depen">#REF!</definedName>
    <definedName name="DEPENDENCIAS" localSheetId="12">#REF!</definedName>
    <definedName name="Dependencias">[1]LISTAS!#REF!</definedName>
    <definedName name="dependencias_regalias">'[20]Info listas desplegables'!$C$4:$C$19</definedName>
    <definedName name="DEPP">#REF!</definedName>
    <definedName name="Derechos_administrativos">[2]DESPLEGABLES!#REF!</definedName>
    <definedName name="DESPP">#REF!</definedName>
    <definedName name="detallebpin">#REF!</definedName>
    <definedName name="DIFP">#REF!</definedName>
    <definedName name="DIG">[8]Formato!$I$422:$I$429</definedName>
    <definedName name="DIGITALIZACION">[21]Hoja2!$V$5:$V$10</definedName>
    <definedName name="Dirección_de_Investigaciones_de_Protección_de_Usuarios_de_Servicios_de_Comunicaciones">[22]MODIFICACIÓN!#REF!</definedName>
    <definedName name="DJSG">#REF!</definedName>
    <definedName name="DTAM">[8]Formato!$I$430:$I$441</definedName>
    <definedName name="DTAN">[8]Formato!$I$442:$I$450</definedName>
    <definedName name="DTAO">[8]Formato!$I$451:$I$463</definedName>
    <definedName name="DTCA">[8]Formato!$I$464:$I$478</definedName>
    <definedName name="DTOR">[8]Formato!$I$479:$I$485</definedName>
    <definedName name="DTPA">[8]Formato!$I$486:$I$494</definedName>
    <definedName name="EDO_VIG_FUT">#REF!</definedName>
    <definedName name="ee">#REF!</definedName>
    <definedName name="eeewwqqq">#REF!</definedName>
    <definedName name="ejecpresup">[3]ejecpresup!$B$37</definedName>
    <definedName name="emppln">#REF!</definedName>
    <definedName name="Enseres">[8]Formato!$T$422:$T$424</definedName>
    <definedName name="ERWE5345">#REF!</definedName>
    <definedName name="est_vig">#REF!</definedName>
    <definedName name="estado">#REF!</definedName>
    <definedName name="estado_sol_vf">#REF!</definedName>
    <definedName name="estado_solicitud_vf">#REF!</definedName>
    <definedName name="estado_vf">#REF!</definedName>
    <definedName name="estavigencias">#REF!</definedName>
    <definedName name="Estrategias">#REF!</definedName>
    <definedName name="fcoos12">#REF!</definedName>
    <definedName name="FECHANAC">#REF!</definedName>
    <definedName name="Ficha_1">[22]MODIFICACIÓN!#REF!</definedName>
    <definedName name="Ficha_10">[22]MODIFICACIÓN!#REF!</definedName>
    <definedName name="Ficha_11">[22]MODIFICACIÓN!#REF!</definedName>
    <definedName name="Ficha_12">[22]MODIFICACIÓN!#REF!</definedName>
    <definedName name="Ficha_13">[22]MODIFICACIÓN!#REF!</definedName>
    <definedName name="Ficha_2">[22]MODIFICACIÓN!#REF!</definedName>
    <definedName name="Ficha_3">[22]MODIFICACIÓN!#REF!</definedName>
    <definedName name="Ficha_4">[22]MODIFICACIÓN!#REF!</definedName>
    <definedName name="Ficha_5">[22]MODIFICACIÓN!#REF!</definedName>
    <definedName name="Ficha_6">[22]MODIFICACIÓN!#REF!</definedName>
    <definedName name="Ficha_7">[22]MODIFICACIÓN!#REF!</definedName>
    <definedName name="Ficha_8">[22]MODIFICACIÓN!#REF!</definedName>
    <definedName name="Ficha_9">[22]MODIFICACIÓN!#REF!</definedName>
    <definedName name="fichas" localSheetId="12">[23]listas!$AC$112:$AC$142</definedName>
    <definedName name="fichas">[1]LISTAS!#REF!</definedName>
    <definedName name="FINANCIADO">#REF!</definedName>
    <definedName name="financiamiento" localSheetId="2">[24]LISTAS!$H$16:$H$26</definedName>
    <definedName name="financiamiento" localSheetId="9">[25]LISTAS!$H$16:$H$26</definedName>
    <definedName name="financiamiento" localSheetId="14">[25]LISTAS!$H$16:$H$26</definedName>
    <definedName name="financiamiento" localSheetId="10">[25]LISTAS!$H$16:$H$26</definedName>
    <definedName name="financiamiento" localSheetId="13">[25]LISTAS!$H$16:$H$26</definedName>
    <definedName name="financiamiento">[26]LISTAS!$H$16:$H$26</definedName>
    <definedName name="FOCOS">[16]Listas!$C$3:$C$123</definedName>
    <definedName name="focos12">#REF!</definedName>
    <definedName name="focos13">#REF!</definedName>
    <definedName name="Fondos">[2]DESPLEGABLES!#REF!</definedName>
    <definedName name="formato1">#REF!</definedName>
    <definedName name="FUENTE">#REF!</definedName>
    <definedName name="Fuente_de_los_recursos">'[27]PAA Formato Inversión'!$C$125:$C$127</definedName>
    <definedName name="fuente_recursos">#REF!</definedName>
    <definedName name="fuentes" localSheetId="12">'[28]DE01-F12'!$E$107:$E$109</definedName>
    <definedName name="fuentes">[1]LISTAS!#REF!</definedName>
    <definedName name="funcionario">[14]listas!$E$73:$E$99</definedName>
    <definedName name="gasrep">[10]planta2002!$J:$J</definedName>
    <definedName name="Gastos">[8]Formato!$AV$422:$AV$423</definedName>
    <definedName name="GCRP">#REF!</definedName>
    <definedName name="GCT">#REF!</definedName>
    <definedName name="GP">#REF!</definedName>
    <definedName name="GPE">#REF!</definedName>
    <definedName name="grado">#REF!</definedName>
    <definedName name="Grupo">[8]Formato!$I$422:$I$507</definedName>
    <definedName name="GRUPO1">#REF!</definedName>
    <definedName name="GRUPO10">#REF!</definedName>
    <definedName name="GRUPO11">#REF!</definedName>
    <definedName name="GRUPO12">#REF!</definedName>
    <definedName name="GRUPO2">#REF!</definedName>
    <definedName name="GRUPO3">#REF!</definedName>
    <definedName name="GRUPO4">#REF!</definedName>
    <definedName name="GRUPO5">#REF!</definedName>
    <definedName name="GRUPO6">#REF!</definedName>
    <definedName name="GRUPO7">#REF!</definedName>
    <definedName name="GRUPO8">#REF!</definedName>
    <definedName name="GRUPO9">#REF!</definedName>
    <definedName name="GTE">#REF!</definedName>
    <definedName name="H">'[9]271-basica'!#REF!</definedName>
    <definedName name="hhhhhhhhhhhhhhhhhhhh">'[9]271-basica'!#REF!</definedName>
    <definedName name="hoa">'[9]271-basica'!#REF!</definedName>
    <definedName name="horext">[10]planta2002!$AG:$AG</definedName>
    <definedName name="I">#REF!</definedName>
    <definedName name="icbf">#REF!</definedName>
    <definedName name="II">#REF!</definedName>
    <definedName name="III">#REF!</definedName>
    <definedName name="Impreso">[8]Formato!$AE$422:$AE$426</definedName>
    <definedName name="Impuest">[8]Formato!$P$422:$P$425</definedName>
    <definedName name="indi">'[29]Registro Indicadores'!$C$6:$C$100</definedName>
    <definedName name="indicadores" localSheetId="12">[1]LISTAS!#REF!</definedName>
    <definedName name="indicadores">[1]LISTAS!#REF!</definedName>
    <definedName name="indvac">#REF!</definedName>
    <definedName name="instec">#REF!</definedName>
    <definedName name="INSUMOS">#REF!</definedName>
    <definedName name="Insumos_productos">#REF!</definedName>
    <definedName name="IV">#REF!</definedName>
    <definedName name="IX">#REF!</definedName>
    <definedName name="jorgito">#REF!</definedName>
    <definedName name="Lineamiento1">[14]listas!#REF!</definedName>
    <definedName name="Lineamiento15">[14]listas!#REF!</definedName>
    <definedName name="Lineamiento6">[14]listas!#REF!</definedName>
    <definedName name="Lineamiento7">[14]listas!#REF!</definedName>
    <definedName name="lineamientos">[14]listas!$A$2:$A$8</definedName>
    <definedName name="lista">'[30]Sabana EVALUACION'!$BG$12:$BG$23</definedName>
    <definedName name="LISTADO_FICHAS">#REF!</definedName>
    <definedName name="LISTASPOLI">'[31]LISTAS POLITICA'!$B$1:$B$21</definedName>
    <definedName name="ListBoxOutput">#REF!</definedName>
    <definedName name="LTE">#REF!</definedName>
    <definedName name="Macroprocesos">'[32]Listas desplegables'!$B$3:$B$16</definedName>
    <definedName name="Manteni">[8]Formato!$BB$422:$BB$428</definedName>
    <definedName name="Materia">[8]Formato!$AA$422:$AA$432</definedName>
    <definedName name="MBARRERA">#REF!</definedName>
    <definedName name="mes">#REF!</definedName>
    <definedName name="MESES" localSheetId="12">#REF!</definedName>
    <definedName name="meses">[1]LISTAS!#REF!</definedName>
    <definedName name="META">#REF!</definedName>
    <definedName name="META1">#REF!</definedName>
    <definedName name="META2">#REF!</definedName>
    <definedName name="META3">#REF!</definedName>
    <definedName name="META4">#REF!</definedName>
    <definedName name="METAT">#REF!</definedName>
    <definedName name="Mod">#REF!</definedName>
    <definedName name="MOD_SELECCIÓN">[33]LISTAS!$A$7:$A$20</definedName>
    <definedName name="modal">#REF!</definedName>
    <definedName name="modalidad">#REF!</definedName>
    <definedName name="MODALIDAD_CONTRATACIÓN">#REF!</definedName>
    <definedName name="Modalidad_de_selección">'[27]PAA Formato Inversión'!$C$108:$C$121</definedName>
    <definedName name="modalidad_seleccion">#REF!</definedName>
    <definedName name="modsele">[34]Ciudadano!#REF!</definedName>
    <definedName name="MovementBalance">#REF!</definedName>
    <definedName name="MovementCredit">#REF!</definedName>
    <definedName name="MovementDebit">#REF!</definedName>
    <definedName name="MovementDescription">#REF!</definedName>
    <definedName name="MovementFrom">#REF!</definedName>
    <definedName name="MovementProcedure">#REF!</definedName>
    <definedName name="MovementTo">#REF!</definedName>
    <definedName name="NA">[12]LISTAS!$E$492</definedName>
    <definedName name="nio">'[35]ANEXO 8'!#REF!</definedName>
    <definedName name="nivcar">'[9]271-basica'!#REF!</definedName>
    <definedName name="NO">#REF!</definedName>
    <definedName name="Noconformes">'[3]No conformes'!$B$37</definedName>
    <definedName name="NOMBRE_DEL_PROYECTO">#REF!+#REF!</definedName>
    <definedName name="NOMBRES">#REF!</definedName>
    <definedName name="nomcar">#REF!</definedName>
    <definedName name="NUMEROS">#REF!</definedName>
    <definedName name="O.E">#REF!</definedName>
    <definedName name="OAJ">#REF!</definedName>
    <definedName name="OBJ.ESP_PRO_1">#REF!</definedName>
    <definedName name="OBJ.ESP_PRO_10">#REF!</definedName>
    <definedName name="OBJ.ESP_PRO_11">#REF!</definedName>
    <definedName name="OBJ.ESP_PRO_12">#REF!</definedName>
    <definedName name="OBJ.ESP_PRO_13">#REF!</definedName>
    <definedName name="OBJ.ESP_PRO_14">#REF!</definedName>
    <definedName name="OBJ.ESP_PRO_15">#REF!</definedName>
    <definedName name="OBJ.ESP_PRO_16">#REF!</definedName>
    <definedName name="OBJ.ESP_PRO_17">#REF!</definedName>
    <definedName name="OBJ.ESP_PRO_18">#REF!</definedName>
    <definedName name="OBJ.ESP_PRO_19">#REF!</definedName>
    <definedName name="OBJ.ESP_PRO_2">#REF!</definedName>
    <definedName name="OBJ.ESP_PRO_20">#REF!</definedName>
    <definedName name="OBJ.ESP_PRO_21">#REF!</definedName>
    <definedName name="OBJ.ESP_PRO_22">#REF!</definedName>
    <definedName name="OBJ.ESP_PRO_3">#REF!</definedName>
    <definedName name="OBJ.ESP_PRO_4">#REF!</definedName>
    <definedName name="OBJ.ESP_PRO_5">#REF!</definedName>
    <definedName name="OBJ.ESP_PRO_6">#REF!</definedName>
    <definedName name="OBJ.ESP_PRO_7">#REF!</definedName>
    <definedName name="OBJ.ESP_PRO_8">#REF!</definedName>
    <definedName name="OBJ.ESP_PRO_9">#REF!</definedName>
    <definedName name="OBJ.GEN_OBJ.ESP_1">#REF!</definedName>
    <definedName name="OBJ.GEN_OBJ.ESP_10">#REF!</definedName>
    <definedName name="OBJ.GEN_OBJ.ESP_11">#REF!</definedName>
    <definedName name="OBJ.GEN_OBJ.ESP_12">#REF!</definedName>
    <definedName name="OBJ.GEN_OBJ.ESP_2">#REF!</definedName>
    <definedName name="OBJ.GEN_OBJ.ESP_3">#REF!</definedName>
    <definedName name="OBJ.GEN_OBJ.ESP_4">#REF!</definedName>
    <definedName name="OBJ.GEN_OBJ.ESP_5">#REF!</definedName>
    <definedName name="OBJ.GEN_OBJ.ESP_6">#REF!</definedName>
    <definedName name="OBJ.GEN_OBJ.ESP_7">#REF!</definedName>
    <definedName name="OBJ.GEN_OBJ.ESP_8">#REF!</definedName>
    <definedName name="OBJ.GEN_OBJ.ESP_9">#REF!</definedName>
    <definedName name="OBJ_1">#REF!</definedName>
    <definedName name="OBJ_10">#REF!</definedName>
    <definedName name="OBJ_11">#REF!</definedName>
    <definedName name="OBJ_12">#REF!</definedName>
    <definedName name="OBJ_2">#REF!</definedName>
    <definedName name="OBJ_3">#REF!</definedName>
    <definedName name="OBJ_4">#REF!</definedName>
    <definedName name="OBJ_5">#REF!</definedName>
    <definedName name="OBJ_6">#REF!</definedName>
    <definedName name="OBJ_7">#REF!</definedName>
    <definedName name="OBJ_8">#REF!</definedName>
    <definedName name="OBJ_9">#REF!</definedName>
    <definedName name="OBJCALIDAD">[29]listas!$O$5:$O$9</definedName>
    <definedName name="obje1">#REF!</definedName>
    <definedName name="obje2">#REF!</definedName>
    <definedName name="obje3">#REF!</definedName>
    <definedName name="objet4">[14]listas!#REF!</definedName>
    <definedName name="Objetivo10">[14]listas!#REF!</definedName>
    <definedName name="Objetivo11">[14]listas!#REF!</definedName>
    <definedName name="Objetivo12">[14]listas!#REF!</definedName>
    <definedName name="Objetivo13">[14]listas!#REF!</definedName>
    <definedName name="Objetivo14">[14]listas!#REF!</definedName>
    <definedName name="Objetivo15">[14]listas!#REF!</definedName>
    <definedName name="Objetivo16">[14]listas!#REF!</definedName>
    <definedName name="Objetivo17">[14]listas!#REF!</definedName>
    <definedName name="Objetivo18">[14]listas!#REF!</definedName>
    <definedName name="Objetivo19">[14]listas!#REF!</definedName>
    <definedName name="Objetivo20">[14]listas!#REF!</definedName>
    <definedName name="Objetivo21">[14]listas!#REF!</definedName>
    <definedName name="Objetivo22">[14]listas!#REF!</definedName>
    <definedName name="Objetivo3">[14]listas!#REF!</definedName>
    <definedName name="Objetivo4">[14]listas!#REF!</definedName>
    <definedName name="Objetivo5">[14]listas!#REF!</definedName>
    <definedName name="Objetivo6">[14]listas!#REF!</definedName>
    <definedName name="Objetivo7">[14]listas!#REF!</definedName>
    <definedName name="Objetivo8">[14]listas!#REF!</definedName>
    <definedName name="Objetivo9">[14]listas!#REF!</definedName>
    <definedName name="OBJETIVOCAL">[36]Objetivos!$A$5:$A$11</definedName>
    <definedName name="objetivos">'[5]Formulacion PA'!$G$92:$G$97</definedName>
    <definedName name="Objetivos_calidad">'[32]Listas desplegables'!#REF!</definedName>
    <definedName name="Objetivos_Estratégicos">#REF!</definedName>
    <definedName name="objeto">[8]Formato!$N$422:$N$440</definedName>
    <definedName name="objetogasto">'[37]Obj Gasto (2)'!$A$2:$A$19</definedName>
    <definedName name="OBJINS">'[38]Marco estratégico'!$B$1:$B$15</definedName>
    <definedName name="obsejecpresup">[3]ejecpresup!$B$40</definedName>
    <definedName name="OBSER1111">'[4]PE-14'!#REF!</definedName>
    <definedName name="OBSER1112">'[3]1112'!$B$37</definedName>
    <definedName name="OBSER1113">'[3]1113'!$B$39</definedName>
    <definedName name="OBSER1121">'[3]1121'!$B$39</definedName>
    <definedName name="OBSER1122">'[3]1122'!$B$37</definedName>
    <definedName name="OBSER1131">'[3]1131'!$B$36</definedName>
    <definedName name="OBSER1141">'[3]1141'!$B$38</definedName>
    <definedName name="OBSER1211">'[3]1211'!$B$39</definedName>
    <definedName name="OBSER1212">'[3]1212'!$B$39</definedName>
    <definedName name="OBSER1221">'[3]1221'!$B$39</definedName>
    <definedName name="OBSER1222">'[3]1222'!$B$42</definedName>
    <definedName name="OBSER1231">'[3]1231'!$B$41</definedName>
    <definedName name="OBSER1232">'[3]1232'!$B$50</definedName>
    <definedName name="OBSER1233">'[3]1233'!$B$38</definedName>
    <definedName name="OBSER1234">'[3]1234'!$B$42</definedName>
    <definedName name="OBSER1241">'[3]1241'!$B$38</definedName>
    <definedName name="OBSER2111">'[3]2111'!$B$41</definedName>
    <definedName name="OBSER2211">'[3]2211'!$B$38</definedName>
    <definedName name="OBSER3111">'[3]3111'!$B$47</definedName>
    <definedName name="OBSER3112">'[3]3112'!$B$38</definedName>
    <definedName name="OBSER3211">'[3]3211'!$B$38</definedName>
    <definedName name="OBSER3231">'[3]3231'!$B$41</definedName>
    <definedName name="OBSER3232">'[3]3232'!$B$38</definedName>
    <definedName name="OBSER3233">'[3]3233'!#REF!</definedName>
    <definedName name="OBSER3241">'[3]3241'!$B$37</definedName>
    <definedName name="OBSER3242">'[3]3242'!$B$44</definedName>
    <definedName name="OBSER3243">'[3]3243'!$B$39</definedName>
    <definedName name="OBSER3244">'[3]3244'!$B$40</definedName>
    <definedName name="OBSER3245">'[3]3245'!$B$44</definedName>
    <definedName name="OBSER3246">'[3]3246'!$B$41</definedName>
    <definedName name="OBSER3311">'[3]3311'!$B$39</definedName>
    <definedName name="OBSER3411">'[3]3411'!$B$41</definedName>
    <definedName name="OBSER3421">'[3]3421'!$B$63</definedName>
    <definedName name="OBSER3422">'[3]3422'!$B$47</definedName>
    <definedName name="OBSER3423">'[3]3423'!$B$62</definedName>
    <definedName name="OBSER3431">'[3]3431'!$B$68</definedName>
    <definedName name="OBSER3441">'[3]3441'!$B$41</definedName>
    <definedName name="OBSER3442">'[3]3442'!$B$37</definedName>
    <definedName name="OBSER3443">'[3]3443'!$B$38</definedName>
    <definedName name="OBSER3444">'[3]3444'!$B$39</definedName>
    <definedName name="OBSER3451">'[3]3451'!$B$47</definedName>
    <definedName name="OBSERVACIONES">#REF!</definedName>
    <definedName name="OCI">#REF!</definedName>
    <definedName name="opciones">#REF!</definedName>
    <definedName name="otrosg">[8]Formato!$V$422</definedName>
    <definedName name="Periodicidad">#REF!</definedName>
    <definedName name="pespectiva">[29]listas!$M$5:$M$8</definedName>
    <definedName name="PILAR">#REF!</definedName>
    <definedName name="PLAN_DE_COMPRAS">#REF!</definedName>
    <definedName name="planes" localSheetId="12">[1]LISTAS!$AL$3:$AL$39</definedName>
    <definedName name="planes" localSheetId="2">[7]LISTAS!$AL$3:$AL$39</definedName>
    <definedName name="planes" localSheetId="9">[6]LISTAS!$AL$3:$AL$39</definedName>
    <definedName name="planes" localSheetId="14">[6]LISTAS!$AL$3:$AL$39</definedName>
    <definedName name="planes" localSheetId="10">[6]LISTAS!$AL$3:$AL$39</definedName>
    <definedName name="planes" localSheetId="13">[6]LISTAS!$AL$3:$AL$39</definedName>
    <definedName name="planes">[7]LISTAS!$AL$3:$AL$39</definedName>
    <definedName name="PLANTA_AB">#REF!</definedName>
    <definedName name="PLANTA_CR">#REF!</definedName>
    <definedName name="PLANTA_DF">#REF!</definedName>
    <definedName name="PLANTA_EN">#REF!</definedName>
    <definedName name="PLANTA_MA">#REF!</definedName>
    <definedName name="PND">[1]Hoja1!$B$110:$B$130</definedName>
    <definedName name="politicas" localSheetId="9">[6]LISTAS!$AK$3:$AK$22</definedName>
    <definedName name="politicas" localSheetId="14">[6]LISTAS!$AK$3:$AK$22</definedName>
    <definedName name="politicas" localSheetId="10">[6]LISTAS!$AK$3:$AK$22</definedName>
    <definedName name="politicas" localSheetId="13">[6]LISTAS!$AK$3:$AK$22</definedName>
    <definedName name="politicas">[7]LISTAS!$AK$3:$AK$22</definedName>
    <definedName name="POLITICAS_MIPG">#REF!</definedName>
    <definedName name="PQROPORTUNAS">'[3]PQR OPORTUNAS'!$B$37</definedName>
    <definedName name="prevarp">#REF!</definedName>
    <definedName name="Preventivo">[3]Preventivo!$B$35</definedName>
    <definedName name="prevpen">#REF!</definedName>
    <definedName name="prevsal">#REF!</definedName>
    <definedName name="primant">#REF!</definedName>
    <definedName name="primfas">[10]planta2002!$AA:$AA</definedName>
    <definedName name="primfns">#REF!</definedName>
    <definedName name="primnav">#REF!</definedName>
    <definedName name="primniv">#REF!</definedName>
    <definedName name="primser">[10]planta2002!$N:$N</definedName>
    <definedName name="primtec">[10]planta2002!$T:$T</definedName>
    <definedName name="primvac">[10]planta2002!$O:$O</definedName>
    <definedName name="Principios_Gest_Fiscal">'[32]Listas desplegables'!#REF!</definedName>
    <definedName name="PRIORIDAD">#REF!</definedName>
    <definedName name="PRO_ACT_1">#REF!</definedName>
    <definedName name="PRO_ACT_10">#REF!</definedName>
    <definedName name="PRO_ACT_11">#REF!</definedName>
    <definedName name="PRO_ACT_12">#REF!</definedName>
    <definedName name="PRO_ACT_13">#REF!</definedName>
    <definedName name="PRO_ACT_14">#REF!</definedName>
    <definedName name="PRO_ACT_15">#REF!</definedName>
    <definedName name="PRO_ACT_16">#REF!</definedName>
    <definedName name="PRO_ACT_17">#REF!</definedName>
    <definedName name="PRO_ACT_18">#REF!</definedName>
    <definedName name="PRO_ACT_19">#REF!</definedName>
    <definedName name="PRO_ACT_2">#REF!</definedName>
    <definedName name="PRO_ACT_20">#REF!</definedName>
    <definedName name="PRO_ACT_21">#REF!</definedName>
    <definedName name="PRO_ACT_22">#REF!</definedName>
    <definedName name="PRO_ACT_23">#REF!</definedName>
    <definedName name="PRO_ACT_24">#REF!</definedName>
    <definedName name="PRO_ACT_25">#REF!</definedName>
    <definedName name="PRO_ACT_26">#REF!</definedName>
    <definedName name="PRO_ACT_27">#REF!</definedName>
    <definedName name="PRO_ACT_28">#REF!</definedName>
    <definedName name="PRO_ACT_29">#REF!</definedName>
    <definedName name="PRO_ACT_3">#REF!</definedName>
    <definedName name="PRO_ACT_30">#REF!</definedName>
    <definedName name="PRO_ACT_4">#REF!</definedName>
    <definedName name="PRO_ACT_5">#REF!</definedName>
    <definedName name="PRO_ACT_6">#REF!</definedName>
    <definedName name="PRO_ACT_7">#REF!</definedName>
    <definedName name="PRO_ACT_8">#REF!</definedName>
    <definedName name="PRO_ACT_9">#REF!</definedName>
    <definedName name="proceso">#REF!</definedName>
    <definedName name="procesos">#REF!</definedName>
    <definedName name="procesoss">[39]Hoja2!$G$1:$G$49</definedName>
    <definedName name="procesosSGC">'[40]Procesos SGC'!$A$2:$A$10</definedName>
    <definedName name="PRODUCTO">#REF!</definedName>
    <definedName name="Productos">[41]Productos!$A$2:$A$50</definedName>
    <definedName name="PROFIIP">#REF!</definedName>
    <definedName name="Proy114805">#REF!</definedName>
    <definedName name="Proy115440">#REF!</definedName>
    <definedName name="Proy115442">#REF!</definedName>
    <definedName name="Proy115444">#REF!</definedName>
    <definedName name="Proy115446">#REF!</definedName>
    <definedName name="Proy115447">#REF!</definedName>
    <definedName name="Proy115448">#REF!</definedName>
    <definedName name="Proy115481">#REF!</definedName>
    <definedName name="Proy115485">#REF!</definedName>
    <definedName name="Proy115486">#REF!</definedName>
    <definedName name="Proy115488">#REF!</definedName>
    <definedName name="Proy115493">#REF!</definedName>
    <definedName name="Proy115501">#REF!</definedName>
    <definedName name="Proy115503">#REF!</definedName>
    <definedName name="Proy115504">#REF!</definedName>
    <definedName name="Proy115798">#REF!</definedName>
    <definedName name="Proy115856">#REF!</definedName>
    <definedName name="Proy115857">#REF!</definedName>
    <definedName name="Proy115858">#REF!</definedName>
    <definedName name="Proy116274">#REF!</definedName>
    <definedName name="Proy116278">#REF!</definedName>
    <definedName name="Proy116301">#REF!</definedName>
    <definedName name="Proy116342">#REF!</definedName>
    <definedName name="Proy116349">#REF!</definedName>
    <definedName name="Proy116730">#REF!</definedName>
    <definedName name="proyecto">#REF!</definedName>
    <definedName name="Proyecto_Inv">#REF!</definedName>
    <definedName name="proyectos">#REF!</definedName>
    <definedName name="PROYECTOS_INV">#REF!</definedName>
    <definedName name="q2ww">#REF!</definedName>
    <definedName name="qeqweqw">#REF!</definedName>
    <definedName name="QEQWEQWE">#REF!</definedName>
    <definedName name="QWE1234AW">#REF!</definedName>
    <definedName name="QWEQEQWE">#REF!</definedName>
    <definedName name="qweqq">#REF!</definedName>
    <definedName name="QWEQWE">#REF!</definedName>
    <definedName name="QWEQWEQE">#REF!</definedName>
    <definedName name="QWEQWEQWE">#REF!</definedName>
    <definedName name="QWQWEQWE">#REF!</definedName>
    <definedName name="RECAUDO">#REF!</definedName>
    <definedName name="RECAUDOS387">#REF!</definedName>
    <definedName name="RED">#REF!</definedName>
    <definedName name="REDCONSUMIDOR">#REF!</definedName>
    <definedName name="REEMPLAZO">#REF!</definedName>
    <definedName name="Reestructuración">'[20]Info listas desplegables'!$J$7:$J$8</definedName>
    <definedName name="Requerimiento">[16]Listas!$AE$3:$AE$6</definedName>
    <definedName name="requieren_vigencias">#REF!</definedName>
    <definedName name="RESAH">'[35]ANEXO 8'!#REF!</definedName>
    <definedName name="responsable">#REF!</definedName>
    <definedName name="RESUL1301">#REF!</definedName>
    <definedName name="RESULTADOS_PRIORITARIOS_INST">'[42]RESUL - PRIO - INST'!$A$3:$A$259</definedName>
    <definedName name="rrr">'[9]271-basica'!#REF!</definedName>
    <definedName name="rubro">#REF!</definedName>
    <definedName name="rubros">#REF!</definedName>
    <definedName name="SA">#REF!</definedName>
    <definedName name="SAF">[8]Formato!$I$495:$I$501</definedName>
    <definedName name="SALARIO">#REF!</definedName>
    <definedName name="SAMUEL">#REF!</definedName>
    <definedName name="sandrita">#REF!</definedName>
    <definedName name="saS">#REF!</definedName>
    <definedName name="SB">#REF!</definedName>
    <definedName name="SC">#REF!</definedName>
    <definedName name="SDAS">#REF!</definedName>
    <definedName name="SDG">#REF!</definedName>
    <definedName name="sdsd">#REF!</definedName>
    <definedName name="sdsdsd">#REF!</definedName>
    <definedName name="sdssdsdsd">#REF!</definedName>
    <definedName name="seccion">'[9]271-basica'!#REF!</definedName>
    <definedName name="SEGUIMIENTO">#REF!</definedName>
    <definedName name="Seguros">[8]Formato!$BD$422:$BD$425</definedName>
    <definedName name="Seleccion">[20]PGN!#REF!</definedName>
    <definedName name="sena">#REF!</definedName>
    <definedName name="serequieren">'[43]DE01-F12'!$E$101:$E$103</definedName>
    <definedName name="Servici">[8]Formato!$AH$422:$AH$426</definedName>
    <definedName name="SERWER34">#REF!</definedName>
    <definedName name="SF">#REF!</definedName>
    <definedName name="SG">#REF!</definedName>
    <definedName name="SGC">[39]Hoja2!$B$15:$B$16</definedName>
    <definedName name="SGM">[8]Formato!$I$502:$I$506</definedName>
    <definedName name="SGR">'[20]Info listas desplegables'!$AD$7:$AD$8</definedName>
    <definedName name="SIGLAS">[8]Formato!$G$422:$G$431</definedName>
    <definedName name="silvia">#REF!</definedName>
    <definedName name="soportecnicos">[3]soportecnicos!$B$36</definedName>
    <definedName name="Sosteni">[8]Formato!$AR$422:$AR$423</definedName>
    <definedName name="SRH">#REF!</definedName>
    <definedName name="SSNA">[8]Formato!$I$507</definedName>
    <definedName name="STIP">#REF!</definedName>
    <definedName name="subprograma">[8]Formato!$B$422:$B$443</definedName>
    <definedName name="subtrn">[10]planta2002!$K:$K</definedName>
    <definedName name="tema">#REF!</definedName>
    <definedName name="temas">#REF!</definedName>
    <definedName name="tenden">'[4]base de datos'!$A$51:$A$54</definedName>
    <definedName name="Tendencia">#REF!</definedName>
    <definedName name="TIPO">#REF!</definedName>
    <definedName name="TIPO_DE_INGRESO">[2]DESPLEGABLES!#REF!</definedName>
    <definedName name="TIPO_DE_INGRESO_A_REGISTRAR">[2]DESPLEGABLES!#REF!</definedName>
    <definedName name="TIPO_INGRESO">[2]DESPLEGABLES!#REF!</definedName>
    <definedName name="unidad">#REF!</definedName>
    <definedName name="V">#REF!</definedName>
    <definedName name="Valoración">[36]Procesos!#REF!</definedName>
    <definedName name="Ventas_de_establecimientos_de_mercado">[2]DESPLEGABLES!#REF!</definedName>
    <definedName name="Ventas_incidentales_de_establecimiento_no_de_mercado">[2]DESPLEGABLES!#REF!</definedName>
    <definedName name="Ventas_incidentales_de_establecimientos_no_de_mercado">[2]DESPLEGABLES!#REF!</definedName>
    <definedName name="VI">#REF!</definedName>
    <definedName name="Viático">[8]Formato!$AL$422:$AL$424</definedName>
    <definedName name="vigencias">#REF!</definedName>
    <definedName name="Vigencias_futuras">'[27]PAA Formato Inversión'!$C$131:$C$134</definedName>
    <definedName name="VII">#REF!</definedName>
    <definedName name="VIII">#REF!</definedName>
    <definedName name="wewewew">#REF!</definedName>
    <definedName name="WW223123123">#REF!</definedName>
    <definedName name="wweeww">#REF!</definedName>
    <definedName name="wwewew">#REF!</definedName>
    <definedName name="X">#REF!</definedName>
    <definedName name="XI">#REF!</definedName>
    <definedName name="XII">#REF!</definedName>
    <definedName name="XIII">#REF!</definedName>
    <definedName name="XIV">#REF!</definedName>
    <definedName name="XIX">#REF!</definedName>
    <definedName name="XV">#REF!</definedName>
    <definedName name="XVI">#REF!</definedName>
    <definedName name="XVII">#REF!</definedName>
    <definedName name="XVII.">#REF!</definedName>
    <definedName name="XVIII">#REF!</definedName>
    <definedName name="XVIII.">#REF!</definedName>
    <definedName name="XX">#REF!</definedName>
    <definedName name="XX.">#REF!</definedName>
    <definedName name="XXI">#REF!</definedName>
    <definedName name="XXI.">#REF!</definedName>
    <definedName name="XXII">#REF!</definedName>
    <definedName name="XXII.">#REF!</definedName>
    <definedName name="XXIII">#REF!</definedName>
    <definedName name="XXIII.">#REF!</definedName>
    <definedName name="XXIV">#REF!</definedName>
    <definedName name="XXIV.">#REF!</definedName>
    <definedName name="XXV">#REF!</definedName>
    <definedName name="XXV.">#REF!</definedName>
    <definedName name="XXVI_">#REF!</definedName>
    <definedName name="XXVII">#REF!</definedName>
    <definedName name="XXVII.">#REF!</definedName>
    <definedName name="xxxx">[44]Hoja2!$B$15:$B$16</definedName>
  </definedNames>
  <calcPr calcId="191029"/>
  <pivotCaches>
    <pivotCache cacheId="33" r:id="rId62"/>
    <pivotCache cacheId="50" r:id="rId63"/>
    <pivotCache cacheId="60" r:id="rId64"/>
    <pivotCache cacheId="108" r:id="rId65"/>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G484" i="28" l="1"/>
  <c r="AG485" i="28"/>
  <c r="AG483" i="28"/>
  <c r="AG5" i="28"/>
  <c r="AG6" i="28"/>
  <c r="AG7" i="28"/>
  <c r="AG8" i="28"/>
  <c r="AG9" i="28"/>
  <c r="AG10" i="28"/>
  <c r="AG11" i="28"/>
  <c r="AG12" i="28"/>
  <c r="AG13" i="28"/>
  <c r="AG14" i="28"/>
  <c r="AG15" i="28"/>
  <c r="AG16" i="28"/>
  <c r="AG17" i="28"/>
  <c r="AG18" i="28"/>
  <c r="AG19" i="28"/>
  <c r="AG20" i="28"/>
  <c r="AG21" i="28"/>
  <c r="AG22" i="28"/>
  <c r="AG23" i="28"/>
  <c r="AG24" i="28"/>
  <c r="AG25" i="28"/>
  <c r="AG26" i="28"/>
  <c r="AG27" i="28"/>
  <c r="AG28" i="28"/>
  <c r="AG29" i="28"/>
  <c r="AG30" i="28"/>
  <c r="AG31" i="28"/>
  <c r="AG32" i="28"/>
  <c r="AG33" i="28"/>
  <c r="AG34" i="28"/>
  <c r="AG35" i="28"/>
  <c r="AG36" i="28"/>
  <c r="AG37" i="28"/>
  <c r="AG38" i="28"/>
  <c r="AG39" i="28"/>
  <c r="AG40" i="28"/>
  <c r="AG41" i="28"/>
  <c r="AG42" i="28"/>
  <c r="AG43" i="28"/>
  <c r="AG44" i="28"/>
  <c r="AG45" i="28"/>
  <c r="AG46" i="28"/>
  <c r="AG47" i="28"/>
  <c r="AG48" i="28"/>
  <c r="AG49" i="28"/>
  <c r="AG50" i="28"/>
  <c r="AG51" i="28"/>
  <c r="AG52" i="28"/>
  <c r="AG53" i="28"/>
  <c r="AG54" i="28"/>
  <c r="AG55" i="28"/>
  <c r="AG56" i="28"/>
  <c r="AG57" i="28"/>
  <c r="AG58" i="28"/>
  <c r="AG59" i="28"/>
  <c r="AG60" i="28"/>
  <c r="AG61" i="28"/>
  <c r="AG62" i="28"/>
  <c r="AG63" i="28"/>
  <c r="AG64" i="28"/>
  <c r="AG65" i="28"/>
  <c r="AG66" i="28"/>
  <c r="AG67" i="28"/>
  <c r="AG68" i="28"/>
  <c r="AG69" i="28"/>
  <c r="AG70" i="28"/>
  <c r="AG71" i="28"/>
  <c r="AG72" i="28"/>
  <c r="AG73" i="28"/>
  <c r="AG74" i="28"/>
  <c r="AG75" i="28"/>
  <c r="AG76" i="28"/>
  <c r="AG77" i="28"/>
  <c r="AG78" i="28"/>
  <c r="AG79" i="28"/>
  <c r="AG80" i="28"/>
  <c r="AG81" i="28"/>
  <c r="AG82" i="28"/>
  <c r="AG83" i="28"/>
  <c r="AG84" i="28"/>
  <c r="AG85" i="28"/>
  <c r="AG86" i="28"/>
  <c r="AG87" i="28"/>
  <c r="AG88" i="28"/>
  <c r="AG89" i="28"/>
  <c r="AG90" i="28"/>
  <c r="AG91" i="28"/>
  <c r="AG92" i="28"/>
  <c r="AG93" i="28"/>
  <c r="AG94" i="28"/>
  <c r="AG95" i="28"/>
  <c r="AG96" i="28"/>
  <c r="AG97" i="28"/>
  <c r="AG98" i="28"/>
  <c r="AG99" i="28"/>
  <c r="AG100" i="28"/>
  <c r="AG101" i="28"/>
  <c r="AG102" i="28"/>
  <c r="AG103" i="28"/>
  <c r="AG104" i="28"/>
  <c r="AG105" i="28"/>
  <c r="AG106" i="28"/>
  <c r="AG107" i="28"/>
  <c r="AG108" i="28"/>
  <c r="AG109" i="28"/>
  <c r="AG110" i="28"/>
  <c r="AG111" i="28"/>
  <c r="AG112" i="28"/>
  <c r="AG113" i="28"/>
  <c r="AG114" i="28"/>
  <c r="AG115" i="28"/>
  <c r="AG116" i="28"/>
  <c r="AG117" i="28"/>
  <c r="AG118" i="28"/>
  <c r="AG119" i="28"/>
  <c r="AG120" i="28"/>
  <c r="AG121" i="28"/>
  <c r="AG122" i="28"/>
  <c r="AG123" i="28"/>
  <c r="AG124" i="28"/>
  <c r="AG125" i="28"/>
  <c r="AG126" i="28"/>
  <c r="AG127" i="28"/>
  <c r="AG128" i="28"/>
  <c r="AG129" i="28"/>
  <c r="AG130" i="28"/>
  <c r="AG131" i="28"/>
  <c r="AG132" i="28"/>
  <c r="AG133" i="28"/>
  <c r="AG134" i="28"/>
  <c r="AG135" i="28"/>
  <c r="AG136" i="28"/>
  <c r="AG137" i="28"/>
  <c r="AG138" i="28"/>
  <c r="AG139" i="28"/>
  <c r="AG140" i="28"/>
  <c r="AG141" i="28"/>
  <c r="AG142" i="28"/>
  <c r="AG143" i="28"/>
  <c r="AG144" i="28"/>
  <c r="AG145" i="28"/>
  <c r="AG146" i="28"/>
  <c r="AG147" i="28"/>
  <c r="AG148" i="28"/>
  <c r="AG149" i="28"/>
  <c r="AG150" i="28"/>
  <c r="AG151" i="28"/>
  <c r="AG152" i="28"/>
  <c r="AG153" i="28"/>
  <c r="AG154" i="28"/>
  <c r="AG155" i="28"/>
  <c r="AG156" i="28"/>
  <c r="AG157" i="28"/>
  <c r="AG158" i="28"/>
  <c r="AG159" i="28"/>
  <c r="AG160" i="28"/>
  <c r="AG161" i="28"/>
  <c r="AG162" i="28"/>
  <c r="AG163" i="28"/>
  <c r="AG164" i="28"/>
  <c r="AG165" i="28"/>
  <c r="AG166" i="28"/>
  <c r="AG167" i="28"/>
  <c r="AG168" i="28"/>
  <c r="AG169" i="28"/>
  <c r="AG170" i="28"/>
  <c r="AG171" i="28"/>
  <c r="AG172" i="28"/>
  <c r="AG173" i="28"/>
  <c r="AG174" i="28"/>
  <c r="AG175" i="28"/>
  <c r="AG176" i="28"/>
  <c r="AG177" i="28"/>
  <c r="AG178" i="28"/>
  <c r="AG179" i="28"/>
  <c r="AG180" i="28"/>
  <c r="AG181" i="28"/>
  <c r="AG182" i="28"/>
  <c r="AG183" i="28"/>
  <c r="AG184" i="28"/>
  <c r="AG185" i="28"/>
  <c r="AG186" i="28"/>
  <c r="AG187" i="28"/>
  <c r="AG188" i="28"/>
  <c r="AG189" i="28"/>
  <c r="AG190" i="28"/>
  <c r="AG191" i="28"/>
  <c r="AG192" i="28"/>
  <c r="AG193" i="28"/>
  <c r="AG194" i="28"/>
  <c r="AG195" i="28"/>
  <c r="AG196" i="28"/>
  <c r="AG197" i="28"/>
  <c r="AG198" i="28"/>
  <c r="AG199" i="28"/>
  <c r="AG200" i="28"/>
  <c r="AG201" i="28"/>
  <c r="AG202" i="28"/>
  <c r="AG203" i="28"/>
  <c r="AG204" i="28"/>
  <c r="AG205" i="28"/>
  <c r="AG206" i="28"/>
  <c r="AG207" i="28"/>
  <c r="AG208" i="28"/>
  <c r="AG209" i="28"/>
  <c r="AG210" i="28"/>
  <c r="AG211" i="28"/>
  <c r="AG212" i="28"/>
  <c r="AG213" i="28"/>
  <c r="AG214" i="28"/>
  <c r="AG215" i="28"/>
  <c r="AG216" i="28"/>
  <c r="AG217" i="28"/>
  <c r="AG218" i="28"/>
  <c r="AG219" i="28"/>
  <c r="AG220" i="28"/>
  <c r="AG221" i="28"/>
  <c r="AG222" i="28"/>
  <c r="AG223" i="28"/>
  <c r="AG224" i="28"/>
  <c r="AG225" i="28"/>
  <c r="AG226" i="28"/>
  <c r="AG227" i="28"/>
  <c r="AG228" i="28"/>
  <c r="AG229" i="28"/>
  <c r="AG230" i="28"/>
  <c r="AG231" i="28"/>
  <c r="AG232" i="28"/>
  <c r="AG233" i="28"/>
  <c r="AG234" i="28"/>
  <c r="AG235" i="28"/>
  <c r="AG236" i="28"/>
  <c r="AG237" i="28"/>
  <c r="AG238" i="28"/>
  <c r="AG239" i="28"/>
  <c r="AG240" i="28"/>
  <c r="AG241" i="28"/>
  <c r="AG242" i="28"/>
  <c r="AG243" i="28"/>
  <c r="AG244" i="28"/>
  <c r="AG245" i="28"/>
  <c r="AG246" i="28"/>
  <c r="AG247" i="28"/>
  <c r="AG248" i="28"/>
  <c r="AG249" i="28"/>
  <c r="AG250" i="28"/>
  <c r="AG251" i="28"/>
  <c r="AG252" i="28"/>
  <c r="AG253" i="28"/>
  <c r="AG254" i="28"/>
  <c r="AG255" i="28"/>
  <c r="AG256" i="28"/>
  <c r="AG257" i="28"/>
  <c r="AG258" i="28"/>
  <c r="AG259" i="28"/>
  <c r="AG260" i="28"/>
  <c r="AG261" i="28"/>
  <c r="AG262" i="28"/>
  <c r="AG263" i="28"/>
  <c r="AG264" i="28"/>
  <c r="AG265" i="28"/>
  <c r="AG266" i="28"/>
  <c r="AG267" i="28"/>
  <c r="AG268" i="28"/>
  <c r="AG269" i="28"/>
  <c r="AG270" i="28"/>
  <c r="AG271" i="28"/>
  <c r="AG272" i="28"/>
  <c r="AG273" i="28"/>
  <c r="AG274" i="28"/>
  <c r="AG275" i="28"/>
  <c r="AG276" i="28"/>
  <c r="AG277" i="28"/>
  <c r="AG278" i="28"/>
  <c r="AG279" i="28"/>
  <c r="AG280" i="28"/>
  <c r="AG281" i="28"/>
  <c r="AG282" i="28"/>
  <c r="AG283" i="28"/>
  <c r="AG284" i="28"/>
  <c r="AG285" i="28"/>
  <c r="AG286" i="28"/>
  <c r="AG287" i="28"/>
  <c r="AG288" i="28"/>
  <c r="AG289" i="28"/>
  <c r="AG290" i="28"/>
  <c r="AG291" i="28"/>
  <c r="AG292" i="28"/>
  <c r="AG293" i="28"/>
  <c r="AG294" i="28"/>
  <c r="AG295" i="28"/>
  <c r="AG296" i="28"/>
  <c r="AG297" i="28"/>
  <c r="AG298" i="28"/>
  <c r="AG299" i="28"/>
  <c r="AG300" i="28"/>
  <c r="AG301" i="28"/>
  <c r="AG302" i="28"/>
  <c r="AG303" i="28"/>
  <c r="AG304" i="28"/>
  <c r="AG305" i="28"/>
  <c r="AG306" i="28"/>
  <c r="AG307" i="28"/>
  <c r="AG308" i="28"/>
  <c r="AG309" i="28"/>
  <c r="AG310" i="28"/>
  <c r="AG311" i="28"/>
  <c r="AG312" i="28"/>
  <c r="AG313" i="28"/>
  <c r="AG314" i="28"/>
  <c r="AG315" i="28"/>
  <c r="AG316" i="28"/>
  <c r="AG317" i="28"/>
  <c r="AG318" i="28"/>
  <c r="AG319" i="28"/>
  <c r="AG320" i="28"/>
  <c r="AG321" i="28"/>
  <c r="AG322" i="28"/>
  <c r="AG323" i="28"/>
  <c r="AG324" i="28"/>
  <c r="AG325" i="28"/>
  <c r="AG326" i="28"/>
  <c r="AG327" i="28"/>
  <c r="AG328" i="28"/>
  <c r="AG329" i="28"/>
  <c r="AG330" i="28"/>
  <c r="AG331" i="28"/>
  <c r="AG332" i="28"/>
  <c r="AG333" i="28"/>
  <c r="AG334" i="28"/>
  <c r="AG335" i="28"/>
  <c r="AG336" i="28"/>
  <c r="AG337" i="28"/>
  <c r="AG338" i="28"/>
  <c r="AG339" i="28"/>
  <c r="AG340" i="28"/>
  <c r="AG341" i="28"/>
  <c r="AG342" i="28"/>
  <c r="AG343" i="28"/>
  <c r="AG344" i="28"/>
  <c r="AG345" i="28"/>
  <c r="AG346" i="28"/>
  <c r="AG347" i="28"/>
  <c r="AG348" i="28"/>
  <c r="AG349" i="28"/>
  <c r="AG350" i="28"/>
  <c r="AG351" i="28"/>
  <c r="AG352" i="28"/>
  <c r="AG353" i="28"/>
  <c r="AG354" i="28"/>
  <c r="AG355" i="28"/>
  <c r="AG356" i="28"/>
  <c r="AG357" i="28"/>
  <c r="AG358" i="28"/>
  <c r="AG359" i="28"/>
  <c r="AG360" i="28"/>
  <c r="AG361" i="28"/>
  <c r="AG362" i="28"/>
  <c r="AG363" i="28"/>
  <c r="AG364" i="28"/>
  <c r="AG365" i="28"/>
  <c r="AG366" i="28"/>
  <c r="AG367" i="28"/>
  <c r="AG368" i="28"/>
  <c r="AG369" i="28"/>
  <c r="AG370" i="28"/>
  <c r="AG371" i="28"/>
  <c r="AG372" i="28"/>
  <c r="AG373" i="28"/>
  <c r="AG374" i="28"/>
  <c r="AG375" i="28"/>
  <c r="AG376" i="28"/>
  <c r="AG377" i="28"/>
  <c r="AG378" i="28"/>
  <c r="AG379" i="28"/>
  <c r="AG380" i="28"/>
  <c r="AG381" i="28"/>
  <c r="AG382" i="28"/>
  <c r="AG383" i="28"/>
  <c r="AG384" i="28"/>
  <c r="AG385" i="28"/>
  <c r="AG386" i="28"/>
  <c r="AG387" i="28"/>
  <c r="AG388" i="28"/>
  <c r="AG389" i="28"/>
  <c r="AG390" i="28"/>
  <c r="AG391" i="28"/>
  <c r="AG392" i="28"/>
  <c r="AG393" i="28"/>
  <c r="AG394" i="28"/>
  <c r="AG395" i="28"/>
  <c r="AG396" i="28"/>
  <c r="AG397" i="28"/>
  <c r="AG398" i="28"/>
  <c r="AG399" i="28"/>
  <c r="AG400" i="28"/>
  <c r="AG401" i="28"/>
  <c r="AG402" i="28"/>
  <c r="AG403" i="28"/>
  <c r="AG404" i="28"/>
  <c r="AG405" i="28"/>
  <c r="AG406" i="28"/>
  <c r="AG407" i="28"/>
  <c r="AG408" i="28"/>
  <c r="AG409" i="28"/>
  <c r="AG410" i="28"/>
  <c r="AG411" i="28"/>
  <c r="AG412" i="28"/>
  <c r="AG413" i="28"/>
  <c r="AG414" i="28"/>
  <c r="AG415" i="28"/>
  <c r="AG416" i="28"/>
  <c r="AG417" i="28"/>
  <c r="AG418" i="28"/>
  <c r="AG419" i="28"/>
  <c r="AG420" i="28"/>
  <c r="AG421" i="28"/>
  <c r="AG422" i="28"/>
  <c r="AG423" i="28"/>
  <c r="AG424" i="28"/>
  <c r="AG425" i="28"/>
  <c r="AG426" i="28"/>
  <c r="AG427" i="28"/>
  <c r="AG428" i="28"/>
  <c r="AG429" i="28"/>
  <c r="AG430" i="28"/>
  <c r="AG431" i="28"/>
  <c r="AG432" i="28"/>
  <c r="AG433" i="28"/>
  <c r="AG434" i="28"/>
  <c r="AG435" i="28"/>
  <c r="AG436" i="28"/>
  <c r="AG437" i="28"/>
  <c r="AG438" i="28"/>
  <c r="AG439" i="28"/>
  <c r="AG440" i="28"/>
  <c r="AG441" i="28"/>
  <c r="AG442" i="28"/>
  <c r="AG443" i="28"/>
  <c r="AG444" i="28"/>
  <c r="AG445" i="28"/>
  <c r="AG446" i="28"/>
  <c r="AG447" i="28"/>
  <c r="AG448" i="28"/>
  <c r="AG449" i="28"/>
  <c r="AG450" i="28"/>
  <c r="AG451" i="28"/>
  <c r="AG452" i="28"/>
  <c r="AG453" i="28"/>
  <c r="AG454" i="28"/>
  <c r="AG455" i="28"/>
  <c r="AG456" i="28"/>
  <c r="AG457" i="28"/>
  <c r="AG458" i="28"/>
  <c r="AG459" i="28"/>
  <c r="AG460" i="28"/>
  <c r="AG461" i="28"/>
  <c r="AG462" i="28"/>
  <c r="AG463" i="28"/>
  <c r="AG464" i="28"/>
  <c r="AG465" i="28"/>
  <c r="AG466" i="28"/>
  <c r="AG467" i="28"/>
  <c r="AG468" i="28"/>
  <c r="AG469" i="28"/>
  <c r="AG470" i="28"/>
  <c r="AG471" i="28"/>
  <c r="AG472" i="28"/>
  <c r="AG473" i="28"/>
  <c r="AG474" i="28"/>
  <c r="AG475" i="28"/>
  <c r="AG476" i="28"/>
  <c r="AG477" i="28"/>
  <c r="AG478" i="28"/>
  <c r="AG479" i="28"/>
  <c r="AG480" i="28"/>
  <c r="AG481" i="28"/>
  <c r="AG482" i="28"/>
  <c r="AG4" i="28"/>
  <c r="N17" i="31"/>
  <c r="N18" i="31"/>
  <c r="N19" i="31"/>
  <c r="N20" i="31"/>
  <c r="N21" i="31"/>
  <c r="N22" i="31"/>
  <c r="N23" i="31"/>
  <c r="N24" i="31"/>
  <c r="N25" i="31"/>
  <c r="N26" i="31"/>
  <c r="N27" i="31"/>
  <c r="N28" i="31"/>
  <c r="N29" i="31"/>
  <c r="N30" i="31"/>
  <c r="N31" i="31"/>
  <c r="N32" i="31"/>
  <c r="N33" i="31"/>
  <c r="N34" i="31"/>
  <c r="N35" i="31"/>
  <c r="N36" i="31"/>
  <c r="N37" i="31"/>
  <c r="N38" i="31"/>
  <c r="N39" i="31"/>
  <c r="N40" i="31"/>
  <c r="N41" i="31"/>
  <c r="N42" i="31"/>
  <c r="N43" i="31"/>
  <c r="N44" i="31"/>
  <c r="N50" i="31"/>
  <c r="N51" i="31"/>
  <c r="N16" i="31"/>
  <c r="M17" i="31"/>
  <c r="M18" i="31"/>
  <c r="M19" i="31"/>
  <c r="M20" i="31"/>
  <c r="M21" i="31"/>
  <c r="M22" i="31"/>
  <c r="M23" i="31"/>
  <c r="M24" i="31"/>
  <c r="M25" i="31"/>
  <c r="M26" i="31"/>
  <c r="M27" i="31"/>
  <c r="M28" i="31"/>
  <c r="M29" i="31"/>
  <c r="M30" i="31"/>
  <c r="M31" i="31"/>
  <c r="M32" i="31"/>
  <c r="M33" i="31"/>
  <c r="M34" i="31"/>
  <c r="M35" i="31"/>
  <c r="M36" i="31"/>
  <c r="M37" i="31"/>
  <c r="M38" i="31"/>
  <c r="M39" i="31"/>
  <c r="M40" i="31"/>
  <c r="M41" i="31"/>
  <c r="M42" i="31"/>
  <c r="M43" i="31"/>
  <c r="M44" i="31"/>
  <c r="M50" i="31"/>
  <c r="M51" i="31"/>
  <c r="M16" i="31"/>
  <c r="L17" i="31"/>
  <c r="L18" i="31"/>
  <c r="L19" i="31"/>
  <c r="L20" i="31"/>
  <c r="L21" i="31"/>
  <c r="L22" i="31"/>
  <c r="L23" i="31"/>
  <c r="L24" i="31"/>
  <c r="L25" i="31"/>
  <c r="L26" i="31"/>
  <c r="L27" i="31"/>
  <c r="L28" i="31"/>
  <c r="L29" i="31"/>
  <c r="L30" i="31"/>
  <c r="L31" i="31"/>
  <c r="L32" i="31"/>
  <c r="L33" i="31"/>
  <c r="L34" i="31"/>
  <c r="L35" i="31"/>
  <c r="L36" i="31"/>
  <c r="L37" i="31"/>
  <c r="L38" i="31"/>
  <c r="L39" i="31"/>
  <c r="L40" i="31"/>
  <c r="L41" i="31"/>
  <c r="L42" i="31"/>
  <c r="L43" i="31"/>
  <c r="L44" i="31"/>
  <c r="L50" i="31"/>
  <c r="L51" i="31"/>
  <c r="L16" i="31"/>
  <c r="BH8" i="30"/>
  <c r="K44" i="31" s="1"/>
  <c r="BH9" i="30"/>
  <c r="K27" i="31" s="1"/>
  <c r="BH10" i="30"/>
  <c r="K35" i="31" s="1"/>
  <c r="BH11" i="30"/>
  <c r="K43" i="31" s="1"/>
  <c r="BH12" i="30"/>
  <c r="K39" i="31" s="1"/>
  <c r="BH13" i="30"/>
  <c r="K40" i="31" s="1"/>
  <c r="BH14" i="30"/>
  <c r="K16" i="31" s="1"/>
  <c r="BH15" i="30"/>
  <c r="K17" i="31" s="1"/>
  <c r="BH16" i="30"/>
  <c r="K18" i="31" s="1"/>
  <c r="BH17" i="30"/>
  <c r="K19" i="31" s="1"/>
  <c r="BH18" i="30"/>
  <c r="K51" i="31" s="1"/>
  <c r="BH19" i="30"/>
  <c r="K23" i="31" s="1"/>
  <c r="BH20" i="30"/>
  <c r="K24" i="31" s="1"/>
  <c r="BH21" i="30"/>
  <c r="K26" i="31" s="1"/>
  <c r="BH22" i="30"/>
  <c r="K29" i="31" s="1"/>
  <c r="BH23" i="30"/>
  <c r="K31" i="31" s="1"/>
  <c r="BH24" i="30"/>
  <c r="K34" i="31" s="1"/>
  <c r="BH25" i="30"/>
  <c r="K36" i="31" s="1"/>
  <c r="BH26" i="30"/>
  <c r="K37" i="31" s="1"/>
  <c r="BH27" i="30"/>
  <c r="K38" i="31" s="1"/>
  <c r="BH28" i="30"/>
  <c r="K41" i="31" s="1"/>
  <c r="H17" i="31"/>
  <c r="H18" i="31"/>
  <c r="H19" i="31"/>
  <c r="H20" i="31"/>
  <c r="H21" i="31"/>
  <c r="H22" i="31"/>
  <c r="H23" i="31"/>
  <c r="H24" i="31"/>
  <c r="H26" i="31"/>
  <c r="H27" i="31"/>
  <c r="H28" i="31"/>
  <c r="H29" i="31"/>
  <c r="H30" i="31"/>
  <c r="H31" i="31"/>
  <c r="H32" i="31"/>
  <c r="H33" i="31"/>
  <c r="H34" i="31"/>
  <c r="H35" i="31"/>
  <c r="H36" i="31"/>
  <c r="H37" i="31"/>
  <c r="H38" i="31"/>
  <c r="H39" i="31"/>
  <c r="H40" i="31"/>
  <c r="H41" i="31"/>
  <c r="H42" i="31"/>
  <c r="H43" i="31"/>
  <c r="H44" i="31"/>
  <c r="H50" i="31"/>
  <c r="H51" i="31"/>
  <c r="H16" i="31"/>
  <c r="AZ9" i="30"/>
  <c r="G30" i="31" s="1"/>
  <c r="AZ10" i="30"/>
  <c r="G22" i="31" s="1"/>
  <c r="AZ11" i="30"/>
  <c r="G27" i="31" s="1"/>
  <c r="AZ12" i="30"/>
  <c r="G33" i="31" s="1"/>
  <c r="AZ13" i="30"/>
  <c r="G35" i="31" s="1"/>
  <c r="AZ14" i="30"/>
  <c r="G43" i="31" s="1"/>
  <c r="AZ15" i="30"/>
  <c r="G39" i="31" s="1"/>
  <c r="AZ16" i="30"/>
  <c r="G40" i="31" s="1"/>
  <c r="AZ17" i="30"/>
  <c r="G42" i="31" s="1"/>
  <c r="AZ18" i="30"/>
  <c r="G50" i="31" s="1"/>
  <c r="AZ19" i="30"/>
  <c r="G16" i="31" s="1"/>
  <c r="AZ20" i="30"/>
  <c r="G17" i="31" s="1"/>
  <c r="AZ21" i="30"/>
  <c r="G18" i="31" s="1"/>
  <c r="AZ22" i="30"/>
  <c r="G19" i="31" s="1"/>
  <c r="AZ23" i="30"/>
  <c r="G20" i="31" s="1"/>
  <c r="AZ24" i="30"/>
  <c r="G21" i="31" s="1"/>
  <c r="AZ25" i="30"/>
  <c r="G51" i="31" s="1"/>
  <c r="AZ26" i="30"/>
  <c r="G23" i="31" s="1"/>
  <c r="AZ27" i="30"/>
  <c r="G24" i="31" s="1"/>
  <c r="AZ28" i="30"/>
  <c r="G26" i="31" s="1"/>
  <c r="AZ29" i="30"/>
  <c r="G28" i="31" s="1"/>
  <c r="AZ30" i="30"/>
  <c r="G29" i="31" s="1"/>
  <c r="AZ31" i="30"/>
  <c r="G31" i="31" s="1"/>
  <c r="AZ32" i="30"/>
  <c r="G32" i="31" s="1"/>
  <c r="AZ33" i="30"/>
  <c r="G34" i="31" s="1"/>
  <c r="AZ34" i="30"/>
  <c r="G36" i="31" s="1"/>
  <c r="AZ35" i="30"/>
  <c r="G37" i="31" s="1"/>
  <c r="AZ36" i="30"/>
  <c r="G38" i="31" s="1"/>
  <c r="AZ37" i="30"/>
  <c r="G41" i="31" s="1"/>
  <c r="AZ8" i="30"/>
  <c r="G44" i="31" s="1"/>
  <c r="B2" i="21"/>
  <c r="X370" i="30"/>
  <c r="X369" i="30"/>
  <c r="X368" i="30"/>
  <c r="X367" i="30"/>
  <c r="X366" i="30"/>
  <c r="X365" i="30"/>
  <c r="X364" i="30"/>
  <c r="X363" i="30"/>
  <c r="X362" i="30"/>
  <c r="X361" i="30"/>
  <c r="X360" i="30"/>
  <c r="X359" i="30"/>
  <c r="X358" i="30"/>
  <c r="X357" i="30"/>
  <c r="X356" i="30"/>
  <c r="X355" i="30"/>
  <c r="X85" i="30"/>
  <c r="X84" i="30"/>
  <c r="X83" i="30"/>
  <c r="X82" i="30"/>
  <c r="X81" i="30"/>
  <c r="X80" i="30"/>
  <c r="V480" i="30"/>
  <c r="V479" i="30"/>
  <c r="V478" i="30"/>
  <c r="V477" i="30"/>
  <c r="V476" i="30"/>
  <c r="V475" i="30"/>
  <c r="V474" i="30"/>
  <c r="V473" i="30"/>
  <c r="V472" i="30"/>
  <c r="V471" i="30"/>
  <c r="V470" i="30"/>
  <c r="V469" i="30"/>
  <c r="V468" i="30"/>
  <c r="V467" i="30"/>
  <c r="V466" i="30"/>
  <c r="V461" i="30"/>
  <c r="V459" i="30"/>
  <c r="V458" i="30"/>
  <c r="V457" i="30"/>
  <c r="V456" i="30"/>
  <c r="V455" i="30"/>
  <c r="V453" i="30"/>
  <c r="V451" i="30"/>
  <c r="V449" i="30"/>
  <c r="V448" i="30"/>
  <c r="V445" i="30"/>
  <c r="V444" i="30"/>
  <c r="V438" i="30"/>
  <c r="V437" i="30"/>
  <c r="V436" i="30"/>
  <c r="V435" i="30"/>
  <c r="V429" i="30"/>
  <c r="V428" i="30"/>
  <c r="V427" i="30"/>
  <c r="V426" i="30"/>
  <c r="V425" i="30"/>
  <c r="V424" i="30"/>
  <c r="V423" i="30"/>
  <c r="V422" i="30"/>
  <c r="V421" i="30"/>
  <c r="V420" i="30"/>
  <c r="V419" i="30"/>
  <c r="V418" i="30"/>
  <c r="V416" i="30"/>
  <c r="V415" i="30"/>
  <c r="V414" i="30"/>
  <c r="V413" i="30"/>
  <c r="V412" i="30"/>
  <c r="V411" i="30"/>
  <c r="V410" i="30"/>
  <c r="V409" i="30"/>
  <c r="V408" i="30"/>
  <c r="V407" i="30"/>
  <c r="V406" i="30"/>
  <c r="V405" i="30"/>
  <c r="V404" i="30"/>
  <c r="V403" i="30"/>
  <c r="V402" i="30"/>
  <c r="V401" i="30"/>
  <c r="V400" i="30"/>
  <c r="V399" i="30"/>
  <c r="V398" i="30"/>
  <c r="V397" i="30"/>
  <c r="V396" i="30"/>
  <c r="V395" i="30"/>
  <c r="V394" i="30"/>
  <c r="V393" i="30"/>
  <c r="V392" i="30"/>
  <c r="V391" i="30"/>
  <c r="V390" i="30"/>
  <c r="V389" i="30"/>
  <c r="V388" i="30"/>
  <c r="V387" i="30"/>
  <c r="V386" i="30"/>
  <c r="V385" i="30"/>
  <c r="V384" i="30"/>
  <c r="V383" i="30"/>
  <c r="V382" i="30"/>
  <c r="V381" i="30"/>
  <c r="V380" i="30"/>
  <c r="V379" i="30"/>
  <c r="V378" i="30"/>
  <c r="V377" i="30"/>
  <c r="V370" i="30"/>
  <c r="V369" i="30"/>
  <c r="V368" i="30"/>
  <c r="V367" i="30"/>
  <c r="V366" i="30"/>
  <c r="V365" i="30"/>
  <c r="V364" i="30"/>
  <c r="V363" i="30"/>
  <c r="V362" i="30"/>
  <c r="V361" i="30"/>
  <c r="V360" i="30"/>
  <c r="V359" i="30"/>
  <c r="V358" i="30"/>
  <c r="V357" i="30"/>
  <c r="V356" i="30"/>
  <c r="V355" i="30"/>
  <c r="V354" i="30"/>
  <c r="V353" i="30"/>
  <c r="V352" i="30"/>
  <c r="V351" i="30"/>
  <c r="V350" i="30"/>
  <c r="V349" i="30"/>
  <c r="V348" i="30"/>
  <c r="V347" i="30"/>
  <c r="V346" i="30"/>
  <c r="V345" i="30"/>
  <c r="V335" i="30"/>
  <c r="V334" i="30"/>
  <c r="V333" i="30"/>
  <c r="V329" i="30"/>
  <c r="V328" i="30"/>
  <c r="V327" i="30"/>
  <c r="V320" i="30"/>
  <c r="V319" i="30"/>
  <c r="V318" i="30"/>
  <c r="V317" i="30"/>
  <c r="V316" i="30"/>
  <c r="V310" i="30"/>
  <c r="V309" i="30"/>
  <c r="V308" i="30"/>
  <c r="V306" i="30"/>
  <c r="V305" i="30"/>
  <c r="V304" i="30"/>
  <c r="V303" i="30"/>
  <c r="V302" i="30"/>
  <c r="V301" i="30"/>
  <c r="V300" i="30"/>
  <c r="V299" i="30"/>
  <c r="V298" i="30"/>
  <c r="V297" i="30"/>
  <c r="V296" i="30"/>
  <c r="V295" i="30"/>
  <c r="V294" i="30"/>
  <c r="V293" i="30"/>
  <c r="V292" i="30"/>
  <c r="V291" i="30"/>
  <c r="V290" i="30"/>
  <c r="V289" i="30"/>
  <c r="V288" i="30"/>
  <c r="V285" i="30"/>
  <c r="V284" i="30"/>
  <c r="V283" i="30"/>
  <c r="V282" i="30"/>
  <c r="V272" i="30"/>
  <c r="V270" i="30"/>
  <c r="V268" i="30"/>
  <c r="V267" i="30"/>
  <c r="V266" i="30"/>
  <c r="V265" i="30"/>
  <c r="V264" i="30"/>
  <c r="V263" i="30"/>
  <c r="V262" i="30"/>
  <c r="V261" i="30"/>
  <c r="V260" i="30"/>
  <c r="V259" i="30"/>
  <c r="V258" i="30"/>
  <c r="V257" i="30"/>
  <c r="V256" i="30"/>
  <c r="V255" i="30"/>
  <c r="V254" i="30"/>
  <c r="V253" i="30"/>
  <c r="V251" i="30"/>
  <c r="V250" i="30"/>
  <c r="V249" i="30"/>
  <c r="V248" i="30"/>
  <c r="V247" i="30"/>
  <c r="V246" i="30"/>
  <c r="V245" i="30"/>
  <c r="V244" i="30"/>
  <c r="V243" i="30"/>
  <c r="V242" i="30"/>
  <c r="V241" i="30"/>
  <c r="V240" i="30"/>
  <c r="V239" i="30"/>
  <c r="V238" i="30"/>
  <c r="V237" i="30"/>
  <c r="V236" i="30"/>
  <c r="V235" i="30"/>
  <c r="V234" i="30"/>
  <c r="V233" i="30"/>
  <c r="V232" i="30"/>
  <c r="V231" i="30"/>
  <c r="V227" i="30"/>
  <c r="V226" i="30"/>
  <c r="V225" i="30"/>
  <c r="V224" i="30"/>
  <c r="V223" i="30"/>
  <c r="V222" i="30"/>
  <c r="V221" i="30"/>
  <c r="V220" i="30"/>
  <c r="V219" i="30"/>
  <c r="V218" i="30"/>
  <c r="V217" i="30"/>
  <c r="V216" i="30"/>
  <c r="V214" i="30"/>
  <c r="V212" i="30"/>
  <c r="V211" i="30"/>
  <c r="V210" i="30"/>
  <c r="V208" i="30"/>
  <c r="V207" i="30"/>
  <c r="V206" i="30"/>
  <c r="V205" i="30"/>
  <c r="V204" i="30"/>
  <c r="V203" i="30"/>
  <c r="V202" i="30"/>
  <c r="V198" i="30"/>
  <c r="V197" i="30"/>
  <c r="V196" i="30"/>
  <c r="V195" i="30"/>
  <c r="V167" i="30"/>
  <c r="V166" i="30"/>
  <c r="V165" i="30"/>
  <c r="V164" i="30"/>
  <c r="V163" i="30"/>
  <c r="V162" i="30"/>
  <c r="V161" i="30"/>
  <c r="V160" i="30"/>
  <c r="V157" i="30"/>
  <c r="V156" i="30"/>
  <c r="V149" i="30"/>
  <c r="V148" i="30"/>
  <c r="V147" i="30"/>
  <c r="V146" i="30"/>
  <c r="V145" i="30"/>
  <c r="V144" i="30"/>
  <c r="V143" i="30"/>
  <c r="V142" i="30"/>
  <c r="V141" i="30"/>
  <c r="V140" i="30"/>
  <c r="V139" i="30"/>
  <c r="V138" i="30"/>
  <c r="V137" i="30"/>
  <c r="V136" i="30"/>
  <c r="V135" i="30"/>
  <c r="V134" i="30"/>
  <c r="V133" i="30"/>
  <c r="V132" i="30"/>
  <c r="V131" i="30"/>
  <c r="V130" i="30"/>
  <c r="V129" i="30"/>
  <c r="V128" i="30"/>
  <c r="V127" i="30"/>
  <c r="V126" i="30"/>
  <c r="V125" i="30"/>
  <c r="V124" i="30"/>
  <c r="V123" i="30"/>
  <c r="V122" i="30"/>
  <c r="V121" i="30"/>
  <c r="V120" i="30"/>
  <c r="V119" i="30"/>
  <c r="V118" i="30"/>
  <c r="V117" i="30"/>
  <c r="V116" i="30"/>
  <c r="V115" i="30"/>
  <c r="V111" i="30"/>
  <c r="V110" i="30"/>
  <c r="V109" i="30"/>
  <c r="V108" i="30"/>
  <c r="V107" i="30"/>
  <c r="V106" i="30"/>
  <c r="V105" i="30"/>
  <c r="V104" i="30"/>
  <c r="V103" i="30"/>
  <c r="V102" i="30"/>
  <c r="V101" i="30"/>
  <c r="V100" i="30"/>
  <c r="V99" i="30"/>
  <c r="V98" i="30"/>
  <c r="V97" i="30"/>
  <c r="V96" i="30"/>
  <c r="V95" i="30"/>
  <c r="V94" i="30"/>
  <c r="V93" i="30"/>
  <c r="V92" i="30"/>
  <c r="V91" i="30"/>
  <c r="V90" i="30"/>
  <c r="V89" i="30"/>
  <c r="V88" i="30"/>
  <c r="V87" i="30"/>
  <c r="V86" i="30"/>
  <c r="V85" i="30"/>
  <c r="V84" i="30"/>
  <c r="V83" i="30"/>
  <c r="V82" i="30"/>
  <c r="V81" i="30"/>
  <c r="V80" i="30"/>
  <c r="V79" i="30"/>
  <c r="V78" i="30"/>
  <c r="V77" i="30"/>
  <c r="V76" i="30"/>
  <c r="V75" i="30"/>
  <c r="V74" i="30"/>
  <c r="V73" i="30"/>
  <c r="V72" i="30"/>
  <c r="V71" i="30"/>
  <c r="V70" i="30"/>
  <c r="V69" i="30"/>
  <c r="V68" i="30"/>
  <c r="V67" i="30"/>
  <c r="V66" i="30"/>
  <c r="V65" i="30"/>
  <c r="V64" i="30"/>
  <c r="V63" i="30"/>
  <c r="V62" i="30"/>
  <c r="V61" i="30"/>
  <c r="V60" i="30"/>
  <c r="V37" i="30"/>
  <c r="V36" i="30"/>
  <c r="V35" i="30"/>
  <c r="V34" i="30"/>
  <c r="V33" i="30"/>
  <c r="V32" i="30"/>
  <c r="V31" i="30"/>
  <c r="V30" i="30"/>
  <c r="V29" i="30"/>
  <c r="V28" i="30"/>
  <c r="V27" i="30"/>
  <c r="V26" i="30"/>
  <c r="V25" i="30"/>
  <c r="V24" i="30"/>
  <c r="V23" i="30"/>
  <c r="P7" i="26"/>
  <c r="Q7" i="26"/>
  <c r="R7" i="26"/>
  <c r="S7" i="26"/>
  <c r="T7" i="26"/>
  <c r="U7" i="26"/>
  <c r="V7" i="26"/>
  <c r="W7" i="26"/>
  <c r="P8" i="26"/>
  <c r="Q8" i="26"/>
  <c r="R8" i="26"/>
  <c r="S8" i="26"/>
  <c r="T8" i="26"/>
  <c r="U8" i="26"/>
  <c r="V8" i="26"/>
  <c r="W8" i="26"/>
  <c r="P9" i="26"/>
  <c r="Q9" i="26"/>
  <c r="R9" i="26"/>
  <c r="S9" i="26"/>
  <c r="T9" i="26"/>
  <c r="U9" i="26"/>
  <c r="V9" i="26"/>
  <c r="W9" i="26"/>
  <c r="P10" i="26"/>
  <c r="Q10" i="26"/>
  <c r="R10" i="26"/>
  <c r="S10" i="26"/>
  <c r="T10" i="26"/>
  <c r="U10" i="26"/>
  <c r="V10" i="26"/>
  <c r="W10" i="26"/>
  <c r="P11" i="26"/>
  <c r="Q11" i="26"/>
  <c r="R11" i="26"/>
  <c r="S11" i="26"/>
  <c r="T11" i="26"/>
  <c r="U11" i="26"/>
  <c r="V11" i="26"/>
  <c r="W11" i="26"/>
  <c r="P12" i="26"/>
  <c r="Q12" i="26"/>
  <c r="R12" i="26"/>
  <c r="S12" i="26"/>
  <c r="T12" i="26"/>
  <c r="U12" i="26"/>
  <c r="V12" i="26"/>
  <c r="W12" i="26"/>
  <c r="P13" i="26"/>
  <c r="Q13" i="26"/>
  <c r="R13" i="26"/>
  <c r="S13" i="26"/>
  <c r="T13" i="26"/>
  <c r="U13" i="26"/>
  <c r="V13" i="26"/>
  <c r="W13" i="26"/>
  <c r="P14" i="26"/>
  <c r="Q14" i="26"/>
  <c r="R14" i="26"/>
  <c r="S14" i="26"/>
  <c r="T14" i="26"/>
  <c r="U14" i="26"/>
  <c r="V14" i="26"/>
  <c r="W14" i="26"/>
  <c r="P15" i="26"/>
  <c r="Q15" i="26"/>
  <c r="R15" i="26"/>
  <c r="S15" i="26"/>
  <c r="T15" i="26"/>
  <c r="U15" i="26"/>
  <c r="V15" i="26"/>
  <c r="W15" i="26"/>
  <c r="P16" i="26"/>
  <c r="Q16" i="26"/>
  <c r="R16" i="26"/>
  <c r="S16" i="26"/>
  <c r="T16" i="26"/>
  <c r="U16" i="26"/>
  <c r="V16" i="26"/>
  <c r="W16" i="26"/>
  <c r="P17" i="26"/>
  <c r="Q17" i="26"/>
  <c r="R17" i="26"/>
  <c r="S17" i="26"/>
  <c r="T17" i="26"/>
  <c r="U17" i="26"/>
  <c r="V17" i="26"/>
  <c r="W17" i="26"/>
  <c r="P18" i="26"/>
  <c r="Q18" i="26"/>
  <c r="R18" i="26"/>
  <c r="S18" i="26"/>
  <c r="T18" i="26"/>
  <c r="U18" i="26"/>
  <c r="V18" i="26"/>
  <c r="W18" i="26"/>
  <c r="P19" i="26"/>
  <c r="Q19" i="26"/>
  <c r="R19" i="26"/>
  <c r="S19" i="26"/>
  <c r="T19" i="26"/>
  <c r="U19" i="26"/>
  <c r="V19" i="26"/>
  <c r="W19" i="26"/>
  <c r="P20" i="26"/>
  <c r="Q20" i="26"/>
  <c r="R20" i="26"/>
  <c r="S20" i="26"/>
  <c r="T20" i="26"/>
  <c r="U20" i="26"/>
  <c r="V20" i="26"/>
  <c r="W20" i="26"/>
  <c r="P21" i="26"/>
  <c r="Q21" i="26"/>
  <c r="R21" i="26"/>
  <c r="S21" i="26"/>
  <c r="T21" i="26"/>
  <c r="U21" i="26"/>
  <c r="V21" i="26"/>
  <c r="W21" i="26"/>
  <c r="P22" i="26"/>
  <c r="Q22" i="26"/>
  <c r="R22" i="26"/>
  <c r="S22" i="26"/>
  <c r="T22" i="26"/>
  <c r="U22" i="26"/>
  <c r="V22" i="26"/>
  <c r="W22" i="26"/>
  <c r="P23" i="26"/>
  <c r="Q23" i="26"/>
  <c r="R23" i="26"/>
  <c r="S23" i="26"/>
  <c r="T23" i="26"/>
  <c r="U23" i="26"/>
  <c r="V23" i="26"/>
  <c r="W23" i="26"/>
  <c r="P24" i="26"/>
  <c r="Q24" i="26"/>
  <c r="R24" i="26"/>
  <c r="S24" i="26"/>
  <c r="T24" i="26"/>
  <c r="U24" i="26"/>
  <c r="V24" i="26"/>
  <c r="W24" i="26"/>
  <c r="P25" i="26"/>
  <c r="Q25" i="26"/>
  <c r="R25" i="26"/>
  <c r="S25" i="26"/>
  <c r="T25" i="26"/>
  <c r="U25" i="26"/>
  <c r="V25" i="26"/>
  <c r="W25" i="26"/>
  <c r="P26" i="26"/>
  <c r="Q26" i="26"/>
  <c r="R26" i="26"/>
  <c r="S26" i="26"/>
  <c r="T26" i="26"/>
  <c r="U26" i="26"/>
  <c r="V26" i="26"/>
  <c r="W26" i="26"/>
  <c r="P27" i="26"/>
  <c r="Q27" i="26"/>
  <c r="R27" i="26"/>
  <c r="S27" i="26"/>
  <c r="T27" i="26"/>
  <c r="U27" i="26"/>
  <c r="V27" i="26"/>
  <c r="W27" i="26"/>
  <c r="P28" i="26"/>
  <c r="Q28" i="26"/>
  <c r="R28" i="26"/>
  <c r="S28" i="26"/>
  <c r="T28" i="26"/>
  <c r="U28" i="26"/>
  <c r="V28" i="26"/>
  <c r="W28" i="26"/>
  <c r="P29" i="26"/>
  <c r="Q29" i="26"/>
  <c r="R29" i="26"/>
  <c r="S29" i="26"/>
  <c r="T29" i="26"/>
  <c r="U29" i="26"/>
  <c r="V29" i="26"/>
  <c r="W29" i="26"/>
  <c r="P30" i="26"/>
  <c r="Q30" i="26"/>
  <c r="R30" i="26"/>
  <c r="S30" i="26"/>
  <c r="T30" i="26"/>
  <c r="U30" i="26"/>
  <c r="V30" i="26"/>
  <c r="W30" i="26"/>
  <c r="P31" i="26"/>
  <c r="Q31" i="26"/>
  <c r="R31" i="26"/>
  <c r="S31" i="26"/>
  <c r="T31" i="26"/>
  <c r="U31" i="26"/>
  <c r="V31" i="26"/>
  <c r="W31" i="26"/>
  <c r="P32" i="26"/>
  <c r="Q32" i="26"/>
  <c r="R32" i="26"/>
  <c r="S32" i="26"/>
  <c r="T32" i="26"/>
  <c r="U32" i="26"/>
  <c r="V32" i="26"/>
  <c r="W32" i="26"/>
  <c r="P33" i="26"/>
  <c r="Q33" i="26"/>
  <c r="R33" i="26"/>
  <c r="S33" i="26"/>
  <c r="T33" i="26"/>
  <c r="U33" i="26"/>
  <c r="V33" i="26"/>
  <c r="W33" i="26"/>
  <c r="P34" i="26"/>
  <c r="Q34" i="26"/>
  <c r="R34" i="26"/>
  <c r="S34" i="26"/>
  <c r="T34" i="26"/>
  <c r="U34" i="26"/>
  <c r="V34" i="26"/>
  <c r="W34" i="26"/>
  <c r="P35" i="26"/>
  <c r="Q35" i="26"/>
  <c r="R35" i="26"/>
  <c r="S35" i="26"/>
  <c r="T35" i="26"/>
  <c r="U35" i="26"/>
  <c r="V35" i="26"/>
  <c r="W35" i="26"/>
  <c r="P36" i="26"/>
  <c r="Q36" i="26"/>
  <c r="R36" i="26"/>
  <c r="S36" i="26"/>
  <c r="T36" i="26"/>
  <c r="U36" i="26"/>
  <c r="V36" i="26"/>
  <c r="W36" i="26"/>
  <c r="P37" i="26"/>
  <c r="Q37" i="26"/>
  <c r="R37" i="26"/>
  <c r="S37" i="26"/>
  <c r="T37" i="26"/>
  <c r="U37" i="26"/>
  <c r="V37" i="26"/>
  <c r="W37" i="26"/>
  <c r="P38" i="26"/>
  <c r="Q38" i="26"/>
  <c r="R38" i="26"/>
  <c r="S38" i="26"/>
  <c r="T38" i="26"/>
  <c r="U38" i="26"/>
  <c r="V38" i="26"/>
  <c r="W38" i="26"/>
  <c r="P39" i="26"/>
  <c r="Q39" i="26"/>
  <c r="R39" i="26"/>
  <c r="S39" i="26"/>
  <c r="T39" i="26"/>
  <c r="U39" i="26"/>
  <c r="V39" i="26"/>
  <c r="W39" i="26"/>
  <c r="P40" i="26"/>
  <c r="Q40" i="26"/>
  <c r="R40" i="26"/>
  <c r="S40" i="26"/>
  <c r="T40" i="26"/>
  <c r="U40" i="26"/>
  <c r="V40" i="26"/>
  <c r="W40" i="26"/>
  <c r="P41" i="26"/>
  <c r="Q41" i="26"/>
  <c r="R41" i="26"/>
  <c r="S41" i="26"/>
  <c r="T41" i="26"/>
  <c r="U41" i="26"/>
  <c r="V41" i="26"/>
  <c r="W41" i="26"/>
  <c r="P42" i="26"/>
  <c r="Q42" i="26"/>
  <c r="R42" i="26"/>
  <c r="S42" i="26"/>
  <c r="T42" i="26"/>
  <c r="U42" i="26"/>
  <c r="V42" i="26"/>
  <c r="W42" i="26"/>
  <c r="P43" i="26"/>
  <c r="Q43" i="26"/>
  <c r="R43" i="26"/>
  <c r="S43" i="26"/>
  <c r="T43" i="26"/>
  <c r="U43" i="26"/>
  <c r="V43" i="26"/>
  <c r="W43" i="26"/>
  <c r="P44" i="26"/>
  <c r="Q44" i="26"/>
  <c r="R44" i="26"/>
  <c r="S44" i="26"/>
  <c r="T44" i="26"/>
  <c r="U44" i="26"/>
  <c r="V44" i="26"/>
  <c r="W44" i="26"/>
  <c r="P45" i="26"/>
  <c r="Q45" i="26"/>
  <c r="R45" i="26"/>
  <c r="S45" i="26"/>
  <c r="T45" i="26"/>
  <c r="U45" i="26"/>
  <c r="V45" i="26"/>
  <c r="W45" i="26"/>
  <c r="P46" i="26"/>
  <c r="Q46" i="26"/>
  <c r="R46" i="26"/>
  <c r="S46" i="26"/>
  <c r="T46" i="26"/>
  <c r="U46" i="26"/>
  <c r="V46" i="26"/>
  <c r="W46" i="26"/>
  <c r="P47" i="26"/>
  <c r="Q47" i="26"/>
  <c r="R47" i="26"/>
  <c r="S47" i="26"/>
  <c r="T47" i="26"/>
  <c r="U47" i="26"/>
  <c r="V47" i="26"/>
  <c r="W47" i="26"/>
  <c r="P48" i="26"/>
  <c r="Q48" i="26"/>
  <c r="R48" i="26"/>
  <c r="S48" i="26"/>
  <c r="T48" i="26"/>
  <c r="U48" i="26"/>
  <c r="V48" i="26"/>
  <c r="W48" i="26"/>
  <c r="P49" i="26"/>
  <c r="Q49" i="26"/>
  <c r="R49" i="26"/>
  <c r="S49" i="26"/>
  <c r="T49" i="26"/>
  <c r="U49" i="26"/>
  <c r="V49" i="26"/>
  <c r="W49" i="26"/>
  <c r="P50" i="26"/>
  <c r="Q50" i="26"/>
  <c r="R50" i="26"/>
  <c r="S50" i="26"/>
  <c r="T50" i="26"/>
  <c r="U50" i="26"/>
  <c r="V50" i="26"/>
  <c r="W50" i="26"/>
  <c r="P51" i="26"/>
  <c r="Q51" i="26"/>
  <c r="R51" i="26"/>
  <c r="S51" i="26"/>
  <c r="T51" i="26"/>
  <c r="U51" i="26"/>
  <c r="V51" i="26"/>
  <c r="W51" i="26"/>
  <c r="P52" i="26"/>
  <c r="Q52" i="26"/>
  <c r="R52" i="26"/>
  <c r="S52" i="26"/>
  <c r="T52" i="26"/>
  <c r="U52" i="26"/>
  <c r="V52" i="26"/>
  <c r="W52" i="26"/>
  <c r="P53" i="26"/>
  <c r="Q53" i="26"/>
  <c r="R53" i="26"/>
  <c r="S53" i="26"/>
  <c r="T53" i="26"/>
  <c r="U53" i="26"/>
  <c r="V53" i="26"/>
  <c r="W53" i="26"/>
  <c r="P54" i="26"/>
  <c r="Q54" i="26"/>
  <c r="R54" i="26"/>
  <c r="S54" i="26"/>
  <c r="T54" i="26"/>
  <c r="U54" i="26"/>
  <c r="V54" i="26"/>
  <c r="W54" i="26"/>
  <c r="P55" i="26"/>
  <c r="Q55" i="26"/>
  <c r="R55" i="26"/>
  <c r="S55" i="26"/>
  <c r="T55" i="26"/>
  <c r="U55" i="26"/>
  <c r="V55" i="26"/>
  <c r="W55" i="26"/>
  <c r="P56" i="26"/>
  <c r="Q56" i="26"/>
  <c r="R56" i="26"/>
  <c r="S56" i="26"/>
  <c r="T56" i="26"/>
  <c r="U56" i="26"/>
  <c r="V56" i="26"/>
  <c r="W56" i="26"/>
  <c r="P57" i="26"/>
  <c r="Q57" i="26"/>
  <c r="R57" i="26"/>
  <c r="S57" i="26"/>
  <c r="T57" i="26"/>
  <c r="U57" i="26"/>
  <c r="V57" i="26"/>
  <c r="W57" i="26"/>
  <c r="P58" i="26"/>
  <c r="Q58" i="26"/>
  <c r="R58" i="26"/>
  <c r="S58" i="26"/>
  <c r="T58" i="26"/>
  <c r="U58" i="26"/>
  <c r="V58" i="26"/>
  <c r="W58" i="26"/>
  <c r="P59" i="26"/>
  <c r="Q59" i="26"/>
  <c r="R59" i="26"/>
  <c r="S59" i="26"/>
  <c r="T59" i="26"/>
  <c r="U59" i="26"/>
  <c r="V59" i="26"/>
  <c r="W59" i="26"/>
  <c r="P60" i="26"/>
  <c r="Q60" i="26"/>
  <c r="R60" i="26"/>
  <c r="S60" i="26"/>
  <c r="T60" i="26"/>
  <c r="U60" i="26"/>
  <c r="V60" i="26"/>
  <c r="W60" i="26"/>
  <c r="P61" i="26"/>
  <c r="Q61" i="26"/>
  <c r="R61" i="26"/>
  <c r="S61" i="26"/>
  <c r="T61" i="26"/>
  <c r="U61" i="26"/>
  <c r="V61" i="26"/>
  <c r="W61" i="26"/>
  <c r="P62" i="26"/>
  <c r="Q62" i="26"/>
  <c r="R62" i="26"/>
  <c r="S62" i="26"/>
  <c r="T62" i="26"/>
  <c r="U62" i="26"/>
  <c r="V62" i="26"/>
  <c r="W62" i="26"/>
  <c r="P63" i="26"/>
  <c r="Q63" i="26"/>
  <c r="R63" i="26"/>
  <c r="S63" i="26"/>
  <c r="T63" i="26"/>
  <c r="U63" i="26"/>
  <c r="V63" i="26"/>
  <c r="W63" i="26"/>
  <c r="P64" i="26"/>
  <c r="Q64" i="26"/>
  <c r="R64" i="26"/>
  <c r="S64" i="26"/>
  <c r="T64" i="26"/>
  <c r="U64" i="26"/>
  <c r="V64" i="26"/>
  <c r="W64" i="26"/>
  <c r="P65" i="26"/>
  <c r="Q65" i="26"/>
  <c r="R65" i="26"/>
  <c r="S65" i="26"/>
  <c r="T65" i="26"/>
  <c r="U65" i="26"/>
  <c r="V65" i="26"/>
  <c r="W65" i="26"/>
  <c r="P66" i="26"/>
  <c r="Q66" i="26"/>
  <c r="R66" i="26"/>
  <c r="S66" i="26"/>
  <c r="T66" i="26"/>
  <c r="U66" i="26"/>
  <c r="V66" i="26"/>
  <c r="W66" i="26"/>
  <c r="P67" i="26"/>
  <c r="Q67" i="26"/>
  <c r="R67" i="26"/>
  <c r="S67" i="26"/>
  <c r="T67" i="26"/>
  <c r="U67" i="26"/>
  <c r="V67" i="26"/>
  <c r="W67" i="26"/>
  <c r="P68" i="26"/>
  <c r="Q68" i="26"/>
  <c r="R68" i="26"/>
  <c r="S68" i="26"/>
  <c r="T68" i="26"/>
  <c r="U68" i="26"/>
  <c r="V68" i="26"/>
  <c r="W68" i="26"/>
  <c r="P69" i="26"/>
  <c r="Q69" i="26"/>
  <c r="R69" i="26"/>
  <c r="S69" i="26"/>
  <c r="T69" i="26"/>
  <c r="U69" i="26"/>
  <c r="V69" i="26"/>
  <c r="W69" i="26"/>
  <c r="P70" i="26"/>
  <c r="Q70" i="26"/>
  <c r="R70" i="26"/>
  <c r="S70" i="26"/>
  <c r="T70" i="26"/>
  <c r="U70" i="26"/>
  <c r="V70" i="26"/>
  <c r="W70" i="26"/>
  <c r="P71" i="26"/>
  <c r="Q71" i="26"/>
  <c r="R71" i="26"/>
  <c r="S71" i="26"/>
  <c r="T71" i="26"/>
  <c r="U71" i="26"/>
  <c r="V71" i="26"/>
  <c r="W71" i="26"/>
  <c r="P72" i="26"/>
  <c r="Q72" i="26"/>
  <c r="R72" i="26"/>
  <c r="S72" i="26"/>
  <c r="T72" i="26"/>
  <c r="U72" i="26"/>
  <c r="V72" i="26"/>
  <c r="W72" i="26"/>
  <c r="P73" i="26"/>
  <c r="Q73" i="26"/>
  <c r="R73" i="26"/>
  <c r="S73" i="26"/>
  <c r="T73" i="26"/>
  <c r="U73" i="26"/>
  <c r="V73" i="26"/>
  <c r="W73" i="26"/>
  <c r="P74" i="26"/>
  <c r="Q74" i="26"/>
  <c r="R74" i="26"/>
  <c r="S74" i="26"/>
  <c r="T74" i="26"/>
  <c r="U74" i="26"/>
  <c r="V74" i="26"/>
  <c r="W74" i="26"/>
  <c r="P75" i="26"/>
  <c r="Q75" i="26"/>
  <c r="R75" i="26"/>
  <c r="S75" i="26"/>
  <c r="T75" i="26"/>
  <c r="U75" i="26"/>
  <c r="V75" i="26"/>
  <c r="W75" i="26"/>
  <c r="P76" i="26"/>
  <c r="Q76" i="26"/>
  <c r="R76" i="26"/>
  <c r="S76" i="26"/>
  <c r="T76" i="26"/>
  <c r="U76" i="26"/>
  <c r="V76" i="26"/>
  <c r="W76" i="26"/>
  <c r="P77" i="26"/>
  <c r="Q77" i="26"/>
  <c r="R77" i="26"/>
  <c r="S77" i="26"/>
  <c r="T77" i="26"/>
  <c r="U77" i="26"/>
  <c r="V77" i="26"/>
  <c r="W77" i="26"/>
  <c r="P78" i="26"/>
  <c r="Q78" i="26"/>
  <c r="R78" i="26"/>
  <c r="S78" i="26"/>
  <c r="T78" i="26"/>
  <c r="U78" i="26"/>
  <c r="V78" i="26"/>
  <c r="W78" i="26"/>
  <c r="P79" i="26"/>
  <c r="Q79" i="26"/>
  <c r="R79" i="26"/>
  <c r="S79" i="26"/>
  <c r="T79" i="26"/>
  <c r="U79" i="26"/>
  <c r="V79" i="26"/>
  <c r="W79" i="26"/>
  <c r="P80" i="26"/>
  <c r="Q80" i="26"/>
  <c r="R80" i="26"/>
  <c r="S80" i="26"/>
  <c r="T80" i="26"/>
  <c r="U80" i="26"/>
  <c r="V80" i="26"/>
  <c r="W80" i="26"/>
  <c r="P81" i="26"/>
  <c r="Q81" i="26"/>
  <c r="R81" i="26"/>
  <c r="S81" i="26"/>
  <c r="T81" i="26"/>
  <c r="U81" i="26"/>
  <c r="V81" i="26"/>
  <c r="W81" i="26"/>
  <c r="P82" i="26"/>
  <c r="Q82" i="26"/>
  <c r="R82" i="26"/>
  <c r="S82" i="26"/>
  <c r="T82" i="26"/>
  <c r="U82" i="26"/>
  <c r="V82" i="26"/>
  <c r="W82" i="26"/>
  <c r="P83" i="26"/>
  <c r="Q83" i="26"/>
  <c r="R83" i="26"/>
  <c r="S83" i="26"/>
  <c r="T83" i="26"/>
  <c r="U83" i="26"/>
  <c r="V83" i="26"/>
  <c r="W83" i="26"/>
  <c r="P84" i="26"/>
  <c r="Q84" i="26"/>
  <c r="R84" i="26"/>
  <c r="S84" i="26"/>
  <c r="T84" i="26"/>
  <c r="U84" i="26"/>
  <c r="V84" i="26"/>
  <c r="W84" i="26"/>
  <c r="P85" i="26"/>
  <c r="Q85" i="26"/>
  <c r="R85" i="26"/>
  <c r="S85" i="26"/>
  <c r="T85" i="26"/>
  <c r="U85" i="26"/>
  <c r="V85" i="26"/>
  <c r="W85" i="26"/>
  <c r="P86" i="26"/>
  <c r="Q86" i="26"/>
  <c r="R86" i="26"/>
  <c r="S86" i="26"/>
  <c r="T86" i="26"/>
  <c r="U86" i="26"/>
  <c r="V86" i="26"/>
  <c r="W86" i="26"/>
  <c r="P87" i="26"/>
  <c r="Q87" i="26"/>
  <c r="R87" i="26"/>
  <c r="S87" i="26"/>
  <c r="T87" i="26"/>
  <c r="U87" i="26"/>
  <c r="V87" i="26"/>
  <c r="W87" i="26"/>
  <c r="P88" i="26"/>
  <c r="Q88" i="26"/>
  <c r="R88" i="26"/>
  <c r="S88" i="26"/>
  <c r="T88" i="26"/>
  <c r="U88" i="26"/>
  <c r="V88" i="26"/>
  <c r="W88" i="26"/>
  <c r="P89" i="26"/>
  <c r="Q89" i="26"/>
  <c r="R89" i="26"/>
  <c r="S89" i="26"/>
  <c r="T89" i="26"/>
  <c r="U89" i="26"/>
  <c r="V89" i="26"/>
  <c r="W89" i="26"/>
  <c r="P90" i="26"/>
  <c r="Q90" i="26"/>
  <c r="R90" i="26"/>
  <c r="S90" i="26"/>
  <c r="T90" i="26"/>
  <c r="U90" i="26"/>
  <c r="V90" i="26"/>
  <c r="W90" i="26"/>
  <c r="P91" i="26"/>
  <c r="Q91" i="26"/>
  <c r="R91" i="26"/>
  <c r="S91" i="26"/>
  <c r="T91" i="26"/>
  <c r="U91" i="26"/>
  <c r="V91" i="26"/>
  <c r="W91" i="26"/>
  <c r="P92" i="26"/>
  <c r="Q92" i="26"/>
  <c r="R92" i="26"/>
  <c r="S92" i="26"/>
  <c r="T92" i="26"/>
  <c r="U92" i="26"/>
  <c r="V92" i="26"/>
  <c r="W92" i="26"/>
  <c r="P93" i="26"/>
  <c r="Q93" i="26"/>
  <c r="R93" i="26"/>
  <c r="S93" i="26"/>
  <c r="T93" i="26"/>
  <c r="U93" i="26"/>
  <c r="V93" i="26"/>
  <c r="W93" i="26"/>
  <c r="P94" i="26"/>
  <c r="Q94" i="26"/>
  <c r="R94" i="26"/>
  <c r="S94" i="26"/>
  <c r="T94" i="26"/>
  <c r="U94" i="26"/>
  <c r="V94" i="26"/>
  <c r="W94" i="26"/>
  <c r="P95" i="26"/>
  <c r="Q95" i="26"/>
  <c r="R95" i="26"/>
  <c r="S95" i="26"/>
  <c r="T95" i="26"/>
  <c r="U95" i="26"/>
  <c r="V95" i="26"/>
  <c r="W95" i="26"/>
  <c r="P96" i="26"/>
  <c r="Q96" i="26"/>
  <c r="R96" i="26"/>
  <c r="S96" i="26"/>
  <c r="T96" i="26"/>
  <c r="U96" i="26"/>
  <c r="V96" i="26"/>
  <c r="W96" i="26"/>
  <c r="P97" i="26"/>
  <c r="Q97" i="26"/>
  <c r="R97" i="26"/>
  <c r="S97" i="26"/>
  <c r="T97" i="26"/>
  <c r="U97" i="26"/>
  <c r="V97" i="26"/>
  <c r="W97" i="26"/>
  <c r="P98" i="26"/>
  <c r="Q98" i="26"/>
  <c r="R98" i="26"/>
  <c r="S98" i="26"/>
  <c r="T98" i="26"/>
  <c r="U98" i="26"/>
  <c r="V98" i="26"/>
  <c r="W98" i="26"/>
  <c r="P99" i="26"/>
  <c r="Q99" i="26"/>
  <c r="R99" i="26"/>
  <c r="S99" i="26"/>
  <c r="T99" i="26"/>
  <c r="U99" i="26"/>
  <c r="V99" i="26"/>
  <c r="W99" i="26"/>
  <c r="P100" i="26"/>
  <c r="Q100" i="26"/>
  <c r="R100" i="26"/>
  <c r="S100" i="26"/>
  <c r="T100" i="26"/>
  <c r="U100" i="26"/>
  <c r="V100" i="26"/>
  <c r="W100" i="26"/>
  <c r="P101" i="26"/>
  <c r="Q101" i="26"/>
  <c r="R101" i="26"/>
  <c r="S101" i="26"/>
  <c r="T101" i="26"/>
  <c r="U101" i="26"/>
  <c r="V101" i="26"/>
  <c r="W101" i="26"/>
  <c r="P102" i="26"/>
  <c r="Q102" i="26"/>
  <c r="R102" i="26"/>
  <c r="S102" i="26"/>
  <c r="T102" i="26"/>
  <c r="U102" i="26"/>
  <c r="V102" i="26"/>
  <c r="W102" i="26"/>
  <c r="P103" i="26"/>
  <c r="Q103" i="26"/>
  <c r="R103" i="26"/>
  <c r="S103" i="26"/>
  <c r="T103" i="26"/>
  <c r="U103" i="26"/>
  <c r="V103" i="26"/>
  <c r="W103" i="26"/>
  <c r="P104" i="26"/>
  <c r="Q104" i="26"/>
  <c r="R104" i="26"/>
  <c r="S104" i="26"/>
  <c r="T104" i="26"/>
  <c r="U104" i="26"/>
  <c r="V104" i="26"/>
  <c r="W104" i="26"/>
  <c r="P105" i="26"/>
  <c r="Q105" i="26"/>
  <c r="R105" i="26"/>
  <c r="S105" i="26"/>
  <c r="T105" i="26"/>
  <c r="U105" i="26"/>
  <c r="V105" i="26"/>
  <c r="W105" i="26"/>
  <c r="P106" i="26"/>
  <c r="Q106" i="26"/>
  <c r="R106" i="26"/>
  <c r="S106" i="26"/>
  <c r="T106" i="26"/>
  <c r="U106" i="26"/>
  <c r="V106" i="26"/>
  <c r="W106" i="26"/>
  <c r="P107" i="26"/>
  <c r="Q107" i="26"/>
  <c r="R107" i="26"/>
  <c r="S107" i="26"/>
  <c r="T107" i="26"/>
  <c r="U107" i="26"/>
  <c r="V107" i="26"/>
  <c r="W107" i="26"/>
  <c r="P108" i="26"/>
  <c r="Q108" i="26"/>
  <c r="R108" i="26"/>
  <c r="S108" i="26"/>
  <c r="T108" i="26"/>
  <c r="U108" i="26"/>
  <c r="V108" i="26"/>
  <c r="W108" i="26"/>
  <c r="P109" i="26"/>
  <c r="Q109" i="26"/>
  <c r="R109" i="26"/>
  <c r="S109" i="26"/>
  <c r="T109" i="26"/>
  <c r="U109" i="26"/>
  <c r="V109" i="26"/>
  <c r="W109" i="26"/>
  <c r="P110" i="26"/>
  <c r="Q110" i="26"/>
  <c r="R110" i="26"/>
  <c r="S110" i="26"/>
  <c r="T110" i="26"/>
  <c r="U110" i="26"/>
  <c r="V110" i="26"/>
  <c r="W110" i="26"/>
  <c r="P111" i="26"/>
  <c r="Q111" i="26"/>
  <c r="R111" i="26"/>
  <c r="S111" i="26"/>
  <c r="T111" i="26"/>
  <c r="U111" i="26"/>
  <c r="V111" i="26"/>
  <c r="W111" i="26"/>
  <c r="P112" i="26"/>
  <c r="Q112" i="26"/>
  <c r="R112" i="26"/>
  <c r="S112" i="26"/>
  <c r="T112" i="26"/>
  <c r="U112" i="26"/>
  <c r="V112" i="26"/>
  <c r="W112" i="26"/>
  <c r="P113" i="26"/>
  <c r="Q113" i="26"/>
  <c r="R113" i="26"/>
  <c r="S113" i="26"/>
  <c r="T113" i="26"/>
  <c r="U113" i="26"/>
  <c r="V113" i="26"/>
  <c r="W113" i="26"/>
  <c r="P114" i="26"/>
  <c r="Q114" i="26"/>
  <c r="R114" i="26"/>
  <c r="S114" i="26"/>
  <c r="T114" i="26"/>
  <c r="U114" i="26"/>
  <c r="V114" i="26"/>
  <c r="W114" i="26"/>
  <c r="P115" i="26"/>
  <c r="Q115" i="26"/>
  <c r="R115" i="26"/>
  <c r="S115" i="26"/>
  <c r="T115" i="26"/>
  <c r="U115" i="26"/>
  <c r="V115" i="26"/>
  <c r="W115" i="26"/>
  <c r="P116" i="26"/>
  <c r="Q116" i="26"/>
  <c r="R116" i="26"/>
  <c r="S116" i="26"/>
  <c r="T116" i="26"/>
  <c r="U116" i="26"/>
  <c r="V116" i="26"/>
  <c r="W116" i="26"/>
  <c r="P117" i="26"/>
  <c r="Q117" i="26"/>
  <c r="R117" i="26"/>
  <c r="S117" i="26"/>
  <c r="T117" i="26"/>
  <c r="U117" i="26"/>
  <c r="V117" i="26"/>
  <c r="W117" i="26"/>
  <c r="P118" i="26"/>
  <c r="Q118" i="26"/>
  <c r="R118" i="26"/>
  <c r="S118" i="26"/>
  <c r="T118" i="26"/>
  <c r="U118" i="26"/>
  <c r="V118" i="26"/>
  <c r="W118" i="26"/>
  <c r="P119" i="26"/>
  <c r="Q119" i="26"/>
  <c r="R119" i="26"/>
  <c r="S119" i="26"/>
  <c r="T119" i="26"/>
  <c r="U119" i="26"/>
  <c r="V119" i="26"/>
  <c r="W119" i="26"/>
  <c r="P120" i="26"/>
  <c r="Q120" i="26"/>
  <c r="R120" i="26"/>
  <c r="S120" i="26"/>
  <c r="T120" i="26"/>
  <c r="U120" i="26"/>
  <c r="V120" i="26"/>
  <c r="W120" i="26"/>
  <c r="P121" i="26"/>
  <c r="Q121" i="26"/>
  <c r="R121" i="26"/>
  <c r="S121" i="26"/>
  <c r="T121" i="26"/>
  <c r="U121" i="26"/>
  <c r="V121" i="26"/>
  <c r="W121" i="26"/>
  <c r="P122" i="26"/>
  <c r="Q122" i="26"/>
  <c r="R122" i="26"/>
  <c r="S122" i="26"/>
  <c r="T122" i="26"/>
  <c r="U122" i="26"/>
  <c r="V122" i="26"/>
  <c r="W122" i="26"/>
  <c r="P123" i="26"/>
  <c r="Q123" i="26"/>
  <c r="R123" i="26"/>
  <c r="S123" i="26"/>
  <c r="T123" i="26"/>
  <c r="U123" i="26"/>
  <c r="V123" i="26"/>
  <c r="W123" i="26"/>
  <c r="P124" i="26"/>
  <c r="Q124" i="26"/>
  <c r="R124" i="26"/>
  <c r="S124" i="26"/>
  <c r="T124" i="26"/>
  <c r="U124" i="26"/>
  <c r="V124" i="26"/>
  <c r="W124" i="26"/>
  <c r="P125" i="26"/>
  <c r="Q125" i="26"/>
  <c r="R125" i="26"/>
  <c r="S125" i="26"/>
  <c r="T125" i="26"/>
  <c r="U125" i="26"/>
  <c r="V125" i="26"/>
  <c r="W125" i="26"/>
  <c r="P126" i="26"/>
  <c r="Q126" i="26"/>
  <c r="R126" i="26"/>
  <c r="S126" i="26"/>
  <c r="T126" i="26"/>
  <c r="U126" i="26"/>
  <c r="V126" i="26"/>
  <c r="W126" i="26"/>
  <c r="P127" i="26"/>
  <c r="Q127" i="26"/>
  <c r="R127" i="26"/>
  <c r="S127" i="26"/>
  <c r="T127" i="26"/>
  <c r="U127" i="26"/>
  <c r="V127" i="26"/>
  <c r="W127" i="26"/>
  <c r="P128" i="26"/>
  <c r="Q128" i="26"/>
  <c r="R128" i="26"/>
  <c r="S128" i="26"/>
  <c r="T128" i="26"/>
  <c r="U128" i="26"/>
  <c r="V128" i="26"/>
  <c r="W128" i="26"/>
  <c r="P129" i="26"/>
  <c r="Q129" i="26"/>
  <c r="R129" i="26"/>
  <c r="S129" i="26"/>
  <c r="T129" i="26"/>
  <c r="U129" i="26"/>
  <c r="V129" i="26"/>
  <c r="W129" i="26"/>
  <c r="P130" i="26"/>
  <c r="Q130" i="26"/>
  <c r="R130" i="26"/>
  <c r="S130" i="26"/>
  <c r="T130" i="26"/>
  <c r="U130" i="26"/>
  <c r="V130" i="26"/>
  <c r="W130" i="26"/>
  <c r="P131" i="26"/>
  <c r="Q131" i="26"/>
  <c r="R131" i="26"/>
  <c r="S131" i="26"/>
  <c r="T131" i="26"/>
  <c r="U131" i="26"/>
  <c r="V131" i="26"/>
  <c r="W131" i="26"/>
  <c r="P132" i="26"/>
  <c r="Q132" i="26"/>
  <c r="R132" i="26"/>
  <c r="S132" i="26"/>
  <c r="T132" i="26"/>
  <c r="U132" i="26"/>
  <c r="V132" i="26"/>
  <c r="W132" i="26"/>
  <c r="P133" i="26"/>
  <c r="Q133" i="26"/>
  <c r="R133" i="26"/>
  <c r="S133" i="26"/>
  <c r="T133" i="26"/>
  <c r="U133" i="26"/>
  <c r="V133" i="26"/>
  <c r="W133" i="26"/>
  <c r="P134" i="26"/>
  <c r="Q134" i="26"/>
  <c r="R134" i="26"/>
  <c r="S134" i="26"/>
  <c r="T134" i="26"/>
  <c r="U134" i="26"/>
  <c r="V134" i="26"/>
  <c r="W134" i="26"/>
  <c r="P135" i="26"/>
  <c r="Q135" i="26"/>
  <c r="R135" i="26"/>
  <c r="S135" i="26"/>
  <c r="T135" i="26"/>
  <c r="U135" i="26"/>
  <c r="V135" i="26"/>
  <c r="W135" i="26"/>
  <c r="P136" i="26"/>
  <c r="Q136" i="26"/>
  <c r="R136" i="26"/>
  <c r="S136" i="26"/>
  <c r="T136" i="26"/>
  <c r="U136" i="26"/>
  <c r="V136" i="26"/>
  <c r="W136" i="26"/>
  <c r="P137" i="26"/>
  <c r="Q137" i="26"/>
  <c r="R137" i="26"/>
  <c r="S137" i="26"/>
  <c r="T137" i="26"/>
  <c r="U137" i="26"/>
  <c r="V137" i="26"/>
  <c r="W137" i="26"/>
  <c r="P138" i="26"/>
  <c r="Q138" i="26"/>
  <c r="R138" i="26"/>
  <c r="S138" i="26"/>
  <c r="T138" i="26"/>
  <c r="U138" i="26"/>
  <c r="V138" i="26"/>
  <c r="W138" i="26"/>
  <c r="P139" i="26"/>
  <c r="Q139" i="26"/>
  <c r="R139" i="26"/>
  <c r="S139" i="26"/>
  <c r="T139" i="26"/>
  <c r="U139" i="26"/>
  <c r="V139" i="26"/>
  <c r="W139" i="26"/>
  <c r="P140" i="26"/>
  <c r="Q140" i="26"/>
  <c r="R140" i="26"/>
  <c r="S140" i="26"/>
  <c r="T140" i="26"/>
  <c r="U140" i="26"/>
  <c r="V140" i="26"/>
  <c r="W140" i="26"/>
  <c r="P141" i="26"/>
  <c r="Q141" i="26"/>
  <c r="R141" i="26"/>
  <c r="S141" i="26"/>
  <c r="T141" i="26"/>
  <c r="U141" i="26"/>
  <c r="V141" i="26"/>
  <c r="W141" i="26"/>
  <c r="P142" i="26"/>
  <c r="Q142" i="26"/>
  <c r="R142" i="26"/>
  <c r="S142" i="26"/>
  <c r="T142" i="26"/>
  <c r="U142" i="26"/>
  <c r="V142" i="26"/>
  <c r="W142" i="26"/>
  <c r="P143" i="26"/>
  <c r="Q143" i="26"/>
  <c r="R143" i="26"/>
  <c r="S143" i="26"/>
  <c r="T143" i="26"/>
  <c r="U143" i="26"/>
  <c r="V143" i="26"/>
  <c r="W143" i="26"/>
  <c r="P144" i="26"/>
  <c r="Q144" i="26"/>
  <c r="R144" i="26"/>
  <c r="S144" i="26"/>
  <c r="T144" i="26"/>
  <c r="U144" i="26"/>
  <c r="V144" i="26"/>
  <c r="W144" i="26"/>
  <c r="P145" i="26"/>
  <c r="Q145" i="26"/>
  <c r="R145" i="26"/>
  <c r="S145" i="26"/>
  <c r="T145" i="26"/>
  <c r="U145" i="26"/>
  <c r="V145" i="26"/>
  <c r="W145" i="26"/>
  <c r="P146" i="26"/>
  <c r="Q146" i="26"/>
  <c r="R146" i="26"/>
  <c r="S146" i="26"/>
  <c r="T146" i="26"/>
  <c r="U146" i="26"/>
  <c r="V146" i="26"/>
  <c r="W146" i="26"/>
  <c r="P147" i="26"/>
  <c r="Q147" i="26"/>
  <c r="R147" i="26"/>
  <c r="S147" i="26"/>
  <c r="T147" i="26"/>
  <c r="U147" i="26"/>
  <c r="V147" i="26"/>
  <c r="W147" i="26"/>
  <c r="P148" i="26"/>
  <c r="Q148" i="26"/>
  <c r="R148" i="26"/>
  <c r="S148" i="26"/>
  <c r="T148" i="26"/>
  <c r="U148" i="26"/>
  <c r="V148" i="26"/>
  <c r="W148" i="26"/>
  <c r="P149" i="26"/>
  <c r="Q149" i="26"/>
  <c r="R149" i="26"/>
  <c r="S149" i="26"/>
  <c r="T149" i="26"/>
  <c r="U149" i="26"/>
  <c r="V149" i="26"/>
  <c r="W149" i="26"/>
  <c r="P150" i="26"/>
  <c r="Q150" i="26"/>
  <c r="R150" i="26"/>
  <c r="S150" i="26"/>
  <c r="T150" i="26"/>
  <c r="U150" i="26"/>
  <c r="V150" i="26"/>
  <c r="W150" i="26"/>
  <c r="P151" i="26"/>
  <c r="Q151" i="26"/>
  <c r="R151" i="26"/>
  <c r="S151" i="26"/>
  <c r="T151" i="26"/>
  <c r="U151" i="26"/>
  <c r="V151" i="26"/>
  <c r="W151" i="26"/>
  <c r="P152" i="26"/>
  <c r="Q152" i="26"/>
  <c r="R152" i="26"/>
  <c r="S152" i="26"/>
  <c r="T152" i="26"/>
  <c r="U152" i="26"/>
  <c r="V152" i="26"/>
  <c r="W152" i="26"/>
  <c r="P153" i="26"/>
  <c r="Q153" i="26"/>
  <c r="R153" i="26"/>
  <c r="S153" i="26"/>
  <c r="T153" i="26"/>
  <c r="U153" i="26"/>
  <c r="V153" i="26"/>
  <c r="W153" i="26"/>
  <c r="P154" i="26"/>
  <c r="Q154" i="26"/>
  <c r="R154" i="26"/>
  <c r="S154" i="26"/>
  <c r="T154" i="26"/>
  <c r="U154" i="26"/>
  <c r="V154" i="26"/>
  <c r="W154" i="26"/>
  <c r="P155" i="26"/>
  <c r="Q155" i="26"/>
  <c r="R155" i="26"/>
  <c r="S155" i="26"/>
  <c r="T155" i="26"/>
  <c r="U155" i="26"/>
  <c r="V155" i="26"/>
  <c r="W155" i="26"/>
  <c r="P156" i="26"/>
  <c r="Q156" i="26"/>
  <c r="R156" i="26"/>
  <c r="S156" i="26"/>
  <c r="T156" i="26"/>
  <c r="U156" i="26"/>
  <c r="V156" i="26"/>
  <c r="W156" i="26"/>
  <c r="P157" i="26"/>
  <c r="Q157" i="26"/>
  <c r="R157" i="26"/>
  <c r="S157" i="26"/>
  <c r="T157" i="26"/>
  <c r="U157" i="26"/>
  <c r="V157" i="26"/>
  <c r="W157" i="26"/>
  <c r="P158" i="26"/>
  <c r="Q158" i="26"/>
  <c r="R158" i="26"/>
  <c r="S158" i="26"/>
  <c r="T158" i="26"/>
  <c r="U158" i="26"/>
  <c r="V158" i="26"/>
  <c r="W158" i="26"/>
  <c r="P159" i="26"/>
  <c r="Q159" i="26"/>
  <c r="R159" i="26"/>
  <c r="S159" i="26"/>
  <c r="T159" i="26"/>
  <c r="U159" i="26"/>
  <c r="V159" i="26"/>
  <c r="W159" i="26"/>
  <c r="P160" i="26"/>
  <c r="Q160" i="26"/>
  <c r="R160" i="26"/>
  <c r="S160" i="26"/>
  <c r="T160" i="26"/>
  <c r="U160" i="26"/>
  <c r="V160" i="26"/>
  <c r="W160" i="26"/>
  <c r="P161" i="26"/>
  <c r="Q161" i="26"/>
  <c r="R161" i="26"/>
  <c r="S161" i="26"/>
  <c r="T161" i="26"/>
  <c r="U161" i="26"/>
  <c r="V161" i="26"/>
  <c r="W161" i="26"/>
  <c r="P162" i="26"/>
  <c r="Q162" i="26"/>
  <c r="R162" i="26"/>
  <c r="S162" i="26"/>
  <c r="T162" i="26"/>
  <c r="U162" i="26"/>
  <c r="V162" i="26"/>
  <c r="W162" i="26"/>
  <c r="P163" i="26"/>
  <c r="Q163" i="26"/>
  <c r="R163" i="26"/>
  <c r="S163" i="26"/>
  <c r="T163" i="26"/>
  <c r="U163" i="26"/>
  <c r="V163" i="26"/>
  <c r="W163" i="26"/>
  <c r="P164" i="26"/>
  <c r="Q164" i="26"/>
  <c r="R164" i="26"/>
  <c r="S164" i="26"/>
  <c r="T164" i="26"/>
  <c r="U164" i="26"/>
  <c r="V164" i="26"/>
  <c r="W164" i="26"/>
  <c r="P165" i="26"/>
  <c r="Q165" i="26"/>
  <c r="R165" i="26"/>
  <c r="S165" i="26"/>
  <c r="T165" i="26"/>
  <c r="U165" i="26"/>
  <c r="V165" i="26"/>
  <c r="W165" i="26"/>
  <c r="P166" i="26"/>
  <c r="Q166" i="26"/>
  <c r="R166" i="26"/>
  <c r="S166" i="26"/>
  <c r="T166" i="26"/>
  <c r="U166" i="26"/>
  <c r="V166" i="26"/>
  <c r="W166" i="26"/>
  <c r="P167" i="26"/>
  <c r="Q167" i="26"/>
  <c r="R167" i="26"/>
  <c r="S167" i="26"/>
  <c r="T167" i="26"/>
  <c r="U167" i="26"/>
  <c r="V167" i="26"/>
  <c r="W167" i="26"/>
  <c r="P168" i="26"/>
  <c r="Q168" i="26"/>
  <c r="R168" i="26"/>
  <c r="S168" i="26"/>
  <c r="T168" i="26"/>
  <c r="U168" i="26"/>
  <c r="V168" i="26"/>
  <c r="W168" i="26"/>
  <c r="P169" i="26"/>
  <c r="Q169" i="26"/>
  <c r="R169" i="26"/>
  <c r="S169" i="26"/>
  <c r="T169" i="26"/>
  <c r="U169" i="26"/>
  <c r="V169" i="26"/>
  <c r="W169" i="26"/>
  <c r="P170" i="26"/>
  <c r="Q170" i="26"/>
  <c r="R170" i="26"/>
  <c r="S170" i="26"/>
  <c r="T170" i="26"/>
  <c r="U170" i="26"/>
  <c r="V170" i="26"/>
  <c r="W170" i="26"/>
  <c r="P171" i="26"/>
  <c r="Q171" i="26"/>
  <c r="R171" i="26"/>
  <c r="S171" i="26"/>
  <c r="T171" i="26"/>
  <c r="U171" i="26"/>
  <c r="V171" i="26"/>
  <c r="W171" i="26"/>
  <c r="P172" i="26"/>
  <c r="Q172" i="26"/>
  <c r="R172" i="26"/>
  <c r="S172" i="26"/>
  <c r="T172" i="26"/>
  <c r="U172" i="26"/>
  <c r="V172" i="26"/>
  <c r="W172" i="26"/>
  <c r="P173" i="26"/>
  <c r="Q173" i="26"/>
  <c r="R173" i="26"/>
  <c r="S173" i="26"/>
  <c r="T173" i="26"/>
  <c r="U173" i="26"/>
  <c r="V173" i="26"/>
  <c r="W173" i="26"/>
  <c r="P174" i="26"/>
  <c r="Q174" i="26"/>
  <c r="R174" i="26"/>
  <c r="S174" i="26"/>
  <c r="T174" i="26"/>
  <c r="U174" i="26"/>
  <c r="V174" i="26"/>
  <c r="W174" i="26"/>
  <c r="P175" i="26"/>
  <c r="Q175" i="26"/>
  <c r="R175" i="26"/>
  <c r="S175" i="26"/>
  <c r="T175" i="26"/>
  <c r="U175" i="26"/>
  <c r="V175" i="26"/>
  <c r="W175" i="26"/>
  <c r="P176" i="26"/>
  <c r="Q176" i="26"/>
  <c r="R176" i="26"/>
  <c r="S176" i="26"/>
  <c r="T176" i="26"/>
  <c r="U176" i="26"/>
  <c r="V176" i="26"/>
  <c r="W176" i="26"/>
  <c r="P177" i="26"/>
  <c r="Q177" i="26"/>
  <c r="R177" i="26"/>
  <c r="S177" i="26"/>
  <c r="T177" i="26"/>
  <c r="U177" i="26"/>
  <c r="V177" i="26"/>
  <c r="W177" i="26"/>
  <c r="P178" i="26"/>
  <c r="Q178" i="26"/>
  <c r="R178" i="26"/>
  <c r="S178" i="26"/>
  <c r="T178" i="26"/>
  <c r="U178" i="26"/>
  <c r="V178" i="26"/>
  <c r="W178" i="26"/>
  <c r="P179" i="26"/>
  <c r="Q179" i="26"/>
  <c r="R179" i="26"/>
  <c r="S179" i="26"/>
  <c r="T179" i="26"/>
  <c r="U179" i="26"/>
  <c r="V179" i="26"/>
  <c r="W179" i="26"/>
  <c r="P180" i="26"/>
  <c r="Q180" i="26"/>
  <c r="R180" i="26"/>
  <c r="S180" i="26"/>
  <c r="T180" i="26"/>
  <c r="U180" i="26"/>
  <c r="V180" i="26"/>
  <c r="W180" i="26"/>
  <c r="P181" i="26"/>
  <c r="Q181" i="26"/>
  <c r="R181" i="26"/>
  <c r="S181" i="26"/>
  <c r="T181" i="26"/>
  <c r="U181" i="26"/>
  <c r="V181" i="26"/>
  <c r="W181" i="26"/>
  <c r="P182" i="26"/>
  <c r="Q182" i="26"/>
  <c r="R182" i="26"/>
  <c r="S182" i="26"/>
  <c r="T182" i="26"/>
  <c r="U182" i="26"/>
  <c r="V182" i="26"/>
  <c r="W182" i="26"/>
  <c r="P183" i="26"/>
  <c r="Q183" i="26"/>
  <c r="R183" i="26"/>
  <c r="S183" i="26"/>
  <c r="T183" i="26"/>
  <c r="U183" i="26"/>
  <c r="V183" i="26"/>
  <c r="W183" i="26"/>
  <c r="P184" i="26"/>
  <c r="Q184" i="26"/>
  <c r="R184" i="26"/>
  <c r="S184" i="26"/>
  <c r="T184" i="26"/>
  <c r="U184" i="26"/>
  <c r="V184" i="26"/>
  <c r="W184" i="26"/>
  <c r="P185" i="26"/>
  <c r="Q185" i="26"/>
  <c r="R185" i="26"/>
  <c r="S185" i="26"/>
  <c r="T185" i="26"/>
  <c r="U185" i="26"/>
  <c r="V185" i="26"/>
  <c r="W185" i="26"/>
  <c r="P186" i="26"/>
  <c r="Q186" i="26"/>
  <c r="R186" i="26"/>
  <c r="S186" i="26"/>
  <c r="T186" i="26"/>
  <c r="U186" i="26"/>
  <c r="V186" i="26"/>
  <c r="W186" i="26"/>
  <c r="P187" i="26"/>
  <c r="Q187" i="26"/>
  <c r="R187" i="26"/>
  <c r="S187" i="26"/>
  <c r="T187" i="26"/>
  <c r="U187" i="26"/>
  <c r="V187" i="26"/>
  <c r="W187" i="26"/>
  <c r="P188" i="26"/>
  <c r="Q188" i="26"/>
  <c r="R188" i="26"/>
  <c r="S188" i="26"/>
  <c r="T188" i="26"/>
  <c r="U188" i="26"/>
  <c r="V188" i="26"/>
  <c r="W188" i="26"/>
  <c r="P189" i="26"/>
  <c r="Q189" i="26"/>
  <c r="R189" i="26"/>
  <c r="S189" i="26"/>
  <c r="T189" i="26"/>
  <c r="U189" i="26"/>
  <c r="V189" i="26"/>
  <c r="W189" i="26"/>
  <c r="P190" i="26"/>
  <c r="Q190" i="26"/>
  <c r="R190" i="26"/>
  <c r="S190" i="26"/>
  <c r="T190" i="26"/>
  <c r="U190" i="26"/>
  <c r="V190" i="26"/>
  <c r="W190" i="26"/>
  <c r="P191" i="26"/>
  <c r="Q191" i="26"/>
  <c r="R191" i="26"/>
  <c r="S191" i="26"/>
  <c r="T191" i="26"/>
  <c r="U191" i="26"/>
  <c r="V191" i="26"/>
  <c r="W191" i="26"/>
  <c r="P192" i="26"/>
  <c r="Q192" i="26"/>
  <c r="R192" i="26"/>
  <c r="S192" i="26"/>
  <c r="T192" i="26"/>
  <c r="U192" i="26"/>
  <c r="V192" i="26"/>
  <c r="W192" i="26"/>
  <c r="P193" i="26"/>
  <c r="Q193" i="26"/>
  <c r="R193" i="26"/>
  <c r="S193" i="26"/>
  <c r="T193" i="26"/>
  <c r="U193" i="26"/>
  <c r="V193" i="26"/>
  <c r="W193" i="26"/>
  <c r="P194" i="26"/>
  <c r="Q194" i="26"/>
  <c r="R194" i="26"/>
  <c r="S194" i="26"/>
  <c r="T194" i="26"/>
  <c r="U194" i="26"/>
  <c r="V194" i="26"/>
  <c r="W194" i="26"/>
  <c r="P195" i="26"/>
  <c r="Q195" i="26"/>
  <c r="R195" i="26"/>
  <c r="S195" i="26"/>
  <c r="T195" i="26"/>
  <c r="U195" i="26"/>
  <c r="V195" i="26"/>
  <c r="W195" i="26"/>
  <c r="P196" i="26"/>
  <c r="Q196" i="26"/>
  <c r="R196" i="26"/>
  <c r="S196" i="26"/>
  <c r="T196" i="26"/>
  <c r="U196" i="26"/>
  <c r="V196" i="26"/>
  <c r="W196" i="26"/>
  <c r="P197" i="26"/>
  <c r="Q197" i="26"/>
  <c r="R197" i="26"/>
  <c r="S197" i="26"/>
  <c r="T197" i="26"/>
  <c r="U197" i="26"/>
  <c r="V197" i="26"/>
  <c r="W197" i="26"/>
  <c r="P198" i="26"/>
  <c r="Q198" i="26"/>
  <c r="R198" i="26"/>
  <c r="S198" i="26"/>
  <c r="T198" i="26"/>
  <c r="U198" i="26"/>
  <c r="V198" i="26"/>
  <c r="W198" i="26"/>
  <c r="P199" i="26"/>
  <c r="Q199" i="26"/>
  <c r="R199" i="26"/>
  <c r="S199" i="26"/>
  <c r="T199" i="26"/>
  <c r="U199" i="26"/>
  <c r="V199" i="26"/>
  <c r="W199" i="26"/>
  <c r="P200" i="26"/>
  <c r="Q200" i="26"/>
  <c r="R200" i="26"/>
  <c r="S200" i="26"/>
  <c r="T200" i="26"/>
  <c r="U200" i="26"/>
  <c r="V200" i="26"/>
  <c r="W200" i="26"/>
  <c r="P201" i="26"/>
  <c r="Q201" i="26"/>
  <c r="R201" i="26"/>
  <c r="S201" i="26"/>
  <c r="T201" i="26"/>
  <c r="U201" i="26"/>
  <c r="V201" i="26"/>
  <c r="W201" i="26"/>
  <c r="P202" i="26"/>
  <c r="Q202" i="26"/>
  <c r="R202" i="26"/>
  <c r="S202" i="26"/>
  <c r="T202" i="26"/>
  <c r="U202" i="26"/>
  <c r="V202" i="26"/>
  <c r="W202" i="26"/>
  <c r="P203" i="26"/>
  <c r="Q203" i="26"/>
  <c r="R203" i="26"/>
  <c r="S203" i="26"/>
  <c r="T203" i="26"/>
  <c r="U203" i="26"/>
  <c r="V203" i="26"/>
  <c r="W203" i="26"/>
  <c r="P204" i="26"/>
  <c r="Q204" i="26"/>
  <c r="R204" i="26"/>
  <c r="S204" i="26"/>
  <c r="T204" i="26"/>
  <c r="U204" i="26"/>
  <c r="V204" i="26"/>
  <c r="W204" i="26"/>
  <c r="P205" i="26"/>
  <c r="Q205" i="26"/>
  <c r="R205" i="26"/>
  <c r="S205" i="26"/>
  <c r="T205" i="26"/>
  <c r="U205" i="26"/>
  <c r="V205" i="26"/>
  <c r="W205" i="26"/>
  <c r="P206" i="26"/>
  <c r="Q206" i="26"/>
  <c r="R206" i="26"/>
  <c r="S206" i="26"/>
  <c r="T206" i="26"/>
  <c r="U206" i="26"/>
  <c r="V206" i="26"/>
  <c r="W206" i="26"/>
  <c r="P207" i="26"/>
  <c r="Q207" i="26"/>
  <c r="R207" i="26"/>
  <c r="S207" i="26"/>
  <c r="T207" i="26"/>
  <c r="U207" i="26"/>
  <c r="V207" i="26"/>
  <c r="W207" i="26"/>
  <c r="P208" i="26"/>
  <c r="Q208" i="26"/>
  <c r="R208" i="26"/>
  <c r="S208" i="26"/>
  <c r="T208" i="26"/>
  <c r="U208" i="26"/>
  <c r="V208" i="26"/>
  <c r="W208" i="26"/>
  <c r="P209" i="26"/>
  <c r="Q209" i="26"/>
  <c r="R209" i="26"/>
  <c r="S209" i="26"/>
  <c r="T209" i="26"/>
  <c r="U209" i="26"/>
  <c r="V209" i="26"/>
  <c r="W209" i="26"/>
  <c r="P210" i="26"/>
  <c r="Q210" i="26"/>
  <c r="R210" i="26"/>
  <c r="S210" i="26"/>
  <c r="T210" i="26"/>
  <c r="U210" i="26"/>
  <c r="V210" i="26"/>
  <c r="W210" i="26"/>
  <c r="P211" i="26"/>
  <c r="Q211" i="26"/>
  <c r="R211" i="26"/>
  <c r="S211" i="26"/>
  <c r="T211" i="26"/>
  <c r="U211" i="26"/>
  <c r="V211" i="26"/>
  <c r="W211" i="26"/>
  <c r="P212" i="26"/>
  <c r="Q212" i="26"/>
  <c r="R212" i="26"/>
  <c r="S212" i="26"/>
  <c r="T212" i="26"/>
  <c r="U212" i="26"/>
  <c r="V212" i="26"/>
  <c r="W212" i="26"/>
  <c r="P213" i="26"/>
  <c r="Q213" i="26"/>
  <c r="R213" i="26"/>
  <c r="S213" i="26"/>
  <c r="T213" i="26"/>
  <c r="U213" i="26"/>
  <c r="V213" i="26"/>
  <c r="W213" i="26"/>
  <c r="P214" i="26"/>
  <c r="Q214" i="26"/>
  <c r="R214" i="26"/>
  <c r="S214" i="26"/>
  <c r="T214" i="26"/>
  <c r="U214" i="26"/>
  <c r="V214" i="26"/>
  <c r="W214" i="26"/>
  <c r="P215" i="26"/>
  <c r="Q215" i="26"/>
  <c r="R215" i="26"/>
  <c r="S215" i="26"/>
  <c r="T215" i="26"/>
  <c r="U215" i="26"/>
  <c r="V215" i="26"/>
  <c r="W215" i="26"/>
  <c r="P216" i="26"/>
  <c r="Q216" i="26"/>
  <c r="R216" i="26"/>
  <c r="S216" i="26"/>
  <c r="T216" i="26"/>
  <c r="U216" i="26"/>
  <c r="V216" i="26"/>
  <c r="W216" i="26"/>
  <c r="P217" i="26"/>
  <c r="Q217" i="26"/>
  <c r="R217" i="26"/>
  <c r="S217" i="26"/>
  <c r="T217" i="26"/>
  <c r="U217" i="26"/>
  <c r="V217" i="26"/>
  <c r="W217" i="26"/>
  <c r="P218" i="26"/>
  <c r="Q218" i="26"/>
  <c r="R218" i="26"/>
  <c r="S218" i="26"/>
  <c r="T218" i="26"/>
  <c r="U218" i="26"/>
  <c r="V218" i="26"/>
  <c r="W218" i="26"/>
  <c r="P219" i="26"/>
  <c r="Q219" i="26"/>
  <c r="R219" i="26"/>
  <c r="S219" i="26"/>
  <c r="T219" i="26"/>
  <c r="U219" i="26"/>
  <c r="V219" i="26"/>
  <c r="W219" i="26"/>
  <c r="P220" i="26"/>
  <c r="Q220" i="26"/>
  <c r="R220" i="26"/>
  <c r="S220" i="26"/>
  <c r="T220" i="26"/>
  <c r="U220" i="26"/>
  <c r="V220" i="26"/>
  <c r="W220" i="26"/>
  <c r="P221" i="26"/>
  <c r="Q221" i="26"/>
  <c r="R221" i="26"/>
  <c r="S221" i="26"/>
  <c r="T221" i="26"/>
  <c r="U221" i="26"/>
  <c r="V221" i="26"/>
  <c r="W221" i="26"/>
  <c r="P222" i="26"/>
  <c r="Q222" i="26"/>
  <c r="R222" i="26"/>
  <c r="S222" i="26"/>
  <c r="T222" i="26"/>
  <c r="U222" i="26"/>
  <c r="V222" i="26"/>
  <c r="W222" i="26"/>
  <c r="P223" i="26"/>
  <c r="Q223" i="26"/>
  <c r="R223" i="26"/>
  <c r="S223" i="26"/>
  <c r="T223" i="26"/>
  <c r="U223" i="26"/>
  <c r="V223" i="26"/>
  <c r="W223" i="26"/>
  <c r="P224" i="26"/>
  <c r="Q224" i="26"/>
  <c r="R224" i="26"/>
  <c r="S224" i="26"/>
  <c r="T224" i="26"/>
  <c r="U224" i="26"/>
  <c r="V224" i="26"/>
  <c r="W224" i="26"/>
  <c r="P225" i="26"/>
  <c r="Q225" i="26"/>
  <c r="R225" i="26"/>
  <c r="S225" i="26"/>
  <c r="T225" i="26"/>
  <c r="U225" i="26"/>
  <c r="V225" i="26"/>
  <c r="W225" i="26"/>
  <c r="P226" i="26"/>
  <c r="Q226" i="26"/>
  <c r="R226" i="26"/>
  <c r="S226" i="26"/>
  <c r="T226" i="26"/>
  <c r="U226" i="26"/>
  <c r="V226" i="26"/>
  <c r="W226" i="26"/>
  <c r="P227" i="26"/>
  <c r="Q227" i="26"/>
  <c r="R227" i="26"/>
  <c r="S227" i="26"/>
  <c r="T227" i="26"/>
  <c r="U227" i="26"/>
  <c r="V227" i="26"/>
  <c r="W227" i="26"/>
  <c r="P228" i="26"/>
  <c r="Q228" i="26"/>
  <c r="R228" i="26"/>
  <c r="S228" i="26"/>
  <c r="T228" i="26"/>
  <c r="U228" i="26"/>
  <c r="V228" i="26"/>
  <c r="W228" i="26"/>
  <c r="P229" i="26"/>
  <c r="Q229" i="26"/>
  <c r="R229" i="26"/>
  <c r="S229" i="26"/>
  <c r="T229" i="26"/>
  <c r="U229" i="26"/>
  <c r="V229" i="26"/>
  <c r="W229" i="26"/>
  <c r="P230" i="26"/>
  <c r="Q230" i="26"/>
  <c r="R230" i="26"/>
  <c r="S230" i="26"/>
  <c r="T230" i="26"/>
  <c r="U230" i="26"/>
  <c r="V230" i="26"/>
  <c r="W230" i="26"/>
  <c r="P231" i="26"/>
  <c r="Q231" i="26"/>
  <c r="R231" i="26"/>
  <c r="S231" i="26"/>
  <c r="T231" i="26"/>
  <c r="U231" i="26"/>
  <c r="V231" i="26"/>
  <c r="W231" i="26"/>
  <c r="P232" i="26"/>
  <c r="Q232" i="26"/>
  <c r="R232" i="26"/>
  <c r="S232" i="26"/>
  <c r="T232" i="26"/>
  <c r="U232" i="26"/>
  <c r="V232" i="26"/>
  <c r="W232" i="26"/>
  <c r="P233" i="26"/>
  <c r="Q233" i="26"/>
  <c r="R233" i="26"/>
  <c r="S233" i="26"/>
  <c r="T233" i="26"/>
  <c r="U233" i="26"/>
  <c r="V233" i="26"/>
  <c r="W233" i="26"/>
  <c r="P234" i="26"/>
  <c r="Q234" i="26"/>
  <c r="R234" i="26"/>
  <c r="S234" i="26"/>
  <c r="T234" i="26"/>
  <c r="U234" i="26"/>
  <c r="V234" i="26"/>
  <c r="W234" i="26"/>
  <c r="P235" i="26"/>
  <c r="Q235" i="26"/>
  <c r="R235" i="26"/>
  <c r="S235" i="26"/>
  <c r="T235" i="26"/>
  <c r="U235" i="26"/>
  <c r="V235" i="26"/>
  <c r="W235" i="26"/>
  <c r="P236" i="26"/>
  <c r="Q236" i="26"/>
  <c r="R236" i="26"/>
  <c r="S236" i="26"/>
  <c r="T236" i="26"/>
  <c r="U236" i="26"/>
  <c r="V236" i="26"/>
  <c r="W236" i="26"/>
  <c r="P237" i="26"/>
  <c r="Q237" i="26"/>
  <c r="R237" i="26"/>
  <c r="S237" i="26"/>
  <c r="T237" i="26"/>
  <c r="U237" i="26"/>
  <c r="V237" i="26"/>
  <c r="W237" i="26"/>
  <c r="P238" i="26"/>
  <c r="Q238" i="26"/>
  <c r="R238" i="26"/>
  <c r="S238" i="26"/>
  <c r="T238" i="26"/>
  <c r="U238" i="26"/>
  <c r="V238" i="26"/>
  <c r="W238" i="26"/>
  <c r="P239" i="26"/>
  <c r="Q239" i="26"/>
  <c r="R239" i="26"/>
  <c r="S239" i="26"/>
  <c r="T239" i="26"/>
  <c r="U239" i="26"/>
  <c r="V239" i="26"/>
  <c r="W239" i="26"/>
  <c r="P240" i="26"/>
  <c r="Q240" i="26"/>
  <c r="R240" i="26"/>
  <c r="S240" i="26"/>
  <c r="T240" i="26"/>
  <c r="U240" i="26"/>
  <c r="V240" i="26"/>
  <c r="W240" i="26"/>
  <c r="P241" i="26"/>
  <c r="Q241" i="26"/>
  <c r="R241" i="26"/>
  <c r="S241" i="26"/>
  <c r="T241" i="26"/>
  <c r="U241" i="26"/>
  <c r="V241" i="26"/>
  <c r="W241" i="26"/>
  <c r="P242" i="26"/>
  <c r="Q242" i="26"/>
  <c r="R242" i="26"/>
  <c r="S242" i="26"/>
  <c r="T242" i="26"/>
  <c r="U242" i="26"/>
  <c r="V242" i="26"/>
  <c r="W242" i="26"/>
  <c r="P243" i="26"/>
  <c r="Q243" i="26"/>
  <c r="R243" i="26"/>
  <c r="S243" i="26"/>
  <c r="T243" i="26"/>
  <c r="U243" i="26"/>
  <c r="V243" i="26"/>
  <c r="W243" i="26"/>
  <c r="P244" i="26"/>
  <c r="Q244" i="26"/>
  <c r="R244" i="26"/>
  <c r="S244" i="26"/>
  <c r="T244" i="26"/>
  <c r="U244" i="26"/>
  <c r="V244" i="26"/>
  <c r="W244" i="26"/>
  <c r="P245" i="26"/>
  <c r="Q245" i="26"/>
  <c r="R245" i="26"/>
  <c r="S245" i="26"/>
  <c r="T245" i="26"/>
  <c r="U245" i="26"/>
  <c r="V245" i="26"/>
  <c r="W245" i="26"/>
  <c r="P246" i="26"/>
  <c r="Q246" i="26"/>
  <c r="R246" i="26"/>
  <c r="S246" i="26"/>
  <c r="T246" i="26"/>
  <c r="U246" i="26"/>
  <c r="V246" i="26"/>
  <c r="W246" i="26"/>
  <c r="P247" i="26"/>
  <c r="Q247" i="26"/>
  <c r="R247" i="26"/>
  <c r="S247" i="26"/>
  <c r="T247" i="26"/>
  <c r="U247" i="26"/>
  <c r="V247" i="26"/>
  <c r="W247" i="26"/>
  <c r="P248" i="26"/>
  <c r="Q248" i="26"/>
  <c r="R248" i="26"/>
  <c r="S248" i="26"/>
  <c r="T248" i="26"/>
  <c r="U248" i="26"/>
  <c r="V248" i="26"/>
  <c r="W248" i="26"/>
  <c r="P249" i="26"/>
  <c r="Q249" i="26"/>
  <c r="R249" i="26"/>
  <c r="S249" i="26"/>
  <c r="T249" i="26"/>
  <c r="U249" i="26"/>
  <c r="V249" i="26"/>
  <c r="W249" i="26"/>
  <c r="P250" i="26"/>
  <c r="Q250" i="26"/>
  <c r="R250" i="26"/>
  <c r="S250" i="26"/>
  <c r="T250" i="26"/>
  <c r="U250" i="26"/>
  <c r="V250" i="26"/>
  <c r="W250" i="26"/>
  <c r="P251" i="26"/>
  <c r="Q251" i="26"/>
  <c r="R251" i="26"/>
  <c r="S251" i="26"/>
  <c r="T251" i="26"/>
  <c r="U251" i="26"/>
  <c r="V251" i="26"/>
  <c r="W251" i="26"/>
  <c r="P252" i="26"/>
  <c r="Q252" i="26"/>
  <c r="R252" i="26"/>
  <c r="S252" i="26"/>
  <c r="T252" i="26"/>
  <c r="U252" i="26"/>
  <c r="V252" i="26"/>
  <c r="W252" i="26"/>
  <c r="P253" i="26"/>
  <c r="Q253" i="26"/>
  <c r="R253" i="26"/>
  <c r="S253" i="26"/>
  <c r="T253" i="26"/>
  <c r="U253" i="26"/>
  <c r="V253" i="26"/>
  <c r="W253" i="26"/>
  <c r="P254" i="26"/>
  <c r="Q254" i="26"/>
  <c r="R254" i="26"/>
  <c r="S254" i="26"/>
  <c r="T254" i="26"/>
  <c r="U254" i="26"/>
  <c r="V254" i="26"/>
  <c r="W254" i="26"/>
  <c r="P255" i="26"/>
  <c r="Q255" i="26"/>
  <c r="R255" i="26"/>
  <c r="S255" i="26"/>
  <c r="T255" i="26"/>
  <c r="U255" i="26"/>
  <c r="V255" i="26"/>
  <c r="W255" i="26"/>
  <c r="P256" i="26"/>
  <c r="Q256" i="26"/>
  <c r="R256" i="26"/>
  <c r="S256" i="26"/>
  <c r="T256" i="26"/>
  <c r="U256" i="26"/>
  <c r="V256" i="26"/>
  <c r="W256" i="26"/>
  <c r="P257" i="26"/>
  <c r="Q257" i="26"/>
  <c r="R257" i="26"/>
  <c r="S257" i="26"/>
  <c r="T257" i="26"/>
  <c r="U257" i="26"/>
  <c r="V257" i="26"/>
  <c r="W257" i="26"/>
  <c r="P258" i="26"/>
  <c r="Q258" i="26"/>
  <c r="R258" i="26"/>
  <c r="S258" i="26"/>
  <c r="T258" i="26"/>
  <c r="U258" i="26"/>
  <c r="V258" i="26"/>
  <c r="W258" i="26"/>
  <c r="P259" i="26"/>
  <c r="Q259" i="26"/>
  <c r="R259" i="26"/>
  <c r="S259" i="26"/>
  <c r="T259" i="26"/>
  <c r="U259" i="26"/>
  <c r="V259" i="26"/>
  <c r="W259" i="26"/>
  <c r="P260" i="26"/>
  <c r="Q260" i="26"/>
  <c r="R260" i="26"/>
  <c r="S260" i="26"/>
  <c r="T260" i="26"/>
  <c r="U260" i="26"/>
  <c r="V260" i="26"/>
  <c r="W260" i="26"/>
  <c r="P261" i="26"/>
  <c r="Q261" i="26"/>
  <c r="R261" i="26"/>
  <c r="S261" i="26"/>
  <c r="T261" i="26"/>
  <c r="U261" i="26"/>
  <c r="V261" i="26"/>
  <c r="W261" i="26"/>
  <c r="P262" i="26"/>
  <c r="Q262" i="26"/>
  <c r="R262" i="26"/>
  <c r="S262" i="26"/>
  <c r="T262" i="26"/>
  <c r="U262" i="26"/>
  <c r="V262" i="26"/>
  <c r="W262" i="26"/>
  <c r="P263" i="26"/>
  <c r="Q263" i="26"/>
  <c r="R263" i="26"/>
  <c r="S263" i="26"/>
  <c r="T263" i="26"/>
  <c r="U263" i="26"/>
  <c r="V263" i="26"/>
  <c r="W263" i="26"/>
  <c r="P264" i="26"/>
  <c r="Q264" i="26"/>
  <c r="R264" i="26"/>
  <c r="S264" i="26"/>
  <c r="T264" i="26"/>
  <c r="U264" i="26"/>
  <c r="V264" i="26"/>
  <c r="W264" i="26"/>
  <c r="P265" i="26"/>
  <c r="Q265" i="26"/>
  <c r="R265" i="26"/>
  <c r="S265" i="26"/>
  <c r="T265" i="26"/>
  <c r="U265" i="26"/>
  <c r="V265" i="26"/>
  <c r="W265" i="26"/>
  <c r="P266" i="26"/>
  <c r="Q266" i="26"/>
  <c r="R266" i="26"/>
  <c r="S266" i="26"/>
  <c r="T266" i="26"/>
  <c r="U266" i="26"/>
  <c r="V266" i="26"/>
  <c r="W266" i="26"/>
  <c r="P267" i="26"/>
  <c r="Q267" i="26"/>
  <c r="R267" i="26"/>
  <c r="S267" i="26"/>
  <c r="T267" i="26"/>
  <c r="U267" i="26"/>
  <c r="V267" i="26"/>
  <c r="W267" i="26"/>
  <c r="P268" i="26"/>
  <c r="Q268" i="26"/>
  <c r="R268" i="26"/>
  <c r="S268" i="26"/>
  <c r="T268" i="26"/>
  <c r="U268" i="26"/>
  <c r="V268" i="26"/>
  <c r="W268" i="26"/>
  <c r="P269" i="26"/>
  <c r="Q269" i="26"/>
  <c r="R269" i="26"/>
  <c r="S269" i="26"/>
  <c r="T269" i="26"/>
  <c r="U269" i="26"/>
  <c r="V269" i="26"/>
  <c r="W269" i="26"/>
  <c r="P270" i="26"/>
  <c r="Q270" i="26"/>
  <c r="R270" i="26"/>
  <c r="S270" i="26"/>
  <c r="T270" i="26"/>
  <c r="U270" i="26"/>
  <c r="V270" i="26"/>
  <c r="W270" i="26"/>
  <c r="P271" i="26"/>
  <c r="Q271" i="26"/>
  <c r="R271" i="26"/>
  <c r="S271" i="26"/>
  <c r="T271" i="26"/>
  <c r="U271" i="26"/>
  <c r="V271" i="26"/>
  <c r="W271" i="26"/>
  <c r="P272" i="26"/>
  <c r="Q272" i="26"/>
  <c r="R272" i="26"/>
  <c r="S272" i="26"/>
  <c r="T272" i="26"/>
  <c r="U272" i="26"/>
  <c r="V272" i="26"/>
  <c r="W272" i="26"/>
  <c r="P273" i="26"/>
  <c r="Q273" i="26"/>
  <c r="R273" i="26"/>
  <c r="S273" i="26"/>
  <c r="T273" i="26"/>
  <c r="U273" i="26"/>
  <c r="V273" i="26"/>
  <c r="W273" i="26"/>
  <c r="P274" i="26"/>
  <c r="Q274" i="26"/>
  <c r="R274" i="26"/>
  <c r="S274" i="26"/>
  <c r="T274" i="26"/>
  <c r="U274" i="26"/>
  <c r="V274" i="26"/>
  <c r="W274" i="26"/>
  <c r="P275" i="26"/>
  <c r="Q275" i="26"/>
  <c r="R275" i="26"/>
  <c r="S275" i="26"/>
  <c r="T275" i="26"/>
  <c r="U275" i="26"/>
  <c r="V275" i="26"/>
  <c r="W275" i="26"/>
  <c r="P276" i="26"/>
  <c r="Q276" i="26"/>
  <c r="R276" i="26"/>
  <c r="S276" i="26"/>
  <c r="T276" i="26"/>
  <c r="U276" i="26"/>
  <c r="V276" i="26"/>
  <c r="W276" i="26"/>
  <c r="P277" i="26"/>
  <c r="Q277" i="26"/>
  <c r="R277" i="26"/>
  <c r="S277" i="26"/>
  <c r="T277" i="26"/>
  <c r="U277" i="26"/>
  <c r="V277" i="26"/>
  <c r="W277" i="26"/>
  <c r="P278" i="26"/>
  <c r="Q278" i="26"/>
  <c r="R278" i="26"/>
  <c r="S278" i="26"/>
  <c r="T278" i="26"/>
  <c r="U278" i="26"/>
  <c r="V278" i="26"/>
  <c r="W278" i="26"/>
  <c r="P279" i="26"/>
  <c r="Q279" i="26"/>
  <c r="R279" i="26"/>
  <c r="S279" i="26"/>
  <c r="T279" i="26"/>
  <c r="U279" i="26"/>
  <c r="V279" i="26"/>
  <c r="W279" i="26"/>
  <c r="P280" i="26"/>
  <c r="Q280" i="26"/>
  <c r="R280" i="26"/>
  <c r="S280" i="26"/>
  <c r="T280" i="26"/>
  <c r="U280" i="26"/>
  <c r="V280" i="26"/>
  <c r="W280" i="26"/>
  <c r="P281" i="26"/>
  <c r="Q281" i="26"/>
  <c r="R281" i="26"/>
  <c r="S281" i="26"/>
  <c r="T281" i="26"/>
  <c r="U281" i="26"/>
  <c r="V281" i="26"/>
  <c r="W281" i="26"/>
  <c r="P282" i="26"/>
  <c r="Q282" i="26"/>
  <c r="R282" i="26"/>
  <c r="S282" i="26"/>
  <c r="T282" i="26"/>
  <c r="U282" i="26"/>
  <c r="V282" i="26"/>
  <c r="W282" i="26"/>
  <c r="P283" i="26"/>
  <c r="Q283" i="26"/>
  <c r="R283" i="26"/>
  <c r="S283" i="26"/>
  <c r="T283" i="26"/>
  <c r="U283" i="26"/>
  <c r="V283" i="26"/>
  <c r="W283" i="26"/>
  <c r="P284" i="26"/>
  <c r="Q284" i="26"/>
  <c r="R284" i="26"/>
  <c r="S284" i="26"/>
  <c r="T284" i="26"/>
  <c r="U284" i="26"/>
  <c r="V284" i="26"/>
  <c r="W284" i="26"/>
  <c r="P285" i="26"/>
  <c r="Q285" i="26"/>
  <c r="R285" i="26"/>
  <c r="S285" i="26"/>
  <c r="T285" i="26"/>
  <c r="U285" i="26"/>
  <c r="V285" i="26"/>
  <c r="W285" i="26"/>
  <c r="P286" i="26"/>
  <c r="Q286" i="26"/>
  <c r="R286" i="26"/>
  <c r="S286" i="26"/>
  <c r="T286" i="26"/>
  <c r="U286" i="26"/>
  <c r="V286" i="26"/>
  <c r="W286" i="26"/>
  <c r="P287" i="26"/>
  <c r="Q287" i="26"/>
  <c r="R287" i="26"/>
  <c r="S287" i="26"/>
  <c r="T287" i="26"/>
  <c r="U287" i="26"/>
  <c r="V287" i="26"/>
  <c r="W287" i="26"/>
  <c r="P288" i="26"/>
  <c r="Q288" i="26"/>
  <c r="R288" i="26"/>
  <c r="S288" i="26"/>
  <c r="T288" i="26"/>
  <c r="U288" i="26"/>
  <c r="V288" i="26"/>
  <c r="W288" i="26"/>
  <c r="P289" i="26"/>
  <c r="Q289" i="26"/>
  <c r="R289" i="26"/>
  <c r="S289" i="26"/>
  <c r="T289" i="26"/>
  <c r="U289" i="26"/>
  <c r="V289" i="26"/>
  <c r="W289" i="26"/>
  <c r="P290" i="26"/>
  <c r="Q290" i="26"/>
  <c r="R290" i="26"/>
  <c r="S290" i="26"/>
  <c r="T290" i="26"/>
  <c r="U290" i="26"/>
  <c r="V290" i="26"/>
  <c r="W290" i="26"/>
  <c r="P291" i="26"/>
  <c r="Q291" i="26"/>
  <c r="R291" i="26"/>
  <c r="S291" i="26"/>
  <c r="T291" i="26"/>
  <c r="U291" i="26"/>
  <c r="V291" i="26"/>
  <c r="W291" i="26"/>
  <c r="P292" i="26"/>
  <c r="Q292" i="26"/>
  <c r="R292" i="26"/>
  <c r="S292" i="26"/>
  <c r="T292" i="26"/>
  <c r="U292" i="26"/>
  <c r="V292" i="26"/>
  <c r="W292" i="26"/>
  <c r="P293" i="26"/>
  <c r="Q293" i="26"/>
  <c r="R293" i="26"/>
  <c r="S293" i="26"/>
  <c r="T293" i="26"/>
  <c r="U293" i="26"/>
  <c r="V293" i="26"/>
  <c r="W293" i="26"/>
  <c r="P294" i="26"/>
  <c r="Q294" i="26"/>
  <c r="R294" i="26"/>
  <c r="S294" i="26"/>
  <c r="T294" i="26"/>
  <c r="U294" i="26"/>
  <c r="V294" i="26"/>
  <c r="W294" i="26"/>
  <c r="P295" i="26"/>
  <c r="Q295" i="26"/>
  <c r="R295" i="26"/>
  <c r="S295" i="26"/>
  <c r="T295" i="26"/>
  <c r="U295" i="26"/>
  <c r="V295" i="26"/>
  <c r="W295" i="26"/>
  <c r="P296" i="26"/>
  <c r="Q296" i="26"/>
  <c r="R296" i="26"/>
  <c r="S296" i="26"/>
  <c r="T296" i="26"/>
  <c r="U296" i="26"/>
  <c r="V296" i="26"/>
  <c r="W296" i="26"/>
  <c r="P297" i="26"/>
  <c r="Q297" i="26"/>
  <c r="R297" i="26"/>
  <c r="S297" i="26"/>
  <c r="T297" i="26"/>
  <c r="U297" i="26"/>
  <c r="V297" i="26"/>
  <c r="W297" i="26"/>
  <c r="P298" i="26"/>
  <c r="Q298" i="26"/>
  <c r="R298" i="26"/>
  <c r="S298" i="26"/>
  <c r="T298" i="26"/>
  <c r="U298" i="26"/>
  <c r="V298" i="26"/>
  <c r="W298" i="26"/>
  <c r="P299" i="26"/>
  <c r="Q299" i="26"/>
  <c r="R299" i="26"/>
  <c r="S299" i="26"/>
  <c r="T299" i="26"/>
  <c r="U299" i="26"/>
  <c r="V299" i="26"/>
  <c r="W299" i="26"/>
  <c r="P300" i="26"/>
  <c r="Q300" i="26"/>
  <c r="R300" i="26"/>
  <c r="S300" i="26"/>
  <c r="T300" i="26"/>
  <c r="U300" i="26"/>
  <c r="V300" i="26"/>
  <c r="W300" i="26"/>
  <c r="P301" i="26"/>
  <c r="Q301" i="26"/>
  <c r="R301" i="26"/>
  <c r="S301" i="26"/>
  <c r="T301" i="26"/>
  <c r="U301" i="26"/>
  <c r="V301" i="26"/>
  <c r="W301" i="26"/>
  <c r="P302" i="26"/>
  <c r="Q302" i="26"/>
  <c r="R302" i="26"/>
  <c r="S302" i="26"/>
  <c r="T302" i="26"/>
  <c r="U302" i="26"/>
  <c r="V302" i="26"/>
  <c r="W302" i="26"/>
  <c r="P303" i="26"/>
  <c r="Q303" i="26"/>
  <c r="R303" i="26"/>
  <c r="S303" i="26"/>
  <c r="T303" i="26"/>
  <c r="U303" i="26"/>
  <c r="V303" i="26"/>
  <c r="W303" i="26"/>
  <c r="P304" i="26"/>
  <c r="Q304" i="26"/>
  <c r="R304" i="26"/>
  <c r="S304" i="26"/>
  <c r="T304" i="26"/>
  <c r="U304" i="26"/>
  <c r="V304" i="26"/>
  <c r="W304" i="26"/>
  <c r="P305" i="26"/>
  <c r="Q305" i="26"/>
  <c r="R305" i="26"/>
  <c r="S305" i="26"/>
  <c r="T305" i="26"/>
  <c r="U305" i="26"/>
  <c r="V305" i="26"/>
  <c r="W305" i="26"/>
  <c r="P306" i="26"/>
  <c r="Q306" i="26"/>
  <c r="R306" i="26"/>
  <c r="S306" i="26"/>
  <c r="T306" i="26"/>
  <c r="U306" i="26"/>
  <c r="V306" i="26"/>
  <c r="W306" i="26"/>
  <c r="P307" i="26"/>
  <c r="Q307" i="26"/>
  <c r="R307" i="26"/>
  <c r="S307" i="26"/>
  <c r="T307" i="26"/>
  <c r="U307" i="26"/>
  <c r="V307" i="26"/>
  <c r="W307" i="26"/>
  <c r="P308" i="26"/>
  <c r="Q308" i="26"/>
  <c r="R308" i="26"/>
  <c r="S308" i="26"/>
  <c r="T308" i="26"/>
  <c r="U308" i="26"/>
  <c r="V308" i="26"/>
  <c r="W308" i="26"/>
  <c r="P309" i="26"/>
  <c r="Q309" i="26"/>
  <c r="R309" i="26"/>
  <c r="S309" i="26"/>
  <c r="T309" i="26"/>
  <c r="U309" i="26"/>
  <c r="V309" i="26"/>
  <c r="W309" i="26"/>
  <c r="P310" i="26"/>
  <c r="Q310" i="26"/>
  <c r="R310" i="26"/>
  <c r="S310" i="26"/>
  <c r="T310" i="26"/>
  <c r="U310" i="26"/>
  <c r="V310" i="26"/>
  <c r="W310" i="26"/>
  <c r="P311" i="26"/>
  <c r="Q311" i="26"/>
  <c r="R311" i="26"/>
  <c r="S311" i="26"/>
  <c r="T311" i="26"/>
  <c r="U311" i="26"/>
  <c r="V311" i="26"/>
  <c r="W311" i="26"/>
  <c r="P312" i="26"/>
  <c r="Q312" i="26"/>
  <c r="R312" i="26"/>
  <c r="S312" i="26"/>
  <c r="T312" i="26"/>
  <c r="U312" i="26"/>
  <c r="V312" i="26"/>
  <c r="W312" i="26"/>
  <c r="P313" i="26"/>
  <c r="Q313" i="26"/>
  <c r="R313" i="26"/>
  <c r="S313" i="26"/>
  <c r="T313" i="26"/>
  <c r="U313" i="26"/>
  <c r="V313" i="26"/>
  <c r="W313" i="26"/>
  <c r="P314" i="26"/>
  <c r="Q314" i="26"/>
  <c r="R314" i="26"/>
  <c r="S314" i="26"/>
  <c r="T314" i="26"/>
  <c r="U314" i="26"/>
  <c r="V314" i="26"/>
  <c r="W314" i="26"/>
  <c r="P315" i="26"/>
  <c r="Q315" i="26"/>
  <c r="R315" i="26"/>
  <c r="S315" i="26"/>
  <c r="T315" i="26"/>
  <c r="U315" i="26"/>
  <c r="V315" i="26"/>
  <c r="W315" i="26"/>
  <c r="P316" i="26"/>
  <c r="Q316" i="26"/>
  <c r="R316" i="26"/>
  <c r="S316" i="26"/>
  <c r="T316" i="26"/>
  <c r="U316" i="26"/>
  <c r="V316" i="26"/>
  <c r="W316" i="26"/>
  <c r="P317" i="26"/>
  <c r="Q317" i="26"/>
  <c r="R317" i="26"/>
  <c r="S317" i="26"/>
  <c r="T317" i="26"/>
  <c r="U317" i="26"/>
  <c r="V317" i="26"/>
  <c r="W317" i="26"/>
  <c r="P318" i="26"/>
  <c r="Q318" i="26"/>
  <c r="R318" i="26"/>
  <c r="S318" i="26"/>
  <c r="T318" i="26"/>
  <c r="U318" i="26"/>
  <c r="V318" i="26"/>
  <c r="W318" i="26"/>
  <c r="P319" i="26"/>
  <c r="Q319" i="26"/>
  <c r="R319" i="26"/>
  <c r="S319" i="26"/>
  <c r="T319" i="26"/>
  <c r="U319" i="26"/>
  <c r="V319" i="26"/>
  <c r="W319" i="26"/>
  <c r="P320" i="26"/>
  <c r="Q320" i="26"/>
  <c r="R320" i="26"/>
  <c r="S320" i="26"/>
  <c r="T320" i="26"/>
  <c r="U320" i="26"/>
  <c r="V320" i="26"/>
  <c r="W320" i="26"/>
  <c r="P321" i="26"/>
  <c r="Q321" i="26"/>
  <c r="R321" i="26"/>
  <c r="S321" i="26"/>
  <c r="T321" i="26"/>
  <c r="U321" i="26"/>
  <c r="V321" i="26"/>
  <c r="W321" i="26"/>
  <c r="P322" i="26"/>
  <c r="Q322" i="26"/>
  <c r="R322" i="26"/>
  <c r="S322" i="26"/>
  <c r="T322" i="26"/>
  <c r="U322" i="26"/>
  <c r="V322" i="26"/>
  <c r="W322" i="26"/>
  <c r="P323" i="26"/>
  <c r="Q323" i="26"/>
  <c r="R323" i="26"/>
  <c r="S323" i="26"/>
  <c r="T323" i="26"/>
  <c r="U323" i="26"/>
  <c r="V323" i="26"/>
  <c r="W323" i="26"/>
  <c r="P324" i="26"/>
  <c r="Q324" i="26"/>
  <c r="R324" i="26"/>
  <c r="S324" i="26"/>
  <c r="T324" i="26"/>
  <c r="U324" i="26"/>
  <c r="V324" i="26"/>
  <c r="W324" i="26"/>
  <c r="P325" i="26"/>
  <c r="Q325" i="26"/>
  <c r="R325" i="26"/>
  <c r="S325" i="26"/>
  <c r="T325" i="26"/>
  <c r="U325" i="26"/>
  <c r="V325" i="26"/>
  <c r="W325" i="26"/>
  <c r="P326" i="26"/>
  <c r="Q326" i="26"/>
  <c r="R326" i="26"/>
  <c r="S326" i="26"/>
  <c r="T326" i="26"/>
  <c r="U326" i="26"/>
  <c r="V326" i="26"/>
  <c r="W326" i="26"/>
  <c r="P327" i="26"/>
  <c r="Q327" i="26"/>
  <c r="R327" i="26"/>
  <c r="S327" i="26"/>
  <c r="T327" i="26"/>
  <c r="U327" i="26"/>
  <c r="V327" i="26"/>
  <c r="W327" i="26"/>
  <c r="P328" i="26"/>
  <c r="Q328" i="26"/>
  <c r="R328" i="26"/>
  <c r="S328" i="26"/>
  <c r="T328" i="26"/>
  <c r="U328" i="26"/>
  <c r="V328" i="26"/>
  <c r="W328" i="26"/>
  <c r="P329" i="26"/>
  <c r="Q329" i="26"/>
  <c r="R329" i="26"/>
  <c r="S329" i="26"/>
  <c r="T329" i="26"/>
  <c r="U329" i="26"/>
  <c r="V329" i="26"/>
  <c r="W329" i="26"/>
  <c r="P330" i="26"/>
  <c r="Q330" i="26"/>
  <c r="R330" i="26"/>
  <c r="S330" i="26"/>
  <c r="T330" i="26"/>
  <c r="U330" i="26"/>
  <c r="V330" i="26"/>
  <c r="W330" i="26"/>
  <c r="P331" i="26"/>
  <c r="Q331" i="26"/>
  <c r="R331" i="26"/>
  <c r="S331" i="26"/>
  <c r="T331" i="26"/>
  <c r="U331" i="26"/>
  <c r="V331" i="26"/>
  <c r="W331" i="26"/>
  <c r="P332" i="26"/>
  <c r="Q332" i="26"/>
  <c r="R332" i="26"/>
  <c r="S332" i="26"/>
  <c r="T332" i="26"/>
  <c r="U332" i="26"/>
  <c r="V332" i="26"/>
  <c r="W332" i="26"/>
  <c r="P333" i="26"/>
  <c r="Q333" i="26"/>
  <c r="R333" i="26"/>
  <c r="S333" i="26"/>
  <c r="T333" i="26"/>
  <c r="U333" i="26"/>
  <c r="V333" i="26"/>
  <c r="W333" i="26"/>
  <c r="P334" i="26"/>
  <c r="Q334" i="26"/>
  <c r="R334" i="26"/>
  <c r="S334" i="26"/>
  <c r="T334" i="26"/>
  <c r="U334" i="26"/>
  <c r="V334" i="26"/>
  <c r="W334" i="26"/>
  <c r="P335" i="26"/>
  <c r="Q335" i="26"/>
  <c r="R335" i="26"/>
  <c r="S335" i="26"/>
  <c r="T335" i="26"/>
  <c r="U335" i="26"/>
  <c r="V335" i="26"/>
  <c r="W335" i="26"/>
  <c r="P336" i="26"/>
  <c r="Q336" i="26"/>
  <c r="R336" i="26"/>
  <c r="S336" i="26"/>
  <c r="T336" i="26"/>
  <c r="U336" i="26"/>
  <c r="V336" i="26"/>
  <c r="W336" i="26"/>
  <c r="P337" i="26"/>
  <c r="Q337" i="26"/>
  <c r="R337" i="26"/>
  <c r="S337" i="26"/>
  <c r="T337" i="26"/>
  <c r="U337" i="26"/>
  <c r="V337" i="26"/>
  <c r="W337" i="26"/>
  <c r="P338" i="26"/>
  <c r="Q338" i="26"/>
  <c r="R338" i="26"/>
  <c r="S338" i="26"/>
  <c r="T338" i="26"/>
  <c r="U338" i="26"/>
  <c r="V338" i="26"/>
  <c r="W338" i="26"/>
  <c r="P339" i="26"/>
  <c r="Q339" i="26"/>
  <c r="R339" i="26"/>
  <c r="S339" i="26"/>
  <c r="T339" i="26"/>
  <c r="U339" i="26"/>
  <c r="V339" i="26"/>
  <c r="W339" i="26"/>
  <c r="P340" i="26"/>
  <c r="Q340" i="26"/>
  <c r="R340" i="26"/>
  <c r="S340" i="26"/>
  <c r="T340" i="26"/>
  <c r="U340" i="26"/>
  <c r="V340" i="26"/>
  <c r="W340" i="26"/>
  <c r="P341" i="26"/>
  <c r="Q341" i="26"/>
  <c r="R341" i="26"/>
  <c r="S341" i="26"/>
  <c r="T341" i="26"/>
  <c r="U341" i="26"/>
  <c r="V341" i="26"/>
  <c r="W341" i="26"/>
  <c r="P342" i="26"/>
  <c r="Q342" i="26"/>
  <c r="R342" i="26"/>
  <c r="S342" i="26"/>
  <c r="T342" i="26"/>
  <c r="U342" i="26"/>
  <c r="V342" i="26"/>
  <c r="W342" i="26"/>
  <c r="P343" i="26"/>
  <c r="Q343" i="26"/>
  <c r="R343" i="26"/>
  <c r="S343" i="26"/>
  <c r="T343" i="26"/>
  <c r="U343" i="26"/>
  <c r="V343" i="26"/>
  <c r="W343" i="26"/>
  <c r="P344" i="26"/>
  <c r="Q344" i="26"/>
  <c r="R344" i="26"/>
  <c r="S344" i="26"/>
  <c r="T344" i="26"/>
  <c r="U344" i="26"/>
  <c r="V344" i="26"/>
  <c r="W344" i="26"/>
  <c r="P345" i="26"/>
  <c r="Q345" i="26"/>
  <c r="R345" i="26"/>
  <c r="S345" i="26"/>
  <c r="T345" i="26"/>
  <c r="U345" i="26"/>
  <c r="V345" i="26"/>
  <c r="W345" i="26"/>
  <c r="P346" i="26"/>
  <c r="Q346" i="26"/>
  <c r="R346" i="26"/>
  <c r="S346" i="26"/>
  <c r="T346" i="26"/>
  <c r="U346" i="26"/>
  <c r="V346" i="26"/>
  <c r="W346" i="26"/>
  <c r="P347" i="26"/>
  <c r="Q347" i="26"/>
  <c r="R347" i="26"/>
  <c r="S347" i="26"/>
  <c r="T347" i="26"/>
  <c r="U347" i="26"/>
  <c r="V347" i="26"/>
  <c r="W347" i="26"/>
  <c r="P348" i="26"/>
  <c r="Q348" i="26"/>
  <c r="R348" i="26"/>
  <c r="S348" i="26"/>
  <c r="T348" i="26"/>
  <c r="U348" i="26"/>
  <c r="V348" i="26"/>
  <c r="W348" i="26"/>
  <c r="P349" i="26"/>
  <c r="Q349" i="26"/>
  <c r="R349" i="26"/>
  <c r="S349" i="26"/>
  <c r="T349" i="26"/>
  <c r="U349" i="26"/>
  <c r="V349" i="26"/>
  <c r="W349" i="26"/>
  <c r="P350" i="26"/>
  <c r="Q350" i="26"/>
  <c r="R350" i="26"/>
  <c r="S350" i="26"/>
  <c r="T350" i="26"/>
  <c r="U350" i="26"/>
  <c r="V350" i="26"/>
  <c r="W350" i="26"/>
  <c r="P351" i="26"/>
  <c r="Q351" i="26"/>
  <c r="R351" i="26"/>
  <c r="S351" i="26"/>
  <c r="T351" i="26"/>
  <c r="U351" i="26"/>
  <c r="V351" i="26"/>
  <c r="W351" i="26"/>
  <c r="P352" i="26"/>
  <c r="Q352" i="26"/>
  <c r="R352" i="26"/>
  <c r="S352" i="26"/>
  <c r="T352" i="26"/>
  <c r="U352" i="26"/>
  <c r="V352" i="26"/>
  <c r="W352" i="26"/>
  <c r="P353" i="26"/>
  <c r="Q353" i="26"/>
  <c r="R353" i="26"/>
  <c r="S353" i="26"/>
  <c r="T353" i="26"/>
  <c r="U353" i="26"/>
  <c r="V353" i="26"/>
  <c r="W353" i="26"/>
  <c r="P354" i="26"/>
  <c r="Q354" i="26"/>
  <c r="R354" i="26"/>
  <c r="S354" i="26"/>
  <c r="T354" i="26"/>
  <c r="U354" i="26"/>
  <c r="V354" i="26"/>
  <c r="W354" i="26"/>
  <c r="P355" i="26"/>
  <c r="Q355" i="26"/>
  <c r="R355" i="26"/>
  <c r="S355" i="26"/>
  <c r="T355" i="26"/>
  <c r="U355" i="26"/>
  <c r="V355" i="26"/>
  <c r="W355" i="26"/>
  <c r="P356" i="26"/>
  <c r="Q356" i="26"/>
  <c r="R356" i="26"/>
  <c r="S356" i="26"/>
  <c r="T356" i="26"/>
  <c r="U356" i="26"/>
  <c r="V356" i="26"/>
  <c r="W356" i="26"/>
  <c r="P357" i="26"/>
  <c r="Q357" i="26"/>
  <c r="R357" i="26"/>
  <c r="S357" i="26"/>
  <c r="T357" i="26"/>
  <c r="U357" i="26"/>
  <c r="V357" i="26"/>
  <c r="W357" i="26"/>
  <c r="P358" i="26"/>
  <c r="Q358" i="26"/>
  <c r="R358" i="26"/>
  <c r="S358" i="26"/>
  <c r="T358" i="26"/>
  <c r="U358" i="26"/>
  <c r="V358" i="26"/>
  <c r="W358" i="26"/>
  <c r="P359" i="26"/>
  <c r="Q359" i="26"/>
  <c r="R359" i="26"/>
  <c r="S359" i="26"/>
  <c r="T359" i="26"/>
  <c r="U359" i="26"/>
  <c r="V359" i="26"/>
  <c r="W359" i="26"/>
  <c r="P360" i="26"/>
  <c r="Q360" i="26"/>
  <c r="R360" i="26"/>
  <c r="S360" i="26"/>
  <c r="T360" i="26"/>
  <c r="U360" i="26"/>
  <c r="V360" i="26"/>
  <c r="W360" i="26"/>
  <c r="P361" i="26"/>
  <c r="Q361" i="26"/>
  <c r="R361" i="26"/>
  <c r="S361" i="26"/>
  <c r="T361" i="26"/>
  <c r="U361" i="26"/>
  <c r="V361" i="26"/>
  <c r="W361" i="26"/>
  <c r="P362" i="26"/>
  <c r="Q362" i="26"/>
  <c r="R362" i="26"/>
  <c r="S362" i="26"/>
  <c r="T362" i="26"/>
  <c r="U362" i="26"/>
  <c r="V362" i="26"/>
  <c r="W362" i="26"/>
  <c r="P363" i="26"/>
  <c r="Q363" i="26"/>
  <c r="R363" i="26"/>
  <c r="S363" i="26"/>
  <c r="T363" i="26"/>
  <c r="U363" i="26"/>
  <c r="V363" i="26"/>
  <c r="W363" i="26"/>
  <c r="P364" i="26"/>
  <c r="Q364" i="26"/>
  <c r="R364" i="26"/>
  <c r="S364" i="26"/>
  <c r="T364" i="26"/>
  <c r="U364" i="26"/>
  <c r="V364" i="26"/>
  <c r="W364" i="26"/>
  <c r="P365" i="26"/>
  <c r="Q365" i="26"/>
  <c r="R365" i="26"/>
  <c r="S365" i="26"/>
  <c r="T365" i="26"/>
  <c r="U365" i="26"/>
  <c r="V365" i="26"/>
  <c r="W365" i="26"/>
  <c r="P366" i="26"/>
  <c r="Q366" i="26"/>
  <c r="R366" i="26"/>
  <c r="S366" i="26"/>
  <c r="T366" i="26"/>
  <c r="U366" i="26"/>
  <c r="V366" i="26"/>
  <c r="W366" i="26"/>
  <c r="P367" i="26"/>
  <c r="Q367" i="26"/>
  <c r="R367" i="26"/>
  <c r="S367" i="26"/>
  <c r="T367" i="26"/>
  <c r="U367" i="26"/>
  <c r="V367" i="26"/>
  <c r="W367" i="26"/>
  <c r="P368" i="26"/>
  <c r="Q368" i="26"/>
  <c r="R368" i="26"/>
  <c r="S368" i="26"/>
  <c r="T368" i="26"/>
  <c r="U368" i="26"/>
  <c r="V368" i="26"/>
  <c r="W368" i="26"/>
  <c r="P369" i="26"/>
  <c r="Q369" i="26"/>
  <c r="R369" i="26"/>
  <c r="S369" i="26"/>
  <c r="T369" i="26"/>
  <c r="U369" i="26"/>
  <c r="V369" i="26"/>
  <c r="W369" i="26"/>
  <c r="P370" i="26"/>
  <c r="Q370" i="26"/>
  <c r="R370" i="26"/>
  <c r="S370" i="26"/>
  <c r="T370" i="26"/>
  <c r="U370" i="26"/>
  <c r="V370" i="26"/>
  <c r="W370" i="26"/>
  <c r="P371" i="26"/>
  <c r="Q371" i="26"/>
  <c r="R371" i="26"/>
  <c r="S371" i="26"/>
  <c r="T371" i="26"/>
  <c r="U371" i="26"/>
  <c r="V371" i="26"/>
  <c r="W371" i="26"/>
  <c r="P372" i="26"/>
  <c r="Q372" i="26"/>
  <c r="R372" i="26"/>
  <c r="S372" i="26"/>
  <c r="T372" i="26"/>
  <c r="U372" i="26"/>
  <c r="V372" i="26"/>
  <c r="W372" i="26"/>
  <c r="P373" i="26"/>
  <c r="Q373" i="26"/>
  <c r="R373" i="26"/>
  <c r="S373" i="26"/>
  <c r="T373" i="26"/>
  <c r="U373" i="26"/>
  <c r="V373" i="26"/>
  <c r="W373" i="26"/>
  <c r="P374" i="26"/>
  <c r="Q374" i="26"/>
  <c r="R374" i="26"/>
  <c r="S374" i="26"/>
  <c r="T374" i="26"/>
  <c r="U374" i="26"/>
  <c r="V374" i="26"/>
  <c r="W374" i="26"/>
  <c r="P375" i="26"/>
  <c r="Q375" i="26"/>
  <c r="R375" i="26"/>
  <c r="S375" i="26"/>
  <c r="T375" i="26"/>
  <c r="U375" i="26"/>
  <c r="V375" i="26"/>
  <c r="W375" i="26"/>
  <c r="P376" i="26"/>
  <c r="Q376" i="26"/>
  <c r="R376" i="26"/>
  <c r="S376" i="26"/>
  <c r="T376" i="26"/>
  <c r="U376" i="26"/>
  <c r="V376" i="26"/>
  <c r="W376" i="26"/>
  <c r="P377" i="26"/>
  <c r="Q377" i="26"/>
  <c r="R377" i="26"/>
  <c r="S377" i="26"/>
  <c r="T377" i="26"/>
  <c r="U377" i="26"/>
  <c r="V377" i="26"/>
  <c r="W377" i="26"/>
  <c r="P378" i="26"/>
  <c r="Q378" i="26"/>
  <c r="R378" i="26"/>
  <c r="S378" i="26"/>
  <c r="T378" i="26"/>
  <c r="U378" i="26"/>
  <c r="V378" i="26"/>
  <c r="W378" i="26"/>
  <c r="P379" i="26"/>
  <c r="Q379" i="26"/>
  <c r="R379" i="26"/>
  <c r="S379" i="26"/>
  <c r="T379" i="26"/>
  <c r="U379" i="26"/>
  <c r="V379" i="26"/>
  <c r="W379" i="26"/>
  <c r="P380" i="26"/>
  <c r="Q380" i="26"/>
  <c r="R380" i="26"/>
  <c r="S380" i="26"/>
  <c r="T380" i="26"/>
  <c r="U380" i="26"/>
  <c r="V380" i="26"/>
  <c r="W380" i="26"/>
  <c r="P381" i="26"/>
  <c r="Q381" i="26"/>
  <c r="R381" i="26"/>
  <c r="S381" i="26"/>
  <c r="T381" i="26"/>
  <c r="U381" i="26"/>
  <c r="V381" i="26"/>
  <c r="W381" i="26"/>
  <c r="P382" i="26"/>
  <c r="Q382" i="26"/>
  <c r="R382" i="26"/>
  <c r="S382" i="26"/>
  <c r="T382" i="26"/>
  <c r="U382" i="26"/>
  <c r="V382" i="26"/>
  <c r="W382" i="26"/>
  <c r="P383" i="26"/>
  <c r="Q383" i="26"/>
  <c r="R383" i="26"/>
  <c r="S383" i="26"/>
  <c r="T383" i="26"/>
  <c r="U383" i="26"/>
  <c r="V383" i="26"/>
  <c r="W383" i="26"/>
  <c r="P384" i="26"/>
  <c r="Q384" i="26"/>
  <c r="R384" i="26"/>
  <c r="S384" i="26"/>
  <c r="T384" i="26"/>
  <c r="U384" i="26"/>
  <c r="V384" i="26"/>
  <c r="W384" i="26"/>
  <c r="P385" i="26"/>
  <c r="Q385" i="26"/>
  <c r="R385" i="26"/>
  <c r="S385" i="26"/>
  <c r="T385" i="26"/>
  <c r="U385" i="26"/>
  <c r="V385" i="26"/>
  <c r="W385" i="26"/>
  <c r="P386" i="26"/>
  <c r="Q386" i="26"/>
  <c r="R386" i="26"/>
  <c r="S386" i="26"/>
  <c r="T386" i="26"/>
  <c r="U386" i="26"/>
  <c r="V386" i="26"/>
  <c r="W386" i="26"/>
  <c r="P387" i="26"/>
  <c r="Q387" i="26"/>
  <c r="R387" i="26"/>
  <c r="S387" i="26"/>
  <c r="T387" i="26"/>
  <c r="U387" i="26"/>
  <c r="V387" i="26"/>
  <c r="W387" i="26"/>
  <c r="P388" i="26"/>
  <c r="Q388" i="26"/>
  <c r="R388" i="26"/>
  <c r="S388" i="26"/>
  <c r="T388" i="26"/>
  <c r="U388" i="26"/>
  <c r="V388" i="26"/>
  <c r="W388" i="26"/>
  <c r="P389" i="26"/>
  <c r="Q389" i="26"/>
  <c r="R389" i="26"/>
  <c r="S389" i="26"/>
  <c r="T389" i="26"/>
  <c r="U389" i="26"/>
  <c r="V389" i="26"/>
  <c r="W389" i="26"/>
  <c r="P390" i="26"/>
  <c r="Q390" i="26"/>
  <c r="R390" i="26"/>
  <c r="S390" i="26"/>
  <c r="T390" i="26"/>
  <c r="U390" i="26"/>
  <c r="V390" i="26"/>
  <c r="W390" i="26"/>
  <c r="P391" i="26"/>
  <c r="Q391" i="26"/>
  <c r="R391" i="26"/>
  <c r="S391" i="26"/>
  <c r="T391" i="26"/>
  <c r="U391" i="26"/>
  <c r="V391" i="26"/>
  <c r="W391" i="26"/>
  <c r="P392" i="26"/>
  <c r="Q392" i="26"/>
  <c r="R392" i="26"/>
  <c r="S392" i="26"/>
  <c r="T392" i="26"/>
  <c r="U392" i="26"/>
  <c r="V392" i="26"/>
  <c r="W392" i="26"/>
  <c r="P393" i="26"/>
  <c r="Q393" i="26"/>
  <c r="R393" i="26"/>
  <c r="S393" i="26"/>
  <c r="T393" i="26"/>
  <c r="U393" i="26"/>
  <c r="V393" i="26"/>
  <c r="W393" i="26"/>
  <c r="P394" i="26"/>
  <c r="Q394" i="26"/>
  <c r="R394" i="26"/>
  <c r="S394" i="26"/>
  <c r="T394" i="26"/>
  <c r="U394" i="26"/>
  <c r="V394" i="26"/>
  <c r="W394" i="26"/>
  <c r="P395" i="26"/>
  <c r="Q395" i="26"/>
  <c r="R395" i="26"/>
  <c r="S395" i="26"/>
  <c r="T395" i="26"/>
  <c r="U395" i="26"/>
  <c r="V395" i="26"/>
  <c r="W395" i="26"/>
  <c r="P396" i="26"/>
  <c r="Q396" i="26"/>
  <c r="R396" i="26"/>
  <c r="S396" i="26"/>
  <c r="T396" i="26"/>
  <c r="U396" i="26"/>
  <c r="V396" i="26"/>
  <c r="W396" i="26"/>
  <c r="P397" i="26"/>
  <c r="Q397" i="26"/>
  <c r="R397" i="26"/>
  <c r="S397" i="26"/>
  <c r="T397" i="26"/>
  <c r="U397" i="26"/>
  <c r="V397" i="26"/>
  <c r="W397" i="26"/>
  <c r="P398" i="26"/>
  <c r="Q398" i="26"/>
  <c r="R398" i="26"/>
  <c r="S398" i="26"/>
  <c r="T398" i="26"/>
  <c r="U398" i="26"/>
  <c r="V398" i="26"/>
  <c r="W398" i="26"/>
  <c r="P399" i="26"/>
  <c r="Q399" i="26"/>
  <c r="R399" i="26"/>
  <c r="S399" i="26"/>
  <c r="T399" i="26"/>
  <c r="U399" i="26"/>
  <c r="V399" i="26"/>
  <c r="W399" i="26"/>
  <c r="P400" i="26"/>
  <c r="Q400" i="26"/>
  <c r="R400" i="26"/>
  <c r="S400" i="26"/>
  <c r="T400" i="26"/>
  <c r="U400" i="26"/>
  <c r="V400" i="26"/>
  <c r="W400" i="26"/>
  <c r="P401" i="26"/>
  <c r="Q401" i="26"/>
  <c r="R401" i="26"/>
  <c r="S401" i="26"/>
  <c r="T401" i="26"/>
  <c r="U401" i="26"/>
  <c r="V401" i="26"/>
  <c r="W401" i="26"/>
  <c r="P402" i="26"/>
  <c r="Q402" i="26"/>
  <c r="R402" i="26"/>
  <c r="S402" i="26"/>
  <c r="T402" i="26"/>
  <c r="U402" i="26"/>
  <c r="V402" i="26"/>
  <c r="W402" i="26"/>
  <c r="P403" i="26"/>
  <c r="Q403" i="26"/>
  <c r="R403" i="26"/>
  <c r="S403" i="26"/>
  <c r="T403" i="26"/>
  <c r="U403" i="26"/>
  <c r="V403" i="26"/>
  <c r="W403" i="26"/>
  <c r="P404" i="26"/>
  <c r="Q404" i="26"/>
  <c r="R404" i="26"/>
  <c r="S404" i="26"/>
  <c r="T404" i="26"/>
  <c r="U404" i="26"/>
  <c r="V404" i="26"/>
  <c r="W404" i="26"/>
  <c r="P405" i="26"/>
  <c r="Q405" i="26"/>
  <c r="R405" i="26"/>
  <c r="S405" i="26"/>
  <c r="T405" i="26"/>
  <c r="U405" i="26"/>
  <c r="V405" i="26"/>
  <c r="W405" i="26"/>
  <c r="P406" i="26"/>
  <c r="Q406" i="26"/>
  <c r="R406" i="26"/>
  <c r="S406" i="26"/>
  <c r="T406" i="26"/>
  <c r="U406" i="26"/>
  <c r="V406" i="26"/>
  <c r="W406" i="26"/>
  <c r="P407" i="26"/>
  <c r="Q407" i="26"/>
  <c r="R407" i="26"/>
  <c r="S407" i="26"/>
  <c r="T407" i="26"/>
  <c r="U407" i="26"/>
  <c r="V407" i="26"/>
  <c r="W407" i="26"/>
  <c r="P408" i="26"/>
  <c r="Q408" i="26"/>
  <c r="R408" i="26"/>
  <c r="S408" i="26"/>
  <c r="T408" i="26"/>
  <c r="U408" i="26"/>
  <c r="V408" i="26"/>
  <c r="W408" i="26"/>
  <c r="P409" i="26"/>
  <c r="Q409" i="26"/>
  <c r="R409" i="26"/>
  <c r="S409" i="26"/>
  <c r="T409" i="26"/>
  <c r="U409" i="26"/>
  <c r="V409" i="26"/>
  <c r="W409" i="26"/>
  <c r="P410" i="26"/>
  <c r="Q410" i="26"/>
  <c r="R410" i="26"/>
  <c r="S410" i="26"/>
  <c r="T410" i="26"/>
  <c r="U410" i="26"/>
  <c r="V410" i="26"/>
  <c r="W410" i="26"/>
  <c r="P411" i="26"/>
  <c r="Q411" i="26"/>
  <c r="R411" i="26"/>
  <c r="S411" i="26"/>
  <c r="T411" i="26"/>
  <c r="U411" i="26"/>
  <c r="V411" i="26"/>
  <c r="W411" i="26"/>
  <c r="P412" i="26"/>
  <c r="Q412" i="26"/>
  <c r="R412" i="26"/>
  <c r="S412" i="26"/>
  <c r="T412" i="26"/>
  <c r="U412" i="26"/>
  <c r="V412" i="26"/>
  <c r="W412" i="26"/>
  <c r="P413" i="26"/>
  <c r="Q413" i="26"/>
  <c r="R413" i="26"/>
  <c r="S413" i="26"/>
  <c r="T413" i="26"/>
  <c r="U413" i="26"/>
  <c r="V413" i="26"/>
  <c r="W413" i="26"/>
  <c r="P414" i="26"/>
  <c r="Q414" i="26"/>
  <c r="R414" i="26"/>
  <c r="S414" i="26"/>
  <c r="T414" i="26"/>
  <c r="U414" i="26"/>
  <c r="V414" i="26"/>
  <c r="W414" i="26"/>
  <c r="P415" i="26"/>
  <c r="Q415" i="26"/>
  <c r="R415" i="26"/>
  <c r="S415" i="26"/>
  <c r="T415" i="26"/>
  <c r="U415" i="26"/>
  <c r="V415" i="26"/>
  <c r="W415" i="26"/>
  <c r="P416" i="26"/>
  <c r="Q416" i="26"/>
  <c r="R416" i="26"/>
  <c r="S416" i="26"/>
  <c r="T416" i="26"/>
  <c r="U416" i="26"/>
  <c r="V416" i="26"/>
  <c r="W416" i="26"/>
  <c r="P417" i="26"/>
  <c r="Q417" i="26"/>
  <c r="R417" i="26"/>
  <c r="S417" i="26"/>
  <c r="T417" i="26"/>
  <c r="U417" i="26"/>
  <c r="V417" i="26"/>
  <c r="W417" i="26"/>
  <c r="P418" i="26"/>
  <c r="Q418" i="26"/>
  <c r="R418" i="26"/>
  <c r="S418" i="26"/>
  <c r="T418" i="26"/>
  <c r="U418" i="26"/>
  <c r="V418" i="26"/>
  <c r="W418" i="26"/>
  <c r="P419" i="26"/>
  <c r="Q419" i="26"/>
  <c r="R419" i="26"/>
  <c r="S419" i="26"/>
  <c r="T419" i="26"/>
  <c r="U419" i="26"/>
  <c r="V419" i="26"/>
  <c r="W419" i="26"/>
  <c r="P420" i="26"/>
  <c r="Q420" i="26"/>
  <c r="R420" i="26"/>
  <c r="S420" i="26"/>
  <c r="T420" i="26"/>
  <c r="U420" i="26"/>
  <c r="V420" i="26"/>
  <c r="W420" i="26"/>
  <c r="P421" i="26"/>
  <c r="Q421" i="26"/>
  <c r="R421" i="26"/>
  <c r="S421" i="26"/>
  <c r="T421" i="26"/>
  <c r="U421" i="26"/>
  <c r="V421" i="26"/>
  <c r="W421" i="26"/>
  <c r="P422" i="26"/>
  <c r="Q422" i="26"/>
  <c r="R422" i="26"/>
  <c r="S422" i="26"/>
  <c r="T422" i="26"/>
  <c r="U422" i="26"/>
  <c r="V422" i="26"/>
  <c r="W422" i="26"/>
  <c r="P423" i="26"/>
  <c r="Q423" i="26"/>
  <c r="R423" i="26"/>
  <c r="S423" i="26"/>
  <c r="T423" i="26"/>
  <c r="U423" i="26"/>
  <c r="V423" i="26"/>
  <c r="W423" i="26"/>
  <c r="P424" i="26"/>
  <c r="Q424" i="26"/>
  <c r="R424" i="26"/>
  <c r="S424" i="26"/>
  <c r="T424" i="26"/>
  <c r="U424" i="26"/>
  <c r="V424" i="26"/>
  <c r="W424" i="26"/>
  <c r="P425" i="26"/>
  <c r="Q425" i="26"/>
  <c r="R425" i="26"/>
  <c r="S425" i="26"/>
  <c r="T425" i="26"/>
  <c r="U425" i="26"/>
  <c r="V425" i="26"/>
  <c r="W425" i="26"/>
  <c r="P426" i="26"/>
  <c r="Q426" i="26"/>
  <c r="R426" i="26"/>
  <c r="S426" i="26"/>
  <c r="T426" i="26"/>
  <c r="U426" i="26"/>
  <c r="V426" i="26"/>
  <c r="W426" i="26"/>
  <c r="P427" i="26"/>
  <c r="Q427" i="26"/>
  <c r="R427" i="26"/>
  <c r="S427" i="26"/>
  <c r="T427" i="26"/>
  <c r="U427" i="26"/>
  <c r="V427" i="26"/>
  <c r="W427" i="26"/>
  <c r="P428" i="26"/>
  <c r="Q428" i="26"/>
  <c r="R428" i="26"/>
  <c r="S428" i="26"/>
  <c r="T428" i="26"/>
  <c r="U428" i="26"/>
  <c r="V428" i="26"/>
  <c r="W428" i="26"/>
  <c r="P429" i="26"/>
  <c r="Q429" i="26"/>
  <c r="R429" i="26"/>
  <c r="S429" i="26"/>
  <c r="T429" i="26"/>
  <c r="U429" i="26"/>
  <c r="V429" i="26"/>
  <c r="W429" i="26"/>
  <c r="P430" i="26"/>
  <c r="Q430" i="26"/>
  <c r="R430" i="26"/>
  <c r="S430" i="26"/>
  <c r="T430" i="26"/>
  <c r="U430" i="26"/>
  <c r="V430" i="26"/>
  <c r="W430" i="26"/>
  <c r="P431" i="26"/>
  <c r="Q431" i="26"/>
  <c r="R431" i="26"/>
  <c r="S431" i="26"/>
  <c r="T431" i="26"/>
  <c r="U431" i="26"/>
  <c r="V431" i="26"/>
  <c r="W431" i="26"/>
  <c r="P432" i="26"/>
  <c r="Q432" i="26"/>
  <c r="R432" i="26"/>
  <c r="S432" i="26"/>
  <c r="T432" i="26"/>
  <c r="U432" i="26"/>
  <c r="V432" i="26"/>
  <c r="W432" i="26"/>
  <c r="P433" i="26"/>
  <c r="Q433" i="26"/>
  <c r="R433" i="26"/>
  <c r="S433" i="26"/>
  <c r="T433" i="26"/>
  <c r="U433" i="26"/>
  <c r="V433" i="26"/>
  <c r="W433" i="26"/>
  <c r="P434" i="26"/>
  <c r="Q434" i="26"/>
  <c r="R434" i="26"/>
  <c r="S434" i="26"/>
  <c r="T434" i="26"/>
  <c r="U434" i="26"/>
  <c r="V434" i="26"/>
  <c r="W434" i="26"/>
  <c r="P435" i="26"/>
  <c r="Q435" i="26"/>
  <c r="R435" i="26"/>
  <c r="S435" i="26"/>
  <c r="T435" i="26"/>
  <c r="U435" i="26"/>
  <c r="V435" i="26"/>
  <c r="W435" i="26"/>
  <c r="P436" i="26"/>
  <c r="Q436" i="26"/>
  <c r="R436" i="26"/>
  <c r="S436" i="26"/>
  <c r="T436" i="26"/>
  <c r="U436" i="26"/>
  <c r="V436" i="26"/>
  <c r="W436" i="26"/>
  <c r="P437" i="26"/>
  <c r="Q437" i="26"/>
  <c r="R437" i="26"/>
  <c r="S437" i="26"/>
  <c r="T437" i="26"/>
  <c r="U437" i="26"/>
  <c r="V437" i="26"/>
  <c r="W437" i="26"/>
  <c r="P438" i="26"/>
  <c r="Q438" i="26"/>
  <c r="R438" i="26"/>
  <c r="S438" i="26"/>
  <c r="T438" i="26"/>
  <c r="U438" i="26"/>
  <c r="V438" i="26"/>
  <c r="W438" i="26"/>
  <c r="P439" i="26"/>
  <c r="Q439" i="26"/>
  <c r="R439" i="26"/>
  <c r="S439" i="26"/>
  <c r="T439" i="26"/>
  <c r="U439" i="26"/>
  <c r="V439" i="26"/>
  <c r="W439" i="26"/>
  <c r="P440" i="26"/>
  <c r="Q440" i="26"/>
  <c r="R440" i="26"/>
  <c r="S440" i="26"/>
  <c r="T440" i="26"/>
  <c r="U440" i="26"/>
  <c r="V440" i="26"/>
  <c r="W440" i="26"/>
  <c r="P441" i="26"/>
  <c r="Q441" i="26"/>
  <c r="R441" i="26"/>
  <c r="S441" i="26"/>
  <c r="T441" i="26"/>
  <c r="U441" i="26"/>
  <c r="V441" i="26"/>
  <c r="W441" i="26"/>
  <c r="P442" i="26"/>
  <c r="Q442" i="26"/>
  <c r="R442" i="26"/>
  <c r="S442" i="26"/>
  <c r="T442" i="26"/>
  <c r="U442" i="26"/>
  <c r="V442" i="26"/>
  <c r="W442" i="26"/>
  <c r="P443" i="26"/>
  <c r="Q443" i="26"/>
  <c r="R443" i="26"/>
  <c r="S443" i="26"/>
  <c r="T443" i="26"/>
  <c r="U443" i="26"/>
  <c r="V443" i="26"/>
  <c r="W443" i="26"/>
  <c r="P444" i="26"/>
  <c r="Q444" i="26"/>
  <c r="R444" i="26"/>
  <c r="S444" i="26"/>
  <c r="T444" i="26"/>
  <c r="U444" i="26"/>
  <c r="V444" i="26"/>
  <c r="W444" i="26"/>
  <c r="P445" i="26"/>
  <c r="Q445" i="26"/>
  <c r="R445" i="26"/>
  <c r="S445" i="26"/>
  <c r="T445" i="26"/>
  <c r="U445" i="26"/>
  <c r="V445" i="26"/>
  <c r="W445" i="26"/>
  <c r="P446" i="26"/>
  <c r="Q446" i="26"/>
  <c r="R446" i="26"/>
  <c r="S446" i="26"/>
  <c r="T446" i="26"/>
  <c r="U446" i="26"/>
  <c r="V446" i="26"/>
  <c r="W446" i="26"/>
  <c r="P447" i="26"/>
  <c r="Q447" i="26"/>
  <c r="R447" i="26"/>
  <c r="S447" i="26"/>
  <c r="T447" i="26"/>
  <c r="U447" i="26"/>
  <c r="V447" i="26"/>
  <c r="W447" i="26"/>
  <c r="P448" i="26"/>
  <c r="Q448" i="26"/>
  <c r="R448" i="26"/>
  <c r="S448" i="26"/>
  <c r="T448" i="26"/>
  <c r="U448" i="26"/>
  <c r="V448" i="26"/>
  <c r="W448" i="26"/>
  <c r="P449" i="26"/>
  <c r="Q449" i="26"/>
  <c r="R449" i="26"/>
  <c r="S449" i="26"/>
  <c r="T449" i="26"/>
  <c r="U449" i="26"/>
  <c r="V449" i="26"/>
  <c r="W449" i="26"/>
  <c r="P450" i="26"/>
  <c r="Q450" i="26"/>
  <c r="R450" i="26"/>
  <c r="S450" i="26"/>
  <c r="T450" i="26"/>
  <c r="U450" i="26"/>
  <c r="V450" i="26"/>
  <c r="W450" i="26"/>
  <c r="P451" i="26"/>
  <c r="Q451" i="26"/>
  <c r="R451" i="26"/>
  <c r="S451" i="26"/>
  <c r="T451" i="26"/>
  <c r="U451" i="26"/>
  <c r="V451" i="26"/>
  <c r="W451" i="26"/>
  <c r="P452" i="26"/>
  <c r="Q452" i="26"/>
  <c r="R452" i="26"/>
  <c r="S452" i="26"/>
  <c r="T452" i="26"/>
  <c r="U452" i="26"/>
  <c r="V452" i="26"/>
  <c r="W452" i="26"/>
  <c r="P453" i="26"/>
  <c r="Q453" i="26"/>
  <c r="R453" i="26"/>
  <c r="S453" i="26"/>
  <c r="T453" i="26"/>
  <c r="U453" i="26"/>
  <c r="V453" i="26"/>
  <c r="W453" i="26"/>
  <c r="P454" i="26"/>
  <c r="Q454" i="26"/>
  <c r="R454" i="26"/>
  <c r="S454" i="26"/>
  <c r="T454" i="26"/>
  <c r="U454" i="26"/>
  <c r="V454" i="26"/>
  <c r="W454" i="26"/>
  <c r="P455" i="26"/>
  <c r="Q455" i="26"/>
  <c r="R455" i="26"/>
  <c r="S455" i="26"/>
  <c r="T455" i="26"/>
  <c r="U455" i="26"/>
  <c r="V455" i="26"/>
  <c r="W455" i="26"/>
  <c r="P456" i="26"/>
  <c r="Q456" i="26"/>
  <c r="R456" i="26"/>
  <c r="S456" i="26"/>
  <c r="T456" i="26"/>
  <c r="U456" i="26"/>
  <c r="V456" i="26"/>
  <c r="W456" i="26"/>
  <c r="P457" i="26"/>
  <c r="Q457" i="26"/>
  <c r="R457" i="26"/>
  <c r="S457" i="26"/>
  <c r="T457" i="26"/>
  <c r="U457" i="26"/>
  <c r="V457" i="26"/>
  <c r="W457" i="26"/>
  <c r="P458" i="26"/>
  <c r="Q458" i="26"/>
  <c r="R458" i="26"/>
  <c r="S458" i="26"/>
  <c r="T458" i="26"/>
  <c r="U458" i="26"/>
  <c r="V458" i="26"/>
  <c r="W458" i="26"/>
  <c r="P459" i="26"/>
  <c r="Q459" i="26"/>
  <c r="R459" i="26"/>
  <c r="S459" i="26"/>
  <c r="T459" i="26"/>
  <c r="U459" i="26"/>
  <c r="V459" i="26"/>
  <c r="W459" i="26"/>
  <c r="P460" i="26"/>
  <c r="Q460" i="26"/>
  <c r="R460" i="26"/>
  <c r="S460" i="26"/>
  <c r="T460" i="26"/>
  <c r="U460" i="26"/>
  <c r="V460" i="26"/>
  <c r="W460" i="26"/>
  <c r="P461" i="26"/>
  <c r="Q461" i="26"/>
  <c r="R461" i="26"/>
  <c r="S461" i="26"/>
  <c r="T461" i="26"/>
  <c r="U461" i="26"/>
  <c r="V461" i="26"/>
  <c r="W461" i="26"/>
  <c r="P462" i="26"/>
  <c r="Q462" i="26"/>
  <c r="R462" i="26"/>
  <c r="S462" i="26"/>
  <c r="T462" i="26"/>
  <c r="U462" i="26"/>
  <c r="V462" i="26"/>
  <c r="W462" i="26"/>
  <c r="P463" i="26"/>
  <c r="Q463" i="26"/>
  <c r="R463" i="26"/>
  <c r="S463" i="26"/>
  <c r="T463" i="26"/>
  <c r="U463" i="26"/>
  <c r="V463" i="26"/>
  <c r="W463" i="26"/>
  <c r="P464" i="26"/>
  <c r="Q464" i="26"/>
  <c r="R464" i="26"/>
  <c r="S464" i="26"/>
  <c r="T464" i="26"/>
  <c r="U464" i="26"/>
  <c r="V464" i="26"/>
  <c r="W464" i="26"/>
  <c r="P465" i="26"/>
  <c r="Q465" i="26"/>
  <c r="R465" i="26"/>
  <c r="S465" i="26"/>
  <c r="T465" i="26"/>
  <c r="U465" i="26"/>
  <c r="V465" i="26"/>
  <c r="W465" i="26"/>
  <c r="P466" i="26"/>
  <c r="Q466" i="26"/>
  <c r="R466" i="26"/>
  <c r="S466" i="26"/>
  <c r="T466" i="26"/>
  <c r="U466" i="26"/>
  <c r="V466" i="26"/>
  <c r="W466" i="26"/>
  <c r="P467" i="26"/>
  <c r="Q467" i="26"/>
  <c r="R467" i="26"/>
  <c r="S467" i="26"/>
  <c r="T467" i="26"/>
  <c r="U467" i="26"/>
  <c r="V467" i="26"/>
  <c r="W467" i="26"/>
  <c r="P468" i="26"/>
  <c r="Q468" i="26"/>
  <c r="R468" i="26"/>
  <c r="S468" i="26"/>
  <c r="T468" i="26"/>
  <c r="U468" i="26"/>
  <c r="V468" i="26"/>
  <c r="W468" i="26"/>
  <c r="P469" i="26"/>
  <c r="Q469" i="26"/>
  <c r="R469" i="26"/>
  <c r="S469" i="26"/>
  <c r="T469" i="26"/>
  <c r="U469" i="26"/>
  <c r="V469" i="26"/>
  <c r="W469" i="26"/>
  <c r="P470" i="26"/>
  <c r="Q470" i="26"/>
  <c r="R470" i="26"/>
  <c r="S470" i="26"/>
  <c r="T470" i="26"/>
  <c r="U470" i="26"/>
  <c r="V470" i="26"/>
  <c r="W470" i="26"/>
  <c r="P471" i="26"/>
  <c r="Q471" i="26"/>
  <c r="R471" i="26"/>
  <c r="S471" i="26"/>
  <c r="T471" i="26"/>
  <c r="U471" i="26"/>
  <c r="V471" i="26"/>
  <c r="W471" i="26"/>
  <c r="P472" i="26"/>
  <c r="Q472" i="26"/>
  <c r="R472" i="26"/>
  <c r="S472" i="26"/>
  <c r="T472" i="26"/>
  <c r="U472" i="26"/>
  <c r="V472" i="26"/>
  <c r="W472" i="26"/>
  <c r="P473" i="26"/>
  <c r="Q473" i="26"/>
  <c r="R473" i="26"/>
  <c r="S473" i="26"/>
  <c r="T473" i="26"/>
  <c r="U473" i="26"/>
  <c r="V473" i="26"/>
  <c r="W473" i="26"/>
  <c r="P474" i="26"/>
  <c r="Q474" i="26"/>
  <c r="R474" i="26"/>
  <c r="S474" i="26"/>
  <c r="T474" i="26"/>
  <c r="U474" i="26"/>
  <c r="V474" i="26"/>
  <c r="W474" i="26"/>
  <c r="P475" i="26"/>
  <c r="Q475" i="26"/>
  <c r="R475" i="26"/>
  <c r="S475" i="26"/>
  <c r="T475" i="26"/>
  <c r="U475" i="26"/>
  <c r="V475" i="26"/>
  <c r="W475" i="26"/>
  <c r="P476" i="26"/>
  <c r="Q476" i="26"/>
  <c r="R476" i="26"/>
  <c r="S476" i="26"/>
  <c r="T476" i="26"/>
  <c r="U476" i="26"/>
  <c r="V476" i="26"/>
  <c r="W476" i="26"/>
  <c r="P477" i="26"/>
  <c r="Q477" i="26"/>
  <c r="R477" i="26"/>
  <c r="S477" i="26"/>
  <c r="T477" i="26"/>
  <c r="U477" i="26"/>
  <c r="V477" i="26"/>
  <c r="W477" i="26"/>
  <c r="P478" i="26"/>
  <c r="Q478" i="26"/>
  <c r="R478" i="26"/>
  <c r="S478" i="26"/>
  <c r="T478" i="26"/>
  <c r="U478" i="26"/>
  <c r="V478" i="26"/>
  <c r="W478" i="26"/>
  <c r="P479" i="26"/>
  <c r="Q479" i="26"/>
  <c r="R479" i="26"/>
  <c r="S479" i="26"/>
  <c r="T479" i="26"/>
  <c r="U479" i="26"/>
  <c r="V479" i="26"/>
  <c r="W479" i="26"/>
  <c r="P480" i="26"/>
  <c r="Q480" i="26"/>
  <c r="R480" i="26"/>
  <c r="S480" i="26"/>
  <c r="T480" i="26"/>
  <c r="U480" i="26"/>
  <c r="V480" i="26"/>
  <c r="W480" i="26"/>
  <c r="P481" i="26"/>
  <c r="Q481" i="26"/>
  <c r="R481" i="26"/>
  <c r="S481" i="26"/>
  <c r="T481" i="26"/>
  <c r="U481" i="26"/>
  <c r="V481" i="26"/>
  <c r="W481" i="26"/>
  <c r="P482" i="26"/>
  <c r="Q482" i="26"/>
  <c r="R482" i="26"/>
  <c r="S482" i="26"/>
  <c r="T482" i="26"/>
  <c r="U482" i="26"/>
  <c r="V482" i="26"/>
  <c r="W482" i="26"/>
  <c r="P483" i="26"/>
  <c r="Q483" i="26"/>
  <c r="R483" i="26"/>
  <c r="S483" i="26"/>
  <c r="T483" i="26"/>
  <c r="U483" i="26"/>
  <c r="V483" i="26"/>
  <c r="W483" i="26"/>
  <c r="P484" i="26"/>
  <c r="Q484" i="26"/>
  <c r="R484" i="26"/>
  <c r="S484" i="26"/>
  <c r="T484" i="26"/>
  <c r="U484" i="26"/>
  <c r="V484" i="26"/>
  <c r="W484" i="26"/>
  <c r="P485" i="26"/>
  <c r="Q485" i="26"/>
  <c r="R485" i="26"/>
  <c r="S485" i="26"/>
  <c r="T485" i="26"/>
  <c r="U485" i="26"/>
  <c r="V485" i="26"/>
  <c r="W485" i="26"/>
  <c r="P486" i="26"/>
  <c r="Q486" i="26"/>
  <c r="R486" i="26"/>
  <c r="S486" i="26"/>
  <c r="T486" i="26"/>
  <c r="U486" i="26"/>
  <c r="V486" i="26"/>
  <c r="W486" i="26"/>
  <c r="W6" i="26"/>
  <c r="V6" i="26"/>
  <c r="U6" i="26"/>
  <c r="T6" i="26"/>
  <c r="S6" i="26"/>
  <c r="R6" i="26"/>
  <c r="Q6" i="26"/>
  <c r="P6" i="26"/>
  <c r="X140" i="30"/>
  <c r="X144" i="30"/>
  <c r="X69" i="30"/>
  <c r="X73" i="30"/>
  <c r="X77" i="30"/>
  <c r="X94" i="30"/>
  <c r="F9" i="7"/>
  <c r="E9" i="7"/>
  <c r="D9" i="7"/>
  <c r="C9" i="7"/>
  <c r="C15" i="7"/>
  <c r="D6" i="32"/>
  <c r="D7" i="32"/>
  <c r="D8" i="32"/>
  <c r="D9" i="32"/>
  <c r="D10" i="32"/>
  <c r="D11" i="32"/>
  <c r="D12" i="32"/>
  <c r="D13" i="32"/>
  <c r="D14" i="32"/>
  <c r="D15" i="32"/>
  <c r="D16" i="32"/>
  <c r="D17" i="32"/>
  <c r="D18" i="32"/>
  <c r="D19" i="32"/>
  <c r="D20" i="32"/>
  <c r="D21" i="32"/>
  <c r="D22" i="32"/>
  <c r="D23" i="32"/>
  <c r="D24" i="32"/>
  <c r="D25" i="32"/>
  <c r="D26" i="32"/>
  <c r="D27" i="32"/>
  <c r="D28" i="32"/>
  <c r="D29" i="32"/>
  <c r="D30" i="32"/>
  <c r="D31" i="32"/>
  <c r="D32" i="32"/>
  <c r="D33" i="32"/>
  <c r="D34" i="32"/>
  <c r="D5" i="32"/>
  <c r="F10" i="18"/>
  <c r="AK19" i="30"/>
  <c r="AK18" i="30"/>
  <c r="AK17" i="30"/>
  <c r="AK16" i="30"/>
  <c r="AK15" i="30"/>
  <c r="AK14" i="30"/>
  <c r="AK13" i="30"/>
  <c r="AF14" i="30"/>
  <c r="AF15" i="30"/>
  <c r="AF16" i="30"/>
  <c r="AF17" i="30"/>
  <c r="AF18" i="30"/>
  <c r="AF19" i="30"/>
  <c r="AF13" i="30"/>
  <c r="X4" i="30"/>
  <c r="X5" i="30"/>
  <c r="X6" i="30"/>
  <c r="X7" i="30"/>
  <c r="X8" i="30"/>
  <c r="X9" i="30"/>
  <c r="X10" i="30"/>
  <c r="X11" i="30"/>
  <c r="X12" i="30"/>
  <c r="X13" i="30"/>
  <c r="X14" i="30"/>
  <c r="X15" i="30"/>
  <c r="X16" i="30"/>
  <c r="X17" i="30"/>
  <c r="X18" i="30"/>
  <c r="X19" i="30"/>
  <c r="X20" i="30"/>
  <c r="X21" i="30"/>
  <c r="X22" i="30"/>
  <c r="X23" i="30"/>
  <c r="X24" i="30"/>
  <c r="X25" i="30"/>
  <c r="X26" i="30"/>
  <c r="X27" i="30"/>
  <c r="X28" i="30"/>
  <c r="X29" i="30"/>
  <c r="X30" i="30"/>
  <c r="X31" i="30"/>
  <c r="X32" i="30"/>
  <c r="X33" i="30"/>
  <c r="X34" i="30"/>
  <c r="X35" i="30"/>
  <c r="X36" i="30"/>
  <c r="X37" i="30"/>
  <c r="X38" i="30"/>
  <c r="X39" i="30"/>
  <c r="X40" i="30"/>
  <c r="X41" i="30"/>
  <c r="X42" i="30"/>
  <c r="X43" i="30"/>
  <c r="X44" i="30"/>
  <c r="X45" i="30"/>
  <c r="X46" i="30"/>
  <c r="X47" i="30"/>
  <c r="X48" i="30"/>
  <c r="X49" i="30"/>
  <c r="X50" i="30"/>
  <c r="X51" i="30"/>
  <c r="X52" i="30"/>
  <c r="X53" i="30"/>
  <c r="X54" i="30"/>
  <c r="X55" i="30"/>
  <c r="X56" i="30"/>
  <c r="X57" i="30"/>
  <c r="X58" i="30"/>
  <c r="X59" i="30"/>
  <c r="X60" i="30"/>
  <c r="X61" i="30"/>
  <c r="X62" i="30"/>
  <c r="X63" i="30"/>
  <c r="X64" i="30"/>
  <c r="X65" i="30"/>
  <c r="X66" i="30"/>
  <c r="X67" i="30"/>
  <c r="X68" i="30"/>
  <c r="X70" i="30"/>
  <c r="X71" i="30"/>
  <c r="X72" i="30"/>
  <c r="X74" i="30"/>
  <c r="X75" i="30"/>
  <c r="X76" i="30"/>
  <c r="X78" i="30"/>
  <c r="X79" i="30"/>
  <c r="X86" i="30"/>
  <c r="X87" i="30"/>
  <c r="X88" i="30"/>
  <c r="X89" i="30"/>
  <c r="X90" i="30"/>
  <c r="X91" i="30"/>
  <c r="X92" i="30"/>
  <c r="X93" i="30"/>
  <c r="X95" i="30"/>
  <c r="X96" i="30"/>
  <c r="X97" i="30"/>
  <c r="X98" i="30"/>
  <c r="X99" i="30"/>
  <c r="X100" i="30"/>
  <c r="X101" i="30"/>
  <c r="X102" i="30"/>
  <c r="X103" i="30"/>
  <c r="X104" i="30"/>
  <c r="X105" i="30"/>
  <c r="X106" i="30"/>
  <c r="X107" i="30"/>
  <c r="X108" i="30"/>
  <c r="X109" i="30"/>
  <c r="X110" i="30"/>
  <c r="X111" i="30"/>
  <c r="X112" i="30"/>
  <c r="X113" i="30"/>
  <c r="X114" i="30"/>
  <c r="X115" i="30"/>
  <c r="X116" i="30"/>
  <c r="X117" i="30"/>
  <c r="X118" i="30"/>
  <c r="X119" i="30"/>
  <c r="X120" i="30"/>
  <c r="X121" i="30"/>
  <c r="X122" i="30"/>
  <c r="X123" i="30"/>
  <c r="X124" i="30"/>
  <c r="X125" i="30"/>
  <c r="X126" i="30"/>
  <c r="X127" i="30"/>
  <c r="X128" i="30"/>
  <c r="X129" i="30"/>
  <c r="X130" i="30"/>
  <c r="X131" i="30"/>
  <c r="X132" i="30"/>
  <c r="X133" i="30"/>
  <c r="X134" i="30"/>
  <c r="X135" i="30"/>
  <c r="X136" i="30"/>
  <c r="X137" i="30"/>
  <c r="X138" i="30"/>
  <c r="X139" i="30"/>
  <c r="X141" i="30"/>
  <c r="X142" i="30"/>
  <c r="X143" i="30"/>
  <c r="X145" i="30"/>
  <c r="X146" i="30"/>
  <c r="X147" i="30"/>
  <c r="X148" i="30"/>
  <c r="X149" i="30"/>
  <c r="X150" i="30"/>
  <c r="X151" i="30"/>
  <c r="X152" i="30"/>
  <c r="X153" i="30"/>
  <c r="X154" i="30"/>
  <c r="X155" i="30"/>
  <c r="X156" i="30"/>
  <c r="X157" i="30"/>
  <c r="X158" i="30"/>
  <c r="X159" i="30"/>
  <c r="X160" i="30"/>
  <c r="X161" i="30"/>
  <c r="X162" i="30"/>
  <c r="X163" i="30"/>
  <c r="X164" i="30"/>
  <c r="X165" i="30"/>
  <c r="X166" i="30"/>
  <c r="X167" i="30"/>
  <c r="X168" i="30"/>
  <c r="X169" i="30"/>
  <c r="X170" i="30"/>
  <c r="X171" i="30"/>
  <c r="X172" i="30"/>
  <c r="X173" i="30"/>
  <c r="X174" i="30"/>
  <c r="X175" i="30"/>
  <c r="X176" i="30"/>
  <c r="X177" i="30"/>
  <c r="X178" i="30"/>
  <c r="X179" i="30"/>
  <c r="X180" i="30"/>
  <c r="X181" i="30"/>
  <c r="X182" i="30"/>
  <c r="X183" i="30"/>
  <c r="X184" i="30"/>
  <c r="X185" i="30"/>
  <c r="X186" i="30"/>
  <c r="X187" i="30"/>
  <c r="X188" i="30"/>
  <c r="X189" i="30"/>
  <c r="X190" i="30"/>
  <c r="X191" i="30"/>
  <c r="X192" i="30"/>
  <c r="X193" i="30"/>
  <c r="X194" i="30"/>
  <c r="X195" i="30"/>
  <c r="X196" i="30"/>
  <c r="X197" i="30"/>
  <c r="X198" i="30"/>
  <c r="X199" i="30"/>
  <c r="X200" i="30"/>
  <c r="X201" i="30"/>
  <c r="X202" i="30"/>
  <c r="X203" i="30"/>
  <c r="X204" i="30"/>
  <c r="X205" i="30"/>
  <c r="X206" i="30"/>
  <c r="X207" i="30"/>
  <c r="X208" i="30"/>
  <c r="X209" i="30"/>
  <c r="X210" i="30"/>
  <c r="X211" i="30"/>
  <c r="X212" i="30"/>
  <c r="X213" i="30"/>
  <c r="X214" i="30"/>
  <c r="X215" i="30"/>
  <c r="X216" i="30"/>
  <c r="X217" i="30"/>
  <c r="X218" i="30"/>
  <c r="X219" i="30"/>
  <c r="X220" i="30"/>
  <c r="X221" i="30"/>
  <c r="X222" i="30"/>
  <c r="X223" i="30"/>
  <c r="X224" i="30"/>
  <c r="X225" i="30"/>
  <c r="X226" i="30"/>
  <c r="X227" i="30"/>
  <c r="X228" i="30"/>
  <c r="X229" i="30"/>
  <c r="X230" i="30"/>
  <c r="X231" i="30"/>
  <c r="X232" i="30"/>
  <c r="X233" i="30"/>
  <c r="X234" i="30"/>
  <c r="X235" i="30"/>
  <c r="X236" i="30"/>
  <c r="X237" i="30"/>
  <c r="X238" i="30"/>
  <c r="X239" i="30"/>
  <c r="X240" i="30"/>
  <c r="X241" i="30"/>
  <c r="X242" i="30"/>
  <c r="X243" i="30"/>
  <c r="X244" i="30"/>
  <c r="X245" i="30"/>
  <c r="X246" i="30"/>
  <c r="X247" i="30"/>
  <c r="X248" i="30"/>
  <c r="X249" i="30"/>
  <c r="X250" i="30"/>
  <c r="X251" i="30"/>
  <c r="X253" i="30"/>
  <c r="X254" i="30"/>
  <c r="X255" i="30"/>
  <c r="X256" i="30"/>
  <c r="X257" i="30"/>
  <c r="X258" i="30"/>
  <c r="X259" i="30"/>
  <c r="X260" i="30"/>
  <c r="X261" i="30"/>
  <c r="X262" i="30"/>
  <c r="X263" i="30"/>
  <c r="X264" i="30"/>
  <c r="X265" i="30"/>
  <c r="X266" i="30"/>
  <c r="X267" i="30"/>
  <c r="X268" i="30"/>
  <c r="X269" i="30"/>
  <c r="X270" i="30"/>
  <c r="X271" i="30"/>
  <c r="X272" i="30"/>
  <c r="X273" i="30"/>
  <c r="X274" i="30"/>
  <c r="X275" i="30"/>
  <c r="X276" i="30"/>
  <c r="X277" i="30"/>
  <c r="X278" i="30"/>
  <c r="X279" i="30"/>
  <c r="X280" i="30"/>
  <c r="X281" i="30"/>
  <c r="X282" i="30"/>
  <c r="X283" i="30"/>
  <c r="X284" i="30"/>
  <c r="X285" i="30"/>
  <c r="X286" i="30"/>
  <c r="X287" i="30"/>
  <c r="X288" i="30"/>
  <c r="X289" i="30"/>
  <c r="X290" i="30"/>
  <c r="X291" i="30"/>
  <c r="X292" i="30"/>
  <c r="X293" i="30"/>
  <c r="X294" i="30"/>
  <c r="X295" i="30"/>
  <c r="X296" i="30"/>
  <c r="X297" i="30"/>
  <c r="X298" i="30"/>
  <c r="X299" i="30"/>
  <c r="X300" i="30"/>
  <c r="X301" i="30"/>
  <c r="X302" i="30"/>
  <c r="X303" i="30"/>
  <c r="X304" i="30"/>
  <c r="X305" i="30"/>
  <c r="X306" i="30"/>
  <c r="X307" i="30"/>
  <c r="X308" i="30"/>
  <c r="X309" i="30"/>
  <c r="X310" i="30"/>
  <c r="X311" i="30"/>
  <c r="Y311" i="30" s="1"/>
  <c r="X312" i="30"/>
  <c r="X313" i="30"/>
  <c r="X314" i="30"/>
  <c r="X315" i="30"/>
  <c r="X316" i="30"/>
  <c r="X317" i="30"/>
  <c r="X318" i="30"/>
  <c r="X319" i="30"/>
  <c r="X320" i="30"/>
  <c r="X321" i="30"/>
  <c r="X322" i="30"/>
  <c r="X323" i="30"/>
  <c r="X324" i="30"/>
  <c r="X325" i="30"/>
  <c r="X326" i="30"/>
  <c r="X327" i="30"/>
  <c r="X328" i="30"/>
  <c r="X329" i="30"/>
  <c r="X330" i="30"/>
  <c r="X331" i="30"/>
  <c r="X332" i="30"/>
  <c r="X333" i="30"/>
  <c r="X334" i="30"/>
  <c r="X335" i="30"/>
  <c r="X336" i="30"/>
  <c r="X337" i="30"/>
  <c r="X338" i="30"/>
  <c r="X339" i="30"/>
  <c r="X340" i="30"/>
  <c r="X341" i="30"/>
  <c r="X342" i="30"/>
  <c r="X343" i="30"/>
  <c r="X344" i="30"/>
  <c r="X345" i="30"/>
  <c r="X346" i="30"/>
  <c r="X347" i="30"/>
  <c r="X348" i="30"/>
  <c r="X349" i="30"/>
  <c r="X350" i="30"/>
  <c r="X351" i="30"/>
  <c r="X352" i="30"/>
  <c r="X353" i="30"/>
  <c r="X354" i="30"/>
  <c r="X371" i="30"/>
  <c r="X372" i="30"/>
  <c r="X373" i="30"/>
  <c r="X374" i="30"/>
  <c r="X375" i="30"/>
  <c r="X376" i="30"/>
  <c r="X377" i="30"/>
  <c r="X378" i="30"/>
  <c r="X379" i="30"/>
  <c r="X380" i="30"/>
  <c r="X381" i="30"/>
  <c r="X382" i="30"/>
  <c r="X383" i="30"/>
  <c r="X384" i="30"/>
  <c r="X385" i="30"/>
  <c r="X386" i="30"/>
  <c r="X387" i="30"/>
  <c r="X388" i="30"/>
  <c r="X389" i="30"/>
  <c r="X390" i="30"/>
  <c r="X391" i="30"/>
  <c r="X392" i="30"/>
  <c r="X393" i="30"/>
  <c r="X394" i="30"/>
  <c r="X395" i="30"/>
  <c r="X396" i="30"/>
  <c r="X397" i="30"/>
  <c r="X398" i="30"/>
  <c r="X399" i="30"/>
  <c r="X400" i="30"/>
  <c r="X401" i="30"/>
  <c r="X402" i="30"/>
  <c r="X403" i="30"/>
  <c r="X404" i="30"/>
  <c r="X405" i="30"/>
  <c r="X406" i="30"/>
  <c r="X407" i="30"/>
  <c r="X408" i="30"/>
  <c r="X409" i="30"/>
  <c r="X410" i="30"/>
  <c r="X411" i="30"/>
  <c r="X412" i="30"/>
  <c r="X413" i="30"/>
  <c r="X414" i="30"/>
  <c r="X415" i="30"/>
  <c r="X416" i="30"/>
  <c r="X417" i="30"/>
  <c r="X418" i="30"/>
  <c r="X419" i="30"/>
  <c r="X420" i="30"/>
  <c r="X421" i="30"/>
  <c r="X422" i="30"/>
  <c r="X423" i="30"/>
  <c r="X424" i="30"/>
  <c r="X425" i="30"/>
  <c r="X426" i="30"/>
  <c r="X427" i="30"/>
  <c r="X428" i="30"/>
  <c r="X429" i="30"/>
  <c r="X430" i="30"/>
  <c r="X431" i="30"/>
  <c r="X432" i="30"/>
  <c r="X433" i="30"/>
  <c r="X434" i="30"/>
  <c r="X435" i="30"/>
  <c r="X436" i="30"/>
  <c r="X437" i="30"/>
  <c r="X438" i="30"/>
  <c r="X444" i="30"/>
  <c r="X445" i="30"/>
  <c r="X446" i="30"/>
  <c r="X447" i="30"/>
  <c r="X448" i="30"/>
  <c r="X449" i="30"/>
  <c r="X450" i="30"/>
  <c r="X451" i="30"/>
  <c r="X452" i="30"/>
  <c r="X453" i="30"/>
  <c r="X454" i="30"/>
  <c r="X455" i="30"/>
  <c r="X456" i="30"/>
  <c r="X457" i="30"/>
  <c r="X458" i="30"/>
  <c r="X459" i="30"/>
  <c r="X460" i="30"/>
  <c r="X461" i="30"/>
  <c r="X462" i="30"/>
  <c r="X463" i="30"/>
  <c r="X464" i="30"/>
  <c r="X465" i="30"/>
  <c r="X466" i="30"/>
  <c r="X467" i="30"/>
  <c r="X468" i="30"/>
  <c r="X469" i="30"/>
  <c r="X470" i="30"/>
  <c r="X471" i="30"/>
  <c r="X472" i="30"/>
  <c r="X473" i="30"/>
  <c r="X474" i="30"/>
  <c r="X475" i="30"/>
  <c r="X476" i="30"/>
  <c r="X477" i="30"/>
  <c r="X478" i="30"/>
  <c r="X479" i="30"/>
  <c r="X480" i="30"/>
  <c r="X481" i="30"/>
  <c r="X482" i="30"/>
  <c r="X483" i="30"/>
  <c r="X484" i="30"/>
  <c r="X485" i="30"/>
  <c r="X486" i="30"/>
  <c r="X487" i="30"/>
  <c r="X488" i="30"/>
  <c r="X489" i="30"/>
  <c r="X490" i="30"/>
  <c r="X3" i="30"/>
  <c r="V4" i="30"/>
  <c r="V5" i="30"/>
  <c r="V6" i="30"/>
  <c r="V7" i="30"/>
  <c r="V8" i="30"/>
  <c r="V9" i="30"/>
  <c r="V10" i="30"/>
  <c r="V11" i="30"/>
  <c r="V12" i="30"/>
  <c r="V13" i="30"/>
  <c r="W13" i="30" s="1"/>
  <c r="V14" i="30"/>
  <c r="V15" i="30"/>
  <c r="V16" i="30"/>
  <c r="W16" i="30" s="1"/>
  <c r="V17" i="30"/>
  <c r="V18" i="30"/>
  <c r="V19" i="30"/>
  <c r="W19" i="30" s="1"/>
  <c r="V20" i="30"/>
  <c r="V22" i="30"/>
  <c r="V38" i="30"/>
  <c r="V39" i="30"/>
  <c r="V40" i="30"/>
  <c r="V41" i="30"/>
  <c r="V42" i="30"/>
  <c r="V43" i="30"/>
  <c r="V44" i="30"/>
  <c r="V45" i="30"/>
  <c r="V46" i="30"/>
  <c r="V47" i="30"/>
  <c r="V48" i="30"/>
  <c r="V49" i="30"/>
  <c r="V50" i="30"/>
  <c r="V51" i="30"/>
  <c r="V52" i="30"/>
  <c r="V53" i="30"/>
  <c r="V54" i="30"/>
  <c r="V55" i="30"/>
  <c r="V56" i="30"/>
  <c r="V57" i="30"/>
  <c r="V58" i="30"/>
  <c r="V59" i="30"/>
  <c r="V112" i="30"/>
  <c r="V113" i="30"/>
  <c r="V114" i="30"/>
  <c r="W114" i="30" s="1"/>
  <c r="V150" i="30"/>
  <c r="V151" i="30"/>
  <c r="V152" i="30"/>
  <c r="W152" i="30" s="1"/>
  <c r="V153" i="30"/>
  <c r="V154" i="30"/>
  <c r="V155" i="30"/>
  <c r="V158" i="30"/>
  <c r="W158" i="30" s="1"/>
  <c r="V159" i="30"/>
  <c r="W159" i="30" s="1"/>
  <c r="V168" i="30"/>
  <c r="V169" i="30"/>
  <c r="V170" i="30"/>
  <c r="V171" i="30"/>
  <c r="V172" i="30"/>
  <c r="V173" i="30"/>
  <c r="V174" i="30"/>
  <c r="V175" i="30"/>
  <c r="V176" i="30"/>
  <c r="V177" i="30"/>
  <c r="V178" i="30"/>
  <c r="V179" i="30"/>
  <c r="V180" i="30"/>
  <c r="V181" i="30"/>
  <c r="V182" i="30"/>
  <c r="V183" i="30"/>
  <c r="V184" i="30"/>
  <c r="V185" i="30"/>
  <c r="V186" i="30"/>
  <c r="V187" i="30"/>
  <c r="V188" i="30"/>
  <c r="V189" i="30"/>
  <c r="V190" i="30"/>
  <c r="V191" i="30"/>
  <c r="V192" i="30"/>
  <c r="V193" i="30"/>
  <c r="V194" i="30"/>
  <c r="V199" i="30"/>
  <c r="V200" i="30"/>
  <c r="V201" i="30"/>
  <c r="V209" i="30"/>
  <c r="W209" i="30" s="1"/>
  <c r="V213" i="30"/>
  <c r="W213" i="30" s="1"/>
  <c r="V215" i="30"/>
  <c r="W215" i="30" s="1"/>
  <c r="V228" i="30"/>
  <c r="W228" i="30" s="1"/>
  <c r="V229" i="30"/>
  <c r="W229" i="30" s="1"/>
  <c r="V230" i="30"/>
  <c r="W230" i="30" s="1"/>
  <c r="V269" i="30"/>
  <c r="W269" i="30" s="1"/>
  <c r="V271" i="30"/>
  <c r="W271" i="30" s="1"/>
  <c r="V273" i="30"/>
  <c r="V274" i="30"/>
  <c r="V275" i="30"/>
  <c r="V276" i="30"/>
  <c r="V277" i="30"/>
  <c r="V278" i="30"/>
  <c r="V279" i="30"/>
  <c r="W279" i="30" s="1"/>
  <c r="V280" i="30"/>
  <c r="V281" i="30"/>
  <c r="V286" i="30"/>
  <c r="W286" i="30" s="1"/>
  <c r="V287" i="30"/>
  <c r="W287" i="30" s="1"/>
  <c r="V307" i="30"/>
  <c r="W307" i="30" s="1"/>
  <c r="V311" i="30"/>
  <c r="V312" i="30"/>
  <c r="W312" i="30" s="1"/>
  <c r="V313" i="30"/>
  <c r="W313" i="30" s="1"/>
  <c r="V314" i="30"/>
  <c r="W314" i="30" s="1"/>
  <c r="V315" i="30"/>
  <c r="W315" i="30" s="1"/>
  <c r="V321" i="30"/>
  <c r="V322" i="30"/>
  <c r="V323" i="30"/>
  <c r="V324" i="30"/>
  <c r="V325" i="30"/>
  <c r="V326" i="30"/>
  <c r="V330" i="30"/>
  <c r="V331" i="30"/>
  <c r="V332" i="30"/>
  <c r="V336" i="30"/>
  <c r="V337" i="30"/>
  <c r="V338" i="30"/>
  <c r="W338" i="30" s="1"/>
  <c r="V339" i="30"/>
  <c r="V340" i="30"/>
  <c r="W340" i="30" s="1"/>
  <c r="V341" i="30"/>
  <c r="V342" i="30"/>
  <c r="V343" i="30"/>
  <c r="V344" i="30"/>
  <c r="V371" i="30"/>
  <c r="V372" i="30"/>
  <c r="V373" i="30"/>
  <c r="V374" i="30"/>
  <c r="W374" i="30" s="1"/>
  <c r="V375" i="30"/>
  <c r="V376" i="30"/>
  <c r="V417" i="30"/>
  <c r="W417" i="30" s="1"/>
  <c r="V430" i="30"/>
  <c r="V431" i="30"/>
  <c r="V432" i="30"/>
  <c r="V433" i="30"/>
  <c r="V434" i="30"/>
  <c r="W440" i="30"/>
  <c r="W441" i="30"/>
  <c r="W442" i="30"/>
  <c r="V446" i="30"/>
  <c r="W446" i="30" s="1"/>
  <c r="V447" i="30"/>
  <c r="W447" i="30" s="1"/>
  <c r="V450" i="30"/>
  <c r="W450" i="30" s="1"/>
  <c r="V452" i="30"/>
  <c r="W452" i="30" s="1"/>
  <c r="V454" i="30"/>
  <c r="W454" i="30" s="1"/>
  <c r="V460" i="30"/>
  <c r="W460" i="30" s="1"/>
  <c r="V462" i="30"/>
  <c r="W462" i="30" s="1"/>
  <c r="V463" i="30"/>
  <c r="V464" i="30"/>
  <c r="V465" i="30"/>
  <c r="V481" i="30"/>
  <c r="V482" i="30"/>
  <c r="V483" i="30"/>
  <c r="V484" i="30"/>
  <c r="V485" i="30"/>
  <c r="V486" i="30"/>
  <c r="V487" i="30"/>
  <c r="V488" i="30"/>
  <c r="V489" i="30"/>
  <c r="V490" i="30"/>
  <c r="V3" i="30"/>
  <c r="M52" i="31" l="1"/>
  <c r="H52" i="31"/>
  <c r="K52" i="31"/>
  <c r="L52" i="31"/>
  <c r="N52" i="31"/>
  <c r="G52" i="31"/>
  <c r="Y230" i="30"/>
  <c r="Y228" i="30"/>
  <c r="Y286" i="30"/>
  <c r="Y374" i="30"/>
  <c r="W439" i="30"/>
  <c r="Y460" i="30"/>
  <c r="Y447" i="30"/>
  <c r="W18" i="30"/>
  <c r="Y18" i="30" s="1"/>
  <c r="W11" i="30"/>
  <c r="Y11" i="30" s="1"/>
  <c r="W14" i="30"/>
  <c r="Y14" i="30" s="1"/>
  <c r="W5" i="30"/>
  <c r="Y5" i="30" s="1"/>
  <c r="W56" i="30"/>
  <c r="Y56" i="30" s="1"/>
  <c r="W119" i="30"/>
  <c r="Y119" i="30" s="1"/>
  <c r="W15" i="30"/>
  <c r="Y15" i="30" s="1"/>
  <c r="W12" i="30"/>
  <c r="Y12" i="30" s="1"/>
  <c r="W8" i="30"/>
  <c r="Y8" i="30" s="1"/>
  <c r="W58" i="30"/>
  <c r="Y58" i="30" s="1"/>
  <c r="Y209" i="30"/>
  <c r="W112" i="30"/>
  <c r="Y112" i="30" s="1"/>
  <c r="W110" i="30"/>
  <c r="Y110" i="30" s="1"/>
  <c r="W84" i="30"/>
  <c r="Y84" i="30" s="1"/>
  <c r="W59" i="30"/>
  <c r="Y59" i="30" s="1"/>
  <c r="W20" i="30"/>
  <c r="Y20" i="30" s="1"/>
  <c r="W4" i="30"/>
  <c r="Y4" i="30" s="1"/>
  <c r="W10" i="30"/>
  <c r="Y10" i="30" s="1"/>
  <c r="W21" i="30"/>
  <c r="Y21" i="30" s="1"/>
  <c r="W17" i="30"/>
  <c r="Y17" i="30" s="1"/>
  <c r="W22" i="30"/>
  <c r="Y22" i="30" s="1"/>
  <c r="W277" i="30"/>
  <c r="Y277" i="30" s="1"/>
  <c r="W273" i="30"/>
  <c r="W30" i="30"/>
  <c r="Y30" i="30" s="1"/>
  <c r="W7" i="30"/>
  <c r="Y7" i="30" s="1"/>
  <c r="W26" i="30"/>
  <c r="Y26" i="30" s="1"/>
  <c r="W116" i="30"/>
  <c r="Y116" i="30" s="1"/>
  <c r="W94" i="30"/>
  <c r="Y94" i="30" s="1"/>
  <c r="W32" i="30"/>
  <c r="Y32" i="30" s="1"/>
  <c r="W135" i="30"/>
  <c r="Y135" i="30" s="1"/>
  <c r="W143" i="30"/>
  <c r="Y143" i="30" s="1"/>
  <c r="W132" i="30"/>
  <c r="Y132" i="30" s="1"/>
  <c r="W9" i="30"/>
  <c r="Y9" i="30" s="1"/>
  <c r="W140" i="30"/>
  <c r="Y140" i="30" s="1"/>
  <c r="Y273" i="30"/>
  <c r="Y269" i="30"/>
  <c r="Y287" i="30"/>
  <c r="W113" i="30"/>
  <c r="Y113" i="30" s="1"/>
  <c r="W280" i="30"/>
  <c r="Y280" i="30" s="1"/>
  <c r="W124" i="30"/>
  <c r="Y124" i="30" s="1"/>
  <c r="W68" i="30"/>
  <c r="Y68" i="30" s="1"/>
  <c r="W34" i="30"/>
  <c r="Y34" i="30" s="1"/>
  <c r="W96" i="30"/>
  <c r="Y96" i="30" s="1"/>
  <c r="W127" i="30"/>
  <c r="Y127" i="30" s="1"/>
  <c r="W28" i="30"/>
  <c r="Y28" i="30" s="1"/>
  <c r="W36" i="30"/>
  <c r="Y36" i="30" s="1"/>
  <c r="W76" i="30"/>
  <c r="Y76" i="30" s="1"/>
  <c r="W103" i="30"/>
  <c r="Y103" i="30" s="1"/>
  <c r="W275" i="30"/>
  <c r="Y275" i="30" s="1"/>
  <c r="W150" i="30"/>
  <c r="Y150" i="30" s="1"/>
  <c r="W155" i="30"/>
  <c r="Y155" i="30" s="1"/>
  <c r="W162" i="30"/>
  <c r="Y162" i="30" s="1"/>
  <c r="W74" i="30"/>
  <c r="Y74" i="30" s="1"/>
  <c r="W108" i="30"/>
  <c r="Y108" i="30" s="1"/>
  <c r="W154" i="30"/>
  <c r="Y154" i="30" s="1"/>
  <c r="W144" i="30"/>
  <c r="Y144" i="30" s="1"/>
  <c r="W156" i="30"/>
  <c r="Y156" i="30" s="1"/>
  <c r="W163" i="30"/>
  <c r="Y163" i="30" s="1"/>
  <c r="Y215" i="30"/>
  <c r="Y307" i="30"/>
  <c r="Y279" i="30"/>
  <c r="Y271" i="30"/>
  <c r="W66" i="30"/>
  <c r="Y66" i="30" s="1"/>
  <c r="W281" i="30"/>
  <c r="Y281" i="30" s="1"/>
  <c r="Y446" i="30"/>
  <c r="Y13" i="30"/>
  <c r="W82" i="30"/>
  <c r="Y82" i="30" s="1"/>
  <c r="W92" i="30"/>
  <c r="Y92" i="30" s="1"/>
  <c r="W106" i="30"/>
  <c r="Y106" i="30" s="1"/>
  <c r="W146" i="30"/>
  <c r="Y146" i="30" s="1"/>
  <c r="W153" i="30"/>
  <c r="Y153" i="30" s="1"/>
  <c r="W164" i="30"/>
  <c r="Y164" i="30" s="1"/>
  <c r="W27" i="30"/>
  <c r="Y27" i="30" s="1"/>
  <c r="W31" i="30"/>
  <c r="Y31" i="30" s="1"/>
  <c r="W35" i="30"/>
  <c r="Y35" i="30" s="1"/>
  <c r="W80" i="30"/>
  <c r="Y80" i="30" s="1"/>
  <c r="W95" i="30"/>
  <c r="Y95" i="30" s="1"/>
  <c r="W104" i="30"/>
  <c r="Y104" i="30" s="1"/>
  <c r="W131" i="30"/>
  <c r="Y131" i="30" s="1"/>
  <c r="W61" i="30"/>
  <c r="Y61" i="30" s="1"/>
  <c r="W90" i="30"/>
  <c r="Y90" i="30" s="1"/>
  <c r="W99" i="30"/>
  <c r="Y99" i="30" s="1"/>
  <c r="Y114" i="30"/>
  <c r="W148" i="30"/>
  <c r="Y148" i="30" s="1"/>
  <c r="Y213" i="30"/>
  <c r="Y229" i="30"/>
  <c r="Y340" i="30"/>
  <c r="Y454" i="30"/>
  <c r="Y19" i="30"/>
  <c r="W25" i="30"/>
  <c r="Y25" i="30" s="1"/>
  <c r="W29" i="30"/>
  <c r="Y29" i="30" s="1"/>
  <c r="W33" i="30"/>
  <c r="Y33" i="30" s="1"/>
  <c r="W81" i="30"/>
  <c r="Y81" i="30" s="1"/>
  <c r="W72" i="30"/>
  <c r="Y72" i="30" s="1"/>
  <c r="W88" i="30"/>
  <c r="Y88" i="30" s="1"/>
  <c r="W102" i="30"/>
  <c r="Y102" i="30" s="1"/>
  <c r="W111" i="30"/>
  <c r="Y111" i="30" s="1"/>
  <c r="W115" i="30"/>
  <c r="Y115" i="30" s="1"/>
  <c r="W120" i="30"/>
  <c r="Y120" i="30" s="1"/>
  <c r="W123" i="30"/>
  <c r="Y123" i="30" s="1"/>
  <c r="W128" i="30"/>
  <c r="Y128" i="30" s="1"/>
  <c r="W136" i="30"/>
  <c r="Y136" i="30" s="1"/>
  <c r="W139" i="30"/>
  <c r="Y139" i="30" s="1"/>
  <c r="W160" i="30"/>
  <c r="Y160" i="30" s="1"/>
  <c r="W274" i="30"/>
  <c r="Y274" i="30" s="1"/>
  <c r="W276" i="30"/>
  <c r="Y276" i="30" s="1"/>
  <c r="W278" i="30"/>
  <c r="Y278" i="30" s="1"/>
  <c r="Y338" i="30"/>
  <c r="Y452" i="30"/>
  <c r="W69" i="30"/>
  <c r="Y69" i="30" s="1"/>
  <c r="W62" i="30"/>
  <c r="Y62" i="30" s="1"/>
  <c r="W70" i="30"/>
  <c r="Y70" i="30" s="1"/>
  <c r="W78" i="30"/>
  <c r="Y78" i="30" s="1"/>
  <c r="W86" i="30"/>
  <c r="Y86" i="30" s="1"/>
  <c r="W91" i="30"/>
  <c r="Y91" i="30" s="1"/>
  <c r="W98" i="30"/>
  <c r="Y98" i="30" s="1"/>
  <c r="W100" i="30"/>
  <c r="Y100" i="30" s="1"/>
  <c r="W107" i="30"/>
  <c r="Y107" i="30" s="1"/>
  <c r="W147" i="30"/>
  <c r="Y147" i="30" s="1"/>
  <c r="Y450" i="30"/>
  <c r="Y462" i="30"/>
  <c r="W6" i="30"/>
  <c r="Y6" i="30" s="1"/>
  <c r="W53" i="30"/>
  <c r="Y53" i="30" s="1"/>
  <c r="W49" i="30"/>
  <c r="Y49" i="30" s="1"/>
  <c r="W46" i="30"/>
  <c r="Y46" i="30" s="1"/>
  <c r="W43" i="30"/>
  <c r="Y43" i="30" s="1"/>
  <c r="W38" i="30"/>
  <c r="Y38" i="30" s="1"/>
  <c r="W57" i="30"/>
  <c r="Y57" i="30" s="1"/>
  <c r="W3" i="30"/>
  <c r="Y3" i="30" s="1"/>
  <c r="Y16" i="30"/>
  <c r="W437" i="30"/>
  <c r="Y437" i="30" s="1"/>
  <c r="W429" i="30"/>
  <c r="Y429" i="30" s="1"/>
  <c r="W425" i="30"/>
  <c r="Y425" i="30" s="1"/>
  <c r="W421" i="30"/>
  <c r="Y421" i="30" s="1"/>
  <c r="W413" i="30"/>
  <c r="W409" i="30"/>
  <c r="Y409" i="30" s="1"/>
  <c r="W443" i="30"/>
  <c r="W427" i="30"/>
  <c r="Y427" i="30" s="1"/>
  <c r="W411" i="30"/>
  <c r="Y411" i="30" s="1"/>
  <c r="W407" i="30"/>
  <c r="Y407" i="30" s="1"/>
  <c r="W403" i="30"/>
  <c r="Y403" i="30" s="1"/>
  <c r="W402" i="30"/>
  <c r="Y402" i="30" s="1"/>
  <c r="W401" i="30"/>
  <c r="Y401" i="30" s="1"/>
  <c r="W400" i="30"/>
  <c r="Y400" i="30" s="1"/>
  <c r="W399" i="30"/>
  <c r="Y399" i="30" s="1"/>
  <c r="W397" i="30"/>
  <c r="Y397" i="30" s="1"/>
  <c r="W396" i="30"/>
  <c r="Y396" i="30" s="1"/>
  <c r="W395" i="30"/>
  <c r="Y395" i="30" s="1"/>
  <c r="W394" i="30"/>
  <c r="Y394" i="30" s="1"/>
  <c r="W393" i="30"/>
  <c r="Y393" i="30" s="1"/>
  <c r="W405" i="30"/>
  <c r="Y405" i="30" s="1"/>
  <c r="W310" i="30"/>
  <c r="Y310" i="30" s="1"/>
  <c r="W308" i="30"/>
  <c r="Y308" i="30" s="1"/>
  <c r="W306" i="30"/>
  <c r="Y306" i="30" s="1"/>
  <c r="W305" i="30"/>
  <c r="Y305" i="30" s="1"/>
  <c r="W303" i="30"/>
  <c r="Y303" i="30" s="1"/>
  <c r="W301" i="30"/>
  <c r="Y301" i="30" s="1"/>
  <c r="W300" i="30"/>
  <c r="Y300" i="30" s="1"/>
  <c r="W298" i="30"/>
  <c r="Y298" i="30" s="1"/>
  <c r="W297" i="30"/>
  <c r="Y297" i="30" s="1"/>
  <c r="W295" i="30"/>
  <c r="Y295" i="30" s="1"/>
  <c r="W293" i="30"/>
  <c r="Y293" i="30" s="1"/>
  <c r="W291" i="30"/>
  <c r="Y291" i="30" s="1"/>
  <c r="W289" i="30"/>
  <c r="Y289" i="30" s="1"/>
  <c r="W288" i="30"/>
  <c r="Y288" i="30" s="1"/>
  <c r="W284" i="30"/>
  <c r="Y284" i="30" s="1"/>
  <c r="W283" i="30"/>
  <c r="Y283" i="30" s="1"/>
  <c r="W272" i="30"/>
  <c r="Y272" i="30" s="1"/>
  <c r="W270" i="30"/>
  <c r="Y270" i="30" s="1"/>
  <c r="W267" i="30"/>
  <c r="Y267" i="30" s="1"/>
  <c r="W265" i="30"/>
  <c r="Y265" i="30" s="1"/>
  <c r="W264" i="30"/>
  <c r="Y264" i="30" s="1"/>
  <c r="W263" i="30"/>
  <c r="Y263" i="30" s="1"/>
  <c r="W261" i="30"/>
  <c r="Y261" i="30" s="1"/>
  <c r="W260" i="30"/>
  <c r="Y260" i="30" s="1"/>
  <c r="W258" i="30"/>
  <c r="Y258" i="30" s="1"/>
  <c r="W257" i="30"/>
  <c r="Y257" i="30" s="1"/>
  <c r="W256" i="30"/>
  <c r="Y256" i="30" s="1"/>
  <c r="W255" i="30"/>
  <c r="Y255" i="30" s="1"/>
  <c r="W253" i="30"/>
  <c r="Y253" i="30" s="1"/>
  <c r="W60" i="30"/>
  <c r="Y60" i="30" s="1"/>
  <c r="W64" i="30"/>
  <c r="Y64" i="30" s="1"/>
  <c r="W433" i="30"/>
  <c r="Y433" i="30" s="1"/>
  <c r="W431" i="30"/>
  <c r="Y431" i="30" s="1"/>
  <c r="W65" i="30"/>
  <c r="Y65" i="30" s="1"/>
  <c r="W73" i="30"/>
  <c r="Y73" i="30" s="1"/>
  <c r="W77" i="30"/>
  <c r="Y77" i="30" s="1"/>
  <c r="W435" i="30"/>
  <c r="Y435" i="30" s="1"/>
  <c r="W423" i="30"/>
  <c r="Y423" i="30" s="1"/>
  <c r="W419" i="30"/>
  <c r="Y419" i="30" s="1"/>
  <c r="W415" i="30"/>
  <c r="Y415" i="30" s="1"/>
  <c r="W398" i="30"/>
  <c r="Y398" i="30" s="1"/>
  <c r="W309" i="30"/>
  <c r="Y309" i="30" s="1"/>
  <c r="W304" i="30"/>
  <c r="Y304" i="30" s="1"/>
  <c r="W302" i="30"/>
  <c r="Y302" i="30" s="1"/>
  <c r="W299" i="30"/>
  <c r="Y299" i="30" s="1"/>
  <c r="W296" i="30"/>
  <c r="Y296" i="30" s="1"/>
  <c r="W294" i="30"/>
  <c r="Y294" i="30" s="1"/>
  <c r="W292" i="30"/>
  <c r="Y292" i="30" s="1"/>
  <c r="W290" i="30"/>
  <c r="Y290" i="30" s="1"/>
  <c r="W285" i="30"/>
  <c r="Y285" i="30" s="1"/>
  <c r="W282" i="30"/>
  <c r="Y282" i="30" s="1"/>
  <c r="W268" i="30"/>
  <c r="Y268" i="30" s="1"/>
  <c r="W266" i="30"/>
  <c r="Y266" i="30" s="1"/>
  <c r="W262" i="30"/>
  <c r="Y262" i="30" s="1"/>
  <c r="W259" i="30"/>
  <c r="Y259" i="30" s="1"/>
  <c r="W254" i="30"/>
  <c r="Y254" i="30" s="1"/>
  <c r="W23" i="30"/>
  <c r="Y23" i="30" s="1"/>
  <c r="W24" i="30"/>
  <c r="Y24" i="30" s="1"/>
  <c r="W37" i="30"/>
  <c r="Y37" i="30" s="1"/>
  <c r="W39" i="30"/>
  <c r="Y39" i="30" s="1"/>
  <c r="W40" i="30"/>
  <c r="Y40" i="30" s="1"/>
  <c r="W41" i="30"/>
  <c r="Y41" i="30" s="1"/>
  <c r="W42" i="30"/>
  <c r="Y42" i="30" s="1"/>
  <c r="W44" i="30"/>
  <c r="Y44" i="30" s="1"/>
  <c r="W45" i="30"/>
  <c r="Y45" i="30" s="1"/>
  <c r="W47" i="30"/>
  <c r="Y47" i="30" s="1"/>
  <c r="W48" i="30"/>
  <c r="Y48" i="30" s="1"/>
  <c r="W50" i="30"/>
  <c r="Y50" i="30" s="1"/>
  <c r="W51" i="30"/>
  <c r="Y51" i="30" s="1"/>
  <c r="W52" i="30"/>
  <c r="Y52" i="30" s="1"/>
  <c r="W54" i="30"/>
  <c r="Y54" i="30" s="1"/>
  <c r="W55" i="30"/>
  <c r="Y55" i="30" s="1"/>
  <c r="W63" i="30"/>
  <c r="Y63" i="30" s="1"/>
  <c r="W67" i="30"/>
  <c r="Y67" i="30" s="1"/>
  <c r="W71" i="30"/>
  <c r="Y71" i="30" s="1"/>
  <c r="W75" i="30"/>
  <c r="Y75" i="30" s="1"/>
  <c r="W79" i="30"/>
  <c r="Y79" i="30" s="1"/>
  <c r="W83" i="30"/>
  <c r="Y83" i="30" s="1"/>
  <c r="W87" i="30"/>
  <c r="Y87" i="30" s="1"/>
  <c r="W151" i="30"/>
  <c r="Y151" i="30" s="1"/>
  <c r="Y152" i="30"/>
  <c r="W166" i="30"/>
  <c r="Y166" i="30" s="1"/>
  <c r="W168" i="30"/>
  <c r="Y168" i="30" s="1"/>
  <c r="W170" i="30"/>
  <c r="Y170" i="30" s="1"/>
  <c r="W172" i="30"/>
  <c r="Y172" i="30" s="1"/>
  <c r="W174" i="30"/>
  <c r="Y174" i="30" s="1"/>
  <c r="W176" i="30"/>
  <c r="Y176" i="30" s="1"/>
  <c r="W178" i="30"/>
  <c r="Y178" i="30" s="1"/>
  <c r="W180" i="30"/>
  <c r="Y180" i="30" s="1"/>
  <c r="W182" i="30"/>
  <c r="Y182" i="30" s="1"/>
  <c r="W184" i="30"/>
  <c r="Y184" i="30" s="1"/>
  <c r="W186" i="30"/>
  <c r="Y186" i="30" s="1"/>
  <c r="W188" i="30"/>
  <c r="Y188" i="30" s="1"/>
  <c r="W190" i="30"/>
  <c r="Y190" i="30" s="1"/>
  <c r="W192" i="30"/>
  <c r="Y192" i="30" s="1"/>
  <c r="W194" i="30"/>
  <c r="Y194" i="30" s="1"/>
  <c r="W196" i="30"/>
  <c r="Y196" i="30" s="1"/>
  <c r="W198" i="30"/>
  <c r="Y198" i="30" s="1"/>
  <c r="W200" i="30"/>
  <c r="Y200" i="30" s="1"/>
  <c r="W202" i="30"/>
  <c r="Y202" i="30" s="1"/>
  <c r="W204" i="30"/>
  <c r="Y204" i="30" s="1"/>
  <c r="W206" i="30"/>
  <c r="Y206" i="30" s="1"/>
  <c r="W118" i="30"/>
  <c r="Y118" i="30" s="1"/>
  <c r="W122" i="30"/>
  <c r="Y122" i="30" s="1"/>
  <c r="W126" i="30"/>
  <c r="Y126" i="30" s="1"/>
  <c r="W130" i="30"/>
  <c r="Y130" i="30" s="1"/>
  <c r="W134" i="30"/>
  <c r="Y134" i="30" s="1"/>
  <c r="W138" i="30"/>
  <c r="Y138" i="30" s="1"/>
  <c r="W142" i="30"/>
  <c r="Y142" i="30" s="1"/>
  <c r="Y159" i="30"/>
  <c r="W85" i="30"/>
  <c r="Y85" i="30" s="1"/>
  <c r="W89" i="30"/>
  <c r="Y89" i="30" s="1"/>
  <c r="W93" i="30"/>
  <c r="Y93" i="30" s="1"/>
  <c r="W97" i="30"/>
  <c r="Y97" i="30" s="1"/>
  <c r="W101" i="30"/>
  <c r="Y101" i="30" s="1"/>
  <c r="W105" i="30"/>
  <c r="Y105" i="30" s="1"/>
  <c r="W109" i="30"/>
  <c r="Y109" i="30" s="1"/>
  <c r="W117" i="30"/>
  <c r="Y117" i="30" s="1"/>
  <c r="W121" i="30"/>
  <c r="Y121" i="30" s="1"/>
  <c r="W125" i="30"/>
  <c r="Y125" i="30" s="1"/>
  <c r="W129" i="30"/>
  <c r="Y129" i="30" s="1"/>
  <c r="W133" i="30"/>
  <c r="Y133" i="30" s="1"/>
  <c r="W137" i="30"/>
  <c r="Y137" i="30" s="1"/>
  <c r="W141" i="30"/>
  <c r="Y141" i="30" s="1"/>
  <c r="W145" i="30"/>
  <c r="Y145" i="30" s="1"/>
  <c r="W149" i="30"/>
  <c r="Y149" i="30" s="1"/>
  <c r="W157" i="30"/>
  <c r="Y157" i="30" s="1"/>
  <c r="Y158" i="30"/>
  <c r="W161" i="30"/>
  <c r="Y161" i="30" s="1"/>
  <c r="W165" i="30"/>
  <c r="Y165" i="30" s="1"/>
  <c r="W167" i="30"/>
  <c r="Y167" i="30" s="1"/>
  <c r="W169" i="30"/>
  <c r="Y169" i="30" s="1"/>
  <c r="W171" i="30"/>
  <c r="Y171" i="30" s="1"/>
  <c r="W173" i="30"/>
  <c r="Y173" i="30" s="1"/>
  <c r="W175" i="30"/>
  <c r="Y175" i="30" s="1"/>
  <c r="W177" i="30"/>
  <c r="Y177" i="30" s="1"/>
  <c r="W179" i="30"/>
  <c r="Y179" i="30" s="1"/>
  <c r="W181" i="30"/>
  <c r="Y181" i="30" s="1"/>
  <c r="W183" i="30"/>
  <c r="Y183" i="30" s="1"/>
  <c r="W185" i="30"/>
  <c r="Y185" i="30" s="1"/>
  <c r="W187" i="30"/>
  <c r="Y187" i="30" s="1"/>
  <c r="W189" i="30"/>
  <c r="Y189" i="30" s="1"/>
  <c r="W191" i="30"/>
  <c r="Y191" i="30" s="1"/>
  <c r="W193" i="30"/>
  <c r="Y193" i="30" s="1"/>
  <c r="W195" i="30"/>
  <c r="Y195" i="30" s="1"/>
  <c r="W197" i="30"/>
  <c r="Y197" i="30" s="1"/>
  <c r="W199" i="30"/>
  <c r="Y199" i="30" s="1"/>
  <c r="W201" i="30"/>
  <c r="Y201" i="30" s="1"/>
  <c r="W203" i="30"/>
  <c r="Y203" i="30" s="1"/>
  <c r="W205" i="30"/>
  <c r="Y205" i="30" s="1"/>
  <c r="W210" i="30"/>
  <c r="Y210" i="30" s="1"/>
  <c r="W214" i="30"/>
  <c r="Y214" i="30" s="1"/>
  <c r="W218" i="30"/>
  <c r="Y218" i="30" s="1"/>
  <c r="W222" i="30"/>
  <c r="Y222" i="30" s="1"/>
  <c r="W226" i="30"/>
  <c r="Y226" i="30" s="1"/>
  <c r="W236" i="30"/>
  <c r="Y236" i="30" s="1"/>
  <c r="W244" i="30"/>
  <c r="Y244" i="30" s="1"/>
  <c r="W217" i="30"/>
  <c r="Y217" i="30" s="1"/>
  <c r="W221" i="30"/>
  <c r="Y221" i="30" s="1"/>
  <c r="W225" i="30"/>
  <c r="Y225" i="30" s="1"/>
  <c r="W232" i="30"/>
  <c r="Y232" i="30" s="1"/>
  <c r="W238" i="30"/>
  <c r="Y238" i="30" s="1"/>
  <c r="W246" i="30"/>
  <c r="Y246" i="30" s="1"/>
  <c r="W208" i="30"/>
  <c r="Y208" i="30" s="1"/>
  <c r="W212" i="30"/>
  <c r="Y212" i="30" s="1"/>
  <c r="W216" i="30"/>
  <c r="Y216" i="30" s="1"/>
  <c r="W220" i="30"/>
  <c r="Y220" i="30" s="1"/>
  <c r="W224" i="30"/>
  <c r="Y224" i="30" s="1"/>
  <c r="W235" i="30"/>
  <c r="Y235" i="30" s="1"/>
  <c r="W240" i="30"/>
  <c r="Y240" i="30" s="1"/>
  <c r="W250" i="30"/>
  <c r="Y250" i="30" s="1"/>
  <c r="W207" i="30"/>
  <c r="Y207" i="30" s="1"/>
  <c r="W211" i="30"/>
  <c r="Y211" i="30" s="1"/>
  <c r="W219" i="30"/>
  <c r="Y219" i="30" s="1"/>
  <c r="W223" i="30"/>
  <c r="Y223" i="30" s="1"/>
  <c r="W227" i="30"/>
  <c r="Y227" i="30" s="1"/>
  <c r="W231" i="30"/>
  <c r="Y231" i="30" s="1"/>
  <c r="W234" i="30"/>
  <c r="Y234" i="30" s="1"/>
  <c r="W242" i="30"/>
  <c r="Y242" i="30" s="1"/>
  <c r="W233" i="30"/>
  <c r="Y233" i="30" s="1"/>
  <c r="W237" i="30"/>
  <c r="Y237" i="30" s="1"/>
  <c r="W241" i="30"/>
  <c r="Y241" i="30" s="1"/>
  <c r="W245" i="30"/>
  <c r="Y245" i="30" s="1"/>
  <c r="W249" i="30"/>
  <c r="Y249" i="30" s="1"/>
  <c r="Y312" i="30"/>
  <c r="Y314" i="30"/>
  <c r="W248" i="30"/>
  <c r="Y248" i="30" s="1"/>
  <c r="W317" i="30"/>
  <c r="Y317" i="30" s="1"/>
  <c r="W319" i="30"/>
  <c r="Y319" i="30" s="1"/>
  <c r="W321" i="30"/>
  <c r="Y321" i="30" s="1"/>
  <c r="W323" i="30"/>
  <c r="Y323" i="30" s="1"/>
  <c r="W325" i="30"/>
  <c r="Y325" i="30" s="1"/>
  <c r="W327" i="30"/>
  <c r="Y327" i="30" s="1"/>
  <c r="W329" i="30"/>
  <c r="Y329" i="30" s="1"/>
  <c r="W331" i="30"/>
  <c r="Y331" i="30" s="1"/>
  <c r="W333" i="30"/>
  <c r="Y333" i="30" s="1"/>
  <c r="W335" i="30"/>
  <c r="Y335" i="30" s="1"/>
  <c r="W337" i="30"/>
  <c r="Y337" i="30" s="1"/>
  <c r="W339" i="30"/>
  <c r="Y339" i="30" s="1"/>
  <c r="W341" i="30"/>
  <c r="Y341" i="30" s="1"/>
  <c r="W343" i="30"/>
  <c r="Y343" i="30" s="1"/>
  <c r="W345" i="30"/>
  <c r="Y345" i="30" s="1"/>
  <c r="W347" i="30"/>
  <c r="Y347" i="30" s="1"/>
  <c r="W349" i="30"/>
  <c r="Y349" i="30" s="1"/>
  <c r="W351" i="30"/>
  <c r="Y351" i="30" s="1"/>
  <c r="W353" i="30"/>
  <c r="Y353" i="30" s="1"/>
  <c r="W355" i="30"/>
  <c r="Y355" i="30" s="1"/>
  <c r="W357" i="30"/>
  <c r="Y357" i="30" s="1"/>
  <c r="W239" i="30"/>
  <c r="Y239" i="30" s="1"/>
  <c r="W243" i="30"/>
  <c r="Y243" i="30" s="1"/>
  <c r="W247" i="30"/>
  <c r="Y247" i="30" s="1"/>
  <c r="W251" i="30"/>
  <c r="Y251" i="30" s="1"/>
  <c r="Y313" i="30"/>
  <c r="Y315" i="30"/>
  <c r="W316" i="30"/>
  <c r="Y316" i="30" s="1"/>
  <c r="W318" i="30"/>
  <c r="Y318" i="30" s="1"/>
  <c r="W320" i="30"/>
  <c r="Y320" i="30" s="1"/>
  <c r="W322" i="30"/>
  <c r="Y322" i="30" s="1"/>
  <c r="W324" i="30"/>
  <c r="Y324" i="30" s="1"/>
  <c r="W326" i="30"/>
  <c r="Y326" i="30" s="1"/>
  <c r="W328" i="30"/>
  <c r="Y328" i="30" s="1"/>
  <c r="W330" i="30"/>
  <c r="Y330" i="30" s="1"/>
  <c r="W332" i="30"/>
  <c r="Y332" i="30" s="1"/>
  <c r="W334" i="30"/>
  <c r="Y334" i="30" s="1"/>
  <c r="W336" i="30"/>
  <c r="Y336" i="30" s="1"/>
  <c r="W342" i="30"/>
  <c r="Y342" i="30" s="1"/>
  <c r="W344" i="30"/>
  <c r="Y344" i="30" s="1"/>
  <c r="W346" i="30"/>
  <c r="Y346" i="30" s="1"/>
  <c r="W348" i="30"/>
  <c r="Y348" i="30" s="1"/>
  <c r="W350" i="30"/>
  <c r="Y350" i="30" s="1"/>
  <c r="W352" i="30"/>
  <c r="Y352" i="30" s="1"/>
  <c r="W354" i="30"/>
  <c r="Y354" i="30" s="1"/>
  <c r="W356" i="30"/>
  <c r="Y356" i="30" s="1"/>
  <c r="W358" i="30"/>
  <c r="Y358" i="30" s="1"/>
  <c r="W359" i="30"/>
  <c r="Y359" i="30" s="1"/>
  <c r="W363" i="30"/>
  <c r="Y363" i="30" s="1"/>
  <c r="W367" i="30"/>
  <c r="Y367" i="30" s="1"/>
  <c r="W371" i="30"/>
  <c r="Y371" i="30" s="1"/>
  <c r="W375" i="30"/>
  <c r="Y375" i="30" s="1"/>
  <c r="W379" i="30"/>
  <c r="Y379" i="30" s="1"/>
  <c r="W383" i="30"/>
  <c r="Y383" i="30" s="1"/>
  <c r="W387" i="30"/>
  <c r="Y387" i="30" s="1"/>
  <c r="W391" i="30"/>
  <c r="Y391" i="30" s="1"/>
  <c r="W418" i="30"/>
  <c r="Y418" i="30" s="1"/>
  <c r="W420" i="30"/>
  <c r="Y420" i="30" s="1"/>
  <c r="W422" i="30"/>
  <c r="Y422" i="30" s="1"/>
  <c r="W424" i="30"/>
  <c r="Y424" i="30" s="1"/>
  <c r="W426" i="30"/>
  <c r="Y426" i="30" s="1"/>
  <c r="W428" i="30"/>
  <c r="Y428" i="30" s="1"/>
  <c r="W430" i="30"/>
  <c r="Y430" i="30" s="1"/>
  <c r="W432" i="30"/>
  <c r="Y432" i="30" s="1"/>
  <c r="W434" i="30"/>
  <c r="Y434" i="30" s="1"/>
  <c r="W436" i="30"/>
  <c r="Y436" i="30" s="1"/>
  <c r="W438" i="30"/>
  <c r="Y438" i="30" s="1"/>
  <c r="W362" i="30"/>
  <c r="Y362" i="30" s="1"/>
  <c r="W366" i="30"/>
  <c r="Y366" i="30" s="1"/>
  <c r="W370" i="30"/>
  <c r="Y370" i="30" s="1"/>
  <c r="W378" i="30"/>
  <c r="Y378" i="30" s="1"/>
  <c r="W382" i="30"/>
  <c r="Y382" i="30" s="1"/>
  <c r="W386" i="30"/>
  <c r="Y386" i="30" s="1"/>
  <c r="W390" i="30"/>
  <c r="Y390" i="30" s="1"/>
  <c r="W361" i="30"/>
  <c r="Y361" i="30" s="1"/>
  <c r="W365" i="30"/>
  <c r="Y365" i="30" s="1"/>
  <c r="W369" i="30"/>
  <c r="Y369" i="30" s="1"/>
  <c r="W373" i="30"/>
  <c r="Y373" i="30" s="1"/>
  <c r="W377" i="30"/>
  <c r="Y377" i="30" s="1"/>
  <c r="W381" i="30"/>
  <c r="Y381" i="30" s="1"/>
  <c r="W385" i="30"/>
  <c r="Y385" i="30" s="1"/>
  <c r="W389" i="30"/>
  <c r="Y389" i="30" s="1"/>
  <c r="W404" i="30"/>
  <c r="Y404" i="30" s="1"/>
  <c r="W360" i="30"/>
  <c r="Y360" i="30" s="1"/>
  <c r="W364" i="30"/>
  <c r="Y364" i="30" s="1"/>
  <c r="W368" i="30"/>
  <c r="Y368" i="30" s="1"/>
  <c r="W372" i="30"/>
  <c r="Y372" i="30" s="1"/>
  <c r="W376" i="30"/>
  <c r="Y376" i="30" s="1"/>
  <c r="W380" i="30"/>
  <c r="Y380" i="30" s="1"/>
  <c r="W384" i="30"/>
  <c r="Y384" i="30" s="1"/>
  <c r="W388" i="30"/>
  <c r="Y388" i="30" s="1"/>
  <c r="W392" i="30"/>
  <c r="Y392" i="30" s="1"/>
  <c r="W406" i="30"/>
  <c r="Y406" i="30" s="1"/>
  <c r="W408" i="30"/>
  <c r="Y408" i="30" s="1"/>
  <c r="W410" i="30"/>
  <c r="Y410" i="30" s="1"/>
  <c r="W412" i="30"/>
  <c r="Y412" i="30" s="1"/>
  <c r="W414" i="30"/>
  <c r="Y414" i="30" s="1"/>
  <c r="W416" i="30"/>
  <c r="Y416" i="30" s="1"/>
  <c r="W451" i="30"/>
  <c r="Y451" i="30" s="1"/>
  <c r="W455" i="30"/>
  <c r="Y455" i="30" s="1"/>
  <c r="W459" i="30"/>
  <c r="Y459" i="30" s="1"/>
  <c r="W463" i="30"/>
  <c r="Y463" i="30" s="1"/>
  <c r="W467" i="30"/>
  <c r="Y467" i="30" s="1"/>
  <c r="W471" i="30"/>
  <c r="Y471" i="30" s="1"/>
  <c r="W475" i="30"/>
  <c r="Y475" i="30" s="1"/>
  <c r="W479" i="30"/>
  <c r="Y479" i="30" s="1"/>
  <c r="W483" i="30"/>
  <c r="Y483" i="30" s="1"/>
  <c r="W487" i="30"/>
  <c r="Y487" i="30" s="1"/>
  <c r="W458" i="30"/>
  <c r="Y458" i="30" s="1"/>
  <c r="W466" i="30"/>
  <c r="Y466" i="30" s="1"/>
  <c r="W470" i="30"/>
  <c r="Y470" i="30" s="1"/>
  <c r="W474" i="30"/>
  <c r="Y474" i="30" s="1"/>
  <c r="W478" i="30"/>
  <c r="Y478" i="30" s="1"/>
  <c r="W482" i="30"/>
  <c r="Y482" i="30" s="1"/>
  <c r="W486" i="30"/>
  <c r="Y486" i="30" s="1"/>
  <c r="W490" i="30"/>
  <c r="Y490" i="30" s="1"/>
  <c r="W445" i="30"/>
  <c r="Y445" i="30" s="1"/>
  <c r="W449" i="30"/>
  <c r="Y449" i="30" s="1"/>
  <c r="W453" i="30"/>
  <c r="Y453" i="30" s="1"/>
  <c r="W457" i="30"/>
  <c r="Y457" i="30" s="1"/>
  <c r="W461" i="30"/>
  <c r="Y461" i="30" s="1"/>
  <c r="W465" i="30"/>
  <c r="Y465" i="30" s="1"/>
  <c r="W469" i="30"/>
  <c r="Y469" i="30" s="1"/>
  <c r="W473" i="30"/>
  <c r="Y473" i="30" s="1"/>
  <c r="W477" i="30"/>
  <c r="Y477" i="30" s="1"/>
  <c r="W481" i="30"/>
  <c r="Y481" i="30" s="1"/>
  <c r="W485" i="30"/>
  <c r="Y485" i="30" s="1"/>
  <c r="W489" i="30"/>
  <c r="Y489" i="30" s="1"/>
  <c r="Y413" i="30"/>
  <c r="Y417" i="30"/>
  <c r="W444" i="30"/>
  <c r="Y444" i="30" s="1"/>
  <c r="W448" i="30"/>
  <c r="Y448" i="30" s="1"/>
  <c r="W456" i="30"/>
  <c r="Y456" i="30" s="1"/>
  <c r="W464" i="30"/>
  <c r="Y464" i="30" s="1"/>
  <c r="W468" i="30"/>
  <c r="Y468" i="30" s="1"/>
  <c r="W472" i="30"/>
  <c r="Y472" i="30" s="1"/>
  <c r="W476" i="30"/>
  <c r="Y476" i="30" s="1"/>
  <c r="W480" i="30"/>
  <c r="Y480" i="30" s="1"/>
  <c r="W484" i="30"/>
  <c r="Y484" i="30" s="1"/>
  <c r="W488" i="30"/>
  <c r="Y488" i="30" s="1"/>
  <c r="E10" i="18" l="1"/>
  <c r="D10" i="18"/>
  <c r="C10" i="18"/>
  <c r="M29" i="18"/>
  <c r="M21" i="18"/>
  <c r="M15" i="18"/>
  <c r="M10" i="18"/>
  <c r="Q6" i="17"/>
  <c r="Q5" i="17"/>
  <c r="Q18" i="17"/>
  <c r="Q17" i="17"/>
  <c r="Q16" i="17"/>
  <c r="Q15" i="17"/>
  <c r="Q14" i="17"/>
  <c r="Q13" i="17"/>
  <c r="Q12" i="17"/>
  <c r="Q11" i="17"/>
  <c r="Q10" i="17"/>
  <c r="Q11"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5" i="16"/>
  <c r="Q56" i="16"/>
  <c r="Q57" i="16"/>
  <c r="Q58" i="16"/>
  <c r="Q59" i="16"/>
  <c r="Q60" i="16"/>
  <c r="Q61" i="16"/>
  <c r="Q62" i="16"/>
  <c r="Q10" i="16"/>
  <c r="Q6" i="16"/>
  <c r="Q5" i="16"/>
  <c r="O4" i="16"/>
  <c r="Q35" i="15"/>
  <c r="Q34" i="15"/>
  <c r="Q33" i="15"/>
  <c r="Q32" i="15"/>
  <c r="Q31" i="15"/>
  <c r="Q30" i="15"/>
  <c r="Q29" i="15"/>
  <c r="Q28" i="15"/>
  <c r="Q27" i="15"/>
  <c r="Q26" i="15"/>
  <c r="Q25" i="15"/>
  <c r="Q24" i="15"/>
  <c r="Q23" i="15"/>
  <c r="Q22" i="15"/>
  <c r="Q21" i="15"/>
  <c r="Q20" i="15"/>
  <c r="Q19" i="15"/>
  <c r="Q18" i="15"/>
  <c r="Q17" i="15"/>
  <c r="Q16" i="15"/>
  <c r="Q15" i="15"/>
  <c r="Q14" i="15"/>
  <c r="Q13" i="15"/>
  <c r="Q12" i="15"/>
  <c r="Q11" i="15"/>
  <c r="Q10" i="15"/>
  <c r="Q6" i="15"/>
  <c r="Q5" i="15"/>
  <c r="Q14" i="14"/>
  <c r="Q13" i="14"/>
  <c r="Q12" i="14"/>
  <c r="Q11" i="14"/>
  <c r="Q10" i="14"/>
  <c r="Q6" i="14"/>
  <c r="Q5" i="14"/>
  <c r="Q379" i="19"/>
  <c r="Q378" i="19"/>
  <c r="Q377" i="19"/>
  <c r="Q376" i="19"/>
  <c r="Q375" i="19"/>
  <c r="Q374" i="19"/>
  <c r="Q373" i="19"/>
  <c r="Q372" i="19"/>
  <c r="Q371" i="19"/>
  <c r="Q370" i="19"/>
  <c r="Q369" i="19"/>
  <c r="Q368" i="19"/>
  <c r="Q367" i="19"/>
  <c r="Q366" i="19"/>
  <c r="Q365" i="19"/>
  <c r="Q364" i="19"/>
  <c r="Q363" i="19"/>
  <c r="Q362" i="19"/>
  <c r="Q361" i="19"/>
  <c r="Q360" i="19"/>
  <c r="Q359" i="19"/>
  <c r="Q358" i="19"/>
  <c r="Q357" i="19"/>
  <c r="Q356" i="19"/>
  <c r="Q355" i="19"/>
  <c r="Q354" i="19"/>
  <c r="Q353" i="19"/>
  <c r="Q352" i="19"/>
  <c r="Q351" i="19"/>
  <c r="Q350" i="19"/>
  <c r="Q349" i="19"/>
  <c r="Q348" i="19"/>
  <c r="Q347" i="19"/>
  <c r="Q346" i="19"/>
  <c r="Q345" i="19"/>
  <c r="Q344" i="19"/>
  <c r="Q343" i="19"/>
  <c r="Q342" i="19"/>
  <c r="Q341" i="19"/>
  <c r="Q340" i="19"/>
  <c r="Q339" i="19"/>
  <c r="Q338" i="19"/>
  <c r="Q337" i="19"/>
  <c r="Q334" i="19"/>
  <c r="Q335" i="19"/>
  <c r="Q336" i="19"/>
  <c r="Q333" i="19"/>
  <c r="Q317" i="19"/>
  <c r="Q318" i="19"/>
  <c r="Q319" i="19"/>
  <c r="Q320" i="19"/>
  <c r="Q321" i="19"/>
  <c r="Q322" i="19"/>
  <c r="Q323" i="19"/>
  <c r="Q324" i="19"/>
  <c r="Q325" i="19"/>
  <c r="Q326" i="19"/>
  <c r="Q327" i="19"/>
  <c r="Q328" i="19"/>
  <c r="Q329" i="19"/>
  <c r="Q330" i="19"/>
  <c r="Q316" i="19"/>
  <c r="Q309" i="19"/>
  <c r="Q310" i="19"/>
  <c r="Q311" i="19"/>
  <c r="Q312" i="19"/>
  <c r="Q313" i="19"/>
  <c r="Q308" i="19"/>
  <c r="Q290" i="19"/>
  <c r="Q291" i="19"/>
  <c r="Q292" i="19"/>
  <c r="Q293" i="19"/>
  <c r="Q294" i="19"/>
  <c r="Q295" i="19"/>
  <c r="Q296" i="19"/>
  <c r="Q297" i="19"/>
  <c r="Q298" i="19"/>
  <c r="Q299" i="19"/>
  <c r="Q300" i="19"/>
  <c r="Q301" i="19"/>
  <c r="Q302" i="19"/>
  <c r="Q303" i="19"/>
  <c r="Q304" i="19"/>
  <c r="Q305" i="19"/>
  <c r="Q289" i="19"/>
  <c r="Q272" i="19"/>
  <c r="Q273" i="19"/>
  <c r="Q274" i="19"/>
  <c r="Q275" i="19"/>
  <c r="Q276" i="19"/>
  <c r="Q277" i="19"/>
  <c r="Q278" i="19"/>
  <c r="Q279" i="19"/>
  <c r="Q280" i="19"/>
  <c r="Q281" i="19"/>
  <c r="Q282" i="19"/>
  <c r="Q283" i="19"/>
  <c r="Q284" i="19"/>
  <c r="Q285" i="19"/>
  <c r="Q286" i="19"/>
  <c r="Q271" i="19"/>
  <c r="Q202" i="19"/>
  <c r="Q203" i="19"/>
  <c r="Q204" i="19"/>
  <c r="Q205" i="19"/>
  <c r="Q206" i="19"/>
  <c r="Q207" i="19"/>
  <c r="Q208" i="19"/>
  <c r="Q209" i="19"/>
  <c r="Q210" i="19"/>
  <c r="Q211" i="19"/>
  <c r="Q212" i="19"/>
  <c r="Q213" i="19"/>
  <c r="Q214" i="19"/>
  <c r="Q215" i="19"/>
  <c r="Q216" i="19"/>
  <c r="Q217" i="19"/>
  <c r="Q218" i="19"/>
  <c r="Q219" i="19"/>
  <c r="Q220" i="19"/>
  <c r="Q221" i="19"/>
  <c r="Q222" i="19"/>
  <c r="Q223" i="19"/>
  <c r="Q224" i="19"/>
  <c r="Q225" i="19"/>
  <c r="Q226" i="19"/>
  <c r="Q227" i="19"/>
  <c r="Q228" i="19"/>
  <c r="Q229" i="19"/>
  <c r="Q230" i="19"/>
  <c r="Q231" i="19"/>
  <c r="Q232" i="19"/>
  <c r="Q233" i="19"/>
  <c r="Q234" i="19"/>
  <c r="Q235" i="19"/>
  <c r="Q236" i="19"/>
  <c r="Q237" i="19"/>
  <c r="Q238" i="19"/>
  <c r="Q239" i="19"/>
  <c r="Q240" i="19"/>
  <c r="Q241" i="19"/>
  <c r="Q242" i="19"/>
  <c r="Q243" i="19"/>
  <c r="Q244" i="19"/>
  <c r="Q245" i="19"/>
  <c r="Q246" i="19"/>
  <c r="Q247" i="19"/>
  <c r="Q248" i="19"/>
  <c r="Q249" i="19"/>
  <c r="Q250" i="19"/>
  <c r="Q251" i="19"/>
  <c r="Q252" i="19"/>
  <c r="Q253" i="19"/>
  <c r="Q254" i="19"/>
  <c r="Q255" i="19"/>
  <c r="Q256" i="19"/>
  <c r="Q257" i="19"/>
  <c r="Q258" i="19"/>
  <c r="Q259" i="19"/>
  <c r="Q260" i="19"/>
  <c r="Q261" i="19"/>
  <c r="Q262" i="19"/>
  <c r="Q263" i="19"/>
  <c r="Q264" i="19"/>
  <c r="Q265" i="19"/>
  <c r="Q266" i="19"/>
  <c r="Q267" i="19"/>
  <c r="Q268" i="19"/>
  <c r="Q201" i="19"/>
  <c r="Q197" i="19"/>
  <c r="Q198" i="19"/>
  <c r="Q196" i="19"/>
  <c r="Q49" i="19"/>
  <c r="Q50" i="19"/>
  <c r="Q51" i="19"/>
  <c r="Q52" i="19"/>
  <c r="Q53" i="19"/>
  <c r="Q54" i="19"/>
  <c r="Q55" i="19"/>
  <c r="Q56" i="19"/>
  <c r="Q57" i="19"/>
  <c r="Q58" i="19"/>
  <c r="Q59" i="19"/>
  <c r="Q60" i="19"/>
  <c r="Q61" i="19"/>
  <c r="Q62" i="19"/>
  <c r="Q63" i="19"/>
  <c r="Q64" i="19"/>
  <c r="Q65" i="19"/>
  <c r="Q66" i="19"/>
  <c r="Q67" i="19"/>
  <c r="Q68" i="19"/>
  <c r="Q69" i="19"/>
  <c r="Q70" i="19"/>
  <c r="Q71" i="19"/>
  <c r="Q72" i="19"/>
  <c r="Q73" i="19"/>
  <c r="Q74" i="19"/>
  <c r="Q75" i="19"/>
  <c r="Q76" i="19"/>
  <c r="Q77" i="19"/>
  <c r="Q78" i="19"/>
  <c r="Q79" i="19"/>
  <c r="Q80" i="19"/>
  <c r="Q81" i="19"/>
  <c r="Q82" i="19"/>
  <c r="Q83" i="19"/>
  <c r="Q84" i="19"/>
  <c r="Q85" i="19"/>
  <c r="Q86" i="19"/>
  <c r="Q87" i="19"/>
  <c r="Q88" i="19"/>
  <c r="Q89" i="19"/>
  <c r="Q90" i="19"/>
  <c r="Q91" i="19"/>
  <c r="Q92" i="19"/>
  <c r="Q93" i="19"/>
  <c r="Q94" i="19"/>
  <c r="Q95" i="19"/>
  <c r="Q96" i="19"/>
  <c r="Q97" i="19"/>
  <c r="Q98" i="19"/>
  <c r="Q99" i="19"/>
  <c r="Q100" i="19"/>
  <c r="Q101" i="19"/>
  <c r="Q102" i="19"/>
  <c r="Q103" i="19"/>
  <c r="Q104" i="19"/>
  <c r="Q105" i="19"/>
  <c r="Q106" i="19"/>
  <c r="Q107" i="19"/>
  <c r="Q108" i="19"/>
  <c r="Q109" i="19"/>
  <c r="Q110" i="19"/>
  <c r="Q111" i="19"/>
  <c r="Q112" i="19"/>
  <c r="Q113" i="19"/>
  <c r="Q114" i="19"/>
  <c r="Q115" i="19"/>
  <c r="Q116" i="19"/>
  <c r="Q117" i="19"/>
  <c r="Q118" i="19"/>
  <c r="Q119" i="19"/>
  <c r="Q120" i="19"/>
  <c r="Q121" i="19"/>
  <c r="Q122" i="19"/>
  <c r="Q123" i="19"/>
  <c r="Q124" i="19"/>
  <c r="Q125" i="19"/>
  <c r="Q126" i="19"/>
  <c r="Q127" i="19"/>
  <c r="Q128" i="19"/>
  <c r="Q129" i="19"/>
  <c r="Q130" i="19"/>
  <c r="Q131" i="19"/>
  <c r="Q132" i="19"/>
  <c r="Q133" i="19"/>
  <c r="Q134" i="19"/>
  <c r="Q135" i="19"/>
  <c r="Q136" i="19"/>
  <c r="Q137" i="19"/>
  <c r="Q138" i="19"/>
  <c r="Q139" i="19"/>
  <c r="Q140" i="19"/>
  <c r="Q141" i="19"/>
  <c r="Q142" i="19"/>
  <c r="Q143" i="19"/>
  <c r="Q144" i="19"/>
  <c r="Q145" i="19"/>
  <c r="Q146" i="19"/>
  <c r="Q147" i="19"/>
  <c r="Q148" i="19"/>
  <c r="Q149" i="19"/>
  <c r="Q150" i="19"/>
  <c r="Q151" i="19"/>
  <c r="Q152" i="19"/>
  <c r="Q153" i="19"/>
  <c r="Q154" i="19"/>
  <c r="Q155" i="19"/>
  <c r="Q156" i="19"/>
  <c r="Q157" i="19"/>
  <c r="Q158" i="19"/>
  <c r="Q159" i="19"/>
  <c r="Q160" i="19"/>
  <c r="Q161" i="19"/>
  <c r="Q162" i="19"/>
  <c r="Q163" i="19"/>
  <c r="Q164" i="19"/>
  <c r="Q165" i="19"/>
  <c r="Q166" i="19"/>
  <c r="Q167" i="19"/>
  <c r="Q168" i="19"/>
  <c r="Q169" i="19"/>
  <c r="Q170" i="19"/>
  <c r="Q171" i="19"/>
  <c r="Q172" i="19"/>
  <c r="Q173" i="19"/>
  <c r="Q174" i="19"/>
  <c r="Q175" i="19"/>
  <c r="Q176" i="19"/>
  <c r="Q177" i="19"/>
  <c r="Q178" i="19"/>
  <c r="Q179" i="19"/>
  <c r="Q180" i="19"/>
  <c r="Q181" i="19"/>
  <c r="Q182" i="19"/>
  <c r="Q183" i="19"/>
  <c r="Q184" i="19"/>
  <c r="Q185" i="19"/>
  <c r="Q186" i="19"/>
  <c r="Q187" i="19"/>
  <c r="Q188" i="19"/>
  <c r="Q189" i="19"/>
  <c r="Q190" i="19"/>
  <c r="Q191" i="19"/>
  <c r="Q192" i="19"/>
  <c r="Q193" i="19"/>
  <c r="Q48" i="19"/>
  <c r="Q11" i="19"/>
  <c r="Q12" i="19"/>
  <c r="Q13" i="19"/>
  <c r="Q14" i="19"/>
  <c r="Q15" i="19"/>
  <c r="Q16" i="19"/>
  <c r="Q17" i="19"/>
  <c r="Q18" i="19"/>
  <c r="Q19" i="19"/>
  <c r="Q20" i="19"/>
  <c r="Q21" i="19"/>
  <c r="Q22" i="19"/>
  <c r="Q23" i="19"/>
  <c r="Q24" i="19"/>
  <c r="Q25" i="19"/>
  <c r="Q26" i="19"/>
  <c r="Q27" i="19"/>
  <c r="Q28" i="19"/>
  <c r="Q29" i="19"/>
  <c r="Q30" i="19"/>
  <c r="Q31" i="19"/>
  <c r="Q32" i="19"/>
  <c r="Q33" i="19"/>
  <c r="Q34" i="19"/>
  <c r="Q35" i="19"/>
  <c r="Q36" i="19"/>
  <c r="Q37" i="19"/>
  <c r="Q38" i="19"/>
  <c r="Q39" i="19"/>
  <c r="Q40" i="19"/>
  <c r="Q41" i="19"/>
  <c r="Q42" i="19"/>
  <c r="Q43" i="19"/>
  <c r="Q44" i="19"/>
  <c r="Q45" i="19"/>
  <c r="Q10" i="19"/>
  <c r="Q6" i="19"/>
  <c r="Q5" i="19"/>
  <c r="Q5" i="7"/>
  <c r="Q30" i="7"/>
  <c r="Q31" i="7"/>
  <c r="Q29" i="7"/>
  <c r="Q16" i="7"/>
  <c r="Q17" i="7"/>
  <c r="Q18" i="7"/>
  <c r="Q19" i="7"/>
  <c r="Q20" i="7"/>
  <c r="Q21" i="7"/>
  <c r="Q22" i="7"/>
  <c r="Q23" i="7"/>
  <c r="Q24" i="7"/>
  <c r="Q25" i="7"/>
  <c r="Q26" i="7"/>
  <c r="Q15" i="7"/>
  <c r="Q10" i="7"/>
  <c r="Q11" i="7"/>
  <c r="Q9" i="7"/>
  <c r="Q6" i="7"/>
  <c r="Q6" i="18"/>
  <c r="Q5" i="18"/>
  <c r="Q11" i="18"/>
  <c r="Q12" i="18"/>
  <c r="Q13" i="18"/>
  <c r="Q14" i="18"/>
  <c r="Q15" i="18"/>
  <c r="Q16" i="18"/>
  <c r="Q17" i="18"/>
  <c r="Q18" i="18"/>
  <c r="Q19" i="18"/>
  <c r="Q20" i="18"/>
  <c r="Q21" i="18"/>
  <c r="Q22" i="18"/>
  <c r="Q23" i="18"/>
  <c r="Q24" i="18"/>
  <c r="Q25" i="18"/>
  <c r="Q26" i="18"/>
  <c r="Q27" i="18"/>
  <c r="Q28" i="18"/>
  <c r="Q29" i="18"/>
  <c r="Q30" i="18"/>
  <c r="Q31" i="18"/>
  <c r="Q32" i="18"/>
  <c r="Q33" i="18"/>
  <c r="Q34" i="18"/>
  <c r="Q35" i="18"/>
  <c r="Q36" i="18"/>
  <c r="Q37" i="18"/>
  <c r="Q38" i="18"/>
  <c r="Q39" i="18"/>
  <c r="Q40" i="18"/>
  <c r="Q41" i="18"/>
  <c r="Q10" i="18"/>
  <c r="M79" i="31"/>
  <c r="M80" i="31"/>
  <c r="M78" i="31"/>
  <c r="M119" i="31"/>
  <c r="M118" i="31" s="1"/>
  <c r="M113" i="31"/>
  <c r="M114" i="31"/>
  <c r="M115" i="31"/>
  <c r="M116" i="31"/>
  <c r="M117" i="31"/>
  <c r="M112" i="31"/>
  <c r="M110" i="31"/>
  <c r="M109" i="31"/>
  <c r="M83" i="31"/>
  <c r="M84" i="31"/>
  <c r="M85" i="31"/>
  <c r="M86" i="31"/>
  <c r="M87" i="31"/>
  <c r="M88" i="31"/>
  <c r="M89" i="31"/>
  <c r="M90" i="31"/>
  <c r="M91" i="31"/>
  <c r="M92" i="31"/>
  <c r="M93" i="31"/>
  <c r="M94" i="31"/>
  <c r="M95" i="31"/>
  <c r="M96" i="31"/>
  <c r="M97" i="31"/>
  <c r="M98" i="31"/>
  <c r="M99" i="31"/>
  <c r="M100" i="31"/>
  <c r="M101" i="31"/>
  <c r="M102" i="31"/>
  <c r="M103" i="31"/>
  <c r="M104" i="31"/>
  <c r="M105" i="31"/>
  <c r="M107" i="31"/>
  <c r="M106" i="31" s="1"/>
  <c r="M82" i="31"/>
  <c r="M76" i="31"/>
  <c r="M75" i="31"/>
  <c r="L113" i="31"/>
  <c r="L114" i="31"/>
  <c r="L115" i="31"/>
  <c r="L116" i="31"/>
  <c r="L117" i="31"/>
  <c r="L112" i="31"/>
  <c r="L110" i="31"/>
  <c r="L109" i="31"/>
  <c r="L107" i="31"/>
  <c r="L106" i="31" s="1"/>
  <c r="L83" i="31"/>
  <c r="L84" i="31"/>
  <c r="L85" i="31"/>
  <c r="L86" i="31"/>
  <c r="L87" i="31"/>
  <c r="L88" i="31"/>
  <c r="L89" i="31"/>
  <c r="L90" i="31"/>
  <c r="L91" i="31"/>
  <c r="L92" i="31"/>
  <c r="L93" i="31"/>
  <c r="L94" i="31"/>
  <c r="L95" i="31"/>
  <c r="L96" i="31"/>
  <c r="L97" i="31"/>
  <c r="L98" i="31"/>
  <c r="L99" i="31"/>
  <c r="L100" i="31"/>
  <c r="L101" i="31"/>
  <c r="L102" i="31"/>
  <c r="L103" i="31"/>
  <c r="L104" i="31"/>
  <c r="L105" i="31"/>
  <c r="L82" i="31"/>
  <c r="L63" i="31"/>
  <c r="L64" i="31"/>
  <c r="L65" i="31"/>
  <c r="L66" i="31"/>
  <c r="L67" i="31"/>
  <c r="L68" i="31"/>
  <c r="L119" i="31"/>
  <c r="L118" i="31" s="1"/>
  <c r="L79" i="31"/>
  <c r="L80" i="31"/>
  <c r="L78" i="31"/>
  <c r="L76" i="31"/>
  <c r="L75" i="31"/>
  <c r="M68" i="31"/>
  <c r="M66" i="31"/>
  <c r="M67" i="31"/>
  <c r="M65" i="31"/>
  <c r="M63" i="31"/>
  <c r="M64" i="31"/>
  <c r="M62" i="31"/>
  <c r="L62" i="31"/>
  <c r="L77" i="31" l="1"/>
  <c r="L74" i="31"/>
  <c r="M111" i="31"/>
  <c r="M74" i="31"/>
  <c r="M77" i="31"/>
  <c r="M108" i="31"/>
  <c r="M81" i="31"/>
  <c r="L111" i="31"/>
  <c r="L108" i="31"/>
  <c r="L81" i="31"/>
  <c r="O11" i="18"/>
  <c r="O12" i="18"/>
  <c r="O13" i="18"/>
  <c r="O14" i="18"/>
  <c r="O15" i="18"/>
  <c r="O16" i="18"/>
  <c r="O17" i="18"/>
  <c r="O18" i="18"/>
  <c r="O19" i="18"/>
  <c r="O10" i="17"/>
  <c r="O11" i="17"/>
  <c r="O12" i="17"/>
  <c r="O13" i="17"/>
  <c r="O14" i="17"/>
  <c r="O15" i="17"/>
  <c r="O16" i="17"/>
  <c r="O17" i="17"/>
  <c r="O18" i="17"/>
  <c r="O271" i="19"/>
  <c r="O272" i="19"/>
  <c r="O273" i="19"/>
  <c r="O274" i="19"/>
  <c r="O275" i="19"/>
  <c r="O276" i="19"/>
  <c r="O308" i="19"/>
  <c r="O309" i="19"/>
  <c r="O310" i="19"/>
  <c r="O311" i="19"/>
  <c r="O312" i="19"/>
  <c r="O313" i="19"/>
  <c r="O277" i="19"/>
  <c r="O278" i="19"/>
  <c r="O279" i="19"/>
  <c r="O20" i="18"/>
  <c r="O21" i="18"/>
  <c r="O22" i="18"/>
  <c r="O23" i="18"/>
  <c r="O24" i="18"/>
  <c r="O25" i="18"/>
  <c r="O26" i="18"/>
  <c r="O27" i="18"/>
  <c r="O28" i="18"/>
  <c r="O29" i="18"/>
  <c r="O30" i="18"/>
  <c r="O31" i="18"/>
  <c r="O32" i="18"/>
  <c r="O33" i="18"/>
  <c r="O34" i="18"/>
  <c r="O35" i="18"/>
  <c r="O36" i="18"/>
  <c r="O37" i="18"/>
  <c r="O38" i="18"/>
  <c r="O39" i="18"/>
  <c r="O40" i="18"/>
  <c r="O41" i="18"/>
  <c r="O10" i="19"/>
  <c r="O11" i="19"/>
  <c r="O12" i="19"/>
  <c r="O13" i="19"/>
  <c r="O14" i="19"/>
  <c r="O15" i="19"/>
  <c r="O289" i="19"/>
  <c r="O290" i="19"/>
  <c r="O291" i="19"/>
  <c r="O292" i="19"/>
  <c r="O293" i="19"/>
  <c r="O294" i="19"/>
  <c r="O295" i="19"/>
  <c r="O296" i="19"/>
  <c r="O297" i="19"/>
  <c r="O298" i="19"/>
  <c r="O299" i="19"/>
  <c r="O300" i="19"/>
  <c r="O301" i="19"/>
  <c r="O48" i="19"/>
  <c r="O49" i="19"/>
  <c r="O50" i="19"/>
  <c r="O51" i="19"/>
  <c r="O52" i="19"/>
  <c r="O53" i="19"/>
  <c r="O54" i="19"/>
  <c r="O55" i="19"/>
  <c r="O56" i="19"/>
  <c r="O57" i="19"/>
  <c r="O58" i="19"/>
  <c r="O59" i="19"/>
  <c r="O60" i="19"/>
  <c r="O61" i="19"/>
  <c r="O62" i="19"/>
  <c r="O63" i="19"/>
  <c r="O64" i="19"/>
  <c r="O65" i="19"/>
  <c r="O316" i="19"/>
  <c r="O317" i="19"/>
  <c r="O318" i="19"/>
  <c r="O319" i="19"/>
  <c r="O320" i="19"/>
  <c r="O321" i="19"/>
  <c r="O322" i="19"/>
  <c r="O323" i="19"/>
  <c r="O324" i="19"/>
  <c r="O325" i="19"/>
  <c r="O326" i="19"/>
  <c r="O327" i="19"/>
  <c r="O328" i="19"/>
  <c r="O329" i="19"/>
  <c r="O330" i="19"/>
  <c r="O31" i="7"/>
  <c r="O66" i="19"/>
  <c r="O67" i="19"/>
  <c r="O68" i="19"/>
  <c r="O69" i="19"/>
  <c r="O70" i="19"/>
  <c r="O201" i="19"/>
  <c r="O202" i="19"/>
  <c r="O203" i="19"/>
  <c r="O71" i="19"/>
  <c r="O72" i="19"/>
  <c r="O73" i="19"/>
  <c r="O74" i="19"/>
  <c r="O75" i="19"/>
  <c r="O76" i="19"/>
  <c r="O77" i="19"/>
  <c r="O78" i="19"/>
  <c r="O79" i="19"/>
  <c r="O80" i="19"/>
  <c r="O81" i="19"/>
  <c r="O82" i="19"/>
  <c r="O204" i="19"/>
  <c r="O205" i="19"/>
  <c r="O206" i="19"/>
  <c r="O207" i="19"/>
  <c r="O83" i="19"/>
  <c r="O84" i="19"/>
  <c r="O85" i="19"/>
  <c r="O16" i="19"/>
  <c r="O17" i="19"/>
  <c r="O18" i="19"/>
  <c r="O86" i="19"/>
  <c r="O87" i="19"/>
  <c r="O88" i="19"/>
  <c r="O89" i="19"/>
  <c r="O90" i="19"/>
  <c r="O10" i="16"/>
  <c r="O11" i="16"/>
  <c r="O12" i="16"/>
  <c r="O13" i="16"/>
  <c r="O14" i="16"/>
  <c r="O15" i="16"/>
  <c r="O333" i="19"/>
  <c r="O334" i="19"/>
  <c r="O335" i="19"/>
  <c r="O336" i="19"/>
  <c r="O337" i="19"/>
  <c r="O338" i="19"/>
  <c r="O339" i="19"/>
  <c r="O340" i="19"/>
  <c r="O341" i="19"/>
  <c r="O342" i="19"/>
  <c r="O343" i="19"/>
  <c r="O344" i="19"/>
  <c r="O16" i="16"/>
  <c r="O17" i="16"/>
  <c r="O18" i="16"/>
  <c r="O19" i="16"/>
  <c r="O20" i="16"/>
  <c r="O21" i="16"/>
  <c r="O22" i="16"/>
  <c r="O23" i="16"/>
  <c r="O24" i="16"/>
  <c r="O25" i="16"/>
  <c r="O26" i="16"/>
  <c r="O27" i="16"/>
  <c r="O28" i="16"/>
  <c r="O29" i="16"/>
  <c r="O30" i="16"/>
  <c r="O31" i="16"/>
  <c r="O32" i="16"/>
  <c r="O33" i="16"/>
  <c r="O34" i="16"/>
  <c r="O35" i="16"/>
  <c r="O36" i="16"/>
  <c r="O37" i="16"/>
  <c r="O38" i="16"/>
  <c r="O39" i="16"/>
  <c r="O40" i="16"/>
  <c r="O41" i="16"/>
  <c r="O42" i="16"/>
  <c r="O345" i="19"/>
  <c r="O346" i="19"/>
  <c r="O347" i="19"/>
  <c r="O348" i="19"/>
  <c r="O43" i="16"/>
  <c r="O44" i="16"/>
  <c r="O45" i="16"/>
  <c r="O208" i="19"/>
  <c r="O209" i="19"/>
  <c r="O210" i="19"/>
  <c r="O211" i="19"/>
  <c r="O212" i="19"/>
  <c r="O213" i="19"/>
  <c r="O214" i="19"/>
  <c r="O215" i="19"/>
  <c r="O216" i="19"/>
  <c r="O217" i="19"/>
  <c r="O218" i="19"/>
  <c r="O219" i="19"/>
  <c r="O220" i="19"/>
  <c r="O221" i="19"/>
  <c r="O222" i="19"/>
  <c r="O223" i="19"/>
  <c r="O224" i="19"/>
  <c r="O225" i="19"/>
  <c r="O19" i="19"/>
  <c r="O20" i="19"/>
  <c r="O21" i="19"/>
  <c r="O22" i="19"/>
  <c r="O23" i="19"/>
  <c r="O24" i="19"/>
  <c r="O25" i="19"/>
  <c r="O26" i="19"/>
  <c r="O27" i="19"/>
  <c r="O28" i="19"/>
  <c r="O29" i="19"/>
  <c r="O91" i="19"/>
  <c r="O92" i="19"/>
  <c r="O93" i="19"/>
  <c r="O94" i="19"/>
  <c r="O226" i="19"/>
  <c r="O227" i="19"/>
  <c r="O228" i="19"/>
  <c r="O229" i="19"/>
  <c r="O230" i="19"/>
  <c r="O231" i="19"/>
  <c r="O232" i="19"/>
  <c r="O233" i="19"/>
  <c r="O234" i="19"/>
  <c r="O95" i="19"/>
  <c r="O96" i="19"/>
  <c r="O97" i="19"/>
  <c r="O98" i="19"/>
  <c r="O235" i="19"/>
  <c r="O236" i="19"/>
  <c r="O237" i="19"/>
  <c r="O238" i="19"/>
  <c r="O239" i="19"/>
  <c r="O240" i="19"/>
  <c r="O241" i="19"/>
  <c r="O242" i="19"/>
  <c r="O243" i="19"/>
  <c r="O244" i="19"/>
  <c r="O99" i="19"/>
  <c r="O100" i="19"/>
  <c r="O101" i="19"/>
  <c r="O102" i="19"/>
  <c r="O103" i="19"/>
  <c r="O104" i="19"/>
  <c r="O105" i="19"/>
  <c r="O106" i="19"/>
  <c r="O107" i="19"/>
  <c r="O108" i="19"/>
  <c r="O109" i="19"/>
  <c r="O110" i="19"/>
  <c r="O111" i="19"/>
  <c r="O112" i="19"/>
  <c r="O10" i="15"/>
  <c r="O11" i="15"/>
  <c r="O12" i="15"/>
  <c r="O13" i="15"/>
  <c r="O14" i="15"/>
  <c r="O15" i="15"/>
  <c r="O16" i="15"/>
  <c r="O17" i="15"/>
  <c r="O18" i="15"/>
  <c r="O280" i="19"/>
  <c r="O281" i="19"/>
  <c r="O282" i="19"/>
  <c r="O349" i="19"/>
  <c r="O350" i="19"/>
  <c r="O351" i="19"/>
  <c r="O352" i="19"/>
  <c r="O353" i="19"/>
  <c r="O113" i="19"/>
  <c r="O114" i="19"/>
  <c r="O115" i="19"/>
  <c r="O116" i="19"/>
  <c r="O117" i="19"/>
  <c r="O118" i="19"/>
  <c r="O119" i="19"/>
  <c r="O120" i="19"/>
  <c r="O121" i="19"/>
  <c r="O122" i="19"/>
  <c r="O123" i="19"/>
  <c r="O124" i="19"/>
  <c r="O245" i="19"/>
  <c r="O246" i="19"/>
  <c r="O247" i="19"/>
  <c r="O248" i="19"/>
  <c r="O249" i="19"/>
  <c r="O250" i="19"/>
  <c r="O251" i="19"/>
  <c r="O125" i="19"/>
  <c r="O126" i="19"/>
  <c r="O11" i="14"/>
  <c r="O12" i="14"/>
  <c r="O13" i="14"/>
  <c r="O14" i="14"/>
  <c r="O30" i="19"/>
  <c r="O31" i="19"/>
  <c r="O32" i="19"/>
  <c r="O33" i="19"/>
  <c r="O34" i="19"/>
  <c r="O15" i="7"/>
  <c r="O16" i="7"/>
  <c r="O17" i="7"/>
  <c r="O18" i="7"/>
  <c r="O19" i="7"/>
  <c r="O20" i="7"/>
  <c r="O196" i="19"/>
  <c r="O197" i="19"/>
  <c r="O198" i="19"/>
  <c r="O9" i="7"/>
  <c r="O10" i="7"/>
  <c r="O11" i="7"/>
  <c r="O252" i="19"/>
  <c r="O253" i="19"/>
  <c r="O254" i="19"/>
  <c r="O354" i="19"/>
  <c r="O355" i="19"/>
  <c r="O356" i="19"/>
  <c r="O133" i="19"/>
  <c r="O134" i="19"/>
  <c r="O135" i="19"/>
  <c r="O38" i="19"/>
  <c r="O39" i="19"/>
  <c r="O40" i="19"/>
  <c r="O41" i="19"/>
  <c r="O136" i="19"/>
  <c r="O137" i="19"/>
  <c r="O138" i="19"/>
  <c r="O139" i="19"/>
  <c r="O255" i="19"/>
  <c r="O256" i="19"/>
  <c r="O257" i="19"/>
  <c r="O258" i="19"/>
  <c r="O140" i="19"/>
  <c r="O141" i="19"/>
  <c r="O142" i="19"/>
  <c r="O143" i="19"/>
  <c r="O144" i="19"/>
  <c r="O145" i="19"/>
  <c r="O146" i="19"/>
  <c r="O147" i="19"/>
  <c r="O21" i="7"/>
  <c r="O22" i="7"/>
  <c r="O23" i="7"/>
  <c r="O24" i="7"/>
  <c r="O25" i="7"/>
  <c r="O26" i="7"/>
  <c r="O153" i="19"/>
  <c r="O154" i="19"/>
  <c r="O155" i="19"/>
  <c r="O156" i="19"/>
  <c r="O157" i="19"/>
  <c r="O158" i="19"/>
  <c r="O159" i="19"/>
  <c r="O160" i="19"/>
  <c r="O161" i="19"/>
  <c r="O162" i="19"/>
  <c r="O357" i="19"/>
  <c r="O358" i="19"/>
  <c r="O359" i="19"/>
  <c r="O360" i="19"/>
  <c r="O361" i="19"/>
  <c r="O362" i="19"/>
  <c r="O363" i="19"/>
  <c r="O364" i="19"/>
  <c r="O365" i="19"/>
  <c r="O366" i="19"/>
  <c r="O367" i="19"/>
  <c r="O368" i="19"/>
  <c r="O369" i="19"/>
  <c r="O370" i="19"/>
  <c r="O371" i="19"/>
  <c r="O372" i="19"/>
  <c r="O373" i="19"/>
  <c r="O374" i="19"/>
  <c r="O375" i="19"/>
  <c r="O376" i="19"/>
  <c r="O377" i="19"/>
  <c r="O378" i="19"/>
  <c r="O379" i="19"/>
  <c r="O163" i="19"/>
  <c r="O164" i="19"/>
  <c r="O165" i="19"/>
  <c r="O166" i="19"/>
  <c r="O167" i="19"/>
  <c r="O168" i="19"/>
  <c r="O169" i="19"/>
  <c r="O170" i="19"/>
  <c r="O259" i="19"/>
  <c r="O260" i="19"/>
  <c r="O261" i="19"/>
  <c r="O171" i="19"/>
  <c r="O172" i="19"/>
  <c r="O173" i="19"/>
  <c r="O174" i="19"/>
  <c r="O55" i="16"/>
  <c r="O56" i="16"/>
  <c r="O57" i="16"/>
  <c r="O58" i="16"/>
  <c r="O59" i="16"/>
  <c r="O262" i="19"/>
  <c r="O263" i="19"/>
  <c r="O264" i="19"/>
  <c r="O265" i="19"/>
  <c r="O175" i="19"/>
  <c r="O176" i="19"/>
  <c r="O177" i="19"/>
  <c r="O178" i="19"/>
  <c r="O179" i="19"/>
  <c r="O180" i="19"/>
  <c r="O181" i="19"/>
  <c r="O182" i="19"/>
  <c r="O183" i="19"/>
  <c r="O184" i="19"/>
  <c r="O185" i="19"/>
  <c r="O186" i="19"/>
  <c r="O187" i="19"/>
  <c r="O188" i="19"/>
  <c r="O189" i="19"/>
  <c r="O190" i="19"/>
  <c r="O191" i="19"/>
  <c r="O192" i="19"/>
  <c r="O193" i="19"/>
  <c r="O60" i="16"/>
  <c r="O61" i="16"/>
  <c r="O62" i="16"/>
  <c r="O283" i="19"/>
  <c r="O284" i="19"/>
  <c r="O285" i="19"/>
  <c r="O286" i="19"/>
  <c r="O302" i="19"/>
  <c r="O303" i="19"/>
  <c r="O304" i="19"/>
  <c r="O305" i="19"/>
  <c r="O266" i="19"/>
  <c r="O267" i="19"/>
  <c r="O268" i="19"/>
  <c r="O42" i="19"/>
  <c r="O43" i="19"/>
  <c r="O44" i="19"/>
  <c r="O45" i="19"/>
  <c r="O21" i="15"/>
  <c r="O22" i="15"/>
  <c r="O23" i="15"/>
  <c r="O24" i="15"/>
  <c r="O25" i="15"/>
  <c r="O26" i="15"/>
  <c r="O27" i="15"/>
  <c r="O28" i="15"/>
  <c r="O29" i="15"/>
  <c r="O30" i="15"/>
  <c r="O10" i="18"/>
  <c r="P10" i="18" l="1"/>
  <c r="O34" i="15"/>
  <c r="O151" i="19"/>
  <c r="O54" i="16"/>
  <c r="O37" i="19"/>
  <c r="O50" i="16"/>
  <c r="O131" i="19"/>
  <c r="O46" i="16"/>
  <c r="O127" i="19"/>
  <c r="O33" i="15"/>
  <c r="O150" i="19"/>
  <c r="O53" i="16"/>
  <c r="O36" i="19"/>
  <c r="O49" i="16"/>
  <c r="O130" i="19"/>
  <c r="P10" i="14"/>
  <c r="O10" i="14"/>
  <c r="O32" i="15"/>
  <c r="O149" i="19"/>
  <c r="O52" i="16"/>
  <c r="O35" i="19"/>
  <c r="O48" i="16"/>
  <c r="O129" i="19"/>
  <c r="O20" i="15"/>
  <c r="O30" i="7"/>
  <c r="O35" i="15"/>
  <c r="O152" i="19"/>
  <c r="O31" i="15"/>
  <c r="O148" i="19"/>
  <c r="O51" i="16"/>
  <c r="O132" i="19"/>
  <c r="O47" i="16"/>
  <c r="O128" i="19"/>
  <c r="O19" i="15"/>
  <c r="O29" i="7"/>
  <c r="P29" i="15"/>
  <c r="P14" i="14"/>
  <c r="P250" i="19"/>
  <c r="P351" i="19"/>
  <c r="P111" i="19"/>
  <c r="P302" i="19"/>
  <c r="P221" i="19"/>
  <c r="P336" i="19"/>
  <c r="P37" i="18"/>
  <c r="P33" i="18"/>
  <c r="P29" i="18"/>
  <c r="P16" i="17"/>
  <c r="P266" i="19"/>
  <c r="P165" i="19"/>
  <c r="P25" i="18"/>
  <c r="P178" i="19"/>
  <c r="P20" i="18"/>
  <c r="P41" i="18"/>
  <c r="P12" i="17"/>
  <c r="P283" i="19"/>
  <c r="P167" i="19"/>
  <c r="P60" i="16"/>
  <c r="P10" i="7"/>
  <c r="P16" i="15"/>
  <c r="P11" i="7"/>
  <c r="P21" i="15"/>
  <c r="P191" i="19"/>
  <c r="P183" i="19"/>
  <c r="P193" i="19"/>
  <c r="P185" i="19"/>
  <c r="P181" i="19"/>
  <c r="P177" i="19"/>
  <c r="P24" i="7"/>
  <c r="P13" i="14"/>
  <c r="P350" i="19"/>
  <c r="P29" i="19"/>
  <c r="P335" i="19"/>
  <c r="P31" i="7"/>
  <c r="P36" i="18"/>
  <c r="P24" i="18"/>
  <c r="P18" i="17"/>
  <c r="P12" i="14"/>
  <c r="P109" i="19"/>
  <c r="P28" i="19"/>
  <c r="P219" i="19"/>
  <c r="P215" i="19"/>
  <c r="P39" i="18"/>
  <c r="P14" i="17"/>
  <c r="P10" i="17"/>
  <c r="P11" i="14"/>
  <c r="P27" i="19"/>
  <c r="P12" i="16"/>
  <c r="P13" i="17"/>
  <c r="P19" i="18"/>
  <c r="P26" i="15"/>
  <c r="P23" i="15"/>
  <c r="P44" i="19"/>
  <c r="P186" i="19"/>
  <c r="P25" i="7"/>
  <c r="P21" i="7"/>
  <c r="P61" i="16"/>
  <c r="P23" i="7"/>
  <c r="P24" i="15"/>
  <c r="P21" i="18"/>
  <c r="P17" i="17"/>
  <c r="P11" i="18"/>
  <c r="P28" i="15"/>
  <c r="P40" i="18"/>
  <c r="P32" i="18"/>
  <c r="P42" i="19"/>
  <c r="P35" i="18"/>
  <c r="P15" i="18"/>
  <c r="P22" i="7"/>
  <c r="P16" i="18"/>
  <c r="P285" i="19"/>
  <c r="P265" i="19"/>
  <c r="P174" i="19"/>
  <c r="P172" i="19"/>
  <c r="P170" i="19"/>
  <c r="P168" i="19"/>
  <c r="P146" i="19"/>
  <c r="P144" i="19"/>
  <c r="P142" i="19"/>
  <c r="P140" i="19"/>
  <c r="P257" i="19"/>
  <c r="P255" i="19"/>
  <c r="P138" i="19"/>
  <c r="P136" i="19"/>
  <c r="P40" i="19"/>
  <c r="P38" i="19"/>
  <c r="P134" i="19"/>
  <c r="P356" i="19"/>
  <c r="P196" i="19"/>
  <c r="P254" i="19"/>
  <c r="P22" i="15"/>
  <c r="P45" i="19"/>
  <c r="P267" i="19"/>
  <c r="P305" i="19"/>
  <c r="P190" i="19"/>
  <c r="P179" i="19"/>
  <c r="P59" i="16"/>
  <c r="P62" i="16"/>
  <c r="P261" i="19"/>
  <c r="P259" i="19"/>
  <c r="P166" i="19"/>
  <c r="P164" i="19"/>
  <c r="P379" i="19"/>
  <c r="P377" i="19"/>
  <c r="P375" i="19"/>
  <c r="P373" i="19"/>
  <c r="P371" i="19"/>
  <c r="P369" i="19"/>
  <c r="P367" i="19"/>
  <c r="P365" i="19"/>
  <c r="P363" i="19"/>
  <c r="P361" i="19"/>
  <c r="P359" i="19"/>
  <c r="P357" i="19"/>
  <c r="P161" i="19"/>
  <c r="P159" i="19"/>
  <c r="P157" i="19"/>
  <c r="P155" i="19"/>
  <c r="P153" i="19"/>
  <c r="P30" i="15"/>
  <c r="P27" i="15"/>
  <c r="P43" i="19"/>
  <c r="P268" i="19"/>
  <c r="P303" i="19"/>
  <c r="P175" i="19"/>
  <c r="P264" i="19"/>
  <c r="P262" i="19"/>
  <c r="P55" i="16"/>
  <c r="P169" i="19"/>
  <c r="P304" i="19"/>
  <c r="P284" i="19"/>
  <c r="P189" i="19"/>
  <c r="P187" i="19"/>
  <c r="P182" i="19"/>
  <c r="P58" i="16"/>
  <c r="P56" i="16"/>
  <c r="P171" i="19"/>
  <c r="P260" i="19"/>
  <c r="P378" i="19"/>
  <c r="P145" i="19"/>
  <c r="P141" i="19"/>
  <c r="P256" i="19"/>
  <c r="P137" i="19"/>
  <c r="P39" i="19"/>
  <c r="P133" i="19"/>
  <c r="P253" i="19"/>
  <c r="P197" i="19"/>
  <c r="P33" i="19"/>
  <c r="P108" i="19"/>
  <c r="P112" i="19"/>
  <c r="P18" i="15"/>
  <c r="P14" i="15"/>
  <c r="P12" i="15"/>
  <c r="P10" i="15"/>
  <c r="P104" i="19"/>
  <c r="P105" i="19"/>
  <c r="P242" i="19"/>
  <c r="P101" i="19"/>
  <c r="P25" i="19"/>
  <c r="P243" i="19"/>
  <c r="P237" i="19"/>
  <c r="P239" i="19"/>
  <c r="P26" i="19"/>
  <c r="P21" i="19"/>
  <c r="P22" i="19"/>
  <c r="P224" i="19"/>
  <c r="P225" i="19"/>
  <c r="P348" i="19"/>
  <c r="P217" i="19"/>
  <c r="P213" i="19"/>
  <c r="P208" i="19"/>
  <c r="P209" i="19"/>
  <c r="P42" i="16"/>
  <c r="P43" i="16"/>
  <c r="P343" i="19"/>
  <c r="P345" i="19"/>
  <c r="P41" i="16"/>
  <c r="P39" i="16"/>
  <c r="P34" i="16"/>
  <c r="P35" i="16"/>
  <c r="P30" i="16"/>
  <c r="P31" i="16"/>
  <c r="P26" i="16"/>
  <c r="P27" i="16"/>
  <c r="P10" i="16"/>
  <c r="P23" i="16"/>
  <c r="P18" i="16"/>
  <c r="P19" i="16"/>
  <c r="P14" i="16"/>
  <c r="P344" i="19"/>
  <c r="P339" i="19"/>
  <c r="P340" i="19"/>
  <c r="P338" i="19"/>
  <c r="P376" i="19"/>
  <c r="P360" i="19"/>
  <c r="P154" i="19"/>
  <c r="P25" i="15"/>
  <c r="P286" i="19"/>
  <c r="P192" i="19"/>
  <c r="P188" i="19"/>
  <c r="P184" i="19"/>
  <c r="P180" i="19"/>
  <c r="P176" i="19"/>
  <c r="P263" i="19"/>
  <c r="P57" i="16"/>
  <c r="P173" i="19"/>
  <c r="P26" i="7"/>
  <c r="P354" i="19"/>
  <c r="P198" i="19"/>
  <c r="P20" i="7"/>
  <c r="P18" i="7"/>
  <c r="P334" i="19"/>
  <c r="P15" i="16"/>
  <c r="P13" i="16"/>
  <c r="P368" i="19"/>
  <c r="P162" i="19"/>
  <c r="P158" i="19"/>
  <c r="P374" i="19"/>
  <c r="P370" i="19"/>
  <c r="P366" i="19"/>
  <c r="P362" i="19"/>
  <c r="P358" i="19"/>
  <c r="P160" i="19"/>
  <c r="P156" i="19"/>
  <c r="P143" i="19"/>
  <c r="P258" i="19"/>
  <c r="P139" i="19"/>
  <c r="P41" i="19"/>
  <c r="P135" i="19"/>
  <c r="P355" i="19"/>
  <c r="P252" i="19"/>
  <c r="P16" i="7"/>
  <c r="P19" i="7"/>
  <c r="P34" i="19"/>
  <c r="P238" i="19"/>
  <c r="P97" i="19"/>
  <c r="P98" i="19"/>
  <c r="P233" i="19"/>
  <c r="P234" i="19"/>
  <c r="P229" i="19"/>
  <c r="P230" i="19"/>
  <c r="P94" i="19"/>
  <c r="P226" i="19"/>
  <c r="P93" i="19"/>
  <c r="P91" i="19"/>
  <c r="P11" i="16"/>
  <c r="P87" i="19"/>
  <c r="P88" i="19"/>
  <c r="P321" i="19"/>
  <c r="P17" i="19"/>
  <c r="P207" i="19"/>
  <c r="P83" i="19"/>
  <c r="P82" i="19"/>
  <c r="P204" i="19"/>
  <c r="P78" i="19"/>
  <c r="P79" i="19"/>
  <c r="P74" i="19"/>
  <c r="P75" i="19"/>
  <c r="P203" i="19"/>
  <c r="P71" i="19"/>
  <c r="P69" i="19"/>
  <c r="P70" i="19"/>
  <c r="P329" i="19"/>
  <c r="P66" i="19"/>
  <c r="P313" i="19"/>
  <c r="P277" i="19"/>
  <c r="P309" i="19"/>
  <c r="P310" i="19"/>
  <c r="P274" i="19"/>
  <c r="P275" i="19"/>
  <c r="P273" i="19"/>
  <c r="P271" i="19"/>
  <c r="P163" i="19"/>
  <c r="P372" i="19"/>
  <c r="P364" i="19"/>
  <c r="P13" i="15"/>
  <c r="P17" i="15"/>
  <c r="P147" i="19"/>
  <c r="P38" i="16"/>
  <c r="P9" i="7"/>
  <c r="P15" i="7"/>
  <c r="P247" i="19"/>
  <c r="P17" i="7"/>
  <c r="P251" i="19"/>
  <c r="P32" i="19"/>
  <c r="P30" i="19"/>
  <c r="P125" i="19"/>
  <c r="P248" i="19"/>
  <c r="P123" i="19"/>
  <c r="P124" i="19"/>
  <c r="P115" i="19"/>
  <c r="P120" i="19"/>
  <c r="P118" i="19"/>
  <c r="P116" i="19"/>
  <c r="P282" i="19"/>
  <c r="P353" i="19"/>
  <c r="P330" i="19"/>
  <c r="P325" i="19"/>
  <c r="P326" i="19"/>
  <c r="P324" i="19"/>
  <c r="P322" i="19"/>
  <c r="P317" i="19"/>
  <c r="P318" i="19"/>
  <c r="P297" i="19"/>
  <c r="P64" i="19"/>
  <c r="P62" i="19"/>
  <c r="P60" i="19"/>
  <c r="P58" i="19"/>
  <c r="P56" i="19"/>
  <c r="P51" i="19"/>
  <c r="P52" i="19"/>
  <c r="P301" i="19"/>
  <c r="P48" i="19"/>
  <c r="P300" i="19"/>
  <c r="P298" i="19"/>
  <c r="P293" i="19"/>
  <c r="P294" i="19"/>
  <c r="P289" i="19"/>
  <c r="P290" i="19"/>
  <c r="P12" i="19"/>
  <c r="P13" i="19"/>
  <c r="P11" i="19"/>
  <c r="P349" i="19"/>
  <c r="P12" i="18"/>
  <c r="P31" i="19"/>
  <c r="P126" i="19"/>
  <c r="P249" i="19"/>
  <c r="P245" i="19"/>
  <c r="P121" i="19"/>
  <c r="P117" i="19"/>
  <c r="P113" i="19"/>
  <c r="P280" i="19"/>
  <c r="P15" i="15"/>
  <c r="P11" i="15"/>
  <c r="P110" i="19"/>
  <c r="P106" i="19"/>
  <c r="P102" i="19"/>
  <c r="P244" i="19"/>
  <c r="P240" i="19"/>
  <c r="P235" i="19"/>
  <c r="P95" i="19"/>
  <c r="P231" i="19"/>
  <c r="P227" i="19"/>
  <c r="P92" i="19"/>
  <c r="P23" i="19"/>
  <c r="P19" i="19"/>
  <c r="P222" i="19"/>
  <c r="P218" i="19"/>
  <c r="P214" i="19"/>
  <c r="P210" i="19"/>
  <c r="P44" i="16"/>
  <c r="P346" i="19"/>
  <c r="P40" i="16"/>
  <c r="P36" i="16"/>
  <c r="P32" i="16"/>
  <c r="P28" i="16"/>
  <c r="P24" i="16"/>
  <c r="P20" i="16"/>
  <c r="P16" i="16"/>
  <c r="P341" i="19"/>
  <c r="P337" i="19"/>
  <c r="P333" i="19"/>
  <c r="P89" i="19"/>
  <c r="P18" i="19"/>
  <c r="P84" i="19"/>
  <c r="P205" i="19"/>
  <c r="P80" i="19"/>
  <c r="P76" i="19"/>
  <c r="P72" i="19"/>
  <c r="P201" i="19"/>
  <c r="P67" i="19"/>
  <c r="P327" i="19"/>
  <c r="P323" i="19"/>
  <c r="P319" i="19"/>
  <c r="P65" i="19"/>
  <c r="P61" i="19"/>
  <c r="P57" i="19"/>
  <c r="P53" i="19"/>
  <c r="P49" i="19"/>
  <c r="P299" i="19"/>
  <c r="P295" i="19"/>
  <c r="P291" i="19"/>
  <c r="P14" i="19"/>
  <c r="P10" i="19"/>
  <c r="P38" i="18"/>
  <c r="P34" i="18"/>
  <c r="P30" i="18"/>
  <c r="P26" i="18"/>
  <c r="P22" i="18"/>
  <c r="P278" i="19"/>
  <c r="P311" i="19"/>
  <c r="P276" i="19"/>
  <c r="P272" i="19"/>
  <c r="P15" i="17"/>
  <c r="P11" i="17"/>
  <c r="P17" i="18"/>
  <c r="P13" i="18"/>
  <c r="P246" i="19"/>
  <c r="P122" i="19"/>
  <c r="P114" i="19"/>
  <c r="P281" i="19"/>
  <c r="P107" i="19"/>
  <c r="P103" i="19"/>
  <c r="P99" i="19"/>
  <c r="P241" i="19"/>
  <c r="P236" i="19"/>
  <c r="P96" i="19"/>
  <c r="P232" i="19"/>
  <c r="P228" i="19"/>
  <c r="P24" i="19"/>
  <c r="P20" i="19"/>
  <c r="P223" i="19"/>
  <c r="P211" i="19"/>
  <c r="P45" i="16"/>
  <c r="P347" i="19"/>
  <c r="P37" i="16"/>
  <c r="P33" i="16"/>
  <c r="P29" i="16"/>
  <c r="P25" i="16"/>
  <c r="P21" i="16"/>
  <c r="P17" i="16"/>
  <c r="P342" i="19"/>
  <c r="P90" i="19"/>
  <c r="P86" i="19"/>
  <c r="P85" i="19"/>
  <c r="P206" i="19"/>
  <c r="P81" i="19"/>
  <c r="P77" i="19"/>
  <c r="P73" i="19"/>
  <c r="P202" i="19"/>
  <c r="P68" i="19"/>
  <c r="P328" i="19"/>
  <c r="P320" i="19"/>
  <c r="P316" i="19"/>
  <c r="P54" i="19"/>
  <c r="P50" i="19"/>
  <c r="P296" i="19"/>
  <c r="P292" i="19"/>
  <c r="P15" i="19"/>
  <c r="P31" i="18"/>
  <c r="P27" i="18"/>
  <c r="P23" i="18"/>
  <c r="P279" i="19"/>
  <c r="P312" i="19"/>
  <c r="P308" i="19"/>
  <c r="P18" i="18"/>
  <c r="P14" i="18"/>
  <c r="P119" i="19"/>
  <c r="P352" i="19"/>
  <c r="P100" i="19"/>
  <c r="P220" i="19"/>
  <c r="P216" i="19"/>
  <c r="P212" i="19"/>
  <c r="P22" i="16"/>
  <c r="P16" i="19"/>
  <c r="P63" i="19"/>
  <c r="P59" i="19"/>
  <c r="P55" i="19"/>
  <c r="P28" i="18"/>
  <c r="P20" i="15" l="1"/>
  <c r="P30" i="7"/>
  <c r="P51" i="16"/>
  <c r="P132" i="19"/>
  <c r="P33" i="15"/>
  <c r="P150" i="19"/>
  <c r="P50" i="16"/>
  <c r="P131" i="19"/>
  <c r="P49" i="16"/>
  <c r="P130" i="19"/>
  <c r="P31" i="15"/>
  <c r="P148" i="19"/>
  <c r="P54" i="16"/>
  <c r="P37" i="19"/>
  <c r="P48" i="16"/>
  <c r="P129" i="19"/>
  <c r="P35" i="15"/>
  <c r="P152" i="19"/>
  <c r="P32" i="15"/>
  <c r="P149" i="19"/>
  <c r="P47" i="16"/>
  <c r="P128" i="19"/>
  <c r="P19" i="15"/>
  <c r="P29" i="7"/>
  <c r="P52" i="16"/>
  <c r="P35" i="19"/>
  <c r="P46" i="16"/>
  <c r="P127" i="19"/>
  <c r="P34" i="15"/>
  <c r="P151" i="19"/>
  <c r="P53" i="16"/>
  <c r="P36" i="19"/>
  <c r="O4" i="17" l="1"/>
  <c r="O4" i="15"/>
  <c r="O4" i="14"/>
  <c r="O4" i="19"/>
  <c r="O4" i="7"/>
  <c r="O4" i="18"/>
  <c r="E31" i="15" l="1"/>
  <c r="F31" i="15"/>
  <c r="E33" i="15"/>
  <c r="F33" i="15"/>
  <c r="D31" i="15"/>
  <c r="D32" i="15"/>
  <c r="D33" i="15"/>
  <c r="D34" i="15"/>
  <c r="C31" i="15"/>
  <c r="F19" i="15"/>
  <c r="E19" i="15"/>
  <c r="D19" i="15"/>
  <c r="C19" i="15"/>
  <c r="D128" i="19"/>
  <c r="F127" i="19"/>
  <c r="E127" i="19"/>
  <c r="D127" i="19"/>
  <c r="C127" i="19"/>
  <c r="O505" i="21" l="1"/>
  <c r="Y6" i="21"/>
  <c r="AB7" i="21"/>
  <c r="AE8" i="21"/>
  <c r="Y10" i="21"/>
  <c r="AB11" i="21"/>
  <c r="AE12" i="21"/>
  <c r="Y14" i="21"/>
  <c r="AB15" i="21"/>
  <c r="AE16" i="21"/>
  <c r="Y18" i="21"/>
  <c r="AB19" i="21"/>
  <c r="AE20" i="21"/>
  <c r="Y22" i="21"/>
  <c r="AB23" i="21"/>
  <c r="AE24" i="21"/>
  <c r="Y26" i="21"/>
  <c r="AB27" i="21"/>
  <c r="AE28" i="21"/>
  <c r="Y30" i="21"/>
  <c r="AB31" i="21"/>
  <c r="AE32" i="21"/>
  <c r="Y34" i="21"/>
  <c r="AB35" i="21"/>
  <c r="AE36" i="21"/>
  <c r="Y38" i="21"/>
  <c r="AB39" i="21"/>
  <c r="AE40" i="21"/>
  <c r="Y42" i="21"/>
  <c r="AB43" i="21"/>
  <c r="AE44" i="21"/>
  <c r="Y46" i="21"/>
  <c r="AB47" i="21"/>
  <c r="AE48" i="21"/>
  <c r="Y50" i="21"/>
  <c r="AB51" i="21"/>
  <c r="AE52" i="21"/>
  <c r="Y54" i="21"/>
  <c r="AB55" i="21"/>
  <c r="AE56" i="21"/>
  <c r="Y58" i="21"/>
  <c r="AB59" i="21"/>
  <c r="AE60" i="21"/>
  <c r="Y62" i="21"/>
  <c r="AB63" i="21"/>
  <c r="AE64" i="21"/>
  <c r="Y66" i="21"/>
  <c r="AB67" i="21"/>
  <c r="AE68" i="21"/>
  <c r="Y70" i="21"/>
  <c r="AB71" i="21"/>
  <c r="AE72" i="21"/>
  <c r="Y74" i="21"/>
  <c r="AB75" i="21"/>
  <c r="AE76" i="21"/>
  <c r="Y78" i="21"/>
  <c r="AB79" i="21"/>
  <c r="W5" i="21"/>
  <c r="Z6" i="21"/>
  <c r="AC7" i="21"/>
  <c r="W9" i="21"/>
  <c r="Z10" i="21"/>
  <c r="AC11" i="21"/>
  <c r="W13" i="21"/>
  <c r="Z14" i="21"/>
  <c r="AC15" i="21"/>
  <c r="W17" i="21"/>
  <c r="Z18" i="21"/>
  <c r="AC19" i="21"/>
  <c r="W21" i="21"/>
  <c r="Z22" i="21"/>
  <c r="AC23" i="21"/>
  <c r="W25" i="21"/>
  <c r="Z26" i="21"/>
  <c r="AC27" i="21"/>
  <c r="W29" i="21"/>
  <c r="Z30" i="21"/>
  <c r="AC31" i="21"/>
  <c r="W33" i="21"/>
  <c r="Z34" i="21"/>
  <c r="AC35" i="21"/>
  <c r="W37" i="21"/>
  <c r="Z38" i="21"/>
  <c r="AC39" i="21"/>
  <c r="W41" i="21"/>
  <c r="Z42" i="21"/>
  <c r="AC43" i="21"/>
  <c r="W45" i="21"/>
  <c r="Z46" i="21"/>
  <c r="AC47" i="21"/>
  <c r="W49" i="21"/>
  <c r="Z50" i="21"/>
  <c r="AC51" i="21"/>
  <c r="W53" i="21"/>
  <c r="Z54" i="21"/>
  <c r="AC55" i="21"/>
  <c r="W57" i="21"/>
  <c r="Z58" i="21"/>
  <c r="AC59" i="21"/>
  <c r="W61" i="21"/>
  <c r="Z62" i="21"/>
  <c r="AC63" i="21"/>
  <c r="W65" i="21"/>
  <c r="Z66" i="21"/>
  <c r="AC67" i="21"/>
  <c r="W69" i="21"/>
  <c r="Z70" i="21"/>
  <c r="AC71" i="21"/>
  <c r="W73" i="21"/>
  <c r="Z74" i="21"/>
  <c r="AC75" i="21"/>
  <c r="W77" i="21"/>
  <c r="Z78" i="21"/>
  <c r="AC79" i="21"/>
  <c r="W81" i="21"/>
  <c r="Z82" i="21"/>
  <c r="AC83" i="21"/>
  <c r="W85" i="21"/>
  <c r="Z86" i="21"/>
  <c r="AC87" i="21"/>
  <c r="W89" i="21"/>
  <c r="Z90" i="21"/>
  <c r="AC91" i="21"/>
  <c r="W93" i="21"/>
  <c r="Z94" i="21"/>
  <c r="AC95" i="21"/>
  <c r="W97" i="21"/>
  <c r="Z98" i="21"/>
  <c r="AC99" i="21"/>
  <c r="W101" i="21"/>
  <c r="Z102" i="21"/>
  <c r="AC103" i="21"/>
  <c r="W105" i="21"/>
  <c r="Z106" i="21"/>
  <c r="AC107" i="21"/>
  <c r="W109" i="21"/>
  <c r="Z110" i="21"/>
  <c r="AC111" i="21"/>
  <c r="W113" i="21"/>
  <c r="Z114" i="21"/>
  <c r="AC115" i="21"/>
  <c r="W117" i="21"/>
  <c r="X5" i="21"/>
  <c r="AA6" i="21"/>
  <c r="AD7" i="21"/>
  <c r="X9" i="21"/>
  <c r="AA10" i="21"/>
  <c r="AD11" i="21"/>
  <c r="X13" i="21"/>
  <c r="AA14" i="21"/>
  <c r="AD15" i="21"/>
  <c r="X17" i="21"/>
  <c r="AA18" i="21"/>
  <c r="AD19" i="21"/>
  <c r="X21" i="21"/>
  <c r="AA22" i="21"/>
  <c r="AD23" i="21"/>
  <c r="X25" i="21"/>
  <c r="AA26" i="21"/>
  <c r="AD27" i="21"/>
  <c r="X29" i="21"/>
  <c r="AA30" i="21"/>
  <c r="AD31" i="21"/>
  <c r="X33" i="21"/>
  <c r="AA34" i="21"/>
  <c r="AD35" i="21"/>
  <c r="X37" i="21"/>
  <c r="AA38" i="21"/>
  <c r="AD39" i="21"/>
  <c r="X41" i="21"/>
  <c r="AA42" i="21"/>
  <c r="AD43" i="21"/>
  <c r="X45" i="21"/>
  <c r="AA46" i="21"/>
  <c r="AD47" i="21"/>
  <c r="X49" i="21"/>
  <c r="AA50" i="21"/>
  <c r="AD51" i="21"/>
  <c r="X53" i="21"/>
  <c r="AA54" i="21"/>
  <c r="AD55" i="21"/>
  <c r="X57" i="21"/>
  <c r="AA58" i="21"/>
  <c r="AD59" i="21"/>
  <c r="X61" i="21"/>
  <c r="AA62" i="21"/>
  <c r="AD63" i="21"/>
  <c r="X65" i="21"/>
  <c r="AA66" i="21"/>
  <c r="AD67" i="21"/>
  <c r="X69" i="21"/>
  <c r="AA70" i="21"/>
  <c r="AD71" i="21"/>
  <c r="X73" i="21"/>
  <c r="AA74" i="21"/>
  <c r="AD75" i="21"/>
  <c r="X77" i="21"/>
  <c r="AA78" i="21"/>
  <c r="AD79" i="21"/>
  <c r="X81" i="21"/>
  <c r="AA82" i="21"/>
  <c r="AD83" i="21"/>
  <c r="X85" i="21"/>
  <c r="AA86" i="21"/>
  <c r="AD87" i="21"/>
  <c r="X89" i="21"/>
  <c r="AA90" i="21"/>
  <c r="AD91" i="21"/>
  <c r="X93" i="21"/>
  <c r="AA94" i="21"/>
  <c r="AD95" i="21"/>
  <c r="X97" i="21"/>
  <c r="AA98" i="21"/>
  <c r="AD99" i="21"/>
  <c r="Y5" i="21"/>
  <c r="AB6" i="21"/>
  <c r="AE7" i="21"/>
  <c r="Y9" i="21"/>
  <c r="AB10" i="21"/>
  <c r="AE11" i="21"/>
  <c r="Y13" i="21"/>
  <c r="AB14" i="21"/>
  <c r="AE15" i="21"/>
  <c r="Y17" i="21"/>
  <c r="AB18" i="21"/>
  <c r="AE19" i="21"/>
  <c r="Y21" i="21"/>
  <c r="AB22" i="21"/>
  <c r="AE23" i="21"/>
  <c r="Y25" i="21"/>
  <c r="AB26" i="21"/>
  <c r="AE27" i="21"/>
  <c r="Y29" i="21"/>
  <c r="AB30" i="21"/>
  <c r="AE31" i="21"/>
  <c r="Y33" i="21"/>
  <c r="AB34" i="21"/>
  <c r="AE35" i="21"/>
  <c r="Y37" i="21"/>
  <c r="AB38" i="21"/>
  <c r="AE39" i="21"/>
  <c r="Y41" i="21"/>
  <c r="AB42" i="21"/>
  <c r="AE43" i="21"/>
  <c r="Y45" i="21"/>
  <c r="AB46" i="21"/>
  <c r="AE47" i="21"/>
  <c r="Y49" i="21"/>
  <c r="AB50" i="21"/>
  <c r="AE51" i="21"/>
  <c r="Y53" i="21"/>
  <c r="AB54" i="21"/>
  <c r="AE55" i="21"/>
  <c r="Y57" i="21"/>
  <c r="AB58" i="21"/>
  <c r="AE59" i="21"/>
  <c r="Y61" i="21"/>
  <c r="AB62" i="21"/>
  <c r="AE63" i="21"/>
  <c r="Y65" i="21"/>
  <c r="AB66" i="21"/>
  <c r="AE67" i="21"/>
  <c r="Y69" i="21"/>
  <c r="AB70" i="21"/>
  <c r="AE71" i="21"/>
  <c r="Y73" i="21"/>
  <c r="AB74" i="21"/>
  <c r="AE75" i="21"/>
  <c r="Y77" i="21"/>
  <c r="AB78" i="21"/>
  <c r="AE79" i="21"/>
  <c r="Y81" i="21"/>
  <c r="AB82" i="21"/>
  <c r="AE83" i="21"/>
  <c r="Y85" i="21"/>
  <c r="AB86" i="21"/>
  <c r="AE87" i="21"/>
  <c r="Y89" i="21"/>
  <c r="AB90" i="21"/>
  <c r="AE91" i="21"/>
  <c r="Y93" i="21"/>
  <c r="AB94" i="21"/>
  <c r="AE95" i="21"/>
  <c r="Y97" i="21"/>
  <c r="AB98" i="21"/>
  <c r="AE99" i="21"/>
  <c r="Y101" i="21"/>
  <c r="AB102" i="21"/>
  <c r="AE103" i="21"/>
  <c r="Y105" i="21"/>
  <c r="AB106" i="21"/>
  <c r="AE107" i="21"/>
  <c r="Y109" i="21"/>
  <c r="AB110" i="21"/>
  <c r="AE111" i="21"/>
  <c r="Y113" i="21"/>
  <c r="AB114" i="21"/>
  <c r="AE115" i="21"/>
  <c r="Y117" i="21"/>
  <c r="Z5" i="21"/>
  <c r="AC6" i="21"/>
  <c r="W8" i="21"/>
  <c r="Z9" i="21"/>
  <c r="AC10" i="21"/>
  <c r="W12" i="21"/>
  <c r="Z13" i="21"/>
  <c r="AC14" i="21"/>
  <c r="W16" i="21"/>
  <c r="Z17" i="21"/>
  <c r="AC18" i="21"/>
  <c r="W20" i="21"/>
  <c r="Z21" i="21"/>
  <c r="AC22" i="21"/>
  <c r="W24" i="21"/>
  <c r="AA5" i="21"/>
  <c r="AD6" i="21"/>
  <c r="X8" i="21"/>
  <c r="AA9" i="21"/>
  <c r="AD10" i="21"/>
  <c r="X12" i="21"/>
  <c r="AA13" i="21"/>
  <c r="AD14" i="21"/>
  <c r="X16" i="21"/>
  <c r="AA17" i="21"/>
  <c r="AD18" i="21"/>
  <c r="X20" i="21"/>
  <c r="AA21" i="21"/>
  <c r="AD22" i="21"/>
  <c r="X24" i="21"/>
  <c r="AA25" i="21"/>
  <c r="AD26" i="21"/>
  <c r="X28" i="21"/>
  <c r="AA29" i="21"/>
  <c r="AD30" i="21"/>
  <c r="X32" i="21"/>
  <c r="AA33" i="21"/>
  <c r="AD34" i="21"/>
  <c r="X36" i="21"/>
  <c r="AA37" i="21"/>
  <c r="AD38" i="21"/>
  <c r="X40" i="21"/>
  <c r="AA41" i="21"/>
  <c r="AD42" i="21"/>
  <c r="X44" i="21"/>
  <c r="AA45" i="21"/>
  <c r="AD46" i="21"/>
  <c r="X48" i="21"/>
  <c r="AA49" i="21"/>
  <c r="AD50" i="21"/>
  <c r="X52" i="21"/>
  <c r="AA53" i="21"/>
  <c r="AD54" i="21"/>
  <c r="X56" i="21"/>
  <c r="AA57" i="21"/>
  <c r="AD58" i="21"/>
  <c r="X60" i="21"/>
  <c r="AA61" i="21"/>
  <c r="AD62" i="21"/>
  <c r="X64" i="21"/>
  <c r="AA65" i="21"/>
  <c r="AD66" i="21"/>
  <c r="X68" i="21"/>
  <c r="AA69" i="21"/>
  <c r="AD70" i="21"/>
  <c r="X72" i="21"/>
  <c r="AA73" i="21"/>
  <c r="AD74" i="21"/>
  <c r="X76" i="21"/>
  <c r="AA77" i="21"/>
  <c r="AD78" i="21"/>
  <c r="X80" i="21"/>
  <c r="AA81" i="21"/>
  <c r="AD82" i="21"/>
  <c r="X84" i="21"/>
  <c r="AA85" i="21"/>
  <c r="AD86" i="21"/>
  <c r="AB5" i="21"/>
  <c r="AE6" i="21"/>
  <c r="Y8" i="21"/>
  <c r="AB9" i="21"/>
  <c r="AE10" i="21"/>
  <c r="Y12" i="21"/>
  <c r="AB13" i="21"/>
  <c r="AE14" i="21"/>
  <c r="Y16" i="21"/>
  <c r="AB17" i="21"/>
  <c r="AE18" i="21"/>
  <c r="Y20" i="21"/>
  <c r="AB21" i="21"/>
  <c r="AE22" i="21"/>
  <c r="Y24" i="21"/>
  <c r="AB25" i="21"/>
  <c r="AE26" i="21"/>
  <c r="Y28" i="21"/>
  <c r="AB29" i="21"/>
  <c r="AE30" i="21"/>
  <c r="Y32" i="21"/>
  <c r="AB33" i="21"/>
  <c r="AE34" i="21"/>
  <c r="Y36" i="21"/>
  <c r="AB37" i="21"/>
  <c r="AE38" i="21"/>
  <c r="Y40" i="21"/>
  <c r="AB41" i="21"/>
  <c r="AE42" i="21"/>
  <c r="Y44" i="21"/>
  <c r="AB45" i="21"/>
  <c r="AC5" i="21"/>
  <c r="W7" i="21"/>
  <c r="Z8" i="21"/>
  <c r="AC9" i="21"/>
  <c r="W11" i="21"/>
  <c r="Z12" i="21"/>
  <c r="AC13" i="21"/>
  <c r="W15" i="21"/>
  <c r="Z16" i="21"/>
  <c r="AC17" i="21"/>
  <c r="W19" i="21"/>
  <c r="Z20" i="21"/>
  <c r="AC21" i="21"/>
  <c r="W23" i="21"/>
  <c r="Z24" i="21"/>
  <c r="AC25" i="21"/>
  <c r="W27" i="21"/>
  <c r="Z28" i="21"/>
  <c r="AC29" i="21"/>
  <c r="W31" i="21"/>
  <c r="Z32" i="21"/>
  <c r="AC33" i="21"/>
  <c r="W35" i="21"/>
  <c r="Z36" i="21"/>
  <c r="AC37" i="21"/>
  <c r="W39" i="21"/>
  <c r="Z40" i="21"/>
  <c r="AC41" i="21"/>
  <c r="W43" i="21"/>
  <c r="Z44" i="21"/>
  <c r="AC45" i="21"/>
  <c r="W47" i="21"/>
  <c r="Z48" i="21"/>
  <c r="AC49" i="21"/>
  <c r="W51" i="21"/>
  <c r="Z52" i="21"/>
  <c r="AC53" i="21"/>
  <c r="W55" i="21"/>
  <c r="Z56" i="21"/>
  <c r="AC57" i="21"/>
  <c r="W59" i="21"/>
  <c r="Z60" i="21"/>
  <c r="AC61" i="21"/>
  <c r="W63" i="21"/>
  <c r="Z64" i="21"/>
  <c r="AC65" i="21"/>
  <c r="W67" i="21"/>
  <c r="Z68" i="21"/>
  <c r="AC69" i="21"/>
  <c r="W71" i="21"/>
  <c r="Z72" i="21"/>
  <c r="AC73" i="21"/>
  <c r="W75" i="21"/>
  <c r="Z76" i="21"/>
  <c r="AC77" i="21"/>
  <c r="W79" i="21"/>
  <c r="Z80" i="21"/>
  <c r="AC81" i="21"/>
  <c r="W83" i="21"/>
  <c r="Z84" i="21"/>
  <c r="AC85" i="21"/>
  <c r="W87" i="21"/>
  <c r="Z88" i="21"/>
  <c r="AC89" i="21"/>
  <c r="W91" i="21"/>
  <c r="Z92" i="21"/>
  <c r="AC93" i="21"/>
  <c r="W95" i="21"/>
  <c r="Z96" i="21"/>
  <c r="AC97" i="21"/>
  <c r="W99" i="21"/>
  <c r="Z100" i="21"/>
  <c r="AC101" i="21"/>
  <c r="W103" i="21"/>
  <c r="Z104" i="21"/>
  <c r="AC105" i="21"/>
  <c r="W107" i="21"/>
  <c r="Z108" i="21"/>
  <c r="AC109" i="21"/>
  <c r="W111" i="21"/>
  <c r="Z112" i="21"/>
  <c r="AC113" i="21"/>
  <c r="W115" i="21"/>
  <c r="Z116" i="21"/>
  <c r="AC117" i="21"/>
  <c r="AD5" i="21"/>
  <c r="X7" i="21"/>
  <c r="AA8" i="21"/>
  <c r="AD9" i="21"/>
  <c r="X11" i="21"/>
  <c r="AA12" i="21"/>
  <c r="AD13" i="21"/>
  <c r="X15" i="21"/>
  <c r="AA16" i="21"/>
  <c r="AD17" i="21"/>
  <c r="X19" i="21"/>
  <c r="AA20" i="21"/>
  <c r="AD21" i="21"/>
  <c r="X23" i="21"/>
  <c r="AA24" i="21"/>
  <c r="AD25" i="21"/>
  <c r="X27" i="21"/>
  <c r="AA28" i="21"/>
  <c r="AD29" i="21"/>
  <c r="X31" i="21"/>
  <c r="AA32" i="21"/>
  <c r="AD33" i="21"/>
  <c r="X35" i="21"/>
  <c r="AA36" i="21"/>
  <c r="AD37" i="21"/>
  <c r="X39" i="21"/>
  <c r="AA40" i="21"/>
  <c r="AD41" i="21"/>
  <c r="X43" i="21"/>
  <c r="AA44" i="21"/>
  <c r="AD45" i="21"/>
  <c r="X47" i="21"/>
  <c r="AA48" i="21"/>
  <c r="AD49" i="21"/>
  <c r="X51" i="21"/>
  <c r="AA52" i="21"/>
  <c r="AD53" i="21"/>
  <c r="X55" i="21"/>
  <c r="AA56" i="21"/>
  <c r="AD57" i="21"/>
  <c r="X59" i="21"/>
  <c r="AA60" i="21"/>
  <c r="AD61" i="21"/>
  <c r="X63" i="21"/>
  <c r="AA64" i="21"/>
  <c r="AD65" i="21"/>
  <c r="X67" i="21"/>
  <c r="AA68" i="21"/>
  <c r="AD69" i="21"/>
  <c r="X71" i="21"/>
  <c r="AA72" i="21"/>
  <c r="AD73" i="21"/>
  <c r="X75" i="21"/>
  <c r="AA76" i="21"/>
  <c r="AD77" i="21"/>
  <c r="X79" i="21"/>
  <c r="AA80" i="21"/>
  <c r="AD81" i="21"/>
  <c r="X83" i="21"/>
  <c r="AA84" i="21"/>
  <c r="AD85" i="21"/>
  <c r="X87" i="21"/>
  <c r="AA88" i="21"/>
  <c r="AD89" i="21"/>
  <c r="X91" i="21"/>
  <c r="AA92" i="21"/>
  <c r="AD93" i="21"/>
  <c r="X95" i="21"/>
  <c r="AA96" i="21"/>
  <c r="AD97" i="21"/>
  <c r="X99" i="21"/>
  <c r="AA100" i="21"/>
  <c r="AD101" i="21"/>
  <c r="X103" i="21"/>
  <c r="AA104" i="21"/>
  <c r="AD105" i="21"/>
  <c r="X107" i="21"/>
  <c r="AA108" i="21"/>
  <c r="AD109" i="21"/>
  <c r="X111" i="21"/>
  <c r="AA112" i="21"/>
  <c r="AD113" i="21"/>
  <c r="X115" i="21"/>
  <c r="AA116" i="21"/>
  <c r="AD117" i="21"/>
  <c r="AE5" i="21"/>
  <c r="Y7" i="21"/>
  <c r="AB8" i="21"/>
  <c r="AE9" i="21"/>
  <c r="Y11" i="21"/>
  <c r="AB12" i="21"/>
  <c r="AE13" i="21"/>
  <c r="Y15" i="21"/>
  <c r="AB16" i="21"/>
  <c r="AE17" i="21"/>
  <c r="Y19" i="21"/>
  <c r="AB20" i="21"/>
  <c r="AE21" i="21"/>
  <c r="Y23" i="21"/>
  <c r="AB24" i="21"/>
  <c r="AE25" i="21"/>
  <c r="Y27" i="21"/>
  <c r="AB28" i="21"/>
  <c r="AE29" i="21"/>
  <c r="Y31" i="21"/>
  <c r="AB32" i="21"/>
  <c r="AE33" i="21"/>
  <c r="Y35" i="21"/>
  <c r="AB36" i="21"/>
  <c r="AE37" i="21"/>
  <c r="Y39" i="21"/>
  <c r="AB40" i="21"/>
  <c r="AE41" i="21"/>
  <c r="Y43" i="21"/>
  <c r="AB44" i="21"/>
  <c r="AE45" i="21"/>
  <c r="Y47" i="21"/>
  <c r="AB48" i="21"/>
  <c r="AE49" i="21"/>
  <c r="Y51" i="21"/>
  <c r="AB52" i="21"/>
  <c r="AE53" i="21"/>
  <c r="Y55" i="21"/>
  <c r="AB56" i="21"/>
  <c r="AE57" i="21"/>
  <c r="AD12" i="21"/>
  <c r="AD20" i="21"/>
  <c r="AA27" i="21"/>
  <c r="AD32" i="21"/>
  <c r="X38" i="21"/>
  <c r="AA43" i="21"/>
  <c r="Y48" i="21"/>
  <c r="Y52" i="21"/>
  <c r="Y56" i="21"/>
  <c r="W60" i="21"/>
  <c r="Y63" i="21"/>
  <c r="X66" i="21"/>
  <c r="AB69" i="21"/>
  <c r="AC72" i="21"/>
  <c r="W76" i="21"/>
  <c r="Y79" i="21"/>
  <c r="W82" i="21"/>
  <c r="AC84" i="21"/>
  <c r="Z87" i="21"/>
  <c r="AB89" i="21"/>
  <c r="W92" i="21"/>
  <c r="X94" i="21"/>
  <c r="AB96" i="21"/>
  <c r="AD98" i="21"/>
  <c r="AE100" i="21"/>
  <c r="AE102" i="21"/>
  <c r="AE104" i="21"/>
  <c r="AE106" i="21"/>
  <c r="AE108" i="21"/>
  <c r="AE110" i="21"/>
  <c r="AE112" i="21"/>
  <c r="AE114" i="21"/>
  <c r="AE116" i="21"/>
  <c r="AC118" i="21"/>
  <c r="W120" i="21"/>
  <c r="Z121" i="21"/>
  <c r="AC122" i="21"/>
  <c r="W124" i="21"/>
  <c r="Z125" i="21"/>
  <c r="AC126" i="21"/>
  <c r="W128" i="21"/>
  <c r="Z129" i="21"/>
  <c r="AC130" i="21"/>
  <c r="W132" i="21"/>
  <c r="Z133" i="21"/>
  <c r="AC134" i="21"/>
  <c r="W136" i="21"/>
  <c r="Z137" i="21"/>
  <c r="AC138" i="21"/>
  <c r="W140" i="21"/>
  <c r="Z141" i="21"/>
  <c r="AC142" i="21"/>
  <c r="W144" i="21"/>
  <c r="Z145" i="21"/>
  <c r="AC146" i="21"/>
  <c r="W148" i="21"/>
  <c r="Z149" i="21"/>
  <c r="AC150" i="21"/>
  <c r="W152" i="21"/>
  <c r="Z153" i="21"/>
  <c r="AC154" i="21"/>
  <c r="W156" i="21"/>
  <c r="Z157" i="21"/>
  <c r="AC158" i="21"/>
  <c r="W160" i="21"/>
  <c r="Z161" i="21"/>
  <c r="AC162" i="21"/>
  <c r="W164" i="21"/>
  <c r="Z165" i="21"/>
  <c r="AC166" i="21"/>
  <c r="W168" i="21"/>
  <c r="Z169" i="21"/>
  <c r="AC170" i="21"/>
  <c r="W172" i="21"/>
  <c r="Z173" i="21"/>
  <c r="AC174" i="21"/>
  <c r="W176" i="21"/>
  <c r="Z177" i="21"/>
  <c r="AC178" i="21"/>
  <c r="W180" i="21"/>
  <c r="Z181" i="21"/>
  <c r="AC182" i="21"/>
  <c r="W184" i="21"/>
  <c r="Z185" i="21"/>
  <c r="AC186" i="21"/>
  <c r="W6" i="21"/>
  <c r="W14" i="21"/>
  <c r="W22" i="21"/>
  <c r="W28" i="21"/>
  <c r="Z33" i="21"/>
  <c r="AC38" i="21"/>
  <c r="W44" i="21"/>
  <c r="AC48" i="21"/>
  <c r="AC52" i="21"/>
  <c r="AC56" i="21"/>
  <c r="Y60" i="21"/>
  <c r="Z63" i="21"/>
  <c r="AC66" i="21"/>
  <c r="AE69" i="21"/>
  <c r="AD72" i="21"/>
  <c r="Y76" i="21"/>
  <c r="Z79" i="21"/>
  <c r="X82" i="21"/>
  <c r="AD84" i="21"/>
  <c r="AA87" i="21"/>
  <c r="AE89" i="21"/>
  <c r="X92" i="21"/>
  <c r="Y94" i="21"/>
  <c r="AC96" i="21"/>
  <c r="AE98" i="21"/>
  <c r="X101" i="21"/>
  <c r="Y103" i="21"/>
  <c r="X105" i="21"/>
  <c r="Y107" i="21"/>
  <c r="X109" i="21"/>
  <c r="Y111" i="21"/>
  <c r="X113" i="21"/>
  <c r="Y115" i="21"/>
  <c r="X117" i="21"/>
  <c r="AD118" i="21"/>
  <c r="X120" i="21"/>
  <c r="AA121" i="21"/>
  <c r="AD122" i="21"/>
  <c r="X124" i="21"/>
  <c r="AA125" i="21"/>
  <c r="AD126" i="21"/>
  <c r="X128" i="21"/>
  <c r="AA129" i="21"/>
  <c r="AD130" i="21"/>
  <c r="X132" i="21"/>
  <c r="AA133" i="21"/>
  <c r="AD134" i="21"/>
  <c r="X136" i="21"/>
  <c r="AA137" i="21"/>
  <c r="AD138" i="21"/>
  <c r="X140" i="21"/>
  <c r="AA141" i="21"/>
  <c r="AD142" i="21"/>
  <c r="X144" i="21"/>
  <c r="AA145" i="21"/>
  <c r="AD146" i="21"/>
  <c r="X148" i="21"/>
  <c r="AA149" i="21"/>
  <c r="AD150" i="21"/>
  <c r="X152" i="21"/>
  <c r="AA153" i="21"/>
  <c r="AD154" i="21"/>
  <c r="X156" i="21"/>
  <c r="AA157" i="21"/>
  <c r="AD158" i="21"/>
  <c r="X160" i="21"/>
  <c r="AA161" i="21"/>
  <c r="AD162" i="21"/>
  <c r="X164" i="21"/>
  <c r="AA165" i="21"/>
  <c r="AD166" i="21"/>
  <c r="X168" i="21"/>
  <c r="AA169" i="21"/>
  <c r="AD170" i="21"/>
  <c r="X172" i="21"/>
  <c r="AA173" i="21"/>
  <c r="X6" i="21"/>
  <c r="X14" i="21"/>
  <c r="X22" i="21"/>
  <c r="AC28" i="21"/>
  <c r="W34" i="21"/>
  <c r="Z39" i="21"/>
  <c r="AC44" i="21"/>
  <c r="AD48" i="21"/>
  <c r="AD52" i="21"/>
  <c r="AD56" i="21"/>
  <c r="AB60" i="21"/>
  <c r="AA63" i="21"/>
  <c r="AE66" i="21"/>
  <c r="W70" i="21"/>
  <c r="Z73" i="21"/>
  <c r="AB76" i="21"/>
  <c r="AA79" i="21"/>
  <c r="Y82" i="21"/>
  <c r="AE84" i="21"/>
  <c r="AB87" i="21"/>
  <c r="W90" i="21"/>
  <c r="Y92" i="21"/>
  <c r="AC94" i="21"/>
  <c r="AD96" i="21"/>
  <c r="Y99" i="21"/>
  <c r="Z101" i="21"/>
  <c r="Z103" i="21"/>
  <c r="Z105" i="21"/>
  <c r="Z107" i="21"/>
  <c r="Z109" i="21"/>
  <c r="Z111" i="21"/>
  <c r="Z113" i="21"/>
  <c r="Z115" i="21"/>
  <c r="Z117" i="21"/>
  <c r="AE118" i="21"/>
  <c r="Y120" i="21"/>
  <c r="AB121" i="21"/>
  <c r="AE122" i="21"/>
  <c r="Y124" i="21"/>
  <c r="AB125" i="21"/>
  <c r="AE126" i="21"/>
  <c r="Y128" i="21"/>
  <c r="AB129" i="21"/>
  <c r="AE130" i="21"/>
  <c r="Y132" i="21"/>
  <c r="AB133" i="21"/>
  <c r="AE134" i="21"/>
  <c r="Y136" i="21"/>
  <c r="AB137" i="21"/>
  <c r="AE138" i="21"/>
  <c r="Y140" i="21"/>
  <c r="AB141" i="21"/>
  <c r="AE142" i="21"/>
  <c r="Y144" i="21"/>
  <c r="AB145" i="21"/>
  <c r="AE146" i="21"/>
  <c r="Y148" i="21"/>
  <c r="AB149" i="21"/>
  <c r="AE150" i="21"/>
  <c r="Y152" i="21"/>
  <c r="AB153" i="21"/>
  <c r="AE154" i="21"/>
  <c r="Y156" i="21"/>
  <c r="AB157" i="21"/>
  <c r="AE158" i="21"/>
  <c r="Y160" i="21"/>
  <c r="AB161" i="21"/>
  <c r="AE162" i="21"/>
  <c r="Y164" i="21"/>
  <c r="AB165" i="21"/>
  <c r="AE166" i="21"/>
  <c r="Y168" i="21"/>
  <c r="AB169" i="21"/>
  <c r="AE170" i="21"/>
  <c r="Y172" i="21"/>
  <c r="AB173" i="21"/>
  <c r="Z7" i="21"/>
  <c r="Z15" i="21"/>
  <c r="Z23" i="21"/>
  <c r="AD28" i="21"/>
  <c r="X34" i="21"/>
  <c r="AA39" i="21"/>
  <c r="AD44" i="21"/>
  <c r="Z49" i="21"/>
  <c r="Z53" i="21"/>
  <c r="Z57" i="21"/>
  <c r="AC60" i="21"/>
  <c r="W64" i="21"/>
  <c r="Y67" i="21"/>
  <c r="X70" i="21"/>
  <c r="AB73" i="21"/>
  <c r="AC76" i="21"/>
  <c r="W80" i="21"/>
  <c r="AC82" i="21"/>
  <c r="Z85" i="21"/>
  <c r="W88" i="21"/>
  <c r="X90" i="21"/>
  <c r="AB92" i="21"/>
  <c r="AD94" i="21"/>
  <c r="AE96" i="21"/>
  <c r="Z99" i="21"/>
  <c r="AA101" i="21"/>
  <c r="AA103" i="21"/>
  <c r="AA105" i="21"/>
  <c r="AA107" i="21"/>
  <c r="AA109" i="21"/>
  <c r="AA111" i="21"/>
  <c r="AA113" i="21"/>
  <c r="AA115" i="21"/>
  <c r="AA117" i="21"/>
  <c r="W119" i="21"/>
  <c r="Z120" i="21"/>
  <c r="AC121" i="21"/>
  <c r="W123" i="21"/>
  <c r="Z124" i="21"/>
  <c r="AC125" i="21"/>
  <c r="W127" i="21"/>
  <c r="Z128" i="21"/>
  <c r="AC129" i="21"/>
  <c r="W131" i="21"/>
  <c r="Z132" i="21"/>
  <c r="AC133" i="21"/>
  <c r="W135" i="21"/>
  <c r="Z136" i="21"/>
  <c r="AC137" i="21"/>
  <c r="W139" i="21"/>
  <c r="Z140" i="21"/>
  <c r="AC141" i="21"/>
  <c r="W143" i="21"/>
  <c r="Z144" i="21"/>
  <c r="AC145" i="21"/>
  <c r="W147" i="21"/>
  <c r="Z148" i="21"/>
  <c r="AC149" i="21"/>
  <c r="W151" i="21"/>
  <c r="Z152" i="21"/>
  <c r="AC153" i="21"/>
  <c r="W155" i="21"/>
  <c r="Z156" i="21"/>
  <c r="AC157" i="21"/>
  <c r="W159" i="21"/>
  <c r="Z160" i="21"/>
  <c r="AC161" i="21"/>
  <c r="W163" i="21"/>
  <c r="Z164" i="21"/>
  <c r="AC165" i="21"/>
  <c r="W167" i="21"/>
  <c r="Z168" i="21"/>
  <c r="AC169" i="21"/>
  <c r="W171" i="21"/>
  <c r="Z172" i="21"/>
  <c r="AC173" i="21"/>
  <c r="W175" i="21"/>
  <c r="Z176" i="21"/>
  <c r="AC177" i="21"/>
  <c r="W179" i="21"/>
  <c r="Z180" i="21"/>
  <c r="AC181" i="21"/>
  <c r="W183" i="21"/>
  <c r="Z184" i="21"/>
  <c r="AC185" i="21"/>
  <c r="W187" i="21"/>
  <c r="AA7" i="21"/>
  <c r="AA15" i="21"/>
  <c r="AA23" i="21"/>
  <c r="Z29" i="21"/>
  <c r="AC34" i="21"/>
  <c r="W40" i="21"/>
  <c r="Z45" i="21"/>
  <c r="AB49" i="21"/>
  <c r="AB53" i="21"/>
  <c r="AB57" i="21"/>
  <c r="AD60" i="21"/>
  <c r="Y64" i="21"/>
  <c r="Z67" i="21"/>
  <c r="AC70" i="21"/>
  <c r="AE73" i="21"/>
  <c r="AD76" i="21"/>
  <c r="Y80" i="21"/>
  <c r="AE82" i="21"/>
  <c r="AB85" i="21"/>
  <c r="X88" i="21"/>
  <c r="Y90" i="21"/>
  <c r="AC92" i="21"/>
  <c r="AE94" i="21"/>
  <c r="Z97" i="21"/>
  <c r="AA99" i="21"/>
  <c r="AB101" i="21"/>
  <c r="AB103" i="21"/>
  <c r="AB105" i="21"/>
  <c r="AB107" i="21"/>
  <c r="AB109" i="21"/>
  <c r="AB111" i="21"/>
  <c r="AB113" i="21"/>
  <c r="AB115" i="21"/>
  <c r="AB117" i="21"/>
  <c r="X119" i="21"/>
  <c r="AA120" i="21"/>
  <c r="AD121" i="21"/>
  <c r="X123" i="21"/>
  <c r="AA124" i="21"/>
  <c r="AD125" i="21"/>
  <c r="X127" i="21"/>
  <c r="AA128" i="21"/>
  <c r="AD129" i="21"/>
  <c r="X131" i="21"/>
  <c r="AA132" i="21"/>
  <c r="AD133" i="21"/>
  <c r="X135" i="21"/>
  <c r="AA136" i="21"/>
  <c r="AD137" i="21"/>
  <c r="X139" i="21"/>
  <c r="AA140" i="21"/>
  <c r="AD141" i="21"/>
  <c r="X143" i="21"/>
  <c r="AA144" i="21"/>
  <c r="AD145" i="21"/>
  <c r="X147" i="21"/>
  <c r="AA148" i="21"/>
  <c r="AD149" i="21"/>
  <c r="X151" i="21"/>
  <c r="AA152" i="21"/>
  <c r="AD153" i="21"/>
  <c r="X155" i="21"/>
  <c r="AA156" i="21"/>
  <c r="AD157" i="21"/>
  <c r="X159" i="21"/>
  <c r="AA160" i="21"/>
  <c r="AD161" i="21"/>
  <c r="X163" i="21"/>
  <c r="AA164" i="21"/>
  <c r="AD165" i="21"/>
  <c r="X167" i="21"/>
  <c r="AA168" i="21"/>
  <c r="AD169" i="21"/>
  <c r="X171" i="21"/>
  <c r="AA172" i="21"/>
  <c r="AD173" i="21"/>
  <c r="X175" i="21"/>
  <c r="AA176" i="21"/>
  <c r="AD177" i="21"/>
  <c r="X179" i="21"/>
  <c r="AA180" i="21"/>
  <c r="AD181" i="21"/>
  <c r="X183" i="21"/>
  <c r="AA184" i="21"/>
  <c r="AD185" i="21"/>
  <c r="AC8" i="21"/>
  <c r="AC16" i="21"/>
  <c r="AC24" i="21"/>
  <c r="W30" i="21"/>
  <c r="Z35" i="21"/>
  <c r="AC40" i="21"/>
  <c r="W46" i="21"/>
  <c r="W50" i="21"/>
  <c r="W54" i="21"/>
  <c r="W58" i="21"/>
  <c r="Z61" i="21"/>
  <c r="AB64" i="21"/>
  <c r="AA67" i="21"/>
  <c r="AE70" i="21"/>
  <c r="W74" i="21"/>
  <c r="Z77" i="21"/>
  <c r="AB80" i="21"/>
  <c r="Y83" i="21"/>
  <c r="AE85" i="21"/>
  <c r="Y88" i="21"/>
  <c r="AC90" i="21"/>
  <c r="AD92" i="21"/>
  <c r="Y95" i="21"/>
  <c r="AA97" i="21"/>
  <c r="AB99" i="21"/>
  <c r="AE101" i="21"/>
  <c r="AD103" i="21"/>
  <c r="AE105" i="21"/>
  <c r="AD107" i="21"/>
  <c r="AE109" i="21"/>
  <c r="AD111" i="21"/>
  <c r="AE113" i="21"/>
  <c r="AD115" i="21"/>
  <c r="AE117" i="21"/>
  <c r="Y119" i="21"/>
  <c r="AB120" i="21"/>
  <c r="AE121" i="21"/>
  <c r="Y123" i="21"/>
  <c r="AB124" i="21"/>
  <c r="AE125" i="21"/>
  <c r="Y127" i="21"/>
  <c r="AB128" i="21"/>
  <c r="AE129" i="21"/>
  <c r="Y131" i="21"/>
  <c r="AB132" i="21"/>
  <c r="AE133" i="21"/>
  <c r="Y135" i="21"/>
  <c r="AB136" i="21"/>
  <c r="AE137" i="21"/>
  <c r="Y139" i="21"/>
  <c r="AB140" i="21"/>
  <c r="AE141" i="21"/>
  <c r="Y143" i="21"/>
  <c r="AB144" i="21"/>
  <c r="AE145" i="21"/>
  <c r="Y147" i="21"/>
  <c r="AB148" i="21"/>
  <c r="AE149" i="21"/>
  <c r="Y151" i="21"/>
  <c r="AB152" i="21"/>
  <c r="AE153" i="21"/>
  <c r="Y155" i="21"/>
  <c r="AB156" i="21"/>
  <c r="AE157" i="21"/>
  <c r="Y159" i="21"/>
  <c r="AB160" i="21"/>
  <c r="AE161" i="21"/>
  <c r="Y163" i="21"/>
  <c r="AB164" i="21"/>
  <c r="AE165" i="21"/>
  <c r="Y167" i="21"/>
  <c r="AB168" i="21"/>
  <c r="AE169" i="21"/>
  <c r="Y171" i="21"/>
  <c r="AB172" i="21"/>
  <c r="AE173" i="21"/>
  <c r="Y175" i="21"/>
  <c r="AB176" i="21"/>
  <c r="AE177" i="21"/>
  <c r="Y179" i="21"/>
  <c r="AB180" i="21"/>
  <c r="AE181" i="21"/>
  <c r="Y183" i="21"/>
  <c r="AB184" i="21"/>
  <c r="AE185" i="21"/>
  <c r="AD8" i="21"/>
  <c r="AD16" i="21"/>
  <c r="AD24" i="21"/>
  <c r="X30" i="21"/>
  <c r="AA35" i="21"/>
  <c r="AD40" i="21"/>
  <c r="X46" i="21"/>
  <c r="X50" i="21"/>
  <c r="X54" i="21"/>
  <c r="X58" i="21"/>
  <c r="AB61" i="21"/>
  <c r="AC64" i="21"/>
  <c r="W68" i="21"/>
  <c r="Y71" i="21"/>
  <c r="X74" i="21"/>
  <c r="AB77" i="21"/>
  <c r="AC80" i="21"/>
  <c r="Z83" i="21"/>
  <c r="W86" i="21"/>
  <c r="AB88" i="21"/>
  <c r="AD90" i="21"/>
  <c r="AE92" i="21"/>
  <c r="Z95" i="21"/>
  <c r="AB97" i="21"/>
  <c r="W100" i="21"/>
  <c r="W102" i="21"/>
  <c r="W104" i="21"/>
  <c r="W106" i="21"/>
  <c r="W108" i="21"/>
  <c r="W110" i="21"/>
  <c r="W112" i="21"/>
  <c r="W114" i="21"/>
  <c r="W116" i="21"/>
  <c r="W118" i="21"/>
  <c r="Z119" i="21"/>
  <c r="AC120" i="21"/>
  <c r="W122" i="21"/>
  <c r="Z123" i="21"/>
  <c r="AC124" i="21"/>
  <c r="W126" i="21"/>
  <c r="Z127" i="21"/>
  <c r="AC128" i="21"/>
  <c r="W130" i="21"/>
  <c r="Z131" i="21"/>
  <c r="AC132" i="21"/>
  <c r="W134" i="21"/>
  <c r="Z135" i="21"/>
  <c r="AC136" i="21"/>
  <c r="W138" i="21"/>
  <c r="Z139" i="21"/>
  <c r="AC140" i="21"/>
  <c r="W142" i="21"/>
  <c r="Z143" i="21"/>
  <c r="AC144" i="21"/>
  <c r="W146" i="21"/>
  <c r="Z147" i="21"/>
  <c r="AC148" i="21"/>
  <c r="W150" i="21"/>
  <c r="Z151" i="21"/>
  <c r="AC152" i="21"/>
  <c r="W154" i="21"/>
  <c r="Z155" i="21"/>
  <c r="AC156" i="21"/>
  <c r="W158" i="21"/>
  <c r="Z159" i="21"/>
  <c r="AC160" i="21"/>
  <c r="W162" i="21"/>
  <c r="Z163" i="21"/>
  <c r="AC164" i="21"/>
  <c r="W166" i="21"/>
  <c r="Z167" i="21"/>
  <c r="AC168" i="21"/>
  <c r="W170" i="21"/>
  <c r="Z171" i="21"/>
  <c r="AC172" i="21"/>
  <c r="W10" i="21"/>
  <c r="W18" i="21"/>
  <c r="Z25" i="21"/>
  <c r="AC30" i="21"/>
  <c r="W36" i="21"/>
  <c r="Z41" i="21"/>
  <c r="AC46" i="21"/>
  <c r="AC50" i="21"/>
  <c r="AC54" i="21"/>
  <c r="AC58" i="21"/>
  <c r="AE61" i="21"/>
  <c r="AD64" i="21"/>
  <c r="Y68" i="21"/>
  <c r="Z71" i="21"/>
  <c r="AC74" i="21"/>
  <c r="AE77" i="21"/>
  <c r="AD80" i="21"/>
  <c r="AA83" i="21"/>
  <c r="X86" i="21"/>
  <c r="AC88" i="21"/>
  <c r="AE90" i="21"/>
  <c r="Z93" i="21"/>
  <c r="AA95" i="21"/>
  <c r="AE97" i="21"/>
  <c r="X100" i="21"/>
  <c r="X102" i="21"/>
  <c r="X104" i="21"/>
  <c r="X106" i="21"/>
  <c r="X108" i="21"/>
  <c r="X110" i="21"/>
  <c r="X112" i="21"/>
  <c r="X114" i="21"/>
  <c r="X116" i="21"/>
  <c r="X118" i="21"/>
  <c r="AA119" i="21"/>
  <c r="AD120" i="21"/>
  <c r="X122" i="21"/>
  <c r="AA123" i="21"/>
  <c r="AD124" i="21"/>
  <c r="X126" i="21"/>
  <c r="AA127" i="21"/>
  <c r="AD128" i="21"/>
  <c r="X130" i="21"/>
  <c r="AA131" i="21"/>
  <c r="AD132" i="21"/>
  <c r="X134" i="21"/>
  <c r="AA135" i="21"/>
  <c r="AD136" i="21"/>
  <c r="X138" i="21"/>
  <c r="AA139" i="21"/>
  <c r="AD140" i="21"/>
  <c r="X142" i="21"/>
  <c r="AA143" i="21"/>
  <c r="AD144" i="21"/>
  <c r="X146" i="21"/>
  <c r="AA147" i="21"/>
  <c r="X10" i="21"/>
  <c r="X18" i="21"/>
  <c r="W26" i="21"/>
  <c r="Z31" i="21"/>
  <c r="AC36" i="21"/>
  <c r="W42" i="21"/>
  <c r="AE46" i="21"/>
  <c r="AE50" i="21"/>
  <c r="AE54" i="21"/>
  <c r="AE58" i="21"/>
  <c r="W62" i="21"/>
  <c r="Z65" i="21"/>
  <c r="AB68" i="21"/>
  <c r="AA71" i="21"/>
  <c r="AE74" i="21"/>
  <c r="W78" i="21"/>
  <c r="AE80" i="21"/>
  <c r="AB83" i="21"/>
  <c r="Y86" i="21"/>
  <c r="AD88" i="21"/>
  <c r="Y91" i="21"/>
  <c r="AA93" i="21"/>
  <c r="AB95" i="21"/>
  <c r="W98" i="21"/>
  <c r="Y100" i="21"/>
  <c r="Y102" i="21"/>
  <c r="Y104" i="21"/>
  <c r="Y106" i="21"/>
  <c r="Y108" i="21"/>
  <c r="Y110" i="21"/>
  <c r="Y112" i="21"/>
  <c r="Y114" i="21"/>
  <c r="Y116" i="21"/>
  <c r="Y118" i="21"/>
  <c r="AB119" i="21"/>
  <c r="AE120" i="21"/>
  <c r="Y122" i="21"/>
  <c r="AB123" i="21"/>
  <c r="AE124" i="21"/>
  <c r="Y126" i="21"/>
  <c r="AB127" i="21"/>
  <c r="AE128" i="21"/>
  <c r="Y130" i="21"/>
  <c r="AB131" i="21"/>
  <c r="AE132" i="21"/>
  <c r="Y134" i="21"/>
  <c r="AB135" i="21"/>
  <c r="AE136" i="21"/>
  <c r="Y138" i="21"/>
  <c r="AB139" i="21"/>
  <c r="AE140" i="21"/>
  <c r="Y142" i="21"/>
  <c r="AB143" i="21"/>
  <c r="AE144" i="21"/>
  <c r="Y146" i="21"/>
  <c r="AB147" i="21"/>
  <c r="AE148" i="21"/>
  <c r="Y150" i="21"/>
  <c r="AB151" i="21"/>
  <c r="AE152" i="21"/>
  <c r="Y154" i="21"/>
  <c r="AB155" i="21"/>
  <c r="AE156" i="21"/>
  <c r="Y158" i="21"/>
  <c r="AB159" i="21"/>
  <c r="AE160" i="21"/>
  <c r="Y162" i="21"/>
  <c r="AB163" i="21"/>
  <c r="AE164" i="21"/>
  <c r="Y166" i="21"/>
  <c r="AB167" i="21"/>
  <c r="AE168" i="21"/>
  <c r="Y170" i="21"/>
  <c r="AB171" i="21"/>
  <c r="AE172" i="21"/>
  <c r="Z11" i="21"/>
  <c r="Z19" i="21"/>
  <c r="X26" i="21"/>
  <c r="AA31" i="21"/>
  <c r="AD36" i="21"/>
  <c r="X42" i="21"/>
  <c r="Z47" i="21"/>
  <c r="Z51" i="21"/>
  <c r="Z55" i="21"/>
  <c r="Y59" i="21"/>
  <c r="X62" i="21"/>
  <c r="AB65" i="21"/>
  <c r="AC68" i="21"/>
  <c r="W72" i="21"/>
  <c r="Y75" i="21"/>
  <c r="X78" i="21"/>
  <c r="Z81" i="21"/>
  <c r="W84" i="21"/>
  <c r="AC86" i="21"/>
  <c r="AE88" i="21"/>
  <c r="Z91" i="21"/>
  <c r="AB93" i="21"/>
  <c r="W96" i="21"/>
  <c r="X98" i="21"/>
  <c r="AB100" i="21"/>
  <c r="AA102" i="21"/>
  <c r="AB104" i="21"/>
  <c r="AA106" i="21"/>
  <c r="AB108" i="21"/>
  <c r="AA110" i="21"/>
  <c r="AB112" i="21"/>
  <c r="AA114" i="21"/>
  <c r="AB116" i="21"/>
  <c r="Z118" i="21"/>
  <c r="AC119" i="21"/>
  <c r="W121" i="21"/>
  <c r="Z122" i="21"/>
  <c r="AC123" i="21"/>
  <c r="W125" i="21"/>
  <c r="Z126" i="21"/>
  <c r="AC127" i="21"/>
  <c r="W129" i="21"/>
  <c r="Z130" i="21"/>
  <c r="AC131" i="21"/>
  <c r="W133" i="21"/>
  <c r="Z134" i="21"/>
  <c r="AC135" i="21"/>
  <c r="W137" i="21"/>
  <c r="Z138" i="21"/>
  <c r="AC139" i="21"/>
  <c r="W141" i="21"/>
  <c r="Z142" i="21"/>
  <c r="AC143" i="21"/>
  <c r="W145" i="21"/>
  <c r="Z146" i="21"/>
  <c r="AC147" i="21"/>
  <c r="W149" i="21"/>
  <c r="Z150" i="21"/>
  <c r="AC151" i="21"/>
  <c r="W153" i="21"/>
  <c r="Z154" i="21"/>
  <c r="AC155" i="21"/>
  <c r="W157" i="21"/>
  <c r="Z158" i="21"/>
  <c r="AC159" i="21"/>
  <c r="W161" i="21"/>
  <c r="Z162" i="21"/>
  <c r="AC163" i="21"/>
  <c r="W165" i="21"/>
  <c r="Z166" i="21"/>
  <c r="AC167" i="21"/>
  <c r="W169" i="21"/>
  <c r="Z170" i="21"/>
  <c r="AC171" i="21"/>
  <c r="W173" i="21"/>
  <c r="Z43" i="21"/>
  <c r="W66" i="21"/>
  <c r="AB84" i="21"/>
  <c r="AC98" i="21"/>
  <c r="AD110" i="21"/>
  <c r="Y121" i="21"/>
  <c r="Y129" i="21"/>
  <c r="Y137" i="21"/>
  <c r="Y145" i="21"/>
  <c r="AD151" i="21"/>
  <c r="X157" i="21"/>
  <c r="AA162" i="21"/>
  <c r="AD167" i="21"/>
  <c r="X173" i="21"/>
  <c r="AB175" i="21"/>
  <c r="AA177" i="21"/>
  <c r="AB179" i="21"/>
  <c r="AA181" i="21"/>
  <c r="AB183" i="21"/>
  <c r="AA185" i="21"/>
  <c r="Z187" i="21"/>
  <c r="AC188" i="21"/>
  <c r="W190" i="21"/>
  <c r="Z191" i="21"/>
  <c r="AC192" i="21"/>
  <c r="W194" i="21"/>
  <c r="Z195" i="21"/>
  <c r="AC196" i="21"/>
  <c r="W198" i="21"/>
  <c r="Z199" i="21"/>
  <c r="AC200" i="21"/>
  <c r="W202" i="21"/>
  <c r="Z203" i="21"/>
  <c r="AC204" i="21"/>
  <c r="W206" i="21"/>
  <c r="Z207" i="21"/>
  <c r="AC208" i="21"/>
  <c r="W210" i="21"/>
  <c r="Z211" i="21"/>
  <c r="AC212" i="21"/>
  <c r="W214" i="21"/>
  <c r="Z215" i="21"/>
  <c r="AC216" i="21"/>
  <c r="W218" i="21"/>
  <c r="Z219" i="21"/>
  <c r="AC220" i="21"/>
  <c r="W222" i="21"/>
  <c r="Z223" i="21"/>
  <c r="AC224" i="21"/>
  <c r="W226" i="21"/>
  <c r="Z227" i="21"/>
  <c r="AC228" i="21"/>
  <c r="W230" i="21"/>
  <c r="Z231" i="21"/>
  <c r="AC232" i="21"/>
  <c r="W234" i="21"/>
  <c r="Z235" i="21"/>
  <c r="AC236" i="21"/>
  <c r="W238" i="21"/>
  <c r="Z239" i="21"/>
  <c r="AC240" i="21"/>
  <c r="W242" i="21"/>
  <c r="Z243" i="21"/>
  <c r="AC244" i="21"/>
  <c r="W246" i="21"/>
  <c r="Z247" i="21"/>
  <c r="AC248" i="21"/>
  <c r="W250" i="21"/>
  <c r="Z251" i="21"/>
  <c r="AC252" i="21"/>
  <c r="W254" i="21"/>
  <c r="Z255" i="21"/>
  <c r="AC256" i="21"/>
  <c r="W258" i="21"/>
  <c r="Z259" i="21"/>
  <c r="AC260" i="21"/>
  <c r="W262" i="21"/>
  <c r="Z263" i="21"/>
  <c r="AC264" i="21"/>
  <c r="W266" i="21"/>
  <c r="Z267" i="21"/>
  <c r="AC268" i="21"/>
  <c r="W270" i="21"/>
  <c r="Z271" i="21"/>
  <c r="AC272" i="21"/>
  <c r="AA11" i="21"/>
  <c r="AA47" i="21"/>
  <c r="AD68" i="21"/>
  <c r="AE86" i="21"/>
  <c r="AC100" i="21"/>
  <c r="AC112" i="21"/>
  <c r="AA122" i="21"/>
  <c r="AA130" i="21"/>
  <c r="AA138" i="21"/>
  <c r="AA146" i="21"/>
  <c r="AE151" i="21"/>
  <c r="Y157" i="21"/>
  <c r="AB162" i="21"/>
  <c r="AE167" i="21"/>
  <c r="Y173" i="21"/>
  <c r="AC175" i="21"/>
  <c r="AB177" i="21"/>
  <c r="AC179" i="21"/>
  <c r="AB181" i="21"/>
  <c r="AC183" i="21"/>
  <c r="AB185" i="21"/>
  <c r="AA187" i="21"/>
  <c r="AD188" i="21"/>
  <c r="X190" i="21"/>
  <c r="AA191" i="21"/>
  <c r="AD192" i="21"/>
  <c r="X194" i="21"/>
  <c r="AA195" i="21"/>
  <c r="AD196" i="21"/>
  <c r="X198" i="21"/>
  <c r="AA199" i="21"/>
  <c r="AD200" i="21"/>
  <c r="X202" i="21"/>
  <c r="AA203" i="21"/>
  <c r="AD204" i="21"/>
  <c r="X206" i="21"/>
  <c r="AA207" i="21"/>
  <c r="AD208" i="21"/>
  <c r="X210" i="21"/>
  <c r="AA211" i="21"/>
  <c r="AD212" i="21"/>
  <c r="X214" i="21"/>
  <c r="AA215" i="21"/>
  <c r="AD216" i="21"/>
  <c r="X218" i="21"/>
  <c r="AA219" i="21"/>
  <c r="AD220" i="21"/>
  <c r="X222" i="21"/>
  <c r="AA223" i="21"/>
  <c r="AD224" i="21"/>
  <c r="X226" i="21"/>
  <c r="AA227" i="21"/>
  <c r="AD228" i="21"/>
  <c r="X230" i="21"/>
  <c r="AA231" i="21"/>
  <c r="AD232" i="21"/>
  <c r="X234" i="21"/>
  <c r="AA235" i="21"/>
  <c r="AD236" i="21"/>
  <c r="X238" i="21"/>
  <c r="AA239" i="21"/>
  <c r="AD240" i="21"/>
  <c r="X242" i="21"/>
  <c r="AA243" i="21"/>
  <c r="AD244" i="21"/>
  <c r="X246" i="21"/>
  <c r="AA247" i="21"/>
  <c r="AD248" i="21"/>
  <c r="X250" i="21"/>
  <c r="AA251" i="21"/>
  <c r="AD252" i="21"/>
  <c r="X254" i="21"/>
  <c r="AA255" i="21"/>
  <c r="AD256" i="21"/>
  <c r="X258" i="21"/>
  <c r="AA259" i="21"/>
  <c r="AD260" i="21"/>
  <c r="X262" i="21"/>
  <c r="AC12" i="21"/>
  <c r="W48" i="21"/>
  <c r="Z69" i="21"/>
  <c r="Y87" i="21"/>
  <c r="AD100" i="21"/>
  <c r="AD112" i="21"/>
  <c r="AB122" i="21"/>
  <c r="AB130" i="21"/>
  <c r="AB138" i="21"/>
  <c r="AB146" i="21"/>
  <c r="AD152" i="21"/>
  <c r="X158" i="21"/>
  <c r="AA163" i="21"/>
  <c r="AD168" i="21"/>
  <c r="W174" i="21"/>
  <c r="AD175" i="21"/>
  <c r="W178" i="21"/>
  <c r="AD179" i="21"/>
  <c r="W182" i="21"/>
  <c r="AD183" i="21"/>
  <c r="W186" i="21"/>
  <c r="AB187" i="21"/>
  <c r="AE188" i="21"/>
  <c r="Y190" i="21"/>
  <c r="AB191" i="21"/>
  <c r="AE192" i="21"/>
  <c r="Y194" i="21"/>
  <c r="AB195" i="21"/>
  <c r="AE196" i="21"/>
  <c r="Y198" i="21"/>
  <c r="AB199" i="21"/>
  <c r="AE200" i="21"/>
  <c r="Y202" i="21"/>
  <c r="AB203" i="21"/>
  <c r="AE204" i="21"/>
  <c r="Y206" i="21"/>
  <c r="AB207" i="21"/>
  <c r="AE208" i="21"/>
  <c r="Y210" i="21"/>
  <c r="AB211" i="21"/>
  <c r="AE212" i="21"/>
  <c r="Y214" i="21"/>
  <c r="AB215" i="21"/>
  <c r="AE216" i="21"/>
  <c r="Y218" i="21"/>
  <c r="AB219" i="21"/>
  <c r="AE220" i="21"/>
  <c r="Y222" i="21"/>
  <c r="AB223" i="21"/>
  <c r="AE224" i="21"/>
  <c r="Y226" i="21"/>
  <c r="AB227" i="21"/>
  <c r="AE228" i="21"/>
  <c r="Y230" i="21"/>
  <c r="AB231" i="21"/>
  <c r="AE232" i="21"/>
  <c r="Y234" i="21"/>
  <c r="AB235" i="21"/>
  <c r="AE236" i="21"/>
  <c r="Y238" i="21"/>
  <c r="AB239" i="21"/>
  <c r="AE240" i="21"/>
  <c r="Y242" i="21"/>
  <c r="AB243" i="21"/>
  <c r="AE244" i="21"/>
  <c r="Y246" i="21"/>
  <c r="AB247" i="21"/>
  <c r="AE248" i="21"/>
  <c r="Y250" i="21"/>
  <c r="AB251" i="21"/>
  <c r="AE252" i="21"/>
  <c r="Y254" i="21"/>
  <c r="AB255" i="21"/>
  <c r="AE256" i="21"/>
  <c r="Y258" i="21"/>
  <c r="AB259" i="21"/>
  <c r="AE260" i="21"/>
  <c r="Y262" i="21"/>
  <c r="AB263" i="21"/>
  <c r="AE264" i="21"/>
  <c r="Y266" i="21"/>
  <c r="AB267" i="21"/>
  <c r="AE268" i="21"/>
  <c r="Y270" i="21"/>
  <c r="AB271" i="21"/>
  <c r="AA19" i="21"/>
  <c r="AA51" i="21"/>
  <c r="Y72" i="21"/>
  <c r="Z89" i="21"/>
  <c r="AC102" i="21"/>
  <c r="AC114" i="21"/>
  <c r="AD123" i="21"/>
  <c r="AD131" i="21"/>
  <c r="AD139" i="21"/>
  <c r="AD147" i="21"/>
  <c r="X153" i="21"/>
  <c r="AA158" i="21"/>
  <c r="AD163" i="21"/>
  <c r="X169" i="21"/>
  <c r="X174" i="21"/>
  <c r="AE175" i="21"/>
  <c r="X178" i="21"/>
  <c r="AE179" i="21"/>
  <c r="X182" i="21"/>
  <c r="AE183" i="21"/>
  <c r="X186" i="21"/>
  <c r="AC187" i="21"/>
  <c r="W189" i="21"/>
  <c r="Z190" i="21"/>
  <c r="AC191" i="21"/>
  <c r="W193" i="21"/>
  <c r="Z194" i="21"/>
  <c r="AC195" i="21"/>
  <c r="W197" i="21"/>
  <c r="Z198" i="21"/>
  <c r="AC199" i="21"/>
  <c r="W201" i="21"/>
  <c r="Z202" i="21"/>
  <c r="AC203" i="21"/>
  <c r="W205" i="21"/>
  <c r="Z206" i="21"/>
  <c r="AC207" i="21"/>
  <c r="W209" i="21"/>
  <c r="Z210" i="21"/>
  <c r="AC211" i="21"/>
  <c r="W213" i="21"/>
  <c r="Z214" i="21"/>
  <c r="AC215" i="21"/>
  <c r="W217" i="21"/>
  <c r="Z218" i="21"/>
  <c r="AC219" i="21"/>
  <c r="W221" i="21"/>
  <c r="Z222" i="21"/>
  <c r="AC223" i="21"/>
  <c r="W225" i="21"/>
  <c r="Z226" i="21"/>
  <c r="AC227" i="21"/>
  <c r="W229" i="21"/>
  <c r="Z230" i="21"/>
  <c r="AC231" i="21"/>
  <c r="W233" i="21"/>
  <c r="Z234" i="21"/>
  <c r="AC235" i="21"/>
  <c r="W237" i="21"/>
  <c r="Z238" i="21"/>
  <c r="AC239" i="21"/>
  <c r="W241" i="21"/>
  <c r="Z242" i="21"/>
  <c r="AC243" i="21"/>
  <c r="W245" i="21"/>
  <c r="Z246" i="21"/>
  <c r="AC247" i="21"/>
  <c r="W249" i="21"/>
  <c r="Z250" i="21"/>
  <c r="AC251" i="21"/>
  <c r="W253" i="21"/>
  <c r="Z254" i="21"/>
  <c r="AC255" i="21"/>
  <c r="W257" i="21"/>
  <c r="Z258" i="21"/>
  <c r="AC259" i="21"/>
  <c r="W261" i="21"/>
  <c r="Z262" i="21"/>
  <c r="AC263" i="21"/>
  <c r="W265" i="21"/>
  <c r="Z266" i="21"/>
  <c r="AC267" i="21"/>
  <c r="W269" i="21"/>
  <c r="Z270" i="21"/>
  <c r="AC271" i="21"/>
  <c r="AC20" i="21"/>
  <c r="W52" i="21"/>
  <c r="AB72" i="21"/>
  <c r="AA89" i="21"/>
  <c r="AD102" i="21"/>
  <c r="AD114" i="21"/>
  <c r="AE123" i="21"/>
  <c r="AE131" i="21"/>
  <c r="AE139" i="21"/>
  <c r="AE147" i="21"/>
  <c r="Y153" i="21"/>
  <c r="AB158" i="21"/>
  <c r="AE163" i="21"/>
  <c r="Y169" i="21"/>
  <c r="Y174" i="21"/>
  <c r="X176" i="21"/>
  <c r="Y178" i="21"/>
  <c r="X180" i="21"/>
  <c r="Y182" i="21"/>
  <c r="X184" i="21"/>
  <c r="Y186" i="21"/>
  <c r="AD187" i="21"/>
  <c r="X189" i="21"/>
  <c r="AA190" i="21"/>
  <c r="AD191" i="21"/>
  <c r="X193" i="21"/>
  <c r="AA194" i="21"/>
  <c r="AD195" i="21"/>
  <c r="X197" i="21"/>
  <c r="AA198" i="21"/>
  <c r="AD199" i="21"/>
  <c r="X201" i="21"/>
  <c r="AA202" i="21"/>
  <c r="AD203" i="21"/>
  <c r="X205" i="21"/>
  <c r="AA206" i="21"/>
  <c r="AD207" i="21"/>
  <c r="X209" i="21"/>
  <c r="AA210" i="21"/>
  <c r="AD211" i="21"/>
  <c r="X213" i="21"/>
  <c r="AA214" i="21"/>
  <c r="AD215" i="21"/>
  <c r="X217" i="21"/>
  <c r="AA218" i="21"/>
  <c r="AD219" i="21"/>
  <c r="X221" i="21"/>
  <c r="AA222" i="21"/>
  <c r="AD223" i="21"/>
  <c r="X225" i="21"/>
  <c r="AA226" i="21"/>
  <c r="AD227" i="21"/>
  <c r="X229" i="21"/>
  <c r="AA230" i="21"/>
  <c r="AD231" i="21"/>
  <c r="X233" i="21"/>
  <c r="AA234" i="21"/>
  <c r="AD235" i="21"/>
  <c r="X237" i="21"/>
  <c r="AA238" i="21"/>
  <c r="AD239" i="21"/>
  <c r="X241" i="21"/>
  <c r="AA242" i="21"/>
  <c r="AD243" i="21"/>
  <c r="X245" i="21"/>
  <c r="AA246" i="21"/>
  <c r="AD247" i="21"/>
  <c r="X249" i="21"/>
  <c r="AA250" i="21"/>
  <c r="AD251" i="21"/>
  <c r="X253" i="21"/>
  <c r="AA254" i="21"/>
  <c r="AD255" i="21"/>
  <c r="X257" i="21"/>
  <c r="AA258" i="21"/>
  <c r="AD259" i="21"/>
  <c r="X261" i="21"/>
  <c r="AA262" i="21"/>
  <c r="AD263" i="21"/>
  <c r="X265" i="21"/>
  <c r="AA266" i="21"/>
  <c r="AD267" i="21"/>
  <c r="X269" i="21"/>
  <c r="AA270" i="21"/>
  <c r="AD271" i="21"/>
  <c r="AC26" i="21"/>
  <c r="AA55" i="21"/>
  <c r="Z75" i="21"/>
  <c r="AA91" i="21"/>
  <c r="AC104" i="21"/>
  <c r="AC116" i="21"/>
  <c r="X125" i="21"/>
  <c r="X133" i="21"/>
  <c r="X141" i="21"/>
  <c r="AD148" i="21"/>
  <c r="X154" i="21"/>
  <c r="AA159" i="21"/>
  <c r="AD164" i="21"/>
  <c r="X170" i="21"/>
  <c r="Z174" i="21"/>
  <c r="Y176" i="21"/>
  <c r="Z178" i="21"/>
  <c r="Y180" i="21"/>
  <c r="Z182" i="21"/>
  <c r="Y184" i="21"/>
  <c r="Z186" i="21"/>
  <c r="AE187" i="21"/>
  <c r="Y189" i="21"/>
  <c r="AB190" i="21"/>
  <c r="AE191" i="21"/>
  <c r="Y193" i="21"/>
  <c r="AB194" i="21"/>
  <c r="AE195" i="21"/>
  <c r="Y197" i="21"/>
  <c r="AB198" i="21"/>
  <c r="AE199" i="21"/>
  <c r="Y201" i="21"/>
  <c r="AB202" i="21"/>
  <c r="AE203" i="21"/>
  <c r="Y205" i="21"/>
  <c r="AB206" i="21"/>
  <c r="AE207" i="21"/>
  <c r="Y209" i="21"/>
  <c r="AB210" i="21"/>
  <c r="AE211" i="21"/>
  <c r="Y213" i="21"/>
  <c r="AB214" i="21"/>
  <c r="AE215" i="21"/>
  <c r="Y217" i="21"/>
  <c r="AB218" i="21"/>
  <c r="AE219" i="21"/>
  <c r="Y221" i="21"/>
  <c r="AB222" i="21"/>
  <c r="AE223" i="21"/>
  <c r="Y225" i="21"/>
  <c r="AB226" i="21"/>
  <c r="AE227" i="21"/>
  <c r="Y229" i="21"/>
  <c r="AB230" i="21"/>
  <c r="AE231" i="21"/>
  <c r="Y233" i="21"/>
  <c r="AB234" i="21"/>
  <c r="AE235" i="21"/>
  <c r="Y237" i="21"/>
  <c r="AB238" i="21"/>
  <c r="AE239" i="21"/>
  <c r="Y241" i="21"/>
  <c r="AB242" i="21"/>
  <c r="AE243" i="21"/>
  <c r="Y245" i="21"/>
  <c r="AB246" i="21"/>
  <c r="AE247" i="21"/>
  <c r="Y249" i="21"/>
  <c r="AB250" i="21"/>
  <c r="AE251" i="21"/>
  <c r="Y253" i="21"/>
  <c r="AB254" i="21"/>
  <c r="AE255" i="21"/>
  <c r="Y257" i="21"/>
  <c r="AB258" i="21"/>
  <c r="AE259" i="21"/>
  <c r="Y261" i="21"/>
  <c r="AB262" i="21"/>
  <c r="AE263" i="21"/>
  <c r="Y265" i="21"/>
  <c r="AB266" i="21"/>
  <c r="AE267" i="21"/>
  <c r="Y269" i="21"/>
  <c r="AB270" i="21"/>
  <c r="AE271" i="21"/>
  <c r="Z27" i="21"/>
  <c r="W56" i="21"/>
  <c r="AA75" i="21"/>
  <c r="AB91" i="21"/>
  <c r="AD104" i="21"/>
  <c r="AD116" i="21"/>
  <c r="Y125" i="21"/>
  <c r="Y133" i="21"/>
  <c r="Y141" i="21"/>
  <c r="X149" i="21"/>
  <c r="AA154" i="21"/>
  <c r="AD159" i="21"/>
  <c r="X165" i="21"/>
  <c r="AA170" i="21"/>
  <c r="AA174" i="21"/>
  <c r="AC176" i="21"/>
  <c r="AA178" i="21"/>
  <c r="AC180" i="21"/>
  <c r="AA182" i="21"/>
  <c r="AC184" i="21"/>
  <c r="AA186" i="21"/>
  <c r="W188" i="21"/>
  <c r="Z189" i="21"/>
  <c r="AC190" i="21"/>
  <c r="W192" i="21"/>
  <c r="Z193" i="21"/>
  <c r="AC194" i="21"/>
  <c r="W196" i="21"/>
  <c r="Z197" i="21"/>
  <c r="AC198" i="21"/>
  <c r="W200" i="21"/>
  <c r="Z201" i="21"/>
  <c r="AC202" i="21"/>
  <c r="W204" i="21"/>
  <c r="Z205" i="21"/>
  <c r="AC206" i="21"/>
  <c r="W208" i="21"/>
  <c r="Z209" i="21"/>
  <c r="AC210" i="21"/>
  <c r="W212" i="21"/>
  <c r="Z213" i="21"/>
  <c r="AC214" i="21"/>
  <c r="W216" i="21"/>
  <c r="Z217" i="21"/>
  <c r="AC218" i="21"/>
  <c r="W220" i="21"/>
  <c r="Z221" i="21"/>
  <c r="AC222" i="21"/>
  <c r="W224" i="21"/>
  <c r="Z225" i="21"/>
  <c r="AC226" i="21"/>
  <c r="W228" i="21"/>
  <c r="Z229" i="21"/>
  <c r="AC230" i="21"/>
  <c r="W232" i="21"/>
  <c r="Z233" i="21"/>
  <c r="AC234" i="21"/>
  <c r="W236" i="21"/>
  <c r="Z237" i="21"/>
  <c r="AC238" i="21"/>
  <c r="W240" i="21"/>
  <c r="Z241" i="21"/>
  <c r="AC242" i="21"/>
  <c r="W244" i="21"/>
  <c r="Z245" i="21"/>
  <c r="AC246" i="21"/>
  <c r="W32" i="21"/>
  <c r="Z59" i="21"/>
  <c r="AC78" i="21"/>
  <c r="AE93" i="21"/>
  <c r="AC106" i="21"/>
  <c r="AA118" i="21"/>
  <c r="AA126" i="21"/>
  <c r="AA134" i="21"/>
  <c r="AA142" i="21"/>
  <c r="Y149" i="21"/>
  <c r="AB154" i="21"/>
  <c r="AE159" i="21"/>
  <c r="Y165" i="21"/>
  <c r="AB170" i="21"/>
  <c r="AB174" i="21"/>
  <c r="AD176" i="21"/>
  <c r="AB178" i="21"/>
  <c r="AD180" i="21"/>
  <c r="AB182" i="21"/>
  <c r="AD184" i="21"/>
  <c r="AB186" i="21"/>
  <c r="X188" i="21"/>
  <c r="AA189" i="21"/>
  <c r="AD190" i="21"/>
  <c r="X192" i="21"/>
  <c r="AA193" i="21"/>
  <c r="AD194" i="21"/>
  <c r="X196" i="21"/>
  <c r="AA197" i="21"/>
  <c r="AD198" i="21"/>
  <c r="X200" i="21"/>
  <c r="AA201" i="21"/>
  <c r="AD202" i="21"/>
  <c r="X204" i="21"/>
  <c r="AA205" i="21"/>
  <c r="AD206" i="21"/>
  <c r="X208" i="21"/>
  <c r="AA209" i="21"/>
  <c r="AD210" i="21"/>
  <c r="X212" i="21"/>
  <c r="AA213" i="21"/>
  <c r="AD214" i="21"/>
  <c r="X216" i="21"/>
  <c r="AA217" i="21"/>
  <c r="AD218" i="21"/>
  <c r="X220" i="21"/>
  <c r="AA221" i="21"/>
  <c r="AD222" i="21"/>
  <c r="X224" i="21"/>
  <c r="AA225" i="21"/>
  <c r="AD226" i="21"/>
  <c r="X228" i="21"/>
  <c r="AA229" i="21"/>
  <c r="AD230" i="21"/>
  <c r="X232" i="21"/>
  <c r="AA233" i="21"/>
  <c r="AD234" i="21"/>
  <c r="X236" i="21"/>
  <c r="AA237" i="21"/>
  <c r="AD238" i="21"/>
  <c r="X240" i="21"/>
  <c r="AA241" i="21"/>
  <c r="AD242" i="21"/>
  <c r="X244" i="21"/>
  <c r="AA245" i="21"/>
  <c r="AD246" i="21"/>
  <c r="AC32" i="21"/>
  <c r="AA59" i="21"/>
  <c r="AE78" i="21"/>
  <c r="W94" i="21"/>
  <c r="AD106" i="21"/>
  <c r="AB118" i="21"/>
  <c r="AB126" i="21"/>
  <c r="AB134" i="21"/>
  <c r="AB142" i="21"/>
  <c r="X150" i="21"/>
  <c r="AA155" i="21"/>
  <c r="AD160" i="21"/>
  <c r="X166" i="21"/>
  <c r="AA171" i="21"/>
  <c r="AD174" i="21"/>
  <c r="AE176" i="21"/>
  <c r="AD178" i="21"/>
  <c r="AE180" i="21"/>
  <c r="AD182" i="21"/>
  <c r="AE184" i="21"/>
  <c r="AD186" i="21"/>
  <c r="Y188" i="21"/>
  <c r="AB189" i="21"/>
  <c r="AE190" i="21"/>
  <c r="Y192" i="21"/>
  <c r="AB193" i="21"/>
  <c r="AE194" i="21"/>
  <c r="Y196" i="21"/>
  <c r="AB197" i="21"/>
  <c r="AE198" i="21"/>
  <c r="Y200" i="21"/>
  <c r="AB201" i="21"/>
  <c r="AE202" i="21"/>
  <c r="Y204" i="21"/>
  <c r="AB205" i="21"/>
  <c r="AE206" i="21"/>
  <c r="Y208" i="21"/>
  <c r="AB209" i="21"/>
  <c r="AE210" i="21"/>
  <c r="Y212" i="21"/>
  <c r="AB213" i="21"/>
  <c r="AE214" i="21"/>
  <c r="Y216" i="21"/>
  <c r="AB217" i="21"/>
  <c r="AE218" i="21"/>
  <c r="Y220" i="21"/>
  <c r="AB221" i="21"/>
  <c r="AE222" i="21"/>
  <c r="Y224" i="21"/>
  <c r="AB225" i="21"/>
  <c r="AE226" i="21"/>
  <c r="Y228" i="21"/>
  <c r="AB229" i="21"/>
  <c r="AE230" i="21"/>
  <c r="Y232" i="21"/>
  <c r="AB233" i="21"/>
  <c r="AE234" i="21"/>
  <c r="Y236" i="21"/>
  <c r="AB237" i="21"/>
  <c r="AE238" i="21"/>
  <c r="Y240" i="21"/>
  <c r="AB241" i="21"/>
  <c r="AE242" i="21"/>
  <c r="Y244" i="21"/>
  <c r="AB245" i="21"/>
  <c r="AE246" i="21"/>
  <c r="Y248" i="21"/>
  <c r="AB249" i="21"/>
  <c r="AE250" i="21"/>
  <c r="Y252" i="21"/>
  <c r="AB253" i="21"/>
  <c r="AE254" i="21"/>
  <c r="Y256" i="21"/>
  <c r="AB257" i="21"/>
  <c r="AE258" i="21"/>
  <c r="Y260" i="21"/>
  <c r="AB261" i="21"/>
  <c r="Z37" i="21"/>
  <c r="AC62" i="21"/>
  <c r="AB81" i="21"/>
  <c r="X96" i="21"/>
  <c r="AC108" i="21"/>
  <c r="AD119" i="21"/>
  <c r="AD127" i="21"/>
  <c r="AD135" i="21"/>
  <c r="AD143" i="21"/>
  <c r="AA150" i="21"/>
  <c r="AD155" i="21"/>
  <c r="X161" i="21"/>
  <c r="AA166" i="21"/>
  <c r="AD171" i="21"/>
  <c r="AE174" i="21"/>
  <c r="W177" i="21"/>
  <c r="AE178" i="21"/>
  <c r="W181" i="21"/>
  <c r="AE182" i="21"/>
  <c r="W185" i="21"/>
  <c r="AE186" i="21"/>
  <c r="Z188" i="21"/>
  <c r="AC189" i="21"/>
  <c r="W191" i="21"/>
  <c r="Z192" i="21"/>
  <c r="AC193" i="21"/>
  <c r="W195" i="21"/>
  <c r="Z196" i="21"/>
  <c r="AC197" i="21"/>
  <c r="W199" i="21"/>
  <c r="Z200" i="21"/>
  <c r="AC201" i="21"/>
  <c r="W203" i="21"/>
  <c r="Z204" i="21"/>
  <c r="AC205" i="21"/>
  <c r="W207" i="21"/>
  <c r="Z208" i="21"/>
  <c r="AC209" i="21"/>
  <c r="W211" i="21"/>
  <c r="Z212" i="21"/>
  <c r="AC213" i="21"/>
  <c r="W215" i="21"/>
  <c r="Z216" i="21"/>
  <c r="AC217" i="21"/>
  <c r="W219" i="21"/>
  <c r="Z220" i="21"/>
  <c r="AC221" i="21"/>
  <c r="W223" i="21"/>
  <c r="Z224" i="21"/>
  <c r="AC225" i="21"/>
  <c r="W227" i="21"/>
  <c r="Z228" i="21"/>
  <c r="AC229" i="21"/>
  <c r="W231" i="21"/>
  <c r="Z232" i="21"/>
  <c r="AC233" i="21"/>
  <c r="W235" i="21"/>
  <c r="Z236" i="21"/>
  <c r="AC237" i="21"/>
  <c r="W239" i="21"/>
  <c r="Z240" i="21"/>
  <c r="AC241" i="21"/>
  <c r="W243" i="21"/>
  <c r="Z244" i="21"/>
  <c r="AC245" i="21"/>
  <c r="W247" i="21"/>
  <c r="Z248" i="21"/>
  <c r="AC249" i="21"/>
  <c r="W251" i="21"/>
  <c r="Z252" i="21"/>
  <c r="AC253" i="21"/>
  <c r="W255" i="21"/>
  <c r="Z256" i="21"/>
  <c r="AC257" i="21"/>
  <c r="W259" i="21"/>
  <c r="Z260" i="21"/>
  <c r="AC261" i="21"/>
  <c r="X121" i="21"/>
  <c r="X162" i="21"/>
  <c r="Y181" i="21"/>
  <c r="Y191" i="21"/>
  <c r="Y199" i="21"/>
  <c r="Y207" i="21"/>
  <c r="Y215" i="21"/>
  <c r="Y223" i="21"/>
  <c r="Y231" i="21"/>
  <c r="Y239" i="21"/>
  <c r="Y247" i="21"/>
  <c r="Y251" i="21"/>
  <c r="Y255" i="21"/>
  <c r="Y259" i="21"/>
  <c r="W263" i="21"/>
  <c r="AA265" i="21"/>
  <c r="AA267" i="21"/>
  <c r="AD269" i="21"/>
  <c r="Y272" i="21"/>
  <c r="AC273" i="21"/>
  <c r="W275" i="21"/>
  <c r="Z276" i="21"/>
  <c r="AC277" i="21"/>
  <c r="W279" i="21"/>
  <c r="Z280" i="21"/>
  <c r="AC281" i="21"/>
  <c r="W283" i="21"/>
  <c r="Z284" i="21"/>
  <c r="AC285" i="21"/>
  <c r="W287" i="21"/>
  <c r="Z288" i="21"/>
  <c r="AC289" i="21"/>
  <c r="W291" i="21"/>
  <c r="Z292" i="21"/>
  <c r="AC293" i="21"/>
  <c r="W295" i="21"/>
  <c r="Z296" i="21"/>
  <c r="AC297" i="21"/>
  <c r="W299" i="21"/>
  <c r="Z300" i="21"/>
  <c r="AC301" i="21"/>
  <c r="W303" i="21"/>
  <c r="Z304" i="21"/>
  <c r="AC305" i="21"/>
  <c r="W307" i="21"/>
  <c r="Z308" i="21"/>
  <c r="AC309" i="21"/>
  <c r="W311" i="21"/>
  <c r="Z312" i="21"/>
  <c r="AC313" i="21"/>
  <c r="W315" i="21"/>
  <c r="Z316" i="21"/>
  <c r="AC317" i="21"/>
  <c r="W319" i="21"/>
  <c r="Z320" i="21"/>
  <c r="AC321" i="21"/>
  <c r="W323" i="21"/>
  <c r="Z324" i="21"/>
  <c r="AC325" i="21"/>
  <c r="W327" i="21"/>
  <c r="Z328" i="21"/>
  <c r="AC329" i="21"/>
  <c r="W331" i="21"/>
  <c r="Z332" i="21"/>
  <c r="AC333" i="21"/>
  <c r="W335" i="21"/>
  <c r="Z336" i="21"/>
  <c r="AC337" i="21"/>
  <c r="W339" i="21"/>
  <c r="Z340" i="21"/>
  <c r="AC341" i="21"/>
  <c r="W343" i="21"/>
  <c r="Z344" i="21"/>
  <c r="AC345" i="21"/>
  <c r="W347" i="21"/>
  <c r="Z348" i="21"/>
  <c r="AC349" i="21"/>
  <c r="W351" i="21"/>
  <c r="Z352" i="21"/>
  <c r="AC353" i="21"/>
  <c r="W355" i="21"/>
  <c r="Z356" i="21"/>
  <c r="AC357" i="21"/>
  <c r="W359" i="21"/>
  <c r="Z360" i="21"/>
  <c r="W38" i="21"/>
  <c r="AE127" i="21"/>
  <c r="AB166" i="21"/>
  <c r="Z183" i="21"/>
  <c r="AA192" i="21"/>
  <c r="AA200" i="21"/>
  <c r="AA208" i="21"/>
  <c r="AA216" i="21"/>
  <c r="AA224" i="21"/>
  <c r="AA232" i="21"/>
  <c r="AA240" i="21"/>
  <c r="W248" i="21"/>
  <c r="W252" i="21"/>
  <c r="W256" i="21"/>
  <c r="W260" i="21"/>
  <c r="X263" i="21"/>
  <c r="AB265" i="21"/>
  <c r="W268" i="21"/>
  <c r="AE269" i="21"/>
  <c r="Z272" i="21"/>
  <c r="AD273" i="21"/>
  <c r="X275" i="21"/>
  <c r="AA276" i="21"/>
  <c r="AD277" i="21"/>
  <c r="X279" i="21"/>
  <c r="AA280" i="21"/>
  <c r="AD281" i="21"/>
  <c r="X283" i="21"/>
  <c r="AA284" i="21"/>
  <c r="AD285" i="21"/>
  <c r="X287" i="21"/>
  <c r="AA288" i="21"/>
  <c r="AD289" i="21"/>
  <c r="X291" i="21"/>
  <c r="AA292" i="21"/>
  <c r="AD293" i="21"/>
  <c r="X295" i="21"/>
  <c r="AA296" i="21"/>
  <c r="AD297" i="21"/>
  <c r="X299" i="21"/>
  <c r="AA300" i="21"/>
  <c r="AD301" i="21"/>
  <c r="X303" i="21"/>
  <c r="AA304" i="21"/>
  <c r="AD305" i="21"/>
  <c r="X307" i="21"/>
  <c r="AA308" i="21"/>
  <c r="AD309" i="21"/>
  <c r="X311" i="21"/>
  <c r="AA312" i="21"/>
  <c r="AD313" i="21"/>
  <c r="X315" i="21"/>
  <c r="AA316" i="21"/>
  <c r="AD317" i="21"/>
  <c r="X319" i="21"/>
  <c r="AA320" i="21"/>
  <c r="AD321" i="21"/>
  <c r="X323" i="21"/>
  <c r="AA324" i="21"/>
  <c r="AD325" i="21"/>
  <c r="X327" i="21"/>
  <c r="AA328" i="21"/>
  <c r="AD329" i="21"/>
  <c r="X331" i="21"/>
  <c r="AA332" i="21"/>
  <c r="AD333" i="21"/>
  <c r="X335" i="21"/>
  <c r="AA336" i="21"/>
  <c r="AD337" i="21"/>
  <c r="X339" i="21"/>
  <c r="AA340" i="21"/>
  <c r="AD341" i="21"/>
  <c r="X343" i="21"/>
  <c r="AA344" i="21"/>
  <c r="AD345" i="21"/>
  <c r="X347" i="21"/>
  <c r="AA348" i="21"/>
  <c r="AD349" i="21"/>
  <c r="X351" i="21"/>
  <c r="AA352" i="21"/>
  <c r="AD353" i="21"/>
  <c r="X355" i="21"/>
  <c r="AC42" i="21"/>
  <c r="X129" i="21"/>
  <c r="AA167" i="21"/>
  <c r="AA183" i="21"/>
  <c r="AB192" i="21"/>
  <c r="AB200" i="21"/>
  <c r="AB208" i="21"/>
  <c r="AB216" i="21"/>
  <c r="AB224" i="21"/>
  <c r="AB232" i="21"/>
  <c r="AB240" i="21"/>
  <c r="X248" i="21"/>
  <c r="X252" i="21"/>
  <c r="X256" i="21"/>
  <c r="X260" i="21"/>
  <c r="Y263" i="21"/>
  <c r="AC265" i="21"/>
  <c r="X268" i="21"/>
  <c r="X270" i="21"/>
  <c r="AA272" i="21"/>
  <c r="AE273" i="21"/>
  <c r="Y275" i="21"/>
  <c r="AB276" i="21"/>
  <c r="AE277" i="21"/>
  <c r="Y279" i="21"/>
  <c r="AB280" i="21"/>
  <c r="AE281" i="21"/>
  <c r="Y283" i="21"/>
  <c r="AB284" i="21"/>
  <c r="AE285" i="21"/>
  <c r="Y287" i="21"/>
  <c r="AB288" i="21"/>
  <c r="AE289" i="21"/>
  <c r="Y291" i="21"/>
  <c r="AB292" i="21"/>
  <c r="AE293" i="21"/>
  <c r="Y295" i="21"/>
  <c r="AB296" i="21"/>
  <c r="AE297" i="21"/>
  <c r="Y299" i="21"/>
  <c r="AB300" i="21"/>
  <c r="AE301" i="21"/>
  <c r="Y303" i="21"/>
  <c r="AB304" i="21"/>
  <c r="AE305" i="21"/>
  <c r="Y307" i="21"/>
  <c r="AB308" i="21"/>
  <c r="AE309" i="21"/>
  <c r="Y311" i="21"/>
  <c r="AB312" i="21"/>
  <c r="AE313" i="21"/>
  <c r="Y315" i="21"/>
  <c r="AB316" i="21"/>
  <c r="AE317" i="21"/>
  <c r="Y319" i="21"/>
  <c r="AB320" i="21"/>
  <c r="AE321" i="21"/>
  <c r="Y323" i="21"/>
  <c r="AB324" i="21"/>
  <c r="AE325" i="21"/>
  <c r="Y327" i="21"/>
  <c r="AB328" i="21"/>
  <c r="AE329" i="21"/>
  <c r="Y331" i="21"/>
  <c r="AB332" i="21"/>
  <c r="AE333" i="21"/>
  <c r="Y335" i="21"/>
  <c r="AB336" i="21"/>
  <c r="AE337" i="21"/>
  <c r="Y339" i="21"/>
  <c r="AB340" i="21"/>
  <c r="AE341" i="21"/>
  <c r="Y343" i="21"/>
  <c r="AB344" i="21"/>
  <c r="AE345" i="21"/>
  <c r="Y347" i="21"/>
  <c r="AB348" i="21"/>
  <c r="AE349" i="21"/>
  <c r="Y351" i="21"/>
  <c r="AB352" i="21"/>
  <c r="AE353" i="21"/>
  <c r="Y355" i="21"/>
  <c r="AB356" i="21"/>
  <c r="AE357" i="21"/>
  <c r="Y359" i="21"/>
  <c r="AB360" i="21"/>
  <c r="AE361" i="21"/>
  <c r="AE62" i="21"/>
  <c r="AE135" i="21"/>
  <c r="AE171" i="21"/>
  <c r="X185" i="21"/>
  <c r="AD193" i="21"/>
  <c r="AD201" i="21"/>
  <c r="AD209" i="21"/>
  <c r="AD217" i="21"/>
  <c r="AD225" i="21"/>
  <c r="AD233" i="21"/>
  <c r="AD241" i="21"/>
  <c r="AA248" i="21"/>
  <c r="AA252" i="21"/>
  <c r="AA256" i="21"/>
  <c r="AA260" i="21"/>
  <c r="AA263" i="21"/>
  <c r="AD265" i="21"/>
  <c r="Y268" i="21"/>
  <c r="AC270" i="21"/>
  <c r="AB272" i="21"/>
  <c r="W274" i="21"/>
  <c r="Z275" i="21"/>
  <c r="AC276" i="21"/>
  <c r="W278" i="21"/>
  <c r="Z279" i="21"/>
  <c r="AC280" i="21"/>
  <c r="W282" i="21"/>
  <c r="Z283" i="21"/>
  <c r="AC284" i="21"/>
  <c r="W286" i="21"/>
  <c r="Z287" i="21"/>
  <c r="AC288" i="21"/>
  <c r="W290" i="21"/>
  <c r="Z291" i="21"/>
  <c r="AC292" i="21"/>
  <c r="W294" i="21"/>
  <c r="Z295" i="21"/>
  <c r="AC296" i="21"/>
  <c r="W298" i="21"/>
  <c r="Z299" i="21"/>
  <c r="AC300" i="21"/>
  <c r="W302" i="21"/>
  <c r="Z303" i="21"/>
  <c r="AC304" i="21"/>
  <c r="W306" i="21"/>
  <c r="Z307" i="21"/>
  <c r="AC308" i="21"/>
  <c r="W310" i="21"/>
  <c r="Z311" i="21"/>
  <c r="AC312" i="21"/>
  <c r="W314" i="21"/>
  <c r="Z315" i="21"/>
  <c r="AC316" i="21"/>
  <c r="W318" i="21"/>
  <c r="Z319" i="21"/>
  <c r="AC320" i="21"/>
  <c r="W322" i="21"/>
  <c r="Z323" i="21"/>
  <c r="AC324" i="21"/>
  <c r="W326" i="21"/>
  <c r="Z327" i="21"/>
  <c r="AC328" i="21"/>
  <c r="W330" i="21"/>
  <c r="Z331" i="21"/>
  <c r="AC332" i="21"/>
  <c r="W334" i="21"/>
  <c r="Z335" i="21"/>
  <c r="AC336" i="21"/>
  <c r="W338" i="21"/>
  <c r="Z339" i="21"/>
  <c r="AC340" i="21"/>
  <c r="W342" i="21"/>
  <c r="Z343" i="21"/>
  <c r="AC344" i="21"/>
  <c r="W346" i="21"/>
  <c r="Z347" i="21"/>
  <c r="AC348" i="21"/>
  <c r="W350" i="21"/>
  <c r="Z351" i="21"/>
  <c r="AC352" i="21"/>
  <c r="W354" i="21"/>
  <c r="Z355" i="21"/>
  <c r="AC356" i="21"/>
  <c r="W358" i="21"/>
  <c r="Z359" i="21"/>
  <c r="AC360" i="21"/>
  <c r="AE65" i="21"/>
  <c r="X137" i="21"/>
  <c r="AD172" i="21"/>
  <c r="Y185" i="21"/>
  <c r="AE193" i="21"/>
  <c r="AE201" i="21"/>
  <c r="AE209" i="21"/>
  <c r="AE217" i="21"/>
  <c r="AE225" i="21"/>
  <c r="AE233" i="21"/>
  <c r="AE241" i="21"/>
  <c r="AB248" i="21"/>
  <c r="AB252" i="21"/>
  <c r="AB256" i="21"/>
  <c r="AB260" i="21"/>
  <c r="W264" i="21"/>
  <c r="AE265" i="21"/>
  <c r="Z268" i="21"/>
  <c r="AD270" i="21"/>
  <c r="AD272" i="21"/>
  <c r="X274" i="21"/>
  <c r="AA275" i="21"/>
  <c r="AD276" i="21"/>
  <c r="X278" i="21"/>
  <c r="AA279" i="21"/>
  <c r="AD280" i="21"/>
  <c r="X282" i="21"/>
  <c r="AA283" i="21"/>
  <c r="AD284" i="21"/>
  <c r="X286" i="21"/>
  <c r="AA287" i="21"/>
  <c r="AD288" i="21"/>
  <c r="X290" i="21"/>
  <c r="AA291" i="21"/>
  <c r="AD292" i="21"/>
  <c r="X294" i="21"/>
  <c r="AA295" i="21"/>
  <c r="AD296" i="21"/>
  <c r="X298" i="21"/>
  <c r="AA299" i="21"/>
  <c r="AD300" i="21"/>
  <c r="X302" i="21"/>
  <c r="AA303" i="21"/>
  <c r="AD304" i="21"/>
  <c r="X306" i="21"/>
  <c r="AA307" i="21"/>
  <c r="AD308" i="21"/>
  <c r="X310" i="21"/>
  <c r="AA311" i="21"/>
  <c r="AD312" i="21"/>
  <c r="X314" i="21"/>
  <c r="AA315" i="21"/>
  <c r="AD316" i="21"/>
  <c r="X318" i="21"/>
  <c r="AA319" i="21"/>
  <c r="AD320" i="21"/>
  <c r="X322" i="21"/>
  <c r="AA323" i="21"/>
  <c r="AD324" i="21"/>
  <c r="X326" i="21"/>
  <c r="AA327" i="21"/>
  <c r="AD328" i="21"/>
  <c r="X330" i="21"/>
  <c r="AA331" i="21"/>
  <c r="AD332" i="21"/>
  <c r="X334" i="21"/>
  <c r="AA335" i="21"/>
  <c r="AD336" i="21"/>
  <c r="X338" i="21"/>
  <c r="AA339" i="21"/>
  <c r="AD340" i="21"/>
  <c r="X342" i="21"/>
  <c r="AA343" i="21"/>
  <c r="AD344" i="21"/>
  <c r="X346" i="21"/>
  <c r="AA347" i="21"/>
  <c r="AD348" i="21"/>
  <c r="X350" i="21"/>
  <c r="AA351" i="21"/>
  <c r="AD352" i="21"/>
  <c r="X354" i="21"/>
  <c r="AA355" i="21"/>
  <c r="AD356" i="21"/>
  <c r="X358" i="21"/>
  <c r="AA359" i="21"/>
  <c r="AD360" i="21"/>
  <c r="AE81" i="21"/>
  <c r="AE143" i="21"/>
  <c r="Z175" i="21"/>
  <c r="X187" i="21"/>
  <c r="X195" i="21"/>
  <c r="X203" i="21"/>
  <c r="X211" i="21"/>
  <c r="X219" i="21"/>
  <c r="X227" i="21"/>
  <c r="X235" i="21"/>
  <c r="X243" i="21"/>
  <c r="Z249" i="21"/>
  <c r="Z253" i="21"/>
  <c r="Z257" i="21"/>
  <c r="Z261" i="21"/>
  <c r="X264" i="21"/>
  <c r="X266" i="21"/>
  <c r="AA268" i="21"/>
  <c r="AE270" i="21"/>
  <c r="AE272" i="21"/>
  <c r="Y274" i="21"/>
  <c r="AB275" i="21"/>
  <c r="AE276" i="21"/>
  <c r="Y278" i="21"/>
  <c r="AB279" i="21"/>
  <c r="AE280" i="21"/>
  <c r="Y282" i="21"/>
  <c r="AB283" i="21"/>
  <c r="AE284" i="21"/>
  <c r="Y286" i="21"/>
  <c r="AB287" i="21"/>
  <c r="AE288" i="21"/>
  <c r="Y290" i="21"/>
  <c r="AB291" i="21"/>
  <c r="AE292" i="21"/>
  <c r="Y294" i="21"/>
  <c r="AB295" i="21"/>
  <c r="AE296" i="21"/>
  <c r="Y298" i="21"/>
  <c r="AB299" i="21"/>
  <c r="AE300" i="21"/>
  <c r="Y302" i="21"/>
  <c r="AB303" i="21"/>
  <c r="AE304" i="21"/>
  <c r="Y306" i="21"/>
  <c r="AB307" i="21"/>
  <c r="AE308" i="21"/>
  <c r="Y310" i="21"/>
  <c r="AB311" i="21"/>
  <c r="AE312" i="21"/>
  <c r="Y314" i="21"/>
  <c r="AB315" i="21"/>
  <c r="AE316" i="21"/>
  <c r="Y318" i="21"/>
  <c r="AB319" i="21"/>
  <c r="AE320" i="21"/>
  <c r="Y322" i="21"/>
  <c r="AB323" i="21"/>
  <c r="AE324" i="21"/>
  <c r="Y326" i="21"/>
  <c r="AB327" i="21"/>
  <c r="AE328" i="21"/>
  <c r="Y330" i="21"/>
  <c r="AB331" i="21"/>
  <c r="AE332" i="21"/>
  <c r="Y334" i="21"/>
  <c r="AB335" i="21"/>
  <c r="AE336" i="21"/>
  <c r="Y338" i="21"/>
  <c r="AB339" i="21"/>
  <c r="AE340" i="21"/>
  <c r="Y342" i="21"/>
  <c r="AB343" i="21"/>
  <c r="AE344" i="21"/>
  <c r="Y346" i="21"/>
  <c r="Y84" i="21"/>
  <c r="X145" i="21"/>
  <c r="AA175" i="21"/>
  <c r="Y187" i="21"/>
  <c r="Y195" i="21"/>
  <c r="Y203" i="21"/>
  <c r="Y211" i="21"/>
  <c r="Y219" i="21"/>
  <c r="Y227" i="21"/>
  <c r="Y235" i="21"/>
  <c r="Y243" i="21"/>
  <c r="AA249" i="21"/>
  <c r="AA253" i="21"/>
  <c r="AA257" i="21"/>
  <c r="AA261" i="21"/>
  <c r="Y264" i="21"/>
  <c r="AC266" i="21"/>
  <c r="AB268" i="21"/>
  <c r="W271" i="21"/>
  <c r="W273" i="21"/>
  <c r="Z274" i="21"/>
  <c r="AC275" i="21"/>
  <c r="W277" i="21"/>
  <c r="Z278" i="21"/>
  <c r="AC279" i="21"/>
  <c r="W281" i="21"/>
  <c r="Z282" i="21"/>
  <c r="AC283" i="21"/>
  <c r="W285" i="21"/>
  <c r="Z286" i="21"/>
  <c r="AC287" i="21"/>
  <c r="W289" i="21"/>
  <c r="Z290" i="21"/>
  <c r="AC291" i="21"/>
  <c r="W293" i="21"/>
  <c r="Z294" i="21"/>
  <c r="AC295" i="21"/>
  <c r="W297" i="21"/>
  <c r="Z298" i="21"/>
  <c r="AC299" i="21"/>
  <c r="W301" i="21"/>
  <c r="Z302" i="21"/>
  <c r="AC303" i="21"/>
  <c r="W305" i="21"/>
  <c r="Z306" i="21"/>
  <c r="AC307" i="21"/>
  <c r="W309" i="21"/>
  <c r="Z310" i="21"/>
  <c r="AC311" i="21"/>
  <c r="W313" i="21"/>
  <c r="Z314" i="21"/>
  <c r="AC315" i="21"/>
  <c r="W317" i="21"/>
  <c r="Z318" i="21"/>
  <c r="AC319" i="21"/>
  <c r="W321" i="21"/>
  <c r="Z322" i="21"/>
  <c r="AC323" i="21"/>
  <c r="W325" i="21"/>
  <c r="Z326" i="21"/>
  <c r="AC327" i="21"/>
  <c r="W329" i="21"/>
  <c r="Z330" i="21"/>
  <c r="AC331" i="21"/>
  <c r="W333" i="21"/>
  <c r="Z334" i="21"/>
  <c r="AC335" i="21"/>
  <c r="W337" i="21"/>
  <c r="Z338" i="21"/>
  <c r="AC339" i="21"/>
  <c r="W341" i="21"/>
  <c r="Z342" i="21"/>
  <c r="AC343" i="21"/>
  <c r="W345" i="21"/>
  <c r="Z346" i="21"/>
  <c r="AC347" i="21"/>
  <c r="W349" i="21"/>
  <c r="Z350" i="21"/>
  <c r="AC351" i="21"/>
  <c r="W353" i="21"/>
  <c r="Z354" i="21"/>
  <c r="AC355" i="21"/>
  <c r="W357" i="21"/>
  <c r="Z358" i="21"/>
  <c r="Y96" i="21"/>
  <c r="AB150" i="21"/>
  <c r="X177" i="21"/>
  <c r="AA188" i="21"/>
  <c r="AA196" i="21"/>
  <c r="AA204" i="21"/>
  <c r="AA212" i="21"/>
  <c r="AA220" i="21"/>
  <c r="AA228" i="21"/>
  <c r="AA236" i="21"/>
  <c r="AA244" i="21"/>
  <c r="AD249" i="21"/>
  <c r="AD253" i="21"/>
  <c r="AD257" i="21"/>
  <c r="AD261" i="21"/>
  <c r="Z264" i="21"/>
  <c r="AD266" i="21"/>
  <c r="AD268" i="21"/>
  <c r="X271" i="21"/>
  <c r="X273" i="21"/>
  <c r="AA274" i="21"/>
  <c r="AD275" i="21"/>
  <c r="X277" i="21"/>
  <c r="AA278" i="21"/>
  <c r="AD279" i="21"/>
  <c r="X281" i="21"/>
  <c r="AA282" i="21"/>
  <c r="AD283" i="21"/>
  <c r="X285" i="21"/>
  <c r="AA286" i="21"/>
  <c r="AD287" i="21"/>
  <c r="X289" i="21"/>
  <c r="AA290" i="21"/>
  <c r="AD291" i="21"/>
  <c r="X293" i="21"/>
  <c r="AA294" i="21"/>
  <c r="AD295" i="21"/>
  <c r="X297" i="21"/>
  <c r="AA298" i="21"/>
  <c r="AD299" i="21"/>
  <c r="X301" i="21"/>
  <c r="AA302" i="21"/>
  <c r="AD303" i="21"/>
  <c r="X305" i="21"/>
  <c r="AA306" i="21"/>
  <c r="AD307" i="21"/>
  <c r="X309" i="21"/>
  <c r="AA310" i="21"/>
  <c r="AD311" i="21"/>
  <c r="X313" i="21"/>
  <c r="AA314" i="21"/>
  <c r="AD315" i="21"/>
  <c r="X317" i="21"/>
  <c r="AA318" i="21"/>
  <c r="AD319" i="21"/>
  <c r="X321" i="21"/>
  <c r="AA322" i="21"/>
  <c r="AD323" i="21"/>
  <c r="X325" i="21"/>
  <c r="AA326" i="21"/>
  <c r="AD327" i="21"/>
  <c r="X329" i="21"/>
  <c r="AA330" i="21"/>
  <c r="AD331" i="21"/>
  <c r="X333" i="21"/>
  <c r="AA334" i="21"/>
  <c r="AD335" i="21"/>
  <c r="X337" i="21"/>
  <c r="AA338" i="21"/>
  <c r="AD339" i="21"/>
  <c r="X341" i="21"/>
  <c r="AA342" i="21"/>
  <c r="AD343" i="21"/>
  <c r="X345" i="21"/>
  <c r="AA346" i="21"/>
  <c r="AD347" i="21"/>
  <c r="X349" i="21"/>
  <c r="Y98" i="21"/>
  <c r="AA151" i="21"/>
  <c r="Y177" i="21"/>
  <c r="AB188" i="21"/>
  <c r="AB196" i="21"/>
  <c r="AB204" i="21"/>
  <c r="AB212" i="21"/>
  <c r="AB220" i="21"/>
  <c r="AB228" i="21"/>
  <c r="AB236" i="21"/>
  <c r="AB244" i="21"/>
  <c r="AE249" i="21"/>
  <c r="AE253" i="21"/>
  <c r="AE257" i="21"/>
  <c r="AE261" i="21"/>
  <c r="AA264" i="21"/>
  <c r="AE266" i="21"/>
  <c r="Z269" i="21"/>
  <c r="Y271" i="21"/>
  <c r="Y273" i="21"/>
  <c r="AB274" i="21"/>
  <c r="AE275" i="21"/>
  <c r="Y277" i="21"/>
  <c r="AB278" i="21"/>
  <c r="AE279" i="21"/>
  <c r="Y281" i="21"/>
  <c r="AB282" i="21"/>
  <c r="AE283" i="21"/>
  <c r="Y285" i="21"/>
  <c r="AB286" i="21"/>
  <c r="AE287" i="21"/>
  <c r="Y289" i="21"/>
  <c r="AB290" i="21"/>
  <c r="AE291" i="21"/>
  <c r="Y293" i="21"/>
  <c r="AB294" i="21"/>
  <c r="AE295" i="21"/>
  <c r="Y297" i="21"/>
  <c r="AB298" i="21"/>
  <c r="AE299" i="21"/>
  <c r="Y301" i="21"/>
  <c r="AB302" i="21"/>
  <c r="AE303" i="21"/>
  <c r="Y305" i="21"/>
  <c r="AB306" i="21"/>
  <c r="AE307" i="21"/>
  <c r="Y309" i="21"/>
  <c r="AB310" i="21"/>
  <c r="AE311" i="21"/>
  <c r="Y313" i="21"/>
  <c r="AB314" i="21"/>
  <c r="AE315" i="21"/>
  <c r="Y317" i="21"/>
  <c r="AB318" i="21"/>
  <c r="AE319" i="21"/>
  <c r="Y321" i="21"/>
  <c r="AB322" i="21"/>
  <c r="AE323" i="21"/>
  <c r="Y325" i="21"/>
  <c r="AB326" i="21"/>
  <c r="AE327" i="21"/>
  <c r="Y329" i="21"/>
  <c r="AB330" i="21"/>
  <c r="AE331" i="21"/>
  <c r="Y333" i="21"/>
  <c r="AB334" i="21"/>
  <c r="AE335" i="21"/>
  <c r="Y337" i="21"/>
  <c r="AB338" i="21"/>
  <c r="AE339" i="21"/>
  <c r="Y341" i="21"/>
  <c r="AB342" i="21"/>
  <c r="AE343" i="21"/>
  <c r="Y345" i="21"/>
  <c r="AB346" i="21"/>
  <c r="AE347" i="21"/>
  <c r="Y349" i="21"/>
  <c r="AB350" i="21"/>
  <c r="AD108" i="21"/>
  <c r="AE155" i="21"/>
  <c r="Z179" i="21"/>
  <c r="AD189" i="21"/>
  <c r="AD197" i="21"/>
  <c r="AD205" i="21"/>
  <c r="AD213" i="21"/>
  <c r="AD221" i="21"/>
  <c r="AD229" i="21"/>
  <c r="AD237" i="21"/>
  <c r="AD245" i="21"/>
  <c r="AC250" i="21"/>
  <c r="AC254" i="21"/>
  <c r="AC258" i="21"/>
  <c r="AC262" i="21"/>
  <c r="AB264" i="21"/>
  <c r="W267" i="21"/>
  <c r="AA269" i="21"/>
  <c r="AA271" i="21"/>
  <c r="Z273" i="21"/>
  <c r="AC274" i="21"/>
  <c r="W276" i="21"/>
  <c r="Z277" i="21"/>
  <c r="AC278" i="21"/>
  <c r="W280" i="21"/>
  <c r="Z281" i="21"/>
  <c r="AC282" i="21"/>
  <c r="W284" i="21"/>
  <c r="Z285" i="21"/>
  <c r="AC286" i="21"/>
  <c r="W288" i="21"/>
  <c r="Z289" i="21"/>
  <c r="AC290" i="21"/>
  <c r="W292" i="21"/>
  <c r="Z293" i="21"/>
  <c r="AC294" i="21"/>
  <c r="W296" i="21"/>
  <c r="Z297" i="21"/>
  <c r="AC298" i="21"/>
  <c r="W300" i="21"/>
  <c r="Z301" i="21"/>
  <c r="AC302" i="21"/>
  <c r="W304" i="21"/>
  <c r="Z305" i="21"/>
  <c r="AC306" i="21"/>
  <c r="W308" i="21"/>
  <c r="Z309" i="21"/>
  <c r="AC310" i="21"/>
  <c r="W312" i="21"/>
  <c r="Z313" i="21"/>
  <c r="AC314" i="21"/>
  <c r="W316" i="21"/>
  <c r="Z317" i="21"/>
  <c r="AC318" i="21"/>
  <c r="W320" i="21"/>
  <c r="Z321" i="21"/>
  <c r="AC322" i="21"/>
  <c r="W324" i="21"/>
  <c r="Z325" i="21"/>
  <c r="AC326" i="21"/>
  <c r="W328" i="21"/>
  <c r="Z329" i="21"/>
  <c r="AC330" i="21"/>
  <c r="W332" i="21"/>
  <c r="Z333" i="21"/>
  <c r="AC334" i="21"/>
  <c r="W336" i="21"/>
  <c r="Z337" i="21"/>
  <c r="AC338" i="21"/>
  <c r="W340" i="21"/>
  <c r="Z341" i="21"/>
  <c r="AC342" i="21"/>
  <c r="W344" i="21"/>
  <c r="Z345" i="21"/>
  <c r="AC346" i="21"/>
  <c r="W348" i="21"/>
  <c r="Z349" i="21"/>
  <c r="AC350" i="21"/>
  <c r="X207" i="21"/>
  <c r="X251" i="21"/>
  <c r="AC269" i="21"/>
  <c r="AE278" i="21"/>
  <c r="AE286" i="21"/>
  <c r="AE294" i="21"/>
  <c r="AE302" i="21"/>
  <c r="AE310" i="21"/>
  <c r="AE318" i="21"/>
  <c r="AE326" i="21"/>
  <c r="AE334" i="21"/>
  <c r="AE342" i="21"/>
  <c r="AB349" i="21"/>
  <c r="X353" i="21"/>
  <c r="AD355" i="21"/>
  <c r="AD357" i="21"/>
  <c r="W360" i="21"/>
  <c r="AD361" i="21"/>
  <c r="Y363" i="21"/>
  <c r="AB364" i="21"/>
  <c r="AE365" i="21"/>
  <c r="Y367" i="21"/>
  <c r="AB368" i="21"/>
  <c r="AE369" i="21"/>
  <c r="Y371" i="21"/>
  <c r="AB372" i="21"/>
  <c r="AE373" i="21"/>
  <c r="Y375" i="21"/>
  <c r="AB376" i="21"/>
  <c r="AE377" i="21"/>
  <c r="Y379" i="21"/>
  <c r="AB380" i="21"/>
  <c r="AE381" i="21"/>
  <c r="Y383" i="21"/>
  <c r="AB384" i="21"/>
  <c r="AE385" i="21"/>
  <c r="Y387" i="21"/>
  <c r="AB388" i="21"/>
  <c r="AE389" i="21"/>
  <c r="Y391" i="21"/>
  <c r="AB392" i="21"/>
  <c r="AE393" i="21"/>
  <c r="Y395" i="21"/>
  <c r="AB396" i="21"/>
  <c r="AE397" i="21"/>
  <c r="Y399" i="21"/>
  <c r="AB400" i="21"/>
  <c r="AE401" i="21"/>
  <c r="Y403" i="21"/>
  <c r="AB404" i="21"/>
  <c r="AE405" i="21"/>
  <c r="Y407" i="21"/>
  <c r="AB408" i="21"/>
  <c r="AE409" i="21"/>
  <c r="Y411" i="21"/>
  <c r="AB412" i="21"/>
  <c r="AE413" i="21"/>
  <c r="Y415" i="21"/>
  <c r="AB416" i="21"/>
  <c r="AE417" i="21"/>
  <c r="Y419" i="21"/>
  <c r="AB420" i="21"/>
  <c r="AE421" i="21"/>
  <c r="Y423" i="21"/>
  <c r="AB424" i="21"/>
  <c r="AE425" i="21"/>
  <c r="Y427" i="21"/>
  <c r="AB428" i="21"/>
  <c r="AE429" i="21"/>
  <c r="Y431" i="21"/>
  <c r="AB432" i="21"/>
  <c r="AE433" i="21"/>
  <c r="Y435" i="21"/>
  <c r="AB436" i="21"/>
  <c r="AE437" i="21"/>
  <c r="Y439" i="21"/>
  <c r="AB440" i="21"/>
  <c r="AE441" i="21"/>
  <c r="Y443" i="21"/>
  <c r="AB444" i="21"/>
  <c r="AE445" i="21"/>
  <c r="AC110" i="21"/>
  <c r="AE213" i="21"/>
  <c r="AD254" i="21"/>
  <c r="W272" i="21"/>
  <c r="X280" i="21"/>
  <c r="X288" i="21"/>
  <c r="X296" i="21"/>
  <c r="X304" i="21"/>
  <c r="X312" i="21"/>
  <c r="X320" i="21"/>
  <c r="X328" i="21"/>
  <c r="X336" i="21"/>
  <c r="X344" i="21"/>
  <c r="Y350" i="21"/>
  <c r="Y353" i="21"/>
  <c r="AE355" i="21"/>
  <c r="Y358" i="21"/>
  <c r="X360" i="21"/>
  <c r="W362" i="21"/>
  <c r="Z363" i="21"/>
  <c r="AC364" i="21"/>
  <c r="W366" i="21"/>
  <c r="Z367" i="21"/>
  <c r="AC368" i="21"/>
  <c r="W370" i="21"/>
  <c r="Z371" i="21"/>
  <c r="AC372" i="21"/>
  <c r="W374" i="21"/>
  <c r="Z375" i="21"/>
  <c r="AC376" i="21"/>
  <c r="W378" i="21"/>
  <c r="Z379" i="21"/>
  <c r="AC380" i="21"/>
  <c r="W382" i="21"/>
  <c r="Z383" i="21"/>
  <c r="AC384" i="21"/>
  <c r="W386" i="21"/>
  <c r="Z387" i="21"/>
  <c r="AC388" i="21"/>
  <c r="W390" i="21"/>
  <c r="Z391" i="21"/>
  <c r="AC392" i="21"/>
  <c r="W394" i="21"/>
  <c r="Z395" i="21"/>
  <c r="AC396" i="21"/>
  <c r="W398" i="21"/>
  <c r="Z399" i="21"/>
  <c r="AC400" i="21"/>
  <c r="W402" i="21"/>
  <c r="Z403" i="21"/>
  <c r="AC404" i="21"/>
  <c r="W406" i="21"/>
  <c r="Z407" i="21"/>
  <c r="AC408" i="21"/>
  <c r="W410" i="21"/>
  <c r="Z411" i="21"/>
  <c r="AC412" i="21"/>
  <c r="W414" i="21"/>
  <c r="Z415" i="21"/>
  <c r="AC416" i="21"/>
  <c r="W418" i="21"/>
  <c r="Z419" i="21"/>
  <c r="AC420" i="21"/>
  <c r="W422" i="21"/>
  <c r="Z423" i="21"/>
  <c r="AC424" i="21"/>
  <c r="W426" i="21"/>
  <c r="Z427" i="21"/>
  <c r="AC428" i="21"/>
  <c r="W430" i="21"/>
  <c r="Z431" i="21"/>
  <c r="AC432" i="21"/>
  <c r="W434" i="21"/>
  <c r="Z435" i="21"/>
  <c r="AC436" i="21"/>
  <c r="W438" i="21"/>
  <c r="Z439" i="21"/>
  <c r="AC440" i="21"/>
  <c r="W442" i="21"/>
  <c r="Z443" i="21"/>
  <c r="AC444" i="21"/>
  <c r="W446" i="21"/>
  <c r="AE119" i="21"/>
  <c r="X215" i="21"/>
  <c r="X255" i="21"/>
  <c r="X272" i="21"/>
  <c r="Y280" i="21"/>
  <c r="Y288" i="21"/>
  <c r="Y296" i="21"/>
  <c r="Y304" i="21"/>
  <c r="Y312" i="21"/>
  <c r="Y320" i="21"/>
  <c r="Y328" i="21"/>
  <c r="Y336" i="21"/>
  <c r="Y344" i="21"/>
  <c r="AA350" i="21"/>
  <c r="Z353" i="21"/>
  <c r="W356" i="21"/>
  <c r="AA358" i="21"/>
  <c r="Y360" i="21"/>
  <c r="X362" i="21"/>
  <c r="AA363" i="21"/>
  <c r="AD364" i="21"/>
  <c r="X366" i="21"/>
  <c r="AA367" i="21"/>
  <c r="AD368" i="21"/>
  <c r="X370" i="21"/>
  <c r="AA371" i="21"/>
  <c r="AD372" i="21"/>
  <c r="X374" i="21"/>
  <c r="AA375" i="21"/>
  <c r="AD376" i="21"/>
  <c r="X378" i="21"/>
  <c r="AA379" i="21"/>
  <c r="AD380" i="21"/>
  <c r="X382" i="21"/>
  <c r="AA383" i="21"/>
  <c r="AD384" i="21"/>
  <c r="X386" i="21"/>
  <c r="AA387" i="21"/>
  <c r="AD388" i="21"/>
  <c r="X390" i="21"/>
  <c r="AA391" i="21"/>
  <c r="AD392" i="21"/>
  <c r="X394" i="21"/>
  <c r="AA395" i="21"/>
  <c r="AD396" i="21"/>
  <c r="X398" i="21"/>
  <c r="AA399" i="21"/>
  <c r="AD400" i="21"/>
  <c r="X402" i="21"/>
  <c r="AA403" i="21"/>
  <c r="AD404" i="21"/>
  <c r="X406" i="21"/>
  <c r="AA407" i="21"/>
  <c r="AD408" i="21"/>
  <c r="X410" i="21"/>
  <c r="AA411" i="21"/>
  <c r="AD412" i="21"/>
  <c r="X414" i="21"/>
  <c r="AA415" i="21"/>
  <c r="AD416" i="21"/>
  <c r="X418" i="21"/>
  <c r="AA419" i="21"/>
  <c r="AD420" i="21"/>
  <c r="X422" i="21"/>
  <c r="AA423" i="21"/>
  <c r="AD424" i="21"/>
  <c r="X426" i="21"/>
  <c r="AA427" i="21"/>
  <c r="AD428" i="21"/>
  <c r="X430" i="21"/>
  <c r="AA431" i="21"/>
  <c r="AD432" i="21"/>
  <c r="X434" i="21"/>
  <c r="AA435" i="21"/>
  <c r="AD436" i="21"/>
  <c r="X438" i="21"/>
  <c r="AA439" i="21"/>
  <c r="AD440" i="21"/>
  <c r="X442" i="21"/>
  <c r="AA443" i="21"/>
  <c r="AD444" i="21"/>
  <c r="X446" i="21"/>
  <c r="AD156" i="21"/>
  <c r="AE221" i="21"/>
  <c r="AD258" i="21"/>
  <c r="AA273" i="21"/>
  <c r="AA281" i="21"/>
  <c r="AA289" i="21"/>
  <c r="AA297" i="21"/>
  <c r="AA305" i="21"/>
  <c r="AA313" i="21"/>
  <c r="AA321" i="21"/>
  <c r="AA329" i="21"/>
  <c r="AA337" i="21"/>
  <c r="AA345" i="21"/>
  <c r="AD350" i="21"/>
  <c r="AA353" i="21"/>
  <c r="X356" i="21"/>
  <c r="AB358" i="21"/>
  <c r="AA360" i="21"/>
  <c r="Y362" i="21"/>
  <c r="AB363" i="21"/>
  <c r="AE364" i="21"/>
  <c r="Y366" i="21"/>
  <c r="AB367" i="21"/>
  <c r="AE368" i="21"/>
  <c r="Y370" i="21"/>
  <c r="AB371" i="21"/>
  <c r="AE372" i="21"/>
  <c r="Y374" i="21"/>
  <c r="AB375" i="21"/>
  <c r="AE376" i="21"/>
  <c r="Y378" i="21"/>
  <c r="AB379" i="21"/>
  <c r="AE380" i="21"/>
  <c r="Y382" i="21"/>
  <c r="AB383" i="21"/>
  <c r="AE384" i="21"/>
  <c r="Y386" i="21"/>
  <c r="AB387" i="21"/>
  <c r="AE388" i="21"/>
  <c r="Y390" i="21"/>
  <c r="AB391" i="21"/>
  <c r="AE392" i="21"/>
  <c r="Y394" i="21"/>
  <c r="AB395" i="21"/>
  <c r="AE396" i="21"/>
  <c r="Y398" i="21"/>
  <c r="AB399" i="21"/>
  <c r="AE400" i="21"/>
  <c r="Y402" i="21"/>
  <c r="AB403" i="21"/>
  <c r="AE404" i="21"/>
  <c r="Y406" i="21"/>
  <c r="AB407" i="21"/>
  <c r="AE408" i="21"/>
  <c r="Y410" i="21"/>
  <c r="AB411" i="21"/>
  <c r="AE412" i="21"/>
  <c r="Y414" i="21"/>
  <c r="AB415" i="21"/>
  <c r="AE416" i="21"/>
  <c r="Y418" i="21"/>
  <c r="AB419" i="21"/>
  <c r="AE420" i="21"/>
  <c r="Y422" i="21"/>
  <c r="AB423" i="21"/>
  <c r="AE424" i="21"/>
  <c r="Y426" i="21"/>
  <c r="AB427" i="21"/>
  <c r="AE428" i="21"/>
  <c r="Y430" i="21"/>
  <c r="AB431" i="21"/>
  <c r="AE432" i="21"/>
  <c r="Y434" i="21"/>
  <c r="AB435" i="21"/>
  <c r="AE436" i="21"/>
  <c r="Y438" i="21"/>
  <c r="AB439" i="21"/>
  <c r="AE440" i="21"/>
  <c r="Y442" i="21"/>
  <c r="AB443" i="21"/>
  <c r="AE444" i="21"/>
  <c r="Y446" i="21"/>
  <c r="AB447" i="21"/>
  <c r="Y161" i="21"/>
  <c r="X223" i="21"/>
  <c r="X259" i="21"/>
  <c r="AB273" i="21"/>
  <c r="AB281" i="21"/>
  <c r="AB289" i="21"/>
  <c r="AB297" i="21"/>
  <c r="AB305" i="21"/>
  <c r="AB313" i="21"/>
  <c r="AB321" i="21"/>
  <c r="AB329" i="21"/>
  <c r="AB337" i="21"/>
  <c r="AB345" i="21"/>
  <c r="AE350" i="21"/>
  <c r="AB353" i="21"/>
  <c r="Y356" i="21"/>
  <c r="AC358" i="21"/>
  <c r="AE360" i="21"/>
  <c r="Z362" i="21"/>
  <c r="AC363" i="21"/>
  <c r="W365" i="21"/>
  <c r="Z366" i="21"/>
  <c r="AC367" i="21"/>
  <c r="W369" i="21"/>
  <c r="Z370" i="21"/>
  <c r="AC371" i="21"/>
  <c r="W373" i="21"/>
  <c r="Z374" i="21"/>
  <c r="AC375" i="21"/>
  <c r="W377" i="21"/>
  <c r="Z378" i="21"/>
  <c r="AC379" i="21"/>
  <c r="W381" i="21"/>
  <c r="Z382" i="21"/>
  <c r="AC383" i="21"/>
  <c r="W385" i="21"/>
  <c r="Z386" i="21"/>
  <c r="AC387" i="21"/>
  <c r="W389" i="21"/>
  <c r="Z390" i="21"/>
  <c r="AC391" i="21"/>
  <c r="W393" i="21"/>
  <c r="Z394" i="21"/>
  <c r="AC395" i="21"/>
  <c r="W397" i="21"/>
  <c r="Z398" i="21"/>
  <c r="AC399" i="21"/>
  <c r="W401" i="21"/>
  <c r="Z402" i="21"/>
  <c r="AC403" i="21"/>
  <c r="W405" i="21"/>
  <c r="Z406" i="21"/>
  <c r="AC407" i="21"/>
  <c r="W409" i="21"/>
  <c r="Z410" i="21"/>
  <c r="AC411" i="21"/>
  <c r="W413" i="21"/>
  <c r="Z414" i="21"/>
  <c r="AC415" i="21"/>
  <c r="W417" i="21"/>
  <c r="Z418" i="21"/>
  <c r="AC419" i="21"/>
  <c r="W421" i="21"/>
  <c r="Z422" i="21"/>
  <c r="AC423" i="21"/>
  <c r="W425" i="21"/>
  <c r="Z426" i="21"/>
  <c r="AC427" i="21"/>
  <c r="W429" i="21"/>
  <c r="Z430" i="21"/>
  <c r="AC431" i="21"/>
  <c r="W433" i="21"/>
  <c r="Z434" i="21"/>
  <c r="AC435" i="21"/>
  <c r="W437" i="21"/>
  <c r="Z438" i="21"/>
  <c r="AC439" i="21"/>
  <c r="W441" i="21"/>
  <c r="Z442" i="21"/>
  <c r="AC443" i="21"/>
  <c r="W445" i="21"/>
  <c r="Z446" i="21"/>
  <c r="AC447" i="21"/>
  <c r="AA179" i="21"/>
  <c r="AE229" i="21"/>
  <c r="AD262" i="21"/>
  <c r="AD274" i="21"/>
  <c r="AD282" i="21"/>
  <c r="AD290" i="21"/>
  <c r="X181" i="21"/>
  <c r="X231" i="21"/>
  <c r="AE262" i="21"/>
  <c r="AE274" i="21"/>
  <c r="AE282" i="21"/>
  <c r="AE290" i="21"/>
  <c r="AE298" i="21"/>
  <c r="AE306" i="21"/>
  <c r="AE314" i="21"/>
  <c r="AE322" i="21"/>
  <c r="AE330" i="21"/>
  <c r="AE338" i="21"/>
  <c r="AE346" i="21"/>
  <c r="AD351" i="21"/>
  <c r="AA354" i="21"/>
  <c r="AE356" i="21"/>
  <c r="AE358" i="21"/>
  <c r="X361" i="21"/>
  <c r="AB362" i="21"/>
  <c r="AE363" i="21"/>
  <c r="Y365" i="21"/>
  <c r="AB366" i="21"/>
  <c r="AE367" i="21"/>
  <c r="Y369" i="21"/>
  <c r="AB370" i="21"/>
  <c r="AE371" i="21"/>
  <c r="Y373" i="21"/>
  <c r="AB374" i="21"/>
  <c r="AE375" i="21"/>
  <c r="Y377" i="21"/>
  <c r="AB378" i="21"/>
  <c r="AE379" i="21"/>
  <c r="Y381" i="21"/>
  <c r="AB382" i="21"/>
  <c r="AE383" i="21"/>
  <c r="Y385" i="21"/>
  <c r="AB386" i="21"/>
  <c r="AE387" i="21"/>
  <c r="Y389" i="21"/>
  <c r="AB390" i="21"/>
  <c r="AE391" i="21"/>
  <c r="Y393" i="21"/>
  <c r="AB394" i="21"/>
  <c r="AE395" i="21"/>
  <c r="Y397" i="21"/>
  <c r="AB398" i="21"/>
  <c r="AE399" i="21"/>
  <c r="Y401" i="21"/>
  <c r="AB402" i="21"/>
  <c r="AE403" i="21"/>
  <c r="Y405" i="21"/>
  <c r="AB406" i="21"/>
  <c r="AE407" i="21"/>
  <c r="Y409" i="21"/>
  <c r="AB410" i="21"/>
  <c r="AE411" i="21"/>
  <c r="Y413" i="21"/>
  <c r="AB414" i="21"/>
  <c r="AE415" i="21"/>
  <c r="Y417" i="21"/>
  <c r="AB418" i="21"/>
  <c r="AE419" i="21"/>
  <c r="Y421" i="21"/>
  <c r="AB422" i="21"/>
  <c r="AE423" i="21"/>
  <c r="Y425" i="21"/>
  <c r="AB426" i="21"/>
  <c r="AE427" i="21"/>
  <c r="Y429" i="21"/>
  <c r="AB430" i="21"/>
  <c r="AE431" i="21"/>
  <c r="Y433" i="21"/>
  <c r="AB434" i="21"/>
  <c r="AE435" i="21"/>
  <c r="Y437" i="21"/>
  <c r="AB438" i="21"/>
  <c r="AE439" i="21"/>
  <c r="Y441" i="21"/>
  <c r="AB442" i="21"/>
  <c r="AE443" i="21"/>
  <c r="Y445" i="21"/>
  <c r="AB446" i="21"/>
  <c r="AE447" i="21"/>
  <c r="Y449" i="21"/>
  <c r="AB450" i="21"/>
  <c r="AE189" i="21"/>
  <c r="AE237" i="21"/>
  <c r="AD264" i="21"/>
  <c r="X276" i="21"/>
  <c r="X284" i="21"/>
  <c r="X292" i="21"/>
  <c r="X300" i="21"/>
  <c r="X308" i="21"/>
  <c r="X316" i="21"/>
  <c r="X324" i="21"/>
  <c r="X332" i="21"/>
  <c r="X340" i="21"/>
  <c r="AB347" i="21"/>
  <c r="AE351" i="21"/>
  <c r="AB354" i="21"/>
  <c r="X357" i="21"/>
  <c r="X359" i="21"/>
  <c r="Y361" i="21"/>
  <c r="AC362" i="21"/>
  <c r="W364" i="21"/>
  <c r="Z365" i="21"/>
  <c r="AC366" i="21"/>
  <c r="W368" i="21"/>
  <c r="Z369" i="21"/>
  <c r="AC370" i="21"/>
  <c r="W372" i="21"/>
  <c r="Z373" i="21"/>
  <c r="AC374" i="21"/>
  <c r="W376" i="21"/>
  <c r="Z377" i="21"/>
  <c r="AC378" i="21"/>
  <c r="W380" i="21"/>
  <c r="Z381" i="21"/>
  <c r="AC382" i="21"/>
  <c r="W384" i="21"/>
  <c r="Z385" i="21"/>
  <c r="AC386" i="21"/>
  <c r="W388" i="21"/>
  <c r="Z389" i="21"/>
  <c r="AC390" i="21"/>
  <c r="W392" i="21"/>
  <c r="Z393" i="21"/>
  <c r="AC394" i="21"/>
  <c r="W396" i="21"/>
  <c r="Z397" i="21"/>
  <c r="AC398" i="21"/>
  <c r="W400" i="21"/>
  <c r="Z401" i="21"/>
  <c r="AC402" i="21"/>
  <c r="W404" i="21"/>
  <c r="Z405" i="21"/>
  <c r="AC406" i="21"/>
  <c r="W408" i="21"/>
  <c r="Z409" i="21"/>
  <c r="AC410" i="21"/>
  <c r="W412" i="21"/>
  <c r="Z413" i="21"/>
  <c r="AC414" i="21"/>
  <c r="W416" i="21"/>
  <c r="Z417" i="21"/>
  <c r="AC418" i="21"/>
  <c r="W420" i="21"/>
  <c r="Z421" i="21"/>
  <c r="AC422" i="21"/>
  <c r="W424" i="21"/>
  <c r="Z425" i="21"/>
  <c r="AC426" i="21"/>
  <c r="W428" i="21"/>
  <c r="Z429" i="21"/>
  <c r="AC430" i="21"/>
  <c r="W432" i="21"/>
  <c r="Z433" i="21"/>
  <c r="AC434" i="21"/>
  <c r="W436" i="21"/>
  <c r="Z437" i="21"/>
  <c r="AC438" i="21"/>
  <c r="W440" i="21"/>
  <c r="Z441" i="21"/>
  <c r="AC442" i="21"/>
  <c r="W444" i="21"/>
  <c r="Z445" i="21"/>
  <c r="AC446" i="21"/>
  <c r="X191" i="21"/>
  <c r="X239" i="21"/>
  <c r="Z265" i="21"/>
  <c r="Y276" i="21"/>
  <c r="Y284" i="21"/>
  <c r="Y292" i="21"/>
  <c r="Y300" i="21"/>
  <c r="Y308" i="21"/>
  <c r="Y316" i="21"/>
  <c r="Y324" i="21"/>
  <c r="Y332" i="21"/>
  <c r="Y340" i="21"/>
  <c r="X348" i="21"/>
  <c r="W352" i="21"/>
  <c r="AC354" i="21"/>
  <c r="Y357" i="21"/>
  <c r="AB359" i="21"/>
  <c r="Z361" i="21"/>
  <c r="AD362" i="21"/>
  <c r="X364" i="21"/>
  <c r="AA365" i="21"/>
  <c r="AD366" i="21"/>
  <c r="X368" i="21"/>
  <c r="AA369" i="21"/>
  <c r="AD370" i="21"/>
  <c r="X372" i="21"/>
  <c r="AA373" i="21"/>
  <c r="AD374" i="21"/>
  <c r="X376" i="21"/>
  <c r="AA377" i="21"/>
  <c r="AD378" i="21"/>
  <c r="X380" i="21"/>
  <c r="AA381" i="21"/>
  <c r="AD382" i="21"/>
  <c r="X384" i="21"/>
  <c r="AA385" i="21"/>
  <c r="AD386" i="21"/>
  <c r="X388" i="21"/>
  <c r="AA389" i="21"/>
  <c r="AD390" i="21"/>
  <c r="X392" i="21"/>
  <c r="AA393" i="21"/>
  <c r="AD394" i="21"/>
  <c r="X396" i="21"/>
  <c r="AA397" i="21"/>
  <c r="AD398" i="21"/>
  <c r="X400" i="21"/>
  <c r="AA401" i="21"/>
  <c r="AD402" i="21"/>
  <c r="X404" i="21"/>
  <c r="AA405" i="21"/>
  <c r="AD406" i="21"/>
  <c r="X408" i="21"/>
  <c r="AA409" i="21"/>
  <c r="AD410" i="21"/>
  <c r="X412" i="21"/>
  <c r="AA413" i="21"/>
  <c r="AD414" i="21"/>
  <c r="X416" i="21"/>
  <c r="AA417" i="21"/>
  <c r="AD418" i="21"/>
  <c r="X420" i="21"/>
  <c r="AA421" i="21"/>
  <c r="AD422" i="21"/>
  <c r="X424" i="21"/>
  <c r="AA425" i="21"/>
  <c r="AD426" i="21"/>
  <c r="X428" i="21"/>
  <c r="AA429" i="21"/>
  <c r="AD430" i="21"/>
  <c r="X432" i="21"/>
  <c r="AA433" i="21"/>
  <c r="AD434" i="21"/>
  <c r="X436" i="21"/>
  <c r="AA437" i="21"/>
  <c r="AD438" i="21"/>
  <c r="X440" i="21"/>
  <c r="AA441" i="21"/>
  <c r="AD442" i="21"/>
  <c r="X444" i="21"/>
  <c r="AA445" i="21"/>
  <c r="AD446" i="21"/>
  <c r="X199" i="21"/>
  <c r="X247" i="21"/>
  <c r="Y267" i="21"/>
  <c r="AB277" i="21"/>
  <c r="AB285" i="21"/>
  <c r="AB293" i="21"/>
  <c r="AB301" i="21"/>
  <c r="AB309" i="21"/>
  <c r="AB317" i="21"/>
  <c r="AB325" i="21"/>
  <c r="AB333" i="21"/>
  <c r="AB341" i="21"/>
  <c r="AE348" i="21"/>
  <c r="Y352" i="21"/>
  <c r="AE354" i="21"/>
  <c r="AA357" i="21"/>
  <c r="AD359" i="21"/>
  <c r="AB361" i="21"/>
  <c r="W363" i="21"/>
  <c r="Z364" i="21"/>
  <c r="AC365" i="21"/>
  <c r="W367" i="21"/>
  <c r="Z368" i="21"/>
  <c r="AC369" i="21"/>
  <c r="W371" i="21"/>
  <c r="Z372" i="21"/>
  <c r="AC373" i="21"/>
  <c r="W375" i="21"/>
  <c r="Z376" i="21"/>
  <c r="AC377" i="21"/>
  <c r="W379" i="21"/>
  <c r="Z380" i="21"/>
  <c r="AC381" i="21"/>
  <c r="W383" i="21"/>
  <c r="Z384" i="21"/>
  <c r="AC385" i="21"/>
  <c r="W387" i="21"/>
  <c r="Z388" i="21"/>
  <c r="AC389" i="21"/>
  <c r="W391" i="21"/>
  <c r="Z392" i="21"/>
  <c r="AC393" i="21"/>
  <c r="W395" i="21"/>
  <c r="Z396" i="21"/>
  <c r="AC397" i="21"/>
  <c r="W399" i="21"/>
  <c r="Z400" i="21"/>
  <c r="AC401" i="21"/>
  <c r="W403" i="21"/>
  <c r="Z404" i="21"/>
  <c r="AC405" i="21"/>
  <c r="W407" i="21"/>
  <c r="Z408" i="21"/>
  <c r="AC409" i="21"/>
  <c r="W411" i="21"/>
  <c r="Z412" i="21"/>
  <c r="AC413" i="21"/>
  <c r="W415" i="21"/>
  <c r="Z416" i="21"/>
  <c r="AC417" i="21"/>
  <c r="W419" i="21"/>
  <c r="Z420" i="21"/>
  <c r="AC421" i="21"/>
  <c r="W423" i="21"/>
  <c r="Z424" i="21"/>
  <c r="AC425" i="21"/>
  <c r="W427" i="21"/>
  <c r="Z428" i="21"/>
  <c r="AC429" i="21"/>
  <c r="W431" i="21"/>
  <c r="Z432" i="21"/>
  <c r="AC433" i="21"/>
  <c r="W435" i="21"/>
  <c r="Z436" i="21"/>
  <c r="AC437" i="21"/>
  <c r="W439" i="21"/>
  <c r="Z440" i="21"/>
  <c r="AC441" i="21"/>
  <c r="W443" i="21"/>
  <c r="Z444" i="21"/>
  <c r="AC445" i="21"/>
  <c r="W447" i="21"/>
  <c r="Z448" i="21"/>
  <c r="AC449" i="21"/>
  <c r="W451" i="21"/>
  <c r="AD294" i="21"/>
  <c r="AD326" i="21"/>
  <c r="AE352" i="21"/>
  <c r="AC361" i="21"/>
  <c r="X367" i="21"/>
  <c r="AA372" i="21"/>
  <c r="AD377" i="21"/>
  <c r="X383" i="21"/>
  <c r="AA388" i="21"/>
  <c r="AD393" i="21"/>
  <c r="X399" i="21"/>
  <c r="AA404" i="21"/>
  <c r="AD409" i="21"/>
  <c r="X415" i="21"/>
  <c r="AA420" i="21"/>
  <c r="AD425" i="21"/>
  <c r="X431" i="21"/>
  <c r="AA436" i="21"/>
  <c r="AD441" i="21"/>
  <c r="X447" i="21"/>
  <c r="AE448" i="21"/>
  <c r="AA450" i="21"/>
  <c r="W452" i="21"/>
  <c r="Z453" i="21"/>
  <c r="AC454" i="21"/>
  <c r="W456" i="21"/>
  <c r="Z457" i="21"/>
  <c r="AC458" i="21"/>
  <c r="W460" i="21"/>
  <c r="Z461" i="21"/>
  <c r="AC462" i="21"/>
  <c r="W464" i="21"/>
  <c r="Z465" i="21"/>
  <c r="AC466" i="21"/>
  <c r="W468" i="21"/>
  <c r="Z469" i="21"/>
  <c r="AC470" i="21"/>
  <c r="W472" i="21"/>
  <c r="Z473" i="21"/>
  <c r="AC474" i="21"/>
  <c r="W476" i="21"/>
  <c r="Z477" i="21"/>
  <c r="AC478" i="21"/>
  <c r="W480" i="21"/>
  <c r="Z481" i="21"/>
  <c r="AC482" i="21"/>
  <c r="W484" i="21"/>
  <c r="Z485" i="21"/>
  <c r="AC486" i="21"/>
  <c r="W488" i="21"/>
  <c r="Z489" i="21"/>
  <c r="AC490" i="21"/>
  <c r="W492" i="21"/>
  <c r="Z493" i="21"/>
  <c r="AC494" i="21"/>
  <c r="W496" i="21"/>
  <c r="Z497" i="21"/>
  <c r="AC498" i="21"/>
  <c r="W500" i="21"/>
  <c r="Z501" i="21"/>
  <c r="AC502" i="21"/>
  <c r="W504" i="21"/>
  <c r="Z505" i="21"/>
  <c r="AC4" i="21"/>
  <c r="AC505" i="21"/>
  <c r="AD318" i="21"/>
  <c r="AC463" i="21"/>
  <c r="Z478" i="21"/>
  <c r="Z490" i="21"/>
  <c r="AC503" i="21"/>
  <c r="AA446" i="21"/>
  <c r="X461" i="21"/>
  <c r="AD475" i="21"/>
  <c r="AA490" i="21"/>
  <c r="X501" i="21"/>
  <c r="AE382" i="21"/>
  <c r="AE414" i="21"/>
  <c r="Z450" i="21"/>
  <c r="AE459" i="21"/>
  <c r="AB470" i="21"/>
  <c r="AB482" i="21"/>
  <c r="Y493" i="21"/>
  <c r="AB4" i="21"/>
  <c r="AE197" i="21"/>
  <c r="AD298" i="21"/>
  <c r="AD330" i="21"/>
  <c r="Y354" i="21"/>
  <c r="AA362" i="21"/>
  <c r="AD367" i="21"/>
  <c r="X373" i="21"/>
  <c r="AA378" i="21"/>
  <c r="AD383" i="21"/>
  <c r="X389" i="21"/>
  <c r="AA394" i="21"/>
  <c r="AD399" i="21"/>
  <c r="X405" i="21"/>
  <c r="AA410" i="21"/>
  <c r="AD415" i="21"/>
  <c r="X421" i="21"/>
  <c r="AA426" i="21"/>
  <c r="AD431" i="21"/>
  <c r="X437" i="21"/>
  <c r="AA442" i="21"/>
  <c r="Y447" i="21"/>
  <c r="W449" i="21"/>
  <c r="AC450" i="21"/>
  <c r="X452" i="21"/>
  <c r="AA453" i="21"/>
  <c r="AD454" i="21"/>
  <c r="X456" i="21"/>
  <c r="AA457" i="21"/>
  <c r="AD458" i="21"/>
  <c r="X460" i="21"/>
  <c r="AA461" i="21"/>
  <c r="AD462" i="21"/>
  <c r="X464" i="21"/>
  <c r="AA465" i="21"/>
  <c r="AD466" i="21"/>
  <c r="X468" i="21"/>
  <c r="AA469" i="21"/>
  <c r="AD470" i="21"/>
  <c r="X472" i="21"/>
  <c r="AA473" i="21"/>
  <c r="AD474" i="21"/>
  <c r="X476" i="21"/>
  <c r="AA477" i="21"/>
  <c r="AD478" i="21"/>
  <c r="X480" i="21"/>
  <c r="AA481" i="21"/>
  <c r="AD482" i="21"/>
  <c r="X484" i="21"/>
  <c r="AA485" i="21"/>
  <c r="AD486" i="21"/>
  <c r="X488" i="21"/>
  <c r="AA489" i="21"/>
  <c r="AD490" i="21"/>
  <c r="X492" i="21"/>
  <c r="AA493" i="21"/>
  <c r="AD494" i="21"/>
  <c r="X496" i="21"/>
  <c r="AA497" i="21"/>
  <c r="AD498" i="21"/>
  <c r="X500" i="21"/>
  <c r="AA501" i="21"/>
  <c r="AD502" i="21"/>
  <c r="X504" i="21"/>
  <c r="AA505" i="21"/>
  <c r="AD4" i="21"/>
  <c r="AA504" i="21"/>
  <c r="AA349" i="21"/>
  <c r="Z458" i="21"/>
  <c r="W473" i="21"/>
  <c r="AC487" i="21"/>
  <c r="AC499" i="21"/>
  <c r="AD451" i="21"/>
  <c r="AD455" i="21"/>
  <c r="AA466" i="21"/>
  <c r="X477" i="21"/>
  <c r="AA486" i="21"/>
  <c r="AA498" i="21"/>
  <c r="AE366" i="21"/>
  <c r="AE398" i="21"/>
  <c r="AE430" i="21"/>
  <c r="AE455" i="21"/>
  <c r="AE467" i="21"/>
  <c r="AB478" i="21"/>
  <c r="AE495" i="21"/>
  <c r="AE205" i="21"/>
  <c r="AA301" i="21"/>
  <c r="AA333" i="21"/>
  <c r="AD354" i="21"/>
  <c r="AE362" i="21"/>
  <c r="Y368" i="21"/>
  <c r="AB373" i="21"/>
  <c r="AE378" i="21"/>
  <c r="Y384" i="21"/>
  <c r="AB389" i="21"/>
  <c r="AE394" i="21"/>
  <c r="Y400" i="21"/>
  <c r="AB405" i="21"/>
  <c r="AE410" i="21"/>
  <c r="Y416" i="21"/>
  <c r="AB421" i="21"/>
  <c r="AE426" i="21"/>
  <c r="Y432" i="21"/>
  <c r="AB437" i="21"/>
  <c r="AE442" i="21"/>
  <c r="Z447" i="21"/>
  <c r="X449" i="21"/>
  <c r="AD450" i="21"/>
  <c r="Y452" i="21"/>
  <c r="AB453" i="21"/>
  <c r="AE454" i="21"/>
  <c r="Y456" i="21"/>
  <c r="AB457" i="21"/>
  <c r="AE458" i="21"/>
  <c r="Y460" i="21"/>
  <c r="AB461" i="21"/>
  <c r="AE462" i="21"/>
  <c r="Y464" i="21"/>
  <c r="AB465" i="21"/>
  <c r="AE466" i="21"/>
  <c r="Y468" i="21"/>
  <c r="AB469" i="21"/>
  <c r="AE470" i="21"/>
  <c r="Y472" i="21"/>
  <c r="AB473" i="21"/>
  <c r="AE474" i="21"/>
  <c r="Y476" i="21"/>
  <c r="AB477" i="21"/>
  <c r="AE478" i="21"/>
  <c r="Y480" i="21"/>
  <c r="AB481" i="21"/>
  <c r="AE482" i="21"/>
  <c r="Y484" i="21"/>
  <c r="AB485" i="21"/>
  <c r="AE486" i="21"/>
  <c r="Y488" i="21"/>
  <c r="AB489" i="21"/>
  <c r="AE490" i="21"/>
  <c r="Y492" i="21"/>
  <c r="AB493" i="21"/>
  <c r="AE494" i="21"/>
  <c r="Y496" i="21"/>
  <c r="AB497" i="21"/>
  <c r="AE498" i="21"/>
  <c r="Y500" i="21"/>
  <c r="AB501" i="21"/>
  <c r="AE502" i="21"/>
  <c r="Y504" i="21"/>
  <c r="AB505" i="21"/>
  <c r="AE4" i="21"/>
  <c r="V4" i="21"/>
  <c r="AE505" i="21"/>
  <c r="AA376" i="21"/>
  <c r="AC451" i="21"/>
  <c r="Z466" i="21"/>
  <c r="AC475" i="21"/>
  <c r="W489" i="21"/>
  <c r="Z502" i="21"/>
  <c r="AC448" i="21"/>
  <c r="X457" i="21"/>
  <c r="AD467" i="21"/>
  <c r="AA478" i="21"/>
  <c r="AD487" i="21"/>
  <c r="X505" i="21"/>
  <c r="AB377" i="21"/>
  <c r="AB409" i="21"/>
  <c r="AE446" i="21"/>
  <c r="Y457" i="21"/>
  <c r="AB466" i="21"/>
  <c r="Y481" i="21"/>
  <c r="AB494" i="21"/>
  <c r="AE245" i="21"/>
  <c r="AD302" i="21"/>
  <c r="AD334" i="21"/>
  <c r="AB355" i="21"/>
  <c r="X363" i="21"/>
  <c r="AA368" i="21"/>
  <c r="AD373" i="21"/>
  <c r="X379" i="21"/>
  <c r="AA384" i="21"/>
  <c r="AD389" i="21"/>
  <c r="X395" i="21"/>
  <c r="AA400" i="21"/>
  <c r="AD405" i="21"/>
  <c r="X411" i="21"/>
  <c r="AA416" i="21"/>
  <c r="AD421" i="21"/>
  <c r="X427" i="21"/>
  <c r="AA432" i="21"/>
  <c r="AD437" i="21"/>
  <c r="X443" i="21"/>
  <c r="AA447" i="21"/>
  <c r="Z449" i="21"/>
  <c r="AE450" i="21"/>
  <c r="Z452" i="21"/>
  <c r="AC453" i="21"/>
  <c r="W455" i="21"/>
  <c r="Z456" i="21"/>
  <c r="AC457" i="21"/>
  <c r="W459" i="21"/>
  <c r="Z460" i="21"/>
  <c r="AC461" i="21"/>
  <c r="W463" i="21"/>
  <c r="Z464" i="21"/>
  <c r="AC465" i="21"/>
  <c r="W467" i="21"/>
  <c r="Z468" i="21"/>
  <c r="AC469" i="21"/>
  <c r="W471" i="21"/>
  <c r="Z472" i="21"/>
  <c r="AC473" i="21"/>
  <c r="W475" i="21"/>
  <c r="Z476" i="21"/>
  <c r="AC477" i="21"/>
  <c r="W479" i="21"/>
  <c r="Z480" i="21"/>
  <c r="AC481" i="21"/>
  <c r="W483" i="21"/>
  <c r="Z484" i="21"/>
  <c r="AC485" i="21"/>
  <c r="W487" i="21"/>
  <c r="Z488" i="21"/>
  <c r="AC489" i="21"/>
  <c r="W491" i="21"/>
  <c r="Z492" i="21"/>
  <c r="AC493" i="21"/>
  <c r="W495" i="21"/>
  <c r="Z496" i="21"/>
  <c r="AC497" i="21"/>
  <c r="W499" i="21"/>
  <c r="Z500" i="21"/>
  <c r="AC501" i="21"/>
  <c r="W503" i="21"/>
  <c r="Z504" i="21"/>
  <c r="X371" i="21"/>
  <c r="AA392" i="21"/>
  <c r="AD413" i="21"/>
  <c r="X435" i="21"/>
  <c r="AD445" i="21"/>
  <c r="Z454" i="21"/>
  <c r="Z462" i="21"/>
  <c r="Z470" i="21"/>
  <c r="W477" i="21"/>
  <c r="AC483" i="21"/>
  <c r="AC491" i="21"/>
  <c r="W501" i="21"/>
  <c r="Z4" i="21"/>
  <c r="X453" i="21"/>
  <c r="X465" i="21"/>
  <c r="AA474" i="21"/>
  <c r="AD483" i="21"/>
  <c r="X493" i="21"/>
  <c r="AA502" i="21"/>
  <c r="X352" i="21"/>
  <c r="AD448" i="21"/>
  <c r="Y461" i="21"/>
  <c r="AE471" i="21"/>
  <c r="AE483" i="21"/>
  <c r="Y497" i="21"/>
  <c r="AD250" i="21"/>
  <c r="AD306" i="21"/>
  <c r="AD338" i="21"/>
  <c r="AA356" i="21"/>
  <c r="AD363" i="21"/>
  <c r="X369" i="21"/>
  <c r="AA374" i="21"/>
  <c r="AD379" i="21"/>
  <c r="X385" i="21"/>
  <c r="AA390" i="21"/>
  <c r="AD395" i="21"/>
  <c r="X401" i="21"/>
  <c r="AA406" i="21"/>
  <c r="AD411" i="21"/>
  <c r="X417" i="21"/>
  <c r="AA422" i="21"/>
  <c r="AD427" i="21"/>
  <c r="X433" i="21"/>
  <c r="AA438" i="21"/>
  <c r="AD443" i="21"/>
  <c r="AD447" i="21"/>
  <c r="AA449" i="21"/>
  <c r="X451" i="21"/>
  <c r="AA452" i="21"/>
  <c r="AD453" i="21"/>
  <c r="X455" i="21"/>
  <c r="AA456" i="21"/>
  <c r="AD457" i="21"/>
  <c r="X459" i="21"/>
  <c r="AA460" i="21"/>
  <c r="AD461" i="21"/>
  <c r="X463" i="21"/>
  <c r="AA464" i="21"/>
  <c r="AD465" i="21"/>
  <c r="X467" i="21"/>
  <c r="AA468" i="21"/>
  <c r="AD469" i="21"/>
  <c r="X471" i="21"/>
  <c r="AA472" i="21"/>
  <c r="AD473" i="21"/>
  <c r="X475" i="21"/>
  <c r="AA476" i="21"/>
  <c r="AD477" i="21"/>
  <c r="X479" i="21"/>
  <c r="AA480" i="21"/>
  <c r="AD481" i="21"/>
  <c r="X483" i="21"/>
  <c r="AA484" i="21"/>
  <c r="AD485" i="21"/>
  <c r="X487" i="21"/>
  <c r="AA488" i="21"/>
  <c r="AD489" i="21"/>
  <c r="X491" i="21"/>
  <c r="AA492" i="21"/>
  <c r="AD493" i="21"/>
  <c r="X495" i="21"/>
  <c r="AA496" i="21"/>
  <c r="AD497" i="21"/>
  <c r="X499" i="21"/>
  <c r="AA500" i="21"/>
  <c r="AD501" i="21"/>
  <c r="X503" i="21"/>
  <c r="AD505" i="21"/>
  <c r="AD381" i="21"/>
  <c r="AD397" i="21"/>
  <c r="X419" i="21"/>
  <c r="AA440" i="21"/>
  <c r="W453" i="21"/>
  <c r="W461" i="21"/>
  <c r="Z474" i="21"/>
  <c r="W485" i="21"/>
  <c r="Z494" i="21"/>
  <c r="AD435" i="21"/>
  <c r="AA454" i="21"/>
  <c r="X469" i="21"/>
  <c r="AA482" i="21"/>
  <c r="AA494" i="21"/>
  <c r="AA4" i="21"/>
  <c r="Y388" i="21"/>
  <c r="Y420" i="21"/>
  <c r="AE451" i="21"/>
  <c r="AE463" i="21"/>
  <c r="Y473" i="21"/>
  <c r="Y485" i="21"/>
  <c r="AB498" i="21"/>
  <c r="X267" i="21"/>
  <c r="AA309" i="21"/>
  <c r="AA341" i="21"/>
  <c r="Z357" i="21"/>
  <c r="Y364" i="21"/>
  <c r="AB369" i="21"/>
  <c r="AE374" i="21"/>
  <c r="Y380" i="21"/>
  <c r="AB385" i="21"/>
  <c r="AE390" i="21"/>
  <c r="Y396" i="21"/>
  <c r="AB401" i="21"/>
  <c r="AE406" i="21"/>
  <c r="Y412" i="21"/>
  <c r="AB417" i="21"/>
  <c r="AE422" i="21"/>
  <c r="Y428" i="21"/>
  <c r="AB433" i="21"/>
  <c r="AE438" i="21"/>
  <c r="Y444" i="21"/>
  <c r="W448" i="21"/>
  <c r="AB449" i="21"/>
  <c r="Y451" i="21"/>
  <c r="AB452" i="21"/>
  <c r="AE453" i="21"/>
  <c r="Y455" i="21"/>
  <c r="AB456" i="21"/>
  <c r="AE457" i="21"/>
  <c r="Y459" i="21"/>
  <c r="AB460" i="21"/>
  <c r="AE461" i="21"/>
  <c r="Y463" i="21"/>
  <c r="AB464" i="21"/>
  <c r="AE465" i="21"/>
  <c r="Y467" i="21"/>
  <c r="AB468" i="21"/>
  <c r="AE469" i="21"/>
  <c r="Y471" i="21"/>
  <c r="AB472" i="21"/>
  <c r="AE473" i="21"/>
  <c r="Y475" i="21"/>
  <c r="AB476" i="21"/>
  <c r="AE477" i="21"/>
  <c r="Y479" i="21"/>
  <c r="AB480" i="21"/>
  <c r="AE481" i="21"/>
  <c r="Y483" i="21"/>
  <c r="AB484" i="21"/>
  <c r="AE485" i="21"/>
  <c r="Y487" i="21"/>
  <c r="AB488" i="21"/>
  <c r="AE489" i="21"/>
  <c r="Y491" i="21"/>
  <c r="AB492" i="21"/>
  <c r="AE493" i="21"/>
  <c r="Y495" i="21"/>
  <c r="AB496" i="21"/>
  <c r="AE497" i="21"/>
  <c r="Y499" i="21"/>
  <c r="AB500" i="21"/>
  <c r="AE501" i="21"/>
  <c r="Y503" i="21"/>
  <c r="AB504" i="21"/>
  <c r="AD365" i="21"/>
  <c r="X403" i="21"/>
  <c r="AA424" i="21"/>
  <c r="X450" i="21"/>
  <c r="AC459" i="21"/>
  <c r="AC467" i="21"/>
  <c r="Z482" i="21"/>
  <c r="AC495" i="21"/>
  <c r="AA430" i="21"/>
  <c r="AA458" i="21"/>
  <c r="AA470" i="21"/>
  <c r="X481" i="21"/>
  <c r="AD495" i="21"/>
  <c r="AD503" i="21"/>
  <c r="AA361" i="21"/>
  <c r="Y436" i="21"/>
  <c r="AB462" i="21"/>
  <c r="AB474" i="21"/>
  <c r="AB486" i="21"/>
  <c r="Y501" i="21"/>
  <c r="AB269" i="21"/>
  <c r="AD310" i="21"/>
  <c r="AD342" i="21"/>
  <c r="AB357" i="21"/>
  <c r="AA364" i="21"/>
  <c r="AD369" i="21"/>
  <c r="X375" i="21"/>
  <c r="AA380" i="21"/>
  <c r="AD385" i="21"/>
  <c r="X391" i="21"/>
  <c r="AA396" i="21"/>
  <c r="AD401" i="21"/>
  <c r="X407" i="21"/>
  <c r="AA412" i="21"/>
  <c r="AD417" i="21"/>
  <c r="X423" i="21"/>
  <c r="AA428" i="21"/>
  <c r="AD433" i="21"/>
  <c r="X439" i="21"/>
  <c r="AA444" i="21"/>
  <c r="X448" i="21"/>
  <c r="AD449" i="21"/>
  <c r="Z451" i="21"/>
  <c r="AC452" i="21"/>
  <c r="W454" i="21"/>
  <c r="Z455" i="21"/>
  <c r="AC456" i="21"/>
  <c r="W458" i="21"/>
  <c r="Z459" i="21"/>
  <c r="AC460" i="21"/>
  <c r="W462" i="21"/>
  <c r="Z463" i="21"/>
  <c r="AC464" i="21"/>
  <c r="W466" i="21"/>
  <c r="Z467" i="21"/>
  <c r="AC468" i="21"/>
  <c r="W470" i="21"/>
  <c r="Z471" i="21"/>
  <c r="AC472" i="21"/>
  <c r="W474" i="21"/>
  <c r="Z475" i="21"/>
  <c r="AC476" i="21"/>
  <c r="W478" i="21"/>
  <c r="Z479" i="21"/>
  <c r="AC480" i="21"/>
  <c r="W482" i="21"/>
  <c r="Z483" i="21"/>
  <c r="AC484" i="21"/>
  <c r="W486" i="21"/>
  <c r="Z487" i="21"/>
  <c r="AC488" i="21"/>
  <c r="W490" i="21"/>
  <c r="Z491" i="21"/>
  <c r="AC492" i="21"/>
  <c r="W494" i="21"/>
  <c r="Z495" i="21"/>
  <c r="AC496" i="21"/>
  <c r="W498" i="21"/>
  <c r="Z499" i="21"/>
  <c r="AC500" i="21"/>
  <c r="W502" i="21"/>
  <c r="Z503" i="21"/>
  <c r="AC504" i="21"/>
  <c r="W4" i="21"/>
  <c r="AA503" i="21"/>
  <c r="X4" i="21"/>
  <c r="AE359" i="21"/>
  <c r="W457" i="21"/>
  <c r="AC471" i="21"/>
  <c r="Z486" i="21"/>
  <c r="Z498" i="21"/>
  <c r="Y450" i="21"/>
  <c r="AD463" i="21"/>
  <c r="X489" i="21"/>
  <c r="AA325" i="21"/>
  <c r="AB393" i="21"/>
  <c r="AB425" i="21"/>
  <c r="Y453" i="21"/>
  <c r="Y465" i="21"/>
  <c r="Y477" i="21"/>
  <c r="Y489" i="21"/>
  <c r="AE503" i="21"/>
  <c r="AA277" i="21"/>
  <c r="AD314" i="21"/>
  <c r="AD346" i="21"/>
  <c r="AD358" i="21"/>
  <c r="X365" i="21"/>
  <c r="AA370" i="21"/>
  <c r="AD375" i="21"/>
  <c r="X381" i="21"/>
  <c r="AA386" i="21"/>
  <c r="AD391" i="21"/>
  <c r="X397" i="21"/>
  <c r="AA402" i="21"/>
  <c r="AD407" i="21"/>
  <c r="X413" i="21"/>
  <c r="AA418" i="21"/>
  <c r="AD423" i="21"/>
  <c r="X429" i="21"/>
  <c r="AA434" i="21"/>
  <c r="AD439" i="21"/>
  <c r="X445" i="21"/>
  <c r="Y448" i="21"/>
  <c r="AE449" i="21"/>
  <c r="AA451" i="21"/>
  <c r="AD452" i="21"/>
  <c r="X454" i="21"/>
  <c r="AA455" i="21"/>
  <c r="AD456" i="21"/>
  <c r="X458" i="21"/>
  <c r="AA459" i="21"/>
  <c r="AD460" i="21"/>
  <c r="X462" i="21"/>
  <c r="AA463" i="21"/>
  <c r="AD464" i="21"/>
  <c r="X466" i="21"/>
  <c r="AA467" i="21"/>
  <c r="AD468" i="21"/>
  <c r="X470" i="21"/>
  <c r="AA471" i="21"/>
  <c r="AD472" i="21"/>
  <c r="X474" i="21"/>
  <c r="AA475" i="21"/>
  <c r="AD476" i="21"/>
  <c r="X478" i="21"/>
  <c r="AA479" i="21"/>
  <c r="AD480" i="21"/>
  <c r="X482" i="21"/>
  <c r="AA483" i="21"/>
  <c r="AD484" i="21"/>
  <c r="X486" i="21"/>
  <c r="AA487" i="21"/>
  <c r="AD488" i="21"/>
  <c r="X490" i="21"/>
  <c r="AA491" i="21"/>
  <c r="AD492" i="21"/>
  <c r="X494" i="21"/>
  <c r="AA495" i="21"/>
  <c r="AD496" i="21"/>
  <c r="X498" i="21"/>
  <c r="AA499" i="21"/>
  <c r="AD500" i="21"/>
  <c r="X502" i="21"/>
  <c r="AD504" i="21"/>
  <c r="X387" i="21"/>
  <c r="AA408" i="21"/>
  <c r="AD429" i="21"/>
  <c r="AB448" i="21"/>
  <c r="AC455" i="21"/>
  <c r="W469" i="21"/>
  <c r="W481" i="21"/>
  <c r="W497" i="21"/>
  <c r="X425" i="21"/>
  <c r="AD459" i="21"/>
  <c r="AD471" i="21"/>
  <c r="AD479" i="21"/>
  <c r="AD491" i="21"/>
  <c r="AD499" i="21"/>
  <c r="AD278" i="21"/>
  <c r="AA317" i="21"/>
  <c r="Y348" i="21"/>
  <c r="AC359" i="21"/>
  <c r="AB365" i="21"/>
  <c r="AE370" i="21"/>
  <c r="Y376" i="21"/>
  <c r="AB381" i="21"/>
  <c r="AE386" i="21"/>
  <c r="Y392" i="21"/>
  <c r="AB397" i="21"/>
  <c r="AE402" i="21"/>
  <c r="Y408" i="21"/>
  <c r="AB413" i="21"/>
  <c r="AE418" i="21"/>
  <c r="Y424" i="21"/>
  <c r="AB429" i="21"/>
  <c r="AE434" i="21"/>
  <c r="Y440" i="21"/>
  <c r="AB445" i="21"/>
  <c r="AA448" i="21"/>
  <c r="W450" i="21"/>
  <c r="AB451" i="21"/>
  <c r="AE452" i="21"/>
  <c r="Y454" i="21"/>
  <c r="AB455" i="21"/>
  <c r="AE456" i="21"/>
  <c r="Y458" i="21"/>
  <c r="AB459" i="21"/>
  <c r="AE460" i="21"/>
  <c r="Y462" i="21"/>
  <c r="AB463" i="21"/>
  <c r="AE464" i="21"/>
  <c r="Y466" i="21"/>
  <c r="AB467" i="21"/>
  <c r="AE468" i="21"/>
  <c r="Y470" i="21"/>
  <c r="AB471" i="21"/>
  <c r="AE472" i="21"/>
  <c r="Y474" i="21"/>
  <c r="AB475" i="21"/>
  <c r="AE476" i="21"/>
  <c r="Y478" i="21"/>
  <c r="AB479" i="21"/>
  <c r="AE480" i="21"/>
  <c r="Y482" i="21"/>
  <c r="AB483" i="21"/>
  <c r="AE484" i="21"/>
  <c r="Y486" i="21"/>
  <c r="AB487" i="21"/>
  <c r="AE488" i="21"/>
  <c r="Y490" i="21"/>
  <c r="AB491" i="21"/>
  <c r="AE492" i="21"/>
  <c r="Y494" i="21"/>
  <c r="AB495" i="21"/>
  <c r="AE496" i="21"/>
  <c r="Y498" i="21"/>
  <c r="AB499" i="21"/>
  <c r="AE500" i="21"/>
  <c r="Y502" i="21"/>
  <c r="AB503" i="21"/>
  <c r="AE504" i="21"/>
  <c r="Y4" i="21"/>
  <c r="AA285" i="21"/>
  <c r="W465" i="21"/>
  <c r="AC479" i="21"/>
  <c r="W493" i="21"/>
  <c r="W505" i="21"/>
  <c r="X441" i="21"/>
  <c r="AA462" i="21"/>
  <c r="X473" i="21"/>
  <c r="X485" i="21"/>
  <c r="X497" i="21"/>
  <c r="Y372" i="21"/>
  <c r="Y404" i="21"/>
  <c r="AB441" i="21"/>
  <c r="AB458" i="21"/>
  <c r="Y469" i="21"/>
  <c r="AE479" i="21"/>
  <c r="AE491" i="21"/>
  <c r="Y505" i="21"/>
  <c r="AA293" i="21"/>
  <c r="AB454" i="21"/>
  <c r="AE475" i="21"/>
  <c r="AB490" i="21"/>
  <c r="AB502" i="21"/>
  <c r="AD286" i="21"/>
  <c r="AD322" i="21"/>
  <c r="AB351" i="21"/>
  <c r="W361" i="21"/>
  <c r="AA366" i="21"/>
  <c r="AD371" i="21"/>
  <c r="X377" i="21"/>
  <c r="AA382" i="21"/>
  <c r="AD387" i="21"/>
  <c r="X393" i="21"/>
  <c r="AA398" i="21"/>
  <c r="AD403" i="21"/>
  <c r="X409" i="21"/>
  <c r="AA414" i="21"/>
  <c r="AD419" i="21"/>
  <c r="AE487" i="21"/>
  <c r="AE499" i="21"/>
  <c r="V316" i="21"/>
  <c r="J316" i="21"/>
  <c r="S315" i="21"/>
  <c r="G315" i="21"/>
  <c r="U316" i="21"/>
  <c r="I316" i="21"/>
  <c r="R315" i="21"/>
  <c r="F315" i="21"/>
  <c r="T316" i="21"/>
  <c r="H316" i="21"/>
  <c r="Q315" i="21"/>
  <c r="E315" i="21"/>
  <c r="S316" i="21"/>
  <c r="G316" i="21"/>
  <c r="P315" i="21"/>
  <c r="D315" i="21"/>
  <c r="R316" i="21"/>
  <c r="F316" i="21"/>
  <c r="O315" i="21"/>
  <c r="C315" i="21"/>
  <c r="Q316" i="21"/>
  <c r="E316" i="21"/>
  <c r="N315" i="21"/>
  <c r="B315" i="21"/>
  <c r="P316" i="21"/>
  <c r="D316" i="21"/>
  <c r="M315" i="21"/>
  <c r="O316" i="21"/>
  <c r="C316" i="21"/>
  <c r="L315" i="21"/>
  <c r="N316" i="21"/>
  <c r="B316" i="21"/>
  <c r="K315" i="21"/>
  <c r="M316" i="21"/>
  <c r="V315" i="21"/>
  <c r="J315" i="21"/>
  <c r="L316" i="21"/>
  <c r="U315" i="21"/>
  <c r="I315" i="21"/>
  <c r="K316" i="21"/>
  <c r="T315" i="21"/>
  <c r="H315" i="21"/>
  <c r="C505" i="21"/>
  <c r="G505" i="21"/>
  <c r="K505" i="21"/>
  <c r="S505" i="21"/>
  <c r="B505" i="21"/>
  <c r="F505" i="21"/>
  <c r="R505" i="21"/>
  <c r="D505" i="21"/>
  <c r="H505" i="21"/>
  <c r="L505" i="21"/>
  <c r="P505" i="21"/>
  <c r="T505" i="21"/>
  <c r="J505" i="21"/>
  <c r="N505" i="21"/>
  <c r="V505" i="21"/>
  <c r="E505" i="21"/>
  <c r="I505" i="21"/>
  <c r="M505" i="21"/>
  <c r="Q505" i="21"/>
  <c r="U505" i="21"/>
  <c r="O499" i="21"/>
  <c r="L498" i="21"/>
  <c r="V504" i="21"/>
  <c r="P502" i="21"/>
  <c r="J500" i="21"/>
  <c r="R504" i="21"/>
  <c r="B504" i="21"/>
  <c r="G503" i="21"/>
  <c r="L502" i="21"/>
  <c r="Q501" i="21"/>
  <c r="V500" i="21"/>
  <c r="F500" i="21"/>
  <c r="K499" i="21"/>
  <c r="P498" i="21"/>
  <c r="F504" i="21"/>
  <c r="U501" i="21"/>
  <c r="T498" i="21"/>
  <c r="N504" i="21"/>
  <c r="S503" i="21"/>
  <c r="C503" i="21"/>
  <c r="H502" i="21"/>
  <c r="M501" i="21"/>
  <c r="R500" i="21"/>
  <c r="B500" i="21"/>
  <c r="G499" i="21"/>
  <c r="K503" i="21"/>
  <c r="E501" i="21"/>
  <c r="C5" i="21"/>
  <c r="G5" i="21"/>
  <c r="K5" i="21"/>
  <c r="O5" i="21"/>
  <c r="S5" i="21"/>
  <c r="B6" i="21"/>
  <c r="F6" i="21"/>
  <c r="J6" i="21"/>
  <c r="N6" i="21"/>
  <c r="R6" i="21"/>
  <c r="V6" i="21"/>
  <c r="E7" i="21"/>
  <c r="I7" i="21"/>
  <c r="M7" i="21"/>
  <c r="Q7" i="21"/>
  <c r="U7" i="21"/>
  <c r="D8" i="21"/>
  <c r="H8" i="21"/>
  <c r="L8" i="21"/>
  <c r="P8" i="21"/>
  <c r="T8" i="21"/>
  <c r="C9" i="21"/>
  <c r="G9" i="21"/>
  <c r="K9" i="21"/>
  <c r="O9" i="21"/>
  <c r="S9" i="21"/>
  <c r="B10" i="21"/>
  <c r="F10" i="21"/>
  <c r="J10" i="21"/>
  <c r="N10" i="21"/>
  <c r="R10" i="21"/>
  <c r="V10" i="21"/>
  <c r="E11" i="21"/>
  <c r="I11" i="21"/>
  <c r="M11" i="21"/>
  <c r="Q11" i="21"/>
  <c r="U11" i="21"/>
  <c r="D12" i="21"/>
  <c r="H12" i="21"/>
  <c r="L12" i="21"/>
  <c r="P12" i="21"/>
  <c r="T12" i="21"/>
  <c r="C13" i="21"/>
  <c r="G13" i="21"/>
  <c r="K13" i="21"/>
  <c r="O13" i="21"/>
  <c r="S13" i="21"/>
  <c r="B14" i="21"/>
  <c r="F14" i="21"/>
  <c r="J14" i="21"/>
  <c r="N14" i="21"/>
  <c r="R14" i="21"/>
  <c r="V14" i="21"/>
  <c r="E15" i="21"/>
  <c r="I15" i="21"/>
  <c r="M15" i="21"/>
  <c r="Q15" i="21"/>
  <c r="U15" i="21"/>
  <c r="D16" i="21"/>
  <c r="H16" i="21"/>
  <c r="L16" i="21"/>
  <c r="P16" i="21"/>
  <c r="T16" i="21"/>
  <c r="C17" i="21"/>
  <c r="G17" i="21"/>
  <c r="K17" i="21"/>
  <c r="O17" i="21"/>
  <c r="S17" i="21"/>
  <c r="B18" i="21"/>
  <c r="F18" i="21"/>
  <c r="J18" i="21"/>
  <c r="N18" i="21"/>
  <c r="R18" i="21"/>
  <c r="V18" i="21"/>
  <c r="E19" i="21"/>
  <c r="I19" i="21"/>
  <c r="M19" i="21"/>
  <c r="Q19" i="21"/>
  <c r="U19" i="21"/>
  <c r="D20" i="21"/>
  <c r="H20" i="21"/>
  <c r="L20" i="21"/>
  <c r="P20" i="21"/>
  <c r="T20" i="21"/>
  <c r="C21" i="21"/>
  <c r="G21" i="21"/>
  <c r="K21" i="21"/>
  <c r="O21" i="21"/>
  <c r="S21" i="21"/>
  <c r="B22" i="21"/>
  <c r="F22" i="21"/>
  <c r="J22" i="21"/>
  <c r="N22" i="21"/>
  <c r="R22" i="21"/>
  <c r="V22" i="21"/>
  <c r="E23" i="21"/>
  <c r="I23" i="21"/>
  <c r="M23" i="21"/>
  <c r="Q23" i="21"/>
  <c r="U23" i="21"/>
  <c r="D24" i="21"/>
  <c r="H24" i="21"/>
  <c r="L24" i="21"/>
  <c r="P24" i="21"/>
  <c r="T24" i="21"/>
  <c r="C25" i="21"/>
  <c r="G25" i="21"/>
  <c r="K25" i="21"/>
  <c r="O25" i="21"/>
  <c r="S25" i="21"/>
  <c r="B26" i="21"/>
  <c r="F26" i="21"/>
  <c r="J26" i="21"/>
  <c r="N26" i="21"/>
  <c r="R26" i="21"/>
  <c r="V26" i="21"/>
  <c r="E27" i="21"/>
  <c r="I27" i="21"/>
  <c r="M27" i="21"/>
  <c r="Q27" i="21"/>
  <c r="D5" i="21"/>
  <c r="H5" i="21"/>
  <c r="L5" i="21"/>
  <c r="P5" i="21"/>
  <c r="T5" i="21"/>
  <c r="C6" i="21"/>
  <c r="G6" i="21"/>
  <c r="K6" i="21"/>
  <c r="O6" i="21"/>
  <c r="S6" i="21"/>
  <c r="B7" i="21"/>
  <c r="F7" i="21"/>
  <c r="J7" i="21"/>
  <c r="N7" i="21"/>
  <c r="R7" i="21"/>
  <c r="V7" i="21"/>
  <c r="E8" i="21"/>
  <c r="I8" i="21"/>
  <c r="M8" i="21"/>
  <c r="Q8" i="21"/>
  <c r="U8" i="21"/>
  <c r="D9" i="21"/>
  <c r="H9" i="21"/>
  <c r="L9" i="21"/>
  <c r="P9" i="21"/>
  <c r="T9" i="21"/>
  <c r="C10" i="21"/>
  <c r="G10" i="21"/>
  <c r="K10" i="21"/>
  <c r="O10" i="21"/>
  <c r="S10" i="21"/>
  <c r="B11" i="21"/>
  <c r="F11" i="21"/>
  <c r="J11" i="21"/>
  <c r="N11" i="21"/>
  <c r="R11" i="21"/>
  <c r="V11" i="21"/>
  <c r="E12" i="21"/>
  <c r="I12" i="21"/>
  <c r="M12" i="21"/>
  <c r="Q12" i="21"/>
  <c r="U12" i="21"/>
  <c r="D13" i="21"/>
  <c r="H13" i="21"/>
  <c r="L13" i="21"/>
  <c r="P13" i="21"/>
  <c r="T13" i="21"/>
  <c r="C14" i="21"/>
  <c r="G14" i="21"/>
  <c r="K14" i="21"/>
  <c r="O14" i="21"/>
  <c r="S14" i="21"/>
  <c r="B15" i="21"/>
  <c r="F15" i="21"/>
  <c r="J15" i="21"/>
  <c r="N15" i="21"/>
  <c r="R15" i="21"/>
  <c r="V15" i="21"/>
  <c r="E16" i="21"/>
  <c r="I16" i="21"/>
  <c r="M16" i="21"/>
  <c r="Q16" i="21"/>
  <c r="U16" i="21"/>
  <c r="D17" i="21"/>
  <c r="H17" i="21"/>
  <c r="L17" i="21"/>
  <c r="P17" i="21"/>
  <c r="T17" i="21"/>
  <c r="C18" i="21"/>
  <c r="G18" i="21"/>
  <c r="K18" i="21"/>
  <c r="O18" i="21"/>
  <c r="S18" i="21"/>
  <c r="B19" i="21"/>
  <c r="F19" i="21"/>
  <c r="J19" i="21"/>
  <c r="N19" i="21"/>
  <c r="R19" i="21"/>
  <c r="V19" i="21"/>
  <c r="E20" i="21"/>
  <c r="I20" i="21"/>
  <c r="M20" i="21"/>
  <c r="Q20" i="21"/>
  <c r="U20" i="21"/>
  <c r="D21" i="21"/>
  <c r="H21" i="21"/>
  <c r="L21" i="21"/>
  <c r="P21" i="21"/>
  <c r="T21" i="21"/>
  <c r="C22" i="21"/>
  <c r="G22" i="21"/>
  <c r="K22" i="21"/>
  <c r="O22" i="21"/>
  <c r="S22" i="21"/>
  <c r="B23" i="21"/>
  <c r="F23" i="21"/>
  <c r="J23" i="21"/>
  <c r="N23" i="21"/>
  <c r="R23" i="21"/>
  <c r="V23" i="21"/>
  <c r="E24" i="21"/>
  <c r="I24" i="21"/>
  <c r="M24" i="21"/>
  <c r="Q24" i="21"/>
  <c r="U24" i="21"/>
  <c r="E5" i="21"/>
  <c r="M5" i="21"/>
  <c r="U5" i="21"/>
  <c r="H6" i="21"/>
  <c r="P6" i="21"/>
  <c r="C7" i="21"/>
  <c r="K7" i="21"/>
  <c r="S7" i="21"/>
  <c r="F8" i="21"/>
  <c r="N8" i="21"/>
  <c r="V8" i="21"/>
  <c r="I9" i="21"/>
  <c r="Q9" i="21"/>
  <c r="D10" i="21"/>
  <c r="L10" i="21"/>
  <c r="T10" i="21"/>
  <c r="G11" i="21"/>
  <c r="O11" i="21"/>
  <c r="B12" i="21"/>
  <c r="J12" i="21"/>
  <c r="R12" i="21"/>
  <c r="E13" i="21"/>
  <c r="M13" i="21"/>
  <c r="U13" i="21"/>
  <c r="H14" i="21"/>
  <c r="P14" i="21"/>
  <c r="C15" i="21"/>
  <c r="K15" i="21"/>
  <c r="S15" i="21"/>
  <c r="F16" i="21"/>
  <c r="N16" i="21"/>
  <c r="V16" i="21"/>
  <c r="I17" i="21"/>
  <c r="Q17" i="21"/>
  <c r="D18" i="21"/>
  <c r="L18" i="21"/>
  <c r="T18" i="21"/>
  <c r="G19" i="21"/>
  <c r="O19" i="21"/>
  <c r="B20" i="21"/>
  <c r="J20" i="21"/>
  <c r="R20" i="21"/>
  <c r="E21" i="21"/>
  <c r="M21" i="21"/>
  <c r="U21" i="21"/>
  <c r="H22" i="21"/>
  <c r="P22" i="21"/>
  <c r="C23" i="21"/>
  <c r="K23" i="21"/>
  <c r="S23" i="21"/>
  <c r="F24" i="21"/>
  <c r="N24" i="21"/>
  <c r="V24" i="21"/>
  <c r="F25" i="21"/>
  <c r="L25" i="21"/>
  <c r="Q25" i="21"/>
  <c r="V25" i="21"/>
  <c r="G26" i="21"/>
  <c r="L26" i="21"/>
  <c r="Q26" i="21"/>
  <c r="B27" i="21"/>
  <c r="G27" i="21"/>
  <c r="L27" i="21"/>
  <c r="R27" i="21"/>
  <c r="V27" i="21"/>
  <c r="E28" i="21"/>
  <c r="I28" i="21"/>
  <c r="M28" i="21"/>
  <c r="Q28" i="21"/>
  <c r="U28" i="21"/>
  <c r="D29" i="21"/>
  <c r="H29" i="21"/>
  <c r="L29" i="21"/>
  <c r="P29" i="21"/>
  <c r="T29" i="21"/>
  <c r="C30" i="21"/>
  <c r="G30" i="21"/>
  <c r="K30" i="21"/>
  <c r="O30" i="21"/>
  <c r="S30" i="21"/>
  <c r="B31" i="21"/>
  <c r="F31" i="21"/>
  <c r="J31" i="21"/>
  <c r="N31" i="21"/>
  <c r="R31" i="21"/>
  <c r="V31" i="21"/>
  <c r="E32" i="21"/>
  <c r="I32" i="21"/>
  <c r="M32" i="21"/>
  <c r="Q32" i="21"/>
  <c r="U32" i="21"/>
  <c r="D33" i="21"/>
  <c r="H33" i="21"/>
  <c r="L33" i="21"/>
  <c r="P33" i="21"/>
  <c r="T33" i="21"/>
  <c r="C34" i="21"/>
  <c r="G34" i="21"/>
  <c r="K34" i="21"/>
  <c r="O34" i="21"/>
  <c r="S34" i="21"/>
  <c r="B35" i="21"/>
  <c r="F35" i="21"/>
  <c r="J35" i="21"/>
  <c r="N35" i="21"/>
  <c r="R35" i="21"/>
  <c r="V35" i="21"/>
  <c r="E36" i="21"/>
  <c r="I36" i="21"/>
  <c r="M36" i="21"/>
  <c r="Q36" i="21"/>
  <c r="U36" i="21"/>
  <c r="D37" i="21"/>
  <c r="H37" i="21"/>
  <c r="L37" i="21"/>
  <c r="P37" i="21"/>
  <c r="T37" i="21"/>
  <c r="C38" i="21"/>
  <c r="G38" i="21"/>
  <c r="K38" i="21"/>
  <c r="O38" i="21"/>
  <c r="S38" i="21"/>
  <c r="B39" i="21"/>
  <c r="F39" i="21"/>
  <c r="J39" i="21"/>
  <c r="N39" i="21"/>
  <c r="R39" i="21"/>
  <c r="V39" i="21"/>
  <c r="E40" i="21"/>
  <c r="I40" i="21"/>
  <c r="M40" i="21"/>
  <c r="Q40" i="21"/>
  <c r="U40" i="21"/>
  <c r="D41" i="21"/>
  <c r="H41" i="21"/>
  <c r="L41" i="21"/>
  <c r="P41" i="21"/>
  <c r="T41" i="21"/>
  <c r="C42" i="21"/>
  <c r="G42" i="21"/>
  <c r="K42" i="21"/>
  <c r="O42" i="21"/>
  <c r="F5" i="21"/>
  <c r="N5" i="21"/>
  <c r="V5" i="21"/>
  <c r="I6" i="21"/>
  <c r="Q6" i="21"/>
  <c r="D7" i="21"/>
  <c r="L7" i="21"/>
  <c r="T7" i="21"/>
  <c r="G8" i="21"/>
  <c r="O8" i="21"/>
  <c r="B9" i="21"/>
  <c r="J9" i="21"/>
  <c r="R9" i="21"/>
  <c r="E10" i="21"/>
  <c r="M10" i="21"/>
  <c r="U10" i="21"/>
  <c r="H11" i="21"/>
  <c r="P11" i="21"/>
  <c r="C12" i="21"/>
  <c r="K12" i="21"/>
  <c r="S12" i="21"/>
  <c r="F13" i="21"/>
  <c r="N13" i="21"/>
  <c r="V13" i="21"/>
  <c r="I14" i="21"/>
  <c r="Q14" i="21"/>
  <c r="D15" i="21"/>
  <c r="L15" i="21"/>
  <c r="T15" i="21"/>
  <c r="G16" i="21"/>
  <c r="O16" i="21"/>
  <c r="B17" i="21"/>
  <c r="J17" i="21"/>
  <c r="R17" i="21"/>
  <c r="E18" i="21"/>
  <c r="M18" i="21"/>
  <c r="U18" i="21"/>
  <c r="H19" i="21"/>
  <c r="P19" i="21"/>
  <c r="C20" i="21"/>
  <c r="K20" i="21"/>
  <c r="S20" i="21"/>
  <c r="F21" i="21"/>
  <c r="N21" i="21"/>
  <c r="V21" i="21"/>
  <c r="I22" i="21"/>
  <c r="Q22" i="21"/>
  <c r="D23" i="21"/>
  <c r="L23" i="21"/>
  <c r="T23" i="21"/>
  <c r="G24" i="21"/>
  <c r="O24" i="21"/>
  <c r="B25" i="21"/>
  <c r="H25" i="21"/>
  <c r="M25" i="21"/>
  <c r="R25" i="21"/>
  <c r="C26" i="21"/>
  <c r="H26" i="21"/>
  <c r="M26" i="21"/>
  <c r="S26" i="21"/>
  <c r="C27" i="21"/>
  <c r="H27" i="21"/>
  <c r="N27" i="21"/>
  <c r="S27" i="21"/>
  <c r="B28" i="21"/>
  <c r="F28" i="21"/>
  <c r="J28" i="21"/>
  <c r="N28" i="21"/>
  <c r="R28" i="21"/>
  <c r="V28" i="21"/>
  <c r="E29" i="21"/>
  <c r="I29" i="21"/>
  <c r="M29" i="21"/>
  <c r="Q29" i="21"/>
  <c r="U29" i="21"/>
  <c r="D30" i="21"/>
  <c r="H30" i="21"/>
  <c r="L30" i="21"/>
  <c r="P30" i="21"/>
  <c r="T30" i="21"/>
  <c r="C31" i="21"/>
  <c r="G31" i="21"/>
  <c r="K31" i="21"/>
  <c r="O31" i="21"/>
  <c r="S31" i="21"/>
  <c r="B32" i="21"/>
  <c r="F32" i="21"/>
  <c r="J32" i="21"/>
  <c r="N32" i="21"/>
  <c r="R32" i="21"/>
  <c r="V32" i="21"/>
  <c r="E33" i="21"/>
  <c r="I33" i="21"/>
  <c r="M33" i="21"/>
  <c r="Q33" i="21"/>
  <c r="U33" i="21"/>
  <c r="D34" i="21"/>
  <c r="H34" i="21"/>
  <c r="L34" i="21"/>
  <c r="P34" i="21"/>
  <c r="T34" i="21"/>
  <c r="C35" i="21"/>
  <c r="G35" i="21"/>
  <c r="K35" i="21"/>
  <c r="O35" i="21"/>
  <c r="S35" i="21"/>
  <c r="B36" i="21"/>
  <c r="F36" i="21"/>
  <c r="J36" i="21"/>
  <c r="N36" i="21"/>
  <c r="R36" i="21"/>
  <c r="V36" i="21"/>
  <c r="E37" i="21"/>
  <c r="I37" i="21"/>
  <c r="M37" i="21"/>
  <c r="Q37" i="21"/>
  <c r="U37" i="21"/>
  <c r="D38" i="21"/>
  <c r="H38" i="21"/>
  <c r="L38" i="21"/>
  <c r="P38" i="21"/>
  <c r="T38" i="21"/>
  <c r="C39" i="21"/>
  <c r="G39" i="21"/>
  <c r="K39" i="21"/>
  <c r="O39" i="21"/>
  <c r="S39" i="21"/>
  <c r="B40" i="21"/>
  <c r="F40" i="21"/>
  <c r="J40" i="21"/>
  <c r="N40" i="21"/>
  <c r="R40" i="21"/>
  <c r="V40" i="21"/>
  <c r="E41" i="21"/>
  <c r="I41" i="21"/>
  <c r="M41" i="21"/>
  <c r="Q41" i="21"/>
  <c r="U41" i="21"/>
  <c r="D42" i="21"/>
  <c r="H42" i="21"/>
  <c r="L42" i="21"/>
  <c r="P42" i="21"/>
  <c r="T42" i="21"/>
  <c r="C43" i="21"/>
  <c r="G43" i="21"/>
  <c r="Q5" i="21"/>
  <c r="L6" i="21"/>
  <c r="G7" i="21"/>
  <c r="B8" i="21"/>
  <c r="R8" i="21"/>
  <c r="M9" i="21"/>
  <c r="H10" i="21"/>
  <c r="C11" i="21"/>
  <c r="S11" i="21"/>
  <c r="N12" i="21"/>
  <c r="I13" i="21"/>
  <c r="D14" i="21"/>
  <c r="T14" i="21"/>
  <c r="O15" i="21"/>
  <c r="J16" i="21"/>
  <c r="E17" i="21"/>
  <c r="U17" i="21"/>
  <c r="P18" i="21"/>
  <c r="K19" i="21"/>
  <c r="F20" i="21"/>
  <c r="V20" i="21"/>
  <c r="Q21" i="21"/>
  <c r="L22" i="21"/>
  <c r="G23" i="21"/>
  <c r="B24" i="21"/>
  <c r="R24" i="21"/>
  <c r="I25" i="21"/>
  <c r="T25" i="21"/>
  <c r="I26" i="21"/>
  <c r="T26" i="21"/>
  <c r="J27" i="21"/>
  <c r="T27" i="21"/>
  <c r="G28" i="21"/>
  <c r="O28" i="21"/>
  <c r="B29" i="21"/>
  <c r="J29" i="21"/>
  <c r="R29" i="21"/>
  <c r="E30" i="21"/>
  <c r="M30" i="21"/>
  <c r="U30" i="21"/>
  <c r="H31" i="21"/>
  <c r="P31" i="21"/>
  <c r="C32" i="21"/>
  <c r="K32" i="21"/>
  <c r="S32" i="21"/>
  <c r="F33" i="21"/>
  <c r="N33" i="21"/>
  <c r="V33" i="21"/>
  <c r="I34" i="21"/>
  <c r="Q34" i="21"/>
  <c r="D35" i="21"/>
  <c r="L35" i="21"/>
  <c r="T35" i="21"/>
  <c r="G36" i="21"/>
  <c r="O36" i="21"/>
  <c r="B37" i="21"/>
  <c r="J37" i="21"/>
  <c r="R37" i="21"/>
  <c r="E38" i="21"/>
  <c r="M38" i="21"/>
  <c r="U38" i="21"/>
  <c r="H39" i="21"/>
  <c r="P39" i="21"/>
  <c r="C40" i="21"/>
  <c r="K40" i="21"/>
  <c r="S40" i="21"/>
  <c r="F41" i="21"/>
  <c r="N41" i="21"/>
  <c r="V41" i="21"/>
  <c r="I42" i="21"/>
  <c r="Q42" i="21"/>
  <c r="V42" i="21"/>
  <c r="F43" i="21"/>
  <c r="K43" i="21"/>
  <c r="O43" i="21"/>
  <c r="S43" i="21"/>
  <c r="B44" i="21"/>
  <c r="F44" i="21"/>
  <c r="J44" i="21"/>
  <c r="N44" i="21"/>
  <c r="R44" i="21"/>
  <c r="V44" i="21"/>
  <c r="E45" i="21"/>
  <c r="I45" i="21"/>
  <c r="M45" i="21"/>
  <c r="Q45" i="21"/>
  <c r="U45" i="21"/>
  <c r="D46" i="21"/>
  <c r="H46" i="21"/>
  <c r="L46" i="21"/>
  <c r="P46" i="21"/>
  <c r="T46" i="21"/>
  <c r="C47" i="21"/>
  <c r="G47" i="21"/>
  <c r="K47" i="21"/>
  <c r="O47" i="21"/>
  <c r="S47" i="21"/>
  <c r="B48" i="21"/>
  <c r="F48" i="21"/>
  <c r="J48" i="21"/>
  <c r="N48" i="21"/>
  <c r="R48" i="21"/>
  <c r="V48" i="21"/>
  <c r="E49" i="21"/>
  <c r="I49" i="21"/>
  <c r="M49" i="21"/>
  <c r="Q49" i="21"/>
  <c r="U49" i="21"/>
  <c r="D50" i="21"/>
  <c r="H50" i="21"/>
  <c r="L50" i="21"/>
  <c r="P50" i="21"/>
  <c r="T50" i="21"/>
  <c r="C51" i="21"/>
  <c r="G51" i="21"/>
  <c r="K51" i="21"/>
  <c r="O51" i="21"/>
  <c r="S51" i="21"/>
  <c r="B52" i="21"/>
  <c r="F52" i="21"/>
  <c r="J52" i="21"/>
  <c r="N52" i="21"/>
  <c r="R52" i="21"/>
  <c r="V52" i="21"/>
  <c r="E53" i="21"/>
  <c r="I53" i="21"/>
  <c r="M53" i="21"/>
  <c r="Q53" i="21"/>
  <c r="U53" i="21"/>
  <c r="D54" i="21"/>
  <c r="H54" i="21"/>
  <c r="L54" i="21"/>
  <c r="P54" i="21"/>
  <c r="T54" i="21"/>
  <c r="C55" i="21"/>
  <c r="G55" i="21"/>
  <c r="K55" i="21"/>
  <c r="O55" i="21"/>
  <c r="S55" i="21"/>
  <c r="B56" i="21"/>
  <c r="F56" i="21"/>
  <c r="J56" i="21"/>
  <c r="N56" i="21"/>
  <c r="R56" i="21"/>
  <c r="V56" i="21"/>
  <c r="E57" i="21"/>
  <c r="I57" i="21"/>
  <c r="M57" i="21"/>
  <c r="Q57" i="21"/>
  <c r="U57" i="21"/>
  <c r="D58" i="21"/>
  <c r="H58" i="21"/>
  <c r="L58" i="21"/>
  <c r="P58" i="21"/>
  <c r="T58" i="21"/>
  <c r="C59" i="21"/>
  <c r="G59" i="21"/>
  <c r="K59" i="21"/>
  <c r="O59" i="21"/>
  <c r="S59" i="21"/>
  <c r="B60" i="21"/>
  <c r="F60" i="21"/>
  <c r="J60" i="21"/>
  <c r="N60" i="21"/>
  <c r="R60" i="21"/>
  <c r="V60" i="21"/>
  <c r="E61" i="21"/>
  <c r="I61" i="21"/>
  <c r="M61" i="21"/>
  <c r="Q61" i="21"/>
  <c r="U61" i="21"/>
  <c r="D62" i="21"/>
  <c r="H62" i="21"/>
  <c r="L62" i="21"/>
  <c r="P62" i="21"/>
  <c r="T62" i="21"/>
  <c r="C63" i="21"/>
  <c r="G63" i="21"/>
  <c r="K63" i="21"/>
  <c r="O63" i="21"/>
  <c r="S63" i="21"/>
  <c r="B64" i="21"/>
  <c r="F64" i="21"/>
  <c r="J64" i="21"/>
  <c r="N64" i="21"/>
  <c r="R64" i="21"/>
  <c r="V64" i="21"/>
  <c r="E65" i="21"/>
  <c r="I65" i="21"/>
  <c r="M65" i="21"/>
  <c r="Q65" i="21"/>
  <c r="U65" i="21"/>
  <c r="D66" i="21"/>
  <c r="H66" i="21"/>
  <c r="L66" i="21"/>
  <c r="P66" i="21"/>
  <c r="T66" i="21"/>
  <c r="C67" i="21"/>
  <c r="G67" i="21"/>
  <c r="K67" i="21"/>
  <c r="O67" i="21"/>
  <c r="S67" i="21"/>
  <c r="B68" i="21"/>
  <c r="F68" i="21"/>
  <c r="J68" i="21"/>
  <c r="N68" i="21"/>
  <c r="R68" i="21"/>
  <c r="V68" i="21"/>
  <c r="E69" i="21"/>
  <c r="I69" i="21"/>
  <c r="M69" i="21"/>
  <c r="Q69" i="21"/>
  <c r="U69" i="21"/>
  <c r="D70" i="21"/>
  <c r="H70" i="21"/>
  <c r="L70" i="21"/>
  <c r="P70" i="21"/>
  <c r="T70" i="21"/>
  <c r="C71" i="21"/>
  <c r="G71" i="21"/>
  <c r="K71" i="21"/>
  <c r="O71" i="21"/>
  <c r="S71" i="21"/>
  <c r="B72" i="21"/>
  <c r="F72" i="21"/>
  <c r="J72" i="21"/>
  <c r="N72" i="21"/>
  <c r="R72" i="21"/>
  <c r="V72" i="21"/>
  <c r="E73" i="21"/>
  <c r="I73" i="21"/>
  <c r="M73" i="21"/>
  <c r="Q73" i="21"/>
  <c r="U73" i="21"/>
  <c r="D74" i="21"/>
  <c r="H74" i="21"/>
  <c r="L74" i="21"/>
  <c r="P74" i="21"/>
  <c r="T74" i="21"/>
  <c r="C75" i="21"/>
  <c r="G75" i="21"/>
  <c r="K75" i="21"/>
  <c r="O75" i="21"/>
  <c r="S75" i="21"/>
  <c r="B76" i="21"/>
  <c r="F76" i="21"/>
  <c r="J76" i="21"/>
  <c r="N76" i="21"/>
  <c r="R76" i="21"/>
  <c r="V76" i="21"/>
  <c r="E77" i="21"/>
  <c r="I77" i="21"/>
  <c r="M77" i="21"/>
  <c r="Q77" i="21"/>
  <c r="U77" i="21"/>
  <c r="D78" i="21"/>
  <c r="H78" i="21"/>
  <c r="L78" i="21"/>
  <c r="P78" i="21"/>
  <c r="T78" i="21"/>
  <c r="C79" i="21"/>
  <c r="G79" i="21"/>
  <c r="K79" i="21"/>
  <c r="O79" i="21"/>
  <c r="S79" i="21"/>
  <c r="B80" i="21"/>
  <c r="F80" i="21"/>
  <c r="J80" i="21"/>
  <c r="N80" i="21"/>
  <c r="R80" i="21"/>
  <c r="V80" i="21"/>
  <c r="E81" i="21"/>
  <c r="I81" i="21"/>
  <c r="M81" i="21"/>
  <c r="Q81" i="21"/>
  <c r="U81" i="21"/>
  <c r="D82" i="21"/>
  <c r="H82" i="21"/>
  <c r="L82" i="21"/>
  <c r="P82" i="21"/>
  <c r="T82" i="21"/>
  <c r="C83" i="21"/>
  <c r="G83" i="21"/>
  <c r="K83" i="21"/>
  <c r="O83" i="21"/>
  <c r="S83" i="21"/>
  <c r="B84" i="21"/>
  <c r="F84" i="21"/>
  <c r="J84" i="21"/>
  <c r="N84" i="21"/>
  <c r="R84" i="21"/>
  <c r="V84" i="21"/>
  <c r="E85" i="21"/>
  <c r="I85" i="21"/>
  <c r="M85" i="21"/>
  <c r="Q85" i="21"/>
  <c r="U85" i="21"/>
  <c r="D86" i="21"/>
  <c r="H86" i="21"/>
  <c r="L86" i="21"/>
  <c r="P86" i="21"/>
  <c r="T86" i="21"/>
  <c r="C87" i="21"/>
  <c r="G87" i="21"/>
  <c r="K87" i="21"/>
  <c r="O87" i="21"/>
  <c r="S87" i="21"/>
  <c r="B88" i="21"/>
  <c r="F88" i="21"/>
  <c r="J88" i="21"/>
  <c r="N88" i="21"/>
  <c r="R88" i="21"/>
  <c r="V88" i="21"/>
  <c r="E89" i="21"/>
  <c r="I89" i="21"/>
  <c r="M89" i="21"/>
  <c r="Q89" i="21"/>
  <c r="U89" i="21"/>
  <c r="D90" i="21"/>
  <c r="H90" i="21"/>
  <c r="L90" i="21"/>
  <c r="P90" i="21"/>
  <c r="T90" i="21"/>
  <c r="C91" i="21"/>
  <c r="G91" i="21"/>
  <c r="K91" i="21"/>
  <c r="O91" i="21"/>
  <c r="S91" i="21"/>
  <c r="B5" i="21"/>
  <c r="R5" i="21"/>
  <c r="M6" i="21"/>
  <c r="H7" i="21"/>
  <c r="C8" i="21"/>
  <c r="S8" i="21"/>
  <c r="N9" i="21"/>
  <c r="I10" i="21"/>
  <c r="D11" i="21"/>
  <c r="T11" i="21"/>
  <c r="O12" i="21"/>
  <c r="J13" i="21"/>
  <c r="E14" i="21"/>
  <c r="U14" i="21"/>
  <c r="P15" i="21"/>
  <c r="K16" i="21"/>
  <c r="F17" i="21"/>
  <c r="V17" i="21"/>
  <c r="Q18" i="21"/>
  <c r="L19" i="21"/>
  <c r="G20" i="21"/>
  <c r="B21" i="21"/>
  <c r="R21" i="21"/>
  <c r="M22" i="21"/>
  <c r="H23" i="21"/>
  <c r="C24" i="21"/>
  <c r="S24" i="21"/>
  <c r="J25" i="21"/>
  <c r="U25" i="21"/>
  <c r="K26" i="21"/>
  <c r="U26" i="21"/>
  <c r="K27" i="21"/>
  <c r="U27" i="21"/>
  <c r="H28" i="21"/>
  <c r="P28" i="21"/>
  <c r="C29" i="21"/>
  <c r="K29" i="21"/>
  <c r="S29" i="21"/>
  <c r="F30" i="21"/>
  <c r="N30" i="21"/>
  <c r="V30" i="21"/>
  <c r="I31" i="21"/>
  <c r="Q31" i="21"/>
  <c r="D32" i="21"/>
  <c r="L32" i="21"/>
  <c r="T32" i="21"/>
  <c r="G33" i="21"/>
  <c r="O33" i="21"/>
  <c r="B34" i="21"/>
  <c r="J34" i="21"/>
  <c r="R34" i="21"/>
  <c r="E35" i="21"/>
  <c r="M35" i="21"/>
  <c r="U35" i="21"/>
  <c r="H36" i="21"/>
  <c r="P36" i="21"/>
  <c r="C37" i="21"/>
  <c r="K37" i="21"/>
  <c r="S37" i="21"/>
  <c r="F38" i="21"/>
  <c r="N38" i="21"/>
  <c r="V38" i="21"/>
  <c r="I39" i="21"/>
  <c r="Q39" i="21"/>
  <c r="D40" i="21"/>
  <c r="L40" i="21"/>
  <c r="T40" i="21"/>
  <c r="G41" i="21"/>
  <c r="O41" i="21"/>
  <c r="B42" i="21"/>
  <c r="J42" i="21"/>
  <c r="R42" i="21"/>
  <c r="B43" i="21"/>
  <c r="H43" i="21"/>
  <c r="L43" i="21"/>
  <c r="P43" i="21"/>
  <c r="T43" i="21"/>
  <c r="C44" i="21"/>
  <c r="G44" i="21"/>
  <c r="K44" i="21"/>
  <c r="O44" i="21"/>
  <c r="S44" i="21"/>
  <c r="B45" i="21"/>
  <c r="F45" i="21"/>
  <c r="J45" i="21"/>
  <c r="N45" i="21"/>
  <c r="R45" i="21"/>
  <c r="V45" i="21"/>
  <c r="E46" i="21"/>
  <c r="I46" i="21"/>
  <c r="M46" i="21"/>
  <c r="Q46" i="21"/>
  <c r="U46" i="21"/>
  <c r="D47" i="21"/>
  <c r="H47" i="21"/>
  <c r="L47" i="21"/>
  <c r="P47" i="21"/>
  <c r="T47" i="21"/>
  <c r="C48" i="21"/>
  <c r="G48" i="21"/>
  <c r="K48" i="21"/>
  <c r="O48" i="21"/>
  <c r="S48" i="21"/>
  <c r="B49" i="21"/>
  <c r="F49" i="21"/>
  <c r="J49" i="21"/>
  <c r="N49" i="21"/>
  <c r="R49" i="21"/>
  <c r="V49" i="21"/>
  <c r="E50" i="21"/>
  <c r="I50" i="21"/>
  <c r="M50" i="21"/>
  <c r="Q50" i="21"/>
  <c r="U50" i="21"/>
  <c r="D51" i="21"/>
  <c r="H51" i="21"/>
  <c r="L51" i="21"/>
  <c r="P51" i="21"/>
  <c r="T51" i="21"/>
  <c r="C52" i="21"/>
  <c r="G52" i="21"/>
  <c r="K52" i="21"/>
  <c r="O52" i="21"/>
  <c r="S52" i="21"/>
  <c r="B53" i="21"/>
  <c r="F53" i="21"/>
  <c r="J53" i="21"/>
  <c r="N53" i="21"/>
  <c r="R53" i="21"/>
  <c r="V53" i="21"/>
  <c r="E54" i="21"/>
  <c r="I54" i="21"/>
  <c r="M54" i="21"/>
  <c r="Q54" i="21"/>
  <c r="U54" i="21"/>
  <c r="D55" i="21"/>
  <c r="H55" i="21"/>
  <c r="L55" i="21"/>
  <c r="P55" i="21"/>
  <c r="T55" i="21"/>
  <c r="C56" i="21"/>
  <c r="G56" i="21"/>
  <c r="K56" i="21"/>
  <c r="O56" i="21"/>
  <c r="S56" i="21"/>
  <c r="B57" i="21"/>
  <c r="F57" i="21"/>
  <c r="J57" i="21"/>
  <c r="N57" i="21"/>
  <c r="R57" i="21"/>
  <c r="V57" i="21"/>
  <c r="E58" i="21"/>
  <c r="I58" i="21"/>
  <c r="M58" i="21"/>
  <c r="Q58" i="21"/>
  <c r="U58" i="21"/>
  <c r="D59" i="21"/>
  <c r="H59" i="21"/>
  <c r="L59" i="21"/>
  <c r="P59" i="21"/>
  <c r="T59" i="21"/>
  <c r="C60" i="21"/>
  <c r="G60" i="21"/>
  <c r="K60" i="21"/>
  <c r="O60" i="21"/>
  <c r="S60" i="21"/>
  <c r="B61" i="21"/>
  <c r="F61" i="21"/>
  <c r="J61" i="21"/>
  <c r="N61" i="21"/>
  <c r="R61" i="21"/>
  <c r="V61" i="21"/>
  <c r="E62" i="21"/>
  <c r="I62" i="21"/>
  <c r="M62" i="21"/>
  <c r="Q62" i="21"/>
  <c r="U62" i="21"/>
  <c r="D63" i="21"/>
  <c r="H63" i="21"/>
  <c r="L63" i="21"/>
  <c r="P63" i="21"/>
  <c r="T63" i="21"/>
  <c r="C64" i="21"/>
  <c r="G64" i="21"/>
  <c r="K64" i="21"/>
  <c r="O64" i="21"/>
  <c r="S64" i="21"/>
  <c r="B65" i="21"/>
  <c r="F65" i="21"/>
  <c r="J65" i="21"/>
  <c r="N65" i="21"/>
  <c r="R65" i="21"/>
  <c r="V65" i="21"/>
  <c r="E66" i="21"/>
  <c r="I66" i="21"/>
  <c r="M66" i="21"/>
  <c r="Q66" i="21"/>
  <c r="U66" i="21"/>
  <c r="D67" i="21"/>
  <c r="H67" i="21"/>
  <c r="L67" i="21"/>
  <c r="P67" i="21"/>
  <c r="T67" i="21"/>
  <c r="C68" i="21"/>
  <c r="G68" i="21"/>
  <c r="K68" i="21"/>
  <c r="O68" i="21"/>
  <c r="S68" i="21"/>
  <c r="B69" i="21"/>
  <c r="F69" i="21"/>
  <c r="J69" i="21"/>
  <c r="N69" i="21"/>
  <c r="R69" i="21"/>
  <c r="V69" i="21"/>
  <c r="E70" i="21"/>
  <c r="I70" i="21"/>
  <c r="M70" i="21"/>
  <c r="Q70" i="21"/>
  <c r="U70" i="21"/>
  <c r="D71" i="21"/>
  <c r="H71" i="21"/>
  <c r="L71" i="21"/>
  <c r="P71" i="21"/>
  <c r="T71" i="21"/>
  <c r="C72" i="21"/>
  <c r="G72" i="21"/>
  <c r="K72" i="21"/>
  <c r="O72" i="21"/>
  <c r="S72" i="21"/>
  <c r="B73" i="21"/>
  <c r="F73" i="21"/>
  <c r="J73" i="21"/>
  <c r="N73" i="21"/>
  <c r="R73" i="21"/>
  <c r="V73" i="21"/>
  <c r="E74" i="21"/>
  <c r="I74" i="21"/>
  <c r="M74" i="21"/>
  <c r="Q74" i="21"/>
  <c r="U74" i="21"/>
  <c r="D75" i="21"/>
  <c r="H75" i="21"/>
  <c r="L75" i="21"/>
  <c r="P75" i="21"/>
  <c r="T75" i="21"/>
  <c r="C76" i="21"/>
  <c r="G76" i="21"/>
  <c r="K76" i="21"/>
  <c r="O76" i="21"/>
  <c r="S76" i="21"/>
  <c r="B77" i="21"/>
  <c r="F77" i="21"/>
  <c r="J77" i="21"/>
  <c r="N77" i="21"/>
  <c r="R77" i="21"/>
  <c r="V77" i="21"/>
  <c r="E78" i="21"/>
  <c r="I78" i="21"/>
  <c r="M78" i="21"/>
  <c r="Q78" i="21"/>
  <c r="U78" i="21"/>
  <c r="D79" i="21"/>
  <c r="H79" i="21"/>
  <c r="L79" i="21"/>
  <c r="P79" i="21"/>
  <c r="T79" i="21"/>
  <c r="C80" i="21"/>
  <c r="G80" i="21"/>
  <c r="K80" i="21"/>
  <c r="O80" i="21"/>
  <c r="S80" i="21"/>
  <c r="B81" i="21"/>
  <c r="F81" i="21"/>
  <c r="J81" i="21"/>
  <c r="N81" i="21"/>
  <c r="R81" i="21"/>
  <c r="V81" i="21"/>
  <c r="E82" i="21"/>
  <c r="I82" i="21"/>
  <c r="M82" i="21"/>
  <c r="Q82" i="21"/>
  <c r="U82" i="21"/>
  <c r="D83" i="21"/>
  <c r="H83" i="21"/>
  <c r="L83" i="21"/>
  <c r="P83" i="21"/>
  <c r="T83" i="21"/>
  <c r="C84" i="21"/>
  <c r="G84" i="21"/>
  <c r="K84" i="21"/>
  <c r="O84" i="21"/>
  <c r="S84" i="21"/>
  <c r="B85" i="21"/>
  <c r="F85" i="21"/>
  <c r="J85" i="21"/>
  <c r="N85" i="21"/>
  <c r="R85" i="21"/>
  <c r="V85" i="21"/>
  <c r="E86" i="21"/>
  <c r="I86" i="21"/>
  <c r="M86" i="21"/>
  <c r="Q86" i="21"/>
  <c r="U86" i="21"/>
  <c r="D87" i="21"/>
  <c r="H87" i="21"/>
  <c r="L87" i="21"/>
  <c r="P87" i="21"/>
  <c r="T87" i="21"/>
  <c r="C88" i="21"/>
  <c r="G88" i="21"/>
  <c r="K88" i="21"/>
  <c r="O88" i="21"/>
  <c r="S88" i="21"/>
  <c r="B89" i="21"/>
  <c r="F89" i="21"/>
  <c r="J89" i="21"/>
  <c r="N89" i="21"/>
  <c r="R89" i="21"/>
  <c r="V89" i="21"/>
  <c r="E90" i="21"/>
  <c r="I90" i="21"/>
  <c r="M90" i="21"/>
  <c r="Q90" i="21"/>
  <c r="U90" i="21"/>
  <c r="D91" i="21"/>
  <c r="H91" i="21"/>
  <c r="L91" i="21"/>
  <c r="I5" i="21"/>
  <c r="T6" i="21"/>
  <c r="J8" i="21"/>
  <c r="U9" i="21"/>
  <c r="K11" i="21"/>
  <c r="V12" i="21"/>
  <c r="L14" i="21"/>
  <c r="B16" i="21"/>
  <c r="M17" i="21"/>
  <c r="C19" i="21"/>
  <c r="N20" i="21"/>
  <c r="D22" i="21"/>
  <c r="O23" i="21"/>
  <c r="D25" i="21"/>
  <c r="D26" i="21"/>
  <c r="D27" i="21"/>
  <c r="C28" i="21"/>
  <c r="S28" i="21"/>
  <c r="N29" i="21"/>
  <c r="I30" i="21"/>
  <c r="D31" i="21"/>
  <c r="T31" i="21"/>
  <c r="O32" i="21"/>
  <c r="J33" i="21"/>
  <c r="E34" i="21"/>
  <c r="U34" i="21"/>
  <c r="P35" i="21"/>
  <c r="K36" i="21"/>
  <c r="F37" i="21"/>
  <c r="V37" i="21"/>
  <c r="Q38" i="21"/>
  <c r="L39" i="21"/>
  <c r="G40" i="21"/>
  <c r="B41" i="21"/>
  <c r="R41" i="21"/>
  <c r="M42" i="21"/>
  <c r="D43" i="21"/>
  <c r="M43" i="21"/>
  <c r="U43" i="21"/>
  <c r="H44" i="21"/>
  <c r="P44" i="21"/>
  <c r="C45" i="21"/>
  <c r="K45" i="21"/>
  <c r="S45" i="21"/>
  <c r="F46" i="21"/>
  <c r="N46" i="21"/>
  <c r="V46" i="21"/>
  <c r="I47" i="21"/>
  <c r="Q47" i="21"/>
  <c r="D48" i="21"/>
  <c r="L48" i="21"/>
  <c r="T48" i="21"/>
  <c r="G49" i="21"/>
  <c r="O49" i="21"/>
  <c r="B50" i="21"/>
  <c r="J50" i="21"/>
  <c r="R50" i="21"/>
  <c r="E51" i="21"/>
  <c r="M51" i="21"/>
  <c r="U51" i="21"/>
  <c r="H52" i="21"/>
  <c r="P52" i="21"/>
  <c r="C53" i="21"/>
  <c r="K53" i="21"/>
  <c r="S53" i="21"/>
  <c r="F54" i="21"/>
  <c r="N54" i="21"/>
  <c r="V54" i="21"/>
  <c r="I55" i="21"/>
  <c r="Q55" i="21"/>
  <c r="D56" i="21"/>
  <c r="L56" i="21"/>
  <c r="T56" i="21"/>
  <c r="G57" i="21"/>
  <c r="O57" i="21"/>
  <c r="B58" i="21"/>
  <c r="J58" i="21"/>
  <c r="R58" i="21"/>
  <c r="E59" i="21"/>
  <c r="M59" i="21"/>
  <c r="U59" i="21"/>
  <c r="H60" i="21"/>
  <c r="P60" i="21"/>
  <c r="C61" i="21"/>
  <c r="K61" i="21"/>
  <c r="S61" i="21"/>
  <c r="F62" i="21"/>
  <c r="N62" i="21"/>
  <c r="V62" i="21"/>
  <c r="I63" i="21"/>
  <c r="Q63" i="21"/>
  <c r="D64" i="21"/>
  <c r="L64" i="21"/>
  <c r="T64" i="21"/>
  <c r="G65" i="21"/>
  <c r="O65" i="21"/>
  <c r="B66" i="21"/>
  <c r="J66" i="21"/>
  <c r="R66" i="21"/>
  <c r="E67" i="21"/>
  <c r="M67" i="21"/>
  <c r="U67" i="21"/>
  <c r="H68" i="21"/>
  <c r="P68" i="21"/>
  <c r="C69" i="21"/>
  <c r="K69" i="21"/>
  <c r="S69" i="21"/>
  <c r="F70" i="21"/>
  <c r="N70" i="21"/>
  <c r="V70" i="21"/>
  <c r="I71" i="21"/>
  <c r="Q71" i="21"/>
  <c r="D72" i="21"/>
  <c r="L72" i="21"/>
  <c r="T72" i="21"/>
  <c r="G73" i="21"/>
  <c r="O73" i="21"/>
  <c r="B74" i="21"/>
  <c r="J74" i="21"/>
  <c r="R74" i="21"/>
  <c r="E75" i="21"/>
  <c r="M75" i="21"/>
  <c r="U75" i="21"/>
  <c r="H76" i="21"/>
  <c r="P76" i="21"/>
  <c r="C77" i="21"/>
  <c r="K77" i="21"/>
  <c r="S77" i="21"/>
  <c r="F78" i="21"/>
  <c r="N78" i="21"/>
  <c r="V78" i="21"/>
  <c r="I79" i="21"/>
  <c r="Q79" i="21"/>
  <c r="D80" i="21"/>
  <c r="L80" i="21"/>
  <c r="T80" i="21"/>
  <c r="G81" i="21"/>
  <c r="O81" i="21"/>
  <c r="B82" i="21"/>
  <c r="J82" i="21"/>
  <c r="R82" i="21"/>
  <c r="E83" i="21"/>
  <c r="M83" i="21"/>
  <c r="U83" i="21"/>
  <c r="H84" i="21"/>
  <c r="P84" i="21"/>
  <c r="C85" i="21"/>
  <c r="K85" i="21"/>
  <c r="S85" i="21"/>
  <c r="F86" i="21"/>
  <c r="N86" i="21"/>
  <c r="V86" i="21"/>
  <c r="I87" i="21"/>
  <c r="Q87" i="21"/>
  <c r="D88" i="21"/>
  <c r="L88" i="21"/>
  <c r="T88" i="21"/>
  <c r="G89" i="21"/>
  <c r="O89" i="21"/>
  <c r="B90" i="21"/>
  <c r="J90" i="21"/>
  <c r="R90" i="21"/>
  <c r="E91" i="21"/>
  <c r="M91" i="21"/>
  <c r="R91" i="21"/>
  <c r="B92" i="21"/>
  <c r="F92" i="21"/>
  <c r="J92" i="21"/>
  <c r="N92" i="21"/>
  <c r="R92" i="21"/>
  <c r="V92" i="21"/>
  <c r="E93" i="21"/>
  <c r="I93" i="21"/>
  <c r="M93" i="21"/>
  <c r="Q93" i="21"/>
  <c r="U93" i="21"/>
  <c r="D94" i="21"/>
  <c r="H94" i="21"/>
  <c r="L94" i="21"/>
  <c r="P94" i="21"/>
  <c r="T94" i="21"/>
  <c r="C95" i="21"/>
  <c r="G95" i="21"/>
  <c r="K95" i="21"/>
  <c r="O95" i="21"/>
  <c r="S95" i="21"/>
  <c r="B96" i="21"/>
  <c r="F96" i="21"/>
  <c r="J96" i="21"/>
  <c r="N96" i="21"/>
  <c r="R96" i="21"/>
  <c r="V96" i="21"/>
  <c r="E97" i="21"/>
  <c r="I97" i="21"/>
  <c r="M97" i="21"/>
  <c r="Q97" i="21"/>
  <c r="U97" i="21"/>
  <c r="D98" i="21"/>
  <c r="H98" i="21"/>
  <c r="L98" i="21"/>
  <c r="P98" i="21"/>
  <c r="T98" i="21"/>
  <c r="C99" i="21"/>
  <c r="G99" i="21"/>
  <c r="K99" i="21"/>
  <c r="O99" i="21"/>
  <c r="S99" i="21"/>
  <c r="B100" i="21"/>
  <c r="F100" i="21"/>
  <c r="J100" i="21"/>
  <c r="N100" i="21"/>
  <c r="R100" i="21"/>
  <c r="V100" i="21"/>
  <c r="E101" i="21"/>
  <c r="I101" i="21"/>
  <c r="M101" i="21"/>
  <c r="Q101" i="21"/>
  <c r="U101" i="21"/>
  <c r="D102" i="21"/>
  <c r="H102" i="21"/>
  <c r="L102" i="21"/>
  <c r="P102" i="21"/>
  <c r="T102" i="21"/>
  <c r="C103" i="21"/>
  <c r="G103" i="21"/>
  <c r="K103" i="21"/>
  <c r="O103" i="21"/>
  <c r="S103" i="21"/>
  <c r="B104" i="21"/>
  <c r="F104" i="21"/>
  <c r="J104" i="21"/>
  <c r="N104" i="21"/>
  <c r="R104" i="21"/>
  <c r="V104" i="21"/>
  <c r="E105" i="21"/>
  <c r="I105" i="21"/>
  <c r="M105" i="21"/>
  <c r="Q105" i="21"/>
  <c r="U105" i="21"/>
  <c r="D106" i="21"/>
  <c r="H106" i="21"/>
  <c r="L106" i="21"/>
  <c r="P106" i="21"/>
  <c r="T106" i="21"/>
  <c r="C107" i="21"/>
  <c r="G107" i="21"/>
  <c r="K107" i="21"/>
  <c r="O107" i="21"/>
  <c r="S107" i="21"/>
  <c r="B108" i="21"/>
  <c r="F108" i="21"/>
  <c r="J108" i="21"/>
  <c r="N108" i="21"/>
  <c r="R108" i="21"/>
  <c r="V108" i="21"/>
  <c r="E109" i="21"/>
  <c r="I109" i="21"/>
  <c r="M109" i="21"/>
  <c r="Q109" i="21"/>
  <c r="U109" i="21"/>
  <c r="D110" i="21"/>
  <c r="H110" i="21"/>
  <c r="L110" i="21"/>
  <c r="P110" i="21"/>
  <c r="T110" i="21"/>
  <c r="C111" i="21"/>
  <c r="G111" i="21"/>
  <c r="K111" i="21"/>
  <c r="O111" i="21"/>
  <c r="S111" i="21"/>
  <c r="B112" i="21"/>
  <c r="F112" i="21"/>
  <c r="J112" i="21"/>
  <c r="N112" i="21"/>
  <c r="R112" i="21"/>
  <c r="V112" i="21"/>
  <c r="E113" i="21"/>
  <c r="I113" i="21"/>
  <c r="M113" i="21"/>
  <c r="Q113" i="21"/>
  <c r="U113" i="21"/>
  <c r="D114" i="21"/>
  <c r="H114" i="21"/>
  <c r="L114" i="21"/>
  <c r="P114" i="21"/>
  <c r="T114" i="21"/>
  <c r="C115" i="21"/>
  <c r="G115" i="21"/>
  <c r="K115" i="21"/>
  <c r="O115" i="21"/>
  <c r="S115" i="21"/>
  <c r="B116" i="21"/>
  <c r="F116" i="21"/>
  <c r="J116" i="21"/>
  <c r="N116" i="21"/>
  <c r="R116" i="21"/>
  <c r="V116" i="21"/>
  <c r="E117" i="21"/>
  <c r="I117" i="21"/>
  <c r="M117" i="21"/>
  <c r="Q117" i="21"/>
  <c r="U117" i="21"/>
  <c r="D118" i="21"/>
  <c r="H118" i="21"/>
  <c r="L118" i="21"/>
  <c r="P118" i="21"/>
  <c r="T118" i="21"/>
  <c r="C119" i="21"/>
  <c r="G119" i="21"/>
  <c r="K119" i="21"/>
  <c r="O119" i="21"/>
  <c r="S119" i="21"/>
  <c r="B120" i="21"/>
  <c r="F120" i="21"/>
  <c r="J120" i="21"/>
  <c r="N120" i="21"/>
  <c r="R120" i="21"/>
  <c r="V120" i="21"/>
  <c r="E121" i="21"/>
  <c r="I121" i="21"/>
  <c r="M121" i="21"/>
  <c r="Q121" i="21"/>
  <c r="U121" i="21"/>
  <c r="D122" i="21"/>
  <c r="H122" i="21"/>
  <c r="L122" i="21"/>
  <c r="P122" i="21"/>
  <c r="J5" i="21"/>
  <c r="U6" i="21"/>
  <c r="K8" i="21"/>
  <c r="V9" i="21"/>
  <c r="L11" i="21"/>
  <c r="B13" i="21"/>
  <c r="M14" i="21"/>
  <c r="C16" i="21"/>
  <c r="N17" i="21"/>
  <c r="D19" i="21"/>
  <c r="O20" i="21"/>
  <c r="E22" i="21"/>
  <c r="P23" i="21"/>
  <c r="E25" i="21"/>
  <c r="E26" i="21"/>
  <c r="F27" i="21"/>
  <c r="D28" i="21"/>
  <c r="T28" i="21"/>
  <c r="O29" i="21"/>
  <c r="J30" i="21"/>
  <c r="E31" i="21"/>
  <c r="U31" i="21"/>
  <c r="P32" i="21"/>
  <c r="K33" i="21"/>
  <c r="F34" i="21"/>
  <c r="V34" i="21"/>
  <c r="Q35" i="21"/>
  <c r="L36" i="21"/>
  <c r="G37" i="21"/>
  <c r="B38" i="21"/>
  <c r="R38" i="21"/>
  <c r="M39" i="21"/>
  <c r="H40" i="21"/>
  <c r="C41" i="21"/>
  <c r="S41" i="21"/>
  <c r="N42" i="21"/>
  <c r="E43" i="21"/>
  <c r="N43" i="21"/>
  <c r="V43" i="21"/>
  <c r="I44" i="21"/>
  <c r="Q44" i="21"/>
  <c r="D45" i="21"/>
  <c r="L45" i="21"/>
  <c r="T45" i="21"/>
  <c r="G46" i="21"/>
  <c r="O46" i="21"/>
  <c r="B47" i="21"/>
  <c r="J47" i="21"/>
  <c r="R47" i="21"/>
  <c r="E48" i="21"/>
  <c r="M48" i="21"/>
  <c r="U48" i="21"/>
  <c r="H49" i="21"/>
  <c r="P49" i="21"/>
  <c r="C50" i="21"/>
  <c r="K50" i="21"/>
  <c r="S50" i="21"/>
  <c r="F51" i="21"/>
  <c r="N51" i="21"/>
  <c r="V51" i="21"/>
  <c r="I52" i="21"/>
  <c r="Q52" i="21"/>
  <c r="D53" i="21"/>
  <c r="L53" i="21"/>
  <c r="T53" i="21"/>
  <c r="G54" i="21"/>
  <c r="O54" i="21"/>
  <c r="B55" i="21"/>
  <c r="J55" i="21"/>
  <c r="R55" i="21"/>
  <c r="E56" i="21"/>
  <c r="M56" i="21"/>
  <c r="U56" i="21"/>
  <c r="H57" i="21"/>
  <c r="P57" i="21"/>
  <c r="C58" i="21"/>
  <c r="K58" i="21"/>
  <c r="S58" i="21"/>
  <c r="F59" i="21"/>
  <c r="N59" i="21"/>
  <c r="V59" i="21"/>
  <c r="I60" i="21"/>
  <c r="Q60" i="21"/>
  <c r="D61" i="21"/>
  <c r="L61" i="21"/>
  <c r="T61" i="21"/>
  <c r="G62" i="21"/>
  <c r="O62" i="21"/>
  <c r="B63" i="21"/>
  <c r="J63" i="21"/>
  <c r="R63" i="21"/>
  <c r="E64" i="21"/>
  <c r="M64" i="21"/>
  <c r="U64" i="21"/>
  <c r="H65" i="21"/>
  <c r="P65" i="21"/>
  <c r="C66" i="21"/>
  <c r="K66" i="21"/>
  <c r="S66" i="21"/>
  <c r="F67" i="21"/>
  <c r="N67" i="21"/>
  <c r="V67" i="21"/>
  <c r="I68" i="21"/>
  <c r="Q68" i="21"/>
  <c r="D69" i="21"/>
  <c r="L69" i="21"/>
  <c r="T69" i="21"/>
  <c r="G70" i="21"/>
  <c r="O70" i="21"/>
  <c r="B71" i="21"/>
  <c r="J71" i="21"/>
  <c r="R71" i="21"/>
  <c r="E72" i="21"/>
  <c r="M72" i="21"/>
  <c r="U72" i="21"/>
  <c r="H73" i="21"/>
  <c r="P73" i="21"/>
  <c r="C74" i="21"/>
  <c r="K74" i="21"/>
  <c r="S74" i="21"/>
  <c r="F75" i="21"/>
  <c r="N75" i="21"/>
  <c r="V75" i="21"/>
  <c r="I76" i="21"/>
  <c r="Q76" i="21"/>
  <c r="D77" i="21"/>
  <c r="L77" i="21"/>
  <c r="T77" i="21"/>
  <c r="G78" i="21"/>
  <c r="O78" i="21"/>
  <c r="B79" i="21"/>
  <c r="J79" i="21"/>
  <c r="R79" i="21"/>
  <c r="E80" i="21"/>
  <c r="M80" i="21"/>
  <c r="U80" i="21"/>
  <c r="H81" i="21"/>
  <c r="P81" i="21"/>
  <c r="C82" i="21"/>
  <c r="K82" i="21"/>
  <c r="S82" i="21"/>
  <c r="F83" i="21"/>
  <c r="N83" i="21"/>
  <c r="V83" i="21"/>
  <c r="I84" i="21"/>
  <c r="Q84" i="21"/>
  <c r="D85" i="21"/>
  <c r="L85" i="21"/>
  <c r="T85" i="21"/>
  <c r="G86" i="21"/>
  <c r="O86" i="21"/>
  <c r="B87" i="21"/>
  <c r="J87" i="21"/>
  <c r="R87" i="21"/>
  <c r="E88" i="21"/>
  <c r="M88" i="21"/>
  <c r="U88" i="21"/>
  <c r="H89" i="21"/>
  <c r="P89" i="21"/>
  <c r="C90" i="21"/>
  <c r="K90" i="21"/>
  <c r="S90" i="21"/>
  <c r="F91" i="21"/>
  <c r="N91" i="21"/>
  <c r="T91" i="21"/>
  <c r="C92" i="21"/>
  <c r="G92" i="21"/>
  <c r="K92" i="21"/>
  <c r="O92" i="21"/>
  <c r="S92" i="21"/>
  <c r="B93" i="21"/>
  <c r="F93" i="21"/>
  <c r="J93" i="21"/>
  <c r="N93" i="21"/>
  <c r="R93" i="21"/>
  <c r="V93" i="21"/>
  <c r="E94" i="21"/>
  <c r="I94" i="21"/>
  <c r="M94" i="21"/>
  <c r="Q94" i="21"/>
  <c r="U94" i="21"/>
  <c r="D95" i="21"/>
  <c r="H95" i="21"/>
  <c r="L95" i="21"/>
  <c r="P95" i="21"/>
  <c r="T95" i="21"/>
  <c r="C96" i="21"/>
  <c r="G96" i="21"/>
  <c r="K96" i="21"/>
  <c r="O96" i="21"/>
  <c r="S96" i="21"/>
  <c r="B97" i="21"/>
  <c r="F97" i="21"/>
  <c r="J97" i="21"/>
  <c r="N97" i="21"/>
  <c r="R97" i="21"/>
  <c r="V97" i="21"/>
  <c r="E98" i="21"/>
  <c r="I98" i="21"/>
  <c r="M98" i="21"/>
  <c r="Q98" i="21"/>
  <c r="U98" i="21"/>
  <c r="D99" i="21"/>
  <c r="H99" i="21"/>
  <c r="L99" i="21"/>
  <c r="P99" i="21"/>
  <c r="T99" i="21"/>
  <c r="C100" i="21"/>
  <c r="G100" i="21"/>
  <c r="K100" i="21"/>
  <c r="O100" i="21"/>
  <c r="S100" i="21"/>
  <c r="B101" i="21"/>
  <c r="F101" i="21"/>
  <c r="J101" i="21"/>
  <c r="N101" i="21"/>
  <c r="R101" i="21"/>
  <c r="V101" i="21"/>
  <c r="E102" i="21"/>
  <c r="I102" i="21"/>
  <c r="M102" i="21"/>
  <c r="Q102" i="21"/>
  <c r="U102" i="21"/>
  <c r="D103" i="21"/>
  <c r="H103" i="21"/>
  <c r="L103" i="21"/>
  <c r="P103" i="21"/>
  <c r="T103" i="21"/>
  <c r="C104" i="21"/>
  <c r="G104" i="21"/>
  <c r="K104" i="21"/>
  <c r="O104" i="21"/>
  <c r="S104" i="21"/>
  <c r="B105" i="21"/>
  <c r="F105" i="21"/>
  <c r="J105" i="21"/>
  <c r="N105" i="21"/>
  <c r="R105" i="21"/>
  <c r="V105" i="21"/>
  <c r="E106" i="21"/>
  <c r="I106" i="21"/>
  <c r="M106" i="21"/>
  <c r="Q106" i="21"/>
  <c r="U106" i="21"/>
  <c r="D107" i="21"/>
  <c r="H107" i="21"/>
  <c r="L107" i="21"/>
  <c r="P107" i="21"/>
  <c r="T107" i="21"/>
  <c r="C108" i="21"/>
  <c r="G108" i="21"/>
  <c r="K108" i="21"/>
  <c r="O108" i="21"/>
  <c r="S108" i="21"/>
  <c r="B109" i="21"/>
  <c r="F109" i="21"/>
  <c r="J109" i="21"/>
  <c r="N109" i="21"/>
  <c r="R109" i="21"/>
  <c r="V109" i="21"/>
  <c r="E110" i="21"/>
  <c r="I110" i="21"/>
  <c r="M110" i="21"/>
  <c r="Q110" i="21"/>
  <c r="U110" i="21"/>
  <c r="D111" i="21"/>
  <c r="H111" i="21"/>
  <c r="L111" i="21"/>
  <c r="P111" i="21"/>
  <c r="T111" i="21"/>
  <c r="C112" i="21"/>
  <c r="G112" i="21"/>
  <c r="K112" i="21"/>
  <c r="O112" i="21"/>
  <c r="S112" i="21"/>
  <c r="B113" i="21"/>
  <c r="F113" i="21"/>
  <c r="J113" i="21"/>
  <c r="N113" i="21"/>
  <c r="R113" i="21"/>
  <c r="V113" i="21"/>
  <c r="E114" i="21"/>
  <c r="I114" i="21"/>
  <c r="M114" i="21"/>
  <c r="Q114" i="21"/>
  <c r="U114" i="21"/>
  <c r="D115" i="21"/>
  <c r="H115" i="21"/>
  <c r="L115" i="21"/>
  <c r="P115" i="21"/>
  <c r="T115" i="21"/>
  <c r="C116" i="21"/>
  <c r="G116" i="21"/>
  <c r="K116" i="21"/>
  <c r="O116" i="21"/>
  <c r="S116" i="21"/>
  <c r="B117" i="21"/>
  <c r="F117" i="21"/>
  <c r="J117" i="21"/>
  <c r="N117" i="21"/>
  <c r="R117" i="21"/>
  <c r="V117" i="21"/>
  <c r="E118" i="21"/>
  <c r="I118" i="21"/>
  <c r="M118" i="21"/>
  <c r="Q118" i="21"/>
  <c r="U118" i="21"/>
  <c r="D119" i="21"/>
  <c r="H119" i="21"/>
  <c r="L119" i="21"/>
  <c r="P119" i="21"/>
  <c r="T119" i="21"/>
  <c r="C120" i="21"/>
  <c r="G120" i="21"/>
  <c r="K120" i="21"/>
  <c r="O120" i="21"/>
  <c r="S120" i="21"/>
  <c r="B121" i="21"/>
  <c r="F121" i="21"/>
  <c r="J121" i="21"/>
  <c r="N121" i="21"/>
  <c r="R121" i="21"/>
  <c r="V121" i="21"/>
  <c r="E122" i="21"/>
  <c r="I122" i="21"/>
  <c r="M122" i="21"/>
  <c r="Q122" i="21"/>
  <c r="U122" i="21"/>
  <c r="D123" i="21"/>
  <c r="H123" i="21"/>
  <c r="L123" i="21"/>
  <c r="P123" i="21"/>
  <c r="T123" i="21"/>
  <c r="C124" i="21"/>
  <c r="G124" i="21"/>
  <c r="D6" i="21"/>
  <c r="E9" i="21"/>
  <c r="F12" i="21"/>
  <c r="G15" i="21"/>
  <c r="H18" i="21"/>
  <c r="I21" i="21"/>
  <c r="J24" i="21"/>
  <c r="O26" i="21"/>
  <c r="K28" i="21"/>
  <c r="V29" i="21"/>
  <c r="L31" i="21"/>
  <c r="B33" i="21"/>
  <c r="M34" i="21"/>
  <c r="C36" i="21"/>
  <c r="N37" i="21"/>
  <c r="D39" i="21"/>
  <c r="O40" i="21"/>
  <c r="E42" i="21"/>
  <c r="I43" i="21"/>
  <c r="D44" i="21"/>
  <c r="T44" i="21"/>
  <c r="O45" i="21"/>
  <c r="J46" i="21"/>
  <c r="E47" i="21"/>
  <c r="U47" i="21"/>
  <c r="P48" i="21"/>
  <c r="K49" i="21"/>
  <c r="F50" i="21"/>
  <c r="V50" i="21"/>
  <c r="Q51" i="21"/>
  <c r="L52" i="21"/>
  <c r="G53" i="21"/>
  <c r="B54" i="21"/>
  <c r="R54" i="21"/>
  <c r="M55" i="21"/>
  <c r="H56" i="21"/>
  <c r="C57" i="21"/>
  <c r="S57" i="21"/>
  <c r="N58" i="21"/>
  <c r="I59" i="21"/>
  <c r="D60" i="21"/>
  <c r="T60" i="21"/>
  <c r="O61" i="21"/>
  <c r="J62" i="21"/>
  <c r="E63" i="21"/>
  <c r="U63" i="21"/>
  <c r="P64" i="21"/>
  <c r="K65" i="21"/>
  <c r="F66" i="21"/>
  <c r="V66" i="21"/>
  <c r="Q67" i="21"/>
  <c r="L68" i="21"/>
  <c r="G69" i="21"/>
  <c r="B70" i="21"/>
  <c r="R70" i="21"/>
  <c r="M71" i="21"/>
  <c r="H72" i="21"/>
  <c r="C73" i="21"/>
  <c r="S73" i="21"/>
  <c r="N74" i="21"/>
  <c r="I75" i="21"/>
  <c r="D76" i="21"/>
  <c r="T76" i="21"/>
  <c r="O77" i="21"/>
  <c r="J78" i="21"/>
  <c r="E79" i="21"/>
  <c r="U79" i="21"/>
  <c r="P80" i="21"/>
  <c r="K81" i="21"/>
  <c r="F82" i="21"/>
  <c r="V82" i="21"/>
  <c r="Q83" i="21"/>
  <c r="L84" i="21"/>
  <c r="G85" i="21"/>
  <c r="B86" i="21"/>
  <c r="R86" i="21"/>
  <c r="M87" i="21"/>
  <c r="H88" i="21"/>
  <c r="C89" i="21"/>
  <c r="S89" i="21"/>
  <c r="N90" i="21"/>
  <c r="I91" i="21"/>
  <c r="U91" i="21"/>
  <c r="H92" i="21"/>
  <c r="P92" i="21"/>
  <c r="C93" i="21"/>
  <c r="K93" i="21"/>
  <c r="S93" i="21"/>
  <c r="F94" i="21"/>
  <c r="N94" i="21"/>
  <c r="V94" i="21"/>
  <c r="I95" i="21"/>
  <c r="Q95" i="21"/>
  <c r="D96" i="21"/>
  <c r="L96" i="21"/>
  <c r="T96" i="21"/>
  <c r="G97" i="21"/>
  <c r="O97" i="21"/>
  <c r="B98" i="21"/>
  <c r="J98" i="21"/>
  <c r="R98" i="21"/>
  <c r="E99" i="21"/>
  <c r="M99" i="21"/>
  <c r="U99" i="21"/>
  <c r="H100" i="21"/>
  <c r="P100" i="21"/>
  <c r="C101" i="21"/>
  <c r="K101" i="21"/>
  <c r="S101" i="21"/>
  <c r="F102" i="21"/>
  <c r="N102" i="21"/>
  <c r="V102" i="21"/>
  <c r="I103" i="21"/>
  <c r="Q103" i="21"/>
  <c r="D104" i="21"/>
  <c r="L104" i="21"/>
  <c r="T104" i="21"/>
  <c r="G105" i="21"/>
  <c r="O105" i="21"/>
  <c r="B106" i="21"/>
  <c r="J106" i="21"/>
  <c r="R106" i="21"/>
  <c r="E107" i="21"/>
  <c r="M107" i="21"/>
  <c r="U107" i="21"/>
  <c r="H108" i="21"/>
  <c r="P108" i="21"/>
  <c r="C109" i="21"/>
  <c r="K109" i="21"/>
  <c r="S109" i="21"/>
  <c r="F110" i="21"/>
  <c r="N110" i="21"/>
  <c r="V110" i="21"/>
  <c r="I111" i="21"/>
  <c r="Q111" i="21"/>
  <c r="D112" i="21"/>
  <c r="L112" i="21"/>
  <c r="T112" i="21"/>
  <c r="G113" i="21"/>
  <c r="O113" i="21"/>
  <c r="B114" i="21"/>
  <c r="J114" i="21"/>
  <c r="R114" i="21"/>
  <c r="E115" i="21"/>
  <c r="M115" i="21"/>
  <c r="U115" i="21"/>
  <c r="H116" i="21"/>
  <c r="P116" i="21"/>
  <c r="C117" i="21"/>
  <c r="K117" i="21"/>
  <c r="S117" i="21"/>
  <c r="F118" i="21"/>
  <c r="N118" i="21"/>
  <c r="V118" i="21"/>
  <c r="I119" i="21"/>
  <c r="Q119" i="21"/>
  <c r="D120" i="21"/>
  <c r="L120" i="21"/>
  <c r="T120" i="21"/>
  <c r="G121" i="21"/>
  <c r="O121" i="21"/>
  <c r="B122" i="21"/>
  <c r="J122" i="21"/>
  <c r="R122" i="21"/>
  <c r="B123" i="21"/>
  <c r="G123" i="21"/>
  <c r="M123" i="21"/>
  <c r="R123" i="21"/>
  <c r="B124" i="21"/>
  <c r="H124" i="21"/>
  <c r="L124" i="21"/>
  <c r="P124" i="21"/>
  <c r="T124" i="21"/>
  <c r="C125" i="21"/>
  <c r="G125" i="21"/>
  <c r="K125" i="21"/>
  <c r="O125" i="21"/>
  <c r="S125" i="21"/>
  <c r="B126" i="21"/>
  <c r="F126" i="21"/>
  <c r="J126" i="21"/>
  <c r="N126" i="21"/>
  <c r="R126" i="21"/>
  <c r="V126" i="21"/>
  <c r="E127" i="21"/>
  <c r="I127" i="21"/>
  <c r="M127" i="21"/>
  <c r="Q127" i="21"/>
  <c r="U127" i="21"/>
  <c r="D128" i="21"/>
  <c r="H128" i="21"/>
  <c r="L128" i="21"/>
  <c r="P128" i="21"/>
  <c r="T128" i="21"/>
  <c r="C129" i="21"/>
  <c r="G129" i="21"/>
  <c r="K129" i="21"/>
  <c r="O129" i="21"/>
  <c r="S129" i="21"/>
  <c r="B130" i="21"/>
  <c r="F130" i="21"/>
  <c r="J130" i="21"/>
  <c r="N130" i="21"/>
  <c r="R130" i="21"/>
  <c r="V130" i="21"/>
  <c r="E131" i="21"/>
  <c r="I131" i="21"/>
  <c r="M131" i="21"/>
  <c r="Q131" i="21"/>
  <c r="U131" i="21"/>
  <c r="D132" i="21"/>
  <c r="H132" i="21"/>
  <c r="L132" i="21"/>
  <c r="P132" i="21"/>
  <c r="T132" i="21"/>
  <c r="C133" i="21"/>
  <c r="G133" i="21"/>
  <c r="K133" i="21"/>
  <c r="O133" i="21"/>
  <c r="S133" i="21"/>
  <c r="B134" i="21"/>
  <c r="F134" i="21"/>
  <c r="J134" i="21"/>
  <c r="N134" i="21"/>
  <c r="R134" i="21"/>
  <c r="V134" i="21"/>
  <c r="E135" i="21"/>
  <c r="I135" i="21"/>
  <c r="M135" i="21"/>
  <c r="Q135" i="21"/>
  <c r="U135" i="21"/>
  <c r="D136" i="21"/>
  <c r="H136" i="21"/>
  <c r="L136" i="21"/>
  <c r="P136" i="21"/>
  <c r="T136" i="21"/>
  <c r="C137" i="21"/>
  <c r="G137" i="21"/>
  <c r="K137" i="21"/>
  <c r="O137" i="21"/>
  <c r="S137" i="21"/>
  <c r="B138" i="21"/>
  <c r="F138" i="21"/>
  <c r="J138" i="21"/>
  <c r="N138" i="21"/>
  <c r="R138" i="21"/>
  <c r="V138" i="21"/>
  <c r="E139" i="21"/>
  <c r="I139" i="21"/>
  <c r="M139" i="21"/>
  <c r="Q139" i="21"/>
  <c r="U139" i="21"/>
  <c r="D140" i="21"/>
  <c r="H140" i="21"/>
  <c r="L140" i="21"/>
  <c r="P140" i="21"/>
  <c r="T140" i="21"/>
  <c r="C141" i="21"/>
  <c r="G141" i="21"/>
  <c r="K141" i="21"/>
  <c r="O141" i="21"/>
  <c r="S141" i="21"/>
  <c r="B142" i="21"/>
  <c r="F142" i="21"/>
  <c r="J142" i="21"/>
  <c r="N142" i="21"/>
  <c r="R142" i="21"/>
  <c r="V142" i="21"/>
  <c r="E143" i="21"/>
  <c r="I143" i="21"/>
  <c r="M143" i="21"/>
  <c r="Q143" i="21"/>
  <c r="U143" i="21"/>
  <c r="D144" i="21"/>
  <c r="H144" i="21"/>
  <c r="L144" i="21"/>
  <c r="P144" i="21"/>
  <c r="T144" i="21"/>
  <c r="C145" i="21"/>
  <c r="G145" i="21"/>
  <c r="K145" i="21"/>
  <c r="O145" i="21"/>
  <c r="S145" i="21"/>
  <c r="B146" i="21"/>
  <c r="F146" i="21"/>
  <c r="J146" i="21"/>
  <c r="N146" i="21"/>
  <c r="R146" i="21"/>
  <c r="V146" i="21"/>
  <c r="E147" i="21"/>
  <c r="I147" i="21"/>
  <c r="M147" i="21"/>
  <c r="Q147" i="21"/>
  <c r="U147" i="21"/>
  <c r="D148" i="21"/>
  <c r="H148" i="21"/>
  <c r="L148" i="21"/>
  <c r="P148" i="21"/>
  <c r="T148" i="21"/>
  <c r="C149" i="21"/>
  <c r="G149" i="21"/>
  <c r="K149" i="21"/>
  <c r="O149" i="21"/>
  <c r="S149" i="21"/>
  <c r="B150" i="21"/>
  <c r="F150" i="21"/>
  <c r="J150" i="21"/>
  <c r="N150" i="21"/>
  <c r="R150" i="21"/>
  <c r="V150" i="21"/>
  <c r="E151" i="21"/>
  <c r="I151" i="21"/>
  <c r="M151" i="21"/>
  <c r="Q151" i="21"/>
  <c r="U151" i="21"/>
  <c r="D152" i="21"/>
  <c r="H152" i="21"/>
  <c r="L152" i="21"/>
  <c r="P152" i="21"/>
  <c r="T152" i="21"/>
  <c r="C153" i="21"/>
  <c r="G153" i="21"/>
  <c r="K153" i="21"/>
  <c r="O153" i="21"/>
  <c r="S153" i="21"/>
  <c r="B154" i="21"/>
  <c r="F154" i="21"/>
  <c r="J154" i="21"/>
  <c r="N154" i="21"/>
  <c r="R154" i="21"/>
  <c r="V154" i="21"/>
  <c r="E155" i="21"/>
  <c r="I155" i="21"/>
  <c r="M155" i="21"/>
  <c r="Q155" i="21"/>
  <c r="U155" i="21"/>
  <c r="D156" i="21"/>
  <c r="H156" i="21"/>
  <c r="L156" i="21"/>
  <c r="P156" i="21"/>
  <c r="T156" i="21"/>
  <c r="C157" i="21"/>
  <c r="G157" i="21"/>
  <c r="K157" i="21"/>
  <c r="O157" i="21"/>
  <c r="S157" i="21"/>
  <c r="B158" i="21"/>
  <c r="F158" i="21"/>
  <c r="J158" i="21"/>
  <c r="N158" i="21"/>
  <c r="R158" i="21"/>
  <c r="V158" i="21"/>
  <c r="E159" i="21"/>
  <c r="I159" i="21"/>
  <c r="M159" i="21"/>
  <c r="Q159" i="21"/>
  <c r="U159" i="21"/>
  <c r="D160" i="21"/>
  <c r="H160" i="21"/>
  <c r="L160" i="21"/>
  <c r="P160" i="21"/>
  <c r="T160" i="21"/>
  <c r="C161" i="21"/>
  <c r="G161" i="21"/>
  <c r="K161" i="21"/>
  <c r="O161" i="21"/>
  <c r="S161" i="21"/>
  <c r="B162" i="21"/>
  <c r="F162" i="21"/>
  <c r="J162" i="21"/>
  <c r="N162" i="21"/>
  <c r="R162" i="21"/>
  <c r="V162" i="21"/>
  <c r="E163" i="21"/>
  <c r="I163" i="21"/>
  <c r="M163" i="21"/>
  <c r="Q163" i="21"/>
  <c r="U163" i="21"/>
  <c r="D164" i="21"/>
  <c r="H164" i="21"/>
  <c r="L164" i="21"/>
  <c r="P164" i="21"/>
  <c r="T164" i="21"/>
  <c r="C165" i="21"/>
  <c r="G165" i="21"/>
  <c r="K165" i="21"/>
  <c r="O165" i="21"/>
  <c r="S165" i="21"/>
  <c r="B166" i="21"/>
  <c r="F166" i="21"/>
  <c r="J166" i="21"/>
  <c r="N166" i="21"/>
  <c r="R166" i="21"/>
  <c r="V166" i="21"/>
  <c r="E167" i="21"/>
  <c r="I167" i="21"/>
  <c r="M167" i="21"/>
  <c r="Q167" i="21"/>
  <c r="U167" i="21"/>
  <c r="D168" i="21"/>
  <c r="H168" i="21"/>
  <c r="L168" i="21"/>
  <c r="P168" i="21"/>
  <c r="T168" i="21"/>
  <c r="C169" i="21"/>
  <c r="G169" i="21"/>
  <c r="K169" i="21"/>
  <c r="O169" i="21"/>
  <c r="S169" i="21"/>
  <c r="B170" i="21"/>
  <c r="F170" i="21"/>
  <c r="J170" i="21"/>
  <c r="N170" i="21"/>
  <c r="R170" i="21"/>
  <c r="V170" i="21"/>
  <c r="E171" i="21"/>
  <c r="I171" i="21"/>
  <c r="M171" i="21"/>
  <c r="Q171" i="21"/>
  <c r="U171" i="21"/>
  <c r="D172" i="21"/>
  <c r="H172" i="21"/>
  <c r="L172" i="21"/>
  <c r="P172" i="21"/>
  <c r="T172" i="21"/>
  <c r="C173" i="21"/>
  <c r="G173" i="21"/>
  <c r="K173" i="21"/>
  <c r="O173" i="21"/>
  <c r="S173" i="21"/>
  <c r="B174" i="21"/>
  <c r="F174" i="21"/>
  <c r="J174" i="21"/>
  <c r="N174" i="21"/>
  <c r="R174" i="21"/>
  <c r="V174" i="21"/>
  <c r="E175" i="21"/>
  <c r="I175" i="21"/>
  <c r="M175" i="21"/>
  <c r="Q175" i="21"/>
  <c r="U175" i="21"/>
  <c r="D176" i="21"/>
  <c r="H176" i="21"/>
  <c r="L176" i="21"/>
  <c r="P176" i="21"/>
  <c r="T176" i="21"/>
  <c r="C177" i="21"/>
  <c r="G177" i="21"/>
  <c r="K177" i="21"/>
  <c r="O177" i="21"/>
  <c r="S177" i="21"/>
  <c r="B178" i="21"/>
  <c r="F178" i="21"/>
  <c r="J178" i="21"/>
  <c r="N178" i="21"/>
  <c r="R178" i="21"/>
  <c r="V178" i="21"/>
  <c r="E179" i="21"/>
  <c r="I179" i="21"/>
  <c r="M179" i="21"/>
  <c r="Q179" i="21"/>
  <c r="U179" i="21"/>
  <c r="D180" i="21"/>
  <c r="H180" i="21"/>
  <c r="L180" i="21"/>
  <c r="P180" i="21"/>
  <c r="T180" i="21"/>
  <c r="C181" i="21"/>
  <c r="G181" i="21"/>
  <c r="K181" i="21"/>
  <c r="O181" i="21"/>
  <c r="S181" i="21"/>
  <c r="B182" i="21"/>
  <c r="F182" i="21"/>
  <c r="J182" i="21"/>
  <c r="N182" i="21"/>
  <c r="R182" i="21"/>
  <c r="V182" i="21"/>
  <c r="E183" i="21"/>
  <c r="I183" i="21"/>
  <c r="M183" i="21"/>
  <c r="Q183" i="21"/>
  <c r="U183" i="21"/>
  <c r="D184" i="21"/>
  <c r="H184" i="21"/>
  <c r="L184" i="21"/>
  <c r="P184" i="21"/>
  <c r="T184" i="21"/>
  <c r="C185" i="21"/>
  <c r="G185" i="21"/>
  <c r="K185" i="21"/>
  <c r="O185" i="21"/>
  <c r="S185" i="21"/>
  <c r="B186" i="21"/>
  <c r="F186" i="21"/>
  <c r="J186" i="21"/>
  <c r="N186" i="21"/>
  <c r="R186" i="21"/>
  <c r="V186" i="21"/>
  <c r="E187" i="21"/>
  <c r="I187" i="21"/>
  <c r="M187" i="21"/>
  <c r="Q187" i="21"/>
  <c r="U187" i="21"/>
  <c r="D188" i="21"/>
  <c r="H188" i="21"/>
  <c r="L188" i="21"/>
  <c r="P188" i="21"/>
  <c r="T188" i="21"/>
  <c r="C189" i="21"/>
  <c r="G189" i="21"/>
  <c r="K189" i="21"/>
  <c r="O189" i="21"/>
  <c r="S189" i="21"/>
  <c r="B190" i="21"/>
  <c r="F190" i="21"/>
  <c r="J190" i="21"/>
  <c r="N190" i="21"/>
  <c r="R190" i="21"/>
  <c r="V190" i="21"/>
  <c r="E191" i="21"/>
  <c r="I191" i="21"/>
  <c r="M191" i="21"/>
  <c r="Q191" i="21"/>
  <c r="U191" i="21"/>
  <c r="D192" i="21"/>
  <c r="H192" i="21"/>
  <c r="L192" i="21"/>
  <c r="P192" i="21"/>
  <c r="T192" i="21"/>
  <c r="C193" i="21"/>
  <c r="G193" i="21"/>
  <c r="K193" i="21"/>
  <c r="O193" i="21"/>
  <c r="S193" i="21"/>
  <c r="B194" i="21"/>
  <c r="F194" i="21"/>
  <c r="J194" i="21"/>
  <c r="N194" i="21"/>
  <c r="R194" i="21"/>
  <c r="V194" i="21"/>
  <c r="E195" i="21"/>
  <c r="I195" i="21"/>
  <c r="M195" i="21"/>
  <c r="Q195" i="21"/>
  <c r="U195" i="21"/>
  <c r="D196" i="21"/>
  <c r="H196" i="21"/>
  <c r="L196" i="21"/>
  <c r="P196" i="21"/>
  <c r="T196" i="21"/>
  <c r="C197" i="21"/>
  <c r="G197" i="21"/>
  <c r="K197" i="21"/>
  <c r="O197" i="21"/>
  <c r="S197" i="21"/>
  <c r="B198" i="21"/>
  <c r="F198" i="21"/>
  <c r="J198" i="21"/>
  <c r="N198" i="21"/>
  <c r="R198" i="21"/>
  <c r="V198" i="21"/>
  <c r="E199" i="21"/>
  <c r="I199" i="21"/>
  <c r="M199" i="21"/>
  <c r="Q199" i="21"/>
  <c r="U199" i="21"/>
  <c r="D200" i="21"/>
  <c r="H200" i="21"/>
  <c r="L200" i="21"/>
  <c r="P200" i="21"/>
  <c r="T200" i="21"/>
  <c r="C201" i="21"/>
  <c r="G201" i="21"/>
  <c r="K201" i="21"/>
  <c r="O201" i="21"/>
  <c r="S201" i="21"/>
  <c r="B202" i="21"/>
  <c r="F202" i="21"/>
  <c r="J202" i="21"/>
  <c r="N202" i="21"/>
  <c r="R202" i="21"/>
  <c r="V202" i="21"/>
  <c r="E203" i="21"/>
  <c r="I203" i="21"/>
  <c r="M203" i="21"/>
  <c r="Q203" i="21"/>
  <c r="U203" i="21"/>
  <c r="D204" i="21"/>
  <c r="H204" i="21"/>
  <c r="L204" i="21"/>
  <c r="P204" i="21"/>
  <c r="T204" i="21"/>
  <c r="C205" i="21"/>
  <c r="G205" i="21"/>
  <c r="K205" i="21"/>
  <c r="O205" i="21"/>
  <c r="S205" i="21"/>
  <c r="B206" i="21"/>
  <c r="F206" i="21"/>
  <c r="J206" i="21"/>
  <c r="N206" i="21"/>
  <c r="R206" i="21"/>
  <c r="V206" i="21"/>
  <c r="E207" i="21"/>
  <c r="I207" i="21"/>
  <c r="M207" i="21"/>
  <c r="Q207" i="21"/>
  <c r="U207" i="21"/>
  <c r="D208" i="21"/>
  <c r="H208" i="21"/>
  <c r="L208" i="21"/>
  <c r="P208" i="21"/>
  <c r="T208" i="21"/>
  <c r="C209" i="21"/>
  <c r="G209" i="21"/>
  <c r="K209" i="21"/>
  <c r="O209" i="21"/>
  <c r="S209" i="21"/>
  <c r="B210" i="21"/>
  <c r="F210" i="21"/>
  <c r="J210" i="21"/>
  <c r="N210" i="21"/>
  <c r="R210" i="21"/>
  <c r="V210" i="21"/>
  <c r="E211" i="21"/>
  <c r="I211" i="21"/>
  <c r="M211" i="21"/>
  <c r="Q211" i="21"/>
  <c r="U211" i="21"/>
  <c r="D212" i="21"/>
  <c r="H212" i="21"/>
  <c r="L212" i="21"/>
  <c r="P212" i="21"/>
  <c r="T212" i="21"/>
  <c r="C213" i="21"/>
  <c r="G213" i="21"/>
  <c r="K213" i="21"/>
  <c r="O213" i="21"/>
  <c r="S213" i="21"/>
  <c r="B214" i="21"/>
  <c r="F214" i="21"/>
  <c r="J214" i="21"/>
  <c r="N214" i="21"/>
  <c r="R214" i="21"/>
  <c r="V214" i="21"/>
  <c r="E215" i="21"/>
  <c r="I215" i="21"/>
  <c r="M215" i="21"/>
  <c r="Q215" i="21"/>
  <c r="U215" i="21"/>
  <c r="D216" i="21"/>
  <c r="H216" i="21"/>
  <c r="L216" i="21"/>
  <c r="P216" i="21"/>
  <c r="T216" i="21"/>
  <c r="C217" i="21"/>
  <c r="G217" i="21"/>
  <c r="K217" i="21"/>
  <c r="O217" i="21"/>
  <c r="S217" i="21"/>
  <c r="B218" i="21"/>
  <c r="F218" i="21"/>
  <c r="J218" i="21"/>
  <c r="N218" i="21"/>
  <c r="R218" i="21"/>
  <c r="V218" i="21"/>
  <c r="E219" i="21"/>
  <c r="I219" i="21"/>
  <c r="M219" i="21"/>
  <c r="Q219" i="21"/>
  <c r="U219" i="21"/>
  <c r="D220" i="21"/>
  <c r="H220" i="21"/>
  <c r="L220" i="21"/>
  <c r="P220" i="21"/>
  <c r="E6" i="21"/>
  <c r="F9" i="21"/>
  <c r="G12" i="21"/>
  <c r="H15" i="21"/>
  <c r="I18" i="21"/>
  <c r="J21" i="21"/>
  <c r="K24" i="21"/>
  <c r="P26" i="21"/>
  <c r="L28" i="21"/>
  <c r="B30" i="21"/>
  <c r="M31" i="21"/>
  <c r="C33" i="21"/>
  <c r="N34" i="21"/>
  <c r="D36" i="21"/>
  <c r="O37" i="21"/>
  <c r="E39" i="21"/>
  <c r="P40" i="21"/>
  <c r="F42" i="21"/>
  <c r="J43" i="21"/>
  <c r="E44" i="21"/>
  <c r="U44" i="21"/>
  <c r="P45" i="21"/>
  <c r="K46" i="21"/>
  <c r="F47" i="21"/>
  <c r="V47" i="21"/>
  <c r="Q48" i="21"/>
  <c r="L49" i="21"/>
  <c r="G50" i="21"/>
  <c r="B51" i="21"/>
  <c r="R51" i="21"/>
  <c r="M52" i="21"/>
  <c r="H53" i="21"/>
  <c r="C54" i="21"/>
  <c r="S54" i="21"/>
  <c r="N55" i="21"/>
  <c r="I56" i="21"/>
  <c r="D57" i="21"/>
  <c r="T57" i="21"/>
  <c r="O58" i="21"/>
  <c r="J59" i="21"/>
  <c r="E60" i="21"/>
  <c r="U60" i="21"/>
  <c r="P61" i="21"/>
  <c r="K62" i="21"/>
  <c r="F63" i="21"/>
  <c r="V63" i="21"/>
  <c r="Q64" i="21"/>
  <c r="L65" i="21"/>
  <c r="G66" i="21"/>
  <c r="B67" i="21"/>
  <c r="R67" i="21"/>
  <c r="M68" i="21"/>
  <c r="H69" i="21"/>
  <c r="C70" i="21"/>
  <c r="S70" i="21"/>
  <c r="N71" i="21"/>
  <c r="I72" i="21"/>
  <c r="D73" i="21"/>
  <c r="T73" i="21"/>
  <c r="O74" i="21"/>
  <c r="J75" i="21"/>
  <c r="E76" i="21"/>
  <c r="U76" i="21"/>
  <c r="P77" i="21"/>
  <c r="K78" i="21"/>
  <c r="F79" i="21"/>
  <c r="V79" i="21"/>
  <c r="Q80" i="21"/>
  <c r="L81" i="21"/>
  <c r="G82" i="21"/>
  <c r="B83" i="21"/>
  <c r="R83" i="21"/>
  <c r="M84" i="21"/>
  <c r="H85" i="21"/>
  <c r="C86" i="21"/>
  <c r="S86" i="21"/>
  <c r="N87" i="21"/>
  <c r="I88" i="21"/>
  <c r="D89" i="21"/>
  <c r="T89" i="21"/>
  <c r="O90" i="21"/>
  <c r="J91" i="21"/>
  <c r="V91" i="21"/>
  <c r="I92" i="21"/>
  <c r="Q92" i="21"/>
  <c r="D93" i="21"/>
  <c r="L93" i="21"/>
  <c r="T93" i="21"/>
  <c r="G94" i="21"/>
  <c r="O94" i="21"/>
  <c r="B95" i="21"/>
  <c r="J95" i="21"/>
  <c r="R95" i="21"/>
  <c r="E96" i="21"/>
  <c r="M96" i="21"/>
  <c r="U96" i="21"/>
  <c r="H97" i="21"/>
  <c r="P97" i="21"/>
  <c r="C98" i="21"/>
  <c r="K98" i="21"/>
  <c r="S98" i="21"/>
  <c r="F99" i="21"/>
  <c r="N99" i="21"/>
  <c r="V99" i="21"/>
  <c r="I100" i="21"/>
  <c r="Q100" i="21"/>
  <c r="D101" i="21"/>
  <c r="L101" i="21"/>
  <c r="T101" i="21"/>
  <c r="G102" i="21"/>
  <c r="O102" i="21"/>
  <c r="B103" i="21"/>
  <c r="J103" i="21"/>
  <c r="R103" i="21"/>
  <c r="E104" i="21"/>
  <c r="M104" i="21"/>
  <c r="U104" i="21"/>
  <c r="H105" i="21"/>
  <c r="P105" i="21"/>
  <c r="C106" i="21"/>
  <c r="K106" i="21"/>
  <c r="S106" i="21"/>
  <c r="F107" i="21"/>
  <c r="N107" i="21"/>
  <c r="V107" i="21"/>
  <c r="I108" i="21"/>
  <c r="Q108" i="21"/>
  <c r="D109" i="21"/>
  <c r="L109" i="21"/>
  <c r="T109" i="21"/>
  <c r="G110" i="21"/>
  <c r="O110" i="21"/>
  <c r="B111" i="21"/>
  <c r="J111" i="21"/>
  <c r="R111" i="21"/>
  <c r="E112" i="21"/>
  <c r="M112" i="21"/>
  <c r="U112" i="21"/>
  <c r="H113" i="21"/>
  <c r="P113" i="21"/>
  <c r="C114" i="21"/>
  <c r="K114" i="21"/>
  <c r="S114" i="21"/>
  <c r="F115" i="21"/>
  <c r="N115" i="21"/>
  <c r="V115" i="21"/>
  <c r="I116" i="21"/>
  <c r="Q116" i="21"/>
  <c r="D117" i="21"/>
  <c r="L117" i="21"/>
  <c r="T117" i="21"/>
  <c r="G118" i="21"/>
  <c r="O118" i="21"/>
  <c r="B119" i="21"/>
  <c r="J119" i="21"/>
  <c r="R119" i="21"/>
  <c r="E120" i="21"/>
  <c r="M120" i="21"/>
  <c r="U120" i="21"/>
  <c r="H121" i="21"/>
  <c r="P121" i="21"/>
  <c r="C122" i="21"/>
  <c r="K122" i="21"/>
  <c r="S122" i="21"/>
  <c r="C123" i="21"/>
  <c r="I123" i="21"/>
  <c r="N123" i="21"/>
  <c r="S123" i="21"/>
  <c r="D124" i="21"/>
  <c r="I124" i="21"/>
  <c r="M124" i="21"/>
  <c r="Q124" i="21"/>
  <c r="U124" i="21"/>
  <c r="D125" i="21"/>
  <c r="H125" i="21"/>
  <c r="L125" i="21"/>
  <c r="P125" i="21"/>
  <c r="T125" i="21"/>
  <c r="C126" i="21"/>
  <c r="G126" i="21"/>
  <c r="K126" i="21"/>
  <c r="O126" i="21"/>
  <c r="S126" i="21"/>
  <c r="B127" i="21"/>
  <c r="F127" i="21"/>
  <c r="J127" i="21"/>
  <c r="N127" i="21"/>
  <c r="R127" i="21"/>
  <c r="V127" i="21"/>
  <c r="E128" i="21"/>
  <c r="I128" i="21"/>
  <c r="M128" i="21"/>
  <c r="Q128" i="21"/>
  <c r="U128" i="21"/>
  <c r="D129" i="21"/>
  <c r="H129" i="21"/>
  <c r="L129" i="21"/>
  <c r="P129" i="21"/>
  <c r="T129" i="21"/>
  <c r="C130" i="21"/>
  <c r="G130" i="21"/>
  <c r="K130" i="21"/>
  <c r="O130" i="21"/>
  <c r="S130" i="21"/>
  <c r="B131" i="21"/>
  <c r="F131" i="21"/>
  <c r="J131" i="21"/>
  <c r="N131" i="21"/>
  <c r="R131" i="21"/>
  <c r="V131" i="21"/>
  <c r="E132" i="21"/>
  <c r="I132" i="21"/>
  <c r="M132" i="21"/>
  <c r="Q132" i="21"/>
  <c r="U132" i="21"/>
  <c r="D133" i="21"/>
  <c r="H133" i="21"/>
  <c r="L133" i="21"/>
  <c r="P133" i="21"/>
  <c r="T133" i="21"/>
  <c r="C134" i="21"/>
  <c r="G134" i="21"/>
  <c r="K134" i="21"/>
  <c r="O134" i="21"/>
  <c r="S134" i="21"/>
  <c r="B135" i="21"/>
  <c r="F135" i="21"/>
  <c r="J135" i="21"/>
  <c r="N135" i="21"/>
  <c r="R135" i="21"/>
  <c r="V135" i="21"/>
  <c r="E136" i="21"/>
  <c r="I136" i="21"/>
  <c r="M136" i="21"/>
  <c r="Q136" i="21"/>
  <c r="U136" i="21"/>
  <c r="D137" i="21"/>
  <c r="H137" i="21"/>
  <c r="L137" i="21"/>
  <c r="P137" i="21"/>
  <c r="T137" i="21"/>
  <c r="C138" i="21"/>
  <c r="G138" i="21"/>
  <c r="K138" i="21"/>
  <c r="O138" i="21"/>
  <c r="S138" i="21"/>
  <c r="B139" i="21"/>
  <c r="F139" i="21"/>
  <c r="J139" i="21"/>
  <c r="N139" i="21"/>
  <c r="R139" i="21"/>
  <c r="V139" i="21"/>
  <c r="E140" i="21"/>
  <c r="I140" i="21"/>
  <c r="M140" i="21"/>
  <c r="Q140" i="21"/>
  <c r="U140" i="21"/>
  <c r="D141" i="21"/>
  <c r="H141" i="21"/>
  <c r="L141" i="21"/>
  <c r="P141" i="21"/>
  <c r="T141" i="21"/>
  <c r="C142" i="21"/>
  <c r="G142" i="21"/>
  <c r="K142" i="21"/>
  <c r="O142" i="21"/>
  <c r="S142" i="21"/>
  <c r="B143" i="21"/>
  <c r="F143" i="21"/>
  <c r="J143" i="21"/>
  <c r="N143" i="21"/>
  <c r="R143" i="21"/>
  <c r="V143" i="21"/>
  <c r="E144" i="21"/>
  <c r="I144" i="21"/>
  <c r="M144" i="21"/>
  <c r="Q144" i="21"/>
  <c r="U144" i="21"/>
  <c r="D145" i="21"/>
  <c r="H145" i="21"/>
  <c r="L145" i="21"/>
  <c r="P145" i="21"/>
  <c r="T145" i="21"/>
  <c r="C146" i="21"/>
  <c r="G146" i="21"/>
  <c r="K146" i="21"/>
  <c r="O146" i="21"/>
  <c r="S146" i="21"/>
  <c r="B147" i="21"/>
  <c r="F147" i="21"/>
  <c r="J147" i="21"/>
  <c r="N147" i="21"/>
  <c r="R147" i="21"/>
  <c r="V147" i="21"/>
  <c r="E148" i="21"/>
  <c r="I148" i="21"/>
  <c r="M148" i="21"/>
  <c r="Q148" i="21"/>
  <c r="U148" i="21"/>
  <c r="D149" i="21"/>
  <c r="H149" i="21"/>
  <c r="L149" i="21"/>
  <c r="P149" i="21"/>
  <c r="T149" i="21"/>
  <c r="C150" i="21"/>
  <c r="G150" i="21"/>
  <c r="K150" i="21"/>
  <c r="O150" i="21"/>
  <c r="S150" i="21"/>
  <c r="B151" i="21"/>
  <c r="F151" i="21"/>
  <c r="J151" i="21"/>
  <c r="N151" i="21"/>
  <c r="R151" i="21"/>
  <c r="V151" i="21"/>
  <c r="E152" i="21"/>
  <c r="I152" i="21"/>
  <c r="M152" i="21"/>
  <c r="Q152" i="21"/>
  <c r="U152" i="21"/>
  <c r="D153" i="21"/>
  <c r="H153" i="21"/>
  <c r="L153" i="21"/>
  <c r="P153" i="21"/>
  <c r="T153" i="21"/>
  <c r="C154" i="21"/>
  <c r="G154" i="21"/>
  <c r="K154" i="21"/>
  <c r="O154" i="21"/>
  <c r="S154" i="21"/>
  <c r="B155" i="21"/>
  <c r="F155" i="21"/>
  <c r="J155" i="21"/>
  <c r="N155" i="21"/>
  <c r="R155" i="21"/>
  <c r="V155" i="21"/>
  <c r="E156" i="21"/>
  <c r="I156" i="21"/>
  <c r="M156" i="21"/>
  <c r="Q156" i="21"/>
  <c r="U156" i="21"/>
  <c r="D157" i="21"/>
  <c r="H157" i="21"/>
  <c r="L157" i="21"/>
  <c r="P157" i="21"/>
  <c r="T157" i="21"/>
  <c r="C158" i="21"/>
  <c r="G158" i="21"/>
  <c r="K158" i="21"/>
  <c r="O158" i="21"/>
  <c r="S158" i="21"/>
  <c r="B159" i="21"/>
  <c r="F159" i="21"/>
  <c r="J159" i="21"/>
  <c r="N159" i="21"/>
  <c r="R159" i="21"/>
  <c r="V159" i="21"/>
  <c r="E160" i="21"/>
  <c r="I160" i="21"/>
  <c r="M160" i="21"/>
  <c r="Q160" i="21"/>
  <c r="U160" i="21"/>
  <c r="D161" i="21"/>
  <c r="H161" i="21"/>
  <c r="L161" i="21"/>
  <c r="P161" i="21"/>
  <c r="T161" i="21"/>
  <c r="C162" i="21"/>
  <c r="G162" i="21"/>
  <c r="K162" i="21"/>
  <c r="O162" i="21"/>
  <c r="S162" i="21"/>
  <c r="B163" i="21"/>
  <c r="F163" i="21"/>
  <c r="J163" i="21"/>
  <c r="N163" i="21"/>
  <c r="R163" i="21"/>
  <c r="V163" i="21"/>
  <c r="E164" i="21"/>
  <c r="I164" i="21"/>
  <c r="M164" i="21"/>
  <c r="Q164" i="21"/>
  <c r="U164" i="21"/>
  <c r="D165" i="21"/>
  <c r="H165" i="21"/>
  <c r="L165" i="21"/>
  <c r="P165" i="21"/>
  <c r="T165" i="21"/>
  <c r="C166" i="21"/>
  <c r="G166" i="21"/>
  <c r="K166" i="21"/>
  <c r="O166" i="21"/>
  <c r="S166" i="21"/>
  <c r="B167" i="21"/>
  <c r="F167" i="21"/>
  <c r="J167" i="21"/>
  <c r="N167" i="21"/>
  <c r="R167" i="21"/>
  <c r="V167" i="21"/>
  <c r="E168" i="21"/>
  <c r="I168" i="21"/>
  <c r="M168" i="21"/>
  <c r="Q168" i="21"/>
  <c r="U168" i="21"/>
  <c r="D169" i="21"/>
  <c r="H169" i="21"/>
  <c r="L169" i="21"/>
  <c r="P169" i="21"/>
  <c r="T169" i="21"/>
  <c r="C170" i="21"/>
  <c r="G170" i="21"/>
  <c r="K170" i="21"/>
  <c r="O170" i="21"/>
  <c r="S170" i="21"/>
  <c r="B171" i="21"/>
  <c r="F171" i="21"/>
  <c r="J171" i="21"/>
  <c r="N171" i="21"/>
  <c r="R171" i="21"/>
  <c r="V171" i="21"/>
  <c r="E172" i="21"/>
  <c r="I172" i="21"/>
  <c r="M172" i="21"/>
  <c r="Q172" i="21"/>
  <c r="U172" i="21"/>
  <c r="D173" i="21"/>
  <c r="H173" i="21"/>
  <c r="L173" i="21"/>
  <c r="P173" i="21"/>
  <c r="T173" i="21"/>
  <c r="C174" i="21"/>
  <c r="G174" i="21"/>
  <c r="K174" i="21"/>
  <c r="O174" i="21"/>
  <c r="S174" i="21"/>
  <c r="B175" i="21"/>
  <c r="F175" i="21"/>
  <c r="J175" i="21"/>
  <c r="N175" i="21"/>
  <c r="R175" i="21"/>
  <c r="V175" i="21"/>
  <c r="E176" i="21"/>
  <c r="I176" i="21"/>
  <c r="M176" i="21"/>
  <c r="Q176" i="21"/>
  <c r="U176" i="21"/>
  <c r="D177" i="21"/>
  <c r="H177" i="21"/>
  <c r="L177" i="21"/>
  <c r="P177" i="21"/>
  <c r="T177" i="21"/>
  <c r="C178" i="21"/>
  <c r="G178" i="21"/>
  <c r="K178" i="21"/>
  <c r="O178" i="21"/>
  <c r="S178" i="21"/>
  <c r="B179" i="21"/>
  <c r="F179" i="21"/>
  <c r="J179" i="21"/>
  <c r="N179" i="21"/>
  <c r="R179" i="21"/>
  <c r="V179" i="21"/>
  <c r="E180" i="21"/>
  <c r="I180" i="21"/>
  <c r="M180" i="21"/>
  <c r="Q180" i="21"/>
  <c r="U180" i="21"/>
  <c r="D181" i="21"/>
  <c r="H181" i="21"/>
  <c r="L181" i="21"/>
  <c r="P181" i="21"/>
  <c r="T181" i="21"/>
  <c r="C182" i="21"/>
  <c r="G182" i="21"/>
  <c r="K182" i="21"/>
  <c r="O182" i="21"/>
  <c r="S182" i="21"/>
  <c r="B183" i="21"/>
  <c r="F183" i="21"/>
  <c r="J183" i="21"/>
  <c r="N183" i="21"/>
  <c r="R183" i="21"/>
  <c r="V183" i="21"/>
  <c r="E184" i="21"/>
  <c r="I184" i="21"/>
  <c r="M184" i="21"/>
  <c r="Q184" i="21"/>
  <c r="U184" i="21"/>
  <c r="D185" i="21"/>
  <c r="H185" i="21"/>
  <c r="L185" i="21"/>
  <c r="P185" i="21"/>
  <c r="T185" i="21"/>
  <c r="C186" i="21"/>
  <c r="G186" i="21"/>
  <c r="K186" i="21"/>
  <c r="O186" i="21"/>
  <c r="S186" i="21"/>
  <c r="B187" i="21"/>
  <c r="F187" i="21"/>
  <c r="J187" i="21"/>
  <c r="N187" i="21"/>
  <c r="R187" i="21"/>
  <c r="V187" i="21"/>
  <c r="E188" i="21"/>
  <c r="I188" i="21"/>
  <c r="M188" i="21"/>
  <c r="Q188" i="21"/>
  <c r="U188" i="21"/>
  <c r="D189" i="21"/>
  <c r="H189" i="21"/>
  <c r="L189" i="21"/>
  <c r="P189" i="21"/>
  <c r="T189" i="21"/>
  <c r="C190" i="21"/>
  <c r="G190" i="21"/>
  <c r="K190" i="21"/>
  <c r="O190" i="21"/>
  <c r="S190" i="21"/>
  <c r="B191" i="21"/>
  <c r="F191" i="21"/>
  <c r="J191" i="21"/>
  <c r="N191" i="21"/>
  <c r="R191" i="21"/>
  <c r="V191" i="21"/>
  <c r="E192" i="21"/>
  <c r="I192" i="21"/>
  <c r="M192" i="21"/>
  <c r="Q192" i="21"/>
  <c r="U192" i="21"/>
  <c r="D193" i="21"/>
  <c r="H193" i="21"/>
  <c r="L193" i="21"/>
  <c r="P193" i="21"/>
  <c r="T193" i="21"/>
  <c r="C194" i="21"/>
  <c r="G194" i="21"/>
  <c r="K194" i="21"/>
  <c r="O194" i="21"/>
  <c r="S194" i="21"/>
  <c r="B195" i="21"/>
  <c r="F195" i="21"/>
  <c r="J195" i="21"/>
  <c r="N195" i="21"/>
  <c r="R195" i="21"/>
  <c r="V195" i="21"/>
  <c r="E196" i="21"/>
  <c r="I196" i="21"/>
  <c r="M196" i="21"/>
  <c r="Q196" i="21"/>
  <c r="U196" i="21"/>
  <c r="D197" i="21"/>
  <c r="H197" i="21"/>
  <c r="L197" i="21"/>
  <c r="P197" i="21"/>
  <c r="T197" i="21"/>
  <c r="C198" i="21"/>
  <c r="G198" i="21"/>
  <c r="K198" i="21"/>
  <c r="O198" i="21"/>
  <c r="S198" i="21"/>
  <c r="B199" i="21"/>
  <c r="F199" i="21"/>
  <c r="J199" i="21"/>
  <c r="N199" i="21"/>
  <c r="R199" i="21"/>
  <c r="V199" i="21"/>
  <c r="E200" i="21"/>
  <c r="I200" i="21"/>
  <c r="M200" i="21"/>
  <c r="Q200" i="21"/>
  <c r="U200" i="21"/>
  <c r="D201" i="21"/>
  <c r="H201" i="21"/>
  <c r="L201" i="21"/>
  <c r="P201" i="21"/>
  <c r="T201" i="21"/>
  <c r="C202" i="21"/>
  <c r="G202" i="21"/>
  <c r="K202" i="21"/>
  <c r="O202" i="21"/>
  <c r="S202" i="21"/>
  <c r="B203" i="21"/>
  <c r="F203" i="21"/>
  <c r="J203" i="21"/>
  <c r="N203" i="21"/>
  <c r="R203" i="21"/>
  <c r="V203" i="21"/>
  <c r="E204" i="21"/>
  <c r="I204" i="21"/>
  <c r="M204" i="21"/>
  <c r="Q204" i="21"/>
  <c r="U204" i="21"/>
  <c r="D205" i="21"/>
  <c r="H205" i="21"/>
  <c r="L205" i="21"/>
  <c r="P205" i="21"/>
  <c r="T205" i="21"/>
  <c r="C206" i="21"/>
  <c r="G206" i="21"/>
  <c r="K206" i="21"/>
  <c r="O206" i="21"/>
  <c r="S206" i="21"/>
  <c r="B207" i="21"/>
  <c r="F207" i="21"/>
  <c r="J207" i="21"/>
  <c r="N207" i="21"/>
  <c r="R207" i="21"/>
  <c r="V207" i="21"/>
  <c r="E208" i="21"/>
  <c r="I208" i="21"/>
  <c r="M208" i="21"/>
  <c r="Q208" i="21"/>
  <c r="U208" i="21"/>
  <c r="D209" i="21"/>
  <c r="H209" i="21"/>
  <c r="L209" i="21"/>
  <c r="P209" i="21"/>
  <c r="T209" i="21"/>
  <c r="C210" i="21"/>
  <c r="G210" i="21"/>
  <c r="K210" i="21"/>
  <c r="O210" i="21"/>
  <c r="S210" i="21"/>
  <c r="B211" i="21"/>
  <c r="F211" i="21"/>
  <c r="J211" i="21"/>
  <c r="N211" i="21"/>
  <c r="R211" i="21"/>
  <c r="V211" i="21"/>
  <c r="E212" i="21"/>
  <c r="I212" i="21"/>
  <c r="M212" i="21"/>
  <c r="Q212" i="21"/>
  <c r="U212" i="21"/>
  <c r="D213" i="21"/>
  <c r="H213" i="21"/>
  <c r="L213" i="21"/>
  <c r="P213" i="21"/>
  <c r="T213" i="21"/>
  <c r="C214" i="21"/>
  <c r="G214" i="21"/>
  <c r="K214" i="21"/>
  <c r="O214" i="21"/>
  <c r="S214" i="21"/>
  <c r="B215" i="21"/>
  <c r="F215" i="21"/>
  <c r="J215" i="21"/>
  <c r="N215" i="21"/>
  <c r="R215" i="21"/>
  <c r="V215" i="21"/>
  <c r="E216" i="21"/>
  <c r="I216" i="21"/>
  <c r="M216" i="21"/>
  <c r="Q216" i="21"/>
  <c r="U216" i="21"/>
  <c r="D217" i="21"/>
  <c r="H217" i="21"/>
  <c r="L217" i="21"/>
  <c r="P217" i="21"/>
  <c r="T217" i="21"/>
  <c r="C218" i="21"/>
  <c r="G218" i="21"/>
  <c r="K218" i="21"/>
  <c r="O218" i="21"/>
  <c r="S218" i="21"/>
  <c r="B219" i="21"/>
  <c r="F219" i="21"/>
  <c r="J219" i="21"/>
  <c r="N219" i="21"/>
  <c r="R219" i="21"/>
  <c r="V219" i="21"/>
  <c r="E220" i="21"/>
  <c r="I220" i="21"/>
  <c r="M220" i="21"/>
  <c r="Q220" i="21"/>
  <c r="U220" i="21"/>
  <c r="D221" i="21"/>
  <c r="H221" i="21"/>
  <c r="O7" i="21"/>
  <c r="P10" i="21"/>
  <c r="Q13" i="21"/>
  <c r="R16" i="21"/>
  <c r="S19" i="21"/>
  <c r="T22" i="21"/>
  <c r="N25" i="21"/>
  <c r="O27" i="21"/>
  <c r="F29" i="21"/>
  <c r="Q30" i="21"/>
  <c r="G32" i="21"/>
  <c r="R33" i="21"/>
  <c r="H35" i="21"/>
  <c r="S36" i="21"/>
  <c r="I38" i="21"/>
  <c r="T39" i="21"/>
  <c r="J41" i="21"/>
  <c r="S42" i="21"/>
  <c r="Q43" i="21"/>
  <c r="L44" i="21"/>
  <c r="G45" i="21"/>
  <c r="B46" i="21"/>
  <c r="R46" i="21"/>
  <c r="M47" i="21"/>
  <c r="H48" i="21"/>
  <c r="C49" i="21"/>
  <c r="S49" i="21"/>
  <c r="N50" i="21"/>
  <c r="I51" i="21"/>
  <c r="D52" i="21"/>
  <c r="T52" i="21"/>
  <c r="O53" i="21"/>
  <c r="J54" i="21"/>
  <c r="E55" i="21"/>
  <c r="U55" i="21"/>
  <c r="P56" i="21"/>
  <c r="K57" i="21"/>
  <c r="F58" i="21"/>
  <c r="V58" i="21"/>
  <c r="Q59" i="21"/>
  <c r="L60" i="21"/>
  <c r="G61" i="21"/>
  <c r="B62" i="21"/>
  <c r="R62" i="21"/>
  <c r="M63" i="21"/>
  <c r="H64" i="21"/>
  <c r="C65" i="21"/>
  <c r="S65" i="21"/>
  <c r="N66" i="21"/>
  <c r="I67" i="21"/>
  <c r="D68" i="21"/>
  <c r="T68" i="21"/>
  <c r="O69" i="21"/>
  <c r="J70" i="21"/>
  <c r="Q10" i="21"/>
  <c r="U22" i="21"/>
  <c r="R30" i="21"/>
  <c r="T36" i="21"/>
  <c r="U42" i="21"/>
  <c r="C46" i="21"/>
  <c r="D49" i="21"/>
  <c r="E52" i="21"/>
  <c r="F55" i="21"/>
  <c r="G58" i="21"/>
  <c r="H61" i="21"/>
  <c r="I64" i="21"/>
  <c r="J67" i="21"/>
  <c r="K70" i="21"/>
  <c r="V71" i="21"/>
  <c r="L73" i="21"/>
  <c r="B75" i="21"/>
  <c r="M76" i="21"/>
  <c r="C78" i="21"/>
  <c r="N79" i="21"/>
  <c r="D81" i="21"/>
  <c r="O82" i="21"/>
  <c r="E84" i="21"/>
  <c r="P85" i="21"/>
  <c r="F87" i="21"/>
  <c r="Q88" i="21"/>
  <c r="G90" i="21"/>
  <c r="Q91" i="21"/>
  <c r="M92" i="21"/>
  <c r="H93" i="21"/>
  <c r="C94" i="21"/>
  <c r="S94" i="21"/>
  <c r="N95" i="21"/>
  <c r="I96" i="21"/>
  <c r="D97" i="21"/>
  <c r="R13" i="21"/>
  <c r="P25" i="21"/>
  <c r="H32" i="21"/>
  <c r="J38" i="21"/>
  <c r="R43" i="21"/>
  <c r="S46" i="21"/>
  <c r="T49" i="21"/>
  <c r="U52" i="21"/>
  <c r="V55" i="21"/>
  <c r="B59" i="21"/>
  <c r="C62" i="21"/>
  <c r="D65" i="21"/>
  <c r="E68" i="21"/>
  <c r="E71" i="21"/>
  <c r="P72" i="21"/>
  <c r="F74" i="21"/>
  <c r="Q75" i="21"/>
  <c r="G77" i="21"/>
  <c r="R78" i="21"/>
  <c r="H80" i="21"/>
  <c r="S81" i="21"/>
  <c r="I83" i="21"/>
  <c r="T84" i="21"/>
  <c r="J86" i="21"/>
  <c r="U87" i="21"/>
  <c r="K89" i="21"/>
  <c r="V90" i="21"/>
  <c r="D92" i="21"/>
  <c r="T92" i="21"/>
  <c r="O93" i="21"/>
  <c r="J94" i="21"/>
  <c r="E95" i="21"/>
  <c r="U95" i="21"/>
  <c r="P96" i="21"/>
  <c r="K97" i="21"/>
  <c r="F98" i="21"/>
  <c r="V98" i="21"/>
  <c r="Q99" i="21"/>
  <c r="L100" i="21"/>
  <c r="G101" i="21"/>
  <c r="B102" i="21"/>
  <c r="R102" i="21"/>
  <c r="M103" i="21"/>
  <c r="H104" i="21"/>
  <c r="C105" i="21"/>
  <c r="S105" i="21"/>
  <c r="N106" i="21"/>
  <c r="I107" i="21"/>
  <c r="D108" i="21"/>
  <c r="T108" i="21"/>
  <c r="O109" i="21"/>
  <c r="J110" i="21"/>
  <c r="E111" i="21"/>
  <c r="U111" i="21"/>
  <c r="P112" i="21"/>
  <c r="K113" i="21"/>
  <c r="F114" i="21"/>
  <c r="V114" i="21"/>
  <c r="Q115" i="21"/>
  <c r="L116" i="21"/>
  <c r="G117" i="21"/>
  <c r="B118" i="21"/>
  <c r="R118" i="21"/>
  <c r="M119" i="21"/>
  <c r="H120" i="21"/>
  <c r="C121" i="21"/>
  <c r="S121" i="21"/>
  <c r="N122" i="21"/>
  <c r="E123" i="21"/>
  <c r="S16" i="21"/>
  <c r="P27" i="21"/>
  <c r="S33" i="21"/>
  <c r="U39" i="21"/>
  <c r="M44" i="21"/>
  <c r="N47" i="21"/>
  <c r="O50" i="21"/>
  <c r="P53" i="21"/>
  <c r="Q56" i="21"/>
  <c r="R59" i="21"/>
  <c r="S62" i="21"/>
  <c r="T65" i="21"/>
  <c r="U68" i="21"/>
  <c r="F71" i="21"/>
  <c r="Q72" i="21"/>
  <c r="G74" i="21"/>
  <c r="R75" i="21"/>
  <c r="H77" i="21"/>
  <c r="S78" i="21"/>
  <c r="I80" i="21"/>
  <c r="T81" i="21"/>
  <c r="J83" i="21"/>
  <c r="U84" i="21"/>
  <c r="K86" i="21"/>
  <c r="V87" i="21"/>
  <c r="L89" i="21"/>
  <c r="B91" i="21"/>
  <c r="E92" i="21"/>
  <c r="U92" i="21"/>
  <c r="P93" i="21"/>
  <c r="K94" i="21"/>
  <c r="F95" i="21"/>
  <c r="V95" i="21"/>
  <c r="Q96" i="21"/>
  <c r="L97" i="21"/>
  <c r="G98" i="21"/>
  <c r="B99" i="21"/>
  <c r="R99" i="21"/>
  <c r="M100" i="21"/>
  <c r="H101" i="21"/>
  <c r="C102" i="21"/>
  <c r="S102" i="21"/>
  <c r="N103" i="21"/>
  <c r="I104" i="21"/>
  <c r="D105" i="21"/>
  <c r="T105" i="21"/>
  <c r="O106" i="21"/>
  <c r="J107" i="21"/>
  <c r="E108" i="21"/>
  <c r="U108" i="21"/>
  <c r="P109" i="21"/>
  <c r="K110" i="21"/>
  <c r="F111" i="21"/>
  <c r="V111" i="21"/>
  <c r="Q112" i="21"/>
  <c r="L113" i="21"/>
  <c r="G114" i="21"/>
  <c r="B115" i="21"/>
  <c r="R115" i="21"/>
  <c r="M116" i="21"/>
  <c r="H117" i="21"/>
  <c r="C118" i="21"/>
  <c r="S118" i="21"/>
  <c r="N119" i="21"/>
  <c r="I120" i="21"/>
  <c r="D121" i="21"/>
  <c r="T121" i="21"/>
  <c r="O122" i="21"/>
  <c r="F123" i="21"/>
  <c r="Q123" i="21"/>
  <c r="F124" i="21"/>
  <c r="O124" i="21"/>
  <c r="B125" i="21"/>
  <c r="J125" i="21"/>
  <c r="R125" i="21"/>
  <c r="E126" i="21"/>
  <c r="M126" i="21"/>
  <c r="U126" i="21"/>
  <c r="H127" i="21"/>
  <c r="P127" i="21"/>
  <c r="C128" i="21"/>
  <c r="K128" i="21"/>
  <c r="S128" i="21"/>
  <c r="F129" i="21"/>
  <c r="P7" i="21"/>
  <c r="K41" i="21"/>
  <c r="K54" i="21"/>
  <c r="O66" i="21"/>
  <c r="V74" i="21"/>
  <c r="C81" i="21"/>
  <c r="E87" i="21"/>
  <c r="L92" i="21"/>
  <c r="M95" i="21"/>
  <c r="T97" i="21"/>
  <c r="J99" i="21"/>
  <c r="U100" i="21"/>
  <c r="K102" i="21"/>
  <c r="V103" i="21"/>
  <c r="L105" i="21"/>
  <c r="B107" i="21"/>
  <c r="M108" i="21"/>
  <c r="C110" i="21"/>
  <c r="N111" i="21"/>
  <c r="D113" i="21"/>
  <c r="O114" i="21"/>
  <c r="E116" i="21"/>
  <c r="P117" i="21"/>
  <c r="F119" i="21"/>
  <c r="Q120" i="21"/>
  <c r="G122" i="21"/>
  <c r="K123" i="21"/>
  <c r="E124" i="21"/>
  <c r="R124" i="21"/>
  <c r="F125" i="21"/>
  <c r="Q125" i="21"/>
  <c r="H126" i="21"/>
  <c r="Q126" i="21"/>
  <c r="G127" i="21"/>
  <c r="S127" i="21"/>
  <c r="G128" i="21"/>
  <c r="R128" i="21"/>
  <c r="I129" i="21"/>
  <c r="Q129" i="21"/>
  <c r="D130" i="21"/>
  <c r="L130" i="21"/>
  <c r="T130" i="21"/>
  <c r="G131" i="21"/>
  <c r="O131" i="21"/>
  <c r="B132" i="21"/>
  <c r="J132" i="21"/>
  <c r="R132" i="21"/>
  <c r="E133" i="21"/>
  <c r="M133" i="21"/>
  <c r="U133" i="21"/>
  <c r="H134" i="21"/>
  <c r="P134" i="21"/>
  <c r="C135" i="21"/>
  <c r="K135" i="21"/>
  <c r="S135" i="21"/>
  <c r="F136" i="21"/>
  <c r="N136" i="21"/>
  <c r="V136" i="21"/>
  <c r="I137" i="21"/>
  <c r="Q137" i="21"/>
  <c r="D138" i="21"/>
  <c r="L138" i="21"/>
  <c r="T138" i="21"/>
  <c r="G139" i="21"/>
  <c r="O139" i="21"/>
  <c r="B140" i="21"/>
  <c r="J140" i="21"/>
  <c r="R140" i="21"/>
  <c r="E141" i="21"/>
  <c r="M141" i="21"/>
  <c r="U141" i="21"/>
  <c r="H142" i="21"/>
  <c r="P142" i="21"/>
  <c r="C143" i="21"/>
  <c r="K143" i="21"/>
  <c r="S143" i="21"/>
  <c r="F144" i="21"/>
  <c r="N144" i="21"/>
  <c r="V144" i="21"/>
  <c r="I145" i="21"/>
  <c r="Q145" i="21"/>
  <c r="D146" i="21"/>
  <c r="L146" i="21"/>
  <c r="T146" i="21"/>
  <c r="G147" i="21"/>
  <c r="O147" i="21"/>
  <c r="B148" i="21"/>
  <c r="J148" i="21"/>
  <c r="R148" i="21"/>
  <c r="E149" i="21"/>
  <c r="M149" i="21"/>
  <c r="U149" i="21"/>
  <c r="H150" i="21"/>
  <c r="P150" i="21"/>
  <c r="C151" i="21"/>
  <c r="K151" i="21"/>
  <c r="S151" i="21"/>
  <c r="F152" i="21"/>
  <c r="N152" i="21"/>
  <c r="V152" i="21"/>
  <c r="I153" i="21"/>
  <c r="Q153" i="21"/>
  <c r="D154" i="21"/>
  <c r="L154" i="21"/>
  <c r="T154" i="21"/>
  <c r="G155" i="21"/>
  <c r="O155" i="21"/>
  <c r="B156" i="21"/>
  <c r="J156" i="21"/>
  <c r="R156" i="21"/>
  <c r="E157" i="21"/>
  <c r="M157" i="21"/>
  <c r="U157" i="21"/>
  <c r="H158" i="21"/>
  <c r="P158" i="21"/>
  <c r="C159" i="21"/>
  <c r="K159" i="21"/>
  <c r="S159" i="21"/>
  <c r="F160" i="21"/>
  <c r="N160" i="21"/>
  <c r="V160" i="21"/>
  <c r="I161" i="21"/>
  <c r="Q161" i="21"/>
  <c r="D162" i="21"/>
  <c r="L162" i="21"/>
  <c r="T162" i="21"/>
  <c r="G163" i="21"/>
  <c r="O163" i="21"/>
  <c r="B164" i="21"/>
  <c r="J164" i="21"/>
  <c r="R164" i="21"/>
  <c r="E165" i="21"/>
  <c r="M165" i="21"/>
  <c r="U165" i="21"/>
  <c r="H166" i="21"/>
  <c r="P166" i="21"/>
  <c r="C167" i="21"/>
  <c r="K167" i="21"/>
  <c r="S167" i="21"/>
  <c r="F168" i="21"/>
  <c r="N168" i="21"/>
  <c r="V168" i="21"/>
  <c r="I169" i="21"/>
  <c r="Q169" i="21"/>
  <c r="D170" i="21"/>
  <c r="L170" i="21"/>
  <c r="T170" i="21"/>
  <c r="G171" i="21"/>
  <c r="O171" i="21"/>
  <c r="B172" i="21"/>
  <c r="J172" i="21"/>
  <c r="R172" i="21"/>
  <c r="E173" i="21"/>
  <c r="M173" i="21"/>
  <c r="U173" i="21"/>
  <c r="H174" i="21"/>
  <c r="P174" i="21"/>
  <c r="C175" i="21"/>
  <c r="K175" i="21"/>
  <c r="S175" i="21"/>
  <c r="F176" i="21"/>
  <c r="N176" i="21"/>
  <c r="V176" i="21"/>
  <c r="I177" i="21"/>
  <c r="Q177" i="21"/>
  <c r="T19" i="21"/>
  <c r="H45" i="21"/>
  <c r="L57" i="21"/>
  <c r="P69" i="21"/>
  <c r="L76" i="21"/>
  <c r="N82" i="21"/>
  <c r="P88" i="21"/>
  <c r="G93" i="21"/>
  <c r="H96" i="21"/>
  <c r="N98" i="21"/>
  <c r="D100" i="21"/>
  <c r="O101" i="21"/>
  <c r="E103" i="21"/>
  <c r="P104" i="21"/>
  <c r="F106" i="21"/>
  <c r="Q107" i="21"/>
  <c r="G109" i="21"/>
  <c r="R110" i="21"/>
  <c r="H112" i="21"/>
  <c r="S113" i="21"/>
  <c r="I115" i="21"/>
  <c r="T116" i="21"/>
  <c r="J118" i="21"/>
  <c r="U119" i="21"/>
  <c r="K121" i="21"/>
  <c r="T122" i="21"/>
  <c r="O123" i="21"/>
  <c r="J124" i="21"/>
  <c r="S124" i="21"/>
  <c r="I125" i="21"/>
  <c r="U125" i="21"/>
  <c r="I126" i="21"/>
  <c r="T126" i="21"/>
  <c r="K127" i="21"/>
  <c r="T127" i="21"/>
  <c r="J128" i="21"/>
  <c r="V128" i="21"/>
  <c r="J129" i="21"/>
  <c r="R129" i="21"/>
  <c r="E130" i="21"/>
  <c r="M130" i="21"/>
  <c r="U130" i="21"/>
  <c r="H131" i="21"/>
  <c r="P131" i="21"/>
  <c r="C132" i="21"/>
  <c r="K132" i="21"/>
  <c r="S132" i="21"/>
  <c r="F133" i="21"/>
  <c r="N133" i="21"/>
  <c r="V133" i="21"/>
  <c r="I134" i="21"/>
  <c r="Q134" i="21"/>
  <c r="D135" i="21"/>
  <c r="L135" i="21"/>
  <c r="T135" i="21"/>
  <c r="G136" i="21"/>
  <c r="O136" i="21"/>
  <c r="B137" i="21"/>
  <c r="J137" i="21"/>
  <c r="R137" i="21"/>
  <c r="E138" i="21"/>
  <c r="M138" i="21"/>
  <c r="U138" i="21"/>
  <c r="H139" i="21"/>
  <c r="P139" i="21"/>
  <c r="C140" i="21"/>
  <c r="K140" i="21"/>
  <c r="S140" i="21"/>
  <c r="F141" i="21"/>
  <c r="N141" i="21"/>
  <c r="V141" i="21"/>
  <c r="I142" i="21"/>
  <c r="Q142" i="21"/>
  <c r="D143" i="21"/>
  <c r="L143" i="21"/>
  <c r="T143" i="21"/>
  <c r="G144" i="21"/>
  <c r="O144" i="21"/>
  <c r="B145" i="21"/>
  <c r="J145" i="21"/>
  <c r="R145" i="21"/>
  <c r="E146" i="21"/>
  <c r="M146" i="21"/>
  <c r="U146" i="21"/>
  <c r="H147" i="21"/>
  <c r="P147" i="21"/>
  <c r="C148" i="21"/>
  <c r="K148" i="21"/>
  <c r="S148" i="21"/>
  <c r="F149" i="21"/>
  <c r="N149" i="21"/>
  <c r="V149" i="21"/>
  <c r="I150" i="21"/>
  <c r="Q150" i="21"/>
  <c r="D151" i="21"/>
  <c r="L151" i="21"/>
  <c r="T151" i="21"/>
  <c r="G152" i="21"/>
  <c r="O152" i="21"/>
  <c r="B153" i="21"/>
  <c r="J153" i="21"/>
  <c r="R153" i="21"/>
  <c r="E154" i="21"/>
  <c r="M154" i="21"/>
  <c r="U154" i="21"/>
  <c r="H155" i="21"/>
  <c r="P155" i="21"/>
  <c r="C156" i="21"/>
  <c r="K156" i="21"/>
  <c r="S156" i="21"/>
  <c r="F157" i="21"/>
  <c r="N157" i="21"/>
  <c r="V157" i="21"/>
  <c r="I158" i="21"/>
  <c r="Q158" i="21"/>
  <c r="D159" i="21"/>
  <c r="L159" i="21"/>
  <c r="T159" i="21"/>
  <c r="G160" i="21"/>
  <c r="O160" i="21"/>
  <c r="B161" i="21"/>
  <c r="J161" i="21"/>
  <c r="R161" i="21"/>
  <c r="E162" i="21"/>
  <c r="M162" i="21"/>
  <c r="U162" i="21"/>
  <c r="H163" i="21"/>
  <c r="P163" i="21"/>
  <c r="C164" i="21"/>
  <c r="K164" i="21"/>
  <c r="S164" i="21"/>
  <c r="F165" i="21"/>
  <c r="N165" i="21"/>
  <c r="V165" i="21"/>
  <c r="I166" i="21"/>
  <c r="Q166" i="21"/>
  <c r="D167" i="21"/>
  <c r="L167" i="21"/>
  <c r="T167" i="21"/>
  <c r="G168" i="21"/>
  <c r="O168" i="21"/>
  <c r="B169" i="21"/>
  <c r="J169" i="21"/>
  <c r="R169" i="21"/>
  <c r="E170" i="21"/>
  <c r="M170" i="21"/>
  <c r="U170" i="21"/>
  <c r="H171" i="21"/>
  <c r="P171" i="21"/>
  <c r="C172" i="21"/>
  <c r="K172" i="21"/>
  <c r="G29" i="21"/>
  <c r="I48" i="21"/>
  <c r="M60" i="21"/>
  <c r="U71" i="21"/>
  <c r="B78" i="21"/>
  <c r="D84" i="21"/>
  <c r="F90" i="21"/>
  <c r="B94" i="21"/>
  <c r="C97" i="21"/>
  <c r="O98" i="21"/>
  <c r="E100" i="21"/>
  <c r="P101" i="21"/>
  <c r="F103" i="21"/>
  <c r="Q104" i="21"/>
  <c r="G106" i="21"/>
  <c r="R107" i="21"/>
  <c r="H109" i="21"/>
  <c r="S110" i="21"/>
  <c r="I112" i="21"/>
  <c r="T113" i="21"/>
  <c r="J115" i="21"/>
  <c r="U116" i="21"/>
  <c r="K118" i="21"/>
  <c r="V119" i="21"/>
  <c r="L121" i="21"/>
  <c r="V122" i="21"/>
  <c r="U123" i="21"/>
  <c r="K124" i="21"/>
  <c r="V124" i="21"/>
  <c r="M125" i="21"/>
  <c r="V125" i="21"/>
  <c r="L126" i="21"/>
  <c r="C127" i="21"/>
  <c r="L127" i="21"/>
  <c r="B128" i="21"/>
  <c r="N128" i="21"/>
  <c r="B129" i="21"/>
  <c r="M129" i="21"/>
  <c r="U129" i="21"/>
  <c r="H130" i="21"/>
  <c r="P130" i="21"/>
  <c r="C131" i="21"/>
  <c r="K131" i="21"/>
  <c r="S131" i="21"/>
  <c r="F132" i="21"/>
  <c r="N132" i="21"/>
  <c r="V132" i="21"/>
  <c r="I133" i="21"/>
  <c r="Q133" i="21"/>
  <c r="D134" i="21"/>
  <c r="L134" i="21"/>
  <c r="T134" i="21"/>
  <c r="G135" i="21"/>
  <c r="O135" i="21"/>
  <c r="B136" i="21"/>
  <c r="J136" i="21"/>
  <c r="R136" i="21"/>
  <c r="E137" i="21"/>
  <c r="M137" i="21"/>
  <c r="U137" i="21"/>
  <c r="H138" i="21"/>
  <c r="P138" i="21"/>
  <c r="C139" i="21"/>
  <c r="K139" i="21"/>
  <c r="S139" i="21"/>
  <c r="F140" i="21"/>
  <c r="N140" i="21"/>
  <c r="V140" i="21"/>
  <c r="I141" i="21"/>
  <c r="Q141" i="21"/>
  <c r="D142" i="21"/>
  <c r="L142" i="21"/>
  <c r="T142" i="21"/>
  <c r="G143" i="21"/>
  <c r="O143" i="21"/>
  <c r="B144" i="21"/>
  <c r="J144" i="21"/>
  <c r="R144" i="21"/>
  <c r="E145" i="21"/>
  <c r="M145" i="21"/>
  <c r="U145" i="21"/>
  <c r="H146" i="21"/>
  <c r="P146" i="21"/>
  <c r="C147" i="21"/>
  <c r="K147" i="21"/>
  <c r="S147" i="21"/>
  <c r="F148" i="21"/>
  <c r="N148" i="21"/>
  <c r="V148" i="21"/>
  <c r="I149" i="21"/>
  <c r="Q149" i="21"/>
  <c r="D150" i="21"/>
  <c r="L150" i="21"/>
  <c r="T150" i="21"/>
  <c r="G151" i="21"/>
  <c r="O151" i="21"/>
  <c r="B152" i="21"/>
  <c r="J152" i="21"/>
  <c r="R152" i="21"/>
  <c r="E153" i="21"/>
  <c r="M153" i="21"/>
  <c r="U153" i="21"/>
  <c r="H154" i="21"/>
  <c r="P154" i="21"/>
  <c r="C155" i="21"/>
  <c r="K155" i="21"/>
  <c r="S155" i="21"/>
  <c r="F156" i="21"/>
  <c r="N156" i="21"/>
  <c r="V156" i="21"/>
  <c r="I157" i="21"/>
  <c r="Q157" i="21"/>
  <c r="D158" i="21"/>
  <c r="L158" i="21"/>
  <c r="T158" i="21"/>
  <c r="G159" i="21"/>
  <c r="O159" i="21"/>
  <c r="B160" i="21"/>
  <c r="J160" i="21"/>
  <c r="R160" i="21"/>
  <c r="E161" i="21"/>
  <c r="M161" i="21"/>
  <c r="U161" i="21"/>
  <c r="H162" i="21"/>
  <c r="P162" i="21"/>
  <c r="C163" i="21"/>
  <c r="K163" i="21"/>
  <c r="S163" i="21"/>
  <c r="F164" i="21"/>
  <c r="N164" i="21"/>
  <c r="V164" i="21"/>
  <c r="I165" i="21"/>
  <c r="Q165" i="21"/>
  <c r="D166" i="21"/>
  <c r="L166" i="21"/>
  <c r="T166" i="21"/>
  <c r="G167" i="21"/>
  <c r="O167" i="21"/>
  <c r="B168" i="21"/>
  <c r="J168" i="21"/>
  <c r="R168" i="21"/>
  <c r="E169" i="21"/>
  <c r="M169" i="21"/>
  <c r="U169" i="21"/>
  <c r="H170" i="21"/>
  <c r="P170" i="21"/>
  <c r="C171" i="21"/>
  <c r="K171" i="21"/>
  <c r="S171" i="21"/>
  <c r="F172" i="21"/>
  <c r="N172" i="21"/>
  <c r="V172" i="21"/>
  <c r="I173" i="21"/>
  <c r="Q173" i="21"/>
  <c r="D174" i="21"/>
  <c r="L174" i="21"/>
  <c r="T174" i="21"/>
  <c r="G175" i="21"/>
  <c r="O175" i="21"/>
  <c r="B176" i="21"/>
  <c r="J176" i="21"/>
  <c r="R176" i="21"/>
  <c r="E177" i="21"/>
  <c r="M177" i="21"/>
  <c r="U177" i="21"/>
  <c r="H178" i="21"/>
  <c r="P178" i="21"/>
  <c r="C179" i="21"/>
  <c r="K179" i="21"/>
  <c r="S179" i="21"/>
  <c r="I35" i="21"/>
  <c r="M79" i="21"/>
  <c r="S97" i="21"/>
  <c r="U103" i="21"/>
  <c r="B110" i="21"/>
  <c r="D116" i="21"/>
  <c r="F122" i="21"/>
  <c r="E125" i="21"/>
  <c r="D127" i="21"/>
  <c r="E129" i="21"/>
  <c r="Q130" i="21"/>
  <c r="G132" i="21"/>
  <c r="R133" i="21"/>
  <c r="H135" i="21"/>
  <c r="S136" i="21"/>
  <c r="I138" i="21"/>
  <c r="T139" i="21"/>
  <c r="J141" i="21"/>
  <c r="U142" i="21"/>
  <c r="K144" i="21"/>
  <c r="V145" i="21"/>
  <c r="L147" i="21"/>
  <c r="B149" i="21"/>
  <c r="M150" i="21"/>
  <c r="C152" i="21"/>
  <c r="N153" i="21"/>
  <c r="D155" i="21"/>
  <c r="O156" i="21"/>
  <c r="E158" i="21"/>
  <c r="P159" i="21"/>
  <c r="F161" i="21"/>
  <c r="Q162" i="21"/>
  <c r="G164" i="21"/>
  <c r="R165" i="21"/>
  <c r="H167" i="21"/>
  <c r="S168" i="21"/>
  <c r="I170" i="21"/>
  <c r="T171" i="21"/>
  <c r="B173" i="21"/>
  <c r="R173" i="21"/>
  <c r="M174" i="21"/>
  <c r="H175" i="21"/>
  <c r="C176" i="21"/>
  <c r="S176" i="21"/>
  <c r="N177" i="21"/>
  <c r="E178" i="21"/>
  <c r="Q178" i="21"/>
  <c r="G179" i="21"/>
  <c r="P179" i="21"/>
  <c r="F180" i="21"/>
  <c r="N180" i="21"/>
  <c r="V180" i="21"/>
  <c r="I181" i="21"/>
  <c r="Q181" i="21"/>
  <c r="D182" i="21"/>
  <c r="L182" i="21"/>
  <c r="T182" i="21"/>
  <c r="G183" i="21"/>
  <c r="O183" i="21"/>
  <c r="B184" i="21"/>
  <c r="J184" i="21"/>
  <c r="R184" i="21"/>
  <c r="E185" i="21"/>
  <c r="M185" i="21"/>
  <c r="U185" i="21"/>
  <c r="H186" i="21"/>
  <c r="P186" i="21"/>
  <c r="C187" i="21"/>
  <c r="K187" i="21"/>
  <c r="S187" i="21"/>
  <c r="F188" i="21"/>
  <c r="N188" i="21"/>
  <c r="V188" i="21"/>
  <c r="I189" i="21"/>
  <c r="Q189" i="21"/>
  <c r="D190" i="21"/>
  <c r="L190" i="21"/>
  <c r="T190" i="21"/>
  <c r="G191" i="21"/>
  <c r="O191" i="21"/>
  <c r="B192" i="21"/>
  <c r="J192" i="21"/>
  <c r="R192" i="21"/>
  <c r="E193" i="21"/>
  <c r="M193" i="21"/>
  <c r="U193" i="21"/>
  <c r="H194" i="21"/>
  <c r="P194" i="21"/>
  <c r="C195" i="21"/>
  <c r="K195" i="21"/>
  <c r="S195" i="21"/>
  <c r="F196" i="21"/>
  <c r="N196" i="21"/>
  <c r="V196" i="21"/>
  <c r="I197" i="21"/>
  <c r="Q197" i="21"/>
  <c r="D198" i="21"/>
  <c r="L198" i="21"/>
  <c r="T198" i="21"/>
  <c r="G199" i="21"/>
  <c r="O199" i="21"/>
  <c r="B200" i="21"/>
  <c r="J200" i="21"/>
  <c r="R200" i="21"/>
  <c r="E201" i="21"/>
  <c r="M201" i="21"/>
  <c r="U201" i="21"/>
  <c r="H202" i="21"/>
  <c r="P202" i="21"/>
  <c r="C203" i="21"/>
  <c r="K203" i="21"/>
  <c r="S203" i="21"/>
  <c r="F204" i="21"/>
  <c r="N204" i="21"/>
  <c r="V204" i="21"/>
  <c r="I205" i="21"/>
  <c r="Q205" i="21"/>
  <c r="D206" i="21"/>
  <c r="L206" i="21"/>
  <c r="T206" i="21"/>
  <c r="G207" i="21"/>
  <c r="O207" i="21"/>
  <c r="B208" i="21"/>
  <c r="J208" i="21"/>
  <c r="R208" i="21"/>
  <c r="E209" i="21"/>
  <c r="M209" i="21"/>
  <c r="U209" i="21"/>
  <c r="H210" i="21"/>
  <c r="P210" i="21"/>
  <c r="C211" i="21"/>
  <c r="K211" i="21"/>
  <c r="S211" i="21"/>
  <c r="F212" i="21"/>
  <c r="N212" i="21"/>
  <c r="V212" i="21"/>
  <c r="I213" i="21"/>
  <c r="Q213" i="21"/>
  <c r="D214" i="21"/>
  <c r="L214" i="21"/>
  <c r="T214" i="21"/>
  <c r="G215" i="21"/>
  <c r="O215" i="21"/>
  <c r="B216" i="21"/>
  <c r="J216" i="21"/>
  <c r="R216" i="21"/>
  <c r="E217" i="21"/>
  <c r="M217" i="21"/>
  <c r="U217" i="21"/>
  <c r="H218" i="21"/>
  <c r="P218" i="21"/>
  <c r="C219" i="21"/>
  <c r="K219" i="21"/>
  <c r="S219" i="21"/>
  <c r="F220" i="21"/>
  <c r="N220" i="21"/>
  <c r="T220" i="21"/>
  <c r="E221" i="21"/>
  <c r="J221" i="21"/>
  <c r="N221" i="21"/>
  <c r="R221" i="21"/>
  <c r="V221" i="21"/>
  <c r="E222" i="21"/>
  <c r="I222" i="21"/>
  <c r="M222" i="21"/>
  <c r="Q222" i="21"/>
  <c r="U222" i="21"/>
  <c r="D223" i="21"/>
  <c r="H223" i="21"/>
  <c r="L223" i="21"/>
  <c r="P223" i="21"/>
  <c r="T223" i="21"/>
  <c r="C224" i="21"/>
  <c r="G224" i="21"/>
  <c r="K224" i="21"/>
  <c r="O224" i="21"/>
  <c r="S224" i="21"/>
  <c r="B225" i="21"/>
  <c r="F225" i="21"/>
  <c r="J225" i="21"/>
  <c r="N225" i="21"/>
  <c r="R225" i="21"/>
  <c r="V225" i="21"/>
  <c r="E226" i="21"/>
  <c r="I226" i="21"/>
  <c r="M226" i="21"/>
  <c r="Q226" i="21"/>
  <c r="U226" i="21"/>
  <c r="D227" i="21"/>
  <c r="H227" i="21"/>
  <c r="L227" i="21"/>
  <c r="P227" i="21"/>
  <c r="T227" i="21"/>
  <c r="C228" i="21"/>
  <c r="G228" i="21"/>
  <c r="K228" i="21"/>
  <c r="O228" i="21"/>
  <c r="S228" i="21"/>
  <c r="B229" i="21"/>
  <c r="F229" i="21"/>
  <c r="J229" i="21"/>
  <c r="N229" i="21"/>
  <c r="R229" i="21"/>
  <c r="V229" i="21"/>
  <c r="E230" i="21"/>
  <c r="I230" i="21"/>
  <c r="M230" i="21"/>
  <c r="Q230" i="21"/>
  <c r="U230" i="21"/>
  <c r="D231" i="21"/>
  <c r="H231" i="21"/>
  <c r="L231" i="21"/>
  <c r="P231" i="21"/>
  <c r="T231" i="21"/>
  <c r="C232" i="21"/>
  <c r="G232" i="21"/>
  <c r="K232" i="21"/>
  <c r="O232" i="21"/>
  <c r="S232" i="21"/>
  <c r="B233" i="21"/>
  <c r="F233" i="21"/>
  <c r="J233" i="21"/>
  <c r="N233" i="21"/>
  <c r="R233" i="21"/>
  <c r="V233" i="21"/>
  <c r="E234" i="21"/>
  <c r="I234" i="21"/>
  <c r="M234" i="21"/>
  <c r="Q234" i="21"/>
  <c r="U234" i="21"/>
  <c r="D235" i="21"/>
  <c r="H235" i="21"/>
  <c r="L235" i="21"/>
  <c r="P235" i="21"/>
  <c r="T235" i="21"/>
  <c r="C236" i="21"/>
  <c r="G236" i="21"/>
  <c r="K236" i="21"/>
  <c r="O236" i="21"/>
  <c r="S236" i="21"/>
  <c r="B237" i="21"/>
  <c r="F237" i="21"/>
  <c r="J237" i="21"/>
  <c r="N237" i="21"/>
  <c r="R237" i="21"/>
  <c r="V237" i="21"/>
  <c r="E238" i="21"/>
  <c r="I238" i="21"/>
  <c r="M238" i="21"/>
  <c r="Q238" i="21"/>
  <c r="U238" i="21"/>
  <c r="D239" i="21"/>
  <c r="H239" i="21"/>
  <c r="L239" i="21"/>
  <c r="P239" i="21"/>
  <c r="T239" i="21"/>
  <c r="C240" i="21"/>
  <c r="G240" i="21"/>
  <c r="K240" i="21"/>
  <c r="O240" i="21"/>
  <c r="S240" i="21"/>
  <c r="B241" i="21"/>
  <c r="F241" i="21"/>
  <c r="J241" i="21"/>
  <c r="N241" i="21"/>
  <c r="R241" i="21"/>
  <c r="V241" i="21"/>
  <c r="E242" i="21"/>
  <c r="I242" i="21"/>
  <c r="M242" i="21"/>
  <c r="Q242" i="21"/>
  <c r="U242" i="21"/>
  <c r="D243" i="21"/>
  <c r="H243" i="21"/>
  <c r="L243" i="21"/>
  <c r="P243" i="21"/>
  <c r="T243" i="21"/>
  <c r="C244" i="21"/>
  <c r="G244" i="21"/>
  <c r="K244" i="21"/>
  <c r="O244" i="21"/>
  <c r="S244" i="21"/>
  <c r="B245" i="21"/>
  <c r="F245" i="21"/>
  <c r="J245" i="21"/>
  <c r="N245" i="21"/>
  <c r="R245" i="21"/>
  <c r="V245" i="21"/>
  <c r="E246" i="21"/>
  <c r="I246" i="21"/>
  <c r="M246" i="21"/>
  <c r="Q246" i="21"/>
  <c r="U246" i="21"/>
  <c r="D247" i="21"/>
  <c r="H247" i="21"/>
  <c r="L247" i="21"/>
  <c r="P247" i="21"/>
  <c r="T247" i="21"/>
  <c r="C248" i="21"/>
  <c r="G248" i="21"/>
  <c r="K248" i="21"/>
  <c r="O248" i="21"/>
  <c r="S248" i="21"/>
  <c r="B249" i="21"/>
  <c r="F249" i="21"/>
  <c r="J249" i="21"/>
  <c r="N249" i="21"/>
  <c r="R249" i="21"/>
  <c r="V249" i="21"/>
  <c r="E250" i="21"/>
  <c r="I250" i="21"/>
  <c r="M250" i="21"/>
  <c r="Q250" i="21"/>
  <c r="U250" i="21"/>
  <c r="D251" i="21"/>
  <c r="H251" i="21"/>
  <c r="L251" i="21"/>
  <c r="P251" i="21"/>
  <c r="T251" i="21"/>
  <c r="C252" i="21"/>
  <c r="G252" i="21"/>
  <c r="K252" i="21"/>
  <c r="O252" i="21"/>
  <c r="S252" i="21"/>
  <c r="J51" i="21"/>
  <c r="O85" i="21"/>
  <c r="I99" i="21"/>
  <c r="K105" i="21"/>
  <c r="M111" i="21"/>
  <c r="O117" i="21"/>
  <c r="J123" i="21"/>
  <c r="N125" i="21"/>
  <c r="O127" i="21"/>
  <c r="N129" i="21"/>
  <c r="D131" i="21"/>
  <c r="O132" i="21"/>
  <c r="E134" i="21"/>
  <c r="P135" i="21"/>
  <c r="F137" i="21"/>
  <c r="Q138" i="21"/>
  <c r="G140" i="21"/>
  <c r="R141" i="21"/>
  <c r="H143" i="21"/>
  <c r="S144" i="21"/>
  <c r="I146" i="21"/>
  <c r="T147" i="21"/>
  <c r="J149" i="21"/>
  <c r="U150" i="21"/>
  <c r="K152" i="21"/>
  <c r="V153" i="21"/>
  <c r="L155" i="21"/>
  <c r="B157" i="21"/>
  <c r="M158" i="21"/>
  <c r="C160" i="21"/>
  <c r="N161" i="21"/>
  <c r="D163" i="21"/>
  <c r="O164" i="21"/>
  <c r="E166" i="21"/>
  <c r="P167" i="21"/>
  <c r="F169" i="21"/>
  <c r="Q170" i="21"/>
  <c r="G172" i="21"/>
  <c r="F173" i="21"/>
  <c r="V173" i="21"/>
  <c r="Q174" i="21"/>
  <c r="L175" i="21"/>
  <c r="G176" i="21"/>
  <c r="B177" i="21"/>
  <c r="R177" i="21"/>
  <c r="I178" i="21"/>
  <c r="T178" i="21"/>
  <c r="H179" i="21"/>
  <c r="T179" i="21"/>
  <c r="G180" i="21"/>
  <c r="O180" i="21"/>
  <c r="B181" i="21"/>
  <c r="J181" i="21"/>
  <c r="R181" i="21"/>
  <c r="E182" i="21"/>
  <c r="M182" i="21"/>
  <c r="U182" i="21"/>
  <c r="H183" i="21"/>
  <c r="P183" i="21"/>
  <c r="C184" i="21"/>
  <c r="K184" i="21"/>
  <c r="S184" i="21"/>
  <c r="F185" i="21"/>
  <c r="N185" i="21"/>
  <c r="V185" i="21"/>
  <c r="I186" i="21"/>
  <c r="Q186" i="21"/>
  <c r="D187" i="21"/>
  <c r="L187" i="21"/>
  <c r="T187" i="21"/>
  <c r="G188" i="21"/>
  <c r="O188" i="21"/>
  <c r="B189" i="21"/>
  <c r="J189" i="21"/>
  <c r="R189" i="21"/>
  <c r="E190" i="21"/>
  <c r="M190" i="21"/>
  <c r="U190" i="21"/>
  <c r="H191" i="21"/>
  <c r="P191" i="21"/>
  <c r="C192" i="21"/>
  <c r="K192" i="21"/>
  <c r="S192" i="21"/>
  <c r="F193" i="21"/>
  <c r="N193" i="21"/>
  <c r="V193" i="21"/>
  <c r="I194" i="21"/>
  <c r="Q194" i="21"/>
  <c r="D195" i="21"/>
  <c r="L195" i="21"/>
  <c r="T195" i="21"/>
  <c r="G196" i="21"/>
  <c r="O196" i="21"/>
  <c r="B197" i="21"/>
  <c r="J197" i="21"/>
  <c r="R197" i="21"/>
  <c r="E198" i="21"/>
  <c r="M198" i="21"/>
  <c r="U198" i="21"/>
  <c r="H199" i="21"/>
  <c r="P199" i="21"/>
  <c r="C200" i="21"/>
  <c r="K200" i="21"/>
  <c r="S200" i="21"/>
  <c r="F201" i="21"/>
  <c r="N201" i="21"/>
  <c r="V201" i="21"/>
  <c r="I202" i="21"/>
  <c r="Q202" i="21"/>
  <c r="D203" i="21"/>
  <c r="L203" i="21"/>
  <c r="T203" i="21"/>
  <c r="G204" i="21"/>
  <c r="O204" i="21"/>
  <c r="B205" i="21"/>
  <c r="J205" i="21"/>
  <c r="R205" i="21"/>
  <c r="E206" i="21"/>
  <c r="M206" i="21"/>
  <c r="U206" i="21"/>
  <c r="H207" i="21"/>
  <c r="P207" i="21"/>
  <c r="C208" i="21"/>
  <c r="K208" i="21"/>
  <c r="S208" i="21"/>
  <c r="F209" i="21"/>
  <c r="N209" i="21"/>
  <c r="V209" i="21"/>
  <c r="I210" i="21"/>
  <c r="Q210" i="21"/>
  <c r="D211" i="21"/>
  <c r="L211" i="21"/>
  <c r="T211" i="21"/>
  <c r="G212" i="21"/>
  <c r="O212" i="21"/>
  <c r="B213" i="21"/>
  <c r="J213" i="21"/>
  <c r="R213" i="21"/>
  <c r="E214" i="21"/>
  <c r="M214" i="21"/>
  <c r="U214" i="21"/>
  <c r="H215" i="21"/>
  <c r="P215" i="21"/>
  <c r="C216" i="21"/>
  <c r="K216" i="21"/>
  <c r="S216" i="21"/>
  <c r="F217" i="21"/>
  <c r="N217" i="21"/>
  <c r="V217" i="21"/>
  <c r="I218" i="21"/>
  <c r="Q218" i="21"/>
  <c r="D219" i="21"/>
  <c r="L219" i="21"/>
  <c r="T219" i="21"/>
  <c r="G220" i="21"/>
  <c r="O220" i="21"/>
  <c r="V220" i="21"/>
  <c r="F221" i="21"/>
  <c r="K221" i="21"/>
  <c r="O221" i="21"/>
  <c r="S221" i="21"/>
  <c r="B222" i="21"/>
  <c r="F222" i="21"/>
  <c r="J222" i="21"/>
  <c r="N222" i="21"/>
  <c r="R222" i="21"/>
  <c r="V222" i="21"/>
  <c r="E223" i="21"/>
  <c r="I223" i="21"/>
  <c r="M223" i="21"/>
  <c r="Q223" i="21"/>
  <c r="U223" i="21"/>
  <c r="D224" i="21"/>
  <c r="H224" i="21"/>
  <c r="L224" i="21"/>
  <c r="P224" i="21"/>
  <c r="T224" i="21"/>
  <c r="C225" i="21"/>
  <c r="G225" i="21"/>
  <c r="K225" i="21"/>
  <c r="O225" i="21"/>
  <c r="S225" i="21"/>
  <c r="B226" i="21"/>
  <c r="F226" i="21"/>
  <c r="J226" i="21"/>
  <c r="N226" i="21"/>
  <c r="R226" i="21"/>
  <c r="V226" i="21"/>
  <c r="E227" i="21"/>
  <c r="I227" i="21"/>
  <c r="M227" i="21"/>
  <c r="Q227" i="21"/>
  <c r="U227" i="21"/>
  <c r="D228" i="21"/>
  <c r="H228" i="21"/>
  <c r="L228" i="21"/>
  <c r="P228" i="21"/>
  <c r="T228" i="21"/>
  <c r="C229" i="21"/>
  <c r="G229" i="21"/>
  <c r="K229" i="21"/>
  <c r="O229" i="21"/>
  <c r="S229" i="21"/>
  <c r="B230" i="21"/>
  <c r="F230" i="21"/>
  <c r="J230" i="21"/>
  <c r="N230" i="21"/>
  <c r="R230" i="21"/>
  <c r="V230" i="21"/>
  <c r="E231" i="21"/>
  <c r="I231" i="21"/>
  <c r="M231" i="21"/>
  <c r="Q231" i="21"/>
  <c r="U231" i="21"/>
  <c r="D232" i="21"/>
  <c r="H232" i="21"/>
  <c r="L232" i="21"/>
  <c r="P232" i="21"/>
  <c r="T232" i="21"/>
  <c r="C233" i="21"/>
  <c r="G233" i="21"/>
  <c r="K233" i="21"/>
  <c r="O233" i="21"/>
  <c r="S233" i="21"/>
  <c r="B234" i="21"/>
  <c r="F234" i="21"/>
  <c r="J234" i="21"/>
  <c r="N234" i="21"/>
  <c r="R234" i="21"/>
  <c r="V234" i="21"/>
  <c r="E235" i="21"/>
  <c r="I235" i="21"/>
  <c r="M235" i="21"/>
  <c r="Q235" i="21"/>
  <c r="U235" i="21"/>
  <c r="D236" i="21"/>
  <c r="H236" i="21"/>
  <c r="L236" i="21"/>
  <c r="P236" i="21"/>
  <c r="T236" i="21"/>
  <c r="C237" i="21"/>
  <c r="G237" i="21"/>
  <c r="K237" i="21"/>
  <c r="O237" i="21"/>
  <c r="S237" i="21"/>
  <c r="B238" i="21"/>
  <c r="F238" i="21"/>
  <c r="J238" i="21"/>
  <c r="N238" i="21"/>
  <c r="R238" i="21"/>
  <c r="V238" i="21"/>
  <c r="E239" i="21"/>
  <c r="I239" i="21"/>
  <c r="M239" i="21"/>
  <c r="Q239" i="21"/>
  <c r="U239" i="21"/>
  <c r="D240" i="21"/>
  <c r="H240" i="21"/>
  <c r="L240" i="21"/>
  <c r="P240" i="21"/>
  <c r="T240" i="21"/>
  <c r="C241" i="21"/>
  <c r="G241" i="21"/>
  <c r="K241" i="21"/>
  <c r="O241" i="21"/>
  <c r="S241" i="21"/>
  <c r="B242" i="21"/>
  <c r="F242" i="21"/>
  <c r="J242" i="21"/>
  <c r="N242" i="21"/>
  <c r="R242" i="21"/>
  <c r="V242" i="21"/>
  <c r="E243" i="21"/>
  <c r="I243" i="21"/>
  <c r="M243" i="21"/>
  <c r="Q243" i="21"/>
  <c r="U243" i="21"/>
  <c r="D244" i="21"/>
  <c r="H244" i="21"/>
  <c r="L244" i="21"/>
  <c r="P244" i="21"/>
  <c r="T244" i="21"/>
  <c r="C245" i="21"/>
  <c r="G245" i="21"/>
  <c r="K245" i="21"/>
  <c r="O245" i="21"/>
  <c r="S245" i="21"/>
  <c r="B246" i="21"/>
  <c r="F246" i="21"/>
  <c r="J246" i="21"/>
  <c r="N246" i="21"/>
  <c r="R246" i="21"/>
  <c r="V246" i="21"/>
  <c r="E247" i="21"/>
  <c r="I247" i="21"/>
  <c r="M247" i="21"/>
  <c r="Q247" i="21"/>
  <c r="U247" i="21"/>
  <c r="D248" i="21"/>
  <c r="H248" i="21"/>
  <c r="L248" i="21"/>
  <c r="P248" i="21"/>
  <c r="T248" i="21"/>
  <c r="C249" i="21"/>
  <c r="G249" i="21"/>
  <c r="K249" i="21"/>
  <c r="O249" i="21"/>
  <c r="S249" i="21"/>
  <c r="B250" i="21"/>
  <c r="F250" i="21"/>
  <c r="J250" i="21"/>
  <c r="N250" i="21"/>
  <c r="R250" i="21"/>
  <c r="V250" i="21"/>
  <c r="E251" i="21"/>
  <c r="I251" i="21"/>
  <c r="M251" i="21"/>
  <c r="Q251" i="21"/>
  <c r="U251" i="21"/>
  <c r="D252" i="21"/>
  <c r="H252" i="21"/>
  <c r="L252" i="21"/>
  <c r="P252" i="21"/>
  <c r="T252" i="21"/>
  <c r="C253" i="21"/>
  <c r="G253" i="21"/>
  <c r="K253" i="21"/>
  <c r="O253" i="21"/>
  <c r="N63" i="21"/>
  <c r="P91" i="21"/>
  <c r="T100" i="21"/>
  <c r="V106" i="21"/>
  <c r="C113" i="21"/>
  <c r="E119" i="21"/>
  <c r="V123" i="21"/>
  <c r="D126" i="21"/>
  <c r="F128" i="21"/>
  <c r="V129" i="21"/>
  <c r="L131" i="21"/>
  <c r="B133" i="21"/>
  <c r="M134" i="21"/>
  <c r="C136" i="21"/>
  <c r="N137" i="21"/>
  <c r="D139" i="21"/>
  <c r="O140" i="21"/>
  <c r="E142" i="21"/>
  <c r="P143" i="21"/>
  <c r="F145" i="21"/>
  <c r="Q146" i="21"/>
  <c r="G148" i="21"/>
  <c r="R149" i="21"/>
  <c r="H151" i="21"/>
  <c r="S152" i="21"/>
  <c r="I154" i="21"/>
  <c r="T155" i="21"/>
  <c r="J157" i="21"/>
  <c r="U158" i="21"/>
  <c r="K160" i="21"/>
  <c r="V161" i="21"/>
  <c r="L163" i="21"/>
  <c r="B165" i="21"/>
  <c r="M166" i="21"/>
  <c r="C168" i="21"/>
  <c r="N169" i="21"/>
  <c r="D171" i="21"/>
  <c r="O172" i="21"/>
  <c r="J173" i="21"/>
  <c r="E174" i="21"/>
  <c r="U174" i="21"/>
  <c r="P175" i="21"/>
  <c r="K176" i="21"/>
  <c r="F177" i="21"/>
  <c r="V177" i="21"/>
  <c r="L178" i="21"/>
  <c r="U178" i="21"/>
  <c r="L179" i="21"/>
  <c r="B180" i="21"/>
  <c r="J180" i="21"/>
  <c r="R180" i="21"/>
  <c r="E181" i="21"/>
  <c r="M181" i="21"/>
  <c r="U181" i="21"/>
  <c r="H182" i="21"/>
  <c r="P182" i="21"/>
  <c r="C183" i="21"/>
  <c r="K183" i="21"/>
  <c r="S183" i="21"/>
  <c r="F184" i="21"/>
  <c r="N184" i="21"/>
  <c r="V184" i="21"/>
  <c r="I185" i="21"/>
  <c r="Q185" i="21"/>
  <c r="D186" i="21"/>
  <c r="L186" i="21"/>
  <c r="T186" i="21"/>
  <c r="G187" i="21"/>
  <c r="O187" i="21"/>
  <c r="B188" i="21"/>
  <c r="J188" i="21"/>
  <c r="R188" i="21"/>
  <c r="E189" i="21"/>
  <c r="M189" i="21"/>
  <c r="U189" i="21"/>
  <c r="H190" i="21"/>
  <c r="P190" i="21"/>
  <c r="C191" i="21"/>
  <c r="K191" i="21"/>
  <c r="S191" i="21"/>
  <c r="F192" i="21"/>
  <c r="N192" i="21"/>
  <c r="V192" i="21"/>
  <c r="I193" i="21"/>
  <c r="Q193" i="21"/>
  <c r="D194" i="21"/>
  <c r="L194" i="21"/>
  <c r="T194" i="21"/>
  <c r="G195" i="21"/>
  <c r="O195" i="21"/>
  <c r="B196" i="21"/>
  <c r="J196" i="21"/>
  <c r="R196" i="21"/>
  <c r="E197" i="21"/>
  <c r="M197" i="21"/>
  <c r="U197" i="21"/>
  <c r="H198" i="21"/>
  <c r="P198" i="21"/>
  <c r="C199" i="21"/>
  <c r="K199" i="21"/>
  <c r="S199" i="21"/>
  <c r="F200" i="21"/>
  <c r="N200" i="21"/>
  <c r="V200" i="21"/>
  <c r="I201" i="21"/>
  <c r="Q201" i="21"/>
  <c r="D202" i="21"/>
  <c r="L202" i="21"/>
  <c r="T202" i="21"/>
  <c r="G203" i="21"/>
  <c r="O203" i="21"/>
  <c r="B204" i="21"/>
  <c r="J204" i="21"/>
  <c r="R204" i="21"/>
  <c r="E205" i="21"/>
  <c r="M205" i="21"/>
  <c r="U205" i="21"/>
  <c r="H206" i="21"/>
  <c r="P206" i="21"/>
  <c r="C207" i="21"/>
  <c r="K207" i="21"/>
  <c r="S207" i="21"/>
  <c r="F208" i="21"/>
  <c r="N208" i="21"/>
  <c r="V208" i="21"/>
  <c r="I209" i="21"/>
  <c r="Q209" i="21"/>
  <c r="D210" i="21"/>
  <c r="L210" i="21"/>
  <c r="T210" i="21"/>
  <c r="G211" i="21"/>
  <c r="O211" i="21"/>
  <c r="B212" i="21"/>
  <c r="J212" i="21"/>
  <c r="R212" i="21"/>
  <c r="E213" i="21"/>
  <c r="M213" i="21"/>
  <c r="U213" i="21"/>
  <c r="H214" i="21"/>
  <c r="P214" i="21"/>
  <c r="C215" i="21"/>
  <c r="K215" i="21"/>
  <c r="S215" i="21"/>
  <c r="F216" i="21"/>
  <c r="N216" i="21"/>
  <c r="V216" i="21"/>
  <c r="I217" i="21"/>
  <c r="Q217" i="21"/>
  <c r="D218" i="21"/>
  <c r="L218" i="21"/>
  <c r="T218" i="21"/>
  <c r="G219" i="21"/>
  <c r="O219" i="21"/>
  <c r="B220" i="21"/>
  <c r="J220" i="21"/>
  <c r="R220" i="21"/>
  <c r="B221" i="21"/>
  <c r="G221" i="21"/>
  <c r="L221" i="21"/>
  <c r="P221" i="21"/>
  <c r="T221" i="21"/>
  <c r="C222" i="21"/>
  <c r="G222" i="21"/>
  <c r="K222" i="21"/>
  <c r="O222" i="21"/>
  <c r="S222" i="21"/>
  <c r="B223" i="21"/>
  <c r="F223" i="21"/>
  <c r="J223" i="21"/>
  <c r="N223" i="21"/>
  <c r="R223" i="21"/>
  <c r="V223" i="21"/>
  <c r="E224" i="21"/>
  <c r="I224" i="21"/>
  <c r="M224" i="21"/>
  <c r="Q224" i="21"/>
  <c r="U224" i="21"/>
  <c r="D225" i="21"/>
  <c r="H225" i="21"/>
  <c r="L225" i="21"/>
  <c r="P225" i="21"/>
  <c r="T225" i="21"/>
  <c r="C226" i="21"/>
  <c r="G226" i="21"/>
  <c r="K226" i="21"/>
  <c r="O226" i="21"/>
  <c r="S226" i="21"/>
  <c r="B227" i="21"/>
  <c r="F227" i="21"/>
  <c r="J227" i="21"/>
  <c r="N227" i="21"/>
  <c r="R227" i="21"/>
  <c r="V227" i="21"/>
  <c r="E228" i="21"/>
  <c r="I228" i="21"/>
  <c r="M228" i="21"/>
  <c r="Q228" i="21"/>
  <c r="U228" i="21"/>
  <c r="D229" i="21"/>
  <c r="H229" i="21"/>
  <c r="L229" i="21"/>
  <c r="P229" i="21"/>
  <c r="T229" i="21"/>
  <c r="C230" i="21"/>
  <c r="G230" i="21"/>
  <c r="K230" i="21"/>
  <c r="O230" i="21"/>
  <c r="S230" i="21"/>
  <c r="B231" i="21"/>
  <c r="F231" i="21"/>
  <c r="J231" i="21"/>
  <c r="N231" i="21"/>
  <c r="R231" i="21"/>
  <c r="V231" i="21"/>
  <c r="E232" i="21"/>
  <c r="I232" i="21"/>
  <c r="M232" i="21"/>
  <c r="Q232" i="21"/>
  <c r="U232" i="21"/>
  <c r="D233" i="21"/>
  <c r="H233" i="21"/>
  <c r="L233" i="21"/>
  <c r="P233" i="21"/>
  <c r="T233" i="21"/>
  <c r="C234" i="21"/>
  <c r="G234" i="21"/>
  <c r="K234" i="21"/>
  <c r="O234" i="21"/>
  <c r="S234" i="21"/>
  <c r="B235" i="21"/>
  <c r="F235" i="21"/>
  <c r="J235" i="21"/>
  <c r="N235" i="21"/>
  <c r="R235" i="21"/>
  <c r="V235" i="21"/>
  <c r="E236" i="21"/>
  <c r="I236" i="21"/>
  <c r="M236" i="21"/>
  <c r="Q236" i="21"/>
  <c r="U236" i="21"/>
  <c r="D237" i="21"/>
  <c r="H237" i="21"/>
  <c r="L237" i="21"/>
  <c r="P237" i="21"/>
  <c r="T237" i="21"/>
  <c r="C238" i="21"/>
  <c r="G238" i="21"/>
  <c r="K238" i="21"/>
  <c r="O238" i="21"/>
  <c r="S238" i="21"/>
  <c r="B239" i="21"/>
  <c r="F239" i="21"/>
  <c r="J239" i="21"/>
  <c r="N239" i="21"/>
  <c r="R239" i="21"/>
  <c r="V239" i="21"/>
  <c r="E240" i="21"/>
  <c r="I240" i="21"/>
  <c r="M240" i="21"/>
  <c r="Q240" i="21"/>
  <c r="U240" i="21"/>
  <c r="D241" i="21"/>
  <c r="H241" i="21"/>
  <c r="L241" i="21"/>
  <c r="P241" i="21"/>
  <c r="T241" i="21"/>
  <c r="C242" i="21"/>
  <c r="G242" i="21"/>
  <c r="K242" i="21"/>
  <c r="O242" i="21"/>
  <c r="S242" i="21"/>
  <c r="B243" i="21"/>
  <c r="F243" i="21"/>
  <c r="J243" i="21"/>
  <c r="N243" i="21"/>
  <c r="R243" i="21"/>
  <c r="V243" i="21"/>
  <c r="E244" i="21"/>
  <c r="I244" i="21"/>
  <c r="M244" i="21"/>
  <c r="Q244" i="21"/>
  <c r="U244" i="21"/>
  <c r="D245" i="21"/>
  <c r="H245" i="21"/>
  <c r="L245" i="21"/>
  <c r="P245" i="21"/>
  <c r="T245" i="21"/>
  <c r="C246" i="21"/>
  <c r="G246" i="21"/>
  <c r="K246" i="21"/>
  <c r="O246" i="21"/>
  <c r="S246" i="21"/>
  <c r="B247" i="21"/>
  <c r="F247" i="21"/>
  <c r="J247" i="21"/>
  <c r="N247" i="21"/>
  <c r="R247" i="21"/>
  <c r="V247" i="21"/>
  <c r="E248" i="21"/>
  <c r="I248" i="21"/>
  <c r="M248" i="21"/>
  <c r="Q248" i="21"/>
  <c r="U248" i="21"/>
  <c r="D249" i="21"/>
  <c r="H249" i="21"/>
  <c r="L249" i="21"/>
  <c r="P249" i="21"/>
  <c r="T249" i="21"/>
  <c r="C250" i="21"/>
  <c r="G250" i="21"/>
  <c r="K250" i="21"/>
  <c r="O250" i="21"/>
  <c r="S250" i="21"/>
  <c r="B251" i="21"/>
  <c r="F251" i="21"/>
  <c r="J251" i="21"/>
  <c r="N251" i="21"/>
  <c r="R251" i="21"/>
  <c r="V251" i="21"/>
  <c r="E252" i="21"/>
  <c r="I252" i="21"/>
  <c r="M252" i="21"/>
  <c r="Q252" i="21"/>
  <c r="U252" i="21"/>
  <c r="D253" i="21"/>
  <c r="H253" i="21"/>
  <c r="L253" i="21"/>
  <c r="P253" i="21"/>
  <c r="T253" i="21"/>
  <c r="C254" i="21"/>
  <c r="G254" i="21"/>
  <c r="K254" i="21"/>
  <c r="O254" i="21"/>
  <c r="S254" i="21"/>
  <c r="B255" i="21"/>
  <c r="F255" i="21"/>
  <c r="J255" i="21"/>
  <c r="N255" i="21"/>
  <c r="R255" i="21"/>
  <c r="V255" i="21"/>
  <c r="E256" i="21"/>
  <c r="K73" i="21"/>
  <c r="N114" i="21"/>
  <c r="O128" i="21"/>
  <c r="U134" i="21"/>
  <c r="B141" i="21"/>
  <c r="D147" i="21"/>
  <c r="F153" i="21"/>
  <c r="H159" i="21"/>
  <c r="J165" i="21"/>
  <c r="L171" i="21"/>
  <c r="D175" i="21"/>
  <c r="D178" i="21"/>
  <c r="C180" i="21"/>
  <c r="N181" i="21"/>
  <c r="D183" i="21"/>
  <c r="O184" i="21"/>
  <c r="E186" i="21"/>
  <c r="P187" i="21"/>
  <c r="F189" i="21"/>
  <c r="Q190" i="21"/>
  <c r="G192" i="21"/>
  <c r="R193" i="21"/>
  <c r="H195" i="21"/>
  <c r="S196" i="21"/>
  <c r="I198" i="21"/>
  <c r="T199" i="21"/>
  <c r="J201" i="21"/>
  <c r="U202" i="21"/>
  <c r="K204" i="21"/>
  <c r="V205" i="21"/>
  <c r="L207" i="21"/>
  <c r="B209" i="21"/>
  <c r="M210" i="21"/>
  <c r="C212" i="21"/>
  <c r="N213" i="21"/>
  <c r="D215" i="21"/>
  <c r="O216" i="21"/>
  <c r="E218" i="21"/>
  <c r="P219" i="21"/>
  <c r="C221" i="21"/>
  <c r="U221" i="21"/>
  <c r="P222" i="21"/>
  <c r="K223" i="21"/>
  <c r="F224" i="21"/>
  <c r="V224" i="21"/>
  <c r="Q225" i="21"/>
  <c r="L226" i="21"/>
  <c r="G227" i="21"/>
  <c r="B228" i="21"/>
  <c r="R228" i="21"/>
  <c r="M229" i="21"/>
  <c r="H230" i="21"/>
  <c r="C231" i="21"/>
  <c r="S231" i="21"/>
  <c r="N232" i="21"/>
  <c r="I233" i="21"/>
  <c r="D234" i="21"/>
  <c r="T234" i="21"/>
  <c r="O235" i="21"/>
  <c r="J236" i="21"/>
  <c r="E237" i="21"/>
  <c r="U237" i="21"/>
  <c r="P238" i="21"/>
  <c r="K239" i="21"/>
  <c r="F240" i="21"/>
  <c r="V240" i="21"/>
  <c r="Q241" i="21"/>
  <c r="L242" i="21"/>
  <c r="G243" i="21"/>
  <c r="B244" i="21"/>
  <c r="R244" i="21"/>
  <c r="M245" i="21"/>
  <c r="H246" i="21"/>
  <c r="C247" i="21"/>
  <c r="S247" i="21"/>
  <c r="N248" i="21"/>
  <c r="I249" i="21"/>
  <c r="D250" i="21"/>
  <c r="T250" i="21"/>
  <c r="O251" i="21"/>
  <c r="J252" i="21"/>
  <c r="B253" i="21"/>
  <c r="J253" i="21"/>
  <c r="R253" i="21"/>
  <c r="B254" i="21"/>
  <c r="H254" i="21"/>
  <c r="M254" i="21"/>
  <c r="R254" i="21"/>
  <c r="C255" i="21"/>
  <c r="H255" i="21"/>
  <c r="M255" i="21"/>
  <c r="S255" i="21"/>
  <c r="C256" i="21"/>
  <c r="H256" i="21"/>
  <c r="L256" i="21"/>
  <c r="P256" i="21"/>
  <c r="T256" i="21"/>
  <c r="C257" i="21"/>
  <c r="G257" i="21"/>
  <c r="K257" i="21"/>
  <c r="O257" i="21"/>
  <c r="S257" i="21"/>
  <c r="B258" i="21"/>
  <c r="F258" i="21"/>
  <c r="J258" i="21"/>
  <c r="N258" i="21"/>
  <c r="R258" i="21"/>
  <c r="V258" i="21"/>
  <c r="E259" i="21"/>
  <c r="I259" i="21"/>
  <c r="M259" i="21"/>
  <c r="Q259" i="21"/>
  <c r="U259" i="21"/>
  <c r="D260" i="21"/>
  <c r="H260" i="21"/>
  <c r="L260" i="21"/>
  <c r="P260" i="21"/>
  <c r="T260" i="21"/>
  <c r="C261" i="21"/>
  <c r="G261" i="21"/>
  <c r="K261" i="21"/>
  <c r="O261" i="21"/>
  <c r="S261" i="21"/>
  <c r="B262" i="21"/>
  <c r="F262" i="21"/>
  <c r="J262" i="21"/>
  <c r="N262" i="21"/>
  <c r="R262" i="21"/>
  <c r="V262" i="21"/>
  <c r="E263" i="21"/>
  <c r="I263" i="21"/>
  <c r="M263" i="21"/>
  <c r="Q263" i="21"/>
  <c r="U263" i="21"/>
  <c r="D264" i="21"/>
  <c r="H264" i="21"/>
  <c r="L264" i="21"/>
  <c r="P264" i="21"/>
  <c r="T264" i="21"/>
  <c r="C265" i="21"/>
  <c r="G265" i="21"/>
  <c r="K265" i="21"/>
  <c r="O265" i="21"/>
  <c r="S265" i="21"/>
  <c r="B266" i="21"/>
  <c r="F266" i="21"/>
  <c r="J266" i="21"/>
  <c r="N266" i="21"/>
  <c r="R266" i="21"/>
  <c r="V266" i="21"/>
  <c r="E267" i="21"/>
  <c r="I267" i="21"/>
  <c r="M267" i="21"/>
  <c r="Q267" i="21"/>
  <c r="U267" i="21"/>
  <c r="D268" i="21"/>
  <c r="H268" i="21"/>
  <c r="L268" i="21"/>
  <c r="P268" i="21"/>
  <c r="T268" i="21"/>
  <c r="C269" i="21"/>
  <c r="G269" i="21"/>
  <c r="K269" i="21"/>
  <c r="O269" i="21"/>
  <c r="S269" i="21"/>
  <c r="B270" i="21"/>
  <c r="F270" i="21"/>
  <c r="J270" i="21"/>
  <c r="N270" i="21"/>
  <c r="R270" i="21"/>
  <c r="V270" i="21"/>
  <c r="E271" i="21"/>
  <c r="I271" i="21"/>
  <c r="M271" i="21"/>
  <c r="Q271" i="21"/>
  <c r="U271" i="21"/>
  <c r="D272" i="21"/>
  <c r="H272" i="21"/>
  <c r="L272" i="21"/>
  <c r="P272" i="21"/>
  <c r="T272" i="21"/>
  <c r="C273" i="21"/>
  <c r="G273" i="21"/>
  <c r="K273" i="21"/>
  <c r="O273" i="21"/>
  <c r="S273" i="21"/>
  <c r="B274" i="21"/>
  <c r="F274" i="21"/>
  <c r="J274" i="21"/>
  <c r="N274" i="21"/>
  <c r="R274" i="21"/>
  <c r="V274" i="21"/>
  <c r="E275" i="21"/>
  <c r="I275" i="21"/>
  <c r="M275" i="21"/>
  <c r="Q275" i="21"/>
  <c r="U275" i="21"/>
  <c r="D276" i="21"/>
  <c r="H276" i="21"/>
  <c r="L276" i="21"/>
  <c r="P276" i="21"/>
  <c r="T276" i="21"/>
  <c r="C277" i="21"/>
  <c r="G277" i="21"/>
  <c r="K277" i="21"/>
  <c r="O277" i="21"/>
  <c r="S277" i="21"/>
  <c r="B278" i="21"/>
  <c r="F278" i="21"/>
  <c r="J278" i="21"/>
  <c r="N278" i="21"/>
  <c r="R278" i="21"/>
  <c r="V278" i="21"/>
  <c r="E279" i="21"/>
  <c r="I279" i="21"/>
  <c r="M279" i="21"/>
  <c r="Q279" i="21"/>
  <c r="U279" i="21"/>
  <c r="D280" i="21"/>
  <c r="H280" i="21"/>
  <c r="L280" i="21"/>
  <c r="P280" i="21"/>
  <c r="T280" i="21"/>
  <c r="C281" i="21"/>
  <c r="G281" i="21"/>
  <c r="K281" i="21"/>
  <c r="O281" i="21"/>
  <c r="S281" i="21"/>
  <c r="B282" i="21"/>
  <c r="F282" i="21"/>
  <c r="J282" i="21"/>
  <c r="N282" i="21"/>
  <c r="R282" i="21"/>
  <c r="V282" i="21"/>
  <c r="E283" i="21"/>
  <c r="I283" i="21"/>
  <c r="M283" i="21"/>
  <c r="Q283" i="21"/>
  <c r="U283" i="21"/>
  <c r="D284" i="21"/>
  <c r="H284" i="21"/>
  <c r="L284" i="21"/>
  <c r="P284" i="21"/>
  <c r="T284" i="21"/>
  <c r="C285" i="21"/>
  <c r="G285" i="21"/>
  <c r="K285" i="21"/>
  <c r="O285" i="21"/>
  <c r="S285" i="21"/>
  <c r="B286" i="21"/>
  <c r="F286" i="21"/>
  <c r="J286" i="21"/>
  <c r="N286" i="21"/>
  <c r="R286" i="21"/>
  <c r="V286" i="21"/>
  <c r="E287" i="21"/>
  <c r="I287" i="21"/>
  <c r="M287" i="21"/>
  <c r="Q287" i="21"/>
  <c r="U287" i="21"/>
  <c r="D288" i="21"/>
  <c r="H288" i="21"/>
  <c r="L288" i="21"/>
  <c r="P288" i="21"/>
  <c r="T288" i="21"/>
  <c r="C289" i="21"/>
  <c r="G289" i="21"/>
  <c r="K289" i="21"/>
  <c r="O289" i="21"/>
  <c r="S289" i="21"/>
  <c r="B290" i="21"/>
  <c r="F290" i="21"/>
  <c r="J290" i="21"/>
  <c r="N290" i="21"/>
  <c r="R290" i="21"/>
  <c r="V290" i="21"/>
  <c r="E291" i="21"/>
  <c r="I291" i="21"/>
  <c r="M291" i="21"/>
  <c r="Q291" i="21"/>
  <c r="U291" i="21"/>
  <c r="D292" i="21"/>
  <c r="H292" i="21"/>
  <c r="L292" i="21"/>
  <c r="P292" i="21"/>
  <c r="T292" i="21"/>
  <c r="C293" i="21"/>
  <c r="G293" i="21"/>
  <c r="K293" i="21"/>
  <c r="O293" i="21"/>
  <c r="S293" i="21"/>
  <c r="B294" i="21"/>
  <c r="F294" i="21"/>
  <c r="J294" i="21"/>
  <c r="N294" i="21"/>
  <c r="R294" i="21"/>
  <c r="V294" i="21"/>
  <c r="E295" i="21"/>
  <c r="I295" i="21"/>
  <c r="M295" i="21"/>
  <c r="Q295" i="21"/>
  <c r="U295" i="21"/>
  <c r="D296" i="21"/>
  <c r="H296" i="21"/>
  <c r="L296" i="21"/>
  <c r="P296" i="21"/>
  <c r="T296" i="21"/>
  <c r="C297" i="21"/>
  <c r="G297" i="21"/>
  <c r="K297" i="21"/>
  <c r="O297" i="21"/>
  <c r="S297" i="21"/>
  <c r="B298" i="21"/>
  <c r="F298" i="21"/>
  <c r="J298" i="21"/>
  <c r="N298" i="21"/>
  <c r="R298" i="21"/>
  <c r="V298" i="21"/>
  <c r="E299" i="21"/>
  <c r="I299" i="21"/>
  <c r="M299" i="21"/>
  <c r="Q299" i="21"/>
  <c r="U299" i="21"/>
  <c r="D300" i="21"/>
  <c r="H300" i="21"/>
  <c r="L300" i="21"/>
  <c r="P300" i="21"/>
  <c r="T300" i="21"/>
  <c r="C301" i="21"/>
  <c r="G301" i="21"/>
  <c r="K301" i="21"/>
  <c r="O301" i="21"/>
  <c r="S301" i="21"/>
  <c r="B302" i="21"/>
  <c r="F302" i="21"/>
  <c r="J302" i="21"/>
  <c r="N302" i="21"/>
  <c r="R302" i="21"/>
  <c r="V302" i="21"/>
  <c r="E303" i="21"/>
  <c r="I303" i="21"/>
  <c r="M303" i="21"/>
  <c r="Q303" i="21"/>
  <c r="U303" i="21"/>
  <c r="D304" i="21"/>
  <c r="H304" i="21"/>
  <c r="L304" i="21"/>
  <c r="P304" i="21"/>
  <c r="T304" i="21"/>
  <c r="C305" i="21"/>
  <c r="G305" i="21"/>
  <c r="K305" i="21"/>
  <c r="O305" i="21"/>
  <c r="S305" i="21"/>
  <c r="B306" i="21"/>
  <c r="F306" i="21"/>
  <c r="J306" i="21"/>
  <c r="N306" i="21"/>
  <c r="R306" i="21"/>
  <c r="V306" i="21"/>
  <c r="E307" i="21"/>
  <c r="I307" i="21"/>
  <c r="M307" i="21"/>
  <c r="Q307" i="21"/>
  <c r="U307" i="21"/>
  <c r="D308" i="21"/>
  <c r="H308" i="21"/>
  <c r="L308" i="21"/>
  <c r="P308" i="21"/>
  <c r="T308" i="21"/>
  <c r="C309" i="21"/>
  <c r="G309" i="21"/>
  <c r="K309" i="21"/>
  <c r="O309" i="21"/>
  <c r="S309" i="21"/>
  <c r="B310" i="21"/>
  <c r="F310" i="21"/>
  <c r="J310" i="21"/>
  <c r="N310" i="21"/>
  <c r="R310" i="21"/>
  <c r="V310" i="21"/>
  <c r="E311" i="21"/>
  <c r="I311" i="21"/>
  <c r="M311" i="21"/>
  <c r="Q311" i="21"/>
  <c r="U311" i="21"/>
  <c r="D312" i="21"/>
  <c r="H312" i="21"/>
  <c r="L312" i="21"/>
  <c r="P312" i="21"/>
  <c r="T312" i="21"/>
  <c r="C313" i="21"/>
  <c r="G313" i="21"/>
  <c r="K313" i="21"/>
  <c r="O313" i="21"/>
  <c r="S313" i="21"/>
  <c r="B314" i="21"/>
  <c r="F314" i="21"/>
  <c r="J314" i="21"/>
  <c r="N314" i="21"/>
  <c r="R314" i="21"/>
  <c r="V314" i="21"/>
  <c r="C317" i="21"/>
  <c r="G317" i="21"/>
  <c r="K317" i="21"/>
  <c r="O317" i="21"/>
  <c r="S317" i="21"/>
  <c r="B318" i="21"/>
  <c r="F318" i="21"/>
  <c r="J318" i="21"/>
  <c r="N318" i="21"/>
  <c r="R318" i="21"/>
  <c r="V318" i="21"/>
  <c r="E319" i="21"/>
  <c r="I319" i="21"/>
  <c r="M319" i="21"/>
  <c r="Q319" i="21"/>
  <c r="U319" i="21"/>
  <c r="D320" i="21"/>
  <c r="H320" i="21"/>
  <c r="L320" i="21"/>
  <c r="P320" i="21"/>
  <c r="T320" i="21"/>
  <c r="C321" i="21"/>
  <c r="G321" i="21"/>
  <c r="K321" i="21"/>
  <c r="O321" i="21"/>
  <c r="S321" i="21"/>
  <c r="B322" i="21"/>
  <c r="F322" i="21"/>
  <c r="J322" i="21"/>
  <c r="N322" i="21"/>
  <c r="R322" i="21"/>
  <c r="V322" i="21"/>
  <c r="E323" i="21"/>
  <c r="I323" i="21"/>
  <c r="M323" i="21"/>
  <c r="Q323" i="21"/>
  <c r="U323" i="21"/>
  <c r="D324" i="21"/>
  <c r="H324" i="21"/>
  <c r="L324" i="21"/>
  <c r="P324" i="21"/>
  <c r="T324" i="21"/>
  <c r="C325" i="21"/>
  <c r="G325" i="21"/>
  <c r="K325" i="21"/>
  <c r="O325" i="21"/>
  <c r="S325" i="21"/>
  <c r="B326" i="21"/>
  <c r="F326" i="21"/>
  <c r="J326" i="21"/>
  <c r="N326" i="21"/>
  <c r="R326" i="21"/>
  <c r="V326" i="21"/>
  <c r="E327" i="21"/>
  <c r="I327" i="21"/>
  <c r="M327" i="21"/>
  <c r="Q327" i="21"/>
  <c r="U327" i="21"/>
  <c r="D328" i="21"/>
  <c r="H328" i="21"/>
  <c r="L328" i="21"/>
  <c r="P328" i="21"/>
  <c r="T328" i="21"/>
  <c r="C329" i="21"/>
  <c r="G329" i="21"/>
  <c r="K329" i="21"/>
  <c r="O329" i="21"/>
  <c r="S329" i="21"/>
  <c r="B330" i="21"/>
  <c r="F330" i="21"/>
  <c r="J330" i="21"/>
  <c r="N330" i="21"/>
  <c r="R330" i="21"/>
  <c r="V330" i="21"/>
  <c r="E331" i="21"/>
  <c r="I331" i="21"/>
  <c r="M331" i="21"/>
  <c r="Q331" i="21"/>
  <c r="U331" i="21"/>
  <c r="D332" i="21"/>
  <c r="H332" i="21"/>
  <c r="L332" i="21"/>
  <c r="P332" i="21"/>
  <c r="T332" i="21"/>
  <c r="C333" i="21"/>
  <c r="G333" i="21"/>
  <c r="K333" i="21"/>
  <c r="O333" i="21"/>
  <c r="S333" i="21"/>
  <c r="B334" i="21"/>
  <c r="F334" i="21"/>
  <c r="J334" i="21"/>
  <c r="N334" i="21"/>
  <c r="R334" i="21"/>
  <c r="V334" i="21"/>
  <c r="E335" i="21"/>
  <c r="I335" i="21"/>
  <c r="M335" i="21"/>
  <c r="Q335" i="21"/>
  <c r="U335" i="21"/>
  <c r="D336" i="21"/>
  <c r="H336" i="21"/>
  <c r="L336" i="21"/>
  <c r="P336" i="21"/>
  <c r="T336" i="21"/>
  <c r="C337" i="21"/>
  <c r="G337" i="21"/>
  <c r="K337" i="21"/>
  <c r="O337" i="21"/>
  <c r="S337" i="21"/>
  <c r="B338" i="21"/>
  <c r="F338" i="21"/>
  <c r="J338" i="21"/>
  <c r="N338" i="21"/>
  <c r="R338" i="21"/>
  <c r="V338" i="21"/>
  <c r="E339" i="21"/>
  <c r="I339" i="21"/>
  <c r="M339" i="21"/>
  <c r="Q339" i="21"/>
  <c r="U339" i="21"/>
  <c r="D340" i="21"/>
  <c r="H340" i="21"/>
  <c r="L340" i="21"/>
  <c r="P340" i="21"/>
  <c r="T340" i="21"/>
  <c r="C341" i="21"/>
  <c r="G341" i="21"/>
  <c r="K341" i="21"/>
  <c r="O341" i="21"/>
  <c r="S341" i="21"/>
  <c r="B342" i="21"/>
  <c r="F342" i="21"/>
  <c r="J342" i="21"/>
  <c r="N342" i="21"/>
  <c r="R342" i="21"/>
  <c r="V342" i="21"/>
  <c r="E343" i="21"/>
  <c r="I343" i="21"/>
  <c r="M343" i="21"/>
  <c r="Q343" i="21"/>
  <c r="U343" i="21"/>
  <c r="D344" i="21"/>
  <c r="H344" i="21"/>
  <c r="L344" i="21"/>
  <c r="P344" i="21"/>
  <c r="T344" i="21"/>
  <c r="C345" i="21"/>
  <c r="G345" i="21"/>
  <c r="K345" i="21"/>
  <c r="O345" i="21"/>
  <c r="S345" i="21"/>
  <c r="B346" i="21"/>
  <c r="F346" i="21"/>
  <c r="J346" i="21"/>
  <c r="N346" i="21"/>
  <c r="R346" i="21"/>
  <c r="V346" i="21"/>
  <c r="E347" i="21"/>
  <c r="I347" i="21"/>
  <c r="M347" i="21"/>
  <c r="Q347" i="21"/>
  <c r="U347" i="21"/>
  <c r="D348" i="21"/>
  <c r="H348" i="21"/>
  <c r="L348" i="21"/>
  <c r="P348" i="21"/>
  <c r="T348" i="21"/>
  <c r="C349" i="21"/>
  <c r="G349" i="21"/>
  <c r="K349" i="21"/>
  <c r="O349" i="21"/>
  <c r="S349" i="21"/>
  <c r="B350" i="21"/>
  <c r="F350" i="21"/>
  <c r="J350" i="21"/>
  <c r="N350" i="21"/>
  <c r="R350" i="21"/>
  <c r="V350" i="21"/>
  <c r="E351" i="21"/>
  <c r="I351" i="21"/>
  <c r="M351" i="21"/>
  <c r="Q351" i="21"/>
  <c r="U351" i="21"/>
  <c r="D352" i="21"/>
  <c r="H352" i="21"/>
  <c r="L352" i="21"/>
  <c r="P352" i="21"/>
  <c r="T352" i="21"/>
  <c r="C353" i="21"/>
  <c r="G353" i="21"/>
  <c r="K353" i="21"/>
  <c r="O353" i="21"/>
  <c r="S353" i="21"/>
  <c r="B354" i="21"/>
  <c r="F354" i="21"/>
  <c r="J354" i="21"/>
  <c r="N354" i="21"/>
  <c r="R354" i="21"/>
  <c r="V354" i="21"/>
  <c r="E355" i="21"/>
  <c r="I355" i="21"/>
  <c r="M355" i="21"/>
  <c r="Q355" i="21"/>
  <c r="U355" i="21"/>
  <c r="D356" i="21"/>
  <c r="H356" i="21"/>
  <c r="L356" i="21"/>
  <c r="P356" i="21"/>
  <c r="T356" i="21"/>
  <c r="C357" i="21"/>
  <c r="G357" i="21"/>
  <c r="K357" i="21"/>
  <c r="O357" i="21"/>
  <c r="S357" i="21"/>
  <c r="B358" i="21"/>
  <c r="F358" i="21"/>
  <c r="J358" i="21"/>
  <c r="N358" i="21"/>
  <c r="R358" i="21"/>
  <c r="V358" i="21"/>
  <c r="E359" i="21"/>
  <c r="I359" i="21"/>
  <c r="M359" i="21"/>
  <c r="Q359" i="21"/>
  <c r="U359" i="21"/>
  <c r="D360" i="21"/>
  <c r="H360" i="21"/>
  <c r="L360" i="21"/>
  <c r="P360" i="21"/>
  <c r="T360" i="21"/>
  <c r="C361" i="21"/>
  <c r="G361" i="21"/>
  <c r="K361" i="21"/>
  <c r="O361" i="21"/>
  <c r="S361" i="21"/>
  <c r="B362" i="21"/>
  <c r="F362" i="21"/>
  <c r="J362" i="21"/>
  <c r="N362" i="21"/>
  <c r="R362" i="21"/>
  <c r="V362" i="21"/>
  <c r="E363" i="21"/>
  <c r="I363" i="21"/>
  <c r="M363" i="21"/>
  <c r="Q363" i="21"/>
  <c r="U363" i="21"/>
  <c r="D364" i="21"/>
  <c r="H364" i="21"/>
  <c r="L364" i="21"/>
  <c r="P364" i="21"/>
  <c r="T364" i="21"/>
  <c r="C365" i="21"/>
  <c r="G365" i="21"/>
  <c r="K365" i="21"/>
  <c r="O365" i="21"/>
  <c r="S365" i="21"/>
  <c r="B366" i="21"/>
  <c r="F366" i="21"/>
  <c r="J366" i="21"/>
  <c r="N366" i="21"/>
  <c r="R366" i="21"/>
  <c r="V366" i="21"/>
  <c r="E367" i="21"/>
  <c r="I367" i="21"/>
  <c r="M367" i="21"/>
  <c r="Q367" i="21"/>
  <c r="U367" i="21"/>
  <c r="D368" i="21"/>
  <c r="H368" i="21"/>
  <c r="R94" i="21"/>
  <c r="P120" i="21"/>
  <c r="I130" i="21"/>
  <c r="K136" i="21"/>
  <c r="M142" i="21"/>
  <c r="O148" i="21"/>
  <c r="Q154" i="21"/>
  <c r="S160" i="21"/>
  <c r="U166" i="21"/>
  <c r="S172" i="21"/>
  <c r="T175" i="21"/>
  <c r="M178" i="21"/>
  <c r="K180" i="21"/>
  <c r="V181" i="21"/>
  <c r="L183" i="21"/>
  <c r="B185" i="21"/>
  <c r="M186" i="21"/>
  <c r="C188" i="21"/>
  <c r="N189" i="21"/>
  <c r="D191" i="21"/>
  <c r="O192" i="21"/>
  <c r="E194" i="21"/>
  <c r="P195" i="21"/>
  <c r="F197" i="21"/>
  <c r="Q198" i="21"/>
  <c r="G200" i="21"/>
  <c r="R201" i="21"/>
  <c r="H203" i="21"/>
  <c r="S204" i="21"/>
  <c r="I206" i="21"/>
  <c r="T207" i="21"/>
  <c r="J209" i="21"/>
  <c r="U210" i="21"/>
  <c r="K212" i="21"/>
  <c r="V213" i="21"/>
  <c r="L215" i="21"/>
  <c r="B217" i="21"/>
  <c r="M218" i="21"/>
  <c r="C220" i="21"/>
  <c r="I221" i="21"/>
  <c r="D222" i="21"/>
  <c r="T222" i="21"/>
  <c r="O223" i="21"/>
  <c r="J224" i="21"/>
  <c r="E225" i="21"/>
  <c r="U225" i="21"/>
  <c r="P226" i="21"/>
  <c r="K227" i="21"/>
  <c r="F228" i="21"/>
  <c r="V228" i="21"/>
  <c r="Q229" i="21"/>
  <c r="L230" i="21"/>
  <c r="G231" i="21"/>
  <c r="B232" i="21"/>
  <c r="R232" i="21"/>
  <c r="M233" i="21"/>
  <c r="H234" i="21"/>
  <c r="C235" i="21"/>
  <c r="S235" i="21"/>
  <c r="N236" i="21"/>
  <c r="I237" i="21"/>
  <c r="D238" i="21"/>
  <c r="T238" i="21"/>
  <c r="O239" i="21"/>
  <c r="J240" i="21"/>
  <c r="E241" i="21"/>
  <c r="U241" i="21"/>
  <c r="P242" i="21"/>
  <c r="K243" i="21"/>
  <c r="F244" i="21"/>
  <c r="V244" i="21"/>
  <c r="Q245" i="21"/>
  <c r="L246" i="21"/>
  <c r="G247" i="21"/>
  <c r="B248" i="21"/>
  <c r="R248" i="21"/>
  <c r="M249" i="21"/>
  <c r="H250" i="21"/>
  <c r="C251" i="21"/>
  <c r="S251" i="21"/>
  <c r="N252" i="21"/>
  <c r="E253" i="21"/>
  <c r="M253" i="21"/>
  <c r="S253" i="21"/>
  <c r="D254" i="21"/>
  <c r="I254" i="21"/>
  <c r="N254" i="21"/>
  <c r="T254" i="21"/>
  <c r="D255" i="21"/>
  <c r="I255" i="21"/>
  <c r="O255" i="21"/>
  <c r="T255" i="21"/>
  <c r="D256" i="21"/>
  <c r="I256" i="21"/>
  <c r="M256" i="21"/>
  <c r="Q256" i="21"/>
  <c r="U256" i="21"/>
  <c r="D257" i="21"/>
  <c r="H257" i="21"/>
  <c r="L257" i="21"/>
  <c r="P257" i="21"/>
  <c r="T257" i="21"/>
  <c r="C258" i="21"/>
  <c r="G258" i="21"/>
  <c r="K258" i="21"/>
  <c r="O258" i="21"/>
  <c r="S258" i="21"/>
  <c r="B259" i="21"/>
  <c r="F259" i="21"/>
  <c r="J259" i="21"/>
  <c r="N259" i="21"/>
  <c r="R259" i="21"/>
  <c r="V259" i="21"/>
  <c r="E260" i="21"/>
  <c r="I260" i="21"/>
  <c r="M260" i="21"/>
  <c r="Q260" i="21"/>
  <c r="U260" i="21"/>
  <c r="D261" i="21"/>
  <c r="H261" i="21"/>
  <c r="L261" i="21"/>
  <c r="P261" i="21"/>
  <c r="T261" i="21"/>
  <c r="C262" i="21"/>
  <c r="G262" i="21"/>
  <c r="K262" i="21"/>
  <c r="O262" i="21"/>
  <c r="S262" i="21"/>
  <c r="B263" i="21"/>
  <c r="F263" i="21"/>
  <c r="J263" i="21"/>
  <c r="N263" i="21"/>
  <c r="R263" i="21"/>
  <c r="V263" i="21"/>
  <c r="E264" i="21"/>
  <c r="I264" i="21"/>
  <c r="M264" i="21"/>
  <c r="Q264" i="21"/>
  <c r="U264" i="21"/>
  <c r="D265" i="21"/>
  <c r="H265" i="21"/>
  <c r="L265" i="21"/>
  <c r="P265" i="21"/>
  <c r="T265" i="21"/>
  <c r="C266" i="21"/>
  <c r="G266" i="21"/>
  <c r="K266" i="21"/>
  <c r="O266" i="21"/>
  <c r="S266" i="21"/>
  <c r="B267" i="21"/>
  <c r="F267" i="21"/>
  <c r="J267" i="21"/>
  <c r="N267" i="21"/>
  <c r="R267" i="21"/>
  <c r="V267" i="21"/>
  <c r="E268" i="21"/>
  <c r="I268" i="21"/>
  <c r="M268" i="21"/>
  <c r="Q268" i="21"/>
  <c r="U268" i="21"/>
  <c r="D269" i="21"/>
  <c r="H269" i="21"/>
  <c r="L269" i="21"/>
  <c r="P269" i="21"/>
  <c r="T269" i="21"/>
  <c r="C270" i="21"/>
  <c r="G270" i="21"/>
  <c r="K270" i="21"/>
  <c r="O270" i="21"/>
  <c r="S270" i="21"/>
  <c r="B271" i="21"/>
  <c r="F271" i="21"/>
  <c r="J271" i="21"/>
  <c r="N271" i="21"/>
  <c r="R271" i="21"/>
  <c r="V271" i="21"/>
  <c r="E272" i="21"/>
  <c r="I272" i="21"/>
  <c r="M272" i="21"/>
  <c r="Q272" i="21"/>
  <c r="U272" i="21"/>
  <c r="D273" i="21"/>
  <c r="H273" i="21"/>
  <c r="L273" i="21"/>
  <c r="P273" i="21"/>
  <c r="T273" i="21"/>
  <c r="C274" i="21"/>
  <c r="G274" i="21"/>
  <c r="K274" i="21"/>
  <c r="O274" i="21"/>
  <c r="S274" i="21"/>
  <c r="B275" i="21"/>
  <c r="F275" i="21"/>
  <c r="J275" i="21"/>
  <c r="N275" i="21"/>
  <c r="R275" i="21"/>
  <c r="V275" i="21"/>
  <c r="E276" i="21"/>
  <c r="I276" i="21"/>
  <c r="M276" i="21"/>
  <c r="Q276" i="21"/>
  <c r="U276" i="21"/>
  <c r="D277" i="21"/>
  <c r="H277" i="21"/>
  <c r="L277" i="21"/>
  <c r="P277" i="21"/>
  <c r="T277" i="21"/>
  <c r="C278" i="21"/>
  <c r="G278" i="21"/>
  <c r="K278" i="21"/>
  <c r="O278" i="21"/>
  <c r="S278" i="21"/>
  <c r="B279" i="21"/>
  <c r="F279" i="21"/>
  <c r="J279" i="21"/>
  <c r="N279" i="21"/>
  <c r="R279" i="21"/>
  <c r="V279" i="21"/>
  <c r="E280" i="21"/>
  <c r="I280" i="21"/>
  <c r="M280" i="21"/>
  <c r="Q280" i="21"/>
  <c r="U280" i="21"/>
  <c r="D281" i="21"/>
  <c r="H281" i="21"/>
  <c r="L281" i="21"/>
  <c r="P281" i="21"/>
  <c r="T281" i="21"/>
  <c r="C282" i="21"/>
  <c r="G282" i="21"/>
  <c r="K282" i="21"/>
  <c r="O282" i="21"/>
  <c r="S282" i="21"/>
  <c r="B283" i="21"/>
  <c r="F283" i="21"/>
  <c r="J283" i="21"/>
  <c r="N283" i="21"/>
  <c r="R283" i="21"/>
  <c r="V283" i="21"/>
  <c r="E284" i="21"/>
  <c r="I284" i="21"/>
  <c r="M284" i="21"/>
  <c r="Q284" i="21"/>
  <c r="U284" i="21"/>
  <c r="D285" i="21"/>
  <c r="H285" i="21"/>
  <c r="L285" i="21"/>
  <c r="P285" i="21"/>
  <c r="T285" i="21"/>
  <c r="C286" i="21"/>
  <c r="G286" i="21"/>
  <c r="K286" i="21"/>
  <c r="O286" i="21"/>
  <c r="S286" i="21"/>
  <c r="B287" i="21"/>
  <c r="F287" i="21"/>
  <c r="J287" i="21"/>
  <c r="N287" i="21"/>
  <c r="R287" i="21"/>
  <c r="V287" i="21"/>
  <c r="E288" i="21"/>
  <c r="I288" i="21"/>
  <c r="M288" i="21"/>
  <c r="Q288" i="21"/>
  <c r="U288" i="21"/>
  <c r="D289" i="21"/>
  <c r="H289" i="21"/>
  <c r="L289" i="21"/>
  <c r="P289" i="21"/>
  <c r="T289" i="21"/>
  <c r="C290" i="21"/>
  <c r="G290" i="21"/>
  <c r="K290" i="21"/>
  <c r="O290" i="21"/>
  <c r="S290" i="21"/>
  <c r="B291" i="21"/>
  <c r="F291" i="21"/>
  <c r="J291" i="21"/>
  <c r="N291" i="21"/>
  <c r="R291" i="21"/>
  <c r="V291" i="21"/>
  <c r="E292" i="21"/>
  <c r="I292" i="21"/>
  <c r="M292" i="21"/>
  <c r="Q292" i="21"/>
  <c r="U292" i="21"/>
  <c r="D293" i="21"/>
  <c r="H293" i="21"/>
  <c r="L293" i="21"/>
  <c r="P293" i="21"/>
  <c r="T293" i="21"/>
  <c r="C294" i="21"/>
  <c r="G294" i="21"/>
  <c r="K294" i="21"/>
  <c r="O294" i="21"/>
  <c r="S294" i="21"/>
  <c r="B295" i="21"/>
  <c r="F295" i="21"/>
  <c r="J295" i="21"/>
  <c r="N295" i="21"/>
  <c r="R295" i="21"/>
  <c r="V295" i="21"/>
  <c r="E296" i="21"/>
  <c r="I296" i="21"/>
  <c r="M296" i="21"/>
  <c r="Q296" i="21"/>
  <c r="U296" i="21"/>
  <c r="D297" i="21"/>
  <c r="H297" i="21"/>
  <c r="L297" i="21"/>
  <c r="P297" i="21"/>
  <c r="T297" i="21"/>
  <c r="C298" i="21"/>
  <c r="G298" i="21"/>
  <c r="K298" i="21"/>
  <c r="O298" i="21"/>
  <c r="S298" i="21"/>
  <c r="B299" i="21"/>
  <c r="F299" i="21"/>
  <c r="J299" i="21"/>
  <c r="N299" i="21"/>
  <c r="R299" i="21"/>
  <c r="V299" i="21"/>
  <c r="E300" i="21"/>
  <c r="I300" i="21"/>
  <c r="M300" i="21"/>
  <c r="Q300" i="21"/>
  <c r="U300" i="21"/>
  <c r="D301" i="21"/>
  <c r="H301" i="21"/>
  <c r="L301" i="21"/>
  <c r="P301" i="21"/>
  <c r="T301" i="21"/>
  <c r="C302" i="21"/>
  <c r="G302" i="21"/>
  <c r="K302" i="21"/>
  <c r="O302" i="21"/>
  <c r="S302" i="21"/>
  <c r="B303" i="21"/>
  <c r="F303" i="21"/>
  <c r="J303" i="21"/>
  <c r="N303" i="21"/>
  <c r="R303" i="21"/>
  <c r="V303" i="21"/>
  <c r="E304" i="21"/>
  <c r="I304" i="21"/>
  <c r="M304" i="21"/>
  <c r="Q304" i="21"/>
  <c r="U304" i="21"/>
  <c r="D305" i="21"/>
  <c r="H305" i="21"/>
  <c r="L305" i="21"/>
  <c r="P305" i="21"/>
  <c r="T305" i="21"/>
  <c r="C306" i="21"/>
  <c r="G306" i="21"/>
  <c r="K306" i="21"/>
  <c r="O306" i="21"/>
  <c r="S306" i="21"/>
  <c r="B307" i="21"/>
  <c r="F307" i="21"/>
  <c r="J307" i="21"/>
  <c r="N307" i="21"/>
  <c r="R307" i="21"/>
  <c r="V307" i="21"/>
  <c r="E308" i="21"/>
  <c r="I308" i="21"/>
  <c r="M308" i="21"/>
  <c r="Q308" i="21"/>
  <c r="U308" i="21"/>
  <c r="D309" i="21"/>
  <c r="H309" i="21"/>
  <c r="L309" i="21"/>
  <c r="P309" i="21"/>
  <c r="T309" i="21"/>
  <c r="C310" i="21"/>
  <c r="G310" i="21"/>
  <c r="K310" i="21"/>
  <c r="O310" i="21"/>
  <c r="S310" i="21"/>
  <c r="B311" i="21"/>
  <c r="F311" i="21"/>
  <c r="J311" i="21"/>
  <c r="N311" i="21"/>
  <c r="R311" i="21"/>
  <c r="V311" i="21"/>
  <c r="E312" i="21"/>
  <c r="I312" i="21"/>
  <c r="M312" i="21"/>
  <c r="Q312" i="21"/>
  <c r="U312" i="21"/>
  <c r="D313" i="21"/>
  <c r="H313" i="21"/>
  <c r="L313" i="21"/>
  <c r="P313" i="21"/>
  <c r="T313" i="21"/>
  <c r="C314" i="21"/>
  <c r="G314" i="21"/>
  <c r="K314" i="21"/>
  <c r="O314" i="21"/>
  <c r="S314" i="21"/>
  <c r="D317" i="21"/>
  <c r="H317" i="21"/>
  <c r="L317" i="21"/>
  <c r="P317" i="21"/>
  <c r="T317" i="21"/>
  <c r="C318" i="21"/>
  <c r="G318" i="21"/>
  <c r="K318" i="21"/>
  <c r="O318" i="21"/>
  <c r="S318" i="21"/>
  <c r="B319" i="21"/>
  <c r="F319" i="21"/>
  <c r="J319" i="21"/>
  <c r="N319" i="21"/>
  <c r="R319" i="21"/>
  <c r="V319" i="21"/>
  <c r="E320" i="21"/>
  <c r="I320" i="21"/>
  <c r="M320" i="21"/>
  <c r="Q320" i="21"/>
  <c r="U320" i="21"/>
  <c r="D321" i="21"/>
  <c r="H321" i="21"/>
  <c r="L321" i="21"/>
  <c r="P321" i="21"/>
  <c r="T321" i="21"/>
  <c r="C322" i="21"/>
  <c r="G322" i="21"/>
  <c r="K322" i="21"/>
  <c r="O322" i="21"/>
  <c r="S322" i="21"/>
  <c r="B323" i="21"/>
  <c r="F323" i="21"/>
  <c r="J323" i="21"/>
  <c r="N323" i="21"/>
  <c r="R323" i="21"/>
  <c r="V323" i="21"/>
  <c r="E324" i="21"/>
  <c r="I324" i="21"/>
  <c r="M324" i="21"/>
  <c r="Q324" i="21"/>
  <c r="U324" i="21"/>
  <c r="D325" i="21"/>
  <c r="H325" i="21"/>
  <c r="L325" i="21"/>
  <c r="P325" i="21"/>
  <c r="T325" i="21"/>
  <c r="C326" i="21"/>
  <c r="G326" i="21"/>
  <c r="K326" i="21"/>
  <c r="O326" i="21"/>
  <c r="S326" i="21"/>
  <c r="B327" i="21"/>
  <c r="F327" i="21"/>
  <c r="J327" i="21"/>
  <c r="N327" i="21"/>
  <c r="R327" i="21"/>
  <c r="V327" i="21"/>
  <c r="E328" i="21"/>
  <c r="I328" i="21"/>
  <c r="M328" i="21"/>
  <c r="Q328" i="21"/>
  <c r="U328" i="21"/>
  <c r="D329" i="21"/>
  <c r="H329" i="21"/>
  <c r="L329" i="21"/>
  <c r="P329" i="21"/>
  <c r="T329" i="21"/>
  <c r="C330" i="21"/>
  <c r="G330" i="21"/>
  <c r="K330" i="21"/>
  <c r="O330" i="21"/>
  <c r="S330" i="21"/>
  <c r="B331" i="21"/>
  <c r="F331" i="21"/>
  <c r="J331" i="21"/>
  <c r="N331" i="21"/>
  <c r="R331" i="21"/>
  <c r="V331" i="21"/>
  <c r="E332" i="21"/>
  <c r="I332" i="21"/>
  <c r="M332" i="21"/>
  <c r="Q332" i="21"/>
  <c r="U332" i="21"/>
  <c r="D333" i="21"/>
  <c r="H333" i="21"/>
  <c r="L333" i="21"/>
  <c r="P333" i="21"/>
  <c r="T333" i="21"/>
  <c r="C334" i="21"/>
  <c r="G334" i="21"/>
  <c r="K334" i="21"/>
  <c r="O334" i="21"/>
  <c r="S334" i="21"/>
  <c r="B335" i="21"/>
  <c r="F335" i="21"/>
  <c r="J335" i="21"/>
  <c r="N335" i="21"/>
  <c r="R335" i="21"/>
  <c r="V335" i="21"/>
  <c r="E336" i="21"/>
  <c r="I336" i="21"/>
  <c r="M336" i="21"/>
  <c r="Q336" i="21"/>
  <c r="U336" i="21"/>
  <c r="D337" i="21"/>
  <c r="H337" i="21"/>
  <c r="L337" i="21"/>
  <c r="P337" i="21"/>
  <c r="T337" i="21"/>
  <c r="C338" i="21"/>
  <c r="G338" i="21"/>
  <c r="K338" i="21"/>
  <c r="O338" i="21"/>
  <c r="S338" i="21"/>
  <c r="B339" i="21"/>
  <c r="F339" i="21"/>
  <c r="J339" i="21"/>
  <c r="N339" i="21"/>
  <c r="R339" i="21"/>
  <c r="V339" i="21"/>
  <c r="E340" i="21"/>
  <c r="I340" i="21"/>
  <c r="M340" i="21"/>
  <c r="Q340" i="21"/>
  <c r="U340" i="21"/>
  <c r="D341" i="21"/>
  <c r="H341" i="21"/>
  <c r="L341" i="21"/>
  <c r="P341" i="21"/>
  <c r="T341" i="21"/>
  <c r="C342" i="21"/>
  <c r="G342" i="21"/>
  <c r="K342" i="21"/>
  <c r="O342" i="21"/>
  <c r="S342" i="21"/>
  <c r="B343" i="21"/>
  <c r="F343" i="21"/>
  <c r="J343" i="21"/>
  <c r="N343" i="21"/>
  <c r="R343" i="21"/>
  <c r="V343" i="21"/>
  <c r="E344" i="21"/>
  <c r="I344" i="21"/>
  <c r="M344" i="21"/>
  <c r="Q344" i="21"/>
  <c r="U344" i="21"/>
  <c r="D345" i="21"/>
  <c r="H345" i="21"/>
  <c r="L345" i="21"/>
  <c r="P345" i="21"/>
  <c r="T345" i="21"/>
  <c r="C346" i="21"/>
  <c r="G346" i="21"/>
  <c r="K346" i="21"/>
  <c r="O346" i="21"/>
  <c r="S346" i="21"/>
  <c r="B347" i="21"/>
  <c r="F347" i="21"/>
  <c r="J347" i="21"/>
  <c r="N347" i="21"/>
  <c r="R347" i="21"/>
  <c r="V347" i="21"/>
  <c r="E348" i="21"/>
  <c r="I348" i="21"/>
  <c r="M348" i="21"/>
  <c r="Q348" i="21"/>
  <c r="U348" i="21"/>
  <c r="D349" i="21"/>
  <c r="H349" i="21"/>
  <c r="L349" i="21"/>
  <c r="P349" i="21"/>
  <c r="T349" i="21"/>
  <c r="C350" i="21"/>
  <c r="G350" i="21"/>
  <c r="K350" i="21"/>
  <c r="O350" i="21"/>
  <c r="S350" i="21"/>
  <c r="B351" i="21"/>
  <c r="F351" i="21"/>
  <c r="J351" i="21"/>
  <c r="N351" i="21"/>
  <c r="R351" i="21"/>
  <c r="V351" i="21"/>
  <c r="E352" i="21"/>
  <c r="I352" i="21"/>
  <c r="M352" i="21"/>
  <c r="Q352" i="21"/>
  <c r="U352" i="21"/>
  <c r="D353" i="21"/>
  <c r="H353" i="21"/>
  <c r="L353" i="21"/>
  <c r="P353" i="21"/>
  <c r="T353" i="21"/>
  <c r="C354" i="21"/>
  <c r="G354" i="21"/>
  <c r="K354" i="21"/>
  <c r="O354" i="21"/>
  <c r="S354" i="21"/>
  <c r="B355" i="21"/>
  <c r="F355" i="21"/>
  <c r="J355" i="21"/>
  <c r="N355" i="21"/>
  <c r="R355" i="21"/>
  <c r="V355" i="21"/>
  <c r="E356" i="21"/>
  <c r="I356" i="21"/>
  <c r="M356" i="21"/>
  <c r="Q356" i="21"/>
  <c r="U356" i="21"/>
  <c r="D357" i="21"/>
  <c r="H357" i="21"/>
  <c r="L357" i="21"/>
  <c r="P357" i="21"/>
  <c r="T357" i="21"/>
  <c r="C358" i="21"/>
  <c r="G358" i="21"/>
  <c r="K358" i="21"/>
  <c r="O358" i="21"/>
  <c r="S358" i="21"/>
  <c r="B359" i="21"/>
  <c r="F359" i="21"/>
  <c r="J359" i="21"/>
  <c r="N359" i="21"/>
  <c r="R359" i="21"/>
  <c r="V359" i="21"/>
  <c r="E360" i="21"/>
  <c r="I360" i="21"/>
  <c r="M360" i="21"/>
  <c r="Q360" i="21"/>
  <c r="U360" i="21"/>
  <c r="D361" i="21"/>
  <c r="H361" i="21"/>
  <c r="L361" i="21"/>
  <c r="P361" i="21"/>
  <c r="T361" i="21"/>
  <c r="C362" i="21"/>
  <c r="G362" i="21"/>
  <c r="K362" i="21"/>
  <c r="O362" i="21"/>
  <c r="S362" i="21"/>
  <c r="B363" i="21"/>
  <c r="F363" i="21"/>
  <c r="J363" i="21"/>
  <c r="N363" i="21"/>
  <c r="R363" i="21"/>
  <c r="V363" i="21"/>
  <c r="E364" i="21"/>
  <c r="I364" i="21"/>
  <c r="M364" i="21"/>
  <c r="Q364" i="21"/>
  <c r="U364" i="21"/>
  <c r="D365" i="21"/>
  <c r="H365" i="21"/>
  <c r="L365" i="21"/>
  <c r="P365" i="21"/>
  <c r="T365" i="21"/>
  <c r="C366" i="21"/>
  <c r="G366" i="21"/>
  <c r="K366" i="21"/>
  <c r="O366" i="21"/>
  <c r="S366" i="21"/>
  <c r="B367" i="21"/>
  <c r="F367" i="21"/>
  <c r="J367" i="21"/>
  <c r="N367" i="21"/>
  <c r="R367" i="21"/>
  <c r="V367" i="21"/>
  <c r="E368" i="21"/>
  <c r="I368" i="21"/>
  <c r="M368" i="21"/>
  <c r="Q368" i="21"/>
  <c r="U368" i="21"/>
  <c r="D369" i="21"/>
  <c r="H369" i="21"/>
  <c r="L369" i="21"/>
  <c r="P369" i="21"/>
  <c r="T369" i="21"/>
  <c r="C370" i="21"/>
  <c r="J102" i="21"/>
  <c r="N124" i="21"/>
  <c r="T131" i="21"/>
  <c r="V137" i="21"/>
  <c r="C144" i="21"/>
  <c r="E150" i="21"/>
  <c r="G156" i="21"/>
  <c r="I162" i="21"/>
  <c r="K168" i="21"/>
  <c r="N173" i="21"/>
  <c r="O176" i="21"/>
  <c r="D179" i="21"/>
  <c r="S180" i="21"/>
  <c r="I182" i="21"/>
  <c r="T183" i="21"/>
  <c r="J185" i="21"/>
  <c r="U186" i="21"/>
  <c r="K188" i="21"/>
  <c r="V189" i="21"/>
  <c r="L191" i="21"/>
  <c r="B193" i="21"/>
  <c r="M194" i="21"/>
  <c r="C196" i="21"/>
  <c r="N197" i="21"/>
  <c r="D199" i="21"/>
  <c r="O200" i="21"/>
  <c r="E202" i="21"/>
  <c r="P203" i="21"/>
  <c r="F205" i="21"/>
  <c r="Q206" i="21"/>
  <c r="G208" i="21"/>
  <c r="R209" i="21"/>
  <c r="H211" i="21"/>
  <c r="S212" i="21"/>
  <c r="I214" i="21"/>
  <c r="T215" i="21"/>
  <c r="J217" i="21"/>
  <c r="U218" i="21"/>
  <c r="K220" i="21"/>
  <c r="M221" i="21"/>
  <c r="H222" i="21"/>
  <c r="C223" i="21"/>
  <c r="S223" i="21"/>
  <c r="N224" i="21"/>
  <c r="I225" i="21"/>
  <c r="D226" i="21"/>
  <c r="T226" i="21"/>
  <c r="O227" i="21"/>
  <c r="J228" i="21"/>
  <c r="E229" i="21"/>
  <c r="U229" i="21"/>
  <c r="P230" i="21"/>
  <c r="K231" i="21"/>
  <c r="F232" i="21"/>
  <c r="V232" i="21"/>
  <c r="Q233" i="21"/>
  <c r="L234" i="21"/>
  <c r="G235" i="21"/>
  <c r="B236" i="21"/>
  <c r="R236" i="21"/>
  <c r="M237" i="21"/>
  <c r="H238" i="21"/>
  <c r="C239" i="21"/>
  <c r="S239" i="21"/>
  <c r="N240" i="21"/>
  <c r="I241" i="21"/>
  <c r="D242" i="21"/>
  <c r="T242" i="21"/>
  <c r="O243" i="21"/>
  <c r="J244" i="21"/>
  <c r="E245" i="21"/>
  <c r="U245" i="21"/>
  <c r="P246" i="21"/>
  <c r="K247" i="21"/>
  <c r="F248" i="21"/>
  <c r="V248" i="21"/>
  <c r="Q249" i="21"/>
  <c r="L250" i="21"/>
  <c r="G251" i="21"/>
  <c r="B252" i="21"/>
  <c r="R252" i="21"/>
  <c r="F253" i="21"/>
  <c r="N253" i="21"/>
  <c r="U253" i="21"/>
  <c r="E254" i="21"/>
  <c r="J254" i="21"/>
  <c r="P254" i="21"/>
  <c r="U254" i="21"/>
  <c r="E255" i="21"/>
  <c r="K255" i="21"/>
  <c r="P255" i="21"/>
  <c r="U255" i="21"/>
  <c r="F256" i="21"/>
  <c r="J256" i="21"/>
  <c r="N256" i="21"/>
  <c r="R256" i="21"/>
  <c r="V256" i="21"/>
  <c r="E257" i="21"/>
  <c r="I257" i="21"/>
  <c r="M257" i="21"/>
  <c r="Q257" i="21"/>
  <c r="U257" i="21"/>
  <c r="D258" i="21"/>
  <c r="H258" i="21"/>
  <c r="L258" i="21"/>
  <c r="P258" i="21"/>
  <c r="T258" i="21"/>
  <c r="C259" i="21"/>
  <c r="G259" i="21"/>
  <c r="K259" i="21"/>
  <c r="O259" i="21"/>
  <c r="S259" i="21"/>
  <c r="B260" i="21"/>
  <c r="F260" i="21"/>
  <c r="J260" i="21"/>
  <c r="N260" i="21"/>
  <c r="R260" i="21"/>
  <c r="V260" i="21"/>
  <c r="E261" i="21"/>
  <c r="I261" i="21"/>
  <c r="M261" i="21"/>
  <c r="Q261" i="21"/>
  <c r="U261" i="21"/>
  <c r="D262" i="21"/>
  <c r="H262" i="21"/>
  <c r="L262" i="21"/>
  <c r="P262" i="21"/>
  <c r="T262" i="21"/>
  <c r="C263" i="21"/>
  <c r="G263" i="21"/>
  <c r="K263" i="21"/>
  <c r="O263" i="21"/>
  <c r="S263" i="21"/>
  <c r="B264" i="21"/>
  <c r="F264" i="21"/>
  <c r="J264" i="21"/>
  <c r="N264" i="21"/>
  <c r="R264" i="21"/>
  <c r="V264" i="21"/>
  <c r="E265" i="21"/>
  <c r="I265" i="21"/>
  <c r="M265" i="21"/>
  <c r="Q265" i="21"/>
  <c r="U265" i="21"/>
  <c r="D266" i="21"/>
  <c r="H266" i="21"/>
  <c r="L266" i="21"/>
  <c r="P266" i="21"/>
  <c r="T266" i="21"/>
  <c r="C267" i="21"/>
  <c r="G267" i="21"/>
  <c r="K267" i="21"/>
  <c r="O267" i="21"/>
  <c r="S267" i="21"/>
  <c r="B268" i="21"/>
  <c r="F268" i="21"/>
  <c r="J268" i="21"/>
  <c r="N268" i="21"/>
  <c r="R268" i="21"/>
  <c r="V268" i="21"/>
  <c r="E269" i="21"/>
  <c r="I269" i="21"/>
  <c r="M269" i="21"/>
  <c r="Q269" i="21"/>
  <c r="U269" i="21"/>
  <c r="D270" i="21"/>
  <c r="H270" i="21"/>
  <c r="L270" i="21"/>
  <c r="P270" i="21"/>
  <c r="T270" i="21"/>
  <c r="C271" i="21"/>
  <c r="G271" i="21"/>
  <c r="K271" i="21"/>
  <c r="O271" i="21"/>
  <c r="S271" i="21"/>
  <c r="B272" i="21"/>
  <c r="F272" i="21"/>
  <c r="J272" i="21"/>
  <c r="N272" i="21"/>
  <c r="R272" i="21"/>
  <c r="V272" i="21"/>
  <c r="E273" i="21"/>
  <c r="I273" i="21"/>
  <c r="M273" i="21"/>
  <c r="Q273" i="21"/>
  <c r="U273" i="21"/>
  <c r="D274" i="21"/>
  <c r="H274" i="21"/>
  <c r="L274" i="21"/>
  <c r="P274" i="21"/>
  <c r="T274" i="21"/>
  <c r="C275" i="21"/>
  <c r="G275" i="21"/>
  <c r="K275" i="21"/>
  <c r="O275" i="21"/>
  <c r="S275" i="21"/>
  <c r="B276" i="21"/>
  <c r="F276" i="21"/>
  <c r="J276" i="21"/>
  <c r="N276" i="21"/>
  <c r="R276" i="21"/>
  <c r="V276" i="21"/>
  <c r="E277" i="21"/>
  <c r="I277" i="21"/>
  <c r="M277" i="21"/>
  <c r="Q277" i="21"/>
  <c r="U277" i="21"/>
  <c r="D278" i="21"/>
  <c r="H278" i="21"/>
  <c r="L278" i="21"/>
  <c r="P278" i="21"/>
  <c r="T278" i="21"/>
  <c r="C279" i="21"/>
  <c r="G279" i="21"/>
  <c r="K279" i="21"/>
  <c r="O279" i="21"/>
  <c r="S279" i="21"/>
  <c r="B280" i="21"/>
  <c r="F280" i="21"/>
  <c r="J280" i="21"/>
  <c r="N280" i="21"/>
  <c r="R280" i="21"/>
  <c r="V280" i="21"/>
  <c r="E281" i="21"/>
  <c r="I281" i="21"/>
  <c r="M281" i="21"/>
  <c r="Q281" i="21"/>
  <c r="U281" i="21"/>
  <c r="D282" i="21"/>
  <c r="H282" i="21"/>
  <c r="L282" i="21"/>
  <c r="P282" i="21"/>
  <c r="T282" i="21"/>
  <c r="C283" i="21"/>
  <c r="G283" i="21"/>
  <c r="K283" i="21"/>
  <c r="O283" i="21"/>
  <c r="S283" i="21"/>
  <c r="B284" i="21"/>
  <c r="F284" i="21"/>
  <c r="J284" i="21"/>
  <c r="N284" i="21"/>
  <c r="R284" i="21"/>
  <c r="V284" i="21"/>
  <c r="E285" i="21"/>
  <c r="I285" i="21"/>
  <c r="M285" i="21"/>
  <c r="Q285" i="21"/>
  <c r="U285" i="21"/>
  <c r="D286" i="21"/>
  <c r="H286" i="21"/>
  <c r="L286" i="21"/>
  <c r="P286" i="21"/>
  <c r="T286" i="21"/>
  <c r="C287" i="21"/>
  <c r="G287" i="21"/>
  <c r="K287" i="21"/>
  <c r="O287" i="21"/>
  <c r="S287" i="21"/>
  <c r="B288" i="21"/>
  <c r="F288" i="21"/>
  <c r="J288" i="21"/>
  <c r="N288" i="21"/>
  <c r="R288" i="21"/>
  <c r="V288" i="21"/>
  <c r="E289" i="21"/>
  <c r="I289" i="21"/>
  <c r="M289" i="21"/>
  <c r="Q289" i="21"/>
  <c r="U289" i="21"/>
  <c r="D290" i="21"/>
  <c r="H290" i="21"/>
  <c r="L290" i="21"/>
  <c r="P290" i="21"/>
  <c r="T290" i="21"/>
  <c r="C291" i="21"/>
  <c r="G291" i="21"/>
  <c r="K291" i="21"/>
  <c r="O291" i="21"/>
  <c r="S291" i="21"/>
  <c r="B292" i="21"/>
  <c r="F292" i="21"/>
  <c r="J292" i="21"/>
  <c r="N292" i="21"/>
  <c r="R292" i="21"/>
  <c r="V292" i="21"/>
  <c r="E293" i="21"/>
  <c r="I293" i="21"/>
  <c r="M293" i="21"/>
  <c r="Q293" i="21"/>
  <c r="U293" i="21"/>
  <c r="D294" i="21"/>
  <c r="H294" i="21"/>
  <c r="L294" i="21"/>
  <c r="P294" i="21"/>
  <c r="T294" i="21"/>
  <c r="C295" i="21"/>
  <c r="G295" i="21"/>
  <c r="K295" i="21"/>
  <c r="O295" i="21"/>
  <c r="S295" i="21"/>
  <c r="B296" i="21"/>
  <c r="F296" i="21"/>
  <c r="J296" i="21"/>
  <c r="N296" i="21"/>
  <c r="R296" i="21"/>
  <c r="V296" i="21"/>
  <c r="E297" i="21"/>
  <c r="I297" i="21"/>
  <c r="M297" i="21"/>
  <c r="Q297" i="21"/>
  <c r="U297" i="21"/>
  <c r="D298" i="21"/>
  <c r="H298" i="21"/>
  <c r="L298" i="21"/>
  <c r="P298" i="21"/>
  <c r="T298" i="21"/>
  <c r="C299" i="21"/>
  <c r="G299" i="21"/>
  <c r="K299" i="21"/>
  <c r="O299" i="21"/>
  <c r="S299" i="21"/>
  <c r="B300" i="21"/>
  <c r="F300" i="21"/>
  <c r="J300" i="21"/>
  <c r="N300" i="21"/>
  <c r="R300" i="21"/>
  <c r="V300" i="21"/>
  <c r="E301" i="21"/>
  <c r="I301" i="21"/>
  <c r="M301" i="21"/>
  <c r="Q301" i="21"/>
  <c r="U301" i="21"/>
  <c r="D302" i="21"/>
  <c r="H302" i="21"/>
  <c r="L302" i="21"/>
  <c r="P302" i="21"/>
  <c r="T302" i="21"/>
  <c r="C303" i="21"/>
  <c r="G303" i="21"/>
  <c r="K303" i="21"/>
  <c r="O303" i="21"/>
  <c r="S303" i="21"/>
  <c r="B304" i="21"/>
  <c r="F304" i="21"/>
  <c r="J304" i="21"/>
  <c r="N304" i="21"/>
  <c r="R304" i="21"/>
  <c r="V304" i="21"/>
  <c r="E305" i="21"/>
  <c r="I305" i="21"/>
  <c r="M305" i="21"/>
  <c r="Q305" i="21"/>
  <c r="U305" i="21"/>
  <c r="D306" i="21"/>
  <c r="H306" i="21"/>
  <c r="L306" i="21"/>
  <c r="P306" i="21"/>
  <c r="T306" i="21"/>
  <c r="C307" i="21"/>
  <c r="G307" i="21"/>
  <c r="K307" i="21"/>
  <c r="O307" i="21"/>
  <c r="S307" i="21"/>
  <c r="B308" i="21"/>
  <c r="F308" i="21"/>
  <c r="J308" i="21"/>
  <c r="N308" i="21"/>
  <c r="R308" i="21"/>
  <c r="V308" i="21"/>
  <c r="E309" i="21"/>
  <c r="I309" i="21"/>
  <c r="M309" i="21"/>
  <c r="Q309" i="21"/>
  <c r="U309" i="21"/>
  <c r="D310" i="21"/>
  <c r="H310" i="21"/>
  <c r="L310" i="21"/>
  <c r="P310" i="21"/>
  <c r="T310" i="21"/>
  <c r="C311" i="21"/>
  <c r="G311" i="21"/>
  <c r="K311" i="21"/>
  <c r="O311" i="21"/>
  <c r="S311" i="21"/>
  <c r="B312" i="21"/>
  <c r="F312" i="21"/>
  <c r="J312" i="21"/>
  <c r="N312" i="21"/>
  <c r="R312" i="21"/>
  <c r="V312" i="21"/>
  <c r="E313" i="21"/>
  <c r="I313" i="21"/>
  <c r="M313" i="21"/>
  <c r="Q313" i="21"/>
  <c r="U313" i="21"/>
  <c r="D314" i="21"/>
  <c r="H314" i="21"/>
  <c r="L314" i="21"/>
  <c r="P314" i="21"/>
  <c r="T314" i="21"/>
  <c r="E317" i="21"/>
  <c r="I317" i="21"/>
  <c r="M317" i="21"/>
  <c r="Q317" i="21"/>
  <c r="U317" i="21"/>
  <c r="D318" i="21"/>
  <c r="H318" i="21"/>
  <c r="L318" i="21"/>
  <c r="P318" i="21"/>
  <c r="T318" i="21"/>
  <c r="C319" i="21"/>
  <c r="G319" i="21"/>
  <c r="K319" i="21"/>
  <c r="O319" i="21"/>
  <c r="S319" i="21"/>
  <c r="B320" i="21"/>
  <c r="F320" i="21"/>
  <c r="J320" i="21"/>
  <c r="N320" i="21"/>
  <c r="R320" i="21"/>
  <c r="V320" i="21"/>
  <c r="E321" i="21"/>
  <c r="I321" i="21"/>
  <c r="M321" i="21"/>
  <c r="Q321" i="21"/>
  <c r="U321" i="21"/>
  <c r="D322" i="21"/>
  <c r="H322" i="21"/>
  <c r="L322" i="21"/>
  <c r="P322" i="21"/>
  <c r="T322" i="21"/>
  <c r="C323" i="21"/>
  <c r="G323" i="21"/>
  <c r="K323" i="21"/>
  <c r="O323" i="21"/>
  <c r="S323" i="21"/>
  <c r="B324" i="21"/>
  <c r="F324" i="21"/>
  <c r="J324" i="21"/>
  <c r="N324" i="21"/>
  <c r="R324" i="21"/>
  <c r="V324" i="21"/>
  <c r="E325" i="21"/>
  <c r="I325" i="21"/>
  <c r="M325" i="21"/>
  <c r="Q325" i="21"/>
  <c r="U325" i="21"/>
  <c r="D326" i="21"/>
  <c r="H326" i="21"/>
  <c r="L326" i="21"/>
  <c r="P326" i="21"/>
  <c r="T326" i="21"/>
  <c r="C327" i="21"/>
  <c r="G327" i="21"/>
  <c r="K327" i="21"/>
  <c r="O327" i="21"/>
  <c r="S327" i="21"/>
  <c r="B328" i="21"/>
  <c r="F328" i="21"/>
  <c r="J328" i="21"/>
  <c r="N328" i="21"/>
  <c r="R328" i="21"/>
  <c r="V328" i="21"/>
  <c r="E329" i="21"/>
  <c r="I329" i="21"/>
  <c r="M329" i="21"/>
  <c r="Q329" i="21"/>
  <c r="U329" i="21"/>
  <c r="D330" i="21"/>
  <c r="H330" i="21"/>
  <c r="L330" i="21"/>
  <c r="P330" i="21"/>
  <c r="T330" i="21"/>
  <c r="C331" i="21"/>
  <c r="G331" i="21"/>
  <c r="K331" i="21"/>
  <c r="O331" i="21"/>
  <c r="S331" i="21"/>
  <c r="B332" i="21"/>
  <c r="F332" i="21"/>
  <c r="J332" i="21"/>
  <c r="N332" i="21"/>
  <c r="R332" i="21"/>
  <c r="V332" i="21"/>
  <c r="E333" i="21"/>
  <c r="I333" i="21"/>
  <c r="M333" i="21"/>
  <c r="Q333" i="21"/>
  <c r="U333" i="21"/>
  <c r="D334" i="21"/>
  <c r="H334" i="21"/>
  <c r="L334" i="21"/>
  <c r="P334" i="21"/>
  <c r="T334" i="21"/>
  <c r="C335" i="21"/>
  <c r="G335" i="21"/>
  <c r="K335" i="21"/>
  <c r="O335" i="21"/>
  <c r="S335" i="21"/>
  <c r="B336" i="21"/>
  <c r="F336" i="21"/>
  <c r="J336" i="21"/>
  <c r="N336" i="21"/>
  <c r="R336" i="21"/>
  <c r="V336" i="21"/>
  <c r="E337" i="21"/>
  <c r="I337" i="21"/>
  <c r="M337" i="21"/>
  <c r="Q337" i="21"/>
  <c r="U337" i="21"/>
  <c r="D338" i="21"/>
  <c r="H338" i="21"/>
  <c r="L338" i="21"/>
  <c r="P338" i="21"/>
  <c r="T338" i="21"/>
  <c r="C339" i="21"/>
  <c r="G339" i="21"/>
  <c r="K339" i="21"/>
  <c r="O339" i="21"/>
  <c r="S339" i="21"/>
  <c r="B340" i="21"/>
  <c r="F340" i="21"/>
  <c r="J340" i="21"/>
  <c r="N340" i="21"/>
  <c r="R340" i="21"/>
  <c r="V340" i="21"/>
  <c r="E341" i="21"/>
  <c r="I341" i="21"/>
  <c r="M341" i="21"/>
  <c r="Q341" i="21"/>
  <c r="U341" i="21"/>
  <c r="D342" i="21"/>
  <c r="H342" i="21"/>
  <c r="L342" i="21"/>
  <c r="P342" i="21"/>
  <c r="T342" i="21"/>
  <c r="C343" i="21"/>
  <c r="G343" i="21"/>
  <c r="K343" i="21"/>
  <c r="O343" i="21"/>
  <c r="S343" i="21"/>
  <c r="B344" i="21"/>
  <c r="F344" i="21"/>
  <c r="J344" i="21"/>
  <c r="N344" i="21"/>
  <c r="R344" i="21"/>
  <c r="V344" i="21"/>
  <c r="E345" i="21"/>
  <c r="I345" i="21"/>
  <c r="M345" i="21"/>
  <c r="Q345" i="21"/>
  <c r="U345" i="21"/>
  <c r="D346" i="21"/>
  <c r="H346" i="21"/>
  <c r="L346" i="21"/>
  <c r="P346" i="21"/>
  <c r="T346" i="21"/>
  <c r="C347" i="21"/>
  <c r="G347" i="21"/>
  <c r="K347" i="21"/>
  <c r="O347" i="21"/>
  <c r="S347" i="21"/>
  <c r="B348" i="21"/>
  <c r="F348" i="21"/>
  <c r="J348" i="21"/>
  <c r="N348" i="21"/>
  <c r="R348" i="21"/>
  <c r="V348" i="21"/>
  <c r="E349" i="21"/>
  <c r="I349" i="21"/>
  <c r="M349" i="21"/>
  <c r="Q349" i="21"/>
  <c r="U349" i="21"/>
  <c r="D350" i="21"/>
  <c r="H350" i="21"/>
  <c r="L350" i="21"/>
  <c r="P350" i="21"/>
  <c r="T350" i="21"/>
  <c r="C351" i="21"/>
  <c r="G351" i="21"/>
  <c r="K351" i="21"/>
  <c r="O351" i="21"/>
  <c r="S351" i="21"/>
  <c r="B352" i="21"/>
  <c r="F352" i="21"/>
  <c r="J352" i="21"/>
  <c r="N352" i="21"/>
  <c r="R352" i="21"/>
  <c r="V352" i="21"/>
  <c r="E353" i="21"/>
  <c r="I353" i="21"/>
  <c r="M353" i="21"/>
  <c r="Q353" i="21"/>
  <c r="U353" i="21"/>
  <c r="D354" i="21"/>
  <c r="H354" i="21"/>
  <c r="L354" i="21"/>
  <c r="P354" i="21"/>
  <c r="T354" i="21"/>
  <c r="L108" i="21"/>
  <c r="N145" i="21"/>
  <c r="V169" i="21"/>
  <c r="F181" i="21"/>
  <c r="H187" i="21"/>
  <c r="J193" i="21"/>
  <c r="L199" i="21"/>
  <c r="N205" i="21"/>
  <c r="P211" i="21"/>
  <c r="R217" i="21"/>
  <c r="L222" i="21"/>
  <c r="M225" i="21"/>
  <c r="N228" i="21"/>
  <c r="O231" i="21"/>
  <c r="P234" i="21"/>
  <c r="Q237" i="21"/>
  <c r="R240" i="21"/>
  <c r="S243" i="21"/>
  <c r="T246" i="21"/>
  <c r="U249" i="21"/>
  <c r="V252" i="21"/>
  <c r="F254" i="21"/>
  <c r="G255" i="21"/>
  <c r="G256" i="21"/>
  <c r="B257" i="21"/>
  <c r="R257" i="21"/>
  <c r="M258" i="21"/>
  <c r="H259" i="21"/>
  <c r="C260" i="21"/>
  <c r="S260" i="21"/>
  <c r="N261" i="21"/>
  <c r="I262" i="21"/>
  <c r="D263" i="21"/>
  <c r="T263" i="21"/>
  <c r="O264" i="21"/>
  <c r="J265" i="21"/>
  <c r="E266" i="21"/>
  <c r="U266" i="21"/>
  <c r="P267" i="21"/>
  <c r="K268" i="21"/>
  <c r="F269" i="21"/>
  <c r="V269" i="21"/>
  <c r="Q270" i="21"/>
  <c r="L271" i="21"/>
  <c r="G272" i="21"/>
  <c r="B273" i="21"/>
  <c r="R273" i="21"/>
  <c r="M274" i="21"/>
  <c r="H275" i="21"/>
  <c r="C276" i="21"/>
  <c r="S276" i="21"/>
  <c r="N277" i="21"/>
  <c r="I278" i="21"/>
  <c r="D279" i="21"/>
  <c r="T279" i="21"/>
  <c r="O280" i="21"/>
  <c r="J281" i="21"/>
  <c r="E282" i="21"/>
  <c r="U282" i="21"/>
  <c r="P283" i="21"/>
  <c r="K284" i="21"/>
  <c r="F285" i="21"/>
  <c r="V285" i="21"/>
  <c r="Q286" i="21"/>
  <c r="L287" i="21"/>
  <c r="G288" i="21"/>
  <c r="B289" i="21"/>
  <c r="R289" i="21"/>
  <c r="M290" i="21"/>
  <c r="H291" i="21"/>
  <c r="C292" i="21"/>
  <c r="S292" i="21"/>
  <c r="N293" i="21"/>
  <c r="I294" i="21"/>
  <c r="D295" i="21"/>
  <c r="T295" i="21"/>
  <c r="O296" i="21"/>
  <c r="J297" i="21"/>
  <c r="E298" i="21"/>
  <c r="U298" i="21"/>
  <c r="P299" i="21"/>
  <c r="K300" i="21"/>
  <c r="F301" i="21"/>
  <c r="V301" i="21"/>
  <c r="Q302" i="21"/>
  <c r="L303" i="21"/>
  <c r="G304" i="21"/>
  <c r="B305" i="21"/>
  <c r="R305" i="21"/>
  <c r="M306" i="21"/>
  <c r="H307" i="21"/>
  <c r="C308" i="21"/>
  <c r="S308" i="21"/>
  <c r="N309" i="21"/>
  <c r="I310" i="21"/>
  <c r="D311" i="21"/>
  <c r="T311" i="21"/>
  <c r="O312" i="21"/>
  <c r="J313" i="21"/>
  <c r="E314" i="21"/>
  <c r="U314" i="21"/>
  <c r="F317" i="21"/>
  <c r="V317" i="21"/>
  <c r="Q318" i="21"/>
  <c r="L319" i="21"/>
  <c r="G320" i="21"/>
  <c r="B321" i="21"/>
  <c r="R321" i="21"/>
  <c r="M322" i="21"/>
  <c r="H323" i="21"/>
  <c r="C324" i="21"/>
  <c r="S324" i="21"/>
  <c r="N325" i="21"/>
  <c r="I326" i="21"/>
  <c r="D327" i="21"/>
  <c r="T327" i="21"/>
  <c r="O328" i="21"/>
  <c r="J329" i="21"/>
  <c r="E330" i="21"/>
  <c r="U330" i="21"/>
  <c r="P331" i="21"/>
  <c r="K332" i="21"/>
  <c r="F333" i="21"/>
  <c r="V333" i="21"/>
  <c r="Q334" i="21"/>
  <c r="L335" i="21"/>
  <c r="G336" i="21"/>
  <c r="B337" i="21"/>
  <c r="R337" i="21"/>
  <c r="M338" i="21"/>
  <c r="H339" i="21"/>
  <c r="C340" i="21"/>
  <c r="S340" i="21"/>
  <c r="N341" i="21"/>
  <c r="I342" i="21"/>
  <c r="D343" i="21"/>
  <c r="T343" i="21"/>
  <c r="O344" i="21"/>
  <c r="J345" i="21"/>
  <c r="E346" i="21"/>
  <c r="U346" i="21"/>
  <c r="P347" i="21"/>
  <c r="K348" i="21"/>
  <c r="F349" i="21"/>
  <c r="V349" i="21"/>
  <c r="Q350" i="21"/>
  <c r="L351" i="21"/>
  <c r="G352" i="21"/>
  <c r="B353" i="21"/>
  <c r="R353" i="21"/>
  <c r="M354" i="21"/>
  <c r="D355" i="21"/>
  <c r="L355" i="21"/>
  <c r="T355" i="21"/>
  <c r="G356" i="21"/>
  <c r="O356" i="21"/>
  <c r="B357" i="21"/>
  <c r="J357" i="21"/>
  <c r="R357" i="21"/>
  <c r="E358" i="21"/>
  <c r="M358" i="21"/>
  <c r="U358" i="21"/>
  <c r="H359" i="21"/>
  <c r="P359" i="21"/>
  <c r="C360" i="21"/>
  <c r="K360" i="21"/>
  <c r="S360" i="21"/>
  <c r="F361" i="21"/>
  <c r="N361" i="21"/>
  <c r="V361" i="21"/>
  <c r="I362" i="21"/>
  <c r="Q362" i="21"/>
  <c r="D363" i="21"/>
  <c r="L363" i="21"/>
  <c r="T363" i="21"/>
  <c r="G364" i="21"/>
  <c r="O364" i="21"/>
  <c r="B365" i="21"/>
  <c r="J365" i="21"/>
  <c r="R365" i="21"/>
  <c r="E366" i="21"/>
  <c r="M366" i="21"/>
  <c r="U366" i="21"/>
  <c r="H367" i="21"/>
  <c r="P367" i="21"/>
  <c r="C368" i="21"/>
  <c r="K368" i="21"/>
  <c r="P368" i="21"/>
  <c r="V368" i="21"/>
  <c r="F369" i="21"/>
  <c r="K369" i="21"/>
  <c r="Q369" i="21"/>
  <c r="V369" i="21"/>
  <c r="F370" i="21"/>
  <c r="J370" i="21"/>
  <c r="N370" i="21"/>
  <c r="R370" i="21"/>
  <c r="V370" i="21"/>
  <c r="E371" i="21"/>
  <c r="I371" i="21"/>
  <c r="M371" i="21"/>
  <c r="Q371" i="21"/>
  <c r="U371" i="21"/>
  <c r="D372" i="21"/>
  <c r="H372" i="21"/>
  <c r="L372" i="21"/>
  <c r="P372" i="21"/>
  <c r="T372" i="21"/>
  <c r="C373" i="21"/>
  <c r="G373" i="21"/>
  <c r="K373" i="21"/>
  <c r="O373" i="21"/>
  <c r="S373" i="21"/>
  <c r="B374" i="21"/>
  <c r="F374" i="21"/>
  <c r="J374" i="21"/>
  <c r="N374" i="21"/>
  <c r="R374" i="21"/>
  <c r="V374" i="21"/>
  <c r="E375" i="21"/>
  <c r="I375" i="21"/>
  <c r="M375" i="21"/>
  <c r="Q375" i="21"/>
  <c r="U375" i="21"/>
  <c r="D376" i="21"/>
  <c r="H376" i="21"/>
  <c r="L376" i="21"/>
  <c r="P376" i="21"/>
  <c r="T376" i="21"/>
  <c r="C377" i="21"/>
  <c r="G377" i="21"/>
  <c r="K377" i="21"/>
  <c r="O377" i="21"/>
  <c r="S377" i="21"/>
  <c r="B378" i="21"/>
  <c r="F378" i="21"/>
  <c r="J378" i="21"/>
  <c r="N378" i="21"/>
  <c r="R378" i="21"/>
  <c r="V378" i="21"/>
  <c r="E379" i="21"/>
  <c r="I379" i="21"/>
  <c r="M379" i="21"/>
  <c r="Q379" i="21"/>
  <c r="U379" i="21"/>
  <c r="D380" i="21"/>
  <c r="H380" i="21"/>
  <c r="L380" i="21"/>
  <c r="P380" i="21"/>
  <c r="T380" i="21"/>
  <c r="C381" i="21"/>
  <c r="G381" i="21"/>
  <c r="K381" i="21"/>
  <c r="O381" i="21"/>
  <c r="S381" i="21"/>
  <c r="B382" i="21"/>
  <c r="F382" i="21"/>
  <c r="J382" i="21"/>
  <c r="N382" i="21"/>
  <c r="R382" i="21"/>
  <c r="V382" i="21"/>
  <c r="E383" i="21"/>
  <c r="I383" i="21"/>
  <c r="M383" i="21"/>
  <c r="Q383" i="21"/>
  <c r="U383" i="21"/>
  <c r="D384" i="21"/>
  <c r="H384" i="21"/>
  <c r="L384" i="21"/>
  <c r="P384" i="21"/>
  <c r="T384" i="21"/>
  <c r="C385" i="21"/>
  <c r="G385" i="21"/>
  <c r="K385" i="21"/>
  <c r="O385" i="21"/>
  <c r="S385" i="21"/>
  <c r="B386" i="21"/>
  <c r="F386" i="21"/>
  <c r="J386" i="21"/>
  <c r="N386" i="21"/>
  <c r="R386" i="21"/>
  <c r="V386" i="21"/>
  <c r="E387" i="21"/>
  <c r="I387" i="21"/>
  <c r="M387" i="21"/>
  <c r="Q387" i="21"/>
  <c r="U387" i="21"/>
  <c r="D388" i="21"/>
  <c r="H388" i="21"/>
  <c r="L388" i="21"/>
  <c r="P388" i="21"/>
  <c r="T388" i="21"/>
  <c r="C389" i="21"/>
  <c r="G389" i="21"/>
  <c r="K389" i="21"/>
  <c r="O389" i="21"/>
  <c r="S389" i="21"/>
  <c r="B390" i="21"/>
  <c r="F390" i="21"/>
  <c r="J390" i="21"/>
  <c r="N390" i="21"/>
  <c r="R390" i="21"/>
  <c r="V390" i="21"/>
  <c r="E391" i="21"/>
  <c r="I391" i="21"/>
  <c r="M391" i="21"/>
  <c r="Q391" i="21"/>
  <c r="U391" i="21"/>
  <c r="D392" i="21"/>
  <c r="H392" i="21"/>
  <c r="L392" i="21"/>
  <c r="P392" i="21"/>
  <c r="T392" i="21"/>
  <c r="C393" i="21"/>
  <c r="G393" i="21"/>
  <c r="K393" i="21"/>
  <c r="O393" i="21"/>
  <c r="S393" i="21"/>
  <c r="B394" i="21"/>
  <c r="F394" i="21"/>
  <c r="J394" i="21"/>
  <c r="N394" i="21"/>
  <c r="R394" i="21"/>
  <c r="V394" i="21"/>
  <c r="E395" i="21"/>
  <c r="I395" i="21"/>
  <c r="M395" i="21"/>
  <c r="Q395" i="21"/>
  <c r="U395" i="21"/>
  <c r="D396" i="21"/>
  <c r="H396" i="21"/>
  <c r="L396" i="21"/>
  <c r="P396" i="21"/>
  <c r="T396" i="21"/>
  <c r="C397" i="21"/>
  <c r="G397" i="21"/>
  <c r="K397" i="21"/>
  <c r="O397" i="21"/>
  <c r="S397" i="21"/>
  <c r="B398" i="21"/>
  <c r="F398" i="21"/>
  <c r="J398" i="21"/>
  <c r="N398" i="21"/>
  <c r="R398" i="21"/>
  <c r="V398" i="21"/>
  <c r="E399" i="21"/>
  <c r="I399" i="21"/>
  <c r="M399" i="21"/>
  <c r="Q399" i="21"/>
  <c r="U399" i="21"/>
  <c r="D400" i="21"/>
  <c r="H400" i="21"/>
  <c r="L400" i="21"/>
  <c r="P400" i="21"/>
  <c r="T400" i="21"/>
  <c r="C401" i="21"/>
  <c r="G401" i="21"/>
  <c r="K401" i="21"/>
  <c r="O401" i="21"/>
  <c r="S401" i="21"/>
  <c r="B402" i="21"/>
  <c r="F402" i="21"/>
  <c r="J402" i="21"/>
  <c r="N402" i="21"/>
  <c r="R402" i="21"/>
  <c r="V402" i="21"/>
  <c r="E403" i="21"/>
  <c r="I403" i="21"/>
  <c r="M403" i="21"/>
  <c r="Q403" i="21"/>
  <c r="U403" i="21"/>
  <c r="D404" i="21"/>
  <c r="H404" i="21"/>
  <c r="L404" i="21"/>
  <c r="P404" i="21"/>
  <c r="T404" i="21"/>
  <c r="C405" i="21"/>
  <c r="G405" i="21"/>
  <c r="K405" i="21"/>
  <c r="O405" i="21"/>
  <c r="S405" i="21"/>
  <c r="B406" i="21"/>
  <c r="F406" i="21"/>
  <c r="J406" i="21"/>
  <c r="N406" i="21"/>
  <c r="R406" i="21"/>
  <c r="V406" i="21"/>
  <c r="E407" i="21"/>
  <c r="I407" i="21"/>
  <c r="M407" i="21"/>
  <c r="Q407" i="21"/>
  <c r="U407" i="21"/>
  <c r="D408" i="21"/>
  <c r="H408" i="21"/>
  <c r="L408" i="21"/>
  <c r="P408" i="21"/>
  <c r="T408" i="21"/>
  <c r="C409" i="21"/>
  <c r="G409" i="21"/>
  <c r="K409" i="21"/>
  <c r="O409" i="21"/>
  <c r="S409" i="21"/>
  <c r="B410" i="21"/>
  <c r="F410" i="21"/>
  <c r="J410" i="21"/>
  <c r="N410" i="21"/>
  <c r="R410" i="21"/>
  <c r="V410" i="21"/>
  <c r="E411" i="21"/>
  <c r="I411" i="21"/>
  <c r="M411" i="21"/>
  <c r="Q411" i="21"/>
  <c r="U411" i="21"/>
  <c r="D412" i="21"/>
  <c r="H412" i="21"/>
  <c r="L412" i="21"/>
  <c r="P412" i="21"/>
  <c r="T412" i="21"/>
  <c r="C413" i="21"/>
  <c r="G413" i="21"/>
  <c r="K413" i="21"/>
  <c r="O413" i="21"/>
  <c r="S413" i="21"/>
  <c r="B414" i="21"/>
  <c r="F414" i="21"/>
  <c r="J414" i="21"/>
  <c r="N414" i="21"/>
  <c r="R414" i="21"/>
  <c r="V414" i="21"/>
  <c r="E415" i="21"/>
  <c r="I415" i="21"/>
  <c r="M415" i="21"/>
  <c r="Q415" i="21"/>
  <c r="U415" i="21"/>
  <c r="D416" i="21"/>
  <c r="H416" i="21"/>
  <c r="L416" i="21"/>
  <c r="P416" i="21"/>
  <c r="T416" i="21"/>
  <c r="C417" i="21"/>
  <c r="G417" i="21"/>
  <c r="K417" i="21"/>
  <c r="O417" i="21"/>
  <c r="S417" i="21"/>
  <c r="B418" i="21"/>
  <c r="F418" i="21"/>
  <c r="J418" i="21"/>
  <c r="N418" i="21"/>
  <c r="R418" i="21"/>
  <c r="V418" i="21"/>
  <c r="P126" i="21"/>
  <c r="P151" i="21"/>
  <c r="I174" i="21"/>
  <c r="Q182" i="21"/>
  <c r="S188" i="21"/>
  <c r="U194" i="21"/>
  <c r="B201" i="21"/>
  <c r="D207" i="21"/>
  <c r="F213" i="21"/>
  <c r="H219" i="21"/>
  <c r="G223" i="21"/>
  <c r="H226" i="21"/>
  <c r="I229" i="21"/>
  <c r="J232" i="21"/>
  <c r="K235" i="21"/>
  <c r="L238" i="21"/>
  <c r="M241" i="21"/>
  <c r="N244" i="21"/>
  <c r="O247" i="21"/>
  <c r="P250" i="21"/>
  <c r="I253" i="21"/>
  <c r="L254" i="21"/>
  <c r="L255" i="21"/>
  <c r="K256" i="21"/>
  <c r="F257" i="21"/>
  <c r="V257" i="21"/>
  <c r="Q258" i="21"/>
  <c r="L259" i="21"/>
  <c r="G260" i="21"/>
  <c r="B261" i="21"/>
  <c r="R261" i="21"/>
  <c r="M262" i="21"/>
  <c r="H263" i="21"/>
  <c r="C264" i="21"/>
  <c r="S264" i="21"/>
  <c r="N265" i="21"/>
  <c r="I266" i="21"/>
  <c r="D267" i="21"/>
  <c r="T267" i="21"/>
  <c r="O268" i="21"/>
  <c r="J269" i="21"/>
  <c r="E270" i="21"/>
  <c r="U270" i="21"/>
  <c r="P271" i="21"/>
  <c r="K272" i="21"/>
  <c r="F273" i="21"/>
  <c r="V273" i="21"/>
  <c r="Q274" i="21"/>
  <c r="L275" i="21"/>
  <c r="G276" i="21"/>
  <c r="B277" i="21"/>
  <c r="R277" i="21"/>
  <c r="M278" i="21"/>
  <c r="H279" i="21"/>
  <c r="C280" i="21"/>
  <c r="S280" i="21"/>
  <c r="N281" i="21"/>
  <c r="I282" i="21"/>
  <c r="D283" i="21"/>
  <c r="T283" i="21"/>
  <c r="O284" i="21"/>
  <c r="J285" i="21"/>
  <c r="E286" i="21"/>
  <c r="U286" i="21"/>
  <c r="P287" i="21"/>
  <c r="K288" i="21"/>
  <c r="F289" i="21"/>
  <c r="V289" i="21"/>
  <c r="Q290" i="21"/>
  <c r="L291" i="21"/>
  <c r="G292" i="21"/>
  <c r="B293" i="21"/>
  <c r="R293" i="21"/>
  <c r="M294" i="21"/>
  <c r="H295" i="21"/>
  <c r="C296" i="21"/>
  <c r="S296" i="21"/>
  <c r="N297" i="21"/>
  <c r="I298" i="21"/>
  <c r="D299" i="21"/>
  <c r="T299" i="21"/>
  <c r="O300" i="21"/>
  <c r="J301" i="21"/>
  <c r="E302" i="21"/>
  <c r="U302" i="21"/>
  <c r="P303" i="21"/>
  <c r="K304" i="21"/>
  <c r="F305" i="21"/>
  <c r="V305" i="21"/>
  <c r="Q306" i="21"/>
  <c r="L307" i="21"/>
  <c r="G308" i="21"/>
  <c r="B309" i="21"/>
  <c r="R309" i="21"/>
  <c r="M310" i="21"/>
  <c r="H311" i="21"/>
  <c r="C312" i="21"/>
  <c r="S312" i="21"/>
  <c r="N313" i="21"/>
  <c r="I314" i="21"/>
  <c r="J317" i="21"/>
  <c r="E318" i="21"/>
  <c r="U318" i="21"/>
  <c r="P319" i="21"/>
  <c r="K320" i="21"/>
  <c r="F321" i="21"/>
  <c r="V321" i="21"/>
  <c r="Q322" i="21"/>
  <c r="L323" i="21"/>
  <c r="G324" i="21"/>
  <c r="B325" i="21"/>
  <c r="R325" i="21"/>
  <c r="M326" i="21"/>
  <c r="H327" i="21"/>
  <c r="C328" i="21"/>
  <c r="S328" i="21"/>
  <c r="N329" i="21"/>
  <c r="I330" i="21"/>
  <c r="D331" i="21"/>
  <c r="T331" i="21"/>
  <c r="O332" i="21"/>
  <c r="J333" i="21"/>
  <c r="E334" i="21"/>
  <c r="U334" i="21"/>
  <c r="P335" i="21"/>
  <c r="K336" i="21"/>
  <c r="F337" i="21"/>
  <c r="V337" i="21"/>
  <c r="Q338" i="21"/>
  <c r="L339" i="21"/>
  <c r="G340" i="21"/>
  <c r="B341" i="21"/>
  <c r="R341" i="21"/>
  <c r="M342" i="21"/>
  <c r="H343" i="21"/>
  <c r="C344" i="21"/>
  <c r="S344" i="21"/>
  <c r="N345" i="21"/>
  <c r="I346" i="21"/>
  <c r="D347" i="21"/>
  <c r="T347" i="21"/>
  <c r="O348" i="21"/>
  <c r="J349" i="21"/>
  <c r="E350" i="21"/>
  <c r="U350" i="21"/>
  <c r="P351" i="21"/>
  <c r="K352" i="21"/>
  <c r="F353" i="21"/>
  <c r="V353" i="21"/>
  <c r="Q354" i="21"/>
  <c r="G355" i="21"/>
  <c r="O355" i="21"/>
  <c r="B356" i="21"/>
  <c r="J356" i="21"/>
  <c r="R356" i="21"/>
  <c r="E357" i="21"/>
  <c r="M357" i="21"/>
  <c r="U357" i="21"/>
  <c r="H358" i="21"/>
  <c r="P358" i="21"/>
  <c r="C359" i="21"/>
  <c r="K359" i="21"/>
  <c r="S359" i="21"/>
  <c r="F360" i="21"/>
  <c r="N360" i="21"/>
  <c r="V360" i="21"/>
  <c r="I361" i="21"/>
  <c r="Q361" i="21"/>
  <c r="D362" i="21"/>
  <c r="L362" i="21"/>
  <c r="T362" i="21"/>
  <c r="G363" i="21"/>
  <c r="O363" i="21"/>
  <c r="B364" i="21"/>
  <c r="J364" i="21"/>
  <c r="R364" i="21"/>
  <c r="E365" i="21"/>
  <c r="M365" i="21"/>
  <c r="U365" i="21"/>
  <c r="H366" i="21"/>
  <c r="P366" i="21"/>
  <c r="C367" i="21"/>
  <c r="K367" i="21"/>
  <c r="S367" i="21"/>
  <c r="F368" i="21"/>
  <c r="L368" i="21"/>
  <c r="R368" i="21"/>
  <c r="B369" i="21"/>
  <c r="G369" i="21"/>
  <c r="M369" i="21"/>
  <c r="R369" i="21"/>
  <c r="B370" i="21"/>
  <c r="G370" i="21"/>
  <c r="K370" i="21"/>
  <c r="O370" i="21"/>
  <c r="S370" i="21"/>
  <c r="B371" i="21"/>
  <c r="F371" i="21"/>
  <c r="J371" i="21"/>
  <c r="N371" i="21"/>
  <c r="R371" i="21"/>
  <c r="V371" i="21"/>
  <c r="E372" i="21"/>
  <c r="I372" i="21"/>
  <c r="M372" i="21"/>
  <c r="Q372" i="21"/>
  <c r="U372" i="21"/>
  <c r="D373" i="21"/>
  <c r="H373" i="21"/>
  <c r="L373" i="21"/>
  <c r="P373" i="21"/>
  <c r="T373" i="21"/>
  <c r="C374" i="21"/>
  <c r="G374" i="21"/>
  <c r="K374" i="21"/>
  <c r="O374" i="21"/>
  <c r="S374" i="21"/>
  <c r="B375" i="21"/>
  <c r="F375" i="21"/>
  <c r="J375" i="21"/>
  <c r="N375" i="21"/>
  <c r="R375" i="21"/>
  <c r="V375" i="21"/>
  <c r="E376" i="21"/>
  <c r="I376" i="21"/>
  <c r="M376" i="21"/>
  <c r="Q376" i="21"/>
  <c r="U376" i="21"/>
  <c r="D377" i="21"/>
  <c r="H377" i="21"/>
  <c r="L377" i="21"/>
  <c r="P377" i="21"/>
  <c r="T377" i="21"/>
  <c r="C378" i="21"/>
  <c r="G378" i="21"/>
  <c r="K378" i="21"/>
  <c r="O378" i="21"/>
  <c r="S378" i="21"/>
  <c r="B379" i="21"/>
  <c r="F379" i="21"/>
  <c r="J379" i="21"/>
  <c r="N379" i="21"/>
  <c r="R379" i="21"/>
  <c r="V379" i="21"/>
  <c r="E380" i="21"/>
  <c r="I380" i="21"/>
  <c r="M380" i="21"/>
  <c r="Q380" i="21"/>
  <c r="U380" i="21"/>
  <c r="D381" i="21"/>
  <c r="H381" i="21"/>
  <c r="L381" i="21"/>
  <c r="P381" i="21"/>
  <c r="T381" i="21"/>
  <c r="C382" i="21"/>
  <c r="G382" i="21"/>
  <c r="K382" i="21"/>
  <c r="O382" i="21"/>
  <c r="S382" i="21"/>
  <c r="B383" i="21"/>
  <c r="F383" i="21"/>
  <c r="J383" i="21"/>
  <c r="N383" i="21"/>
  <c r="R383" i="21"/>
  <c r="V383" i="21"/>
  <c r="E384" i="21"/>
  <c r="I384" i="21"/>
  <c r="M384" i="21"/>
  <c r="Q384" i="21"/>
  <c r="U384" i="21"/>
  <c r="D385" i="21"/>
  <c r="H385" i="21"/>
  <c r="L385" i="21"/>
  <c r="P385" i="21"/>
  <c r="T385" i="21"/>
  <c r="C386" i="21"/>
  <c r="G386" i="21"/>
  <c r="K386" i="21"/>
  <c r="O386" i="21"/>
  <c r="S386" i="21"/>
  <c r="B387" i="21"/>
  <c r="F387" i="21"/>
  <c r="J387" i="21"/>
  <c r="N387" i="21"/>
  <c r="R387" i="21"/>
  <c r="V387" i="21"/>
  <c r="E388" i="21"/>
  <c r="I388" i="21"/>
  <c r="M388" i="21"/>
  <c r="Q388" i="21"/>
  <c r="U388" i="21"/>
  <c r="D389" i="21"/>
  <c r="H389" i="21"/>
  <c r="L389" i="21"/>
  <c r="P389" i="21"/>
  <c r="T389" i="21"/>
  <c r="C390" i="21"/>
  <c r="G390" i="21"/>
  <c r="K390" i="21"/>
  <c r="O390" i="21"/>
  <c r="S390" i="21"/>
  <c r="B391" i="21"/>
  <c r="F391" i="21"/>
  <c r="J391" i="21"/>
  <c r="N391" i="21"/>
  <c r="R391" i="21"/>
  <c r="V391" i="21"/>
  <c r="E392" i="21"/>
  <c r="I392" i="21"/>
  <c r="M392" i="21"/>
  <c r="Q392" i="21"/>
  <c r="U392" i="21"/>
  <c r="D393" i="21"/>
  <c r="H393" i="21"/>
  <c r="L393" i="21"/>
  <c r="P393" i="21"/>
  <c r="T393" i="21"/>
  <c r="C394" i="21"/>
  <c r="G394" i="21"/>
  <c r="K394" i="21"/>
  <c r="O394" i="21"/>
  <c r="S394" i="21"/>
  <c r="B395" i="21"/>
  <c r="F395" i="21"/>
  <c r="J395" i="21"/>
  <c r="N395" i="21"/>
  <c r="R395" i="21"/>
  <c r="V395" i="21"/>
  <c r="E396" i="21"/>
  <c r="I396" i="21"/>
  <c r="M396" i="21"/>
  <c r="Q396" i="21"/>
  <c r="U396" i="21"/>
  <c r="D397" i="21"/>
  <c r="H397" i="21"/>
  <c r="L397" i="21"/>
  <c r="P397" i="21"/>
  <c r="T397" i="21"/>
  <c r="C398" i="21"/>
  <c r="G398" i="21"/>
  <c r="K398" i="21"/>
  <c r="O398" i="21"/>
  <c r="S398" i="21"/>
  <c r="B399" i="21"/>
  <c r="F399" i="21"/>
  <c r="J399" i="21"/>
  <c r="N399" i="21"/>
  <c r="R399" i="21"/>
  <c r="V399" i="21"/>
  <c r="E400" i="21"/>
  <c r="I400" i="21"/>
  <c r="M400" i="21"/>
  <c r="Q400" i="21"/>
  <c r="U400" i="21"/>
  <c r="D401" i="21"/>
  <c r="H401" i="21"/>
  <c r="L401" i="21"/>
  <c r="P401" i="21"/>
  <c r="T401" i="21"/>
  <c r="C402" i="21"/>
  <c r="G402" i="21"/>
  <c r="K402" i="21"/>
  <c r="O402" i="21"/>
  <c r="S402" i="21"/>
  <c r="B403" i="21"/>
  <c r="F403" i="21"/>
  <c r="J403" i="21"/>
  <c r="N403" i="21"/>
  <c r="R403" i="21"/>
  <c r="V403" i="21"/>
  <c r="E404" i="21"/>
  <c r="I404" i="21"/>
  <c r="M404" i="21"/>
  <c r="Q404" i="21"/>
  <c r="U404" i="21"/>
  <c r="D405" i="21"/>
  <c r="H405" i="21"/>
  <c r="L405" i="21"/>
  <c r="P405" i="21"/>
  <c r="T405" i="21"/>
  <c r="C406" i="21"/>
  <c r="G406" i="21"/>
  <c r="K406" i="21"/>
  <c r="O406" i="21"/>
  <c r="S406" i="21"/>
  <c r="B407" i="21"/>
  <c r="F407" i="21"/>
  <c r="J407" i="21"/>
  <c r="N407" i="21"/>
  <c r="R407" i="21"/>
  <c r="V407" i="21"/>
  <c r="E408" i="21"/>
  <c r="I408" i="21"/>
  <c r="M408" i="21"/>
  <c r="Q408" i="21"/>
  <c r="U408" i="21"/>
  <c r="D409" i="21"/>
  <c r="H409" i="21"/>
  <c r="L409" i="21"/>
  <c r="P409" i="21"/>
  <c r="T409" i="21"/>
  <c r="C410" i="21"/>
  <c r="G410" i="21"/>
  <c r="K410" i="21"/>
  <c r="O410" i="21"/>
  <c r="S410" i="21"/>
  <c r="B411" i="21"/>
  <c r="F411" i="21"/>
  <c r="J411" i="21"/>
  <c r="N411" i="21"/>
  <c r="R411" i="21"/>
  <c r="V411" i="21"/>
  <c r="E412" i="21"/>
  <c r="I412" i="21"/>
  <c r="M412" i="21"/>
  <c r="Q412" i="21"/>
  <c r="U412" i="21"/>
  <c r="D413" i="21"/>
  <c r="H413" i="21"/>
  <c r="J133" i="21"/>
  <c r="R157" i="21"/>
  <c r="J177" i="21"/>
  <c r="G184" i="21"/>
  <c r="I190" i="21"/>
  <c r="K196" i="21"/>
  <c r="M202" i="21"/>
  <c r="O208" i="21"/>
  <c r="Q214" i="21"/>
  <c r="S220" i="21"/>
  <c r="B224" i="21"/>
  <c r="C227" i="21"/>
  <c r="D230" i="21"/>
  <c r="E233" i="21"/>
  <c r="F236" i="21"/>
  <c r="G239" i="21"/>
  <c r="H242" i="21"/>
  <c r="I245" i="21"/>
  <c r="J248" i="21"/>
  <c r="K251" i="21"/>
  <c r="Q253" i="21"/>
  <c r="Q254" i="21"/>
  <c r="Q255" i="21"/>
  <c r="O256" i="21"/>
  <c r="J257" i="21"/>
  <c r="E258" i="21"/>
  <c r="U258" i="21"/>
  <c r="P259" i="21"/>
  <c r="K260" i="21"/>
  <c r="F261" i="21"/>
  <c r="V261" i="21"/>
  <c r="Q262" i="21"/>
  <c r="L263" i="21"/>
  <c r="G264" i="21"/>
  <c r="B265" i="21"/>
  <c r="R265" i="21"/>
  <c r="M266" i="21"/>
  <c r="H267" i="21"/>
  <c r="C268" i="21"/>
  <c r="S268" i="21"/>
  <c r="N269" i="21"/>
  <c r="I270" i="21"/>
  <c r="D271" i="21"/>
  <c r="T271" i="21"/>
  <c r="O272" i="21"/>
  <c r="J273" i="21"/>
  <c r="E274" i="21"/>
  <c r="U274" i="21"/>
  <c r="P275" i="21"/>
  <c r="K276" i="21"/>
  <c r="F277" i="21"/>
  <c r="V277" i="21"/>
  <c r="Q278" i="21"/>
  <c r="L279" i="21"/>
  <c r="G280" i="21"/>
  <c r="B281" i="21"/>
  <c r="R281" i="21"/>
  <c r="M282" i="21"/>
  <c r="H283" i="21"/>
  <c r="C284" i="21"/>
  <c r="S284" i="21"/>
  <c r="N285" i="21"/>
  <c r="I286" i="21"/>
  <c r="D287" i="21"/>
  <c r="T287" i="21"/>
  <c r="O288" i="21"/>
  <c r="J289" i="21"/>
  <c r="E290" i="21"/>
  <c r="U290" i="21"/>
  <c r="P291" i="21"/>
  <c r="K292" i="21"/>
  <c r="F293" i="21"/>
  <c r="V293" i="21"/>
  <c r="Q294" i="21"/>
  <c r="L295" i="21"/>
  <c r="G296" i="21"/>
  <c r="B297" i="21"/>
  <c r="R297" i="21"/>
  <c r="M298" i="21"/>
  <c r="H299" i="21"/>
  <c r="C300" i="21"/>
  <c r="S300" i="21"/>
  <c r="N301" i="21"/>
  <c r="I302" i="21"/>
  <c r="D303" i="21"/>
  <c r="T303" i="21"/>
  <c r="O304" i="21"/>
  <c r="J305" i="21"/>
  <c r="E306" i="21"/>
  <c r="U306" i="21"/>
  <c r="P307" i="21"/>
  <c r="K308" i="21"/>
  <c r="F309" i="21"/>
  <c r="V309" i="21"/>
  <c r="Q310" i="21"/>
  <c r="L311" i="21"/>
  <c r="G312" i="21"/>
  <c r="B313" i="21"/>
  <c r="R313" i="21"/>
  <c r="M314" i="21"/>
  <c r="N317" i="21"/>
  <c r="I318" i="21"/>
  <c r="D319" i="21"/>
  <c r="T319" i="21"/>
  <c r="O320" i="21"/>
  <c r="J321" i="21"/>
  <c r="E322" i="21"/>
  <c r="U322" i="21"/>
  <c r="P323" i="21"/>
  <c r="K324" i="21"/>
  <c r="F325" i="21"/>
  <c r="V325" i="21"/>
  <c r="Q326" i="21"/>
  <c r="L327" i="21"/>
  <c r="G328" i="21"/>
  <c r="B329" i="21"/>
  <c r="R329" i="21"/>
  <c r="M330" i="21"/>
  <c r="H331" i="21"/>
  <c r="C332" i="21"/>
  <c r="S332" i="21"/>
  <c r="N333" i="21"/>
  <c r="I334" i="21"/>
  <c r="D335" i="21"/>
  <c r="T335" i="21"/>
  <c r="O336" i="21"/>
  <c r="J337" i="21"/>
  <c r="E338" i="21"/>
  <c r="U338" i="21"/>
  <c r="P339" i="21"/>
  <c r="K340" i="21"/>
  <c r="F341" i="21"/>
  <c r="V341" i="21"/>
  <c r="Q342" i="21"/>
  <c r="L343" i="21"/>
  <c r="G344" i="21"/>
  <c r="B345" i="21"/>
  <c r="L139" i="21"/>
  <c r="T163" i="21"/>
  <c r="O179" i="21"/>
  <c r="R185" i="21"/>
  <c r="T191" i="21"/>
  <c r="V197" i="21"/>
  <c r="C204" i="21"/>
  <c r="E210" i="21"/>
  <c r="G216" i="21"/>
  <c r="Q221" i="21"/>
  <c r="R224" i="21"/>
  <c r="S227" i="21"/>
  <c r="T230" i="21"/>
  <c r="U233" i="21"/>
  <c r="V236" i="21"/>
  <c r="B240" i="21"/>
  <c r="C243" i="21"/>
  <c r="D246" i="21"/>
  <c r="E249" i="21"/>
  <c r="F252" i="21"/>
  <c r="V253" i="21"/>
  <c r="V254" i="21"/>
  <c r="B256" i="21"/>
  <c r="S256" i="21"/>
  <c r="N257" i="21"/>
  <c r="I258" i="21"/>
  <c r="D259" i="21"/>
  <c r="T259" i="21"/>
  <c r="O260" i="21"/>
  <c r="J261" i="21"/>
  <c r="E262" i="21"/>
  <c r="U262" i="21"/>
  <c r="P263" i="21"/>
  <c r="K264" i="21"/>
  <c r="F265" i="21"/>
  <c r="V265" i="21"/>
  <c r="Q266" i="21"/>
  <c r="L267" i="21"/>
  <c r="G268" i="21"/>
  <c r="B269" i="21"/>
  <c r="R269" i="21"/>
  <c r="M270" i="21"/>
  <c r="H271" i="21"/>
  <c r="C272" i="21"/>
  <c r="S272" i="21"/>
  <c r="N273" i="21"/>
  <c r="I274" i="21"/>
  <c r="D275" i="21"/>
  <c r="T275" i="21"/>
  <c r="O276" i="21"/>
  <c r="J277" i="21"/>
  <c r="E278" i="21"/>
  <c r="U278" i="21"/>
  <c r="P279" i="21"/>
  <c r="K280" i="21"/>
  <c r="F281" i="21"/>
  <c r="V281" i="21"/>
  <c r="Q282" i="21"/>
  <c r="L283" i="21"/>
  <c r="G284" i="21"/>
  <c r="B285" i="21"/>
  <c r="R285" i="21"/>
  <c r="M286" i="21"/>
  <c r="H287" i="21"/>
  <c r="C288" i="21"/>
  <c r="S288" i="21"/>
  <c r="N289" i="21"/>
  <c r="I290" i="21"/>
  <c r="D291" i="21"/>
  <c r="T291" i="21"/>
  <c r="O292" i="21"/>
  <c r="J293" i="21"/>
  <c r="E294" i="21"/>
  <c r="U294" i="21"/>
  <c r="P295" i="21"/>
  <c r="K296" i="21"/>
  <c r="F297" i="21"/>
  <c r="V297" i="21"/>
  <c r="Q298" i="21"/>
  <c r="L299" i="21"/>
  <c r="G300" i="21"/>
  <c r="B301" i="21"/>
  <c r="R301" i="21"/>
  <c r="M302" i="21"/>
  <c r="H303" i="21"/>
  <c r="C304" i="21"/>
  <c r="D307" i="21"/>
  <c r="E310" i="21"/>
  <c r="F313" i="21"/>
  <c r="H319" i="21"/>
  <c r="I322" i="21"/>
  <c r="J325" i="21"/>
  <c r="K328" i="21"/>
  <c r="L331" i="21"/>
  <c r="M334" i="21"/>
  <c r="N337" i="21"/>
  <c r="O340" i="21"/>
  <c r="P343" i="21"/>
  <c r="V345" i="21"/>
  <c r="L347" i="21"/>
  <c r="B349" i="21"/>
  <c r="M350" i="21"/>
  <c r="C352" i="21"/>
  <c r="N353" i="21"/>
  <c r="C355" i="21"/>
  <c r="S355" i="21"/>
  <c r="N356" i="21"/>
  <c r="I357" i="21"/>
  <c r="D358" i="21"/>
  <c r="T358" i="21"/>
  <c r="O359" i="21"/>
  <c r="J360" i="21"/>
  <c r="E361" i="21"/>
  <c r="U361" i="21"/>
  <c r="P362" i="21"/>
  <c r="K363" i="21"/>
  <c r="F364" i="21"/>
  <c r="V364" i="21"/>
  <c r="Q365" i="21"/>
  <c r="L366" i="21"/>
  <c r="G367" i="21"/>
  <c r="B368" i="21"/>
  <c r="O368" i="21"/>
  <c r="E369" i="21"/>
  <c r="O369" i="21"/>
  <c r="E370" i="21"/>
  <c r="M370" i="21"/>
  <c r="U370" i="21"/>
  <c r="H371" i="21"/>
  <c r="P371" i="21"/>
  <c r="C372" i="21"/>
  <c r="K372" i="21"/>
  <c r="S372" i="21"/>
  <c r="F373" i="21"/>
  <c r="N373" i="21"/>
  <c r="V373" i="21"/>
  <c r="I374" i="21"/>
  <c r="Q374" i="21"/>
  <c r="D375" i="21"/>
  <c r="L375" i="21"/>
  <c r="T375" i="21"/>
  <c r="G376" i="21"/>
  <c r="O376" i="21"/>
  <c r="B377" i="21"/>
  <c r="J377" i="21"/>
  <c r="R377" i="21"/>
  <c r="E378" i="21"/>
  <c r="M378" i="21"/>
  <c r="U378" i="21"/>
  <c r="H379" i="21"/>
  <c r="P379" i="21"/>
  <c r="C380" i="21"/>
  <c r="K380" i="21"/>
  <c r="S380" i="21"/>
  <c r="F381" i="21"/>
  <c r="N381" i="21"/>
  <c r="V381" i="21"/>
  <c r="I382" i="21"/>
  <c r="Q382" i="21"/>
  <c r="D383" i="21"/>
  <c r="L383" i="21"/>
  <c r="T383" i="21"/>
  <c r="G384" i="21"/>
  <c r="O384" i="21"/>
  <c r="B385" i="21"/>
  <c r="J385" i="21"/>
  <c r="R385" i="21"/>
  <c r="E386" i="21"/>
  <c r="M386" i="21"/>
  <c r="U386" i="21"/>
  <c r="H387" i="21"/>
  <c r="P387" i="21"/>
  <c r="C388" i="21"/>
  <c r="K388" i="21"/>
  <c r="S388" i="21"/>
  <c r="F389" i="21"/>
  <c r="N389" i="21"/>
  <c r="V389" i="21"/>
  <c r="I390" i="21"/>
  <c r="Q390" i="21"/>
  <c r="D391" i="21"/>
  <c r="L391" i="21"/>
  <c r="T391" i="21"/>
  <c r="G392" i="21"/>
  <c r="O392" i="21"/>
  <c r="B393" i="21"/>
  <c r="J393" i="21"/>
  <c r="R393" i="21"/>
  <c r="E394" i="21"/>
  <c r="M394" i="21"/>
  <c r="U394" i="21"/>
  <c r="H395" i="21"/>
  <c r="P395" i="21"/>
  <c r="C396" i="21"/>
  <c r="K396" i="21"/>
  <c r="S396" i="21"/>
  <c r="F397" i="21"/>
  <c r="N397" i="21"/>
  <c r="V397" i="21"/>
  <c r="I398" i="21"/>
  <c r="Q398" i="21"/>
  <c r="D399" i="21"/>
  <c r="L399" i="21"/>
  <c r="T399" i="21"/>
  <c r="G400" i="21"/>
  <c r="O400" i="21"/>
  <c r="B401" i="21"/>
  <c r="J401" i="21"/>
  <c r="R401" i="21"/>
  <c r="E402" i="21"/>
  <c r="M402" i="21"/>
  <c r="U402" i="21"/>
  <c r="H403" i="21"/>
  <c r="P403" i="21"/>
  <c r="C404" i="21"/>
  <c r="K404" i="21"/>
  <c r="S404" i="21"/>
  <c r="F405" i="21"/>
  <c r="N405" i="21"/>
  <c r="V405" i="21"/>
  <c r="I406" i="21"/>
  <c r="Q406" i="21"/>
  <c r="D407" i="21"/>
  <c r="L407" i="21"/>
  <c r="T407" i="21"/>
  <c r="G408" i="21"/>
  <c r="O408" i="21"/>
  <c r="B409" i="21"/>
  <c r="J409" i="21"/>
  <c r="R409" i="21"/>
  <c r="E410" i="21"/>
  <c r="M410" i="21"/>
  <c r="U410" i="21"/>
  <c r="H411" i="21"/>
  <c r="P411" i="21"/>
  <c r="C412" i="21"/>
  <c r="K412" i="21"/>
  <c r="S412" i="21"/>
  <c r="F413" i="21"/>
  <c r="M413" i="21"/>
  <c r="R413" i="21"/>
  <c r="C414" i="21"/>
  <c r="H414" i="21"/>
  <c r="M414" i="21"/>
  <c r="S414" i="21"/>
  <c r="C415" i="21"/>
  <c r="H415" i="21"/>
  <c r="N415" i="21"/>
  <c r="S415" i="21"/>
  <c r="C416" i="21"/>
  <c r="I416" i="21"/>
  <c r="N416" i="21"/>
  <c r="S416" i="21"/>
  <c r="D417" i="21"/>
  <c r="I417" i="21"/>
  <c r="N417" i="21"/>
  <c r="T417" i="21"/>
  <c r="D418" i="21"/>
  <c r="I418" i="21"/>
  <c r="O418" i="21"/>
  <c r="T418" i="21"/>
  <c r="D419" i="21"/>
  <c r="H419" i="21"/>
  <c r="L419" i="21"/>
  <c r="P419" i="21"/>
  <c r="T419" i="21"/>
  <c r="C420" i="21"/>
  <c r="G420" i="21"/>
  <c r="K420" i="21"/>
  <c r="O420" i="21"/>
  <c r="S420" i="21"/>
  <c r="B421" i="21"/>
  <c r="F421" i="21"/>
  <c r="J421" i="21"/>
  <c r="N421" i="21"/>
  <c r="R421" i="21"/>
  <c r="V421" i="21"/>
  <c r="E422" i="21"/>
  <c r="I422" i="21"/>
  <c r="M422" i="21"/>
  <c r="Q422" i="21"/>
  <c r="U422" i="21"/>
  <c r="D423" i="21"/>
  <c r="H423" i="21"/>
  <c r="L423" i="21"/>
  <c r="P423" i="21"/>
  <c r="T423" i="21"/>
  <c r="C424" i="21"/>
  <c r="G424" i="21"/>
  <c r="K424" i="21"/>
  <c r="O424" i="21"/>
  <c r="S424" i="21"/>
  <c r="B425" i="21"/>
  <c r="F425" i="21"/>
  <c r="J425" i="21"/>
  <c r="N425" i="21"/>
  <c r="R425" i="21"/>
  <c r="V425" i="21"/>
  <c r="E426" i="21"/>
  <c r="I426" i="21"/>
  <c r="M426" i="21"/>
  <c r="Q426" i="21"/>
  <c r="U426" i="21"/>
  <c r="D427" i="21"/>
  <c r="H427" i="21"/>
  <c r="L427" i="21"/>
  <c r="P427" i="21"/>
  <c r="T427" i="21"/>
  <c r="C428" i="21"/>
  <c r="G428" i="21"/>
  <c r="K428" i="21"/>
  <c r="O428" i="21"/>
  <c r="S428" i="21"/>
  <c r="B429" i="21"/>
  <c r="F429" i="21"/>
  <c r="J429" i="21"/>
  <c r="N429" i="21"/>
  <c r="R429" i="21"/>
  <c r="V429" i="21"/>
  <c r="E430" i="21"/>
  <c r="I430" i="21"/>
  <c r="M430" i="21"/>
  <c r="Q430" i="21"/>
  <c r="U430" i="21"/>
  <c r="D431" i="21"/>
  <c r="H431" i="21"/>
  <c r="L431" i="21"/>
  <c r="P431" i="21"/>
  <c r="T431" i="21"/>
  <c r="C432" i="21"/>
  <c r="G432" i="21"/>
  <c r="K432" i="21"/>
  <c r="O432" i="21"/>
  <c r="S432" i="21"/>
  <c r="B433" i="21"/>
  <c r="F433" i="21"/>
  <c r="J433" i="21"/>
  <c r="N433" i="21"/>
  <c r="R433" i="21"/>
  <c r="V433" i="21"/>
  <c r="E434" i="21"/>
  <c r="I434" i="21"/>
  <c r="M434" i="21"/>
  <c r="Q434" i="21"/>
  <c r="S304" i="21"/>
  <c r="T307" i="21"/>
  <c r="U310" i="21"/>
  <c r="V313" i="21"/>
  <c r="B317" i="21"/>
  <c r="C320" i="21"/>
  <c r="D323" i="21"/>
  <c r="E326" i="21"/>
  <c r="F329" i="21"/>
  <c r="G332" i="21"/>
  <c r="H335" i="21"/>
  <c r="I338" i="21"/>
  <c r="J341" i="21"/>
  <c r="K344" i="21"/>
  <c r="M346" i="21"/>
  <c r="C348" i="21"/>
  <c r="N349" i="21"/>
  <c r="D351" i="21"/>
  <c r="O352" i="21"/>
  <c r="E354" i="21"/>
  <c r="H355" i="21"/>
  <c r="C356" i="21"/>
  <c r="S356" i="21"/>
  <c r="N357" i="21"/>
  <c r="I358" i="21"/>
  <c r="D359" i="21"/>
  <c r="T359" i="21"/>
  <c r="O360" i="21"/>
  <c r="J361" i="21"/>
  <c r="E362" i="21"/>
  <c r="U362" i="21"/>
  <c r="P363" i="21"/>
  <c r="K364" i="21"/>
  <c r="F365" i="21"/>
  <c r="V365" i="21"/>
  <c r="Q366" i="21"/>
  <c r="L367" i="21"/>
  <c r="G368" i="21"/>
  <c r="S368" i="21"/>
  <c r="I369" i="21"/>
  <c r="S369" i="21"/>
  <c r="H370" i="21"/>
  <c r="P370" i="21"/>
  <c r="C371" i="21"/>
  <c r="K371" i="21"/>
  <c r="S371" i="21"/>
  <c r="F372" i="21"/>
  <c r="N372" i="21"/>
  <c r="V372" i="21"/>
  <c r="I373" i="21"/>
  <c r="Q373" i="21"/>
  <c r="D374" i="21"/>
  <c r="L374" i="21"/>
  <c r="T374" i="21"/>
  <c r="G375" i="21"/>
  <c r="O375" i="21"/>
  <c r="B376" i="21"/>
  <c r="J376" i="21"/>
  <c r="R376" i="21"/>
  <c r="E377" i="21"/>
  <c r="M377" i="21"/>
  <c r="U377" i="21"/>
  <c r="H378" i="21"/>
  <c r="P378" i="21"/>
  <c r="C379" i="21"/>
  <c r="K379" i="21"/>
  <c r="S379" i="21"/>
  <c r="F380" i="21"/>
  <c r="N380" i="21"/>
  <c r="V380" i="21"/>
  <c r="I381" i="21"/>
  <c r="Q381" i="21"/>
  <c r="D382" i="21"/>
  <c r="L382" i="21"/>
  <c r="T382" i="21"/>
  <c r="G383" i="21"/>
  <c r="O383" i="21"/>
  <c r="B384" i="21"/>
  <c r="J384" i="21"/>
  <c r="R384" i="21"/>
  <c r="E385" i="21"/>
  <c r="M385" i="21"/>
  <c r="U385" i="21"/>
  <c r="H386" i="21"/>
  <c r="P386" i="21"/>
  <c r="C387" i="21"/>
  <c r="K387" i="21"/>
  <c r="S387" i="21"/>
  <c r="F388" i="21"/>
  <c r="N388" i="21"/>
  <c r="V388" i="21"/>
  <c r="I389" i="21"/>
  <c r="Q389" i="21"/>
  <c r="D390" i="21"/>
  <c r="L390" i="21"/>
  <c r="T390" i="21"/>
  <c r="G391" i="21"/>
  <c r="O391" i="21"/>
  <c r="B392" i="21"/>
  <c r="J392" i="21"/>
  <c r="R392" i="21"/>
  <c r="E393" i="21"/>
  <c r="M393" i="21"/>
  <c r="U393" i="21"/>
  <c r="H394" i="21"/>
  <c r="P394" i="21"/>
  <c r="C395" i="21"/>
  <c r="K395" i="21"/>
  <c r="S395" i="21"/>
  <c r="F396" i="21"/>
  <c r="N396" i="21"/>
  <c r="V396" i="21"/>
  <c r="I397" i="21"/>
  <c r="Q397" i="21"/>
  <c r="D398" i="21"/>
  <c r="L398" i="21"/>
  <c r="T398" i="21"/>
  <c r="G399" i="21"/>
  <c r="O399" i="21"/>
  <c r="B400" i="21"/>
  <c r="J400" i="21"/>
  <c r="R400" i="21"/>
  <c r="E401" i="21"/>
  <c r="M401" i="21"/>
  <c r="U401" i="21"/>
  <c r="H402" i="21"/>
  <c r="P402" i="21"/>
  <c r="C403" i="21"/>
  <c r="K403" i="21"/>
  <c r="S403" i="21"/>
  <c r="F404" i="21"/>
  <c r="N404" i="21"/>
  <c r="V404" i="21"/>
  <c r="I405" i="21"/>
  <c r="Q405" i="21"/>
  <c r="D406" i="21"/>
  <c r="L406" i="21"/>
  <c r="T406" i="21"/>
  <c r="G407" i="21"/>
  <c r="O407" i="21"/>
  <c r="B408" i="21"/>
  <c r="J408" i="21"/>
  <c r="R408" i="21"/>
  <c r="E409" i="21"/>
  <c r="M409" i="21"/>
  <c r="U409" i="21"/>
  <c r="H410" i="21"/>
  <c r="P410" i="21"/>
  <c r="C411" i="21"/>
  <c r="K411" i="21"/>
  <c r="S411" i="21"/>
  <c r="F412" i="21"/>
  <c r="N412" i="21"/>
  <c r="V412" i="21"/>
  <c r="I413" i="21"/>
  <c r="N413" i="21"/>
  <c r="T413" i="21"/>
  <c r="D414" i="21"/>
  <c r="I414" i="21"/>
  <c r="O414" i="21"/>
  <c r="T414" i="21"/>
  <c r="D415" i="21"/>
  <c r="J415" i="21"/>
  <c r="O415" i="21"/>
  <c r="T415" i="21"/>
  <c r="E416" i="21"/>
  <c r="J416" i="21"/>
  <c r="O416" i="21"/>
  <c r="U416" i="21"/>
  <c r="E417" i="21"/>
  <c r="J417" i="21"/>
  <c r="P417" i="21"/>
  <c r="U417" i="21"/>
  <c r="E418" i="21"/>
  <c r="K418" i="21"/>
  <c r="P418" i="21"/>
  <c r="U418" i="21"/>
  <c r="E419" i="21"/>
  <c r="I419" i="21"/>
  <c r="M419" i="21"/>
  <c r="Q419" i="21"/>
  <c r="U419" i="21"/>
  <c r="D420" i="21"/>
  <c r="H420" i="21"/>
  <c r="L420" i="21"/>
  <c r="P420" i="21"/>
  <c r="T420" i="21"/>
  <c r="C421" i="21"/>
  <c r="G421" i="21"/>
  <c r="K421" i="21"/>
  <c r="O421" i="21"/>
  <c r="S421" i="21"/>
  <c r="B422" i="21"/>
  <c r="F422" i="21"/>
  <c r="J422" i="21"/>
  <c r="N422" i="21"/>
  <c r="R422" i="21"/>
  <c r="V422" i="21"/>
  <c r="E423" i="21"/>
  <c r="I423" i="21"/>
  <c r="M423" i="21"/>
  <c r="Q423" i="21"/>
  <c r="U423" i="21"/>
  <c r="D424" i="21"/>
  <c r="H424" i="21"/>
  <c r="L424" i="21"/>
  <c r="P424" i="21"/>
  <c r="T424" i="21"/>
  <c r="C425" i="21"/>
  <c r="G425" i="21"/>
  <c r="K425" i="21"/>
  <c r="O425" i="21"/>
  <c r="S425" i="21"/>
  <c r="B426" i="21"/>
  <c r="F426" i="21"/>
  <c r="J426" i="21"/>
  <c r="N426" i="21"/>
  <c r="R426" i="21"/>
  <c r="V426" i="21"/>
  <c r="E427" i="21"/>
  <c r="I427" i="21"/>
  <c r="M427" i="21"/>
  <c r="Q427" i="21"/>
  <c r="U427" i="21"/>
  <c r="D428" i="21"/>
  <c r="H428" i="21"/>
  <c r="L428" i="21"/>
  <c r="P428" i="21"/>
  <c r="T428" i="21"/>
  <c r="C429" i="21"/>
  <c r="G429" i="21"/>
  <c r="K429" i="21"/>
  <c r="O429" i="21"/>
  <c r="S429" i="21"/>
  <c r="B430" i="21"/>
  <c r="F430" i="21"/>
  <c r="J430" i="21"/>
  <c r="N430" i="21"/>
  <c r="R430" i="21"/>
  <c r="V430" i="21"/>
  <c r="E431" i="21"/>
  <c r="I431" i="21"/>
  <c r="M431" i="21"/>
  <c r="Q431" i="21"/>
  <c r="U431" i="21"/>
  <c r="D432" i="21"/>
  <c r="H432" i="21"/>
  <c r="L432" i="21"/>
  <c r="P432" i="21"/>
  <c r="T432" i="21"/>
  <c r="C433" i="21"/>
  <c r="G433" i="21"/>
  <c r="K433" i="21"/>
  <c r="O433" i="21"/>
  <c r="S433" i="21"/>
  <c r="B434" i="21"/>
  <c r="F434" i="21"/>
  <c r="J434" i="21"/>
  <c r="N434" i="21"/>
  <c r="R434" i="21"/>
  <c r="V434" i="21"/>
  <c r="E435" i="21"/>
  <c r="I435" i="21"/>
  <c r="M435" i="21"/>
  <c r="Q435" i="21"/>
  <c r="U435" i="21"/>
  <c r="D436" i="21"/>
  <c r="H436" i="21"/>
  <c r="L436" i="21"/>
  <c r="P436" i="21"/>
  <c r="T436" i="21"/>
  <c r="C437" i="21"/>
  <c r="G437" i="21"/>
  <c r="K437" i="21"/>
  <c r="O437" i="21"/>
  <c r="S437" i="21"/>
  <c r="B438" i="21"/>
  <c r="F438" i="21"/>
  <c r="J438" i="21"/>
  <c r="N438" i="21"/>
  <c r="R438" i="21"/>
  <c r="V438" i="21"/>
  <c r="E439" i="21"/>
  <c r="I439" i="21"/>
  <c r="M439" i="21"/>
  <c r="N305" i="21"/>
  <c r="O308" i="21"/>
  <c r="P311" i="21"/>
  <c r="Q314" i="21"/>
  <c r="R317" i="21"/>
  <c r="S320" i="21"/>
  <c r="T323" i="21"/>
  <c r="U326" i="21"/>
  <c r="V329" i="21"/>
  <c r="B333" i="21"/>
  <c r="C336" i="21"/>
  <c r="D339" i="21"/>
  <c r="E342" i="21"/>
  <c r="F345" i="21"/>
  <c r="Q346" i="21"/>
  <c r="G348" i="21"/>
  <c r="R349" i="21"/>
  <c r="H351" i="21"/>
  <c r="S352" i="21"/>
  <c r="I354" i="21"/>
  <c r="K355" i="21"/>
  <c r="F356" i="21"/>
  <c r="V356" i="21"/>
  <c r="Q357" i="21"/>
  <c r="L358" i="21"/>
  <c r="G359" i="21"/>
  <c r="B360" i="21"/>
  <c r="R360" i="21"/>
  <c r="M361" i="21"/>
  <c r="H362" i="21"/>
  <c r="C363" i="21"/>
  <c r="S363" i="21"/>
  <c r="N364" i="21"/>
  <c r="I365" i="21"/>
  <c r="D366" i="21"/>
  <c r="T366" i="21"/>
  <c r="O367" i="21"/>
  <c r="J368" i="21"/>
  <c r="T368" i="21"/>
  <c r="J369" i="21"/>
  <c r="U369" i="21"/>
  <c r="I370" i="21"/>
  <c r="Q370" i="21"/>
  <c r="D371" i="21"/>
  <c r="L371" i="21"/>
  <c r="T371" i="21"/>
  <c r="G372" i="21"/>
  <c r="O372" i="21"/>
  <c r="B373" i="21"/>
  <c r="J373" i="21"/>
  <c r="R373" i="21"/>
  <c r="E374" i="21"/>
  <c r="M374" i="21"/>
  <c r="U374" i="21"/>
  <c r="H375" i="21"/>
  <c r="P375" i="21"/>
  <c r="C376" i="21"/>
  <c r="K376" i="21"/>
  <c r="S376" i="21"/>
  <c r="F377" i="21"/>
  <c r="N377" i="21"/>
  <c r="V377" i="21"/>
  <c r="I378" i="21"/>
  <c r="Q378" i="21"/>
  <c r="D379" i="21"/>
  <c r="L379" i="21"/>
  <c r="T379" i="21"/>
  <c r="G380" i="21"/>
  <c r="O380" i="21"/>
  <c r="B381" i="21"/>
  <c r="J381" i="21"/>
  <c r="R381" i="21"/>
  <c r="E382" i="21"/>
  <c r="M382" i="21"/>
  <c r="U382" i="21"/>
  <c r="H383" i="21"/>
  <c r="P383" i="21"/>
  <c r="C384" i="21"/>
  <c r="K384" i="21"/>
  <c r="S384" i="21"/>
  <c r="F385" i="21"/>
  <c r="N385" i="21"/>
  <c r="V385" i="21"/>
  <c r="I386" i="21"/>
  <c r="Q386" i="21"/>
  <c r="D387" i="21"/>
  <c r="L387" i="21"/>
  <c r="T387" i="21"/>
  <c r="G388" i="21"/>
  <c r="O388" i="21"/>
  <c r="B389" i="21"/>
  <c r="J389" i="21"/>
  <c r="R389" i="21"/>
  <c r="E390" i="21"/>
  <c r="M390" i="21"/>
  <c r="U390" i="21"/>
  <c r="H391" i="21"/>
  <c r="P391" i="21"/>
  <c r="C392" i="21"/>
  <c r="K392" i="21"/>
  <c r="S392" i="21"/>
  <c r="F393" i="21"/>
  <c r="N393" i="21"/>
  <c r="V393" i="21"/>
  <c r="I394" i="21"/>
  <c r="Q394" i="21"/>
  <c r="D395" i="21"/>
  <c r="L395" i="21"/>
  <c r="T395" i="21"/>
  <c r="G396" i="21"/>
  <c r="O396" i="21"/>
  <c r="B397" i="21"/>
  <c r="J397" i="21"/>
  <c r="R397" i="21"/>
  <c r="E398" i="21"/>
  <c r="M398" i="21"/>
  <c r="U398" i="21"/>
  <c r="H399" i="21"/>
  <c r="P399" i="21"/>
  <c r="C400" i="21"/>
  <c r="K400" i="21"/>
  <c r="S400" i="21"/>
  <c r="F401" i="21"/>
  <c r="N401" i="21"/>
  <c r="V401" i="21"/>
  <c r="I402" i="21"/>
  <c r="Q402" i="21"/>
  <c r="D403" i="21"/>
  <c r="L403" i="21"/>
  <c r="T403" i="21"/>
  <c r="G404" i="21"/>
  <c r="O404" i="21"/>
  <c r="B405" i="21"/>
  <c r="J405" i="21"/>
  <c r="R405" i="21"/>
  <c r="E406" i="21"/>
  <c r="M406" i="21"/>
  <c r="U406" i="21"/>
  <c r="H407" i="21"/>
  <c r="P407" i="21"/>
  <c r="C408" i="21"/>
  <c r="K408" i="21"/>
  <c r="S408" i="21"/>
  <c r="F409" i="21"/>
  <c r="N409" i="21"/>
  <c r="V409" i="21"/>
  <c r="I410" i="21"/>
  <c r="Q410" i="21"/>
  <c r="D411" i="21"/>
  <c r="L411" i="21"/>
  <c r="T411" i="21"/>
  <c r="G412" i="21"/>
  <c r="O412" i="21"/>
  <c r="B413" i="21"/>
  <c r="J413" i="21"/>
  <c r="P413" i="21"/>
  <c r="U413" i="21"/>
  <c r="E414" i="21"/>
  <c r="K414" i="21"/>
  <c r="P414" i="21"/>
  <c r="U414" i="21"/>
  <c r="F415" i="21"/>
  <c r="K415" i="21"/>
  <c r="P415" i="21"/>
  <c r="V415" i="21"/>
  <c r="F416" i="21"/>
  <c r="K416" i="21"/>
  <c r="Q416" i="21"/>
  <c r="V416" i="21"/>
  <c r="F417" i="21"/>
  <c r="L417" i="21"/>
  <c r="Q417" i="21"/>
  <c r="V417" i="21"/>
  <c r="G418" i="21"/>
  <c r="L418" i="21"/>
  <c r="Q418" i="21"/>
  <c r="B419" i="21"/>
  <c r="F419" i="21"/>
  <c r="J419" i="21"/>
  <c r="N419" i="21"/>
  <c r="R419" i="21"/>
  <c r="V419" i="21"/>
  <c r="E420" i="21"/>
  <c r="I420" i="21"/>
  <c r="M420" i="21"/>
  <c r="Q420" i="21"/>
  <c r="U420" i="21"/>
  <c r="D421" i="21"/>
  <c r="H421" i="21"/>
  <c r="L421" i="21"/>
  <c r="P421" i="21"/>
  <c r="T421" i="21"/>
  <c r="C422" i="21"/>
  <c r="G422" i="21"/>
  <c r="K422" i="21"/>
  <c r="O422" i="21"/>
  <c r="S422" i="21"/>
  <c r="B423" i="21"/>
  <c r="F423" i="21"/>
  <c r="J423" i="21"/>
  <c r="N423" i="21"/>
  <c r="R423" i="21"/>
  <c r="V423" i="21"/>
  <c r="E424" i="21"/>
  <c r="I424" i="21"/>
  <c r="M424" i="21"/>
  <c r="Q424" i="21"/>
  <c r="U424" i="21"/>
  <c r="D425" i="21"/>
  <c r="H425" i="21"/>
  <c r="L425" i="21"/>
  <c r="P425" i="21"/>
  <c r="T425" i="21"/>
  <c r="C426" i="21"/>
  <c r="G426" i="21"/>
  <c r="K426" i="21"/>
  <c r="O426" i="21"/>
  <c r="S426" i="21"/>
  <c r="B427" i="21"/>
  <c r="F427" i="21"/>
  <c r="J427" i="21"/>
  <c r="N427" i="21"/>
  <c r="R427" i="21"/>
  <c r="V427" i="21"/>
  <c r="E428" i="21"/>
  <c r="I428" i="21"/>
  <c r="M428" i="21"/>
  <c r="Q428" i="21"/>
  <c r="U428" i="21"/>
  <c r="D429" i="21"/>
  <c r="H429" i="21"/>
  <c r="L429" i="21"/>
  <c r="P429" i="21"/>
  <c r="T429" i="21"/>
  <c r="C430" i="21"/>
  <c r="G430" i="21"/>
  <c r="K430" i="21"/>
  <c r="O430" i="21"/>
  <c r="S430" i="21"/>
  <c r="B431" i="21"/>
  <c r="F431" i="21"/>
  <c r="J431" i="21"/>
  <c r="N431" i="21"/>
  <c r="R431" i="21"/>
  <c r="V431" i="21"/>
  <c r="E432" i="21"/>
  <c r="I432" i="21"/>
  <c r="M432" i="21"/>
  <c r="Q432" i="21"/>
  <c r="U432" i="21"/>
  <c r="D433" i="21"/>
  <c r="H433" i="21"/>
  <c r="L433" i="21"/>
  <c r="P433" i="21"/>
  <c r="T433" i="21"/>
  <c r="C434" i="21"/>
  <c r="G434" i="21"/>
  <c r="K434" i="21"/>
  <c r="O434" i="21"/>
  <c r="S434" i="21"/>
  <c r="B435" i="21"/>
  <c r="F435" i="21"/>
  <c r="J435" i="21"/>
  <c r="N435" i="21"/>
  <c r="R435" i="21"/>
  <c r="V435" i="21"/>
  <c r="E436" i="21"/>
  <c r="I436" i="21"/>
  <c r="M436" i="21"/>
  <c r="Q436" i="21"/>
  <c r="U436" i="21"/>
  <c r="D437" i="21"/>
  <c r="H437" i="21"/>
  <c r="L437" i="21"/>
  <c r="P437" i="21"/>
  <c r="T437" i="21"/>
  <c r="C438" i="21"/>
  <c r="G438" i="21"/>
  <c r="K438" i="21"/>
  <c r="O438" i="21"/>
  <c r="S438" i="21"/>
  <c r="B439" i="21"/>
  <c r="F439" i="21"/>
  <c r="J439" i="21"/>
  <c r="N439" i="21"/>
  <c r="R439" i="21"/>
  <c r="V439" i="21"/>
  <c r="E440" i="21"/>
  <c r="I440" i="21"/>
  <c r="I306" i="21"/>
  <c r="J309" i="21"/>
  <c r="K312" i="21"/>
  <c r="M318" i="21"/>
  <c r="N321" i="21"/>
  <c r="O324" i="21"/>
  <c r="P327" i="21"/>
  <c r="Q330" i="21"/>
  <c r="R333" i="21"/>
  <c r="S336" i="21"/>
  <c r="T339" i="21"/>
  <c r="U342" i="21"/>
  <c r="R345" i="21"/>
  <c r="H347" i="21"/>
  <c r="S348" i="21"/>
  <c r="I350" i="21"/>
  <c r="T351" i="21"/>
  <c r="J353" i="21"/>
  <c r="U354" i="21"/>
  <c r="P355" i="21"/>
  <c r="K356" i="21"/>
  <c r="F357" i="21"/>
  <c r="V357" i="21"/>
  <c r="Q358" i="21"/>
  <c r="L359" i="21"/>
  <c r="G360" i="21"/>
  <c r="B361" i="21"/>
  <c r="R361" i="21"/>
  <c r="M362" i="21"/>
  <c r="H363" i="21"/>
  <c r="C364" i="21"/>
  <c r="S364" i="21"/>
  <c r="N365" i="21"/>
  <c r="I366" i="21"/>
  <c r="D367" i="21"/>
  <c r="T367" i="21"/>
  <c r="N368" i="21"/>
  <c r="C369" i="21"/>
  <c r="N369" i="21"/>
  <c r="D370" i="21"/>
  <c r="L370" i="21"/>
  <c r="T370" i="21"/>
  <c r="G371" i="21"/>
  <c r="O371" i="21"/>
  <c r="B372" i="21"/>
  <c r="J372" i="21"/>
  <c r="R372" i="21"/>
  <c r="E373" i="21"/>
  <c r="M373" i="21"/>
  <c r="U373" i="21"/>
  <c r="H374" i="21"/>
  <c r="P374" i="21"/>
  <c r="C375" i="21"/>
  <c r="K375" i="21"/>
  <c r="S375" i="21"/>
  <c r="F376" i="21"/>
  <c r="N376" i="21"/>
  <c r="V376" i="21"/>
  <c r="I377" i="21"/>
  <c r="Q377" i="21"/>
  <c r="D378" i="21"/>
  <c r="L378" i="21"/>
  <c r="T378" i="21"/>
  <c r="G379" i="21"/>
  <c r="O379" i="21"/>
  <c r="B380" i="21"/>
  <c r="J380" i="21"/>
  <c r="R380" i="21"/>
  <c r="E381" i="21"/>
  <c r="M381" i="21"/>
  <c r="U381" i="21"/>
  <c r="H382" i="21"/>
  <c r="P382" i="21"/>
  <c r="C383" i="21"/>
  <c r="K383" i="21"/>
  <c r="S383" i="21"/>
  <c r="F384" i="21"/>
  <c r="N384" i="21"/>
  <c r="V384" i="21"/>
  <c r="I385" i="21"/>
  <c r="Q385" i="21"/>
  <c r="D386" i="21"/>
  <c r="L386" i="21"/>
  <c r="T386" i="21"/>
  <c r="G387" i="21"/>
  <c r="O387" i="21"/>
  <c r="B388" i="21"/>
  <c r="J388" i="21"/>
  <c r="R388" i="21"/>
  <c r="E389" i="21"/>
  <c r="M389" i="21"/>
  <c r="U389" i="21"/>
  <c r="H390" i="21"/>
  <c r="P390" i="21"/>
  <c r="C391" i="21"/>
  <c r="K391" i="21"/>
  <c r="S391" i="21"/>
  <c r="F392" i="21"/>
  <c r="N392" i="21"/>
  <c r="V392" i="21"/>
  <c r="I393" i="21"/>
  <c r="Q393" i="21"/>
  <c r="D394" i="21"/>
  <c r="L394" i="21"/>
  <c r="T394" i="21"/>
  <c r="G395" i="21"/>
  <c r="O395" i="21"/>
  <c r="B396" i="21"/>
  <c r="J396" i="21"/>
  <c r="R396" i="21"/>
  <c r="E397" i="21"/>
  <c r="M397" i="21"/>
  <c r="U397" i="21"/>
  <c r="H398" i="21"/>
  <c r="P398" i="21"/>
  <c r="C399" i="21"/>
  <c r="K399" i="21"/>
  <c r="S399" i="21"/>
  <c r="F400" i="21"/>
  <c r="N400" i="21"/>
  <c r="V400" i="21"/>
  <c r="I401" i="21"/>
  <c r="Q401" i="21"/>
  <c r="D402" i="21"/>
  <c r="L402" i="21"/>
  <c r="T402" i="21"/>
  <c r="G403" i="21"/>
  <c r="O403" i="21"/>
  <c r="B404" i="21"/>
  <c r="J404" i="21"/>
  <c r="R404" i="21"/>
  <c r="E405" i="21"/>
  <c r="M405" i="21"/>
  <c r="U405" i="21"/>
  <c r="H406" i="21"/>
  <c r="P406" i="21"/>
  <c r="C407" i="21"/>
  <c r="K407" i="21"/>
  <c r="S407" i="21"/>
  <c r="F408" i="21"/>
  <c r="N408" i="21"/>
  <c r="V408" i="21"/>
  <c r="I409" i="21"/>
  <c r="Q409" i="21"/>
  <c r="D410" i="21"/>
  <c r="L410" i="21"/>
  <c r="T410" i="21"/>
  <c r="G411" i="21"/>
  <c r="O411" i="21"/>
  <c r="B412" i="21"/>
  <c r="J412" i="21"/>
  <c r="R412" i="21"/>
  <c r="E413" i="21"/>
  <c r="L413" i="21"/>
  <c r="Q413" i="21"/>
  <c r="V413" i="21"/>
  <c r="G414" i="21"/>
  <c r="L414" i="21"/>
  <c r="Q414" i="21"/>
  <c r="B415" i="21"/>
  <c r="G415" i="21"/>
  <c r="L415" i="21"/>
  <c r="R415" i="21"/>
  <c r="B416" i="21"/>
  <c r="G416" i="21"/>
  <c r="M416" i="21"/>
  <c r="R416" i="21"/>
  <c r="B417" i="21"/>
  <c r="H417" i="21"/>
  <c r="M417" i="21"/>
  <c r="M418" i="21"/>
  <c r="K419" i="21"/>
  <c r="F420" i="21"/>
  <c r="V420" i="21"/>
  <c r="Q421" i="21"/>
  <c r="L422" i="21"/>
  <c r="G423" i="21"/>
  <c r="B424" i="21"/>
  <c r="R424" i="21"/>
  <c r="M425" i="21"/>
  <c r="H426" i="21"/>
  <c r="C427" i="21"/>
  <c r="S427" i="21"/>
  <c r="N428" i="21"/>
  <c r="I429" i="21"/>
  <c r="D430" i="21"/>
  <c r="T430" i="21"/>
  <c r="O431" i="21"/>
  <c r="J432" i="21"/>
  <c r="E433" i="21"/>
  <c r="U433" i="21"/>
  <c r="P434" i="21"/>
  <c r="D435" i="21"/>
  <c r="L435" i="21"/>
  <c r="T435" i="21"/>
  <c r="G436" i="21"/>
  <c r="O436" i="21"/>
  <c r="B437" i="21"/>
  <c r="J437" i="21"/>
  <c r="R437" i="21"/>
  <c r="E438" i="21"/>
  <c r="M438" i="21"/>
  <c r="U438" i="21"/>
  <c r="H439" i="21"/>
  <c r="P439" i="21"/>
  <c r="U439" i="21"/>
  <c r="F440" i="21"/>
  <c r="K440" i="21"/>
  <c r="O440" i="21"/>
  <c r="S440" i="21"/>
  <c r="B441" i="21"/>
  <c r="F441" i="21"/>
  <c r="J441" i="21"/>
  <c r="N441" i="21"/>
  <c r="R441" i="21"/>
  <c r="V441" i="21"/>
  <c r="E442" i="21"/>
  <c r="I442" i="21"/>
  <c r="M442" i="21"/>
  <c r="Q442" i="21"/>
  <c r="U442" i="21"/>
  <c r="D443" i="21"/>
  <c r="H443" i="21"/>
  <c r="L443" i="21"/>
  <c r="P443" i="21"/>
  <c r="T443" i="21"/>
  <c r="C444" i="21"/>
  <c r="G444" i="21"/>
  <c r="K444" i="21"/>
  <c r="O444" i="21"/>
  <c r="S444" i="21"/>
  <c r="B445" i="21"/>
  <c r="F445" i="21"/>
  <c r="J445" i="21"/>
  <c r="N445" i="21"/>
  <c r="R445" i="21"/>
  <c r="V445" i="21"/>
  <c r="E446" i="21"/>
  <c r="I446" i="21"/>
  <c r="M446" i="21"/>
  <c r="Q446" i="21"/>
  <c r="U446" i="21"/>
  <c r="D447" i="21"/>
  <c r="H447" i="21"/>
  <c r="L447" i="21"/>
  <c r="P447" i="21"/>
  <c r="T447" i="21"/>
  <c r="C448" i="21"/>
  <c r="G448" i="21"/>
  <c r="K448" i="21"/>
  <c r="O448" i="21"/>
  <c r="S448" i="21"/>
  <c r="B449" i="21"/>
  <c r="F449" i="21"/>
  <c r="J449" i="21"/>
  <c r="N449" i="21"/>
  <c r="R449" i="21"/>
  <c r="V449" i="21"/>
  <c r="E450" i="21"/>
  <c r="I450" i="21"/>
  <c r="M450" i="21"/>
  <c r="Q450" i="21"/>
  <c r="U450" i="21"/>
  <c r="D451" i="21"/>
  <c r="H451" i="21"/>
  <c r="L451" i="21"/>
  <c r="P451" i="21"/>
  <c r="T451" i="21"/>
  <c r="C452" i="21"/>
  <c r="G452" i="21"/>
  <c r="K452" i="21"/>
  <c r="O452" i="21"/>
  <c r="S452" i="21"/>
  <c r="B453" i="21"/>
  <c r="F453" i="21"/>
  <c r="J453" i="21"/>
  <c r="N453" i="21"/>
  <c r="R453" i="21"/>
  <c r="V453" i="21"/>
  <c r="E454" i="21"/>
  <c r="I454" i="21"/>
  <c r="M454" i="21"/>
  <c r="Q454" i="21"/>
  <c r="U454" i="21"/>
  <c r="D455" i="21"/>
  <c r="H455" i="21"/>
  <c r="L455" i="21"/>
  <c r="P455" i="21"/>
  <c r="T455" i="21"/>
  <c r="C456" i="21"/>
  <c r="G456" i="21"/>
  <c r="K456" i="21"/>
  <c r="O456" i="21"/>
  <c r="S456" i="21"/>
  <c r="B457" i="21"/>
  <c r="F457" i="21"/>
  <c r="J457" i="21"/>
  <c r="N457" i="21"/>
  <c r="R457" i="21"/>
  <c r="V457" i="21"/>
  <c r="E458" i="21"/>
  <c r="I458" i="21"/>
  <c r="M458" i="21"/>
  <c r="Q458" i="21"/>
  <c r="U458" i="21"/>
  <c r="D459" i="21"/>
  <c r="H459" i="21"/>
  <c r="L459" i="21"/>
  <c r="P459" i="21"/>
  <c r="T459" i="21"/>
  <c r="C460" i="21"/>
  <c r="G460" i="21"/>
  <c r="K460" i="21"/>
  <c r="O460" i="21"/>
  <c r="S460" i="21"/>
  <c r="B461" i="21"/>
  <c r="F461" i="21"/>
  <c r="J461" i="21"/>
  <c r="N461" i="21"/>
  <c r="R461" i="21"/>
  <c r="V461" i="21"/>
  <c r="E462" i="21"/>
  <c r="I462" i="21"/>
  <c r="M462" i="21"/>
  <c r="Q462" i="21"/>
  <c r="U462" i="21"/>
  <c r="D463" i="21"/>
  <c r="H463" i="21"/>
  <c r="L463" i="21"/>
  <c r="P463" i="21"/>
  <c r="T463" i="21"/>
  <c r="C464" i="21"/>
  <c r="G464" i="21"/>
  <c r="K464" i="21"/>
  <c r="O464" i="21"/>
  <c r="S464" i="21"/>
  <c r="B465" i="21"/>
  <c r="F465" i="21"/>
  <c r="J465" i="21"/>
  <c r="N465" i="21"/>
  <c r="R465" i="21"/>
  <c r="V465" i="21"/>
  <c r="E466" i="21"/>
  <c r="I466" i="21"/>
  <c r="M466" i="21"/>
  <c r="Q466" i="21"/>
  <c r="U466" i="21"/>
  <c r="D467" i="21"/>
  <c r="H467" i="21"/>
  <c r="L467" i="21"/>
  <c r="P467" i="21"/>
  <c r="T467" i="21"/>
  <c r="C468" i="21"/>
  <c r="G468" i="21"/>
  <c r="K468" i="21"/>
  <c r="O468" i="21"/>
  <c r="S468" i="21"/>
  <c r="B469" i="21"/>
  <c r="F469" i="21"/>
  <c r="J469" i="21"/>
  <c r="N469" i="21"/>
  <c r="R469" i="21"/>
  <c r="V469" i="21"/>
  <c r="E470" i="21"/>
  <c r="I470" i="21"/>
  <c r="M470" i="21"/>
  <c r="Q470" i="21"/>
  <c r="U470" i="21"/>
  <c r="D471" i="21"/>
  <c r="H471" i="21"/>
  <c r="L471" i="21"/>
  <c r="P471" i="21"/>
  <c r="T471" i="21"/>
  <c r="C472" i="21"/>
  <c r="G472" i="21"/>
  <c r="K472" i="21"/>
  <c r="O472" i="21"/>
  <c r="S472" i="21"/>
  <c r="B473" i="21"/>
  <c r="F473" i="21"/>
  <c r="J473" i="21"/>
  <c r="N473" i="21"/>
  <c r="R473" i="21"/>
  <c r="V473" i="21"/>
  <c r="E474" i="21"/>
  <c r="I474" i="21"/>
  <c r="M474" i="21"/>
  <c r="Q474" i="21"/>
  <c r="U474" i="21"/>
  <c r="D475" i="21"/>
  <c r="H475" i="21"/>
  <c r="L475" i="21"/>
  <c r="P475" i="21"/>
  <c r="T475" i="21"/>
  <c r="C476" i="21"/>
  <c r="G476" i="21"/>
  <c r="K476" i="21"/>
  <c r="O476" i="21"/>
  <c r="S476" i="21"/>
  <c r="B477" i="21"/>
  <c r="F477" i="21"/>
  <c r="J477" i="21"/>
  <c r="N477" i="21"/>
  <c r="R477" i="21"/>
  <c r="V477" i="21"/>
  <c r="E478" i="21"/>
  <c r="I478" i="21"/>
  <c r="M478" i="21"/>
  <c r="Q478" i="21"/>
  <c r="U478" i="21"/>
  <c r="D479" i="21"/>
  <c r="H479" i="21"/>
  <c r="L479" i="21"/>
  <c r="P479" i="21"/>
  <c r="T479" i="21"/>
  <c r="C480" i="21"/>
  <c r="G480" i="21"/>
  <c r="K480" i="21"/>
  <c r="O480" i="21"/>
  <c r="S480" i="21"/>
  <c r="B481" i="21"/>
  <c r="F481" i="21"/>
  <c r="J481" i="21"/>
  <c r="N481" i="21"/>
  <c r="R481" i="21"/>
  <c r="V481" i="21"/>
  <c r="E482" i="21"/>
  <c r="I482" i="21"/>
  <c r="M482" i="21"/>
  <c r="Q482" i="21"/>
  <c r="U482" i="21"/>
  <c r="D483" i="21"/>
  <c r="H483" i="21"/>
  <c r="L483" i="21"/>
  <c r="P483" i="21"/>
  <c r="T483" i="21"/>
  <c r="C484" i="21"/>
  <c r="G484" i="21"/>
  <c r="K484" i="21"/>
  <c r="O484" i="21"/>
  <c r="S484" i="21"/>
  <c r="B485" i="21"/>
  <c r="F485" i="21"/>
  <c r="J485" i="21"/>
  <c r="N485" i="21"/>
  <c r="R485" i="21"/>
  <c r="V485" i="21"/>
  <c r="E486" i="21"/>
  <c r="I486" i="21"/>
  <c r="M486" i="21"/>
  <c r="Q486" i="21"/>
  <c r="U486" i="21"/>
  <c r="D487" i="21"/>
  <c r="H487" i="21"/>
  <c r="L487" i="21"/>
  <c r="P487" i="21"/>
  <c r="T487" i="21"/>
  <c r="C488" i="21"/>
  <c r="G488" i="21"/>
  <c r="K488" i="21"/>
  <c r="O488" i="21"/>
  <c r="S488" i="21"/>
  <c r="B489" i="21"/>
  <c r="F489" i="21"/>
  <c r="J489" i="21"/>
  <c r="N489" i="21"/>
  <c r="R489" i="21"/>
  <c r="V489" i="21"/>
  <c r="E490" i="21"/>
  <c r="I490" i="21"/>
  <c r="M490" i="21"/>
  <c r="Q490" i="21"/>
  <c r="U490" i="21"/>
  <c r="D491" i="21"/>
  <c r="H491" i="21"/>
  <c r="L491" i="21"/>
  <c r="P491" i="21"/>
  <c r="T491" i="21"/>
  <c r="C492" i="21"/>
  <c r="G492" i="21"/>
  <c r="K492" i="21"/>
  <c r="O492" i="21"/>
  <c r="S492" i="21"/>
  <c r="B493" i="21"/>
  <c r="F493" i="21"/>
  <c r="J493" i="21"/>
  <c r="N493" i="21"/>
  <c r="R493" i="21"/>
  <c r="V493" i="21"/>
  <c r="E494" i="21"/>
  <c r="I494" i="21"/>
  <c r="M494" i="21"/>
  <c r="Q494" i="21"/>
  <c r="U494" i="21"/>
  <c r="D495" i="21"/>
  <c r="H495" i="21"/>
  <c r="L495" i="21"/>
  <c r="P495" i="21"/>
  <c r="T495" i="21"/>
  <c r="C496" i="21"/>
  <c r="G496" i="21"/>
  <c r="K496" i="21"/>
  <c r="O496" i="21"/>
  <c r="S496" i="21"/>
  <c r="B497" i="21"/>
  <c r="F497" i="21"/>
  <c r="J497" i="21"/>
  <c r="N497" i="21"/>
  <c r="R497" i="21"/>
  <c r="V497" i="21"/>
  <c r="E498" i="21"/>
  <c r="I498" i="21"/>
  <c r="M498" i="21"/>
  <c r="Q498" i="21"/>
  <c r="U498" i="21"/>
  <c r="D499" i="21"/>
  <c r="H499" i="21"/>
  <c r="L499" i="21"/>
  <c r="P499" i="21"/>
  <c r="T499" i="21"/>
  <c r="C500" i="21"/>
  <c r="G500" i="21"/>
  <c r="K500" i="21"/>
  <c r="O500" i="21"/>
  <c r="S500" i="21"/>
  <c r="B501" i="21"/>
  <c r="F501" i="21"/>
  <c r="J501" i="21"/>
  <c r="N501" i="21"/>
  <c r="R501" i="21"/>
  <c r="V501" i="21"/>
  <c r="E502" i="21"/>
  <c r="I502" i="21"/>
  <c r="M502" i="21"/>
  <c r="Q502" i="21"/>
  <c r="U502" i="21"/>
  <c r="D503" i="21"/>
  <c r="H503" i="21"/>
  <c r="L503" i="21"/>
  <c r="P503" i="21"/>
  <c r="T503" i="21"/>
  <c r="C504" i="21"/>
  <c r="G504" i="21"/>
  <c r="K504" i="21"/>
  <c r="O504" i="21"/>
  <c r="S504" i="21"/>
  <c r="R417" i="21"/>
  <c r="S418" i="21"/>
  <c r="O419" i="21"/>
  <c r="J420" i="21"/>
  <c r="E421" i="21"/>
  <c r="U421" i="21"/>
  <c r="P422" i="21"/>
  <c r="K423" i="21"/>
  <c r="F424" i="21"/>
  <c r="V424" i="21"/>
  <c r="Q425" i="21"/>
  <c r="L426" i="21"/>
  <c r="G427" i="21"/>
  <c r="B428" i="21"/>
  <c r="R428" i="21"/>
  <c r="M429" i="21"/>
  <c r="H430" i="21"/>
  <c r="C431" i="21"/>
  <c r="S431" i="21"/>
  <c r="N432" i="21"/>
  <c r="I433" i="21"/>
  <c r="D434" i="21"/>
  <c r="T434" i="21"/>
  <c r="G435" i="21"/>
  <c r="O435" i="21"/>
  <c r="B436" i="21"/>
  <c r="J436" i="21"/>
  <c r="R436" i="21"/>
  <c r="E437" i="21"/>
  <c r="M437" i="21"/>
  <c r="U437" i="21"/>
  <c r="H438" i="21"/>
  <c r="P438" i="21"/>
  <c r="C439" i="21"/>
  <c r="K439" i="21"/>
  <c r="Q439" i="21"/>
  <c r="B440" i="21"/>
  <c r="G440" i="21"/>
  <c r="L440" i="21"/>
  <c r="P440" i="21"/>
  <c r="T440" i="21"/>
  <c r="C441" i="21"/>
  <c r="G441" i="21"/>
  <c r="K441" i="21"/>
  <c r="O441" i="21"/>
  <c r="S441" i="21"/>
  <c r="B442" i="21"/>
  <c r="F442" i="21"/>
  <c r="J442" i="21"/>
  <c r="N442" i="21"/>
  <c r="R442" i="21"/>
  <c r="V442" i="21"/>
  <c r="E443" i="21"/>
  <c r="I443" i="21"/>
  <c r="M443" i="21"/>
  <c r="Q443" i="21"/>
  <c r="U443" i="21"/>
  <c r="D444" i="21"/>
  <c r="H444" i="21"/>
  <c r="L444" i="21"/>
  <c r="P444" i="21"/>
  <c r="T444" i="21"/>
  <c r="C445" i="21"/>
  <c r="G445" i="21"/>
  <c r="K445" i="21"/>
  <c r="O445" i="21"/>
  <c r="S445" i="21"/>
  <c r="B446" i="21"/>
  <c r="F446" i="21"/>
  <c r="J446" i="21"/>
  <c r="N446" i="21"/>
  <c r="R446" i="21"/>
  <c r="V446" i="21"/>
  <c r="E447" i="21"/>
  <c r="I447" i="21"/>
  <c r="M447" i="21"/>
  <c r="Q447" i="21"/>
  <c r="U447" i="21"/>
  <c r="D448" i="21"/>
  <c r="H448" i="21"/>
  <c r="L448" i="21"/>
  <c r="P448" i="21"/>
  <c r="T448" i="21"/>
  <c r="C449" i="21"/>
  <c r="G449" i="21"/>
  <c r="K449" i="21"/>
  <c r="O449" i="21"/>
  <c r="S449" i="21"/>
  <c r="B450" i="21"/>
  <c r="F450" i="21"/>
  <c r="J450" i="21"/>
  <c r="N450" i="21"/>
  <c r="R450" i="21"/>
  <c r="V450" i="21"/>
  <c r="E451" i="21"/>
  <c r="I451" i="21"/>
  <c r="M451" i="21"/>
  <c r="Q451" i="21"/>
  <c r="U451" i="21"/>
  <c r="D452" i="21"/>
  <c r="H452" i="21"/>
  <c r="L452" i="21"/>
  <c r="P452" i="21"/>
  <c r="T452" i="21"/>
  <c r="C453" i="21"/>
  <c r="G453" i="21"/>
  <c r="K453" i="21"/>
  <c r="O453" i="21"/>
  <c r="S453" i="21"/>
  <c r="B454" i="21"/>
  <c r="F454" i="21"/>
  <c r="J454" i="21"/>
  <c r="N454" i="21"/>
  <c r="R454" i="21"/>
  <c r="V454" i="21"/>
  <c r="E455" i="21"/>
  <c r="I455" i="21"/>
  <c r="M455" i="21"/>
  <c r="Q455" i="21"/>
  <c r="U455" i="21"/>
  <c r="D456" i="21"/>
  <c r="H456" i="21"/>
  <c r="L456" i="21"/>
  <c r="P456" i="21"/>
  <c r="T456" i="21"/>
  <c r="C457" i="21"/>
  <c r="G457" i="21"/>
  <c r="K457" i="21"/>
  <c r="O457" i="21"/>
  <c r="S457" i="21"/>
  <c r="B458" i="21"/>
  <c r="F458" i="21"/>
  <c r="J458" i="21"/>
  <c r="N458" i="21"/>
  <c r="R458" i="21"/>
  <c r="V458" i="21"/>
  <c r="E459" i="21"/>
  <c r="I459" i="21"/>
  <c r="M459" i="21"/>
  <c r="Q459" i="21"/>
  <c r="U459" i="21"/>
  <c r="D460" i="21"/>
  <c r="H460" i="21"/>
  <c r="L460" i="21"/>
  <c r="P460" i="21"/>
  <c r="T460" i="21"/>
  <c r="C461" i="21"/>
  <c r="G461" i="21"/>
  <c r="K461" i="21"/>
  <c r="O461" i="21"/>
  <c r="S461" i="21"/>
  <c r="B462" i="21"/>
  <c r="F462" i="21"/>
  <c r="J462" i="21"/>
  <c r="N462" i="21"/>
  <c r="R462" i="21"/>
  <c r="V462" i="21"/>
  <c r="E463" i="21"/>
  <c r="I463" i="21"/>
  <c r="M463" i="21"/>
  <c r="Q463" i="21"/>
  <c r="U463" i="21"/>
  <c r="D464" i="21"/>
  <c r="H464" i="21"/>
  <c r="L464" i="21"/>
  <c r="P464" i="21"/>
  <c r="T464" i="21"/>
  <c r="C465" i="21"/>
  <c r="G465" i="21"/>
  <c r="K465" i="21"/>
  <c r="O465" i="21"/>
  <c r="S465" i="21"/>
  <c r="B466" i="21"/>
  <c r="F466" i="21"/>
  <c r="J466" i="21"/>
  <c r="N466" i="21"/>
  <c r="R466" i="21"/>
  <c r="V466" i="21"/>
  <c r="E467" i="21"/>
  <c r="I467" i="21"/>
  <c r="M467" i="21"/>
  <c r="Q467" i="21"/>
  <c r="U467" i="21"/>
  <c r="D468" i="21"/>
  <c r="H468" i="21"/>
  <c r="L468" i="21"/>
  <c r="P468" i="21"/>
  <c r="T468" i="21"/>
  <c r="C469" i="21"/>
  <c r="G469" i="21"/>
  <c r="K469" i="21"/>
  <c r="O469" i="21"/>
  <c r="S469" i="21"/>
  <c r="B470" i="21"/>
  <c r="F470" i="21"/>
  <c r="J470" i="21"/>
  <c r="N470" i="21"/>
  <c r="R470" i="21"/>
  <c r="V470" i="21"/>
  <c r="E471" i="21"/>
  <c r="I471" i="21"/>
  <c r="M471" i="21"/>
  <c r="Q471" i="21"/>
  <c r="U471" i="21"/>
  <c r="D472" i="21"/>
  <c r="H472" i="21"/>
  <c r="L472" i="21"/>
  <c r="P472" i="21"/>
  <c r="T472" i="21"/>
  <c r="C473" i="21"/>
  <c r="G473" i="21"/>
  <c r="K473" i="21"/>
  <c r="O473" i="21"/>
  <c r="S473" i="21"/>
  <c r="B474" i="21"/>
  <c r="F474" i="21"/>
  <c r="J474" i="21"/>
  <c r="N474" i="21"/>
  <c r="R474" i="21"/>
  <c r="V474" i="21"/>
  <c r="E475" i="21"/>
  <c r="I475" i="21"/>
  <c r="M475" i="21"/>
  <c r="Q475" i="21"/>
  <c r="U475" i="21"/>
  <c r="D476" i="21"/>
  <c r="H476" i="21"/>
  <c r="L476" i="21"/>
  <c r="P476" i="21"/>
  <c r="T476" i="21"/>
  <c r="C477" i="21"/>
  <c r="G477" i="21"/>
  <c r="K477" i="21"/>
  <c r="O477" i="21"/>
  <c r="S477" i="21"/>
  <c r="B478" i="21"/>
  <c r="F478" i="21"/>
  <c r="J478" i="21"/>
  <c r="N478" i="21"/>
  <c r="R478" i="21"/>
  <c r="V478" i="21"/>
  <c r="E479" i="21"/>
  <c r="I479" i="21"/>
  <c r="M479" i="21"/>
  <c r="Q479" i="21"/>
  <c r="U479" i="21"/>
  <c r="D480" i="21"/>
  <c r="H480" i="21"/>
  <c r="L480" i="21"/>
  <c r="P480" i="21"/>
  <c r="T480" i="21"/>
  <c r="C481" i="21"/>
  <c r="G481" i="21"/>
  <c r="K481" i="21"/>
  <c r="O481" i="21"/>
  <c r="S481" i="21"/>
  <c r="B482" i="21"/>
  <c r="F482" i="21"/>
  <c r="J482" i="21"/>
  <c r="N482" i="21"/>
  <c r="R482" i="21"/>
  <c r="V482" i="21"/>
  <c r="E483" i="21"/>
  <c r="I483" i="21"/>
  <c r="M483" i="21"/>
  <c r="Q483" i="21"/>
  <c r="U483" i="21"/>
  <c r="D484" i="21"/>
  <c r="H484" i="21"/>
  <c r="L484" i="21"/>
  <c r="P484" i="21"/>
  <c r="T484" i="21"/>
  <c r="C485" i="21"/>
  <c r="G485" i="21"/>
  <c r="K485" i="21"/>
  <c r="O485" i="21"/>
  <c r="S485" i="21"/>
  <c r="B486" i="21"/>
  <c r="F486" i="21"/>
  <c r="J486" i="21"/>
  <c r="N486" i="21"/>
  <c r="R486" i="21"/>
  <c r="V486" i="21"/>
  <c r="E487" i="21"/>
  <c r="I487" i="21"/>
  <c r="M487" i="21"/>
  <c r="Q487" i="21"/>
  <c r="U487" i="21"/>
  <c r="D488" i="21"/>
  <c r="H488" i="21"/>
  <c r="L488" i="21"/>
  <c r="P488" i="21"/>
  <c r="T488" i="21"/>
  <c r="C489" i="21"/>
  <c r="G489" i="21"/>
  <c r="K489" i="21"/>
  <c r="O489" i="21"/>
  <c r="S489" i="21"/>
  <c r="B490" i="21"/>
  <c r="F490" i="21"/>
  <c r="J490" i="21"/>
  <c r="N490" i="21"/>
  <c r="R490" i="21"/>
  <c r="V490" i="21"/>
  <c r="E491" i="21"/>
  <c r="I491" i="21"/>
  <c r="M491" i="21"/>
  <c r="Q491" i="21"/>
  <c r="U491" i="21"/>
  <c r="D492" i="21"/>
  <c r="H492" i="21"/>
  <c r="L492" i="21"/>
  <c r="P492" i="21"/>
  <c r="T492" i="21"/>
  <c r="C493" i="21"/>
  <c r="G493" i="21"/>
  <c r="K493" i="21"/>
  <c r="O493" i="21"/>
  <c r="S493" i="21"/>
  <c r="B494" i="21"/>
  <c r="F494" i="21"/>
  <c r="J494" i="21"/>
  <c r="N494" i="21"/>
  <c r="R494" i="21"/>
  <c r="V494" i="21"/>
  <c r="E495" i="21"/>
  <c r="I495" i="21"/>
  <c r="M495" i="21"/>
  <c r="Q495" i="21"/>
  <c r="U495" i="21"/>
  <c r="D496" i="21"/>
  <c r="H496" i="21"/>
  <c r="L496" i="21"/>
  <c r="P496" i="21"/>
  <c r="T496" i="21"/>
  <c r="C497" i="21"/>
  <c r="G497" i="21"/>
  <c r="K497" i="21"/>
  <c r="O497" i="21"/>
  <c r="S497" i="21"/>
  <c r="B498" i="21"/>
  <c r="F498" i="21"/>
  <c r="J498" i="21"/>
  <c r="N498" i="21"/>
  <c r="R498" i="21"/>
  <c r="V498" i="21"/>
  <c r="E499" i="21"/>
  <c r="I499" i="21"/>
  <c r="M499" i="21"/>
  <c r="Q499" i="21"/>
  <c r="U499" i="21"/>
  <c r="D500" i="21"/>
  <c r="H500" i="21"/>
  <c r="L500" i="21"/>
  <c r="P500" i="21"/>
  <c r="T500" i="21"/>
  <c r="C501" i="21"/>
  <c r="G501" i="21"/>
  <c r="K501" i="21"/>
  <c r="O501" i="21"/>
  <c r="S501" i="21"/>
  <c r="B502" i="21"/>
  <c r="F502" i="21"/>
  <c r="J502" i="21"/>
  <c r="N502" i="21"/>
  <c r="R502" i="21"/>
  <c r="V502" i="21"/>
  <c r="E503" i="21"/>
  <c r="I503" i="21"/>
  <c r="M503" i="21"/>
  <c r="Q503" i="21"/>
  <c r="U503" i="21"/>
  <c r="D504" i="21"/>
  <c r="H504" i="21"/>
  <c r="L504" i="21"/>
  <c r="P504" i="21"/>
  <c r="T504" i="21"/>
  <c r="C418" i="21"/>
  <c r="C419" i="21"/>
  <c r="S419" i="21"/>
  <c r="N420" i="21"/>
  <c r="I421" i="21"/>
  <c r="D422" i="21"/>
  <c r="T422" i="21"/>
  <c r="O423" i="21"/>
  <c r="J424" i="21"/>
  <c r="E425" i="21"/>
  <c r="U425" i="21"/>
  <c r="P426" i="21"/>
  <c r="K427" i="21"/>
  <c r="F428" i="21"/>
  <c r="V428" i="21"/>
  <c r="Q429" i="21"/>
  <c r="L430" i="21"/>
  <c r="G431" i="21"/>
  <c r="B432" i="21"/>
  <c r="R432" i="21"/>
  <c r="M433" i="21"/>
  <c r="H434" i="21"/>
  <c r="U434" i="21"/>
  <c r="H435" i="21"/>
  <c r="P435" i="21"/>
  <c r="C436" i="21"/>
  <c r="K436" i="21"/>
  <c r="S436" i="21"/>
  <c r="F437" i="21"/>
  <c r="N437" i="21"/>
  <c r="V437" i="21"/>
  <c r="I438" i="21"/>
  <c r="Q438" i="21"/>
  <c r="D439" i="21"/>
  <c r="L439" i="21"/>
  <c r="S439" i="21"/>
  <c r="C440" i="21"/>
  <c r="H440" i="21"/>
  <c r="M440" i="21"/>
  <c r="Q440" i="21"/>
  <c r="U440" i="21"/>
  <c r="D441" i="21"/>
  <c r="H441" i="21"/>
  <c r="L441" i="21"/>
  <c r="P441" i="21"/>
  <c r="T441" i="21"/>
  <c r="C442" i="21"/>
  <c r="G442" i="21"/>
  <c r="K442" i="21"/>
  <c r="O442" i="21"/>
  <c r="S442" i="21"/>
  <c r="B443" i="21"/>
  <c r="F443" i="21"/>
  <c r="J443" i="21"/>
  <c r="N443" i="21"/>
  <c r="R443" i="21"/>
  <c r="V443" i="21"/>
  <c r="E444" i="21"/>
  <c r="I444" i="21"/>
  <c r="M444" i="21"/>
  <c r="Q444" i="21"/>
  <c r="U444" i="21"/>
  <c r="D445" i="21"/>
  <c r="H445" i="21"/>
  <c r="L445" i="21"/>
  <c r="P445" i="21"/>
  <c r="T445" i="21"/>
  <c r="C446" i="21"/>
  <c r="G446" i="21"/>
  <c r="K446" i="21"/>
  <c r="O446" i="21"/>
  <c r="S446" i="21"/>
  <c r="B447" i="21"/>
  <c r="F447" i="21"/>
  <c r="J447" i="21"/>
  <c r="N447" i="21"/>
  <c r="R447" i="21"/>
  <c r="V447" i="21"/>
  <c r="E448" i="21"/>
  <c r="I448" i="21"/>
  <c r="M448" i="21"/>
  <c r="Q448" i="21"/>
  <c r="U448" i="21"/>
  <c r="D449" i="21"/>
  <c r="H449" i="21"/>
  <c r="L449" i="21"/>
  <c r="P449" i="21"/>
  <c r="T449" i="21"/>
  <c r="C450" i="21"/>
  <c r="G450" i="21"/>
  <c r="K450" i="21"/>
  <c r="O450" i="21"/>
  <c r="S450" i="21"/>
  <c r="B451" i="21"/>
  <c r="F451" i="21"/>
  <c r="J451" i="21"/>
  <c r="N451" i="21"/>
  <c r="R451" i="21"/>
  <c r="V451" i="21"/>
  <c r="E452" i="21"/>
  <c r="I452" i="21"/>
  <c r="M452" i="21"/>
  <c r="Q452" i="21"/>
  <c r="U452" i="21"/>
  <c r="D453" i="21"/>
  <c r="H453" i="21"/>
  <c r="L453" i="21"/>
  <c r="P453" i="21"/>
  <c r="T453" i="21"/>
  <c r="C454" i="21"/>
  <c r="G454" i="21"/>
  <c r="K454" i="21"/>
  <c r="O454" i="21"/>
  <c r="S454" i="21"/>
  <c r="B455" i="21"/>
  <c r="F455" i="21"/>
  <c r="J455" i="21"/>
  <c r="N455" i="21"/>
  <c r="R455" i="21"/>
  <c r="V455" i="21"/>
  <c r="E456" i="21"/>
  <c r="I456" i="21"/>
  <c r="M456" i="21"/>
  <c r="Q456" i="21"/>
  <c r="U456" i="21"/>
  <c r="D457" i="21"/>
  <c r="H457" i="21"/>
  <c r="L457" i="21"/>
  <c r="P457" i="21"/>
  <c r="T457" i="21"/>
  <c r="C458" i="21"/>
  <c r="G458" i="21"/>
  <c r="K458" i="21"/>
  <c r="O458" i="21"/>
  <c r="S458" i="21"/>
  <c r="B459" i="21"/>
  <c r="F459" i="21"/>
  <c r="J459" i="21"/>
  <c r="N459" i="21"/>
  <c r="R459" i="21"/>
  <c r="V459" i="21"/>
  <c r="E460" i="21"/>
  <c r="I460" i="21"/>
  <c r="M460" i="21"/>
  <c r="Q460" i="21"/>
  <c r="U460" i="21"/>
  <c r="D461" i="21"/>
  <c r="H461" i="21"/>
  <c r="L461" i="21"/>
  <c r="P461" i="21"/>
  <c r="T461" i="21"/>
  <c r="C462" i="21"/>
  <c r="G462" i="21"/>
  <c r="K462" i="21"/>
  <c r="O462" i="21"/>
  <c r="S462" i="21"/>
  <c r="B463" i="21"/>
  <c r="F463" i="21"/>
  <c r="J463" i="21"/>
  <c r="N463" i="21"/>
  <c r="R463" i="21"/>
  <c r="V463" i="21"/>
  <c r="E464" i="21"/>
  <c r="I464" i="21"/>
  <c r="M464" i="21"/>
  <c r="Q464" i="21"/>
  <c r="U464" i="21"/>
  <c r="D465" i="21"/>
  <c r="H465" i="21"/>
  <c r="L465" i="21"/>
  <c r="P465" i="21"/>
  <c r="T465" i="21"/>
  <c r="C466" i="21"/>
  <c r="G466" i="21"/>
  <c r="K466" i="21"/>
  <c r="O466" i="21"/>
  <c r="S466" i="21"/>
  <c r="B467" i="21"/>
  <c r="F467" i="21"/>
  <c r="J467" i="21"/>
  <c r="N467" i="21"/>
  <c r="R467" i="21"/>
  <c r="V467" i="21"/>
  <c r="E468" i="21"/>
  <c r="I468" i="21"/>
  <c r="M468" i="21"/>
  <c r="Q468" i="21"/>
  <c r="U468" i="21"/>
  <c r="D469" i="21"/>
  <c r="H469" i="21"/>
  <c r="L469" i="21"/>
  <c r="P469" i="21"/>
  <c r="T469" i="21"/>
  <c r="C470" i="21"/>
  <c r="G470" i="21"/>
  <c r="K470" i="21"/>
  <c r="O470" i="21"/>
  <c r="S470" i="21"/>
  <c r="B471" i="21"/>
  <c r="F471" i="21"/>
  <c r="J471" i="21"/>
  <c r="N471" i="21"/>
  <c r="R471" i="21"/>
  <c r="V471" i="21"/>
  <c r="E472" i="21"/>
  <c r="I472" i="21"/>
  <c r="M472" i="21"/>
  <c r="Q472" i="21"/>
  <c r="U472" i="21"/>
  <c r="D473" i="21"/>
  <c r="H473" i="21"/>
  <c r="L473" i="21"/>
  <c r="P473" i="21"/>
  <c r="T473" i="21"/>
  <c r="C474" i="21"/>
  <c r="G474" i="21"/>
  <c r="K474" i="21"/>
  <c r="O474" i="21"/>
  <c r="S474" i="21"/>
  <c r="B475" i="21"/>
  <c r="F475" i="21"/>
  <c r="J475" i="21"/>
  <c r="N475" i="21"/>
  <c r="R475" i="21"/>
  <c r="V475" i="21"/>
  <c r="E476" i="21"/>
  <c r="I476" i="21"/>
  <c r="M476" i="21"/>
  <c r="Q476" i="21"/>
  <c r="U476" i="21"/>
  <c r="D477" i="21"/>
  <c r="H477" i="21"/>
  <c r="L477" i="21"/>
  <c r="P477" i="21"/>
  <c r="T477" i="21"/>
  <c r="C478" i="21"/>
  <c r="G478" i="21"/>
  <c r="K478" i="21"/>
  <c r="O478" i="21"/>
  <c r="S478" i="21"/>
  <c r="B479" i="21"/>
  <c r="F479" i="21"/>
  <c r="J479" i="21"/>
  <c r="N479" i="21"/>
  <c r="R479" i="21"/>
  <c r="V479" i="21"/>
  <c r="E480" i="21"/>
  <c r="I480" i="21"/>
  <c r="M480" i="21"/>
  <c r="Q480" i="21"/>
  <c r="U480" i="21"/>
  <c r="D481" i="21"/>
  <c r="H481" i="21"/>
  <c r="L481" i="21"/>
  <c r="P481" i="21"/>
  <c r="T481" i="21"/>
  <c r="C482" i="21"/>
  <c r="G482" i="21"/>
  <c r="K482" i="21"/>
  <c r="O482" i="21"/>
  <c r="S482" i="21"/>
  <c r="B483" i="21"/>
  <c r="F483" i="21"/>
  <c r="J483" i="21"/>
  <c r="N483" i="21"/>
  <c r="R483" i="21"/>
  <c r="V483" i="21"/>
  <c r="E484" i="21"/>
  <c r="I484" i="21"/>
  <c r="M484" i="21"/>
  <c r="Q484" i="21"/>
  <c r="U484" i="21"/>
  <c r="D485" i="21"/>
  <c r="H485" i="21"/>
  <c r="L485" i="21"/>
  <c r="P485" i="21"/>
  <c r="T485" i="21"/>
  <c r="C486" i="21"/>
  <c r="G486" i="21"/>
  <c r="K486" i="21"/>
  <c r="O486" i="21"/>
  <c r="S486" i="21"/>
  <c r="B487" i="21"/>
  <c r="F487" i="21"/>
  <c r="J487" i="21"/>
  <c r="N487" i="21"/>
  <c r="R487" i="21"/>
  <c r="V487" i="21"/>
  <c r="E488" i="21"/>
  <c r="I488" i="21"/>
  <c r="M488" i="21"/>
  <c r="Q488" i="21"/>
  <c r="U488" i="21"/>
  <c r="D489" i="21"/>
  <c r="H489" i="21"/>
  <c r="L489" i="21"/>
  <c r="P489" i="21"/>
  <c r="T489" i="21"/>
  <c r="C490" i="21"/>
  <c r="G490" i="21"/>
  <c r="K490" i="21"/>
  <c r="O490" i="21"/>
  <c r="S490" i="21"/>
  <c r="B491" i="21"/>
  <c r="F491" i="21"/>
  <c r="J491" i="21"/>
  <c r="N491" i="21"/>
  <c r="R491" i="21"/>
  <c r="V491" i="21"/>
  <c r="E492" i="21"/>
  <c r="I492" i="21"/>
  <c r="M492" i="21"/>
  <c r="Q492" i="21"/>
  <c r="U492" i="21"/>
  <c r="D493" i="21"/>
  <c r="H493" i="21"/>
  <c r="L493" i="21"/>
  <c r="P493" i="21"/>
  <c r="T493" i="21"/>
  <c r="C494" i="21"/>
  <c r="G494" i="21"/>
  <c r="K494" i="21"/>
  <c r="O494" i="21"/>
  <c r="S494" i="21"/>
  <c r="B495" i="21"/>
  <c r="F495" i="21"/>
  <c r="J495" i="21"/>
  <c r="N495" i="21"/>
  <c r="R495" i="21"/>
  <c r="V495" i="21"/>
  <c r="E496" i="21"/>
  <c r="I496" i="21"/>
  <c r="M496" i="21"/>
  <c r="Q496" i="21"/>
  <c r="U496" i="21"/>
  <c r="D497" i="21"/>
  <c r="H497" i="21"/>
  <c r="L497" i="21"/>
  <c r="P497" i="21"/>
  <c r="T497" i="21"/>
  <c r="C498" i="21"/>
  <c r="G498" i="21"/>
  <c r="K498" i="21"/>
  <c r="O498" i="21"/>
  <c r="S498" i="21"/>
  <c r="B499" i="21"/>
  <c r="F499" i="21"/>
  <c r="J499" i="21"/>
  <c r="N499" i="21"/>
  <c r="R499" i="21"/>
  <c r="V499" i="21"/>
  <c r="E500" i="21"/>
  <c r="I500" i="21"/>
  <c r="M500" i="21"/>
  <c r="Q500" i="21"/>
  <c r="U500" i="21"/>
  <c r="D501" i="21"/>
  <c r="H501" i="21"/>
  <c r="L501" i="21"/>
  <c r="P501" i="21"/>
  <c r="T501" i="21"/>
  <c r="C502" i="21"/>
  <c r="G502" i="21"/>
  <c r="K502" i="21"/>
  <c r="O502" i="21"/>
  <c r="S502" i="21"/>
  <c r="B503" i="21"/>
  <c r="F503" i="21"/>
  <c r="J503" i="21"/>
  <c r="N503" i="21"/>
  <c r="R503" i="21"/>
  <c r="V503" i="21"/>
  <c r="E504" i="21"/>
  <c r="I504" i="21"/>
  <c r="M504" i="21"/>
  <c r="Q504" i="21"/>
  <c r="U504" i="21"/>
  <c r="H418" i="21"/>
  <c r="G419" i="21"/>
  <c r="B420" i="21"/>
  <c r="R420" i="21"/>
  <c r="M421" i="21"/>
  <c r="H422" i="21"/>
  <c r="C423" i="21"/>
  <c r="S423" i="21"/>
  <c r="N424" i="21"/>
  <c r="I425" i="21"/>
  <c r="D426" i="21"/>
  <c r="T426" i="21"/>
  <c r="O427" i="21"/>
  <c r="J428" i="21"/>
  <c r="E429" i="21"/>
  <c r="U429" i="21"/>
  <c r="P430" i="21"/>
  <c r="K431" i="21"/>
  <c r="F432" i="21"/>
  <c r="V432" i="21"/>
  <c r="Q433" i="21"/>
  <c r="L434" i="21"/>
  <c r="C435" i="21"/>
  <c r="K435" i="21"/>
  <c r="S435" i="21"/>
  <c r="F436" i="21"/>
  <c r="N436" i="21"/>
  <c r="V436" i="21"/>
  <c r="I437" i="21"/>
  <c r="Q437" i="21"/>
  <c r="D438" i="21"/>
  <c r="L438" i="21"/>
  <c r="T438" i="21"/>
  <c r="G439" i="21"/>
  <c r="O439" i="21"/>
  <c r="T439" i="21"/>
  <c r="D440" i="21"/>
  <c r="J440" i="21"/>
  <c r="N440" i="21"/>
  <c r="R440" i="21"/>
  <c r="V440" i="21"/>
  <c r="E441" i="21"/>
  <c r="I441" i="21"/>
  <c r="M441" i="21"/>
  <c r="Q441" i="21"/>
  <c r="U441" i="21"/>
  <c r="D442" i="21"/>
  <c r="H442" i="21"/>
  <c r="L442" i="21"/>
  <c r="P442" i="21"/>
  <c r="T442" i="21"/>
  <c r="C443" i="21"/>
  <c r="G443" i="21"/>
  <c r="K443" i="21"/>
  <c r="O443" i="21"/>
  <c r="S443" i="21"/>
  <c r="B444" i="21"/>
  <c r="F444" i="21"/>
  <c r="J444" i="21"/>
  <c r="N444" i="21"/>
  <c r="R444" i="21"/>
  <c r="V444" i="21"/>
  <c r="E445" i="21"/>
  <c r="I445" i="21"/>
  <c r="M445" i="21"/>
  <c r="Q445" i="21"/>
  <c r="U445" i="21"/>
  <c r="D446" i="21"/>
  <c r="H446" i="21"/>
  <c r="L446" i="21"/>
  <c r="P446" i="21"/>
  <c r="T446" i="21"/>
  <c r="C447" i="21"/>
  <c r="G447" i="21"/>
  <c r="K447" i="21"/>
  <c r="O447" i="21"/>
  <c r="S447" i="21"/>
  <c r="B448" i="21"/>
  <c r="F448" i="21"/>
  <c r="J448" i="21"/>
  <c r="N448" i="21"/>
  <c r="R448" i="21"/>
  <c r="V448" i="21"/>
  <c r="E449" i="21"/>
  <c r="I449" i="21"/>
  <c r="M449" i="21"/>
  <c r="Q449" i="21"/>
  <c r="U449" i="21"/>
  <c r="D450" i="21"/>
  <c r="H450" i="21"/>
  <c r="L450" i="21"/>
  <c r="P450" i="21"/>
  <c r="T450" i="21"/>
  <c r="C451" i="21"/>
  <c r="G451" i="21"/>
  <c r="K451" i="21"/>
  <c r="O451" i="21"/>
  <c r="S451" i="21"/>
  <c r="B452" i="21"/>
  <c r="F452" i="21"/>
  <c r="J452" i="21"/>
  <c r="N452" i="21"/>
  <c r="R452" i="21"/>
  <c r="V452" i="21"/>
  <c r="E453" i="21"/>
  <c r="I453" i="21"/>
  <c r="M453" i="21"/>
  <c r="Q453" i="21"/>
  <c r="U453" i="21"/>
  <c r="D454" i="21"/>
  <c r="H454" i="21"/>
  <c r="L454" i="21"/>
  <c r="P454" i="21"/>
  <c r="T454" i="21"/>
  <c r="C455" i="21"/>
  <c r="G455" i="21"/>
  <c r="K455" i="21"/>
  <c r="O455" i="21"/>
  <c r="S455" i="21"/>
  <c r="B456" i="21"/>
  <c r="F456" i="21"/>
  <c r="J456" i="21"/>
  <c r="N456" i="21"/>
  <c r="R456" i="21"/>
  <c r="V456" i="21"/>
  <c r="E457" i="21"/>
  <c r="I457" i="21"/>
  <c r="M457" i="21"/>
  <c r="Q457" i="21"/>
  <c r="U457" i="21"/>
  <c r="D458" i="21"/>
  <c r="H458" i="21"/>
  <c r="L458" i="21"/>
  <c r="P458" i="21"/>
  <c r="T458" i="21"/>
  <c r="C459" i="21"/>
  <c r="G459" i="21"/>
  <c r="K459" i="21"/>
  <c r="O459" i="21"/>
  <c r="S459" i="21"/>
  <c r="B460" i="21"/>
  <c r="F460" i="21"/>
  <c r="J460" i="21"/>
  <c r="N460" i="21"/>
  <c r="R460" i="21"/>
  <c r="V460" i="21"/>
  <c r="E461" i="21"/>
  <c r="I461" i="21"/>
  <c r="M461" i="21"/>
  <c r="Q461" i="21"/>
  <c r="U461" i="21"/>
  <c r="D462" i="21"/>
  <c r="H462" i="21"/>
  <c r="L462" i="21"/>
  <c r="P462" i="21"/>
  <c r="T462" i="21"/>
  <c r="C463" i="21"/>
  <c r="G463" i="21"/>
  <c r="K463" i="21"/>
  <c r="O463" i="21"/>
  <c r="S463" i="21"/>
  <c r="B464" i="21"/>
  <c r="F464" i="21"/>
  <c r="J464" i="21"/>
  <c r="N464" i="21"/>
  <c r="R464" i="21"/>
  <c r="V464" i="21"/>
  <c r="E465" i="21"/>
  <c r="I465" i="21"/>
  <c r="M465" i="21"/>
  <c r="Q465" i="21"/>
  <c r="U465" i="21"/>
  <c r="D466" i="21"/>
  <c r="H466" i="21"/>
  <c r="L466" i="21"/>
  <c r="P466" i="21"/>
  <c r="T466" i="21"/>
  <c r="C467" i="21"/>
  <c r="G467" i="21"/>
  <c r="K467" i="21"/>
  <c r="O467" i="21"/>
  <c r="S467" i="21"/>
  <c r="B468" i="21"/>
  <c r="F468" i="21"/>
  <c r="J468" i="21"/>
  <c r="N468" i="21"/>
  <c r="R468" i="21"/>
  <c r="V468" i="21"/>
  <c r="E469" i="21"/>
  <c r="I469" i="21"/>
  <c r="M469" i="21"/>
  <c r="Q469" i="21"/>
  <c r="U469" i="21"/>
  <c r="D470" i="21"/>
  <c r="H470" i="21"/>
  <c r="L470" i="21"/>
  <c r="P470" i="21"/>
  <c r="T470" i="21"/>
  <c r="C471" i="21"/>
  <c r="G471" i="21"/>
  <c r="K471" i="21"/>
  <c r="O471" i="21"/>
  <c r="S471" i="21"/>
  <c r="B472" i="21"/>
  <c r="F472" i="21"/>
  <c r="J472" i="21"/>
  <c r="N472" i="21"/>
  <c r="R472" i="21"/>
  <c r="V472" i="21"/>
  <c r="E473" i="21"/>
  <c r="I473" i="21"/>
  <c r="M473" i="21"/>
  <c r="Q473" i="21"/>
  <c r="U473" i="21"/>
  <c r="D474" i="21"/>
  <c r="H474" i="21"/>
  <c r="L474" i="21"/>
  <c r="P474" i="21"/>
  <c r="T474" i="21"/>
  <c r="C475" i="21"/>
  <c r="G475" i="21"/>
  <c r="K475" i="21"/>
  <c r="O475" i="21"/>
  <c r="S475" i="21"/>
  <c r="B476" i="21"/>
  <c r="F476" i="21"/>
  <c r="J476" i="21"/>
  <c r="N476" i="21"/>
  <c r="R476" i="21"/>
  <c r="V476" i="21"/>
  <c r="E477" i="21"/>
  <c r="I477" i="21"/>
  <c r="M477" i="21"/>
  <c r="Q477" i="21"/>
  <c r="U477" i="21"/>
  <c r="D478" i="21"/>
  <c r="H478" i="21"/>
  <c r="L478" i="21"/>
  <c r="P478" i="21"/>
  <c r="T478" i="21"/>
  <c r="C479" i="21"/>
  <c r="G479" i="21"/>
  <c r="K479" i="21"/>
  <c r="O479" i="21"/>
  <c r="S479" i="21"/>
  <c r="B480" i="21"/>
  <c r="F480" i="21"/>
  <c r="J480" i="21"/>
  <c r="N480" i="21"/>
  <c r="R480" i="21"/>
  <c r="V480" i="21"/>
  <c r="E481" i="21"/>
  <c r="I481" i="21"/>
  <c r="M481" i="21"/>
  <c r="Q481" i="21"/>
  <c r="U481" i="21"/>
  <c r="D482" i="21"/>
  <c r="H482" i="21"/>
  <c r="L482" i="21"/>
  <c r="P482" i="21"/>
  <c r="T482" i="21"/>
  <c r="C483" i="21"/>
  <c r="G483" i="21"/>
  <c r="K483" i="21"/>
  <c r="O483" i="21"/>
  <c r="S483" i="21"/>
  <c r="B484" i="21"/>
  <c r="F484" i="21"/>
  <c r="J484" i="21"/>
  <c r="N484" i="21"/>
  <c r="R484" i="21"/>
  <c r="V484" i="21"/>
  <c r="E485" i="21"/>
  <c r="I485" i="21"/>
  <c r="M485" i="21"/>
  <c r="Q485" i="21"/>
  <c r="U485" i="21"/>
  <c r="D486" i="21"/>
  <c r="H486" i="21"/>
  <c r="L486" i="21"/>
  <c r="P486" i="21"/>
  <c r="T486" i="21"/>
  <c r="C487" i="21"/>
  <c r="G487" i="21"/>
  <c r="K487" i="21"/>
  <c r="O487" i="21"/>
  <c r="S487" i="21"/>
  <c r="B488" i="21"/>
  <c r="F488" i="21"/>
  <c r="J488" i="21"/>
  <c r="N488" i="21"/>
  <c r="R488" i="21"/>
  <c r="V488" i="21"/>
  <c r="E489" i="21"/>
  <c r="I489" i="21"/>
  <c r="M489" i="21"/>
  <c r="Q489" i="21"/>
  <c r="U489" i="21"/>
  <c r="D490" i="21"/>
  <c r="H490" i="21"/>
  <c r="L490" i="21"/>
  <c r="P490" i="21"/>
  <c r="T490" i="21"/>
  <c r="C491" i="21"/>
  <c r="G491" i="21"/>
  <c r="K491" i="21"/>
  <c r="O491" i="21"/>
  <c r="S491" i="21"/>
  <c r="B492" i="21"/>
  <c r="F492" i="21"/>
  <c r="J492" i="21"/>
  <c r="N492" i="21"/>
  <c r="R492" i="21"/>
  <c r="V492" i="21"/>
  <c r="E493" i="21"/>
  <c r="I493" i="21"/>
  <c r="M493" i="21"/>
  <c r="Q493" i="21"/>
  <c r="U493" i="21"/>
  <c r="D494" i="21"/>
  <c r="H494" i="21"/>
  <c r="L494" i="21"/>
  <c r="P494" i="21"/>
  <c r="T494" i="21"/>
  <c r="C495" i="21"/>
  <c r="G495" i="21"/>
  <c r="K495" i="21"/>
  <c r="O495" i="21"/>
  <c r="S495" i="21"/>
  <c r="B496" i="21"/>
  <c r="F496" i="21"/>
  <c r="J496" i="21"/>
  <c r="N496" i="21"/>
  <c r="R496" i="21"/>
  <c r="V496" i="21"/>
  <c r="E497" i="21"/>
  <c r="I497" i="21"/>
  <c r="M497" i="21"/>
  <c r="Q497" i="21"/>
  <c r="U497" i="21"/>
  <c r="D498" i="21"/>
  <c r="J504" i="21"/>
  <c r="O503" i="21"/>
  <c r="T502" i="21"/>
  <c r="D502" i="21"/>
  <c r="I501" i="21"/>
  <c r="N500" i="21"/>
  <c r="S499" i="21"/>
  <c r="C499" i="21"/>
  <c r="H498" i="21"/>
  <c r="B4" i="21"/>
  <c r="F4" i="21"/>
  <c r="J4" i="21"/>
  <c r="N4" i="21"/>
  <c r="R4" i="21"/>
  <c r="C4" i="21"/>
  <c r="D4" i="21"/>
  <c r="I4" i="21"/>
  <c r="O4" i="21"/>
  <c r="T4" i="21"/>
  <c r="E4" i="21"/>
  <c r="K4" i="21"/>
  <c r="P4" i="21"/>
  <c r="U4" i="21"/>
  <c r="G4" i="21"/>
  <c r="Q4" i="21"/>
  <c r="H4" i="21"/>
  <c r="S4" i="21"/>
  <c r="L4" i="21"/>
  <c r="M4" i="21"/>
  <c r="J326" i="25" l="1"/>
  <c r="J20" i="7" s="1"/>
  <c r="L326" i="25"/>
  <c r="L20" i="7" s="1"/>
  <c r="I326" i="25"/>
  <c r="I20" i="7" s="1"/>
  <c r="K326" i="25"/>
  <c r="K20" i="7" s="1"/>
  <c r="H326" i="25"/>
  <c r="H20" i="7" s="1"/>
  <c r="M326" i="25"/>
  <c r="N20" i="7" s="1"/>
  <c r="G326" i="25"/>
  <c r="G20" i="7" s="1"/>
  <c r="T326" i="25"/>
  <c r="B326" i="25"/>
  <c r="F217" i="19"/>
  <c r="E217" i="19"/>
  <c r="D217" i="19"/>
  <c r="C217" i="19"/>
  <c r="M35" i="19"/>
  <c r="F35" i="19"/>
  <c r="E35" i="19"/>
  <c r="E38" i="19"/>
  <c r="D35" i="19"/>
  <c r="D38" i="19"/>
  <c r="C35" i="19"/>
  <c r="C38" i="19"/>
  <c r="D16" i="17"/>
  <c r="D13" i="17"/>
  <c r="D10" i="17"/>
  <c r="D60" i="16" l="1"/>
  <c r="D55" i="16"/>
  <c r="D52" i="16"/>
  <c r="D46" i="16"/>
  <c r="D43" i="16"/>
  <c r="D38" i="16"/>
  <c r="D31" i="16"/>
  <c r="D25" i="16"/>
  <c r="D22" i="16"/>
  <c r="D16" i="16"/>
  <c r="D10" i="16"/>
  <c r="D29" i="15"/>
  <c r="D25" i="15"/>
  <c r="D21" i="15"/>
  <c r="D14" i="15"/>
  <c r="D10" i="15"/>
  <c r="D10" i="14"/>
  <c r="D245" i="19"/>
  <c r="D125" i="19"/>
  <c r="D122" i="19"/>
  <c r="D119" i="19"/>
  <c r="D117" i="19"/>
  <c r="D115" i="19"/>
  <c r="D113" i="19"/>
  <c r="D29" i="7"/>
  <c r="D26" i="7"/>
  <c r="D25" i="7"/>
  <c r="D24" i="7"/>
  <c r="D23" i="7"/>
  <c r="D22" i="7"/>
  <c r="D21" i="7"/>
  <c r="D19" i="7"/>
  <c r="D18" i="7"/>
  <c r="D17" i="7"/>
  <c r="D16" i="7"/>
  <c r="D15" i="7"/>
  <c r="D39" i="18"/>
  <c r="D35" i="18"/>
  <c r="D31" i="18"/>
  <c r="D28" i="18"/>
  <c r="D20" i="18"/>
  <c r="D13" i="18"/>
  <c r="M16" i="17"/>
  <c r="M13" i="17"/>
  <c r="M10" i="17"/>
  <c r="M60" i="16"/>
  <c r="M55" i="16"/>
  <c r="M52" i="16"/>
  <c r="M46" i="16"/>
  <c r="M43" i="16"/>
  <c r="M38" i="16"/>
  <c r="M31" i="16"/>
  <c r="M25" i="16"/>
  <c r="M22" i="16"/>
  <c r="M16" i="16"/>
  <c r="M10" i="16"/>
  <c r="M29" i="15"/>
  <c r="M25" i="15"/>
  <c r="M21" i="15"/>
  <c r="M14" i="15"/>
  <c r="M10" i="15"/>
  <c r="M10" i="14"/>
  <c r="M375" i="19"/>
  <c r="M371" i="19"/>
  <c r="M363" i="19"/>
  <c r="M357" i="19"/>
  <c r="M354" i="19"/>
  <c r="M349" i="19"/>
  <c r="M345" i="19"/>
  <c r="M337" i="19"/>
  <c r="M333" i="19"/>
  <c r="M327" i="19"/>
  <c r="M321" i="19"/>
  <c r="M316" i="19"/>
  <c r="M311" i="19"/>
  <c r="M308" i="19"/>
  <c r="M302" i="19"/>
  <c r="M297" i="19"/>
  <c r="M292" i="19"/>
  <c r="M289" i="19"/>
  <c r="M283" i="19"/>
  <c r="M280" i="19"/>
  <c r="M277" i="19"/>
  <c r="M274" i="19"/>
  <c r="M271" i="19"/>
  <c r="M266" i="19"/>
  <c r="M262" i="19"/>
  <c r="M259" i="19"/>
  <c r="M255" i="19"/>
  <c r="M252" i="19"/>
  <c r="M245" i="19"/>
  <c r="M240" i="19"/>
  <c r="M235" i="19"/>
  <c r="M226" i="19"/>
  <c r="M222" i="19"/>
  <c r="M211" i="19"/>
  <c r="M208" i="19"/>
  <c r="M204" i="19"/>
  <c r="M201" i="19"/>
  <c r="M196" i="19"/>
  <c r="M189" i="19"/>
  <c r="M186" i="19"/>
  <c r="M179" i="19"/>
  <c r="M175" i="19"/>
  <c r="M171" i="19"/>
  <c r="M167" i="19"/>
  <c r="M163" i="19"/>
  <c r="M158" i="19"/>
  <c r="M153" i="19"/>
  <c r="M148" i="19"/>
  <c r="M145" i="19"/>
  <c r="M140" i="19"/>
  <c r="M136" i="19"/>
  <c r="M133" i="19"/>
  <c r="M125" i="19"/>
  <c r="M122" i="19"/>
  <c r="M119" i="19"/>
  <c r="M117" i="19"/>
  <c r="M115" i="19"/>
  <c r="M113" i="19"/>
  <c r="M108" i="19"/>
  <c r="M106" i="19"/>
  <c r="M102" i="19"/>
  <c r="M99" i="19"/>
  <c r="M95" i="19"/>
  <c r="M91" i="19"/>
  <c r="M86" i="19"/>
  <c r="M83" i="19"/>
  <c r="M80" i="19"/>
  <c r="M76" i="19"/>
  <c r="M71" i="19"/>
  <c r="M66" i="19"/>
  <c r="M63" i="19"/>
  <c r="M59" i="19"/>
  <c r="M55" i="19"/>
  <c r="M48" i="19"/>
  <c r="M42" i="19"/>
  <c r="M38" i="19"/>
  <c r="M30" i="19"/>
  <c r="M25" i="19"/>
  <c r="M19" i="19"/>
  <c r="M16" i="19"/>
  <c r="M10" i="19"/>
  <c r="M29" i="7"/>
  <c r="M21" i="7"/>
  <c r="M15" i="7"/>
  <c r="M9" i="7"/>
  <c r="M39" i="18"/>
  <c r="M35" i="18"/>
  <c r="M31" i="18"/>
  <c r="M28" i="18"/>
  <c r="M25" i="18"/>
  <c r="M20" i="18"/>
  <c r="M16" i="18"/>
  <c r="M13" i="18"/>
  <c r="E2" i="26"/>
  <c r="C16" i="17"/>
  <c r="C13" i="17"/>
  <c r="C10" i="17"/>
  <c r="C60" i="16"/>
  <c r="C55" i="16"/>
  <c r="C52" i="16"/>
  <c r="C46" i="16"/>
  <c r="C43" i="16"/>
  <c r="C38" i="16"/>
  <c r="C31" i="16"/>
  <c r="C25" i="16"/>
  <c r="C22" i="16"/>
  <c r="C16" i="16"/>
  <c r="C10" i="16"/>
  <c r="C29" i="15"/>
  <c r="C25" i="15"/>
  <c r="C21" i="15"/>
  <c r="C14" i="15"/>
  <c r="C10" i="15"/>
  <c r="C10" i="14"/>
  <c r="C375" i="19"/>
  <c r="C371" i="19"/>
  <c r="C363" i="19"/>
  <c r="C357" i="19"/>
  <c r="C354" i="19"/>
  <c r="C349" i="19"/>
  <c r="C345" i="19"/>
  <c r="C337" i="19"/>
  <c r="C333" i="19"/>
  <c r="C327" i="19"/>
  <c r="C321" i="19"/>
  <c r="C316" i="19"/>
  <c r="C311" i="19"/>
  <c r="C308" i="19"/>
  <c r="C302" i="19"/>
  <c r="C297" i="19"/>
  <c r="C292" i="19"/>
  <c r="C289" i="19"/>
  <c r="C283" i="19"/>
  <c r="C280" i="19"/>
  <c r="C277" i="19"/>
  <c r="C274" i="19"/>
  <c r="C271" i="19"/>
  <c r="C266" i="19"/>
  <c r="C262" i="19"/>
  <c r="C259" i="19"/>
  <c r="C255" i="19"/>
  <c r="C252" i="19"/>
  <c r="C245" i="19"/>
  <c r="C240" i="19"/>
  <c r="C235" i="19"/>
  <c r="C226" i="19"/>
  <c r="C222" i="19"/>
  <c r="C211" i="19"/>
  <c r="C208" i="19"/>
  <c r="C204" i="19"/>
  <c r="C201" i="19"/>
  <c r="C196" i="19"/>
  <c r="C189" i="19"/>
  <c r="C186" i="19"/>
  <c r="C179" i="19"/>
  <c r="C175" i="19"/>
  <c r="C171" i="19"/>
  <c r="C167" i="19"/>
  <c r="C163" i="19"/>
  <c r="C158" i="19"/>
  <c r="C153" i="19"/>
  <c r="C148" i="19"/>
  <c r="C145" i="19"/>
  <c r="C140" i="19"/>
  <c r="C136" i="19"/>
  <c r="C133" i="19"/>
  <c r="C125" i="19"/>
  <c r="C122" i="19"/>
  <c r="C119" i="19"/>
  <c r="C117" i="19"/>
  <c r="C115" i="19"/>
  <c r="C113" i="19"/>
  <c r="C108" i="19"/>
  <c r="C106" i="19"/>
  <c r="C102" i="19"/>
  <c r="C99" i="19"/>
  <c r="C95" i="19"/>
  <c r="C91" i="19"/>
  <c r="C86" i="19"/>
  <c r="C83" i="19"/>
  <c r="C80" i="19"/>
  <c r="C76" i="19"/>
  <c r="C71" i="19"/>
  <c r="C66" i="19"/>
  <c r="C63" i="19"/>
  <c r="C59" i="19"/>
  <c r="C55" i="19"/>
  <c r="C48" i="19"/>
  <c r="C42" i="19"/>
  <c r="C30" i="19"/>
  <c r="C25" i="19"/>
  <c r="C19" i="19"/>
  <c r="C16" i="19"/>
  <c r="C10" i="19"/>
  <c r="C29" i="7"/>
  <c r="C21" i="7"/>
  <c r="E29" i="7"/>
  <c r="E21" i="7"/>
  <c r="E15" i="7"/>
  <c r="C39" i="18"/>
  <c r="C35" i="18"/>
  <c r="C31" i="18"/>
  <c r="C28" i="18"/>
  <c r="C25" i="18"/>
  <c r="C20" i="18"/>
  <c r="C16" i="18"/>
  <c r="C13" i="18"/>
  <c r="F16" i="17" l="1"/>
  <c r="F13" i="17"/>
  <c r="F10" i="17"/>
  <c r="F60" i="16"/>
  <c r="F55" i="16"/>
  <c r="F52" i="16"/>
  <c r="F46" i="16"/>
  <c r="F43" i="16"/>
  <c r="F38" i="16"/>
  <c r="F31" i="16"/>
  <c r="F25" i="16"/>
  <c r="F22" i="16"/>
  <c r="F16" i="16"/>
  <c r="F10" i="16"/>
  <c r="F29" i="15"/>
  <c r="F25" i="15"/>
  <c r="F21" i="15"/>
  <c r="F14" i="15"/>
  <c r="F10" i="15"/>
  <c r="F10" i="14"/>
  <c r="F375" i="19"/>
  <c r="F371" i="19"/>
  <c r="F363" i="19"/>
  <c r="F357" i="19"/>
  <c r="F354" i="19"/>
  <c r="F349" i="19"/>
  <c r="F345" i="19"/>
  <c r="F337" i="19"/>
  <c r="F333" i="19"/>
  <c r="F327" i="19"/>
  <c r="F321" i="19"/>
  <c r="F316" i="19"/>
  <c r="F311" i="19"/>
  <c r="F308" i="19"/>
  <c r="F302" i="19"/>
  <c r="F297" i="19"/>
  <c r="F292" i="19"/>
  <c r="F289" i="19"/>
  <c r="F283" i="19"/>
  <c r="F280" i="19"/>
  <c r="F277" i="19"/>
  <c r="F274" i="19"/>
  <c r="F271" i="19"/>
  <c r="F266" i="19"/>
  <c r="F262" i="19"/>
  <c r="F259" i="19"/>
  <c r="F255" i="19"/>
  <c r="F252" i="19"/>
  <c r="F245" i="19"/>
  <c r="F240" i="19"/>
  <c r="F235" i="19"/>
  <c r="F226" i="19"/>
  <c r="F222" i="19"/>
  <c r="F211" i="19"/>
  <c r="F208" i="19"/>
  <c r="F204" i="19"/>
  <c r="F201" i="19"/>
  <c r="F196" i="19"/>
  <c r="F189" i="19"/>
  <c r="F186" i="19"/>
  <c r="F179" i="19"/>
  <c r="F175" i="19"/>
  <c r="F171" i="19"/>
  <c r="F167" i="19"/>
  <c r="F163" i="19"/>
  <c r="F158" i="19"/>
  <c r="F153" i="19"/>
  <c r="F148" i="19"/>
  <c r="F145" i="19"/>
  <c r="F140" i="19"/>
  <c r="F136" i="19"/>
  <c r="F133" i="19"/>
  <c r="F125" i="19"/>
  <c r="F122" i="19"/>
  <c r="F119" i="19"/>
  <c r="F117" i="19"/>
  <c r="F115" i="19"/>
  <c r="F113" i="19"/>
  <c r="F108" i="19"/>
  <c r="F106" i="19"/>
  <c r="F102" i="19"/>
  <c r="F99" i="19"/>
  <c r="F95" i="19"/>
  <c r="F91" i="19"/>
  <c r="F86" i="19"/>
  <c r="F83" i="19"/>
  <c r="F80" i="19"/>
  <c r="F76" i="19"/>
  <c r="F71" i="19"/>
  <c r="F66" i="19"/>
  <c r="F63" i="19"/>
  <c r="F59" i="19"/>
  <c r="F55" i="19"/>
  <c r="F48" i="19"/>
  <c r="F42" i="19"/>
  <c r="F38" i="19"/>
  <c r="F30" i="19"/>
  <c r="F25" i="19"/>
  <c r="F19" i="19"/>
  <c r="F16" i="19"/>
  <c r="F10" i="19"/>
  <c r="F29" i="7"/>
  <c r="F21" i="7"/>
  <c r="F15" i="7"/>
  <c r="F39" i="18"/>
  <c r="F35" i="18"/>
  <c r="F31" i="18"/>
  <c r="F28" i="18"/>
  <c r="F25" i="18"/>
  <c r="F20" i="18"/>
  <c r="F16" i="18"/>
  <c r="F13" i="18"/>
  <c r="E16" i="17"/>
  <c r="E13" i="17"/>
  <c r="E10" i="17"/>
  <c r="E60" i="16"/>
  <c r="E55" i="16"/>
  <c r="E52" i="16"/>
  <c r="E46" i="16"/>
  <c r="E43" i="16"/>
  <c r="E38" i="16"/>
  <c r="E31" i="16"/>
  <c r="E25" i="16"/>
  <c r="E22" i="16"/>
  <c r="E16" i="16"/>
  <c r="E10" i="16"/>
  <c r="E29" i="15"/>
  <c r="E25" i="15"/>
  <c r="E21" i="15"/>
  <c r="E14" i="15"/>
  <c r="E10" i="15"/>
  <c r="E10" i="14"/>
  <c r="E39" i="18"/>
  <c r="E35" i="18"/>
  <c r="E31" i="18"/>
  <c r="E28" i="18"/>
  <c r="E25" i="18"/>
  <c r="E20" i="18"/>
  <c r="E16" i="18"/>
  <c r="E13" i="18"/>
  <c r="E375" i="19"/>
  <c r="E371" i="19"/>
  <c r="E363" i="19"/>
  <c r="E357" i="19"/>
  <c r="E354" i="19"/>
  <c r="E349" i="19"/>
  <c r="E345" i="19"/>
  <c r="E337" i="19"/>
  <c r="E333" i="19"/>
  <c r="E327" i="19"/>
  <c r="E321" i="19"/>
  <c r="E316" i="19"/>
  <c r="E311" i="19"/>
  <c r="E308" i="19"/>
  <c r="E302" i="19"/>
  <c r="E297" i="19"/>
  <c r="E292" i="19"/>
  <c r="E289" i="19"/>
  <c r="E283" i="19"/>
  <c r="E280" i="19"/>
  <c r="E277" i="19"/>
  <c r="E274" i="19"/>
  <c r="E271" i="19"/>
  <c r="E266" i="19"/>
  <c r="E262" i="19"/>
  <c r="E259" i="19"/>
  <c r="E255" i="19"/>
  <c r="E252" i="19"/>
  <c r="E245" i="19"/>
  <c r="E240" i="19"/>
  <c r="E235" i="19"/>
  <c r="E226" i="19"/>
  <c r="E222" i="19"/>
  <c r="E211" i="19"/>
  <c r="E208" i="19"/>
  <c r="E204" i="19"/>
  <c r="E201" i="19"/>
  <c r="E196" i="19"/>
  <c r="E189" i="19"/>
  <c r="E186" i="19"/>
  <c r="E179" i="19"/>
  <c r="E175" i="19"/>
  <c r="E171" i="19"/>
  <c r="E167" i="19"/>
  <c r="E163" i="19"/>
  <c r="E158" i="19"/>
  <c r="E153" i="19"/>
  <c r="E148" i="19"/>
  <c r="E145" i="19"/>
  <c r="E140" i="19"/>
  <c r="E136" i="19"/>
  <c r="E133" i="19"/>
  <c r="E125" i="19"/>
  <c r="E122" i="19"/>
  <c r="E119" i="19"/>
  <c r="E117" i="19"/>
  <c r="E115" i="19"/>
  <c r="E113" i="19"/>
  <c r="E108" i="19"/>
  <c r="E106" i="19"/>
  <c r="E102" i="19"/>
  <c r="E99" i="19"/>
  <c r="E95" i="19"/>
  <c r="E91" i="19"/>
  <c r="E86" i="19"/>
  <c r="E83" i="19"/>
  <c r="E80" i="19"/>
  <c r="E76" i="19"/>
  <c r="E71" i="19"/>
  <c r="E66" i="19"/>
  <c r="E63" i="19"/>
  <c r="E59" i="19"/>
  <c r="E55" i="19"/>
  <c r="E48" i="19"/>
  <c r="E42" i="19"/>
  <c r="E30" i="19"/>
  <c r="E25" i="19"/>
  <c r="E19" i="19"/>
  <c r="E16" i="19"/>
  <c r="E10" i="19"/>
  <c r="A36" i="15" l="1"/>
  <c r="A46" i="19"/>
  <c r="A194" i="19"/>
  <c r="A199" i="19"/>
  <c r="A269" i="19"/>
  <c r="A287" i="19"/>
  <c r="A306" i="19"/>
  <c r="A314" i="19"/>
  <c r="A331" i="19"/>
  <c r="D10" i="7"/>
  <c r="A27" i="7"/>
  <c r="A42" i="18"/>
  <c r="A43" i="18"/>
  <c r="D18" i="17"/>
  <c r="D12" i="17"/>
  <c r="D14" i="17"/>
  <c r="D13" i="16"/>
  <c r="D15" i="16"/>
  <c r="D17" i="16"/>
  <c r="D18" i="16"/>
  <c r="D19" i="16"/>
  <c r="D20" i="16"/>
  <c r="D21" i="16"/>
  <c r="D23" i="16"/>
  <c r="D26" i="16"/>
  <c r="D30" i="16"/>
  <c r="D32" i="16"/>
  <c r="D34" i="16"/>
  <c r="D35" i="16"/>
  <c r="D37" i="16"/>
  <c r="D39" i="16"/>
  <c r="D41" i="16"/>
  <c r="D44" i="16"/>
  <c r="D45" i="16"/>
  <c r="D47" i="16"/>
  <c r="D49" i="16"/>
  <c r="D51" i="16"/>
  <c r="D53" i="16"/>
  <c r="D54" i="16"/>
  <c r="D57" i="16"/>
  <c r="D58" i="16"/>
  <c r="D59" i="16"/>
  <c r="D61" i="16"/>
  <c r="D17" i="15"/>
  <c r="D18" i="15"/>
  <c r="D23" i="15"/>
  <c r="D24" i="15"/>
  <c r="D27" i="15"/>
  <c r="D28" i="15"/>
  <c r="D15" i="15"/>
  <c r="D13" i="15"/>
  <c r="D11" i="15"/>
  <c r="D13" i="14"/>
  <c r="D12" i="14"/>
  <c r="D334" i="19"/>
  <c r="D336" i="19"/>
  <c r="D338" i="19"/>
  <c r="D339" i="19"/>
  <c r="D340" i="19"/>
  <c r="D343" i="19"/>
  <c r="D344" i="19"/>
  <c r="D346" i="19"/>
  <c r="D347" i="19"/>
  <c r="D348" i="19"/>
  <c r="D351" i="19"/>
  <c r="D352" i="19"/>
  <c r="D355" i="19"/>
  <c r="D356" i="19"/>
  <c r="D358" i="19"/>
  <c r="D361" i="19"/>
  <c r="D362" i="19"/>
  <c r="D364" i="19"/>
  <c r="D366" i="19"/>
  <c r="D367" i="19"/>
  <c r="D368" i="19"/>
  <c r="D372" i="19"/>
  <c r="D373" i="19"/>
  <c r="D376" i="19"/>
  <c r="D377" i="19"/>
  <c r="D378" i="19"/>
  <c r="D319" i="19"/>
  <c r="D320" i="19"/>
  <c r="D323" i="19"/>
  <c r="D324" i="19"/>
  <c r="D325" i="19"/>
  <c r="D328" i="19"/>
  <c r="D330" i="19"/>
  <c r="D309" i="19"/>
  <c r="D312" i="19"/>
  <c r="D313" i="19"/>
  <c r="D290" i="19"/>
  <c r="D291" i="19"/>
  <c r="D294" i="19"/>
  <c r="D295" i="19"/>
  <c r="D296" i="19"/>
  <c r="D298" i="19"/>
  <c r="D300" i="19"/>
  <c r="D301" i="19"/>
  <c r="D304" i="19"/>
  <c r="D305" i="19"/>
  <c r="D272" i="19"/>
  <c r="D281" i="19"/>
  <c r="D282" i="19"/>
  <c r="D284" i="19"/>
  <c r="D285" i="19"/>
  <c r="D202" i="19"/>
  <c r="D205" i="19"/>
  <c r="D206" i="19"/>
  <c r="D225" i="19"/>
  <c r="D228" i="19"/>
  <c r="D230" i="19"/>
  <c r="D236" i="19"/>
  <c r="D239" i="19"/>
  <c r="D241" i="19"/>
  <c r="D243" i="19"/>
  <c r="D244" i="19"/>
  <c r="D248" i="19"/>
  <c r="D249" i="19"/>
  <c r="D251" i="19"/>
  <c r="D254" i="19"/>
  <c r="D257" i="19"/>
  <c r="D258" i="19"/>
  <c r="D260" i="19"/>
  <c r="D261" i="19"/>
  <c r="D263" i="19"/>
  <c r="D265" i="19"/>
  <c r="D198" i="19"/>
  <c r="D50" i="19"/>
  <c r="D51" i="19"/>
  <c r="D53" i="19"/>
  <c r="D54" i="19"/>
  <c r="D57" i="19"/>
  <c r="D58" i="19"/>
  <c r="D61" i="19"/>
  <c r="D62" i="19"/>
  <c r="D65" i="19"/>
  <c r="D70" i="19"/>
  <c r="D72" i="19"/>
  <c r="D73" i="19"/>
  <c r="D75" i="19"/>
  <c r="D77" i="19"/>
  <c r="D79" i="19"/>
  <c r="D81" i="19"/>
  <c r="D84" i="19"/>
  <c r="D85" i="19"/>
  <c r="D89" i="19"/>
  <c r="D90" i="19"/>
  <c r="D93" i="19"/>
  <c r="D97" i="19"/>
  <c r="D101" i="19"/>
  <c r="D103" i="19"/>
  <c r="D104" i="19"/>
  <c r="D105" i="19"/>
  <c r="D107" i="19"/>
  <c r="D109" i="19"/>
  <c r="D110" i="19"/>
  <c r="D111" i="19"/>
  <c r="D112" i="19"/>
  <c r="D114" i="19"/>
  <c r="D116" i="19"/>
  <c r="D121" i="19"/>
  <c r="D124" i="19"/>
  <c r="D126" i="19"/>
  <c r="D134" i="19"/>
  <c r="D135" i="19"/>
  <c r="D137" i="19"/>
  <c r="D139" i="19"/>
  <c r="D142" i="19"/>
  <c r="D146" i="19"/>
  <c r="D149" i="19"/>
  <c r="D150" i="19"/>
  <c r="D152" i="19"/>
  <c r="D154" i="19"/>
  <c r="D156" i="19"/>
  <c r="D157" i="19"/>
  <c r="D160" i="19"/>
  <c r="D162" i="19"/>
  <c r="D164" i="19"/>
  <c r="D165" i="19"/>
  <c r="D169" i="19"/>
  <c r="D170" i="19"/>
  <c r="D173" i="19"/>
  <c r="D174" i="19"/>
  <c r="D176" i="19"/>
  <c r="D178" i="19"/>
  <c r="D180" i="19"/>
  <c r="D182" i="19"/>
  <c r="D183" i="19"/>
  <c r="D184" i="19"/>
  <c r="D187" i="19"/>
  <c r="D188" i="19"/>
  <c r="D191" i="19"/>
  <c r="D193" i="19"/>
  <c r="D11" i="19"/>
  <c r="D12" i="19"/>
  <c r="D13" i="19"/>
  <c r="D17" i="19"/>
  <c r="D18" i="19"/>
  <c r="D20" i="19"/>
  <c r="D22" i="19"/>
  <c r="D24" i="19"/>
  <c r="D28" i="19"/>
  <c r="D29" i="19"/>
  <c r="D31" i="19"/>
  <c r="D32" i="19"/>
  <c r="D34" i="19"/>
  <c r="D39" i="19"/>
  <c r="D41" i="19"/>
  <c r="D43" i="19"/>
  <c r="D44" i="19"/>
  <c r="D31" i="7"/>
  <c r="D41" i="18"/>
  <c r="D40" i="18"/>
  <c r="D37" i="18"/>
  <c r="D36" i="18"/>
  <c r="D33" i="18"/>
  <c r="D30" i="18"/>
  <c r="D27" i="18"/>
  <c r="D14" i="18"/>
  <c r="D12" i="18"/>
  <c r="D15" i="17"/>
  <c r="D266" i="19"/>
  <c r="D302" i="19"/>
  <c r="D283" i="19"/>
  <c r="D189" i="19"/>
  <c r="D185" i="19"/>
  <c r="D179" i="19"/>
  <c r="D264" i="19"/>
  <c r="D262" i="19"/>
  <c r="D168" i="19"/>
  <c r="D166" i="19"/>
  <c r="D259" i="19"/>
  <c r="D167" i="19"/>
  <c r="D163" i="19"/>
  <c r="D359" i="19"/>
  <c r="D363" i="19"/>
  <c r="D158" i="19"/>
  <c r="D256" i="19"/>
  <c r="D148" i="19"/>
  <c r="D145" i="19"/>
  <c r="D253" i="19"/>
  <c r="D255" i="19"/>
  <c r="D133" i="19"/>
  <c r="D354" i="19"/>
  <c r="D252" i="19"/>
  <c r="D247" i="19"/>
  <c r="D196" i="19"/>
  <c r="D30" i="19"/>
  <c r="D231" i="19"/>
  <c r="D349" i="19"/>
  <c r="D280" i="19"/>
  <c r="D108" i="19"/>
  <c r="D102" i="19"/>
  <c r="D99" i="19"/>
  <c r="D95" i="19"/>
  <c r="D226" i="19"/>
  <c r="D19" i="19"/>
  <c r="D222" i="19"/>
  <c r="D74" i="19"/>
  <c r="D208" i="19"/>
  <c r="D69" i="19"/>
  <c r="D318" i="19"/>
  <c r="D299" i="19"/>
  <c r="D293" i="19"/>
  <c r="D83" i="19"/>
  <c r="D204" i="19"/>
  <c r="D275" i="19"/>
  <c r="D76" i="19"/>
  <c r="D71" i="19"/>
  <c r="D66" i="19"/>
  <c r="D327" i="19"/>
  <c r="D316" i="19"/>
  <c r="D63" i="19"/>
  <c r="D59" i="19"/>
  <c r="D48" i="19"/>
  <c r="D297" i="19"/>
  <c r="D10" i="19"/>
  <c r="D237" i="19"/>
  <c r="D26" i="19"/>
  <c r="D277" i="19"/>
  <c r="D308" i="19"/>
  <c r="D274" i="19"/>
  <c r="D268" i="19" l="1"/>
  <c r="D88" i="19"/>
  <c r="D246" i="19"/>
  <c r="D210" i="19"/>
  <c r="D289" i="19"/>
  <c r="D345" i="19"/>
  <c r="D23" i="19"/>
  <c r="D144" i="19"/>
  <c r="D64" i="19"/>
  <c r="D365" i="19"/>
  <c r="D15" i="19"/>
  <c r="D181" i="19"/>
  <c r="D67" i="19"/>
  <c r="D56" i="19"/>
  <c r="D234" i="19"/>
  <c r="D80" i="19"/>
  <c r="D310" i="19"/>
  <c r="D86" i="19"/>
  <c r="D32" i="18"/>
  <c r="D326" i="19"/>
  <c r="D211" i="19"/>
  <c r="D78" i="19"/>
  <c r="D42" i="19"/>
  <c r="D22" i="15"/>
  <c r="D233" i="19"/>
  <c r="D49" i="19"/>
  <c r="D25" i="19"/>
  <c r="D335" i="19"/>
  <c r="D235" i="19"/>
  <c r="D33" i="16"/>
  <c r="D100" i="19"/>
  <c r="D140" i="19"/>
  <c r="D48" i="16"/>
  <c r="D153" i="19"/>
  <c r="D141" i="19"/>
  <c r="D175" i="19"/>
  <c r="D271" i="19"/>
  <c r="D321" i="19"/>
  <c r="D201" i="19"/>
  <c r="D91" i="19"/>
  <c r="D240" i="19"/>
  <c r="D33" i="19"/>
  <c r="D375" i="19"/>
  <c r="D155" i="19"/>
  <c r="D87" i="19"/>
  <c r="D68" i="19"/>
  <c r="D286" i="19"/>
  <c r="D374" i="19"/>
  <c r="D292" i="19"/>
  <c r="D333" i="19"/>
  <c r="D136" i="19"/>
  <c r="D357" i="19"/>
  <c r="D38" i="18"/>
  <c r="D21" i="19"/>
  <c r="D177" i="19"/>
  <c r="D138" i="19"/>
  <c r="D238" i="19"/>
  <c r="D223" i="19"/>
  <c r="D273" i="19"/>
  <c r="D353" i="19"/>
  <c r="D341" i="19"/>
  <c r="D30" i="15"/>
  <c r="D56" i="16"/>
  <c r="D40" i="16"/>
  <c r="D28" i="16"/>
  <c r="D11" i="16"/>
  <c r="D11" i="7"/>
  <c r="D16" i="19"/>
  <c r="D30" i="7"/>
  <c r="D14" i="19"/>
  <c r="D147" i="19"/>
  <c r="D98" i="19"/>
  <c r="D96" i="19"/>
  <c r="D92" i="19"/>
  <c r="D60" i="19"/>
  <c r="D209" i="19"/>
  <c r="D278" i="19"/>
  <c r="D369" i="19"/>
  <c r="D11" i="14"/>
  <c r="D16" i="15"/>
  <c r="D311" i="19"/>
  <c r="D106" i="19"/>
  <c r="D371" i="19"/>
  <c r="D11" i="18"/>
  <c r="D171" i="19"/>
  <c r="D82" i="19"/>
  <c r="D250" i="19"/>
  <c r="D232" i="19"/>
  <c r="D213" i="19"/>
  <c r="D207" i="19"/>
  <c r="D379" i="19"/>
  <c r="D360" i="19"/>
  <c r="D350" i="19"/>
  <c r="D342" i="19"/>
  <c r="D26" i="15"/>
  <c r="D62" i="16"/>
  <c r="D36" i="16"/>
  <c r="D29" i="16"/>
  <c r="D27" i="16"/>
  <c r="D24" i="16"/>
  <c r="D14" i="16"/>
  <c r="D12" i="16"/>
  <c r="D55" i="19"/>
  <c r="D186" i="19"/>
  <c r="D34" i="18"/>
  <c r="D197" i="19"/>
  <c r="D14" i="14"/>
  <c r="D12" i="15"/>
  <c r="D337" i="19"/>
  <c r="D45" i="19"/>
  <c r="D40" i="19"/>
  <c r="D27" i="19"/>
  <c r="D192" i="19"/>
  <c r="D190" i="19"/>
  <c r="D172" i="19"/>
  <c r="D161" i="19"/>
  <c r="D159" i="19"/>
  <c r="D151" i="19"/>
  <c r="D143" i="19"/>
  <c r="D123" i="19"/>
  <c r="D118" i="19"/>
  <c r="D94" i="19"/>
  <c r="D52" i="19"/>
  <c r="D267" i="19"/>
  <c r="D242" i="19"/>
  <c r="D229" i="19"/>
  <c r="D227" i="19"/>
  <c r="D224" i="19"/>
  <c r="D212" i="19"/>
  <c r="D203" i="19"/>
  <c r="D279" i="19"/>
  <c r="D276" i="19"/>
  <c r="D303" i="19"/>
  <c r="D329" i="19"/>
  <c r="D322" i="19"/>
  <c r="D317" i="19"/>
  <c r="D370" i="19"/>
  <c r="D50" i="16"/>
  <c r="D42" i="16"/>
  <c r="D17" i="17"/>
  <c r="D11" i="17"/>
  <c r="H395" i="25" l="1"/>
  <c r="H360" i="19" s="1"/>
  <c r="H30" i="25"/>
  <c r="H309" i="19" s="1"/>
  <c r="L275" i="25"/>
  <c r="L12" i="15" s="1"/>
  <c r="H25" i="25"/>
  <c r="H273" i="19" s="1"/>
  <c r="B40" i="25"/>
  <c r="M248" i="25"/>
  <c r="N235" i="19" s="1"/>
  <c r="L66" i="25"/>
  <c r="L289" i="19" s="1"/>
  <c r="K14" i="25"/>
  <c r="K11" i="17" s="1"/>
  <c r="L6" i="25"/>
  <c r="L13" i="18" s="1"/>
  <c r="I157" i="25"/>
  <c r="I334" i="19" s="1"/>
  <c r="B354" i="25"/>
  <c r="A41" i="19" s="1"/>
  <c r="I346" i="25"/>
  <c r="I355" i="19" s="1"/>
  <c r="J337" i="25"/>
  <c r="I183" i="25"/>
  <c r="I31" i="16" s="1"/>
  <c r="J453" i="25"/>
  <c r="J184" i="19" s="1"/>
  <c r="H172" i="25"/>
  <c r="H20" i="16" s="1"/>
  <c r="H211" i="25"/>
  <c r="H217" i="19" s="1"/>
  <c r="K273" i="25"/>
  <c r="K10" i="15" s="1"/>
  <c r="H373" i="25"/>
  <c r="H23" i="7" s="1"/>
  <c r="J323" i="25"/>
  <c r="J17" i="7" s="1"/>
  <c r="K147" i="25"/>
  <c r="K88" i="19" s="1"/>
  <c r="K385" i="25"/>
  <c r="K156" i="19" s="1"/>
  <c r="K475" i="25"/>
  <c r="K267" i="19" s="1"/>
  <c r="M157" i="25"/>
  <c r="N334" i="19" s="1"/>
  <c r="B429" i="25"/>
  <c r="A174" i="19" s="1"/>
  <c r="J87" i="25"/>
  <c r="J56" i="19" s="1"/>
  <c r="J185" i="25"/>
  <c r="J33" i="16" s="1"/>
  <c r="B248" i="25"/>
  <c r="A235" i="19" s="1"/>
  <c r="K220" i="25"/>
  <c r="K19" i="19" s="1"/>
  <c r="B65" i="25"/>
  <c r="A15" i="19" s="1"/>
  <c r="M422" i="25"/>
  <c r="N170" i="19" s="1"/>
  <c r="B125" i="25"/>
  <c r="A73" i="19" s="1"/>
  <c r="H36" i="25"/>
  <c r="H278" i="19" s="1"/>
  <c r="H285" i="25"/>
  <c r="H349" i="19" s="1"/>
  <c r="M329" i="25"/>
  <c r="N198" i="19" s="1"/>
  <c r="M216" i="25"/>
  <c r="N222" i="19" s="1"/>
  <c r="B141" i="25"/>
  <c r="A85" i="19" s="1"/>
  <c r="I243" i="25"/>
  <c r="I234" i="19" s="1"/>
  <c r="M25" i="25"/>
  <c r="N273" i="19" s="1"/>
  <c r="K370" i="25"/>
  <c r="K147" i="19" s="1"/>
  <c r="I367" i="25"/>
  <c r="I144" i="19" s="1"/>
  <c r="H433" i="25"/>
  <c r="H58" i="16" s="1"/>
  <c r="B283" i="25"/>
  <c r="A281" i="19" s="1"/>
  <c r="J243" i="25"/>
  <c r="J234" i="19" s="1"/>
  <c r="H465" i="25"/>
  <c r="H62" i="16" s="1"/>
  <c r="K261" i="25"/>
  <c r="K101" i="19" s="1"/>
  <c r="M29" i="25"/>
  <c r="N308" i="19" s="1"/>
  <c r="I106" i="25"/>
  <c r="I325" i="19" s="1"/>
  <c r="I186" i="25"/>
  <c r="I34" i="16" s="1"/>
  <c r="L350" i="25"/>
  <c r="L135" i="19" s="1"/>
  <c r="M488" i="25"/>
  <c r="N28" i="15" s="1"/>
  <c r="H40" i="25"/>
  <c r="H22" i="18" s="1"/>
  <c r="K334" i="25"/>
  <c r="K253" i="19" s="1"/>
  <c r="K63" i="25"/>
  <c r="K13" i="19" s="1"/>
  <c r="I16" i="25"/>
  <c r="I13" i="17" s="1"/>
  <c r="H156" i="25"/>
  <c r="H333" i="19" s="1"/>
  <c r="M109" i="25"/>
  <c r="N328" i="19" s="1"/>
  <c r="K419" i="25"/>
  <c r="K167" i="19" s="1"/>
  <c r="M463" i="25"/>
  <c r="N60" i="16" s="1"/>
  <c r="J375" i="25"/>
  <c r="J25" i="7" s="1"/>
  <c r="L244" i="25"/>
  <c r="L95" i="19" s="1"/>
  <c r="K310" i="25"/>
  <c r="K126" i="19" s="1"/>
  <c r="J32" i="25"/>
  <c r="J311" i="19" s="1"/>
  <c r="L393" i="25"/>
  <c r="L358" i="19" s="1"/>
  <c r="J272" i="25"/>
  <c r="J112" i="19" s="1"/>
  <c r="M411" i="25"/>
  <c r="N376" i="19" s="1"/>
  <c r="J256" i="25"/>
  <c r="J242" i="19" s="1"/>
  <c r="J488" i="25"/>
  <c r="J28" i="15" s="1"/>
  <c r="M384" i="25"/>
  <c r="N155" i="19" s="1"/>
  <c r="H83" i="25"/>
  <c r="H52" i="19" s="1"/>
  <c r="M12" i="25"/>
  <c r="N19" i="18" s="1"/>
  <c r="K288" i="25"/>
  <c r="K352" i="19" s="1"/>
  <c r="B454" i="25"/>
  <c r="A185" i="19" s="1"/>
  <c r="J288" i="25"/>
  <c r="J352" i="19" s="1"/>
  <c r="J330" i="25"/>
  <c r="J9" i="7" s="1"/>
  <c r="B91" i="25"/>
  <c r="A60" i="19" s="1"/>
  <c r="M289" i="25"/>
  <c r="N353" i="19" s="1"/>
  <c r="K421" i="25"/>
  <c r="K169" i="19" s="1"/>
  <c r="M246" i="25"/>
  <c r="N97" i="19" s="1"/>
  <c r="L466" i="25"/>
  <c r="L283" i="19" s="1"/>
  <c r="H4" i="25"/>
  <c r="H11" i="18" s="1"/>
  <c r="M426" i="25"/>
  <c r="N171" i="19" s="1"/>
  <c r="I185" i="25"/>
  <c r="I33" i="16" s="1"/>
  <c r="B399" i="25"/>
  <c r="A364" i="19" s="1"/>
  <c r="B171" i="25"/>
  <c r="A19" i="16" s="1"/>
  <c r="M268" i="25"/>
  <c r="N108" i="19" s="1"/>
  <c r="L368" i="25"/>
  <c r="L145" i="19" s="1"/>
  <c r="H379" i="25"/>
  <c r="J362" i="25"/>
  <c r="J258" i="19" s="1"/>
  <c r="H210" i="25"/>
  <c r="H216" i="19" s="1"/>
  <c r="L361" i="25"/>
  <c r="L257" i="19" s="1"/>
  <c r="J16" i="25"/>
  <c r="J13" i="17" s="1"/>
  <c r="L447" i="25"/>
  <c r="L178" i="19" s="1"/>
  <c r="H217" i="25"/>
  <c r="H223" i="19" s="1"/>
  <c r="M32" i="25"/>
  <c r="N311" i="19" s="1"/>
  <c r="L130" i="25"/>
  <c r="L78" i="19" s="1"/>
  <c r="H412" i="25"/>
  <c r="H377" i="19" s="1"/>
  <c r="K340" i="25"/>
  <c r="I301" i="25"/>
  <c r="I124" i="19" s="1"/>
  <c r="K205" i="25"/>
  <c r="K211" i="19" s="1"/>
  <c r="M395" i="25"/>
  <c r="N360" i="19" s="1"/>
  <c r="L449" i="25"/>
  <c r="L180" i="19" s="1"/>
  <c r="L425" i="25"/>
  <c r="L261" i="19" s="1"/>
  <c r="H478" i="25"/>
  <c r="H43" i="19" s="1"/>
  <c r="L196" i="25"/>
  <c r="L346" i="19" s="1"/>
  <c r="B189" i="25"/>
  <c r="A37" i="16" s="1"/>
  <c r="J193" i="25"/>
  <c r="J41" i="16" s="1"/>
  <c r="B446" i="25"/>
  <c r="A177" i="19" s="1"/>
  <c r="H384" i="25"/>
  <c r="H155" i="19" s="1"/>
  <c r="B21" i="25"/>
  <c r="I360" i="25"/>
  <c r="I256" i="19" s="1"/>
  <c r="H200" i="25"/>
  <c r="H44" i="16" s="1"/>
  <c r="M20" i="25"/>
  <c r="N17" i="17" s="1"/>
  <c r="I268" i="25"/>
  <c r="I108" i="19" s="1"/>
  <c r="L288" i="25"/>
  <c r="L352" i="19" s="1"/>
  <c r="M352" i="25"/>
  <c r="N39" i="19" s="1"/>
  <c r="H457" i="25"/>
  <c r="H188" i="19" s="1"/>
  <c r="I451" i="25"/>
  <c r="I182" i="19" s="1"/>
  <c r="L337" i="25"/>
  <c r="I270" i="25"/>
  <c r="I110" i="19" s="1"/>
  <c r="M399" i="25"/>
  <c r="N364" i="19" s="1"/>
  <c r="I447" i="25"/>
  <c r="I178" i="19" s="1"/>
  <c r="M244" i="25"/>
  <c r="N95" i="19" s="1"/>
  <c r="J161" i="25"/>
  <c r="J338" i="19" s="1"/>
  <c r="J247" i="25"/>
  <c r="J98" i="19" s="1"/>
  <c r="M171" i="25"/>
  <c r="N19" i="16" s="1"/>
  <c r="M222" i="25"/>
  <c r="N21" i="19" s="1"/>
  <c r="K431" i="25"/>
  <c r="K56" i="16" s="1"/>
  <c r="L453" i="25"/>
  <c r="L184" i="19" s="1"/>
  <c r="B219" i="25"/>
  <c r="A225" i="19" s="1"/>
  <c r="M221" i="25"/>
  <c r="N20" i="19" s="1"/>
  <c r="H359" i="25"/>
  <c r="H255" i="19" s="1"/>
  <c r="H134" i="25"/>
  <c r="H82" i="19" s="1"/>
  <c r="L229" i="25"/>
  <c r="L28" i="19" s="1"/>
  <c r="I280" i="25"/>
  <c r="I17" i="15" s="1"/>
  <c r="J359" i="25"/>
  <c r="J255" i="19" s="1"/>
  <c r="B36" i="25"/>
  <c r="A278" i="19" s="1"/>
  <c r="J467" i="25"/>
  <c r="J284" i="19" s="1"/>
  <c r="L136" i="25"/>
  <c r="L205" i="19" s="1"/>
  <c r="J97" i="25"/>
  <c r="J316" i="19" s="1"/>
  <c r="H337" i="25"/>
  <c r="J152" i="25"/>
  <c r="J12" i="16" s="1"/>
  <c r="K274" i="25"/>
  <c r="K11" i="15" s="1"/>
  <c r="B327" i="25"/>
  <c r="A196" i="19" s="1"/>
  <c r="I379" i="25"/>
  <c r="H183" i="25"/>
  <c r="H31" i="16" s="1"/>
  <c r="M328" i="25"/>
  <c r="N197" i="19" s="1"/>
  <c r="I318" i="25"/>
  <c r="I32" i="19" s="1"/>
  <c r="K170" i="25"/>
  <c r="K18" i="16" s="1"/>
  <c r="L357" i="25"/>
  <c r="L138" i="19" s="1"/>
  <c r="L199" i="25"/>
  <c r="L43" i="16" s="1"/>
  <c r="J466" i="25"/>
  <c r="J283" i="19" s="1"/>
  <c r="K236" i="25"/>
  <c r="K227" i="19" s="1"/>
  <c r="L82" i="25"/>
  <c r="L51" i="19" s="1"/>
  <c r="I238" i="25"/>
  <c r="I229" i="19" s="1"/>
  <c r="H178" i="25"/>
  <c r="H26" i="16" s="1"/>
  <c r="L135" i="25"/>
  <c r="L204" i="19" s="1"/>
  <c r="J148" i="25"/>
  <c r="J89" i="19" s="1"/>
  <c r="L41" i="25"/>
  <c r="L23" i="18" s="1"/>
  <c r="I269" i="25"/>
  <c r="I109" i="19" s="1"/>
  <c r="M141" i="25"/>
  <c r="N85" i="19" s="1"/>
  <c r="J408" i="25"/>
  <c r="J373" i="19" s="1"/>
  <c r="L160" i="25"/>
  <c r="L337" i="19" s="1"/>
  <c r="L22" i="25"/>
  <c r="L18" i="17" s="1"/>
  <c r="I231" i="25"/>
  <c r="I91" i="19" s="1"/>
  <c r="J443" i="25"/>
  <c r="I338" i="25"/>
  <c r="H400" i="25"/>
  <c r="H365" i="19" s="1"/>
  <c r="B468" i="25"/>
  <c r="A285" i="19" s="1"/>
  <c r="K278" i="25"/>
  <c r="K15" i="15" s="1"/>
  <c r="L439" i="25"/>
  <c r="H168" i="25"/>
  <c r="H16" i="16" s="1"/>
  <c r="I70" i="25"/>
  <c r="I293" i="19" s="1"/>
  <c r="B366" i="25"/>
  <c r="A143" i="19" s="1"/>
  <c r="K301" i="25"/>
  <c r="K124" i="19" s="1"/>
  <c r="M365" i="25"/>
  <c r="N142" i="19" s="1"/>
  <c r="B37" i="25"/>
  <c r="A279" i="19" s="1"/>
  <c r="M188" i="25"/>
  <c r="N36" i="16" s="1"/>
  <c r="K465" i="25"/>
  <c r="K62" i="16" s="1"/>
  <c r="B135" i="25"/>
  <c r="A204" i="19" s="1"/>
  <c r="L479" i="25"/>
  <c r="L44" i="19" s="1"/>
  <c r="B155" i="25"/>
  <c r="A15" i="16" s="1"/>
  <c r="J221" i="25"/>
  <c r="J20" i="19" s="1"/>
  <c r="L292" i="25"/>
  <c r="L115" i="19" s="1"/>
  <c r="I180" i="25"/>
  <c r="I28" i="16" s="1"/>
  <c r="J60" i="25"/>
  <c r="J10" i="19" s="1"/>
  <c r="J303" i="25"/>
  <c r="J246" i="19" s="1"/>
  <c r="B490" i="25"/>
  <c r="A30" i="15" s="1"/>
  <c r="L138" i="25"/>
  <c r="L207" i="19" s="1"/>
  <c r="J83" i="25"/>
  <c r="J52" i="19" s="1"/>
  <c r="M322" i="25"/>
  <c r="N16" i="7" s="1"/>
  <c r="K425" i="25"/>
  <c r="K261" i="19" s="1"/>
  <c r="L18" i="25"/>
  <c r="L15" i="17" s="1"/>
  <c r="K153" i="25"/>
  <c r="K13" i="16" s="1"/>
  <c r="K184" i="25"/>
  <c r="K32" i="16" s="1"/>
  <c r="I118" i="25"/>
  <c r="I69" i="19" s="1"/>
  <c r="H59" i="25"/>
  <c r="H41" i="18" s="1"/>
  <c r="M255" i="25"/>
  <c r="N241" i="19" s="1"/>
  <c r="J183" i="25"/>
  <c r="J31" i="16" s="1"/>
  <c r="L367" i="25"/>
  <c r="L144" i="19" s="1"/>
  <c r="L11" i="25"/>
  <c r="L18" i="18" s="1"/>
  <c r="L383" i="25"/>
  <c r="L154" i="19" s="1"/>
  <c r="H67" i="25"/>
  <c r="H290" i="19" s="1"/>
  <c r="K49" i="25"/>
  <c r="K31" i="18" s="1"/>
  <c r="B459" i="25"/>
  <c r="A190" i="19" s="1"/>
  <c r="I239" i="25"/>
  <c r="I230" i="19" s="1"/>
  <c r="I31" i="25"/>
  <c r="I310" i="19" s="1"/>
  <c r="H215" i="25"/>
  <c r="H221" i="19" s="1"/>
  <c r="J80" i="25"/>
  <c r="J49" i="19" s="1"/>
  <c r="H417" i="25"/>
  <c r="H165" i="19" s="1"/>
  <c r="M105" i="25"/>
  <c r="N324" i="19" s="1"/>
  <c r="I275" i="25"/>
  <c r="I12" i="15" s="1"/>
  <c r="K322" i="25"/>
  <c r="K16" i="7" s="1"/>
  <c r="K458" i="25"/>
  <c r="K189" i="19" s="1"/>
  <c r="B138" i="25"/>
  <c r="A207" i="19" s="1"/>
  <c r="L346" i="25"/>
  <c r="L355" i="19" s="1"/>
  <c r="J447" i="25"/>
  <c r="J178" i="19" s="1"/>
  <c r="K433" i="25"/>
  <c r="K58" i="16" s="1"/>
  <c r="L44" i="25"/>
  <c r="L26" i="18" s="1"/>
  <c r="H453" i="25"/>
  <c r="H184" i="19" s="1"/>
  <c r="K215" i="25"/>
  <c r="K221" i="19" s="1"/>
  <c r="I134" i="25"/>
  <c r="I82" i="19" s="1"/>
  <c r="J317" i="25"/>
  <c r="J31" i="19" s="1"/>
  <c r="J240" i="25"/>
  <c r="J231" i="19" s="1"/>
  <c r="B14" i="25"/>
  <c r="A11" i="17" s="1"/>
  <c r="J287" i="25"/>
  <c r="J351" i="19" s="1"/>
  <c r="J370" i="25"/>
  <c r="J147" i="19" s="1"/>
  <c r="L271" i="25"/>
  <c r="L111" i="19" s="1"/>
  <c r="B79" i="25"/>
  <c r="A48" i="19" s="1"/>
  <c r="H99" i="25"/>
  <c r="H318" i="19" s="1"/>
  <c r="M233" i="25"/>
  <c r="N93" i="19" s="1"/>
  <c r="M452" i="25"/>
  <c r="N183" i="19" s="1"/>
  <c r="K166" i="25"/>
  <c r="K343" i="19" s="1"/>
  <c r="J176" i="25"/>
  <c r="J24" i="16" s="1"/>
  <c r="L121" i="25"/>
  <c r="L202" i="19" s="1"/>
  <c r="K74" i="25"/>
  <c r="K297" i="19" s="1"/>
  <c r="M99" i="25"/>
  <c r="N318" i="19" s="1"/>
  <c r="I294" i="25"/>
  <c r="I117" i="19" s="1"/>
  <c r="B95" i="25"/>
  <c r="A64" i="19" s="1"/>
  <c r="M33" i="25"/>
  <c r="N312" i="19" s="1"/>
  <c r="H308" i="25"/>
  <c r="H251" i="19" s="1"/>
  <c r="M300" i="25"/>
  <c r="N123" i="19" s="1"/>
  <c r="J397" i="25"/>
  <c r="J362" i="19" s="1"/>
  <c r="I449" i="25"/>
  <c r="I180" i="19" s="1"/>
  <c r="B77" i="25"/>
  <c r="A300" i="19" s="1"/>
  <c r="H362" i="25"/>
  <c r="H258" i="19" s="1"/>
  <c r="M210" i="25"/>
  <c r="N216" i="19" s="1"/>
  <c r="B462" i="25"/>
  <c r="A193" i="19" s="1"/>
  <c r="K304" i="25"/>
  <c r="K247" i="19" s="1"/>
  <c r="L20" i="25"/>
  <c r="L17" i="17" s="1"/>
  <c r="J3" i="25"/>
  <c r="J10" i="18" s="1"/>
  <c r="K361" i="25"/>
  <c r="K257" i="19" s="1"/>
  <c r="B401" i="25"/>
  <c r="A366" i="19" s="1"/>
  <c r="B19" i="25"/>
  <c r="A16" i="17" s="1"/>
  <c r="J464" i="25"/>
  <c r="J61" i="16" s="1"/>
  <c r="L379" i="25"/>
  <c r="K57" i="25"/>
  <c r="K39" i="18" s="1"/>
  <c r="I167" i="25"/>
  <c r="I344" i="19" s="1"/>
  <c r="I284" i="25"/>
  <c r="I282" i="19" s="1"/>
  <c r="I7" i="25"/>
  <c r="I14" i="18" s="1"/>
  <c r="H376" i="25"/>
  <c r="H26" i="7" s="1"/>
  <c r="B11" i="25"/>
  <c r="J441" i="25"/>
  <c r="L478" i="25"/>
  <c r="L43" i="19" s="1"/>
  <c r="K348" i="25"/>
  <c r="K133" i="19" s="1"/>
  <c r="H184" i="25"/>
  <c r="H32" i="16" s="1"/>
  <c r="I439" i="25"/>
  <c r="K418" i="25"/>
  <c r="K166" i="19" s="1"/>
  <c r="J333" i="25"/>
  <c r="J252" i="19" s="1"/>
  <c r="L325" i="25"/>
  <c r="L19" i="7" s="1"/>
  <c r="L49" i="25"/>
  <c r="L31" i="18" s="1"/>
  <c r="H202" i="25"/>
  <c r="H208" i="19" s="1"/>
  <c r="K373" i="25"/>
  <c r="K23" i="7" s="1"/>
  <c r="L431" i="25"/>
  <c r="L56" i="16" s="1"/>
  <c r="J157" i="25"/>
  <c r="J334" i="19" s="1"/>
  <c r="M39" i="25"/>
  <c r="N21" i="18" s="1"/>
  <c r="B139" i="25"/>
  <c r="A83" i="19" s="1"/>
  <c r="K341" i="25"/>
  <c r="L177" i="25"/>
  <c r="L25" i="16" s="1"/>
  <c r="K172" i="25"/>
  <c r="K20" i="16" s="1"/>
  <c r="I402" i="25"/>
  <c r="I367" i="19" s="1"/>
  <c r="I218" i="25"/>
  <c r="I224" i="19" s="1"/>
  <c r="B111" i="25"/>
  <c r="A330" i="19" s="1"/>
  <c r="I233" i="25"/>
  <c r="I93" i="19" s="1"/>
  <c r="B359" i="25"/>
  <c r="A255" i="19" s="1"/>
  <c r="B478" i="25"/>
  <c r="A43" i="19" s="1"/>
  <c r="K179" i="25"/>
  <c r="K27" i="16" s="1"/>
  <c r="I110" i="25"/>
  <c r="I329" i="19" s="1"/>
  <c r="M128" i="25"/>
  <c r="N76" i="19" s="1"/>
  <c r="H148" i="25"/>
  <c r="H89" i="19" s="1"/>
  <c r="B269" i="25"/>
  <c r="A109" i="19" s="1"/>
  <c r="B467" i="25"/>
  <c r="A284" i="19" s="1"/>
  <c r="I68" i="25"/>
  <c r="I291" i="19" s="1"/>
  <c r="K168" i="25"/>
  <c r="K16" i="16" s="1"/>
  <c r="M398" i="25"/>
  <c r="N363" i="19" s="1"/>
  <c r="I30" i="25"/>
  <c r="I309" i="19" s="1"/>
  <c r="M441" i="25"/>
  <c r="H434" i="25"/>
  <c r="H59" i="16" s="1"/>
  <c r="I324" i="25"/>
  <c r="I18" i="7" s="1"/>
  <c r="J28" i="25"/>
  <c r="J276" i="19" s="1"/>
  <c r="M173" i="25"/>
  <c r="N21" i="16" s="1"/>
  <c r="L29" i="25"/>
  <c r="L308" i="19" s="1"/>
  <c r="K311" i="25"/>
  <c r="K10" i="14" s="1"/>
  <c r="J456" i="25"/>
  <c r="J187" i="19" s="1"/>
  <c r="L65" i="25"/>
  <c r="L15" i="19" s="1"/>
  <c r="L105" i="25"/>
  <c r="L324" i="19" s="1"/>
  <c r="K68" i="25"/>
  <c r="K291" i="19" s="1"/>
  <c r="I228" i="25"/>
  <c r="I27" i="19" s="1"/>
  <c r="J403" i="25"/>
  <c r="J368" i="19" s="1"/>
  <c r="B340" i="25"/>
  <c r="A50" i="16" s="1"/>
  <c r="J136" i="25"/>
  <c r="J205" i="19" s="1"/>
  <c r="M482" i="25"/>
  <c r="N22" i="15" s="1"/>
  <c r="H153" i="25"/>
  <c r="H13" i="16" s="1"/>
  <c r="I145" i="25"/>
  <c r="I86" i="19" s="1"/>
  <c r="M378" i="25"/>
  <c r="K384" i="25"/>
  <c r="K155" i="19" s="1"/>
  <c r="I69" i="25"/>
  <c r="I292" i="19" s="1"/>
  <c r="M313" i="25"/>
  <c r="N12" i="14" s="1"/>
  <c r="J27" i="25"/>
  <c r="J275" i="19" s="1"/>
  <c r="H335" i="25"/>
  <c r="H254" i="19" s="1"/>
  <c r="L31" i="25"/>
  <c r="L310" i="19" s="1"/>
  <c r="B232" i="25"/>
  <c r="A92" i="19" s="1"/>
  <c r="H284" i="25"/>
  <c r="H282" i="19" s="1"/>
  <c r="J54" i="25"/>
  <c r="J36" i="18" s="1"/>
  <c r="L207" i="25"/>
  <c r="L213" i="19" s="1"/>
  <c r="K29" i="25"/>
  <c r="K308" i="19" s="1"/>
  <c r="H352" i="25"/>
  <c r="H39" i="19" s="1"/>
  <c r="M98" i="25"/>
  <c r="N317" i="19" s="1"/>
  <c r="J76" i="25"/>
  <c r="J299" i="19" s="1"/>
  <c r="K214" i="25"/>
  <c r="K220" i="19" s="1"/>
  <c r="M357" i="25"/>
  <c r="N138" i="19" s="1"/>
  <c r="K61" i="25"/>
  <c r="K11" i="19" s="1"/>
  <c r="K83" i="25"/>
  <c r="K52" i="19" s="1"/>
  <c r="M124" i="25"/>
  <c r="N72" i="19" s="1"/>
  <c r="I435" i="25"/>
  <c r="I262" i="19" s="1"/>
  <c r="B46" i="25"/>
  <c r="A28" i="18" s="1"/>
  <c r="J210" i="25"/>
  <c r="J216" i="19" s="1"/>
  <c r="H444" i="25"/>
  <c r="H175" i="19" s="1"/>
  <c r="K468" i="25"/>
  <c r="K285" i="19" s="1"/>
  <c r="L459" i="25"/>
  <c r="L190" i="19" s="1"/>
  <c r="I279" i="25"/>
  <c r="I16" i="15" s="1"/>
  <c r="K11" i="25"/>
  <c r="K18" i="18" s="1"/>
  <c r="L13" i="25"/>
  <c r="L10" i="17" s="1"/>
  <c r="J15" i="25"/>
  <c r="J12" i="17" s="1"/>
  <c r="K55" i="25"/>
  <c r="K37" i="18" s="1"/>
  <c r="L260" i="25"/>
  <c r="L100" i="19" s="1"/>
  <c r="B89" i="25"/>
  <c r="A58" i="19" s="1"/>
  <c r="M423" i="25"/>
  <c r="N259" i="19" s="1"/>
  <c r="K364" i="25"/>
  <c r="K141" i="19" s="1"/>
  <c r="L84" i="25"/>
  <c r="L53" i="19" s="1"/>
  <c r="H391" i="25"/>
  <c r="H162" i="19" s="1"/>
  <c r="M79" i="25"/>
  <c r="N48" i="19" s="1"/>
  <c r="H424" i="25"/>
  <c r="H260" i="19" s="1"/>
  <c r="I50" i="25"/>
  <c r="I32" i="18" s="1"/>
  <c r="M464" i="25"/>
  <c r="N61" i="16" s="1"/>
  <c r="J238" i="25"/>
  <c r="J229" i="19" s="1"/>
  <c r="L319" i="25"/>
  <c r="L33" i="19" s="1"/>
  <c r="M30" i="25"/>
  <c r="N309" i="19" s="1"/>
  <c r="J215" i="25"/>
  <c r="J221" i="19" s="1"/>
  <c r="I396" i="25"/>
  <c r="I361" i="19" s="1"/>
  <c r="I11" i="25"/>
  <c r="I18" i="18" s="1"/>
  <c r="H347" i="25"/>
  <c r="H356" i="19" s="1"/>
  <c r="B43" i="25"/>
  <c r="I173" i="25"/>
  <c r="I21" i="16" s="1"/>
  <c r="I430" i="25"/>
  <c r="I55" i="16" s="1"/>
  <c r="I374" i="25"/>
  <c r="I24" i="7" s="1"/>
  <c r="I172" i="25"/>
  <c r="I20" i="16" s="1"/>
  <c r="H190" i="25"/>
  <c r="H38" i="16" s="1"/>
  <c r="K442" i="25"/>
  <c r="M425" i="25"/>
  <c r="N261" i="19" s="1"/>
  <c r="J298" i="25"/>
  <c r="J121" i="19" s="1"/>
  <c r="K92" i="25"/>
  <c r="K61" i="19" s="1"/>
  <c r="J490" i="25"/>
  <c r="J30" i="15" s="1"/>
  <c r="I10" i="25"/>
  <c r="I17" i="18" s="1"/>
  <c r="B460" i="25"/>
  <c r="A191" i="19" s="1"/>
  <c r="B34" i="25"/>
  <c r="A313" i="19" s="1"/>
  <c r="H87" i="25"/>
  <c r="H56" i="19" s="1"/>
  <c r="H113" i="25"/>
  <c r="J477" i="25"/>
  <c r="J42" i="19" s="1"/>
  <c r="M403" i="25"/>
  <c r="N368" i="19" s="1"/>
  <c r="L341" i="25"/>
  <c r="I315" i="25"/>
  <c r="I14" i="14" s="1"/>
  <c r="I452" i="25"/>
  <c r="I183" i="19" s="1"/>
  <c r="I55" i="25"/>
  <c r="I37" i="18" s="1"/>
  <c r="H93" i="25"/>
  <c r="H62" i="19" s="1"/>
  <c r="M254" i="25"/>
  <c r="N240" i="19" s="1"/>
  <c r="K40" i="25"/>
  <c r="K22" i="18" s="1"/>
  <c r="M447" i="25"/>
  <c r="N178" i="19" s="1"/>
  <c r="J369" i="25"/>
  <c r="J146" i="19" s="1"/>
  <c r="L133" i="25"/>
  <c r="L81" i="19" s="1"/>
  <c r="M178" i="25"/>
  <c r="N26" i="16" s="1"/>
  <c r="J18" i="25"/>
  <c r="J15" i="17" s="1"/>
  <c r="M62" i="25"/>
  <c r="N12" i="19" s="1"/>
  <c r="M461" i="25"/>
  <c r="N192" i="19" s="1"/>
  <c r="I214" i="25"/>
  <c r="I220" i="19" s="1"/>
  <c r="H437" i="25"/>
  <c r="H264" i="19" s="1"/>
  <c r="K487" i="25"/>
  <c r="K27" i="15" s="1"/>
  <c r="M186" i="25"/>
  <c r="N34" i="16" s="1"/>
  <c r="M424" i="25"/>
  <c r="N260" i="19" s="1"/>
  <c r="J71" i="25"/>
  <c r="J294" i="19" s="1"/>
  <c r="K353" i="25"/>
  <c r="K40" i="19" s="1"/>
  <c r="H461" i="25"/>
  <c r="H192" i="19" s="1"/>
  <c r="I168" i="25"/>
  <c r="I16" i="16" s="1"/>
  <c r="L63" i="25"/>
  <c r="L13" i="19" s="1"/>
  <c r="K279" i="25"/>
  <c r="K16" i="15" s="1"/>
  <c r="B386" i="25"/>
  <c r="A157" i="19" s="1"/>
  <c r="M106" i="25"/>
  <c r="N325" i="19" s="1"/>
  <c r="H432" i="25"/>
  <c r="H57" i="16" s="1"/>
  <c r="I21" i="25"/>
  <c r="H78" i="25"/>
  <c r="H301" i="19" s="1"/>
  <c r="B316" i="25"/>
  <c r="A30" i="19" s="1"/>
  <c r="K415" i="25"/>
  <c r="K163" i="19" s="1"/>
  <c r="L134" i="25"/>
  <c r="L82" i="19" s="1"/>
  <c r="J290" i="25"/>
  <c r="J113" i="19" s="1"/>
  <c r="M333" i="25"/>
  <c r="N252" i="19" s="1"/>
  <c r="L429" i="25"/>
  <c r="L174" i="19" s="1"/>
  <c r="B466" i="25"/>
  <c r="A283" i="19" s="1"/>
  <c r="H280" i="25"/>
  <c r="H17" i="15" s="1"/>
  <c r="B388" i="25"/>
  <c r="A159" i="19" s="1"/>
  <c r="H302" i="25"/>
  <c r="H245" i="19" s="1"/>
  <c r="B53" i="25"/>
  <c r="A35" i="18" s="1"/>
  <c r="H84" i="25"/>
  <c r="H53" i="19" s="1"/>
  <c r="L418" i="25"/>
  <c r="L166" i="19" s="1"/>
  <c r="I255" i="25"/>
  <c r="I241" i="19" s="1"/>
  <c r="B246" i="25"/>
  <c r="A97" i="19" s="1"/>
  <c r="L27" i="25"/>
  <c r="L275" i="19" s="1"/>
  <c r="I458" i="25"/>
  <c r="I189" i="19" s="1"/>
  <c r="B402" i="25"/>
  <c r="A367" i="19" s="1"/>
  <c r="B190" i="25"/>
  <c r="A38" i="16" s="1"/>
  <c r="J124" i="25"/>
  <c r="J72" i="19" s="1"/>
  <c r="L272" i="25"/>
  <c r="L112" i="19" s="1"/>
  <c r="J373" i="25"/>
  <c r="J23" i="7" s="1"/>
  <c r="B447" i="25"/>
  <c r="A178" i="19" s="1"/>
  <c r="H467" i="25"/>
  <c r="H284" i="19" s="1"/>
  <c r="K481" i="25"/>
  <c r="K21" i="15" s="1"/>
  <c r="J41" i="25"/>
  <c r="J23" i="18" s="1"/>
  <c r="I312" i="25"/>
  <c r="I11" i="14" s="1"/>
  <c r="J73" i="25"/>
  <c r="J296" i="19" s="1"/>
  <c r="H462" i="25"/>
  <c r="H193" i="19" s="1"/>
  <c r="J139" i="25"/>
  <c r="J83" i="19" s="1"/>
  <c r="L268" i="25"/>
  <c r="L108" i="19" s="1"/>
  <c r="J225" i="25"/>
  <c r="J24" i="19" s="1"/>
  <c r="H364" i="25"/>
  <c r="H141" i="19" s="1"/>
  <c r="I182" i="25"/>
  <c r="I30" i="16" s="1"/>
  <c r="J418" i="25"/>
  <c r="J166" i="19" s="1"/>
  <c r="J474" i="25"/>
  <c r="J266" i="19" s="1"/>
  <c r="B76" i="25"/>
  <c r="A299" i="19" s="1"/>
  <c r="B223" i="25"/>
  <c r="A22" i="19" s="1"/>
  <c r="L106" i="25"/>
  <c r="L325" i="19" s="1"/>
  <c r="I89" i="25"/>
  <c r="I58" i="19" s="1"/>
  <c r="K390" i="25"/>
  <c r="K161" i="19" s="1"/>
  <c r="L416" i="25"/>
  <c r="L164" i="19" s="1"/>
  <c r="K241" i="25"/>
  <c r="K232" i="19" s="1"/>
  <c r="B94" i="25"/>
  <c r="A63" i="19" s="1"/>
  <c r="K313" i="25"/>
  <c r="K12" i="14" s="1"/>
  <c r="H63" i="25"/>
  <c r="H13" i="19" s="1"/>
  <c r="L264" i="25"/>
  <c r="L104" i="19" s="1"/>
  <c r="K400" i="25"/>
  <c r="K365" i="19" s="1"/>
  <c r="I14" i="25"/>
  <c r="I11" i="17" s="1"/>
  <c r="K360" i="25"/>
  <c r="K256" i="19" s="1"/>
  <c r="J48" i="25"/>
  <c r="J30" i="18" s="1"/>
  <c r="I321" i="25"/>
  <c r="I15" i="7" s="1"/>
  <c r="J357" i="25"/>
  <c r="J138" i="19" s="1"/>
  <c r="M420" i="25"/>
  <c r="N168" i="19" s="1"/>
  <c r="J227" i="25"/>
  <c r="J26" i="19" s="1"/>
  <c r="B115" i="25"/>
  <c r="A66" i="19" s="1"/>
  <c r="I473" i="25"/>
  <c r="I305" i="19" s="1"/>
  <c r="K15" i="25"/>
  <c r="K12" i="17" s="1"/>
  <c r="B310" i="25"/>
  <c r="A126" i="19" s="1"/>
  <c r="J127" i="25"/>
  <c r="J75" i="19" s="1"/>
  <c r="L353" i="25"/>
  <c r="L40" i="19" s="1"/>
  <c r="M416" i="25"/>
  <c r="N164" i="19" s="1"/>
  <c r="H249" i="25"/>
  <c r="H236" i="19" s="1"/>
  <c r="I223" i="25"/>
  <c r="I22" i="19" s="1"/>
  <c r="L402" i="25"/>
  <c r="L367" i="19" s="1"/>
  <c r="M290" i="25"/>
  <c r="N113" i="19" s="1"/>
  <c r="I375" i="25"/>
  <c r="I25" i="7" s="1"/>
  <c r="B118" i="25"/>
  <c r="A69" i="19" s="1"/>
  <c r="M153" i="25"/>
  <c r="N13" i="16" s="1"/>
  <c r="B8" i="25"/>
  <c r="H271" i="25"/>
  <c r="H111" i="19" s="1"/>
  <c r="H489" i="25"/>
  <c r="H29" i="15" s="1"/>
  <c r="J101" i="25"/>
  <c r="J320" i="19" s="1"/>
  <c r="M131" i="25"/>
  <c r="N79" i="19" s="1"/>
  <c r="L239" i="25"/>
  <c r="L230" i="19" s="1"/>
  <c r="M168" i="25"/>
  <c r="N16" i="16" s="1"/>
  <c r="H45" i="25"/>
  <c r="H27" i="18" s="1"/>
  <c r="M47" i="25"/>
  <c r="N29" i="18" s="1"/>
  <c r="L415" i="25"/>
  <c r="L163" i="19" s="1"/>
  <c r="K200" i="25"/>
  <c r="K44" i="16" s="1"/>
  <c r="K32" i="25"/>
  <c r="K311" i="19" s="1"/>
  <c r="H382" i="25"/>
  <c r="H153" i="19" s="1"/>
  <c r="H126" i="25"/>
  <c r="H74" i="19" s="1"/>
  <c r="M361" i="25"/>
  <c r="N257" i="19" s="1"/>
  <c r="M274" i="25"/>
  <c r="N11" i="15" s="1"/>
  <c r="J254" i="25"/>
  <c r="J240" i="19" s="1"/>
  <c r="J42" i="25"/>
  <c r="J24" i="18" s="1"/>
  <c r="M483" i="25"/>
  <c r="N23" i="15" s="1"/>
  <c r="M261" i="25"/>
  <c r="N101" i="19" s="1"/>
  <c r="K36" i="25"/>
  <c r="K278" i="19" s="1"/>
  <c r="L378" i="25"/>
  <c r="I105" i="25"/>
  <c r="I324" i="19" s="1"/>
  <c r="H38" i="25"/>
  <c r="H20" i="18" s="1"/>
  <c r="J279" i="25"/>
  <c r="J16" i="15" s="1"/>
  <c r="L399" i="25"/>
  <c r="L364" i="19" s="1"/>
  <c r="K84" i="25"/>
  <c r="K53" i="19" s="1"/>
  <c r="H5" i="25"/>
  <c r="H12" i="18" s="1"/>
  <c r="M295" i="25"/>
  <c r="N118" i="19" s="1"/>
  <c r="H119" i="25"/>
  <c r="H70" i="19" s="1"/>
  <c r="M220" i="25"/>
  <c r="N19" i="19" s="1"/>
  <c r="I274" i="25"/>
  <c r="I11" i="15" s="1"/>
  <c r="M218" i="25"/>
  <c r="N224" i="19" s="1"/>
  <c r="H254" i="25"/>
  <c r="H240" i="19" s="1"/>
  <c r="M484" i="25"/>
  <c r="N24" i="15" s="1"/>
  <c r="J195" i="25"/>
  <c r="J345" i="19" s="1"/>
  <c r="L380" i="25"/>
  <c r="J137" i="25"/>
  <c r="J206" i="19" s="1"/>
  <c r="M208" i="25"/>
  <c r="N214" i="19" s="1"/>
  <c r="J11" i="25"/>
  <c r="J18" i="18" s="1"/>
  <c r="K143" i="25"/>
  <c r="K17" i="19" s="1"/>
  <c r="M385" i="25"/>
  <c r="N156" i="19" s="1"/>
  <c r="I409" i="25"/>
  <c r="I374" i="19" s="1"/>
  <c r="K317" i="25"/>
  <c r="K31" i="19" s="1"/>
  <c r="L249" i="25"/>
  <c r="L236" i="19" s="1"/>
  <c r="L173" i="25"/>
  <c r="L21" i="16" s="1"/>
  <c r="I320" i="25"/>
  <c r="I34" i="19" s="1"/>
  <c r="M339" i="25"/>
  <c r="B375" i="25"/>
  <c r="A25" i="7" s="1"/>
  <c r="I382" i="25"/>
  <c r="I153" i="19" s="1"/>
  <c r="H94" i="25"/>
  <c r="H63" i="19" s="1"/>
  <c r="K388" i="25"/>
  <c r="K159" i="19" s="1"/>
  <c r="J415" i="25"/>
  <c r="J163" i="19" s="1"/>
  <c r="H301" i="25"/>
  <c r="H124" i="19" s="1"/>
  <c r="M472" i="25"/>
  <c r="N304" i="19" s="1"/>
  <c r="J417" i="25"/>
  <c r="J165" i="19" s="1"/>
  <c r="L212" i="25"/>
  <c r="L218" i="19" s="1"/>
  <c r="B369" i="25"/>
  <c r="A146" i="19" s="1"/>
  <c r="J160" i="25"/>
  <c r="J337" i="19" s="1"/>
  <c r="I45" i="25"/>
  <c r="I27" i="18" s="1"/>
  <c r="L293" i="25"/>
  <c r="L116" i="19" s="1"/>
  <c r="B288" i="25"/>
  <c r="A352" i="19" s="1"/>
  <c r="B260" i="25"/>
  <c r="A100" i="19" s="1"/>
  <c r="L312" i="25"/>
  <c r="L11" i="14" s="1"/>
  <c r="B484" i="25"/>
  <c r="A24" i="15" s="1"/>
  <c r="J154" i="25"/>
  <c r="J14" i="16" s="1"/>
  <c r="B22" i="25"/>
  <c r="A18" i="17" s="1"/>
  <c r="H287" i="25"/>
  <c r="H351" i="19" s="1"/>
  <c r="K371" i="25"/>
  <c r="K21" i="7" s="1"/>
  <c r="J462" i="25"/>
  <c r="J193" i="19" s="1"/>
  <c r="K80" i="25"/>
  <c r="K49" i="19" s="1"/>
  <c r="J113" i="25"/>
  <c r="K20" i="25"/>
  <c r="K17" i="17" s="1"/>
  <c r="M407" i="25"/>
  <c r="N372" i="19" s="1"/>
  <c r="M209" i="25"/>
  <c r="N215" i="19" s="1"/>
  <c r="M275" i="25"/>
  <c r="N12" i="15" s="1"/>
  <c r="M397" i="25"/>
  <c r="N362" i="19" s="1"/>
  <c r="M206" i="25"/>
  <c r="N212" i="19" s="1"/>
  <c r="M453" i="25"/>
  <c r="N184" i="19" s="1"/>
  <c r="M37" i="25"/>
  <c r="N279" i="19" s="1"/>
  <c r="B450" i="25"/>
  <c r="A181" i="19" s="1"/>
  <c r="I248" i="25"/>
  <c r="I235" i="19" s="1"/>
  <c r="K462" i="25"/>
  <c r="K193" i="19" s="1"/>
  <c r="J237" i="25"/>
  <c r="J228" i="19" s="1"/>
  <c r="I32" i="25"/>
  <c r="I311" i="19" s="1"/>
  <c r="B380" i="25"/>
  <c r="A151" i="19" s="1"/>
  <c r="L9" i="25"/>
  <c r="L16" i="18" s="1"/>
  <c r="K387" i="25"/>
  <c r="K158" i="19" s="1"/>
  <c r="H122" i="25"/>
  <c r="H203" i="19" s="1"/>
  <c r="I74" i="25"/>
  <c r="I297" i="19" s="1"/>
  <c r="M147" i="25"/>
  <c r="N88" i="19" s="1"/>
  <c r="L243" i="25"/>
  <c r="L234" i="19" s="1"/>
  <c r="L452" i="25"/>
  <c r="L183" i="19" s="1"/>
  <c r="I461" i="25"/>
  <c r="I192" i="19" s="1"/>
  <c r="M485" i="25"/>
  <c r="N25" i="15" s="1"/>
  <c r="M318" i="25"/>
  <c r="N32" i="19" s="1"/>
  <c r="L273" i="25"/>
  <c r="L10" i="15" s="1"/>
  <c r="J328" i="25"/>
  <c r="J197" i="19" s="1"/>
  <c r="K377" i="25"/>
  <c r="J105" i="25"/>
  <c r="J324" i="19" s="1"/>
  <c r="J219" i="25"/>
  <c r="J225" i="19" s="1"/>
  <c r="L276" i="25"/>
  <c r="L13" i="15" s="1"/>
  <c r="J84" i="25"/>
  <c r="J53" i="19" s="1"/>
  <c r="J275" i="25"/>
  <c r="J12" i="15" s="1"/>
  <c r="I133" i="25"/>
  <c r="I81" i="19" s="1"/>
  <c r="B166" i="25"/>
  <c r="A343" i="19" s="1"/>
  <c r="M66" i="25"/>
  <c r="N289" i="19" s="1"/>
  <c r="K306" i="25"/>
  <c r="K249" i="19" s="1"/>
  <c r="L45" i="25"/>
  <c r="L27" i="18" s="1"/>
  <c r="B437" i="25"/>
  <c r="A264" i="19" s="1"/>
  <c r="K108" i="25"/>
  <c r="K327" i="19" s="1"/>
  <c r="I362" i="25"/>
  <c r="I258" i="19" s="1"/>
  <c r="I371" i="25"/>
  <c r="I21" i="7" s="1"/>
  <c r="J478" i="25"/>
  <c r="J43" i="19" s="1"/>
  <c r="I329" i="25"/>
  <c r="I198" i="19" s="1"/>
  <c r="I479" i="25"/>
  <c r="I44" i="19" s="1"/>
  <c r="L182" i="25"/>
  <c r="L30" i="16" s="1"/>
  <c r="M169" i="25"/>
  <c r="N17" i="16" s="1"/>
  <c r="H402" i="25"/>
  <c r="H367" i="19" s="1"/>
  <c r="H70" i="25"/>
  <c r="H293" i="19" s="1"/>
  <c r="L28" i="25"/>
  <c r="L276" i="19" s="1"/>
  <c r="L338" i="25"/>
  <c r="J39" i="25"/>
  <c r="J21" i="18" s="1"/>
  <c r="K219" i="25"/>
  <c r="K225" i="19" s="1"/>
  <c r="K258" i="25"/>
  <c r="K244" i="19" s="1"/>
  <c r="I384" i="25"/>
  <c r="I155" i="19" s="1"/>
  <c r="K471" i="25"/>
  <c r="K303" i="19" s="1"/>
  <c r="L62" i="25"/>
  <c r="L12" i="19" s="1"/>
  <c r="L172" i="25"/>
  <c r="L20" i="16" s="1"/>
  <c r="K86" i="25"/>
  <c r="K55" i="19" s="1"/>
  <c r="K160" i="25"/>
  <c r="K337" i="19" s="1"/>
  <c r="L305" i="25"/>
  <c r="L248" i="19" s="1"/>
  <c r="I36" i="25"/>
  <c r="I278" i="19" s="1"/>
  <c r="B57" i="25"/>
  <c r="A39" i="18" s="1"/>
  <c r="M359" i="25"/>
  <c r="N255" i="19" s="1"/>
  <c r="I317" i="25"/>
  <c r="I31" i="19" s="1"/>
  <c r="M27" i="25"/>
  <c r="N275" i="19" s="1"/>
  <c r="I423" i="25"/>
  <c r="I259" i="19" s="1"/>
  <c r="K375" i="25"/>
  <c r="K25" i="7" s="1"/>
  <c r="M100" i="25"/>
  <c r="N319" i="19" s="1"/>
  <c r="B61" i="25"/>
  <c r="A11" i="19" s="1"/>
  <c r="J264" i="25"/>
  <c r="J104" i="19" s="1"/>
  <c r="H422" i="25"/>
  <c r="H170" i="19" s="1"/>
  <c r="K412" i="25"/>
  <c r="K377" i="19" s="1"/>
  <c r="I127" i="25"/>
  <c r="I75" i="19" s="1"/>
  <c r="B357" i="25"/>
  <c r="A138" i="19" s="1"/>
  <c r="B75" i="25"/>
  <c r="A298" i="19" s="1"/>
  <c r="J104" i="25"/>
  <c r="J323" i="19" s="1"/>
  <c r="I225" i="25"/>
  <c r="I24" i="19" s="1"/>
  <c r="I369" i="25"/>
  <c r="I146" i="19" s="1"/>
  <c r="M65" i="25"/>
  <c r="N15" i="19" s="1"/>
  <c r="K483" i="25"/>
  <c r="K23" i="15" s="1"/>
  <c r="K486" i="25"/>
  <c r="K26" i="15" s="1"/>
  <c r="L269" i="25"/>
  <c r="L109" i="19" s="1"/>
  <c r="H226" i="25"/>
  <c r="H25" i="19" s="1"/>
  <c r="M146" i="25"/>
  <c r="N87" i="19" s="1"/>
  <c r="B322" i="25"/>
  <c r="A16" i="7" s="1"/>
  <c r="M119" i="25"/>
  <c r="N70" i="19" s="1"/>
  <c r="M38" i="25"/>
  <c r="N20" i="18" s="1"/>
  <c r="J126" i="25"/>
  <c r="J74" i="19" s="1"/>
  <c r="M81" i="25"/>
  <c r="N50" i="19" s="1"/>
  <c r="J371" i="25"/>
  <c r="J21" i="7" s="1"/>
  <c r="K358" i="25"/>
  <c r="K139" i="19" s="1"/>
  <c r="L113" i="25"/>
  <c r="H458" i="25"/>
  <c r="H189" i="19" s="1"/>
  <c r="L351" i="25"/>
  <c r="L38" i="19" s="1"/>
  <c r="J69" i="25"/>
  <c r="J292" i="19" s="1"/>
  <c r="B481" i="25"/>
  <c r="A21" i="15" s="1"/>
  <c r="I181" i="25"/>
  <c r="I29" i="16" s="1"/>
  <c r="I441" i="25"/>
  <c r="I52" i="25"/>
  <c r="I34" i="18" s="1"/>
  <c r="M88" i="25"/>
  <c r="N57" i="19" s="1"/>
  <c r="B225" i="25"/>
  <c r="A24" i="19" s="1"/>
  <c r="J167" i="25"/>
  <c r="J344" i="19" s="1"/>
  <c r="J271" i="25"/>
  <c r="J111" i="19" s="1"/>
  <c r="K7" i="25"/>
  <c r="K14" i="18" s="1"/>
  <c r="J25" i="25"/>
  <c r="J273" i="19" s="1"/>
  <c r="B98" i="25"/>
  <c r="A317" i="19" s="1"/>
  <c r="J34" i="25"/>
  <c r="J313" i="19" s="1"/>
  <c r="H270" i="25"/>
  <c r="H110" i="19" s="1"/>
  <c r="M454" i="25"/>
  <c r="N185" i="19" s="1"/>
  <c r="I209" i="25"/>
  <c r="I215" i="19" s="1"/>
  <c r="M466" i="25"/>
  <c r="N283" i="19" s="1"/>
  <c r="L119" i="25"/>
  <c r="L70" i="19" s="1"/>
  <c r="K13" i="25"/>
  <c r="K10" i="17" s="1"/>
  <c r="K16" i="25"/>
  <c r="K13" i="17" s="1"/>
  <c r="I95" i="25"/>
  <c r="I64" i="19" s="1"/>
  <c r="L88" i="25"/>
  <c r="L57" i="19" s="1"/>
  <c r="J174" i="25"/>
  <c r="J22" i="16" s="1"/>
  <c r="M293" i="25"/>
  <c r="N116" i="19" s="1"/>
  <c r="M321" i="25"/>
  <c r="N15" i="7" s="1"/>
  <c r="K489" i="25"/>
  <c r="K29" i="15" s="1"/>
  <c r="H253" i="25"/>
  <c r="H239" i="19" s="1"/>
  <c r="B418" i="25"/>
  <c r="A166" i="19" s="1"/>
  <c r="H150" i="25"/>
  <c r="H10" i="16" s="1"/>
  <c r="M310" i="25"/>
  <c r="N126" i="19" s="1"/>
  <c r="H392" i="25"/>
  <c r="H357" i="19" s="1"/>
  <c r="I61" i="25"/>
  <c r="I11" i="19" s="1"/>
  <c r="J364" i="25"/>
  <c r="J141" i="19" s="1"/>
  <c r="L125" i="25"/>
  <c r="L73" i="19" s="1"/>
  <c r="B444" i="25"/>
  <c r="A175" i="19" s="1"/>
  <c r="B425" i="25"/>
  <c r="A261" i="19" s="1"/>
  <c r="J245" i="25"/>
  <c r="J96" i="19" s="1"/>
  <c r="K181" i="25"/>
  <c r="K29" i="16" s="1"/>
  <c r="J251" i="25"/>
  <c r="J238" i="19" s="1"/>
  <c r="H394" i="25"/>
  <c r="H359" i="19" s="1"/>
  <c r="B278" i="25"/>
  <c r="A15" i="15" s="1"/>
  <c r="H111" i="25"/>
  <c r="H330" i="19" s="1"/>
  <c r="I393" i="25"/>
  <c r="I358" i="19" s="1"/>
  <c r="B427" i="25"/>
  <c r="A172" i="19" s="1"/>
  <c r="M36" i="25"/>
  <c r="N278" i="19" s="1"/>
  <c r="H181" i="25"/>
  <c r="H29" i="16" s="1"/>
  <c r="L386" i="25"/>
  <c r="L157" i="19" s="1"/>
  <c r="L209" i="25"/>
  <c r="L215" i="19" s="1"/>
  <c r="M139" i="25"/>
  <c r="N83" i="19" s="1"/>
  <c r="B487" i="25"/>
  <c r="A27" i="15" s="1"/>
  <c r="K256" i="25"/>
  <c r="K242" i="19" s="1"/>
  <c r="H474" i="25"/>
  <c r="H266" i="19" s="1"/>
  <c r="K73" i="25"/>
  <c r="K296" i="19" s="1"/>
  <c r="J79" i="25"/>
  <c r="J48" i="19" s="1"/>
  <c r="J177" i="25"/>
  <c r="J25" i="16" s="1"/>
  <c r="L59" i="25"/>
  <c r="L41" i="18" s="1"/>
  <c r="J133" i="25"/>
  <c r="J81" i="19" s="1"/>
  <c r="M179" i="25"/>
  <c r="N27" i="16" s="1"/>
  <c r="B180" i="25"/>
  <c r="A28" i="16" s="1"/>
  <c r="L93" i="25"/>
  <c r="L62" i="19" s="1"/>
  <c r="K47" i="25"/>
  <c r="K29" i="18" s="1"/>
  <c r="J302" i="25"/>
  <c r="J245" i="19" s="1"/>
  <c r="K450" i="25"/>
  <c r="K181" i="19" s="1"/>
  <c r="H206" i="25"/>
  <c r="H212" i="19" s="1"/>
  <c r="J147" i="25"/>
  <c r="J88" i="19" s="1"/>
  <c r="H408" i="25"/>
  <c r="H373" i="19" s="1"/>
  <c r="B307" i="25"/>
  <c r="A250" i="19" s="1"/>
  <c r="L181" i="25"/>
  <c r="L29" i="16" s="1"/>
  <c r="M237" i="25"/>
  <c r="N228" i="19" s="1"/>
  <c r="K357" i="25"/>
  <c r="K138" i="19" s="1"/>
  <c r="H138" i="25"/>
  <c r="H207" i="19" s="1"/>
  <c r="K107" i="25"/>
  <c r="K326" i="19" s="1"/>
  <c r="I265" i="25"/>
  <c r="I105" i="19" s="1"/>
  <c r="J451" i="25"/>
  <c r="J182" i="19" s="1"/>
  <c r="L400" i="25"/>
  <c r="L365" i="19" s="1"/>
  <c r="I244" i="25"/>
  <c r="I95" i="19" s="1"/>
  <c r="I352" i="25"/>
  <c r="I39" i="19" s="1"/>
  <c r="B64" i="25"/>
  <c r="A14" i="19" s="1"/>
  <c r="M316" i="25"/>
  <c r="N30" i="19" s="1"/>
  <c r="J381" i="25"/>
  <c r="J401" i="25"/>
  <c r="J366" i="19" s="1"/>
  <c r="K252" i="25"/>
  <c r="M110" i="25"/>
  <c r="N329" i="19" s="1"/>
  <c r="B489" i="25"/>
  <c r="A29" i="15" s="1"/>
  <c r="J230" i="25"/>
  <c r="J29" i="19" s="1"/>
  <c r="K346" i="25"/>
  <c r="K355" i="19" s="1"/>
  <c r="M167" i="25"/>
  <c r="N344" i="19" s="1"/>
  <c r="I420" i="25"/>
  <c r="I168" i="19" s="1"/>
  <c r="M371" i="25"/>
  <c r="N21" i="7" s="1"/>
  <c r="L406" i="25"/>
  <c r="L371" i="19" s="1"/>
  <c r="H330" i="25"/>
  <c r="H9" i="7" s="1"/>
  <c r="J329" i="25"/>
  <c r="J198" i="19" s="1"/>
  <c r="B398" i="25"/>
  <c r="A363" i="19" s="1"/>
  <c r="J413" i="25"/>
  <c r="J378" i="19" s="1"/>
  <c r="B229" i="25"/>
  <c r="A28" i="19" s="1"/>
  <c r="L460" i="25"/>
  <c r="L191" i="19" s="1"/>
  <c r="J30" i="25"/>
  <c r="J309" i="19" s="1"/>
  <c r="M388" i="25"/>
  <c r="N159" i="19" s="1"/>
  <c r="I480" i="25"/>
  <c r="I45" i="19" s="1"/>
  <c r="H470" i="25"/>
  <c r="H302" i="19" s="1"/>
  <c r="B182" i="25"/>
  <c r="A30" i="16" s="1"/>
  <c r="M413" i="25"/>
  <c r="N378" i="19" s="1"/>
  <c r="B241" i="25"/>
  <c r="A232" i="19" s="1"/>
  <c r="K259" i="25"/>
  <c r="K99" i="19" s="1"/>
  <c r="H405" i="25"/>
  <c r="H370" i="19" s="1"/>
  <c r="I399" i="25"/>
  <c r="I364" i="19" s="1"/>
  <c r="H176" i="25"/>
  <c r="H24" i="16" s="1"/>
  <c r="B231" i="25"/>
  <c r="A91" i="19" s="1"/>
  <c r="I72" i="25"/>
  <c r="I295" i="19" s="1"/>
  <c r="K267" i="25"/>
  <c r="K107" i="19" s="1"/>
  <c r="M477" i="25"/>
  <c r="N42" i="19" s="1"/>
  <c r="H480" i="25"/>
  <c r="H45" i="19" s="1"/>
  <c r="M129" i="25"/>
  <c r="N77" i="19" s="1"/>
  <c r="K248" i="25"/>
  <c r="K235" i="19" s="1"/>
  <c r="K298" i="25"/>
  <c r="K121" i="19" s="1"/>
  <c r="H131" i="25"/>
  <c r="H79" i="19" s="1"/>
  <c r="M10" i="25"/>
  <c r="N17" i="18" s="1"/>
  <c r="M96" i="25"/>
  <c r="N65" i="19" s="1"/>
  <c r="B334" i="25"/>
  <c r="A253" i="19" s="1"/>
  <c r="J276" i="25"/>
  <c r="J13" i="15" s="1"/>
  <c r="K463" i="25"/>
  <c r="K60" i="16" s="1"/>
  <c r="M369" i="25"/>
  <c r="N146" i="19" s="1"/>
  <c r="I319" i="25"/>
  <c r="I33" i="19" s="1"/>
  <c r="L146" i="25"/>
  <c r="L87" i="19" s="1"/>
  <c r="B66" i="25"/>
  <c r="A289" i="19" s="1"/>
  <c r="L258" i="25"/>
  <c r="L244" i="19" s="1"/>
  <c r="I341" i="25"/>
  <c r="L446" i="25"/>
  <c r="L177" i="19" s="1"/>
  <c r="H371" i="25"/>
  <c r="H21" i="7" s="1"/>
  <c r="I208" i="25"/>
  <c r="I214" i="19" s="1"/>
  <c r="L246" i="25"/>
  <c r="L97" i="19" s="1"/>
  <c r="M151" i="25"/>
  <c r="N11" i="16" s="1"/>
  <c r="K75" i="25"/>
  <c r="K298" i="19" s="1"/>
  <c r="I426" i="25"/>
  <c r="I171" i="19" s="1"/>
  <c r="J165" i="25"/>
  <c r="J342" i="19" s="1"/>
  <c r="L21" i="25"/>
  <c r="H46" i="25"/>
  <c r="H28" i="18" s="1"/>
  <c r="K408" i="25"/>
  <c r="K373" i="19" s="1"/>
  <c r="I476" i="25"/>
  <c r="I268" i="19" s="1"/>
  <c r="B9" i="25"/>
  <c r="K308" i="25"/>
  <c r="K251" i="19" s="1"/>
  <c r="K386" i="25"/>
  <c r="K157" i="19" s="1"/>
  <c r="K295" i="25"/>
  <c r="K118" i="19" s="1"/>
  <c r="B163" i="25"/>
  <c r="A340" i="19" s="1"/>
  <c r="B218" i="25"/>
  <c r="A224" i="19" s="1"/>
  <c r="J207" i="25"/>
  <c r="J213" i="19" s="1"/>
  <c r="M279" i="25"/>
  <c r="N16" i="15" s="1"/>
  <c r="L250" i="25"/>
  <c r="L237" i="19" s="1"/>
  <c r="K34" i="25"/>
  <c r="K313" i="19" s="1"/>
  <c r="K439" i="25"/>
  <c r="M152" i="25"/>
  <c r="N12" i="16" s="1"/>
  <c r="L285" i="25"/>
  <c r="L349" i="19" s="1"/>
  <c r="B414" i="25"/>
  <c r="A379" i="19" s="1"/>
  <c r="K111" i="25"/>
  <c r="K330" i="19" s="1"/>
  <c r="H452" i="25"/>
  <c r="H183" i="19" s="1"/>
  <c r="M57" i="25"/>
  <c r="N39" i="18" s="1"/>
  <c r="M356" i="25"/>
  <c r="N137" i="19" s="1"/>
  <c r="J63" i="25"/>
  <c r="J13" i="19" s="1"/>
  <c r="J45" i="25"/>
  <c r="J27" i="18" s="1"/>
  <c r="H51" i="25"/>
  <c r="H33" i="18" s="1"/>
  <c r="K209" i="25"/>
  <c r="K215" i="19" s="1"/>
  <c r="L409" i="25"/>
  <c r="L374" i="19" s="1"/>
  <c r="B362" i="25"/>
  <c r="A258" i="19" s="1"/>
  <c r="H209" i="25"/>
  <c r="H215" i="19" s="1"/>
  <c r="L251" i="25"/>
  <c r="L238" i="19" s="1"/>
  <c r="K232" i="25"/>
  <c r="K92" i="19" s="1"/>
  <c r="B361" i="25"/>
  <c r="A257" i="19" s="1"/>
  <c r="L35" i="25"/>
  <c r="L277" i="19" s="1"/>
  <c r="M226" i="25"/>
  <c r="N25" i="19" s="1"/>
  <c r="I220" i="25"/>
  <c r="I19" i="19" s="1"/>
  <c r="H160" i="25"/>
  <c r="H337" i="19" s="1"/>
  <c r="L86" i="25"/>
  <c r="L55" i="19" s="1"/>
  <c r="M315" i="25"/>
  <c r="N14" i="14" s="1"/>
  <c r="J100" i="25"/>
  <c r="J319" i="19" s="1"/>
  <c r="J354" i="25"/>
  <c r="J41" i="19" s="1"/>
  <c r="L129" i="25"/>
  <c r="L77" i="19" s="1"/>
  <c r="J135" i="25"/>
  <c r="J204" i="19" s="1"/>
  <c r="K94" i="25"/>
  <c r="K63" i="19" s="1"/>
  <c r="B156" i="25"/>
  <c r="A333" i="19" s="1"/>
  <c r="J141" i="25"/>
  <c r="J85" i="19" s="1"/>
  <c r="I67" i="25"/>
  <c r="I290" i="19" s="1"/>
  <c r="H37" i="25"/>
  <c r="H279" i="19" s="1"/>
  <c r="M84" i="25"/>
  <c r="N53" i="19" s="1"/>
  <c r="H108" i="25"/>
  <c r="H327" i="19" s="1"/>
  <c r="K445" i="25"/>
  <c r="K176" i="19" s="1"/>
  <c r="I66" i="25"/>
  <c r="I289" i="19" s="1"/>
  <c r="M376" i="25"/>
  <c r="N26" i="7" s="1"/>
  <c r="H26" i="25"/>
  <c r="H274" i="19" s="1"/>
  <c r="J334" i="25"/>
  <c r="J253" i="19" s="1"/>
  <c r="H128" i="25"/>
  <c r="H76" i="19" s="1"/>
  <c r="H410" i="25"/>
  <c r="H375" i="19" s="1"/>
  <c r="B126" i="25"/>
  <c r="A74" i="19" s="1"/>
  <c r="H121" i="25"/>
  <c r="H202" i="19" s="1"/>
  <c r="H123" i="25"/>
  <c r="H71" i="19" s="1"/>
  <c r="L481" i="25"/>
  <c r="L21" i="15" s="1"/>
  <c r="M44" i="25"/>
  <c r="N26" i="18" s="1"/>
  <c r="L47" i="25"/>
  <c r="L29" i="18" s="1"/>
  <c r="K158" i="25"/>
  <c r="K335" i="19" s="1"/>
  <c r="H383" i="25"/>
  <c r="H154" i="19" s="1"/>
  <c r="I224" i="25"/>
  <c r="I23" i="19" s="1"/>
  <c r="H321" i="25"/>
  <c r="H15" i="7" s="1"/>
  <c r="K414" i="25"/>
  <c r="K379" i="19" s="1"/>
  <c r="J216" i="25"/>
  <c r="J222" i="19" s="1"/>
  <c r="B409" i="25"/>
  <c r="A374" i="19" s="1"/>
  <c r="I314" i="25"/>
  <c r="I13" i="14" s="1"/>
  <c r="H430" i="25"/>
  <c r="H55" i="16" s="1"/>
  <c r="K292" i="25"/>
  <c r="K115" i="19" s="1"/>
  <c r="J331" i="25"/>
  <c r="J10" i="7" s="1"/>
  <c r="J433" i="25"/>
  <c r="J58" i="16" s="1"/>
  <c r="B392" i="25"/>
  <c r="A357" i="19" s="1"/>
  <c r="B408" i="25"/>
  <c r="A373" i="19" s="1"/>
  <c r="L278" i="25"/>
  <c r="L15" i="15" s="1"/>
  <c r="M170" i="25"/>
  <c r="N18" i="16" s="1"/>
  <c r="H269" i="25"/>
  <c r="H109" i="19" s="1"/>
  <c r="H60" i="25"/>
  <c r="H10" i="19" s="1"/>
  <c r="K247" i="25"/>
  <c r="K98" i="19" s="1"/>
  <c r="B195" i="25"/>
  <c r="A345" i="19" s="1"/>
  <c r="J437" i="25"/>
  <c r="J264" i="19" s="1"/>
  <c r="K325" i="25"/>
  <c r="K19" i="7" s="1"/>
  <c r="B396" i="25"/>
  <c r="A361" i="19" s="1"/>
  <c r="H82" i="25"/>
  <c r="H51" i="19" s="1"/>
  <c r="L85" i="25"/>
  <c r="L54" i="19" s="1"/>
  <c r="K50" i="25"/>
  <c r="K32" i="18" s="1"/>
  <c r="H33" i="25"/>
  <c r="H312" i="19" s="1"/>
  <c r="I143" i="25"/>
  <c r="I17" i="19" s="1"/>
  <c r="L315" i="25"/>
  <c r="L14" i="14" s="1"/>
  <c r="L303" i="25"/>
  <c r="L246" i="19" s="1"/>
  <c r="I40" i="25"/>
  <c r="I22" i="18" s="1"/>
  <c r="H369" i="25"/>
  <c r="H146" i="19" s="1"/>
  <c r="K81" i="25"/>
  <c r="K50" i="19" s="1"/>
  <c r="K410" i="25"/>
  <c r="K375" i="19" s="1"/>
  <c r="K224" i="25"/>
  <c r="K23" i="19" s="1"/>
  <c r="I178" i="25"/>
  <c r="I26" i="16" s="1"/>
  <c r="B62" i="25"/>
  <c r="A12" i="19" s="1"/>
  <c r="I440" i="25"/>
  <c r="I108" i="25"/>
  <c r="I327" i="19" s="1"/>
  <c r="M462" i="25"/>
  <c r="N193" i="19" s="1"/>
  <c r="L128" i="25"/>
  <c r="L76" i="19" s="1"/>
  <c r="J416" i="25"/>
  <c r="J164" i="19" s="1"/>
  <c r="J218" i="25"/>
  <c r="J224" i="19" s="1"/>
  <c r="L371" i="25"/>
  <c r="L21" i="7" s="1"/>
  <c r="M89" i="25"/>
  <c r="N58" i="19" s="1"/>
  <c r="M468" i="25"/>
  <c r="N285" i="19" s="1"/>
  <c r="H110" i="25"/>
  <c r="H329" i="19" s="1"/>
  <c r="K339" i="25"/>
  <c r="I422" i="25"/>
  <c r="I170" i="19" s="1"/>
  <c r="K296" i="25"/>
  <c r="K119" i="19" s="1"/>
  <c r="B353" i="25"/>
  <c r="A40" i="19" s="1"/>
  <c r="J58" i="25"/>
  <c r="J40" i="18" s="1"/>
  <c r="J270" i="25"/>
  <c r="J110" i="19" s="1"/>
  <c r="I353" i="25"/>
  <c r="I40" i="19" s="1"/>
  <c r="B47" i="25"/>
  <c r="J404" i="25"/>
  <c r="J369" i="19" s="1"/>
  <c r="I77" i="25"/>
  <c r="I300" i="19" s="1"/>
  <c r="K221" i="25"/>
  <c r="K20" i="19" s="1"/>
  <c r="H204" i="25"/>
  <c r="H210" i="19" s="1"/>
  <c r="H361" i="25"/>
  <c r="H257" i="19" s="1"/>
  <c r="I442" i="25"/>
  <c r="J38" i="25"/>
  <c r="J20" i="18" s="1"/>
  <c r="I413" i="25"/>
  <c r="I378" i="19" s="1"/>
  <c r="M127" i="25"/>
  <c r="N75" i="19" s="1"/>
  <c r="M223" i="25"/>
  <c r="N22" i="19" s="1"/>
  <c r="I128" i="25"/>
  <c r="I76" i="19" s="1"/>
  <c r="H49" i="25"/>
  <c r="H31" i="18" s="1"/>
  <c r="L462" i="25"/>
  <c r="L193" i="19" s="1"/>
  <c r="B233" i="25"/>
  <c r="A93" i="19" s="1"/>
  <c r="M297" i="25"/>
  <c r="N120" i="19" s="1"/>
  <c r="K453" i="25"/>
  <c r="K184" i="19" s="1"/>
  <c r="J368" i="25"/>
  <c r="J145" i="19" s="1"/>
  <c r="K48" i="25"/>
  <c r="K30" i="18" s="1"/>
  <c r="H370" i="25"/>
  <c r="H147" i="19" s="1"/>
  <c r="B216" i="25"/>
  <c r="A222" i="19" s="1"/>
  <c r="I22" i="25"/>
  <c r="I18" i="17" s="1"/>
  <c r="K336" i="25"/>
  <c r="J457" i="25"/>
  <c r="J188" i="19" s="1"/>
  <c r="L184" i="25"/>
  <c r="L32" i="16" s="1"/>
  <c r="K175" i="25"/>
  <c r="K23" i="16" s="1"/>
  <c r="I90" i="25"/>
  <c r="I59" i="19" s="1"/>
  <c r="L465" i="25"/>
  <c r="L62" i="16" s="1"/>
  <c r="B198" i="25"/>
  <c r="A348" i="19" s="1"/>
  <c r="L48" i="25"/>
  <c r="L30" i="18" s="1"/>
  <c r="I376" i="25"/>
  <c r="I26" i="7" s="1"/>
  <c r="K212" i="25"/>
  <c r="K218" i="19" s="1"/>
  <c r="J299" i="25"/>
  <c r="J122" i="19" s="1"/>
  <c r="B360" i="25"/>
  <c r="A256" i="19" s="1"/>
  <c r="H62" i="25"/>
  <c r="H12" i="19" s="1"/>
  <c r="B97" i="25"/>
  <c r="A316" i="19" s="1"/>
  <c r="B403" i="25"/>
  <c r="A368" i="19" s="1"/>
  <c r="L443" i="25"/>
  <c r="K277" i="25"/>
  <c r="K14" i="15" s="1"/>
  <c r="K407" i="25"/>
  <c r="K372" i="19" s="1"/>
  <c r="M180" i="25"/>
  <c r="N28" i="16" s="1"/>
  <c r="J442" i="25"/>
  <c r="M380" i="25"/>
  <c r="I41" i="25"/>
  <c r="I23" i="18" s="1"/>
  <c r="J151" i="25"/>
  <c r="J11" i="16" s="1"/>
  <c r="H439" i="25"/>
  <c r="M185" i="25"/>
  <c r="N33" i="16" s="1"/>
  <c r="K416" i="25"/>
  <c r="K164" i="19" s="1"/>
  <c r="L259" i="25"/>
  <c r="L99" i="19" s="1"/>
  <c r="L265" i="25"/>
  <c r="L105" i="19" s="1"/>
  <c r="B25" i="25"/>
  <c r="A273" i="19" s="1"/>
  <c r="I165" i="25"/>
  <c r="I342" i="19" s="1"/>
  <c r="B488" i="25"/>
  <c r="A28" i="15" s="1"/>
  <c r="L157" i="25"/>
  <c r="L334" i="19" s="1"/>
  <c r="M476" i="25"/>
  <c r="N268" i="19" s="1"/>
  <c r="B434" i="25"/>
  <c r="A59" i="16" s="1"/>
  <c r="B33" i="25"/>
  <c r="A312" i="19" s="1"/>
  <c r="K93" i="25"/>
  <c r="K62" i="19" s="1"/>
  <c r="J277" i="25"/>
  <c r="J14" i="15" s="1"/>
  <c r="I234" i="25"/>
  <c r="I94" i="19" s="1"/>
  <c r="M121" i="25"/>
  <c r="N202" i="19" s="1"/>
  <c r="K365" i="25"/>
  <c r="K142" i="19" s="1"/>
  <c r="H145" i="25"/>
  <c r="H86" i="19" s="1"/>
  <c r="K197" i="25"/>
  <c r="K347" i="19" s="1"/>
  <c r="J166" i="25"/>
  <c r="J343" i="19" s="1"/>
  <c r="I365" i="25"/>
  <c r="I142" i="19" s="1"/>
  <c r="K461" i="25"/>
  <c r="K192" i="19" s="1"/>
  <c r="B341" i="25"/>
  <c r="A51" i="16" s="1"/>
  <c r="L171" i="25"/>
  <c r="L19" i="16" s="1"/>
  <c r="K24" i="25"/>
  <c r="K272" i="19" s="1"/>
  <c r="J380" i="25"/>
  <c r="B112" i="25"/>
  <c r="A29" i="7" s="1"/>
  <c r="J407" i="25"/>
  <c r="J372" i="19" s="1"/>
  <c r="H464" i="25"/>
  <c r="H61" i="16" s="1"/>
  <c r="J115" i="25"/>
  <c r="J66" i="19" s="1"/>
  <c r="M215" i="25"/>
  <c r="N221" i="19" s="1"/>
  <c r="K79" i="25"/>
  <c r="K48" i="19" s="1"/>
  <c r="I464" i="25"/>
  <c r="I61" i="16" s="1"/>
  <c r="I419" i="25"/>
  <c r="I167" i="19" s="1"/>
  <c r="L52" i="25"/>
  <c r="L34" i="18" s="1"/>
  <c r="B52" i="25"/>
  <c r="A34" i="18" s="1"/>
  <c r="K270" i="25"/>
  <c r="K110" i="19" s="1"/>
  <c r="H411" i="25"/>
  <c r="H376" i="19" s="1"/>
  <c r="M362" i="25"/>
  <c r="N258" i="19" s="1"/>
  <c r="M133" i="25"/>
  <c r="N81" i="19" s="1"/>
  <c r="M443" i="25"/>
  <c r="M434" i="25"/>
  <c r="N59" i="16" s="1"/>
  <c r="K46" i="25"/>
  <c r="K28" i="18" s="1"/>
  <c r="H473" i="25"/>
  <c r="H305" i="19" s="1"/>
  <c r="H456" i="25"/>
  <c r="H187" i="19" s="1"/>
  <c r="M327" i="25"/>
  <c r="N196" i="19" s="1"/>
  <c r="L174" i="25"/>
  <c r="L22" i="16" s="1"/>
  <c r="K284" i="25"/>
  <c r="K282" i="19" s="1"/>
  <c r="I444" i="25"/>
  <c r="I175" i="19" s="1"/>
  <c r="J61" i="25"/>
  <c r="J11" i="19" s="1"/>
  <c r="M475" i="25"/>
  <c r="N267" i="19" s="1"/>
  <c r="H216" i="25"/>
  <c r="H222" i="19" s="1"/>
  <c r="M319" i="25"/>
  <c r="N33" i="19" s="1"/>
  <c r="L193" i="25"/>
  <c r="L41" i="16" s="1"/>
  <c r="K456" i="25"/>
  <c r="K187" i="19" s="1"/>
  <c r="K398" i="25"/>
  <c r="K363" i="19" s="1"/>
  <c r="H350" i="25"/>
  <c r="H135" i="19" s="1"/>
  <c r="M235" i="25"/>
  <c r="N226" i="19" s="1"/>
  <c r="H9" i="25"/>
  <c r="H16" i="18" s="1"/>
  <c r="L124" i="25"/>
  <c r="L72" i="19" s="1"/>
  <c r="L442" i="25"/>
  <c r="M58" i="25"/>
  <c r="N40" i="18" s="1"/>
  <c r="J94" i="25"/>
  <c r="J63" i="19" s="1"/>
  <c r="M479" i="25"/>
  <c r="N44" i="19" s="1"/>
  <c r="H349" i="25"/>
  <c r="H134" i="19" s="1"/>
  <c r="M465" i="25"/>
  <c r="N62" i="16" s="1"/>
  <c r="M264" i="25"/>
  <c r="N104" i="19" s="1"/>
  <c r="I351" i="25"/>
  <c r="I38" i="19" s="1"/>
  <c r="I126" i="25"/>
  <c r="I74" i="19" s="1"/>
  <c r="L111" i="25"/>
  <c r="L330" i="19" s="1"/>
  <c r="J366" i="25"/>
  <c r="J143" i="19" s="1"/>
  <c r="B173" i="25"/>
  <c r="A21" i="16" s="1"/>
  <c r="I94" i="25"/>
  <c r="I63" i="19" s="1"/>
  <c r="L428" i="25"/>
  <c r="L173" i="19" s="1"/>
  <c r="K76" i="25"/>
  <c r="K299" i="19" s="1"/>
  <c r="M211" i="25"/>
  <c r="N217" i="19" s="1"/>
  <c r="B277" i="25"/>
  <c r="A14" i="15" s="1"/>
  <c r="H120" i="25"/>
  <c r="H201" i="19" s="1"/>
  <c r="H385" i="25"/>
  <c r="H156" i="19" s="1"/>
  <c r="K67" i="25"/>
  <c r="K290" i="19" s="1"/>
  <c r="L364" i="25"/>
  <c r="L141" i="19" s="1"/>
  <c r="B154" i="25"/>
  <c r="A14" i="16" s="1"/>
  <c r="H281" i="25"/>
  <c r="H18" i="15" s="1"/>
  <c r="H6" i="25"/>
  <c r="H13" i="18" s="1"/>
  <c r="H158" i="25"/>
  <c r="H335" i="19" s="1"/>
  <c r="H166" i="25"/>
  <c r="H343" i="19" s="1"/>
  <c r="H19" i="25"/>
  <c r="H16" i="17" s="1"/>
  <c r="H428" i="25"/>
  <c r="H173" i="19" s="1"/>
  <c r="K131" i="25"/>
  <c r="K79" i="19" s="1"/>
  <c r="K354" i="25"/>
  <c r="K41" i="19" s="1"/>
  <c r="M140" i="25"/>
  <c r="N84" i="19" s="1"/>
  <c r="J50" i="25"/>
  <c r="J32" i="18" s="1"/>
  <c r="J187" i="25"/>
  <c r="J35" i="16" s="1"/>
  <c r="L222" i="25"/>
  <c r="L21" i="19" s="1"/>
  <c r="B151" i="25"/>
  <c r="A11" i="16" s="1"/>
  <c r="L200" i="25"/>
  <c r="L44" i="16" s="1"/>
  <c r="J476" i="25"/>
  <c r="J268" i="19" s="1"/>
  <c r="J489" i="25"/>
  <c r="J29" i="15" s="1"/>
  <c r="K226" i="25"/>
  <c r="K25" i="19" s="1"/>
  <c r="J281" i="25"/>
  <c r="J18" i="15" s="1"/>
  <c r="K97" i="25"/>
  <c r="K316" i="19" s="1"/>
  <c r="I84" i="25"/>
  <c r="I53" i="19" s="1"/>
  <c r="B295" i="25"/>
  <c r="A118" i="19" s="1"/>
  <c r="L218" i="25"/>
  <c r="L224" i="19" s="1"/>
  <c r="L79" i="25"/>
  <c r="L48" i="19" s="1"/>
  <c r="B343" i="25"/>
  <c r="A53" i="16" s="1"/>
  <c r="L96" i="25"/>
  <c r="L65" i="19" s="1"/>
  <c r="J116" i="25"/>
  <c r="J67" i="19" s="1"/>
  <c r="L104" i="25"/>
  <c r="L323" i="19" s="1"/>
  <c r="J460" i="25"/>
  <c r="J191" i="19" s="1"/>
  <c r="M351" i="25"/>
  <c r="N38" i="19" s="1"/>
  <c r="K399" i="25"/>
  <c r="K364" i="19" s="1"/>
  <c r="J311" i="25"/>
  <c r="J10" i="14" s="1"/>
  <c r="J435" i="25"/>
  <c r="J262" i="19" s="1"/>
  <c r="J180" i="25"/>
  <c r="J28" i="16" s="1"/>
  <c r="I148" i="25"/>
  <c r="I89" i="19" s="1"/>
  <c r="B92" i="25"/>
  <c r="A61" i="19" s="1"/>
  <c r="I54" i="25"/>
  <c r="I36" i="18" s="1"/>
  <c r="L152" i="25"/>
  <c r="L12" i="16" s="1"/>
  <c r="I297" i="25"/>
  <c r="I120" i="19" s="1"/>
  <c r="J192" i="25"/>
  <c r="J40" i="16" s="1"/>
  <c r="J56" i="25"/>
  <c r="J38" i="18" s="1"/>
  <c r="L434" i="25"/>
  <c r="L59" i="16" s="1"/>
  <c r="L476" i="25"/>
  <c r="L268" i="19" s="1"/>
  <c r="I490" i="25"/>
  <c r="I30" i="15" s="1"/>
  <c r="H276" i="25"/>
  <c r="H13" i="15" s="1"/>
  <c r="B342" i="25"/>
  <c r="A52" i="16" s="1"/>
  <c r="L24" i="25"/>
  <c r="L272" i="19" s="1"/>
  <c r="L186" i="25"/>
  <c r="L34" i="16" s="1"/>
  <c r="K10" i="25"/>
  <c r="K17" i="18" s="1"/>
  <c r="J409" i="25"/>
  <c r="J374" i="19" s="1"/>
  <c r="L39" i="25"/>
  <c r="L21" i="18" s="1"/>
  <c r="M408" i="25"/>
  <c r="N373" i="19" s="1"/>
  <c r="B383" i="25"/>
  <c r="A154" i="19" s="1"/>
  <c r="J29" i="25"/>
  <c r="J308" i="19" s="1"/>
  <c r="J206" i="25"/>
  <c r="J212" i="19" s="1"/>
  <c r="K276" i="25"/>
  <c r="K13" i="15" s="1"/>
  <c r="K54" i="25"/>
  <c r="K36" i="18" s="1"/>
  <c r="B410" i="25"/>
  <c r="A375" i="19" s="1"/>
  <c r="M201" i="25"/>
  <c r="N45" i="16" s="1"/>
  <c r="B54" i="25"/>
  <c r="A36" i="18" s="1"/>
  <c r="B68" i="25"/>
  <c r="A291" i="19" s="1"/>
  <c r="M118" i="25"/>
  <c r="N69" i="19" s="1"/>
  <c r="L102" i="25"/>
  <c r="L321" i="19" s="1"/>
  <c r="H8" i="25"/>
  <c r="H15" i="18" s="1"/>
  <c r="B325" i="25"/>
  <c r="A19" i="7" s="1"/>
  <c r="K479" i="25"/>
  <c r="K44" i="19" s="1"/>
  <c r="L95" i="25"/>
  <c r="L64" i="19" s="1"/>
  <c r="H353" i="25"/>
  <c r="H40" i="19" s="1"/>
  <c r="B159" i="25"/>
  <c r="A336" i="19" s="1"/>
  <c r="B144" i="25"/>
  <c r="A18" i="19" s="1"/>
  <c r="K211" i="25"/>
  <c r="K217" i="19" s="1"/>
  <c r="K246" i="25"/>
  <c r="K97" i="19" s="1"/>
  <c r="K150" i="25"/>
  <c r="K10" i="16" s="1"/>
  <c r="I418" i="25"/>
  <c r="I166" i="19" s="1"/>
  <c r="M355" i="25"/>
  <c r="N136" i="19" s="1"/>
  <c r="L164" i="25"/>
  <c r="L341" i="19" s="1"/>
  <c r="B412" i="25"/>
  <c r="A377" i="19" s="1"/>
  <c r="L252" i="25"/>
  <c r="B266" i="25"/>
  <c r="A106" i="19" s="1"/>
  <c r="J26" i="25"/>
  <c r="J274" i="19" s="1"/>
  <c r="B440" i="25"/>
  <c r="I113" i="25"/>
  <c r="H179" i="25"/>
  <c r="H27" i="16" s="1"/>
  <c r="K22" i="25"/>
  <c r="K18" i="17" s="1"/>
  <c r="B131" i="25"/>
  <c r="A79" i="19" s="1"/>
  <c r="I212" i="25"/>
  <c r="I218" i="19" s="1"/>
  <c r="J178" i="25"/>
  <c r="J26" i="16" s="1"/>
  <c r="J472" i="25"/>
  <c r="J304" i="19" s="1"/>
  <c r="M296" i="25"/>
  <c r="N119" i="19" s="1"/>
  <c r="B286" i="25"/>
  <c r="A350" i="19" s="1"/>
  <c r="H103" i="25"/>
  <c r="H322" i="19" s="1"/>
  <c r="B372" i="25"/>
  <c r="A22" i="7" s="1"/>
  <c r="I350" i="25"/>
  <c r="I135" i="19" s="1"/>
  <c r="M277" i="25"/>
  <c r="N14" i="15" s="1"/>
  <c r="B142" i="25"/>
  <c r="A16" i="19" s="1"/>
  <c r="I287" i="25"/>
  <c r="I351" i="19" s="1"/>
  <c r="I65" i="25"/>
  <c r="I15" i="19" s="1"/>
  <c r="K134" i="25"/>
  <c r="K82" i="19" s="1"/>
  <c r="I252" i="25"/>
  <c r="K262" i="25"/>
  <c r="K102" i="19" s="1"/>
  <c r="I333" i="25"/>
  <c r="I252" i="19" s="1"/>
  <c r="M421" i="25"/>
  <c r="N169" i="19" s="1"/>
  <c r="M379" i="25"/>
  <c r="L58" i="25"/>
  <c r="L40" i="18" s="1"/>
  <c r="H106" i="25"/>
  <c r="H325" i="19" s="1"/>
  <c r="M136" i="25"/>
  <c r="N205" i="19" s="1"/>
  <c r="B390" i="25"/>
  <c r="A161" i="19" s="1"/>
  <c r="K287" i="25"/>
  <c r="K351" i="19" s="1"/>
  <c r="L471" i="25"/>
  <c r="L303" i="19" s="1"/>
  <c r="K264" i="25"/>
  <c r="K104" i="19" s="1"/>
  <c r="L139" i="25"/>
  <c r="L83" i="19" s="1"/>
  <c r="H203" i="25"/>
  <c r="H209" i="19" s="1"/>
  <c r="L267" i="25"/>
  <c r="L107" i="19" s="1"/>
  <c r="I9" i="25"/>
  <c r="I16" i="18" s="1"/>
  <c r="K485" i="25"/>
  <c r="K25" i="15" s="1"/>
  <c r="M276" i="25"/>
  <c r="N13" i="15" s="1"/>
  <c r="M455" i="25"/>
  <c r="N186" i="19" s="1"/>
  <c r="L324" i="25"/>
  <c r="L18" i="7" s="1"/>
  <c r="K444" i="25"/>
  <c r="K175" i="19" s="1"/>
  <c r="L381" i="25"/>
  <c r="I293" i="25"/>
  <c r="I116" i="19" s="1"/>
  <c r="H47" i="25"/>
  <c r="H29" i="18" s="1"/>
  <c r="B123" i="25"/>
  <c r="A71" i="19" s="1"/>
  <c r="J449" i="25"/>
  <c r="J180" i="19" s="1"/>
  <c r="I478" i="25"/>
  <c r="I43" i="19" s="1"/>
  <c r="J431" i="25"/>
  <c r="J56" i="16" s="1"/>
  <c r="H124" i="25"/>
  <c r="H72" i="19" s="1"/>
  <c r="I115" i="25"/>
  <c r="I66" i="19" s="1"/>
  <c r="I149" i="25"/>
  <c r="I90" i="19" s="1"/>
  <c r="M101" i="25"/>
  <c r="N320" i="19" s="1"/>
  <c r="M123" i="25"/>
  <c r="N71" i="19" s="1"/>
  <c r="B292" i="25"/>
  <c r="A115" i="19" s="1"/>
  <c r="K393" i="25"/>
  <c r="K358" i="19" s="1"/>
  <c r="L16" i="25"/>
  <c r="L13" i="17" s="1"/>
  <c r="L123" i="25"/>
  <c r="L71" i="19" s="1"/>
  <c r="B391" i="25"/>
  <c r="A162" i="19" s="1"/>
  <c r="H265" i="25"/>
  <c r="H105" i="19" s="1"/>
  <c r="I474" i="25"/>
  <c r="I266" i="19" s="1"/>
  <c r="H338" i="25"/>
  <c r="M234" i="25"/>
  <c r="N94" i="19" s="1"/>
  <c r="M97" i="25"/>
  <c r="N316" i="19" s="1"/>
  <c r="I336" i="25"/>
  <c r="B302" i="25"/>
  <c r="A245" i="19" s="1"/>
  <c r="J10" i="25"/>
  <c r="J17" i="18" s="1"/>
  <c r="K217" i="25"/>
  <c r="K223" i="19" s="1"/>
  <c r="I192" i="25"/>
  <c r="I40" i="16" s="1"/>
  <c r="K199" i="25"/>
  <c r="K43" i="16" s="1"/>
  <c r="J269" i="25"/>
  <c r="J109" i="19" s="1"/>
  <c r="L156" i="25"/>
  <c r="L333" i="19" s="1"/>
  <c r="M80" i="25"/>
  <c r="N49" i="19" s="1"/>
  <c r="L468" i="25"/>
  <c r="L285" i="19" s="1"/>
  <c r="M4" i="25"/>
  <c r="N11" i="18" s="1"/>
  <c r="J209" i="25"/>
  <c r="J215" i="19" s="1"/>
  <c r="K432" i="25"/>
  <c r="K57" i="16" s="1"/>
  <c r="K480" i="25"/>
  <c r="K45" i="19" s="1"/>
  <c r="I203" i="25"/>
  <c r="I209" i="19" s="1"/>
  <c r="I417" i="25"/>
  <c r="I165" i="19" s="1"/>
  <c r="H427" i="25"/>
  <c r="H172" i="19" s="1"/>
  <c r="M457" i="25"/>
  <c r="N188" i="19" s="1"/>
  <c r="J327" i="25"/>
  <c r="J196" i="19" s="1"/>
  <c r="K130" i="25"/>
  <c r="K78" i="19" s="1"/>
  <c r="J95" i="25"/>
  <c r="J64" i="19" s="1"/>
  <c r="L457" i="25"/>
  <c r="L188" i="19" s="1"/>
  <c r="I6" i="25"/>
  <c r="I13" i="18" s="1"/>
  <c r="H12" i="25"/>
  <c r="H19" i="18" s="1"/>
  <c r="M282" i="25"/>
  <c r="N280" i="19" s="1"/>
  <c r="H268" i="25"/>
  <c r="H108" i="19" s="1"/>
  <c r="L311" i="25"/>
  <c r="L10" i="14" s="1"/>
  <c r="J59" i="25"/>
  <c r="J41" i="18" s="1"/>
  <c r="M311" i="25"/>
  <c r="N10" i="14" s="1"/>
  <c r="K144" i="25"/>
  <c r="K18" i="19" s="1"/>
  <c r="B420" i="25"/>
  <c r="A168" i="19" s="1"/>
  <c r="J246" i="25"/>
  <c r="J97" i="19" s="1"/>
  <c r="I4" i="25"/>
  <c r="I11" i="18" s="1"/>
  <c r="H449" i="25"/>
  <c r="H180" i="19" s="1"/>
  <c r="L162" i="25"/>
  <c r="L339" i="19" s="1"/>
  <c r="M325" i="25"/>
  <c r="N19" i="7" s="1"/>
  <c r="L236" i="25"/>
  <c r="L227" i="19" s="1"/>
  <c r="L277" i="25"/>
  <c r="L14" i="15" s="1"/>
  <c r="H264" i="25"/>
  <c r="H104" i="19" s="1"/>
  <c r="M158" i="25"/>
  <c r="N335" i="19" s="1"/>
  <c r="B337" i="25"/>
  <c r="A47" i="16" s="1"/>
  <c r="I466" i="25"/>
  <c r="I283" i="19" s="1"/>
  <c r="B346" i="25"/>
  <c r="A355" i="19" s="1"/>
  <c r="I366" i="25"/>
  <c r="I143" i="19" s="1"/>
  <c r="M187" i="25"/>
  <c r="N35" i="16" s="1"/>
  <c r="L455" i="25"/>
  <c r="L186" i="19" s="1"/>
  <c r="H320" i="25"/>
  <c r="H34" i="19" s="1"/>
  <c r="M104" i="25"/>
  <c r="N323" i="19" s="1"/>
  <c r="H309" i="25"/>
  <c r="H125" i="19" s="1"/>
  <c r="H418" i="25"/>
  <c r="H166" i="19" s="1"/>
  <c r="H118" i="25"/>
  <c r="H69" i="19" s="1"/>
  <c r="M22" i="25"/>
  <c r="N18" i="17" s="1"/>
  <c r="L203" i="25"/>
  <c r="L209" i="19" s="1"/>
  <c r="I264" i="25"/>
  <c r="I104" i="19" s="1"/>
  <c r="L461" i="25"/>
  <c r="L192" i="19" s="1"/>
  <c r="I171" i="25"/>
  <c r="I19" i="16" s="1"/>
  <c r="L120" i="25"/>
  <c r="L201" i="19" s="1"/>
  <c r="B5" i="25"/>
  <c r="B320" i="25"/>
  <c r="A34" i="19" s="1"/>
  <c r="J239" i="25"/>
  <c r="J230" i="19" s="1"/>
  <c r="K216" i="25"/>
  <c r="K222" i="19" s="1"/>
  <c r="B59" i="25"/>
  <c r="A41" i="18" s="1"/>
  <c r="J483" i="25"/>
  <c r="J23" i="15" s="1"/>
  <c r="H65" i="25"/>
  <c r="H15" i="19" s="1"/>
  <c r="B473" i="25"/>
  <c r="A305" i="19" s="1"/>
  <c r="J244" i="25"/>
  <c r="J95" i="19" s="1"/>
  <c r="H58" i="25"/>
  <c r="H40" i="18" s="1"/>
  <c r="H89" i="25"/>
  <c r="H58" i="19" s="1"/>
  <c r="B379" i="25"/>
  <c r="A150" i="19" s="1"/>
  <c r="L206" i="25"/>
  <c r="L212" i="19" s="1"/>
  <c r="I482" i="25"/>
  <c r="I22" i="15" s="1"/>
  <c r="L5" i="25"/>
  <c r="L12" i="18" s="1"/>
  <c r="I91" i="25"/>
  <c r="I60" i="19" s="1"/>
  <c r="B432" i="25"/>
  <c r="A57" i="16" s="1"/>
  <c r="M347" i="25"/>
  <c r="N356" i="19" s="1"/>
  <c r="M440" i="25"/>
  <c r="K469" i="25"/>
  <c r="K286" i="19" s="1"/>
  <c r="B129" i="25"/>
  <c r="A77" i="19" s="1"/>
  <c r="M372" i="25"/>
  <c r="N22" i="7" s="1"/>
  <c r="B168" i="25"/>
  <c r="A16" i="16" s="1"/>
  <c r="I310" i="25"/>
  <c r="I126" i="19" s="1"/>
  <c r="H397" i="25"/>
  <c r="H362" i="19" s="1"/>
  <c r="L489" i="25"/>
  <c r="L29" i="15" s="1"/>
  <c r="M205" i="25"/>
  <c r="N211" i="19" s="1"/>
  <c r="K440" i="25"/>
  <c r="J325" i="25"/>
  <c r="J19" i="7" s="1"/>
  <c r="I460" i="25"/>
  <c r="I191" i="19" s="1"/>
  <c r="L71" i="25"/>
  <c r="L294" i="19" s="1"/>
  <c r="L224" i="25"/>
  <c r="L23" i="19" s="1"/>
  <c r="K303" i="25"/>
  <c r="K246" i="19" s="1"/>
  <c r="I170" i="25"/>
  <c r="I18" i="16" s="1"/>
  <c r="M320" i="25"/>
  <c r="N34" i="19" s="1"/>
  <c r="L221" i="25"/>
  <c r="L20" i="19" s="1"/>
  <c r="B290" i="25"/>
  <c r="A113" i="19" s="1"/>
  <c r="H275" i="25"/>
  <c r="H12" i="15" s="1"/>
  <c r="B121" i="25"/>
  <c r="A202" i="19" s="1"/>
  <c r="M78" i="25"/>
  <c r="N301" i="19" s="1"/>
  <c r="K331" i="25"/>
  <c r="K10" i="7" s="1"/>
  <c r="H388" i="25"/>
  <c r="H159" i="19" s="1"/>
  <c r="B394" i="25"/>
  <c r="A359" i="19" s="1"/>
  <c r="J74" i="25"/>
  <c r="J297" i="19" s="1"/>
  <c r="M212" i="25"/>
  <c r="N218" i="19" s="1"/>
  <c r="B153" i="25"/>
  <c r="A13" i="16" s="1"/>
  <c r="J347" i="25"/>
  <c r="J356" i="19" s="1"/>
  <c r="I191" i="25"/>
  <c r="I39" i="16" s="1"/>
  <c r="M367" i="25"/>
  <c r="N144" i="19" s="1"/>
  <c r="H155" i="25"/>
  <c r="H15" i="16" s="1"/>
  <c r="K413" i="25"/>
  <c r="K378" i="19" s="1"/>
  <c r="B250" i="25"/>
  <c r="A237" i="19" s="1"/>
  <c r="J320" i="25"/>
  <c r="J34" i="19" s="1"/>
  <c r="M85" i="25"/>
  <c r="N54" i="19" s="1"/>
  <c r="H161" i="25"/>
  <c r="H338" i="19" s="1"/>
  <c r="K356" i="25"/>
  <c r="K137" i="19" s="1"/>
  <c r="I277" i="25"/>
  <c r="I14" i="15" s="1"/>
  <c r="H39" i="25"/>
  <c r="H21" i="18" s="1"/>
  <c r="K369" i="25"/>
  <c r="K146" i="19" s="1"/>
  <c r="H197" i="25"/>
  <c r="H347" i="19" s="1"/>
  <c r="M83" i="25"/>
  <c r="N52" i="19" s="1"/>
  <c r="I432" i="25"/>
  <c r="I57" i="16" s="1"/>
  <c r="B486" i="25"/>
  <c r="A26" i="15" s="1"/>
  <c r="K198" i="25"/>
  <c r="K348" i="19" s="1"/>
  <c r="K275" i="25"/>
  <c r="K12" i="15" s="1"/>
  <c r="I359" i="25"/>
  <c r="I255" i="19" s="1"/>
  <c r="L330" i="25"/>
  <c r="L9" i="7" s="1"/>
  <c r="J96" i="25"/>
  <c r="J65" i="19" s="1"/>
  <c r="M390" i="25"/>
  <c r="N161" i="19" s="1"/>
  <c r="L242" i="25"/>
  <c r="L233" i="19" s="1"/>
  <c r="J188" i="25"/>
  <c r="J36" i="16" s="1"/>
  <c r="L190" i="25"/>
  <c r="L38" i="16" s="1"/>
  <c r="K383" i="25"/>
  <c r="K154" i="19" s="1"/>
  <c r="I29" i="25"/>
  <c r="I308" i="19" s="1"/>
  <c r="L279" i="25"/>
  <c r="L16" i="15" s="1"/>
  <c r="H167" i="25"/>
  <c r="H344" i="19" s="1"/>
  <c r="H328" i="25"/>
  <c r="H197" i="19" s="1"/>
  <c r="I59" i="25"/>
  <c r="I41" i="18" s="1"/>
  <c r="H109" i="25"/>
  <c r="H328" i="19" s="1"/>
  <c r="M448" i="25"/>
  <c r="N179" i="19" s="1"/>
  <c r="I34" i="25"/>
  <c r="I313" i="19" s="1"/>
  <c r="K195" i="25"/>
  <c r="K345" i="19" s="1"/>
  <c r="K376" i="25"/>
  <c r="K26" i="7" s="1"/>
  <c r="J149" i="25"/>
  <c r="J90" i="19" s="1"/>
  <c r="M373" i="25"/>
  <c r="N23" i="7" s="1"/>
  <c r="M142" i="25"/>
  <c r="N16" i="19" s="1"/>
  <c r="M415" i="25"/>
  <c r="N163" i="19" s="1"/>
  <c r="J361" i="25"/>
  <c r="J257" i="19" s="1"/>
  <c r="I370" i="25"/>
  <c r="I147" i="19" s="1"/>
  <c r="J35" i="25"/>
  <c r="J277" i="19" s="1"/>
  <c r="B452" i="25"/>
  <c r="A183" i="19" s="1"/>
  <c r="M144" i="25"/>
  <c r="N18" i="19" s="1"/>
  <c r="K427" i="25"/>
  <c r="K172" i="19" s="1"/>
  <c r="I46" i="25"/>
  <c r="I28" i="18" s="1"/>
  <c r="J17" i="25"/>
  <c r="J14" i="17" s="1"/>
  <c r="I411" i="25"/>
  <c r="I376" i="19" s="1"/>
  <c r="L195" i="25"/>
  <c r="L345" i="19" s="1"/>
  <c r="J164" i="25"/>
  <c r="J341" i="19" s="1"/>
  <c r="M51" i="25"/>
  <c r="N33" i="18" s="1"/>
  <c r="B382" i="25"/>
  <c r="A153" i="19" s="1"/>
  <c r="K159" i="25"/>
  <c r="K336" i="19" s="1"/>
  <c r="K201" i="25"/>
  <c r="K45" i="16" s="1"/>
  <c r="I83" i="25"/>
  <c r="I52" i="19" s="1"/>
  <c r="M19" i="25"/>
  <c r="N16" i="17" s="1"/>
  <c r="B179" i="25"/>
  <c r="A27" i="16" s="1"/>
  <c r="M9" i="25"/>
  <c r="N16" i="18" s="1"/>
  <c r="B300" i="25"/>
  <c r="A123" i="19" s="1"/>
  <c r="K283" i="25"/>
  <c r="K281" i="19" s="1"/>
  <c r="K129" i="25"/>
  <c r="K77" i="19" s="1"/>
  <c r="I383" i="25"/>
  <c r="I154" i="19" s="1"/>
  <c r="J430" i="25"/>
  <c r="J55" i="16" s="1"/>
  <c r="H469" i="25"/>
  <c r="H286" i="19" s="1"/>
  <c r="H42" i="25"/>
  <c r="H24" i="18" s="1"/>
  <c r="K451" i="25"/>
  <c r="K182" i="19" s="1"/>
  <c r="I304" i="25"/>
  <c r="I247" i="19" s="1"/>
  <c r="J68" i="25"/>
  <c r="J291" i="19" s="1"/>
  <c r="L12" i="25"/>
  <c r="L19" i="18" s="1"/>
  <c r="I219" i="25"/>
  <c r="I225" i="19" s="1"/>
  <c r="M14" i="25"/>
  <c r="N11" i="17" s="1"/>
  <c r="K484" i="25"/>
  <c r="K24" i="15" s="1"/>
  <c r="M207" i="25"/>
  <c r="N213" i="19" s="1"/>
  <c r="H242" i="25"/>
  <c r="H233" i="19" s="1"/>
  <c r="I58" i="25"/>
  <c r="I40" i="18" s="1"/>
  <c r="B99" i="25"/>
  <c r="A318" i="19" s="1"/>
  <c r="K307" i="25"/>
  <c r="K250" i="19" s="1"/>
  <c r="H448" i="25"/>
  <c r="H179" i="19" s="1"/>
  <c r="K139" i="25"/>
  <c r="K83" i="19" s="1"/>
  <c r="I456" i="25"/>
  <c r="I187" i="19" s="1"/>
  <c r="J469" i="25"/>
  <c r="J286" i="19" s="1"/>
  <c r="K177" i="25"/>
  <c r="K25" i="16" s="1"/>
  <c r="M386" i="25"/>
  <c r="N157" i="19" s="1"/>
  <c r="I267" i="25"/>
  <c r="I107" i="19" s="1"/>
  <c r="M21" i="25"/>
  <c r="B255" i="25"/>
  <c r="A241" i="19" s="1"/>
  <c r="B39" i="25"/>
  <c r="H273" i="25"/>
  <c r="H10" i="15" s="1"/>
  <c r="I71" i="25"/>
  <c r="I294" i="19" s="1"/>
  <c r="I96" i="25"/>
  <c r="I65" i="19" s="1"/>
  <c r="L419" i="25"/>
  <c r="L167" i="19" s="1"/>
  <c r="L404" i="25"/>
  <c r="L369" i="19" s="1"/>
  <c r="I391" i="25"/>
  <c r="I162" i="19" s="1"/>
  <c r="H20" i="25"/>
  <c r="H17" i="17" s="1"/>
  <c r="H407" i="25"/>
  <c r="H372" i="19" s="1"/>
  <c r="L122" i="25"/>
  <c r="L203" i="19" s="1"/>
  <c r="H481" i="25"/>
  <c r="H21" i="15" s="1"/>
  <c r="M154" i="25"/>
  <c r="N14" i="16" s="1"/>
  <c r="H195" i="25"/>
  <c r="H345" i="19" s="1"/>
  <c r="J228" i="25"/>
  <c r="J27" i="19" s="1"/>
  <c r="K392" i="25"/>
  <c r="K357" i="19" s="1"/>
  <c r="M294" i="25"/>
  <c r="N117" i="19" s="1"/>
  <c r="I236" i="25"/>
  <c r="I227" i="19" s="1"/>
  <c r="K238" i="25"/>
  <c r="K229" i="19" s="1"/>
  <c r="H137" i="25"/>
  <c r="H206" i="19" s="1"/>
  <c r="I481" i="25"/>
  <c r="I21" i="15" s="1"/>
  <c r="L151" i="25"/>
  <c r="L11" i="16" s="1"/>
  <c r="L454" i="25"/>
  <c r="L185" i="19" s="1"/>
  <c r="J199" i="25"/>
  <c r="J43" i="16" s="1"/>
  <c r="B430" i="25"/>
  <c r="A55" i="16" s="1"/>
  <c r="M489" i="25"/>
  <c r="N29" i="15" s="1"/>
  <c r="M115" i="25"/>
  <c r="N66" i="19" s="1"/>
  <c r="K117" i="25"/>
  <c r="K68" i="19" s="1"/>
  <c r="L153" i="25"/>
  <c r="L13" i="16" s="1"/>
  <c r="J392" i="25"/>
  <c r="J357" i="19" s="1"/>
  <c r="L395" i="25"/>
  <c r="L360" i="19" s="1"/>
  <c r="H355" i="25"/>
  <c r="H136" i="19" s="1"/>
  <c r="M451" i="25"/>
  <c r="N182" i="19" s="1"/>
  <c r="H451" i="25"/>
  <c r="H182" i="19" s="1"/>
  <c r="K349" i="25"/>
  <c r="K134" i="19" s="1"/>
  <c r="K305" i="25"/>
  <c r="K248" i="19" s="1"/>
  <c r="B318" i="25"/>
  <c r="A32" i="19" s="1"/>
  <c r="K362" i="25"/>
  <c r="K258" i="19" s="1"/>
  <c r="I415" i="25"/>
  <c r="I163" i="19" s="1"/>
  <c r="I380" i="25"/>
  <c r="I130" i="25"/>
  <c r="I78" i="19" s="1"/>
  <c r="L34" i="25"/>
  <c r="L313" i="19" s="1"/>
  <c r="H22" i="25"/>
  <c r="H18" i="17" s="1"/>
  <c r="H315" i="25"/>
  <c r="H14" i="14" s="1"/>
  <c r="H393" i="25"/>
  <c r="H358" i="19" s="1"/>
  <c r="M239" i="25"/>
  <c r="N230" i="19" s="1"/>
  <c r="K152" i="25"/>
  <c r="K12" i="16" s="1"/>
  <c r="K396" i="25"/>
  <c r="K361" i="19" s="1"/>
  <c r="M61" i="25"/>
  <c r="N11" i="19" s="1"/>
  <c r="M288" i="25"/>
  <c r="N352" i="19" s="1"/>
  <c r="I135" i="25"/>
  <c r="I204" i="19" s="1"/>
  <c r="K204" i="25"/>
  <c r="K210" i="19" s="1"/>
  <c r="I364" i="25"/>
  <c r="I141" i="19" s="1"/>
  <c r="M71" i="25"/>
  <c r="N294" i="19" s="1"/>
  <c r="H442" i="25"/>
  <c r="I296" i="25"/>
  <c r="I119" i="19" s="1"/>
  <c r="K374" i="25"/>
  <c r="K24" i="7" s="1"/>
  <c r="H446" i="25"/>
  <c r="H177" i="19" s="1"/>
  <c r="J186" i="25"/>
  <c r="J34" i="16" s="1"/>
  <c r="H208" i="25"/>
  <c r="H214" i="19" s="1"/>
  <c r="I254" i="25"/>
  <c r="I240" i="19" s="1"/>
  <c r="M13" i="25"/>
  <c r="N10" i="17" s="1"/>
  <c r="J125" i="25"/>
  <c r="J73" i="19" s="1"/>
  <c r="B238" i="25"/>
  <c r="A229" i="19" s="1"/>
  <c r="K446" i="25"/>
  <c r="K177" i="19" s="1"/>
  <c r="B453" i="25"/>
  <c r="A184" i="19" s="1"/>
  <c r="J91" i="25"/>
  <c r="J60" i="19" s="1"/>
  <c r="B317" i="25"/>
  <c r="A31" i="19" s="1"/>
  <c r="M247" i="25"/>
  <c r="N98" i="19" s="1"/>
  <c r="H14" i="25"/>
  <c r="H11" i="17" s="1"/>
  <c r="I349" i="25"/>
  <c r="I134" i="19" s="1"/>
  <c r="H441" i="25"/>
  <c r="J445" i="25"/>
  <c r="J176" i="19" s="1"/>
  <c r="L407" i="25"/>
  <c r="L372" i="19" s="1"/>
  <c r="J383" i="25"/>
  <c r="J154" i="19" s="1"/>
  <c r="K207" i="25"/>
  <c r="K213" i="19" s="1"/>
  <c r="H125" i="25"/>
  <c r="H73" i="19" s="1"/>
  <c r="I53" i="25"/>
  <c r="I35" i="18" s="1"/>
  <c r="M249" i="25"/>
  <c r="N236" i="19" s="1"/>
  <c r="J143" i="25"/>
  <c r="J17" i="19" s="1"/>
  <c r="B27" i="25"/>
  <c r="A275" i="19" s="1"/>
  <c r="H186" i="25"/>
  <c r="H34" i="16" s="1"/>
  <c r="B83" i="25"/>
  <c r="A52" i="19" s="1"/>
  <c r="M214" i="25"/>
  <c r="N220" i="19" s="1"/>
  <c r="B18" i="25"/>
  <c r="A15" i="17" s="1"/>
  <c r="K297" i="25"/>
  <c r="K120" i="19" s="1"/>
  <c r="H187" i="25"/>
  <c r="H35" i="16" s="1"/>
  <c r="K338" i="25"/>
  <c r="J446" i="25"/>
  <c r="J177" i="19" s="1"/>
  <c r="K417" i="25"/>
  <c r="K165" i="19" s="1"/>
  <c r="J480" i="25"/>
  <c r="J45" i="19" s="1"/>
  <c r="J378" i="25"/>
  <c r="B227" i="25"/>
  <c r="A26" i="19" s="1"/>
  <c r="J201" i="25"/>
  <c r="J45" i="16" s="1"/>
  <c r="M227" i="25"/>
  <c r="N26" i="19" s="1"/>
  <c r="I24" i="25"/>
  <c r="I272" i="19" s="1"/>
  <c r="B371" i="25"/>
  <c r="A21" i="7" s="1"/>
  <c r="H450" i="25"/>
  <c r="H181" i="19" s="1"/>
  <c r="K337" i="25"/>
  <c r="I109" i="25"/>
  <c r="I328" i="19" s="1"/>
  <c r="K202" i="25"/>
  <c r="K208" i="19" s="1"/>
  <c r="I400" i="25"/>
  <c r="I365" i="19" s="1"/>
  <c r="K178" i="25"/>
  <c r="K26" i="16" s="1"/>
  <c r="K231" i="25"/>
  <c r="K91" i="19" s="1"/>
  <c r="L426" i="25"/>
  <c r="L171" i="19" s="1"/>
  <c r="M280" i="25"/>
  <c r="N17" i="15" s="1"/>
  <c r="I129" i="25"/>
  <c r="I77" i="19" s="1"/>
  <c r="K104" i="25"/>
  <c r="K323" i="19" s="1"/>
  <c r="K299" i="25"/>
  <c r="K122" i="19" s="1"/>
  <c r="L257" i="25"/>
  <c r="L243" i="19" s="1"/>
  <c r="M28" i="25"/>
  <c r="N276" i="19" s="1"/>
  <c r="I5" i="25"/>
  <c r="I12" i="18" s="1"/>
  <c r="K39" i="25"/>
  <c r="K21" i="18" s="1"/>
  <c r="I330" i="25"/>
  <c r="I9" i="7" s="1"/>
  <c r="H157" i="25"/>
  <c r="H334" i="19" s="1"/>
  <c r="J482" i="25"/>
  <c r="J22" i="15" s="1"/>
  <c r="M433" i="25"/>
  <c r="N58" i="16" s="1"/>
  <c r="I33" i="25"/>
  <c r="I312" i="19" s="1"/>
  <c r="L247" i="25"/>
  <c r="L98" i="19" s="1"/>
  <c r="K251" i="25"/>
  <c r="K238" i="19" s="1"/>
  <c r="J51" i="25"/>
  <c r="J33" i="18" s="1"/>
  <c r="B281" i="25"/>
  <c r="A18" i="15" s="1"/>
  <c r="B185" i="25"/>
  <c r="A33" i="16" s="1"/>
  <c r="J436" i="25"/>
  <c r="J263" i="19" s="1"/>
  <c r="M31" i="25"/>
  <c r="N310" i="19" s="1"/>
  <c r="H365" i="25"/>
  <c r="H142" i="19" s="1"/>
  <c r="H142" i="25"/>
  <c r="H16" i="19" s="1"/>
  <c r="B426" i="25"/>
  <c r="A171" i="19" s="1"/>
  <c r="M444" i="25"/>
  <c r="N175" i="19" s="1"/>
  <c r="B236" i="25"/>
  <c r="A227" i="19" s="1"/>
  <c r="I12" i="25"/>
  <c r="I19" i="18" s="1"/>
  <c r="L389" i="25"/>
  <c r="L160" i="19" s="1"/>
  <c r="L197" i="25"/>
  <c r="L347" i="19" s="1"/>
  <c r="J182" i="25"/>
  <c r="J30" i="16" s="1"/>
  <c r="J379" i="25"/>
  <c r="I151" i="25"/>
  <c r="I11" i="16" s="1"/>
  <c r="H129" i="25"/>
  <c r="H77" i="19" s="1"/>
  <c r="I242" i="25"/>
  <c r="I233" i="19" s="1"/>
  <c r="I18" i="25"/>
  <c r="I15" i="17" s="1"/>
  <c r="I291" i="25"/>
  <c r="I114" i="19" s="1"/>
  <c r="L187" i="25"/>
  <c r="L35" i="16" s="1"/>
  <c r="M60" i="25"/>
  <c r="N10" i="19" s="1"/>
  <c r="K466" i="25"/>
  <c r="K283" i="19" s="1"/>
  <c r="H420" i="25"/>
  <c r="H168" i="19" s="1"/>
  <c r="B78" i="25"/>
  <c r="A301" i="19" s="1"/>
  <c r="H490" i="25"/>
  <c r="H30" i="15" s="1"/>
  <c r="H468" i="25"/>
  <c r="H285" i="19" s="1"/>
  <c r="L327" i="25"/>
  <c r="L196" i="19" s="1"/>
  <c r="H386" i="25"/>
  <c r="H157" i="19" s="1"/>
  <c r="I283" i="25"/>
  <c r="I281" i="19" s="1"/>
  <c r="H52" i="25"/>
  <c r="H34" i="18" s="1"/>
  <c r="M197" i="25"/>
  <c r="N347" i="19" s="1"/>
  <c r="B313" i="25"/>
  <c r="A12" i="14" s="1"/>
  <c r="J236" i="25"/>
  <c r="J227" i="19" s="1"/>
  <c r="M245" i="25"/>
  <c r="N96" i="19" s="1"/>
  <c r="H130" i="25"/>
  <c r="H78" i="19" s="1"/>
  <c r="I38" i="25"/>
  <c r="I20" i="18" s="1"/>
  <c r="B385" i="25"/>
  <c r="A156" i="19" s="1"/>
  <c r="M74" i="25"/>
  <c r="N297" i="19" s="1"/>
  <c r="K294" i="25"/>
  <c r="K117" i="19" s="1"/>
  <c r="J423" i="25"/>
  <c r="J259" i="19" s="1"/>
  <c r="B140" i="25"/>
  <c r="A84" i="19" s="1"/>
  <c r="I290" i="25"/>
  <c r="I113" i="19" s="1"/>
  <c r="H245" i="25"/>
  <c r="H96" i="19" s="1"/>
  <c r="B202" i="25"/>
  <c r="A208" i="19" s="1"/>
  <c r="B443" i="25"/>
  <c r="I331" i="25"/>
  <c r="I10" i="7" s="1"/>
  <c r="K290" i="25"/>
  <c r="K113" i="19" s="1"/>
  <c r="J310" i="25"/>
  <c r="J126" i="19" s="1"/>
  <c r="J90" i="25"/>
  <c r="J59" i="19" s="1"/>
  <c r="J265" i="25"/>
  <c r="J105" i="19" s="1"/>
  <c r="B81" i="25"/>
  <c r="A50" i="19" s="1"/>
  <c r="H401" i="25"/>
  <c r="H366" i="19" s="1"/>
  <c r="I289" i="25"/>
  <c r="I353" i="19" s="1"/>
  <c r="K229" i="25"/>
  <c r="K28" i="19" s="1"/>
  <c r="B422" i="25"/>
  <c r="A170" i="19" s="1"/>
  <c r="M137" i="25"/>
  <c r="N206" i="19" s="1"/>
  <c r="B224" i="25"/>
  <c r="A23" i="19" s="1"/>
  <c r="K260" i="25"/>
  <c r="K100" i="19" s="1"/>
  <c r="L334" i="25"/>
  <c r="L253" i="19" s="1"/>
  <c r="H213" i="25"/>
  <c r="H219" i="19" s="1"/>
  <c r="K33" i="25"/>
  <c r="K312" i="19" s="1"/>
  <c r="H345" i="25"/>
  <c r="H354" i="19" s="1"/>
  <c r="J72" i="25"/>
  <c r="J295" i="19" s="1"/>
  <c r="J315" i="25"/>
  <c r="J14" i="14" s="1"/>
  <c r="J429" i="25"/>
  <c r="J174" i="19" s="1"/>
  <c r="J196" i="25"/>
  <c r="J346" i="19" s="1"/>
  <c r="I190" i="25"/>
  <c r="I38" i="16" s="1"/>
  <c r="I292" i="25"/>
  <c r="I115" i="19" s="1"/>
  <c r="M438" i="25"/>
  <c r="N265" i="19" s="1"/>
  <c r="L75" i="25"/>
  <c r="L298" i="19" s="1"/>
  <c r="H317" i="25"/>
  <c r="H31" i="19" s="1"/>
  <c r="I124" i="25"/>
  <c r="I72" i="19" s="1"/>
  <c r="J455" i="25"/>
  <c r="J186" i="19" s="1"/>
  <c r="I215" i="25"/>
  <c r="I221" i="19" s="1"/>
  <c r="B441" i="25"/>
  <c r="H223" i="25"/>
  <c r="H22" i="19" s="1"/>
  <c r="M363" i="25"/>
  <c r="N140" i="19" s="1"/>
  <c r="J142" i="25"/>
  <c r="J16" i="19" s="1"/>
  <c r="K335" i="25"/>
  <c r="K254" i="19" s="1"/>
  <c r="L390" i="25"/>
  <c r="L161" i="19" s="1"/>
  <c r="M405" i="25"/>
  <c r="N370" i="19" s="1"/>
  <c r="I207" i="25"/>
  <c r="I213" i="19" s="1"/>
  <c r="H241" i="25"/>
  <c r="H232" i="19" s="1"/>
  <c r="B16" i="25"/>
  <c r="A13" i="17" s="1"/>
  <c r="B411" i="25"/>
  <c r="A376" i="19" s="1"/>
  <c r="B228" i="25"/>
  <c r="A27" i="19" s="1"/>
  <c r="I266" i="25"/>
  <c r="I106" i="19" s="1"/>
  <c r="L296" i="25"/>
  <c r="L119" i="19" s="1"/>
  <c r="H318" i="25"/>
  <c r="H32" i="19" s="1"/>
  <c r="J31" i="25"/>
  <c r="J310" i="19" s="1"/>
  <c r="H218" i="25"/>
  <c r="H224" i="19" s="1"/>
  <c r="B206" i="25"/>
  <c r="A212" i="19" s="1"/>
  <c r="B158" i="25"/>
  <c r="A335" i="19" s="1"/>
  <c r="I154" i="25"/>
  <c r="I14" i="16" s="1"/>
  <c r="L61" i="25"/>
  <c r="L11" i="19" s="1"/>
  <c r="B356" i="25"/>
  <c r="A137" i="19" s="1"/>
  <c r="J175" i="25"/>
  <c r="J23" i="16" s="1"/>
  <c r="L208" i="25"/>
  <c r="L214" i="19" s="1"/>
  <c r="J439" i="25"/>
  <c r="I427" i="25"/>
  <c r="I172" i="19" s="1"/>
  <c r="B464" i="25"/>
  <c r="A61" i="16" s="1"/>
  <c r="I17" i="25"/>
  <c r="I14" i="17" s="1"/>
  <c r="H477" i="25"/>
  <c r="H42" i="19" s="1"/>
  <c r="M402" i="25"/>
  <c r="N367" i="19" s="1"/>
  <c r="K100" i="25"/>
  <c r="K319" i="19" s="1"/>
  <c r="H436" i="25"/>
  <c r="H263" i="19" s="1"/>
  <c r="H356" i="25"/>
  <c r="H137" i="19" s="1"/>
  <c r="M56" i="25"/>
  <c r="N38" i="18" s="1"/>
  <c r="H66" i="25"/>
  <c r="H289" i="19" s="1"/>
  <c r="B222" i="25"/>
  <c r="A21" i="19" s="1"/>
  <c r="K436" i="25"/>
  <c r="K263" i="19" s="1"/>
  <c r="B30" i="25"/>
  <c r="A309" i="19" s="1"/>
  <c r="B201" i="25"/>
  <c r="A45" i="16" s="1"/>
  <c r="B119" i="25"/>
  <c r="A70" i="19" s="1"/>
  <c r="I378" i="25"/>
  <c r="B6" i="25"/>
  <c r="J20" i="25"/>
  <c r="J17" i="17" s="1"/>
  <c r="I306" i="25"/>
  <c r="I249" i="19" s="1"/>
  <c r="M324" i="25"/>
  <c r="N18" i="7" s="1"/>
  <c r="B239" i="25"/>
  <c r="A230" i="19" s="1"/>
  <c r="H73" i="25"/>
  <c r="H296" i="19" s="1"/>
  <c r="K225" i="25"/>
  <c r="K24" i="19" s="1"/>
  <c r="J194" i="25"/>
  <c r="J42" i="16" s="1"/>
  <c r="H135" i="25"/>
  <c r="H204" i="19" s="1"/>
  <c r="L109" i="25"/>
  <c r="L328" i="19" s="1"/>
  <c r="I177" i="25"/>
  <c r="I25" i="16" s="1"/>
  <c r="M55" i="25"/>
  <c r="N37" i="18" s="1"/>
  <c r="I176" i="25"/>
  <c r="I24" i="16" s="1"/>
  <c r="K235" i="25"/>
  <c r="K226" i="19" s="1"/>
  <c r="B199" i="25"/>
  <c r="A43" i="16" s="1"/>
  <c r="M409" i="25"/>
  <c r="N374" i="19" s="1"/>
  <c r="J145" i="25"/>
  <c r="J86" i="19" s="1"/>
  <c r="L345" i="25"/>
  <c r="L354" i="19" s="1"/>
  <c r="M306" i="25"/>
  <c r="N249" i="19" s="1"/>
  <c r="I211" i="25"/>
  <c r="I217" i="19" s="1"/>
  <c r="H323" i="25"/>
  <c r="H17" i="7" s="1"/>
  <c r="H252" i="25"/>
  <c r="J293" i="25"/>
  <c r="J116" i="19" s="1"/>
  <c r="L110" i="25"/>
  <c r="L329" i="19" s="1"/>
  <c r="M195" i="25"/>
  <c r="N345" i="19" s="1"/>
  <c r="H136" i="25"/>
  <c r="H205" i="19" s="1"/>
  <c r="L114" i="25"/>
  <c r="L31" i="7" s="1"/>
  <c r="L363" i="25"/>
  <c r="L140" i="19" s="1"/>
  <c r="L472" i="25"/>
  <c r="L304" i="19" s="1"/>
  <c r="K88" i="25"/>
  <c r="K57" i="19" s="1"/>
  <c r="M203" i="25"/>
  <c r="N209" i="19" s="1"/>
  <c r="L263" i="25"/>
  <c r="L103" i="19" s="1"/>
  <c r="L448" i="25"/>
  <c r="L179" i="19" s="1"/>
  <c r="H79" i="25"/>
  <c r="H48" i="19" s="1"/>
  <c r="I60" i="25"/>
  <c r="I10" i="19" s="1"/>
  <c r="H415" i="25"/>
  <c r="H163" i="19" s="1"/>
  <c r="I260" i="25"/>
  <c r="I100" i="19" s="1"/>
  <c r="J471" i="25"/>
  <c r="J303" i="19" s="1"/>
  <c r="K71" i="25"/>
  <c r="K294" i="19" s="1"/>
  <c r="M350" i="25"/>
  <c r="N135" i="19" s="1"/>
  <c r="B253" i="25"/>
  <c r="A239" i="19" s="1"/>
  <c r="K21" i="25"/>
  <c r="J296" i="25"/>
  <c r="J119" i="19" s="1"/>
  <c r="I245" i="25"/>
  <c r="I96" i="19" s="1"/>
  <c r="K488" i="25"/>
  <c r="K28" i="15" s="1"/>
  <c r="M7" i="25"/>
  <c r="N14" i="18" s="1"/>
  <c r="B324" i="25"/>
  <c r="A18" i="7" s="1"/>
  <c r="L99" i="25"/>
  <c r="L318" i="19" s="1"/>
  <c r="J229" i="25"/>
  <c r="J28" i="19" s="1"/>
  <c r="I156" i="25"/>
  <c r="I333" i="19" s="1"/>
  <c r="H239" i="25"/>
  <c r="H230" i="19" s="1"/>
  <c r="B455" i="25"/>
  <c r="A186" i="19" s="1"/>
  <c r="J14" i="25"/>
  <c r="J11" i="17" s="1"/>
  <c r="L405" i="25"/>
  <c r="L370" i="19" s="1"/>
  <c r="I323" i="25"/>
  <c r="I17" i="7" s="1"/>
  <c r="K411" i="25"/>
  <c r="K376" i="19" s="1"/>
  <c r="K66" i="25"/>
  <c r="K289" i="19" s="1"/>
  <c r="M130" i="25"/>
  <c r="N78" i="19" s="1"/>
  <c r="M272" i="25"/>
  <c r="N112" i="19" s="1"/>
  <c r="M162" i="25"/>
  <c r="N339" i="19" s="1"/>
  <c r="B71" i="25"/>
  <c r="A294" i="19" s="1"/>
  <c r="B424" i="25"/>
  <c r="A260" i="19" s="1"/>
  <c r="M375" i="25"/>
  <c r="N25" i="7" s="1"/>
  <c r="B381" i="25"/>
  <c r="A152" i="19" s="1"/>
  <c r="L107" i="25"/>
  <c r="L326" i="19" s="1"/>
  <c r="J198" i="25"/>
  <c r="J348" i="19" s="1"/>
  <c r="K312" i="25"/>
  <c r="K11" i="14" s="1"/>
  <c r="J12" i="25"/>
  <c r="J19" i="18" s="1"/>
  <c r="K115" i="25"/>
  <c r="K66" i="19" s="1"/>
  <c r="K56" i="25"/>
  <c r="K38" i="18" s="1"/>
  <c r="B170" i="25"/>
  <c r="A18" i="16" s="1"/>
  <c r="B105" i="25"/>
  <c r="A324" i="19" s="1"/>
  <c r="B157" i="25"/>
  <c r="A334" i="19" s="1"/>
  <c r="K314" i="25"/>
  <c r="K13" i="14" s="1"/>
  <c r="M304" i="25"/>
  <c r="N247" i="19" s="1"/>
  <c r="J396" i="25"/>
  <c r="J361" i="19" s="1"/>
  <c r="K406" i="25"/>
  <c r="K371" i="19" s="1"/>
  <c r="J132" i="25"/>
  <c r="J80" i="19" s="1"/>
  <c r="K250" i="25"/>
  <c r="K237" i="19" s="1"/>
  <c r="J179" i="25"/>
  <c r="J27" i="16" s="1"/>
  <c r="J459" i="25"/>
  <c r="J190" i="19" s="1"/>
  <c r="I428" i="25"/>
  <c r="I173" i="19" s="1"/>
  <c r="J461" i="25"/>
  <c r="J192" i="19" s="1"/>
  <c r="H423" i="25"/>
  <c r="H259" i="19" s="1"/>
  <c r="J47" i="25"/>
  <c r="J29" i="18" s="1"/>
  <c r="I405" i="25"/>
  <c r="I370" i="19" s="1"/>
  <c r="J200" i="25"/>
  <c r="J44" i="16" s="1"/>
  <c r="H174" i="25"/>
  <c r="H22" i="16" s="1"/>
  <c r="B289" i="25"/>
  <c r="A353" i="19" s="1"/>
  <c r="J121" i="25"/>
  <c r="J202" i="19" s="1"/>
  <c r="H329" i="25"/>
  <c r="H198" i="19" s="1"/>
  <c r="B416" i="25"/>
  <c r="A164" i="19" s="1"/>
  <c r="J57" i="25"/>
  <c r="J39" i="18" s="1"/>
  <c r="J273" i="25"/>
  <c r="J10" i="15" s="1"/>
  <c r="B254" i="25"/>
  <c r="A240" i="19" s="1"/>
  <c r="H257" i="25"/>
  <c r="H243" i="19" s="1"/>
  <c r="L321" i="25"/>
  <c r="L15" i="7" s="1"/>
  <c r="I356" i="25"/>
  <c r="I137" i="19" s="1"/>
  <c r="K328" i="25"/>
  <c r="K197" i="19" s="1"/>
  <c r="L340" i="25"/>
  <c r="J426" i="25"/>
  <c r="J171" i="19" s="1"/>
  <c r="B184" i="25"/>
  <c r="A32" i="16" s="1"/>
  <c r="H396" i="25"/>
  <c r="H361" i="19" s="1"/>
  <c r="J305" i="25"/>
  <c r="J248" i="19" s="1"/>
  <c r="L155" i="25"/>
  <c r="L15" i="16" s="1"/>
  <c r="B309" i="25"/>
  <c r="A125" i="19" s="1"/>
  <c r="M338" i="25"/>
  <c r="B270" i="25"/>
  <c r="A110" i="19" s="1"/>
  <c r="L56" i="25"/>
  <c r="L38" i="18" s="1"/>
  <c r="L307" i="25"/>
  <c r="L250" i="19" s="1"/>
  <c r="I25" i="25"/>
  <c r="I273" i="19" s="1"/>
  <c r="H289" i="25"/>
  <c r="H353" i="19" s="1"/>
  <c r="L201" i="25"/>
  <c r="L45" i="16" s="1"/>
  <c r="K102" i="25"/>
  <c r="K321" i="19" s="1"/>
  <c r="B42" i="25"/>
  <c r="B308" i="25"/>
  <c r="A251" i="19" s="1"/>
  <c r="L314" i="25"/>
  <c r="L13" i="14" s="1"/>
  <c r="I175" i="25"/>
  <c r="I23" i="16" s="1"/>
  <c r="L333" i="25"/>
  <c r="L252" i="19" s="1"/>
  <c r="L185" i="25"/>
  <c r="L33" i="16" s="1"/>
  <c r="L4" i="25"/>
  <c r="L11" i="18" s="1"/>
  <c r="I206" i="25"/>
  <c r="I212" i="19" s="1"/>
  <c r="I258" i="25"/>
  <c r="I244" i="19" s="1"/>
  <c r="B335" i="25"/>
  <c r="A254" i="19" s="1"/>
  <c r="H298" i="25"/>
  <c r="H121" i="19" s="1"/>
  <c r="H34" i="25"/>
  <c r="H313" i="19" s="1"/>
  <c r="H255" i="25"/>
  <c r="H241" i="19" s="1"/>
  <c r="H312" i="25"/>
  <c r="H11" i="14" s="1"/>
  <c r="I87" i="25"/>
  <c r="I56" i="19" s="1"/>
  <c r="J421" i="25"/>
  <c r="J169" i="19" s="1"/>
  <c r="H219" i="25"/>
  <c r="H225" i="19" s="1"/>
  <c r="J399" i="25"/>
  <c r="J364" i="19" s="1"/>
  <c r="J419" i="25"/>
  <c r="J167" i="19" s="1"/>
  <c r="H406" i="25"/>
  <c r="H371" i="19" s="1"/>
  <c r="J322" i="25"/>
  <c r="J16" i="7" s="1"/>
  <c r="K53" i="25"/>
  <c r="K35" i="18" s="1"/>
  <c r="I455" i="25"/>
  <c r="I186" i="19" s="1"/>
  <c r="J309" i="25"/>
  <c r="J125" i="19" s="1"/>
  <c r="I256" i="25"/>
  <c r="I242" i="19" s="1"/>
  <c r="M349" i="25"/>
  <c r="N134" i="19" s="1"/>
  <c r="H76" i="25"/>
  <c r="H299" i="19" s="1"/>
  <c r="J197" i="25"/>
  <c r="J347" i="19" s="1"/>
  <c r="K268" i="25"/>
  <c r="K108" i="19" s="1"/>
  <c r="B73" i="25"/>
  <c r="A296" i="19" s="1"/>
  <c r="I125" i="25"/>
  <c r="I73" i="19" s="1"/>
  <c r="K120" i="25"/>
  <c r="K201" i="19" s="1"/>
  <c r="B483" i="25"/>
  <c r="A23" i="15" s="1"/>
  <c r="K352" i="25"/>
  <c r="K39" i="19" s="1"/>
  <c r="M377" i="25"/>
  <c r="B349" i="25"/>
  <c r="A134" i="19" s="1"/>
  <c r="J248" i="25"/>
  <c r="J235" i="19" s="1"/>
  <c r="B24" i="25"/>
  <c r="A272" i="19" s="1"/>
  <c r="M190" i="25"/>
  <c r="N38" i="16" s="1"/>
  <c r="H485" i="25"/>
  <c r="H25" i="15" s="1"/>
  <c r="K449" i="25"/>
  <c r="K180" i="19" s="1"/>
  <c r="K435" i="25"/>
  <c r="K262" i="19" s="1"/>
  <c r="H230" i="25"/>
  <c r="H29" i="19" s="1"/>
  <c r="I64" i="25"/>
  <c r="I14" i="19" s="1"/>
  <c r="I166" i="25"/>
  <c r="I343" i="19" s="1"/>
  <c r="I372" i="25"/>
  <c r="I22" i="7" s="1"/>
  <c r="J131" i="25"/>
  <c r="J79" i="19" s="1"/>
  <c r="I421" i="25"/>
  <c r="I169" i="19" s="1"/>
  <c r="L192" i="25"/>
  <c r="L40" i="16" s="1"/>
  <c r="B482" i="25"/>
  <c r="A22" i="15" s="1"/>
  <c r="J384" i="25"/>
  <c r="J155" i="19" s="1"/>
  <c r="K154" i="25"/>
  <c r="K14" i="16" s="1"/>
  <c r="L8" i="25"/>
  <c r="L15" i="18" s="1"/>
  <c r="L178" i="25"/>
  <c r="L26" i="16" s="1"/>
  <c r="B407" i="25"/>
  <c r="A372" i="19" s="1"/>
  <c r="M345" i="25"/>
  <c r="N354" i="19" s="1"/>
  <c r="B457" i="25"/>
  <c r="A188" i="19" s="1"/>
  <c r="K128" i="25"/>
  <c r="K76" i="19" s="1"/>
  <c r="L188" i="25"/>
  <c r="L36" i="16" s="1"/>
  <c r="K138" i="25"/>
  <c r="K207" i="19" s="1"/>
  <c r="L430" i="25"/>
  <c r="L55" i="16" s="1"/>
  <c r="L474" i="25"/>
  <c r="L266" i="19" s="1"/>
  <c r="M50" i="25"/>
  <c r="N32" i="18" s="1"/>
  <c r="K182" i="25"/>
  <c r="K30" i="16" s="1"/>
  <c r="L57" i="25"/>
  <c r="L39" i="18" s="1"/>
  <c r="B146" i="25"/>
  <c r="A87" i="19" s="1"/>
  <c r="I281" i="25"/>
  <c r="I18" i="15" s="1"/>
  <c r="M418" i="25"/>
  <c r="N166" i="19" s="1"/>
  <c r="J85" i="25"/>
  <c r="J54" i="19" s="1"/>
  <c r="L147" i="25"/>
  <c r="L88" i="19" s="1"/>
  <c r="M358" i="25"/>
  <c r="N139" i="19" s="1"/>
  <c r="I217" i="25"/>
  <c r="I223" i="19" s="1"/>
  <c r="B132" i="25"/>
  <c r="A80" i="19" s="1"/>
  <c r="I98" i="25"/>
  <c r="I317" i="19" s="1"/>
  <c r="J346" i="25"/>
  <c r="J355" i="19" s="1"/>
  <c r="J306" i="25"/>
  <c r="J249" i="19" s="1"/>
  <c r="B333" i="25"/>
  <c r="A252" i="19" s="1"/>
  <c r="L103" i="25"/>
  <c r="L322" i="19" s="1"/>
  <c r="M95" i="25"/>
  <c r="N64" i="19" s="1"/>
  <c r="L410" i="25"/>
  <c r="L375" i="19" s="1"/>
  <c r="L55" i="25"/>
  <c r="L37" i="18" s="1"/>
  <c r="M474" i="25"/>
  <c r="N266" i="19" s="1"/>
  <c r="M16" i="25"/>
  <c r="N13" i="17" s="1"/>
  <c r="B26" i="25"/>
  <c r="A274" i="19" s="1"/>
  <c r="L98" i="25"/>
  <c r="L317" i="19" s="1"/>
  <c r="H244" i="25"/>
  <c r="H95" i="19" s="1"/>
  <c r="J266" i="25"/>
  <c r="J106" i="19" s="1"/>
  <c r="I122" i="25"/>
  <c r="I203" i="19" s="1"/>
  <c r="H290" i="25"/>
  <c r="H113" i="19" s="1"/>
  <c r="B413" i="25"/>
  <c r="A378" i="19" s="1"/>
  <c r="K448" i="25"/>
  <c r="K179" i="19" s="1"/>
  <c r="K293" i="25"/>
  <c r="K116" i="19" s="1"/>
  <c r="B364" i="25"/>
  <c r="A141" i="19" s="1"/>
  <c r="B128" i="25"/>
  <c r="A76" i="19" s="1"/>
  <c r="K447" i="25"/>
  <c r="K178" i="19" s="1"/>
  <c r="L211" i="25"/>
  <c r="L217" i="19" s="1"/>
  <c r="M346" i="25"/>
  <c r="N355" i="19" s="1"/>
  <c r="B368" i="25"/>
  <c r="A145" i="19" s="1"/>
  <c r="L377" i="25"/>
  <c r="K428" i="25"/>
  <c r="K173" i="19" s="1"/>
  <c r="K233" i="25"/>
  <c r="K93" i="19" s="1"/>
  <c r="M219" i="25"/>
  <c r="N225" i="19" s="1"/>
  <c r="J170" i="25"/>
  <c r="J18" i="16" s="1"/>
  <c r="L359" i="25"/>
  <c r="L255" i="19" s="1"/>
  <c r="B90" i="25"/>
  <c r="A59" i="19" s="1"/>
  <c r="L116" i="25"/>
  <c r="L67" i="19" s="1"/>
  <c r="H306" i="25"/>
  <c r="H249" i="19" s="1"/>
  <c r="J454" i="25"/>
  <c r="J185" i="19" s="1"/>
  <c r="I485" i="25"/>
  <c r="I25" i="15" s="1"/>
  <c r="I345" i="25"/>
  <c r="I354" i="19" s="1"/>
  <c r="K405" i="25"/>
  <c r="K370" i="19" s="1"/>
  <c r="M392" i="25"/>
  <c r="N357" i="19" s="1"/>
  <c r="H283" i="25"/>
  <c r="H281" i="19" s="1"/>
  <c r="H233" i="25"/>
  <c r="H93" i="19" s="1"/>
  <c r="K114" i="25"/>
  <c r="K31" i="7" s="1"/>
  <c r="J339" i="25"/>
  <c r="L487" i="25"/>
  <c r="L27" i="15" s="1"/>
  <c r="L142" i="25"/>
  <c r="L16" i="19" s="1"/>
  <c r="I322" i="25"/>
  <c r="I16" i="7" s="1"/>
  <c r="B265" i="25"/>
  <c r="A105" i="19" s="1"/>
  <c r="H419" i="25"/>
  <c r="H167" i="19" s="1"/>
  <c r="M303" i="25"/>
  <c r="N246" i="19" s="1"/>
  <c r="H403" i="25"/>
  <c r="H368" i="19" s="1"/>
  <c r="L15" i="25"/>
  <c r="L12" i="17" s="1"/>
  <c r="B323" i="25"/>
  <c r="A17" i="7" s="1"/>
  <c r="H75" i="25"/>
  <c r="H298" i="19" s="1"/>
  <c r="B328" i="25"/>
  <c r="A197" i="19" s="1"/>
  <c r="B237" i="25"/>
  <c r="A228" i="19" s="1"/>
  <c r="I136" i="25"/>
  <c r="I205" i="19" s="1"/>
  <c r="L189" i="25"/>
  <c r="L37" i="16" s="1"/>
  <c r="J130" i="25"/>
  <c r="J78" i="19" s="1"/>
  <c r="J274" i="25"/>
  <c r="J11" i="15" s="1"/>
  <c r="M381" i="25"/>
  <c r="L413" i="25"/>
  <c r="L378" i="19" s="1"/>
  <c r="B74" i="25"/>
  <c r="A297" i="19" s="1"/>
  <c r="J463" i="25"/>
  <c r="J60" i="16" s="1"/>
  <c r="J107" i="25"/>
  <c r="J326" i="19" s="1"/>
  <c r="K403" i="25"/>
  <c r="K368" i="19" s="1"/>
  <c r="K478" i="25"/>
  <c r="K43" i="19" s="1"/>
  <c r="B160" i="25"/>
  <c r="A337" i="19" s="1"/>
  <c r="M366" i="25"/>
  <c r="N143" i="19" s="1"/>
  <c r="K127" i="25"/>
  <c r="K75" i="19" s="1"/>
  <c r="H90" i="25"/>
  <c r="H59" i="19" s="1"/>
  <c r="I146" i="25"/>
  <c r="I87" i="19" s="1"/>
  <c r="B365" i="25"/>
  <c r="A142" i="19" s="1"/>
  <c r="I56" i="25"/>
  <c r="I38" i="18" s="1"/>
  <c r="I386" i="25"/>
  <c r="I157" i="19" s="1"/>
  <c r="J465" i="25"/>
  <c r="J62" i="16" s="1"/>
  <c r="I162" i="25"/>
  <c r="I339" i="19" s="1"/>
  <c r="J470" i="25"/>
  <c r="J302" i="19" s="1"/>
  <c r="J390" i="25"/>
  <c r="J161" i="19" s="1"/>
  <c r="H214" i="25"/>
  <c r="H220" i="19" s="1"/>
  <c r="H15" i="25"/>
  <c r="H12" i="17" s="1"/>
  <c r="B176" i="25"/>
  <c r="A24" i="16" s="1"/>
  <c r="J348" i="25"/>
  <c r="J133" i="19" s="1"/>
  <c r="H105" i="25"/>
  <c r="H324" i="19" s="1"/>
  <c r="M68" i="25"/>
  <c r="N291" i="19" s="1"/>
  <c r="J259" i="25"/>
  <c r="J99" i="19" s="1"/>
  <c r="M135" i="25"/>
  <c r="N204" i="19" s="1"/>
  <c r="L388" i="25"/>
  <c r="L159" i="19" s="1"/>
  <c r="J110" i="25"/>
  <c r="J329" i="19" s="1"/>
  <c r="I210" i="25"/>
  <c r="I216" i="19" s="1"/>
  <c r="H27" i="25"/>
  <c r="H275" i="19" s="1"/>
  <c r="J37" i="25"/>
  <c r="J279" i="19" s="1"/>
  <c r="J304" i="25"/>
  <c r="J247" i="19" s="1"/>
  <c r="H104" i="25"/>
  <c r="H323" i="19" s="1"/>
  <c r="H151" i="25"/>
  <c r="H11" i="16" s="1"/>
  <c r="H357" i="25"/>
  <c r="H138" i="19" s="1"/>
  <c r="H348" i="25"/>
  <c r="H133" i="19" s="1"/>
  <c r="J44" i="25"/>
  <c r="J26" i="18" s="1"/>
  <c r="H351" i="25"/>
  <c r="H38" i="19" s="1"/>
  <c r="J355" i="25"/>
  <c r="J136" i="19" s="1"/>
  <c r="L456" i="25"/>
  <c r="L187" i="19" s="1"/>
  <c r="J341" i="25"/>
  <c r="H360" i="25"/>
  <c r="H256" i="19" s="1"/>
  <c r="L217" i="25"/>
  <c r="L223" i="19" s="1"/>
  <c r="B363" i="25"/>
  <c r="A140" i="19" s="1"/>
  <c r="I13" i="25"/>
  <c r="I10" i="17" s="1"/>
  <c r="K437" i="25"/>
  <c r="K264" i="19" s="1"/>
  <c r="I144" i="25"/>
  <c r="I18" i="19" s="1"/>
  <c r="L169" i="25"/>
  <c r="L17" i="16" s="1"/>
  <c r="J297" i="25"/>
  <c r="J120" i="19" s="1"/>
  <c r="H246" i="25"/>
  <c r="H97" i="19" s="1"/>
  <c r="K240" i="25"/>
  <c r="K231" i="19" s="1"/>
  <c r="B87" i="25"/>
  <c r="A56" i="19" s="1"/>
  <c r="L90" i="25"/>
  <c r="L59" i="19" s="1"/>
  <c r="I249" i="25"/>
  <c r="I236" i="19" s="1"/>
  <c r="M291" i="25"/>
  <c r="N114" i="19" s="1"/>
  <c r="K156" i="25"/>
  <c r="K333" i="19" s="1"/>
  <c r="K65" i="25"/>
  <c r="K15" i="19" s="1"/>
  <c r="B32" i="25"/>
  <c r="A311" i="19" s="1"/>
  <c r="J452" i="25"/>
  <c r="J183" i="19" s="1"/>
  <c r="J114" i="25"/>
  <c r="J31" i="7" s="1"/>
  <c r="J444" i="25"/>
  <c r="J175" i="19" s="1"/>
  <c r="B417" i="25"/>
  <c r="A165" i="19" s="1"/>
  <c r="K126" i="25"/>
  <c r="K74" i="19" s="1"/>
  <c r="L150" i="25"/>
  <c r="L10" i="16" s="1"/>
  <c r="M193" i="25"/>
  <c r="N41" i="16" s="1"/>
  <c r="M181" i="25"/>
  <c r="N29" i="16" s="1"/>
  <c r="L347" i="25"/>
  <c r="L356" i="19" s="1"/>
  <c r="J387" i="25"/>
  <c r="J158" i="19" s="1"/>
  <c r="H358" i="25"/>
  <c r="H139" i="19" s="1"/>
  <c r="I85" i="25"/>
  <c r="I54" i="19" s="1"/>
  <c r="I340" i="25"/>
  <c r="M35" i="25"/>
  <c r="N277" i="19" s="1"/>
  <c r="L255" i="25"/>
  <c r="L241" i="19" s="1"/>
  <c r="B256" i="25"/>
  <c r="A242" i="19" s="1"/>
  <c r="L179" i="25"/>
  <c r="L27" i="16" s="1"/>
  <c r="H236" i="25"/>
  <c r="H227" i="19" s="1"/>
  <c r="K151" i="25"/>
  <c r="K11" i="16" s="1"/>
  <c r="M103" i="25"/>
  <c r="N322" i="19" s="1"/>
  <c r="I272" i="25"/>
  <c r="I112" i="19" s="1"/>
  <c r="K42" i="25"/>
  <c r="K24" i="18" s="1"/>
  <c r="L421" i="25"/>
  <c r="L169" i="19" s="1"/>
  <c r="I363" i="25"/>
  <c r="I140" i="19" s="1"/>
  <c r="H53" i="25"/>
  <c r="H35" i="18" s="1"/>
  <c r="H340" i="25"/>
  <c r="I335" i="25"/>
  <c r="I254" i="19" s="1"/>
  <c r="H471" i="25"/>
  <c r="H303" i="19" s="1"/>
  <c r="H372" i="25"/>
  <c r="H22" i="7" s="1"/>
  <c r="B315" i="25"/>
  <c r="A14" i="14" s="1"/>
  <c r="M236" i="25"/>
  <c r="N227" i="19" s="1"/>
  <c r="I78" i="25"/>
  <c r="I301" i="19" s="1"/>
  <c r="J398" i="25"/>
  <c r="J363" i="19" s="1"/>
  <c r="L94" i="25"/>
  <c r="L63" i="19" s="1"/>
  <c r="L118" i="25"/>
  <c r="L69" i="19" s="1"/>
  <c r="M120" i="25"/>
  <c r="N201" i="19" s="1"/>
  <c r="H182" i="25"/>
  <c r="H30" i="16" s="1"/>
  <c r="K174" i="25"/>
  <c r="K22" i="16" s="1"/>
  <c r="I103" i="25"/>
  <c r="I322" i="19" s="1"/>
  <c r="K257" i="25"/>
  <c r="K243" i="19" s="1"/>
  <c r="B252" i="25"/>
  <c r="K404" i="25"/>
  <c r="K369" i="19" s="1"/>
  <c r="B280" i="25"/>
  <c r="A17" i="15" s="1"/>
  <c r="K367" i="25"/>
  <c r="K144" i="19" s="1"/>
  <c r="K25" i="25"/>
  <c r="K273" i="19" s="1"/>
  <c r="L290" i="25"/>
  <c r="L113" i="19" s="1"/>
  <c r="K51" i="25"/>
  <c r="K33" i="18" s="1"/>
  <c r="H313" i="25"/>
  <c r="H12" i="14" s="1"/>
  <c r="H304" i="25"/>
  <c r="H247" i="19" s="1"/>
  <c r="B20" i="25"/>
  <c r="A17" i="17" s="1"/>
  <c r="L89" i="25"/>
  <c r="L58" i="19" s="1"/>
  <c r="J353" i="25"/>
  <c r="J40" i="19" s="1"/>
  <c r="J393" i="25"/>
  <c r="J358" i="19" s="1"/>
  <c r="H81" i="25"/>
  <c r="H50" i="19" s="1"/>
  <c r="M259" i="25"/>
  <c r="N99" i="19" s="1"/>
  <c r="J458" i="25"/>
  <c r="J189" i="19" s="1"/>
  <c r="J21" i="25"/>
  <c r="I35" i="25"/>
  <c r="I277" i="19" s="1"/>
  <c r="K379" i="25"/>
  <c r="H191" i="25"/>
  <c r="H39" i="16" s="1"/>
  <c r="I373" i="25"/>
  <c r="I23" i="7" s="1"/>
  <c r="L438" i="25"/>
  <c r="L265" i="19" s="1"/>
  <c r="I202" i="25"/>
  <c r="I208" i="19" s="1"/>
  <c r="J129" i="25"/>
  <c r="J77" i="19" s="1"/>
  <c r="L280" i="25"/>
  <c r="L17" i="15" s="1"/>
  <c r="J93" i="25"/>
  <c r="J62" i="19" s="1"/>
  <c r="H256" i="25"/>
  <c r="H242" i="19" s="1"/>
  <c r="I390" i="25"/>
  <c r="I161" i="19" s="1"/>
  <c r="K186" i="25"/>
  <c r="K34" i="16" s="1"/>
  <c r="L140" i="25"/>
  <c r="L84" i="19" s="1"/>
  <c r="B194" i="25"/>
  <c r="A42" i="16" s="1"/>
  <c r="L131" i="25"/>
  <c r="L79" i="19" s="1"/>
  <c r="M278" i="25"/>
  <c r="N15" i="15" s="1"/>
  <c r="K194" i="25"/>
  <c r="K42" i="16" s="1"/>
  <c r="K355" i="25"/>
  <c r="K136" i="19" s="1"/>
  <c r="B31" i="25"/>
  <c r="A310" i="19" s="1"/>
  <c r="M335" i="25"/>
  <c r="N254" i="19" s="1"/>
  <c r="L42" i="25"/>
  <c r="L24" i="18" s="1"/>
  <c r="H10" i="25"/>
  <c r="H17" i="18" s="1"/>
  <c r="H18" i="25"/>
  <c r="H15" i="17" s="1"/>
  <c r="M271" i="25"/>
  <c r="N111" i="19" s="1"/>
  <c r="H438" i="25"/>
  <c r="H265" i="19" s="1"/>
  <c r="I381" i="25"/>
  <c r="K351" i="25"/>
  <c r="K38" i="19" s="1"/>
  <c r="K167" i="25"/>
  <c r="K344" i="19" s="1"/>
  <c r="H387" i="25"/>
  <c r="H158" i="19" s="1"/>
  <c r="H112" i="25"/>
  <c r="B469" i="25"/>
  <c r="A286" i="19" s="1"/>
  <c r="H198" i="25"/>
  <c r="H348" i="19" s="1"/>
  <c r="M439" i="25"/>
  <c r="L70" i="25"/>
  <c r="L293" i="19" s="1"/>
  <c r="K6" i="25"/>
  <c r="K13" i="18" s="1"/>
  <c r="L335" i="25"/>
  <c r="L254" i="19" s="1"/>
  <c r="L92" i="25"/>
  <c r="L61" i="19" s="1"/>
  <c r="B261" i="25"/>
  <c r="A101" i="19" s="1"/>
  <c r="M228" i="25"/>
  <c r="N27" i="19" s="1"/>
  <c r="H17" i="25"/>
  <c r="H14" i="17" s="1"/>
  <c r="K173" i="25"/>
  <c r="K21" i="16" s="1"/>
  <c r="J450" i="25"/>
  <c r="J181" i="19" s="1"/>
  <c r="J481" i="25"/>
  <c r="J21" i="15" s="1"/>
  <c r="B267" i="25"/>
  <c r="A107" i="19" s="1"/>
  <c r="H117" i="25"/>
  <c r="H68" i="19" s="1"/>
  <c r="L167" i="25"/>
  <c r="L344" i="19" s="1"/>
  <c r="J212" i="25"/>
  <c r="J218" i="19" s="1"/>
  <c r="L3" i="25"/>
  <c r="L10" i="18" s="1"/>
  <c r="M471" i="25"/>
  <c r="N303" i="19" s="1"/>
  <c r="K239" i="25"/>
  <c r="K230" i="19" s="1"/>
  <c r="K165" i="25"/>
  <c r="K342" i="19" s="1"/>
  <c r="I42" i="25"/>
  <c r="I24" i="18" s="1"/>
  <c r="I471" i="25"/>
  <c r="I303" i="19" s="1"/>
  <c r="B133" i="25"/>
  <c r="A81" i="19" s="1"/>
  <c r="K263" i="25"/>
  <c r="K103" i="19" s="1"/>
  <c r="B63" i="25"/>
  <c r="A13" i="19" s="1"/>
  <c r="H363" i="25"/>
  <c r="H140" i="19" s="1"/>
  <c r="H207" i="25"/>
  <c r="H213" i="19" s="1"/>
  <c r="J283" i="25"/>
  <c r="J281" i="19" s="1"/>
  <c r="L382" i="25"/>
  <c r="L153" i="19" s="1"/>
  <c r="H224" i="25"/>
  <c r="H23" i="19" s="1"/>
  <c r="B86" i="25"/>
  <c r="A55" i="19" s="1"/>
  <c r="B161" i="25"/>
  <c r="A338" i="19" s="1"/>
  <c r="B376" i="25"/>
  <c r="A26" i="7" s="1"/>
  <c r="M232" i="25"/>
  <c r="N92" i="19" s="1"/>
  <c r="L387" i="25"/>
  <c r="L158" i="19" s="1"/>
  <c r="K372" i="25"/>
  <c r="K22" i="7" s="1"/>
  <c r="J262" i="25"/>
  <c r="J102" i="19" s="1"/>
  <c r="K381" i="25"/>
  <c r="L69" i="25"/>
  <c r="L292" i="19" s="1"/>
  <c r="M267" i="25"/>
  <c r="N107" i="19" s="1"/>
  <c r="H414" i="25"/>
  <c r="H379" i="19" s="1"/>
  <c r="H262" i="25"/>
  <c r="H102" i="19" s="1"/>
  <c r="I392" i="25"/>
  <c r="I357" i="19" s="1"/>
  <c r="B287" i="25"/>
  <c r="A351" i="19" s="1"/>
  <c r="H201" i="25"/>
  <c r="H45" i="16" s="1"/>
  <c r="B299" i="25"/>
  <c r="A122" i="19" s="1"/>
  <c r="H331" i="25"/>
  <c r="H10" i="7" s="1"/>
  <c r="L205" i="25"/>
  <c r="L211" i="19" s="1"/>
  <c r="L38" i="25"/>
  <c r="L20" i="18" s="1"/>
  <c r="B70" i="25"/>
  <c r="A293" i="19" s="1"/>
  <c r="I99" i="25"/>
  <c r="I318" i="19" s="1"/>
  <c r="M108" i="25"/>
  <c r="N327" i="19" s="1"/>
  <c r="I49" i="25"/>
  <c r="I31" i="18" s="1"/>
  <c r="M76" i="25"/>
  <c r="N299" i="19" s="1"/>
  <c r="J211" i="25"/>
  <c r="J217" i="19" s="1"/>
  <c r="M273" i="25"/>
  <c r="N10" i="15" s="1"/>
  <c r="B421" i="25"/>
  <c r="A169" i="19" s="1"/>
  <c r="K476" i="25"/>
  <c r="K268" i="19" s="1"/>
  <c r="J479" i="25"/>
  <c r="J44" i="19" s="1"/>
  <c r="I457" i="25"/>
  <c r="I188" i="19" s="1"/>
  <c r="H277" i="25"/>
  <c r="H14" i="15" s="1"/>
  <c r="M150" i="25"/>
  <c r="N10" i="16" s="1"/>
  <c r="M77" i="25"/>
  <c r="N300" i="19" s="1"/>
  <c r="K423" i="25"/>
  <c r="K259" i="19" s="1"/>
  <c r="K424" i="25"/>
  <c r="K260" i="19" s="1"/>
  <c r="I150" i="25"/>
  <c r="I10" i="16" s="1"/>
  <c r="M487" i="25"/>
  <c r="N27" i="15" s="1"/>
  <c r="H171" i="25"/>
  <c r="H19" i="16" s="1"/>
  <c r="I140" i="25"/>
  <c r="I84" i="19" s="1"/>
  <c r="L354" i="25"/>
  <c r="L41" i="19" s="1"/>
  <c r="L420" i="25"/>
  <c r="L168" i="19" s="1"/>
  <c r="I73" i="25"/>
  <c r="I296" i="19" s="1"/>
  <c r="J487" i="25"/>
  <c r="J27" i="15" s="1"/>
  <c r="B419" i="25"/>
  <c r="A167" i="19" s="1"/>
  <c r="K253" i="25"/>
  <c r="K239" i="19" s="1"/>
  <c r="K77" i="25"/>
  <c r="K300" i="19" s="1"/>
  <c r="I3" i="25"/>
  <c r="I10" i="18" s="1"/>
  <c r="H286" i="25"/>
  <c r="H350" i="19" s="1"/>
  <c r="K60" i="25"/>
  <c r="K10" i="19" s="1"/>
  <c r="J235" i="25"/>
  <c r="J226" i="19" s="1"/>
  <c r="I445" i="25"/>
  <c r="I176" i="19" s="1"/>
  <c r="H409" i="25"/>
  <c r="H374" i="19" s="1"/>
  <c r="H50" i="25"/>
  <c r="H32" i="18" s="1"/>
  <c r="M263" i="25"/>
  <c r="N103" i="19" s="1"/>
  <c r="H487" i="25"/>
  <c r="H27" i="15" s="1"/>
  <c r="H72" i="25"/>
  <c r="H295" i="19" s="1"/>
  <c r="J316" i="25"/>
  <c r="J30" i="19" s="1"/>
  <c r="H163" i="25"/>
  <c r="H340" i="19" s="1"/>
  <c r="M48" i="25"/>
  <c r="N30" i="18" s="1"/>
  <c r="B200" i="25"/>
  <c r="A44" i="16" s="1"/>
  <c r="H447" i="25"/>
  <c r="H178" i="19" s="1"/>
  <c r="K188" i="25"/>
  <c r="K36" i="16" s="1"/>
  <c r="B347" i="25"/>
  <c r="A356" i="19" s="1"/>
  <c r="I327" i="25"/>
  <c r="I196" i="19" s="1"/>
  <c r="H222" i="25"/>
  <c r="H21" i="19" s="1"/>
  <c r="H240" i="25"/>
  <c r="H231" i="19" s="1"/>
  <c r="M389" i="25"/>
  <c r="N160" i="19" s="1"/>
  <c r="I15" i="25"/>
  <c r="I12" i="17" s="1"/>
  <c r="M5" i="25"/>
  <c r="N12" i="18" s="1"/>
  <c r="M396" i="25"/>
  <c r="N361" i="19" s="1"/>
  <c r="K101" i="25"/>
  <c r="K320" i="19" s="1"/>
  <c r="L210" i="25"/>
  <c r="L216" i="19" s="1"/>
  <c r="B175" i="25"/>
  <c r="A23" i="16" s="1"/>
  <c r="K187" i="25"/>
  <c r="K35" i="16" s="1"/>
  <c r="I160" i="25"/>
  <c r="I337" i="19" s="1"/>
  <c r="J103" i="25"/>
  <c r="J322" i="19" s="1"/>
  <c r="L234" i="25"/>
  <c r="L94" i="19" s="1"/>
  <c r="H13" i="25"/>
  <c r="H10" i="17" s="1"/>
  <c r="M73" i="25"/>
  <c r="N296" i="19" s="1"/>
  <c r="K397" i="25"/>
  <c r="K362" i="19" s="1"/>
  <c r="L238" i="25"/>
  <c r="L229" i="19" s="1"/>
  <c r="M242" i="25"/>
  <c r="N233" i="19" s="1"/>
  <c r="B373" i="25"/>
  <c r="A23" i="7" s="1"/>
  <c r="L10" i="25"/>
  <c r="L17" i="18" s="1"/>
  <c r="M354" i="25"/>
  <c r="N41" i="19" s="1"/>
  <c r="L256" i="25"/>
  <c r="L242" i="19" s="1"/>
  <c r="J89" i="25"/>
  <c r="J58" i="19" s="1"/>
  <c r="I75" i="25"/>
  <c r="I298" i="19" s="1"/>
  <c r="J422" i="25"/>
  <c r="J170" i="19" s="1"/>
  <c r="M286" i="25"/>
  <c r="N350" i="19" s="1"/>
  <c r="M143" i="25"/>
  <c r="N17" i="19" s="1"/>
  <c r="K146" i="25"/>
  <c r="K87" i="19" s="1"/>
  <c r="K460" i="25"/>
  <c r="K191" i="19" s="1"/>
  <c r="I237" i="25"/>
  <c r="I228" i="19" s="1"/>
  <c r="J374" i="25"/>
  <c r="J24" i="7" s="1"/>
  <c r="L370" i="25"/>
  <c r="L147" i="19" s="1"/>
  <c r="M67" i="25"/>
  <c r="N290" i="19" s="1"/>
  <c r="L115" i="25"/>
  <c r="L66" i="19" s="1"/>
  <c r="K112" i="25"/>
  <c r="K323" i="25"/>
  <c r="K17" i="7" s="1"/>
  <c r="K89" i="25"/>
  <c r="K58" i="19" s="1"/>
  <c r="B12" i="25"/>
  <c r="M113" i="25"/>
  <c r="L467" i="25"/>
  <c r="L284" i="19" s="1"/>
  <c r="B393" i="25"/>
  <c r="A358" i="19" s="1"/>
  <c r="K345" i="25"/>
  <c r="K354" i="19" s="1"/>
  <c r="K3" i="25"/>
  <c r="K10" i="18" s="1"/>
  <c r="J285" i="25"/>
  <c r="J349" i="19" s="1"/>
  <c r="L83" i="25"/>
  <c r="L52" i="19" s="1"/>
  <c r="I311" i="25"/>
  <c r="I10" i="14" s="1"/>
  <c r="J292" i="25"/>
  <c r="J115" i="19" s="1"/>
  <c r="B186" i="25"/>
  <c r="A34" i="16" s="1"/>
  <c r="J169" i="25"/>
  <c r="J17" i="16" s="1"/>
  <c r="B314" i="25"/>
  <c r="A13" i="14" s="1"/>
  <c r="M176" i="25"/>
  <c r="N24" i="16" s="1"/>
  <c r="L43" i="25"/>
  <c r="L25" i="18" s="1"/>
  <c r="B192" i="25"/>
  <c r="A40" i="16" s="1"/>
  <c r="L433" i="25"/>
  <c r="L58" i="16" s="1"/>
  <c r="L137" i="25"/>
  <c r="L206" i="19" s="1"/>
  <c r="B127" i="25"/>
  <c r="A75" i="19" s="1"/>
  <c r="L141" i="25"/>
  <c r="L85" i="19" s="1"/>
  <c r="L441" i="25"/>
  <c r="M18" i="25"/>
  <c r="N15" i="17" s="1"/>
  <c r="B400" i="25"/>
  <c r="A365" i="19" s="1"/>
  <c r="M163" i="25"/>
  <c r="N340" i="19" s="1"/>
  <c r="L473" i="25"/>
  <c r="L305" i="19" s="1"/>
  <c r="L286" i="25"/>
  <c r="L350" i="19" s="1"/>
  <c r="M299" i="25"/>
  <c r="N122" i="19" s="1"/>
  <c r="L166" i="25"/>
  <c r="L343" i="19" s="1"/>
  <c r="M107" i="25"/>
  <c r="N326" i="19" s="1"/>
  <c r="H107" i="25"/>
  <c r="H326" i="19" s="1"/>
  <c r="K180" i="25"/>
  <c r="K28" i="16" s="1"/>
  <c r="B193" i="25"/>
  <c r="A41" i="16" s="1"/>
  <c r="I467" i="25"/>
  <c r="I284" i="19" s="1"/>
  <c r="M111" i="25"/>
  <c r="N330" i="19" s="1"/>
  <c r="I414" i="25"/>
  <c r="I379" i="19" s="1"/>
  <c r="J24" i="25"/>
  <c r="J272" i="19" s="1"/>
  <c r="K176" i="25"/>
  <c r="K24" i="16" s="1"/>
  <c r="L161" i="25"/>
  <c r="L338" i="19" s="1"/>
  <c r="L391" i="25"/>
  <c r="L162" i="19" s="1"/>
  <c r="M265" i="25"/>
  <c r="N105" i="19" s="1"/>
  <c r="M478" i="25"/>
  <c r="N43" i="19" s="1"/>
  <c r="L394" i="25"/>
  <c r="L359" i="19" s="1"/>
  <c r="K434" i="25"/>
  <c r="K59" i="16" s="1"/>
  <c r="M8" i="25"/>
  <c r="N15" i="18" s="1"/>
  <c r="B370" i="25"/>
  <c r="A147" i="19" s="1"/>
  <c r="M238" i="25"/>
  <c r="N229" i="19" s="1"/>
  <c r="J217" i="25"/>
  <c r="J223" i="19" s="1"/>
  <c r="J314" i="25"/>
  <c r="J13" i="14" s="1"/>
  <c r="L372" i="25"/>
  <c r="L22" i="7" s="1"/>
  <c r="H80" i="25"/>
  <c r="H49" i="19" s="1"/>
  <c r="M270" i="25"/>
  <c r="N110" i="19" s="1"/>
  <c r="M199" i="25"/>
  <c r="N43" i="16" s="1"/>
  <c r="I26" i="25"/>
  <c r="I274" i="19" s="1"/>
  <c r="L451" i="25"/>
  <c r="L182" i="19" s="1"/>
  <c r="J307" i="25"/>
  <c r="J250" i="19" s="1"/>
  <c r="I116" i="25"/>
  <c r="I67" i="19" s="1"/>
  <c r="M54" i="25"/>
  <c r="N36" i="18" s="1"/>
  <c r="K183" i="25"/>
  <c r="K31" i="16" s="1"/>
  <c r="L76" i="25"/>
  <c r="L299" i="19" s="1"/>
  <c r="I230" i="25"/>
  <c r="I29" i="19" s="1"/>
  <c r="K350" i="25"/>
  <c r="K135" i="19" s="1"/>
  <c r="M46" i="25"/>
  <c r="N28" i="18" s="1"/>
  <c r="J284" i="25"/>
  <c r="J282" i="19" s="1"/>
  <c r="L37" i="25"/>
  <c r="L279" i="19" s="1"/>
  <c r="H115" i="25"/>
  <c r="H66" i="19" s="1"/>
  <c r="H44" i="25"/>
  <c r="H26" i="18" s="1"/>
  <c r="J253" i="25"/>
  <c r="J239" i="19" s="1"/>
  <c r="H380" i="25"/>
  <c r="H173" i="25"/>
  <c r="H21" i="16" s="1"/>
  <c r="J294" i="25"/>
  <c r="J117" i="19" s="1"/>
  <c r="M112" i="25"/>
  <c r="L183" i="25"/>
  <c r="L31" i="16" s="1"/>
  <c r="H91" i="25"/>
  <c r="H60" i="19" s="1"/>
  <c r="B463" i="25"/>
  <c r="A60" i="16" s="1"/>
  <c r="L373" i="25"/>
  <c r="L23" i="7" s="1"/>
  <c r="B338" i="25"/>
  <c r="A48" i="16" s="1"/>
  <c r="J241" i="25"/>
  <c r="J232" i="19" s="1"/>
  <c r="I316" i="25"/>
  <c r="I30" i="19" s="1"/>
  <c r="H307" i="25"/>
  <c r="H250" i="19" s="1"/>
  <c r="J406" i="25"/>
  <c r="J371" i="19" s="1"/>
  <c r="I121" i="25"/>
  <c r="I202" i="19" s="1"/>
  <c r="J250" i="25"/>
  <c r="J237" i="19" s="1"/>
  <c r="I259" i="25"/>
  <c r="I99" i="19" s="1"/>
  <c r="J119" i="25"/>
  <c r="J70" i="19" s="1"/>
  <c r="L145" i="25"/>
  <c r="L86" i="19" s="1"/>
  <c r="B230" i="25"/>
  <c r="A29" i="19" s="1"/>
  <c r="J260" i="25"/>
  <c r="J100" i="19" s="1"/>
  <c r="K285" i="25"/>
  <c r="K349" i="19" s="1"/>
  <c r="I158" i="25"/>
  <c r="I335" i="19" s="1"/>
  <c r="M241" i="25"/>
  <c r="N232" i="19" s="1"/>
  <c r="K171" i="25"/>
  <c r="K19" i="16" s="1"/>
  <c r="K245" i="25"/>
  <c r="K96" i="19" s="1"/>
  <c r="M114" i="25"/>
  <c r="N31" i="7" s="1"/>
  <c r="M445" i="25"/>
  <c r="N176" i="19" s="1"/>
  <c r="I44" i="25"/>
  <c r="I26" i="18" s="1"/>
  <c r="B476" i="25"/>
  <c r="A268" i="19" s="1"/>
  <c r="M473" i="25"/>
  <c r="N305" i="19" s="1"/>
  <c r="I429" i="25"/>
  <c r="I174" i="19" s="1"/>
  <c r="I194" i="25"/>
  <c r="I42" i="16" s="1"/>
  <c r="B352" i="25"/>
  <c r="A39" i="19" s="1"/>
  <c r="J173" i="25"/>
  <c r="J21" i="16" s="1"/>
  <c r="L91" i="25"/>
  <c r="L60" i="19" s="1"/>
  <c r="I282" i="25"/>
  <c r="I280" i="19" s="1"/>
  <c r="K12" i="25"/>
  <c r="K19" i="18" s="1"/>
  <c r="B164" i="25"/>
  <c r="A341" i="19" s="1"/>
  <c r="H374" i="25"/>
  <c r="H24" i="7" s="1"/>
  <c r="B397" i="25"/>
  <c r="A362" i="19" s="1"/>
  <c r="L486" i="25"/>
  <c r="L26" i="15" s="1"/>
  <c r="B137" i="25"/>
  <c r="A206" i="19" s="1"/>
  <c r="L144" i="25"/>
  <c r="L18" i="19" s="1"/>
  <c r="M87" i="25"/>
  <c r="N56" i="19" s="1"/>
  <c r="B243" i="25"/>
  <c r="A234" i="19" s="1"/>
  <c r="H43" i="25"/>
  <c r="H25" i="18" s="1"/>
  <c r="L143" i="25"/>
  <c r="L17" i="19" s="1"/>
  <c r="I278" i="25"/>
  <c r="I15" i="15" s="1"/>
  <c r="K5" i="25"/>
  <c r="K12" i="18" s="1"/>
  <c r="J223" i="25"/>
  <c r="J22" i="19" s="1"/>
  <c r="J338" i="25"/>
  <c r="H325" i="25"/>
  <c r="H19" i="7" s="1"/>
  <c r="L408" i="25"/>
  <c r="L373" i="19" s="1"/>
  <c r="B162" i="25"/>
  <c r="A339" i="19" s="1"/>
  <c r="L322" i="25"/>
  <c r="L16" i="7" s="1"/>
  <c r="L204" i="25"/>
  <c r="L210" i="19" s="1"/>
  <c r="L360" i="25"/>
  <c r="L256" i="19" s="1"/>
  <c r="J140" i="25"/>
  <c r="J84" i="19" s="1"/>
  <c r="L482" i="25"/>
  <c r="L22" i="15" s="1"/>
  <c r="L77" i="25"/>
  <c r="L300" i="19" s="1"/>
  <c r="I179" i="25"/>
  <c r="I27" i="16" s="1"/>
  <c r="B109" i="25"/>
  <c r="A328" i="19" s="1"/>
  <c r="J360" i="25"/>
  <c r="J256" i="19" s="1"/>
  <c r="K192" i="25"/>
  <c r="K40" i="16" s="1"/>
  <c r="M174" i="25"/>
  <c r="N22" i="16" s="1"/>
  <c r="J252" i="25"/>
  <c r="B88" i="25"/>
  <c r="A57" i="19" s="1"/>
  <c r="B120" i="25"/>
  <c r="A201" i="19" s="1"/>
  <c r="H339" i="25"/>
  <c r="H189" i="25"/>
  <c r="H37" i="16" s="1"/>
  <c r="L74" i="25"/>
  <c r="L297" i="19" s="1"/>
  <c r="L369" i="25"/>
  <c r="L146" i="19" s="1"/>
  <c r="I307" i="25"/>
  <c r="I250" i="19" s="1"/>
  <c r="L295" i="25"/>
  <c r="L118" i="19" s="1"/>
  <c r="L309" i="25"/>
  <c r="L125" i="19" s="1"/>
  <c r="B117" i="25"/>
  <c r="A68" i="19" s="1"/>
  <c r="M401" i="25"/>
  <c r="N366" i="19" s="1"/>
  <c r="L72" i="25"/>
  <c r="L295" i="19" s="1"/>
  <c r="I450" i="25"/>
  <c r="I181" i="19" s="1"/>
  <c r="B220" i="25"/>
  <c r="A19" i="19" s="1"/>
  <c r="K196" i="25"/>
  <c r="K346" i="19" s="1"/>
  <c r="I487" i="25"/>
  <c r="I27" i="15" s="1"/>
  <c r="L231" i="25"/>
  <c r="L91" i="19" s="1"/>
  <c r="M202" i="25"/>
  <c r="N208" i="19" s="1"/>
  <c r="K228" i="25"/>
  <c r="K27" i="19" s="1"/>
  <c r="B145" i="25"/>
  <c r="A86" i="19" s="1"/>
  <c r="J214" i="25"/>
  <c r="J220" i="19" s="1"/>
  <c r="M91" i="25"/>
  <c r="N60" i="19" s="1"/>
  <c r="I448" i="25"/>
  <c r="I179" i="19" s="1"/>
  <c r="J109" i="25"/>
  <c r="J328" i="19" s="1"/>
  <c r="J153" i="25"/>
  <c r="J13" i="16" s="1"/>
  <c r="L310" i="25"/>
  <c r="L126" i="19" s="1"/>
  <c r="I477" i="25"/>
  <c r="I42" i="19" s="1"/>
  <c r="H185" i="25"/>
  <c r="H33" i="16" s="1"/>
  <c r="H278" i="25"/>
  <c r="H15" i="15" s="1"/>
  <c r="B152" i="25"/>
  <c r="A12" i="16" s="1"/>
  <c r="L317" i="25"/>
  <c r="L31" i="19" s="1"/>
  <c r="J64" i="25"/>
  <c r="J14" i="19" s="1"/>
  <c r="L301" i="25"/>
  <c r="L124" i="19" s="1"/>
  <c r="H341" i="25"/>
  <c r="H367" i="25"/>
  <c r="H144" i="19" s="1"/>
  <c r="I416" i="25"/>
  <c r="I164" i="19" s="1"/>
  <c r="B205" i="25"/>
  <c r="A211" i="19" s="1"/>
  <c r="B165" i="25"/>
  <c r="A342" i="19" s="1"/>
  <c r="J414" i="25"/>
  <c r="J379" i="19" s="1"/>
  <c r="K255" i="25"/>
  <c r="K241" i="19" s="1"/>
  <c r="L427" i="25"/>
  <c r="L172" i="19" s="1"/>
  <c r="L436" i="25"/>
  <c r="L263" i="19" s="1"/>
  <c r="I395" i="25"/>
  <c r="I360" i="19" s="1"/>
  <c r="M470" i="25"/>
  <c r="N302" i="19" s="1"/>
  <c r="L355" i="25"/>
  <c r="L136" i="19" s="1"/>
  <c r="K135" i="25"/>
  <c r="K204" i="19" s="1"/>
  <c r="M93" i="25"/>
  <c r="N62" i="19" s="1"/>
  <c r="I276" i="25"/>
  <c r="I13" i="15" s="1"/>
  <c r="H71" i="25"/>
  <c r="H294" i="19" s="1"/>
  <c r="H162" i="25"/>
  <c r="H339" i="19" s="1"/>
  <c r="M148" i="25"/>
  <c r="N89" i="19" s="1"/>
  <c r="H295" i="25"/>
  <c r="H118" i="19" s="1"/>
  <c r="H237" i="25"/>
  <c r="H228" i="19" s="1"/>
  <c r="B147" i="25"/>
  <c r="A88" i="19" s="1"/>
  <c r="H3" i="25"/>
  <c r="H10" i="18" s="1"/>
  <c r="M391" i="25"/>
  <c r="N162" i="19" s="1"/>
  <c r="L223" i="25"/>
  <c r="L22" i="19" s="1"/>
  <c r="K286" i="25"/>
  <c r="K350" i="19" s="1"/>
  <c r="M156" i="25"/>
  <c r="N333" i="19" s="1"/>
  <c r="M314" i="25"/>
  <c r="N13" i="14" s="1"/>
  <c r="B296" i="25"/>
  <c r="A119" i="19" s="1"/>
  <c r="M307" i="25"/>
  <c r="N250" i="19" s="1"/>
  <c r="I198" i="25"/>
  <c r="I348" i="19" s="1"/>
  <c r="J226" i="25"/>
  <c r="J25" i="19" s="1"/>
  <c r="H279" i="25"/>
  <c r="H16" i="15" s="1"/>
  <c r="J352" i="25"/>
  <c r="J39" i="19" s="1"/>
  <c r="B3" i="25"/>
  <c r="J345" i="25"/>
  <c r="J354" i="19" s="1"/>
  <c r="I406" i="25"/>
  <c r="I371" i="19" s="1"/>
  <c r="B234" i="25"/>
  <c r="A94" i="19" s="1"/>
  <c r="M446" i="25"/>
  <c r="N177" i="19" s="1"/>
  <c r="K206" i="25"/>
  <c r="K212" i="19" s="1"/>
  <c r="K359" i="25"/>
  <c r="K255" i="19" s="1"/>
  <c r="K443" i="25"/>
  <c r="H29" i="25"/>
  <c r="H308" i="19" s="1"/>
  <c r="L282" i="25"/>
  <c r="L280" i="19" s="1"/>
  <c r="J40" i="25"/>
  <c r="J22" i="18" s="1"/>
  <c r="J365" i="25"/>
  <c r="J142" i="19" s="1"/>
  <c r="J231" i="25"/>
  <c r="J91" i="19" s="1"/>
  <c r="M298" i="25"/>
  <c r="N121" i="19" s="1"/>
  <c r="J53" i="25"/>
  <c r="J35" i="18" s="1"/>
  <c r="J156" i="25"/>
  <c r="J333" i="19" s="1"/>
  <c r="M436" i="25"/>
  <c r="N263" i="19" s="1"/>
  <c r="J484" i="25"/>
  <c r="J24" i="15" s="1"/>
  <c r="K455" i="25"/>
  <c r="K186" i="19" s="1"/>
  <c r="B479" i="25"/>
  <c r="A44" i="19" s="1"/>
  <c r="H251" i="25"/>
  <c r="H238" i="19" s="1"/>
  <c r="B471" i="25"/>
  <c r="A303" i="19" s="1"/>
  <c r="I92" i="25"/>
  <c r="I61" i="19" s="1"/>
  <c r="B107" i="25"/>
  <c r="A326" i="19" s="1"/>
  <c r="H314" i="25"/>
  <c r="H13" i="14" s="1"/>
  <c r="B10" i="25"/>
  <c r="M165" i="25"/>
  <c r="N342" i="19" s="1"/>
  <c r="I437" i="25"/>
  <c r="I264" i="19" s="1"/>
  <c r="H297" i="25"/>
  <c r="H120" i="19" s="1"/>
  <c r="I303" i="25"/>
  <c r="I246" i="19" s="1"/>
  <c r="J112" i="25"/>
  <c r="K62" i="25"/>
  <c r="K12" i="19" s="1"/>
  <c r="L67" i="25"/>
  <c r="L290" i="19" s="1"/>
  <c r="H192" i="25"/>
  <c r="H40" i="16" s="1"/>
  <c r="B384" i="25"/>
  <c r="A155" i="19" s="1"/>
  <c r="J257" i="25"/>
  <c r="J243" i="19" s="1"/>
  <c r="L423" i="25"/>
  <c r="L259" i="19" s="1"/>
  <c r="M177" i="25"/>
  <c r="N25" i="16" s="1"/>
  <c r="H354" i="25"/>
  <c r="H41" i="19" s="1"/>
  <c r="J118" i="25"/>
  <c r="J69" i="19" s="1"/>
  <c r="L270" i="25"/>
  <c r="L110" i="19" s="1"/>
  <c r="H141" i="25"/>
  <c r="H85" i="19" s="1"/>
  <c r="M323" i="25"/>
  <c r="N17" i="7" s="1"/>
  <c r="H238" i="25"/>
  <c r="H229" i="19" s="1"/>
  <c r="H484" i="25"/>
  <c r="H24" i="15" s="1"/>
  <c r="K148" i="25"/>
  <c r="K89" i="19" s="1"/>
  <c r="H416" i="25"/>
  <c r="H164" i="19" s="1"/>
  <c r="I302" i="25"/>
  <c r="I245" i="19" s="1"/>
  <c r="J138" i="25"/>
  <c r="J207" i="19" s="1"/>
  <c r="B28" i="25"/>
  <c r="A276" i="19" s="1"/>
  <c r="I436" i="25"/>
  <c r="I263" i="19" s="1"/>
  <c r="K309" i="25"/>
  <c r="K125" i="19" s="1"/>
  <c r="L213" i="25"/>
  <c r="L219" i="19" s="1"/>
  <c r="B134" i="25"/>
  <c r="A82" i="19" s="1"/>
  <c r="J181" i="25"/>
  <c r="J29" i="16" s="1"/>
  <c r="M486" i="25"/>
  <c r="N26" i="15" s="1"/>
  <c r="B56" i="25"/>
  <c r="A38" i="18" s="1"/>
  <c r="J204" i="25"/>
  <c r="J210" i="19" s="1"/>
  <c r="M269" i="25"/>
  <c r="N109" i="19" s="1"/>
  <c r="B336" i="25"/>
  <c r="A46" i="16" s="1"/>
  <c r="L36" i="25"/>
  <c r="L278" i="19" s="1"/>
  <c r="K389" i="25"/>
  <c r="K160" i="19" s="1"/>
  <c r="J282" i="25"/>
  <c r="J280" i="19" s="1"/>
  <c r="B282" i="25"/>
  <c r="A280" i="19" s="1"/>
  <c r="I47" i="25"/>
  <c r="I29" i="18" s="1"/>
  <c r="H220" i="25"/>
  <c r="H19" i="19" s="1"/>
  <c r="K155" i="25"/>
  <c r="K15" i="16" s="1"/>
  <c r="I339" i="25"/>
  <c r="H248" i="25"/>
  <c r="H235" i="19" s="1"/>
  <c r="H149" i="25"/>
  <c r="H90" i="19" s="1"/>
  <c r="L464" i="25"/>
  <c r="L61" i="16" s="1"/>
  <c r="K394" i="25"/>
  <c r="K359" i="19" s="1"/>
  <c r="M262" i="25"/>
  <c r="N102" i="19" s="1"/>
  <c r="B428" i="25"/>
  <c r="A173" i="19" s="1"/>
  <c r="J36" i="25"/>
  <c r="J278" i="19" s="1"/>
  <c r="I196" i="25"/>
  <c r="I346" i="19" s="1"/>
  <c r="K52" i="25"/>
  <c r="K34" i="18" s="1"/>
  <c r="K266" i="25"/>
  <c r="K106" i="19" s="1"/>
  <c r="J324" i="25"/>
  <c r="J18" i="7" s="1"/>
  <c r="K244" i="25"/>
  <c r="K95" i="19" s="1"/>
  <c r="M340" i="25"/>
  <c r="J117" i="25"/>
  <c r="J68" i="19" s="1"/>
  <c r="B258" i="25"/>
  <c r="A244" i="19" s="1"/>
  <c r="J255" i="25"/>
  <c r="J241" i="19" s="1"/>
  <c r="I232" i="25"/>
  <c r="I92" i="19" s="1"/>
  <c r="J190" i="25"/>
  <c r="J38" i="16" s="1"/>
  <c r="B167" i="25"/>
  <c r="A344" i="19" s="1"/>
  <c r="J405" i="25"/>
  <c r="J370" i="19" s="1"/>
  <c r="B188" i="25"/>
  <c r="A36" i="16" s="1"/>
  <c r="J9" i="25"/>
  <c r="J16" i="18" s="1"/>
  <c r="L191" i="25"/>
  <c r="L39" i="16" s="1"/>
  <c r="K190" i="25"/>
  <c r="K38" i="16" s="1"/>
  <c r="K59" i="25"/>
  <c r="K41" i="18" s="1"/>
  <c r="M49" i="25"/>
  <c r="N31" i="18" s="1"/>
  <c r="B242" i="25"/>
  <c r="A233" i="19" s="1"/>
  <c r="H381" i="25"/>
  <c r="M450" i="25"/>
  <c r="N181" i="19" s="1"/>
  <c r="L316" i="25"/>
  <c r="L30" i="19" s="1"/>
  <c r="M341" i="25"/>
  <c r="J162" i="25"/>
  <c r="J339" i="19" s="1"/>
  <c r="H305" i="25"/>
  <c r="H248" i="19" s="1"/>
  <c r="H431" i="25"/>
  <c r="H56" i="16" s="1"/>
  <c r="K329" i="25"/>
  <c r="K198" i="19" s="1"/>
  <c r="K37" i="25"/>
  <c r="K279" i="19" s="1"/>
  <c r="H146" i="25"/>
  <c r="H87" i="19" s="1"/>
  <c r="M175" i="25"/>
  <c r="N23" i="16" s="1"/>
  <c r="I155" i="25"/>
  <c r="I15" i="16" s="1"/>
  <c r="I39" i="25"/>
  <c r="I21" i="18" s="1"/>
  <c r="B101" i="25"/>
  <c r="A320" i="19" s="1"/>
  <c r="H258" i="25"/>
  <c r="H244" i="19" s="1"/>
  <c r="B262" i="25"/>
  <c r="A102" i="19" s="1"/>
  <c r="B257" i="25"/>
  <c r="A243" i="19" s="1"/>
  <c r="B480" i="25"/>
  <c r="A45" i="19" s="1"/>
  <c r="I82" i="25"/>
  <c r="I51" i="19" s="1"/>
  <c r="K121" i="25"/>
  <c r="K202" i="19" s="1"/>
  <c r="L344" i="25"/>
  <c r="L37" i="19" s="1"/>
  <c r="L318" i="25"/>
  <c r="L32" i="19" s="1"/>
  <c r="L168" i="25"/>
  <c r="L16" i="16" s="1"/>
  <c r="M368" i="25"/>
  <c r="N145" i="19" s="1"/>
  <c r="K464" i="25"/>
  <c r="K61" i="16" s="1"/>
  <c r="K380" i="25"/>
  <c r="K243" i="25"/>
  <c r="K234" i="19" s="1"/>
  <c r="J395" i="25"/>
  <c r="J360" i="19" s="1"/>
  <c r="H61" i="25"/>
  <c r="H11" i="19" s="1"/>
  <c r="M184" i="25"/>
  <c r="N32" i="16" s="1"/>
  <c r="K124" i="25"/>
  <c r="K72" i="19" s="1"/>
  <c r="H311" i="25"/>
  <c r="H10" i="14" s="1"/>
  <c r="J388" i="25"/>
  <c r="J159" i="19" s="1"/>
  <c r="K103" i="25"/>
  <c r="K322" i="19" s="1"/>
  <c r="I193" i="25"/>
  <c r="I41" i="16" s="1"/>
  <c r="H263" i="25"/>
  <c r="H103" i="19" s="1"/>
  <c r="K242" i="25"/>
  <c r="K233" i="19" s="1"/>
  <c r="J168" i="25"/>
  <c r="J16" i="16" s="1"/>
  <c r="M225" i="25"/>
  <c r="N24" i="19" s="1"/>
  <c r="L202" i="25"/>
  <c r="L208" i="19" s="1"/>
  <c r="L490" i="25"/>
  <c r="L30" i="15" s="1"/>
  <c r="L331" i="25"/>
  <c r="L10" i="7" s="1"/>
  <c r="B433" i="25"/>
  <c r="A58" i="16" s="1"/>
  <c r="J52" i="25"/>
  <c r="J34" i="18" s="1"/>
  <c r="K45" i="25"/>
  <c r="K27" i="18" s="1"/>
  <c r="I253" i="25"/>
  <c r="I239" i="19" s="1"/>
  <c r="B303" i="25"/>
  <c r="A246" i="19" s="1"/>
  <c r="H293" i="25"/>
  <c r="H116" i="19" s="1"/>
  <c r="I81" i="25"/>
  <c r="I50" i="19" s="1"/>
  <c r="M125" i="25"/>
  <c r="N73" i="19" s="1"/>
  <c r="M459" i="25"/>
  <c r="N190" i="19" s="1"/>
  <c r="M469" i="25"/>
  <c r="N286" i="19" s="1"/>
  <c r="H196" i="25"/>
  <c r="H346" i="19" s="1"/>
  <c r="K254" i="25"/>
  <c r="K240" i="19" s="1"/>
  <c r="L100" i="25"/>
  <c r="L319" i="19" s="1"/>
  <c r="J233" i="25"/>
  <c r="J93" i="19" s="1"/>
  <c r="L225" i="25"/>
  <c r="L24" i="19" s="1"/>
  <c r="K28" i="25"/>
  <c r="K276" i="19" s="1"/>
  <c r="M456" i="25"/>
  <c r="N187" i="19" s="1"/>
  <c r="K482" i="25"/>
  <c r="K22" i="15" s="1"/>
  <c r="B442" i="25"/>
  <c r="L470" i="25"/>
  <c r="L302" i="19" s="1"/>
  <c r="H114" i="25"/>
  <c r="H31" i="7" s="1"/>
  <c r="I100" i="25"/>
  <c r="I319" i="19" s="1"/>
  <c r="B183" i="25"/>
  <c r="A31" i="16" s="1"/>
  <c r="M414" i="25"/>
  <c r="N379" i="19" s="1"/>
  <c r="M285" i="25"/>
  <c r="N349" i="19" s="1"/>
  <c r="M437" i="25"/>
  <c r="N264" i="19" s="1"/>
  <c r="I334" i="25"/>
  <c r="I253" i="19" s="1"/>
  <c r="L245" i="25"/>
  <c r="L96" i="19" s="1"/>
  <c r="M312" i="25"/>
  <c r="N11" i="14" s="1"/>
  <c r="K318" i="25"/>
  <c r="K32" i="19" s="1"/>
  <c r="M160" i="25"/>
  <c r="N337" i="19" s="1"/>
  <c r="L30" i="25"/>
  <c r="L309" i="19" s="1"/>
  <c r="J191" i="25"/>
  <c r="J39" i="16" s="1"/>
  <c r="L349" i="25"/>
  <c r="L134" i="19" s="1"/>
  <c r="H399" i="25"/>
  <c r="H364" i="19" s="1"/>
  <c r="L232" i="25"/>
  <c r="L92" i="19" s="1"/>
  <c r="L19" i="25"/>
  <c r="L16" i="17" s="1"/>
  <c r="I117" i="25"/>
  <c r="I68" i="19" s="1"/>
  <c r="I404" i="25"/>
  <c r="I369" i="19" s="1"/>
  <c r="I197" i="25"/>
  <c r="I347" i="19" s="1"/>
  <c r="L362" i="25"/>
  <c r="L258" i="19" s="1"/>
  <c r="H463" i="25"/>
  <c r="H60" i="16" s="1"/>
  <c r="L241" i="25"/>
  <c r="L232" i="19" s="1"/>
  <c r="L401" i="25"/>
  <c r="L366" i="19" s="1"/>
  <c r="B67" i="25"/>
  <c r="A290" i="19" s="1"/>
  <c r="H291" i="25"/>
  <c r="H114" i="19" s="1"/>
  <c r="I486" i="25"/>
  <c r="I26" i="15" s="1"/>
  <c r="L484" i="25"/>
  <c r="L24" i="15" s="1"/>
  <c r="K472" i="25"/>
  <c r="K304" i="19" s="1"/>
  <c r="H21" i="25"/>
  <c r="K230" i="25"/>
  <c r="K29" i="19" s="1"/>
  <c r="K35" i="25"/>
  <c r="K277" i="19" s="1"/>
  <c r="I20" i="25"/>
  <c r="I17" i="17" s="1"/>
  <c r="M166" i="25"/>
  <c r="N343" i="19" s="1"/>
  <c r="K113" i="25"/>
  <c r="I62" i="25"/>
  <c r="I12" i="19" s="1"/>
  <c r="M353" i="25"/>
  <c r="N40" i="19" s="1"/>
  <c r="H404" i="25"/>
  <c r="H369" i="19" s="1"/>
  <c r="K109" i="25"/>
  <c r="K328" i="19" s="1"/>
  <c r="B311" i="25"/>
  <c r="A10" i="14" s="1"/>
  <c r="B60" i="25"/>
  <c r="A10" i="19" s="1"/>
  <c r="J286" i="25"/>
  <c r="J350" i="19" s="1"/>
  <c r="L219" i="25"/>
  <c r="L225" i="19" s="1"/>
  <c r="K95" i="25"/>
  <c r="K64" i="19" s="1"/>
  <c r="M344" i="25"/>
  <c r="N54" i="16" s="1"/>
  <c r="M230" i="25"/>
  <c r="N29" i="19" s="1"/>
  <c r="I459" i="25"/>
  <c r="I190" i="19" s="1"/>
  <c r="M266" i="25"/>
  <c r="N106" i="19" s="1"/>
  <c r="I51" i="25"/>
  <c r="I33" i="18" s="1"/>
  <c r="I389" i="25"/>
  <c r="I160" i="19" s="1"/>
  <c r="K319" i="25"/>
  <c r="K33" i="19" s="1"/>
  <c r="I433" i="25"/>
  <c r="I58" i="16" s="1"/>
  <c r="M449" i="25"/>
  <c r="N180" i="19" s="1"/>
  <c r="M159" i="25"/>
  <c r="N336" i="19" s="1"/>
  <c r="H147" i="25"/>
  <c r="H88" i="19" s="1"/>
  <c r="K395" i="25"/>
  <c r="K360" i="19" s="1"/>
  <c r="J33" i="25"/>
  <c r="J312" i="19" s="1"/>
  <c r="J203" i="25"/>
  <c r="J209" i="19" s="1"/>
  <c r="B474" i="25"/>
  <c r="A266" i="19" s="1"/>
  <c r="H288" i="25"/>
  <c r="H352" i="19" s="1"/>
  <c r="J242" i="25"/>
  <c r="J233" i="19" s="1"/>
  <c r="I295" i="25"/>
  <c r="I118" i="19" s="1"/>
  <c r="B102" i="25"/>
  <c r="A321" i="19" s="1"/>
  <c r="I76" i="25"/>
  <c r="I299" i="19" s="1"/>
  <c r="L237" i="25"/>
  <c r="L228" i="19" s="1"/>
  <c r="H133" i="25"/>
  <c r="H81" i="19" s="1"/>
  <c r="K203" i="25"/>
  <c r="K209" i="19" s="1"/>
  <c r="L281" i="25"/>
  <c r="L18" i="15" s="1"/>
  <c r="J438" i="25"/>
  <c r="J265" i="19" s="1"/>
  <c r="I286" i="25"/>
  <c r="I350" i="19" s="1"/>
  <c r="H247" i="25"/>
  <c r="H98" i="19" s="1"/>
  <c r="H92" i="25"/>
  <c r="H61" i="19" s="1"/>
  <c r="J220" i="25"/>
  <c r="J19" i="19" s="1"/>
  <c r="L101" i="25"/>
  <c r="L320" i="19" s="1"/>
  <c r="I348" i="25"/>
  <c r="I133" i="19" s="1"/>
  <c r="L444" i="25"/>
  <c r="L175" i="19" s="1"/>
  <c r="B271" i="25"/>
  <c r="A111" i="19" s="1"/>
  <c r="I79" i="25"/>
  <c r="I48" i="19" s="1"/>
  <c r="I123" i="25"/>
  <c r="I71" i="19" s="1"/>
  <c r="M428" i="25"/>
  <c r="N173" i="19" s="1"/>
  <c r="J77" i="25"/>
  <c r="J300" i="19" s="1"/>
  <c r="I147" i="25"/>
  <c r="I88" i="19" s="1"/>
  <c r="H346" i="25"/>
  <c r="H355" i="19" s="1"/>
  <c r="I112" i="25"/>
  <c r="J150" i="25"/>
  <c r="J10" i="16" s="1"/>
  <c r="M3" i="25"/>
  <c r="N10" i="18" s="1"/>
  <c r="J428" i="25"/>
  <c r="J173" i="19" s="1"/>
  <c r="M102" i="25"/>
  <c r="N321" i="19" s="1"/>
  <c r="I131" i="25"/>
  <c r="I79" i="19" s="1"/>
  <c r="M224" i="25"/>
  <c r="N23" i="19" s="1"/>
  <c r="L483" i="25"/>
  <c r="L23" i="15" s="1"/>
  <c r="M331" i="25"/>
  <c r="N10" i="7" s="1"/>
  <c r="K363" i="25"/>
  <c r="K140" i="19" s="1"/>
  <c r="J43" i="25"/>
  <c r="J25" i="18" s="1"/>
  <c r="H159" i="25"/>
  <c r="H336" i="19" s="1"/>
  <c r="L437" i="25"/>
  <c r="L264" i="19" s="1"/>
  <c r="J171" i="25"/>
  <c r="J19" i="16" s="1"/>
  <c r="L240" i="25"/>
  <c r="L231" i="19" s="1"/>
  <c r="B405" i="25"/>
  <c r="A370" i="19" s="1"/>
  <c r="H327" i="25"/>
  <c r="H196" i="19" s="1"/>
  <c r="H482" i="25"/>
  <c r="H22" i="15" s="1"/>
  <c r="J134" i="25"/>
  <c r="J82" i="19" s="1"/>
  <c r="L297" i="25"/>
  <c r="L120" i="19" s="1"/>
  <c r="I19" i="25"/>
  <c r="I16" i="17" s="1"/>
  <c r="K441" i="25"/>
  <c r="H97" i="25"/>
  <c r="H316" i="19" s="1"/>
  <c r="H194" i="25"/>
  <c r="H42" i="16" s="1"/>
  <c r="L235" i="25"/>
  <c r="L226" i="19" s="1"/>
  <c r="M417" i="25"/>
  <c r="N165" i="19" s="1"/>
  <c r="J249" i="25"/>
  <c r="J236" i="19" s="1"/>
  <c r="L261" i="25"/>
  <c r="L101" i="19" s="1"/>
  <c r="I407" i="25"/>
  <c r="I372" i="19" s="1"/>
  <c r="B50" i="25"/>
  <c r="A32" i="18" s="1"/>
  <c r="B245" i="25"/>
  <c r="A96" i="19" s="1"/>
  <c r="B178" i="25"/>
  <c r="A26" i="16" s="1"/>
  <c r="M126" i="25"/>
  <c r="N74" i="19" s="1"/>
  <c r="J111" i="25"/>
  <c r="J330" i="19" s="1"/>
  <c r="B96" i="25"/>
  <c r="A65" i="19" s="1"/>
  <c r="K122" i="25"/>
  <c r="K203" i="19" s="1"/>
  <c r="L366" i="25"/>
  <c r="L143" i="19" s="1"/>
  <c r="H199" i="25"/>
  <c r="H43" i="16" s="1"/>
  <c r="B174" i="25"/>
  <c r="A22" i="16" s="1"/>
  <c r="J372" i="25"/>
  <c r="J22" i="7" s="1"/>
  <c r="H177" i="25"/>
  <c r="H25" i="16" s="1"/>
  <c r="J208" i="25"/>
  <c r="J214" i="19" s="1"/>
  <c r="B244" i="25"/>
  <c r="A95" i="19" s="1"/>
  <c r="L230" i="25"/>
  <c r="L29" i="19" s="1"/>
  <c r="B358" i="25"/>
  <c r="A139" i="19" s="1"/>
  <c r="I153" i="25"/>
  <c r="I13" i="16" s="1"/>
  <c r="I313" i="25"/>
  <c r="I12" i="14" s="1"/>
  <c r="K315" i="25"/>
  <c r="K14" i="14" s="1"/>
  <c r="M52" i="25"/>
  <c r="N34" i="18" s="1"/>
  <c r="K58" i="25"/>
  <c r="K40" i="18" s="1"/>
  <c r="M305" i="25"/>
  <c r="N248" i="19" s="1"/>
  <c r="K281" i="25"/>
  <c r="K18" i="15" s="1"/>
  <c r="J434" i="25"/>
  <c r="J59" i="16" s="1"/>
  <c r="M382" i="25"/>
  <c r="N153" i="19" s="1"/>
  <c r="H488" i="25"/>
  <c r="H28" i="15" s="1"/>
  <c r="J224" i="25"/>
  <c r="J23" i="19" s="1"/>
  <c r="M155" i="25"/>
  <c r="N15" i="16" s="1"/>
  <c r="L313" i="25"/>
  <c r="L12" i="14" s="1"/>
  <c r="B84" i="25"/>
  <c r="A53" i="19" s="1"/>
  <c r="L53" i="25"/>
  <c r="L35" i="18" s="1"/>
  <c r="J144" i="25"/>
  <c r="J18" i="19" s="1"/>
  <c r="M194" i="25"/>
  <c r="N42" i="16" s="1"/>
  <c r="J349" i="25"/>
  <c r="J134" i="19" s="1"/>
  <c r="L348" i="25"/>
  <c r="L133" i="19" s="1"/>
  <c r="M6" i="25"/>
  <c r="N13" i="18" s="1"/>
  <c r="M258" i="25"/>
  <c r="N244" i="19" s="1"/>
  <c r="L262" i="25"/>
  <c r="L102" i="19" s="1"/>
  <c r="M400" i="25"/>
  <c r="N365" i="19" s="1"/>
  <c r="K422" i="25"/>
  <c r="K170" i="19" s="1"/>
  <c r="L397" i="25"/>
  <c r="L362" i="19" s="1"/>
  <c r="K347" i="25"/>
  <c r="K356" i="19" s="1"/>
  <c r="I246" i="25"/>
  <c r="I97" i="19" s="1"/>
  <c r="L194" i="25"/>
  <c r="L42" i="16" s="1"/>
  <c r="L291" i="25"/>
  <c r="L114" i="19" s="1"/>
  <c r="I410" i="25"/>
  <c r="I375" i="19" s="1"/>
  <c r="J312" i="25"/>
  <c r="J11" i="14" s="1"/>
  <c r="L214" i="25"/>
  <c r="L220" i="19" s="1"/>
  <c r="J62" i="25"/>
  <c r="J12" i="19" s="1"/>
  <c r="B367" i="25"/>
  <c r="A144" i="19" s="1"/>
  <c r="K237" i="25"/>
  <c r="K228" i="19" s="1"/>
  <c r="H343" i="25"/>
  <c r="J82" i="25"/>
  <c r="J51" i="19" s="1"/>
  <c r="L112" i="25"/>
  <c r="K82" i="25"/>
  <c r="K51" i="19" s="1"/>
  <c r="B116" i="25"/>
  <c r="A67" i="19" s="1"/>
  <c r="K163" i="25"/>
  <c r="K340" i="19" s="1"/>
  <c r="K402" i="25"/>
  <c r="K367" i="19" s="1"/>
  <c r="J391" i="25"/>
  <c r="J162" i="19" s="1"/>
  <c r="L148" i="25"/>
  <c r="L89" i="19" s="1"/>
  <c r="I164" i="25"/>
  <c r="I341" i="19" s="1"/>
  <c r="K38" i="25"/>
  <c r="K20" i="18" s="1"/>
  <c r="B251" i="25"/>
  <c r="A238" i="19" s="1"/>
  <c r="L392" i="25"/>
  <c r="L357" i="19" s="1"/>
  <c r="M182" i="25"/>
  <c r="N30" i="16" s="1"/>
  <c r="L308" i="25"/>
  <c r="L251" i="19" s="1"/>
  <c r="B449" i="25"/>
  <c r="A180" i="19" s="1"/>
  <c r="H303" i="25"/>
  <c r="H246" i="19" s="1"/>
  <c r="J358" i="25"/>
  <c r="J139" i="19" s="1"/>
  <c r="J159" i="25"/>
  <c r="J336" i="19" s="1"/>
  <c r="L87" i="25"/>
  <c r="L56" i="19" s="1"/>
  <c r="H127" i="25"/>
  <c r="H75" i="19" s="1"/>
  <c r="H55" i="25"/>
  <c r="H37" i="18" s="1"/>
  <c r="B330" i="25"/>
  <c r="J108" i="25"/>
  <c r="J327" i="19" s="1"/>
  <c r="L411" i="25"/>
  <c r="L376" i="19" s="1"/>
  <c r="B150" i="25"/>
  <c r="A10" i="16" s="1"/>
  <c r="H229" i="25"/>
  <c r="H28" i="19" s="1"/>
  <c r="K382" i="25"/>
  <c r="K153" i="19" s="1"/>
  <c r="L127" i="25"/>
  <c r="L75" i="19" s="1"/>
  <c r="J440" i="25"/>
  <c r="H377" i="25"/>
  <c r="K133" i="25"/>
  <c r="K81" i="19" s="1"/>
  <c r="M161" i="25"/>
  <c r="N338" i="19" s="1"/>
  <c r="L339" i="25"/>
  <c r="B259" i="25"/>
  <c r="A99" i="19" s="1"/>
  <c r="J232" i="25"/>
  <c r="J92" i="19" s="1"/>
  <c r="J410" i="25"/>
  <c r="J375" i="19" s="1"/>
  <c r="I465" i="25"/>
  <c r="I62" i="16" s="1"/>
  <c r="I261" i="25"/>
  <c r="I101" i="19" s="1"/>
  <c r="M90" i="25"/>
  <c r="N59" i="19" s="1"/>
  <c r="B404" i="25"/>
  <c r="A369" i="19" s="1"/>
  <c r="J234" i="25"/>
  <c r="J94" i="19" s="1"/>
  <c r="L274" i="25"/>
  <c r="L11" i="15" s="1"/>
  <c r="I300" i="25"/>
  <c r="I123" i="19" s="1"/>
  <c r="M17" i="25"/>
  <c r="N14" i="17" s="1"/>
  <c r="H35" i="25"/>
  <c r="H277" i="19" s="1"/>
  <c r="H180" i="25"/>
  <c r="H28" i="16" s="1"/>
  <c r="L7" i="25"/>
  <c r="L14" i="18" s="1"/>
  <c r="L175" i="25"/>
  <c r="L23" i="16" s="1"/>
  <c r="I271" i="25"/>
  <c r="I111" i="19" s="1"/>
  <c r="H232" i="25"/>
  <c r="H92" i="19" s="1"/>
  <c r="B284" i="25"/>
  <c r="A282" i="19" s="1"/>
  <c r="I398" i="25"/>
  <c r="I363" i="19" s="1"/>
  <c r="H266" i="25"/>
  <c r="H106" i="19" s="1"/>
  <c r="I446" i="25"/>
  <c r="I177" i="19" s="1"/>
  <c r="I385" i="25"/>
  <c r="I156" i="19" s="1"/>
  <c r="B110" i="25"/>
  <c r="A329" i="19" s="1"/>
  <c r="J123" i="25"/>
  <c r="J71" i="19" s="1"/>
  <c r="H479" i="25"/>
  <c r="H44" i="19" s="1"/>
  <c r="B13" i="25"/>
  <c r="A10" i="17" s="1"/>
  <c r="B58" i="25"/>
  <c r="A40" i="18" s="1"/>
  <c r="J473" i="25"/>
  <c r="J305" i="19" s="1"/>
  <c r="H322" i="25"/>
  <c r="H16" i="7" s="1"/>
  <c r="M302" i="25"/>
  <c r="N245" i="19" s="1"/>
  <c r="H435" i="25"/>
  <c r="H262" i="19" s="1"/>
  <c r="L384" i="25"/>
  <c r="L155" i="19" s="1"/>
  <c r="M132" i="25"/>
  <c r="N80" i="19" s="1"/>
  <c r="L329" i="25"/>
  <c r="L198" i="19" s="1"/>
  <c r="L117" i="25"/>
  <c r="L68" i="19" s="1"/>
  <c r="B17" i="25"/>
  <c r="A14" i="17" s="1"/>
  <c r="H165" i="25"/>
  <c r="H342" i="19" s="1"/>
  <c r="L458" i="25"/>
  <c r="L189" i="19" s="1"/>
  <c r="J289" i="25"/>
  <c r="J353" i="19" s="1"/>
  <c r="B448" i="25"/>
  <c r="A179" i="19" s="1"/>
  <c r="B207" i="25"/>
  <c r="A213" i="19" s="1"/>
  <c r="L78" i="25"/>
  <c r="L301" i="19" s="1"/>
  <c r="M72" i="25"/>
  <c r="N295" i="19" s="1"/>
  <c r="L358" i="25"/>
  <c r="L139" i="19" s="1"/>
  <c r="L149" i="25"/>
  <c r="L90" i="19" s="1"/>
  <c r="I470" i="25"/>
  <c r="I302" i="19" s="1"/>
  <c r="K477" i="25"/>
  <c r="K42" i="19" s="1"/>
  <c r="J475" i="25"/>
  <c r="J267" i="19" s="1"/>
  <c r="M43" i="25"/>
  <c r="N25" i="18" s="1"/>
  <c r="B85" i="25"/>
  <c r="A54" i="19" s="1"/>
  <c r="B305" i="25"/>
  <c r="A248" i="19" s="1"/>
  <c r="B298" i="25"/>
  <c r="A121" i="19" s="1"/>
  <c r="H319" i="25"/>
  <c r="H33" i="19" s="1"/>
  <c r="L469" i="25"/>
  <c r="L286" i="19" s="1"/>
  <c r="I443" i="25"/>
  <c r="M404" i="25"/>
  <c r="N369" i="19" s="1"/>
  <c r="H139" i="25"/>
  <c r="H83" i="19" s="1"/>
  <c r="L165" i="25"/>
  <c r="L342" i="19" s="1"/>
  <c r="K191" i="25"/>
  <c r="K39" i="16" s="1"/>
  <c r="I469" i="25"/>
  <c r="I286" i="19" s="1"/>
  <c r="B461" i="25"/>
  <c r="A192" i="19" s="1"/>
  <c r="B197" i="25"/>
  <c r="A347" i="19" s="1"/>
  <c r="I235" i="25"/>
  <c r="I226" i="19" s="1"/>
  <c r="J99" i="25"/>
  <c r="J318" i="19" s="1"/>
  <c r="B204" i="25"/>
  <c r="A210" i="19" s="1"/>
  <c r="H459" i="25"/>
  <c r="H190" i="19" s="1"/>
  <c r="H85" i="25"/>
  <c r="H54" i="19" s="1"/>
  <c r="K457" i="25"/>
  <c r="K188" i="19" s="1"/>
  <c r="L64" i="25"/>
  <c r="L14" i="19" s="1"/>
  <c r="I107" i="25"/>
  <c r="I326" i="19" s="1"/>
  <c r="I229" i="25"/>
  <c r="I28" i="19" s="1"/>
  <c r="B136" i="25"/>
  <c r="A205" i="19" s="1"/>
  <c r="L356" i="25"/>
  <c r="L137" i="19" s="1"/>
  <c r="I57" i="25"/>
  <c r="I39" i="18" s="1"/>
  <c r="K99" i="25"/>
  <c r="K318" i="19" s="1"/>
  <c r="J120" i="25"/>
  <c r="J201" i="19" s="1"/>
  <c r="H260" i="25"/>
  <c r="H100" i="19" s="1"/>
  <c r="M442" i="25"/>
  <c r="J377" i="25"/>
  <c r="I262" i="25"/>
  <c r="I102" i="19" s="1"/>
  <c r="I438" i="25"/>
  <c r="I265" i="19" s="1"/>
  <c r="I475" i="25"/>
  <c r="I267" i="19" s="1"/>
  <c r="H267" i="25"/>
  <c r="H107" i="19" s="1"/>
  <c r="K162" i="25"/>
  <c r="K339" i="19" s="1"/>
  <c r="J22" i="25"/>
  <c r="J18" i="17" s="1"/>
  <c r="B196" i="25"/>
  <c r="A346" i="19" s="1"/>
  <c r="K474" i="25"/>
  <c r="K266" i="19" s="1"/>
  <c r="K137" i="25"/>
  <c r="K206" i="19" s="1"/>
  <c r="I488" i="25"/>
  <c r="I28" i="15" s="1"/>
  <c r="B451" i="25"/>
  <c r="A182" i="19" s="1"/>
  <c r="K90" i="25"/>
  <c r="K59" i="19" s="1"/>
  <c r="K401" i="25"/>
  <c r="K366" i="19" s="1"/>
  <c r="J158" i="25"/>
  <c r="J335" i="19" s="1"/>
  <c r="J75" i="25"/>
  <c r="J298" i="19" s="1"/>
  <c r="H294" i="25"/>
  <c r="H117" i="19" s="1"/>
  <c r="K430" i="25"/>
  <c r="K55" i="16" s="1"/>
  <c r="K123" i="25"/>
  <c r="K71" i="19" s="1"/>
  <c r="L298" i="25"/>
  <c r="L121" i="19" s="1"/>
  <c r="K132" i="25"/>
  <c r="K80" i="19" s="1"/>
  <c r="I80" i="25"/>
  <c r="I49" i="19" s="1"/>
  <c r="H282" i="25"/>
  <c r="H280" i="19" s="1"/>
  <c r="L488" i="25"/>
  <c r="L28" i="15" s="1"/>
  <c r="M429" i="25"/>
  <c r="N174" i="19" s="1"/>
  <c r="H316" i="25"/>
  <c r="H30" i="19" s="1"/>
  <c r="L227" i="25"/>
  <c r="L26" i="19" s="1"/>
  <c r="H86" i="25"/>
  <c r="H55" i="19" s="1"/>
  <c r="M64" i="25"/>
  <c r="N14" i="19" s="1"/>
  <c r="L170" i="25"/>
  <c r="L18" i="16" s="1"/>
  <c r="H69" i="25"/>
  <c r="H292" i="19" s="1"/>
  <c r="L475" i="25"/>
  <c r="L267" i="19" s="1"/>
  <c r="K193" i="25"/>
  <c r="K41" i="16" s="1"/>
  <c r="M334" i="25"/>
  <c r="N253" i="19" s="1"/>
  <c r="L417" i="25"/>
  <c r="L165" i="19" s="1"/>
  <c r="M243" i="25"/>
  <c r="N234" i="19" s="1"/>
  <c r="I120" i="25"/>
  <c r="I201" i="19" s="1"/>
  <c r="M41" i="25"/>
  <c r="N23" i="18" s="1"/>
  <c r="B249" i="25"/>
  <c r="A236" i="19" s="1"/>
  <c r="H235" i="25"/>
  <c r="H226" i="19" s="1"/>
  <c r="J376" i="25"/>
  <c r="J26" i="7" s="1"/>
  <c r="B344" i="25"/>
  <c r="A54" i="16" s="1"/>
  <c r="B436" i="25"/>
  <c r="A263" i="19" s="1"/>
  <c r="H28" i="25"/>
  <c r="H276" i="19" s="1"/>
  <c r="J318" i="25"/>
  <c r="J32" i="19" s="1"/>
  <c r="I187" i="25"/>
  <c r="I35" i="16" s="1"/>
  <c r="B122" i="25"/>
  <c r="A203" i="19" s="1"/>
  <c r="B348" i="25"/>
  <c r="A133" i="19" s="1"/>
  <c r="L477" i="25"/>
  <c r="L42" i="19" s="1"/>
  <c r="M430" i="25"/>
  <c r="N55" i="16" s="1"/>
  <c r="L302" i="25"/>
  <c r="L245" i="19" s="1"/>
  <c r="H476" i="25"/>
  <c r="H268" i="19" s="1"/>
  <c r="I247" i="25"/>
  <c r="I98" i="19" s="1"/>
  <c r="B191" i="25"/>
  <c r="A39" i="16" s="1"/>
  <c r="M192" i="25"/>
  <c r="N40" i="16" s="1"/>
  <c r="M490" i="25"/>
  <c r="N30" i="15" s="1"/>
  <c r="J336" i="25"/>
  <c r="B148" i="25"/>
  <c r="A89" i="19" s="1"/>
  <c r="H413" i="25"/>
  <c r="H378" i="19" s="1"/>
  <c r="I368" i="25"/>
  <c r="I145" i="19" s="1"/>
  <c r="I119" i="25"/>
  <c r="I70" i="19" s="1"/>
  <c r="K98" i="25"/>
  <c r="K317" i="19" s="1"/>
  <c r="B273" i="25"/>
  <c r="A10" i="15" s="1"/>
  <c r="L283" i="25"/>
  <c r="L281" i="19" s="1"/>
  <c r="L424" i="25"/>
  <c r="L260" i="19" s="1"/>
  <c r="M410" i="25"/>
  <c r="N375" i="19" s="1"/>
  <c r="K41" i="25"/>
  <c r="K23" i="18" s="1"/>
  <c r="M458" i="25"/>
  <c r="N189" i="19" s="1"/>
  <c r="K368" i="25"/>
  <c r="K145" i="19" s="1"/>
  <c r="H11" i="25"/>
  <c r="H18" i="18" s="1"/>
  <c r="I257" i="25"/>
  <c r="I243" i="19" s="1"/>
  <c r="B304" i="25"/>
  <c r="A247" i="19" s="1"/>
  <c r="K140" i="25"/>
  <c r="K84" i="19" s="1"/>
  <c r="L176" i="25"/>
  <c r="L24" i="16" s="1"/>
  <c r="L320" i="25"/>
  <c r="L34" i="19" s="1"/>
  <c r="B389" i="25"/>
  <c r="A160" i="19" s="1"/>
  <c r="B279" i="25"/>
  <c r="A16" i="15" s="1"/>
  <c r="J300" i="25"/>
  <c r="J123" i="19" s="1"/>
  <c r="M393" i="25"/>
  <c r="N358" i="19" s="1"/>
  <c r="L159" i="25"/>
  <c r="L336" i="19" s="1"/>
  <c r="B143" i="25"/>
  <c r="A17" i="19" s="1"/>
  <c r="J350" i="25"/>
  <c r="J135" i="19" s="1"/>
  <c r="M330" i="25"/>
  <c r="N9" i="7" s="1"/>
  <c r="I387" i="25"/>
  <c r="I158" i="19" s="1"/>
  <c r="J385" i="25"/>
  <c r="J156" i="19" s="1"/>
  <c r="B149" i="25"/>
  <c r="A90" i="19" s="1"/>
  <c r="H299" i="25"/>
  <c r="H122" i="19" s="1"/>
  <c r="B172" i="25"/>
  <c r="A20" i="16" s="1"/>
  <c r="H24" i="25"/>
  <c r="H272" i="19" s="1"/>
  <c r="H443" i="25"/>
  <c r="H336" i="25"/>
  <c r="I388" i="25"/>
  <c r="I159" i="19" s="1"/>
  <c r="L396" i="25"/>
  <c r="L361" i="19" s="1"/>
  <c r="L198" i="25"/>
  <c r="L348" i="19" s="1"/>
  <c r="I37" i="25"/>
  <c r="I279" i="19" s="1"/>
  <c r="M406" i="25"/>
  <c r="N371" i="19" s="1"/>
  <c r="J394" i="25"/>
  <c r="J359" i="19" s="1"/>
  <c r="B51" i="25"/>
  <c r="A33" i="18" s="1"/>
  <c r="H143" i="25"/>
  <c r="H17" i="19" s="1"/>
  <c r="K282" i="25"/>
  <c r="K280" i="19" s="1"/>
  <c r="J427" i="25"/>
  <c r="J172" i="19" s="1"/>
  <c r="J335" i="25"/>
  <c r="J254" i="19" s="1"/>
  <c r="B465" i="25"/>
  <c r="A62" i="16" s="1"/>
  <c r="K269" i="25"/>
  <c r="K109" i="19" s="1"/>
  <c r="J308" i="25"/>
  <c r="J251" i="19" s="1"/>
  <c r="J301" i="25"/>
  <c r="J124" i="19" s="1"/>
  <c r="M116" i="25"/>
  <c r="N67" i="19" s="1"/>
  <c r="M460" i="25"/>
  <c r="N191" i="19" s="1"/>
  <c r="B272" i="25"/>
  <c r="A112" i="19" s="1"/>
  <c r="I201" i="25"/>
  <c r="I45" i="16" s="1"/>
  <c r="I424" i="25"/>
  <c r="I260" i="19" s="1"/>
  <c r="I226" i="25"/>
  <c r="I25" i="19" s="1"/>
  <c r="I355" i="25"/>
  <c r="I136" i="19" s="1"/>
  <c r="B103" i="25"/>
  <c r="A322" i="19" s="1"/>
  <c r="J280" i="25"/>
  <c r="J17" i="15" s="1"/>
  <c r="L233" i="25"/>
  <c r="L93" i="19" s="1"/>
  <c r="K342" i="25"/>
  <c r="K52" i="16" s="1"/>
  <c r="M360" i="25"/>
  <c r="N256" i="19" s="1"/>
  <c r="B355" i="25"/>
  <c r="A136" i="19" s="1"/>
  <c r="M196" i="25"/>
  <c r="N346" i="19" s="1"/>
  <c r="K161" i="25"/>
  <c r="K338" i="19" s="1"/>
  <c r="K136" i="25"/>
  <c r="K205" i="19" s="1"/>
  <c r="I102" i="25"/>
  <c r="I321" i="19" s="1"/>
  <c r="H389" i="25"/>
  <c r="H160" i="19" s="1"/>
  <c r="L445" i="25"/>
  <c r="L176" i="19" s="1"/>
  <c r="M229" i="25"/>
  <c r="N28" i="19" s="1"/>
  <c r="B15" i="25"/>
  <c r="A12" i="17" s="1"/>
  <c r="M117" i="25"/>
  <c r="N68" i="19" s="1"/>
  <c r="I161" i="25"/>
  <c r="I338" i="19" s="1"/>
  <c r="I377" i="25"/>
  <c r="B291" i="25"/>
  <c r="A114" i="19" s="1"/>
  <c r="B69" i="25"/>
  <c r="A292" i="19" s="1"/>
  <c r="L40" i="25"/>
  <c r="L22" i="18" s="1"/>
  <c r="I251" i="25"/>
  <c r="I238" i="19" s="1"/>
  <c r="J267" i="25"/>
  <c r="J107" i="19" s="1"/>
  <c r="M189" i="25"/>
  <c r="N37" i="16" s="1"/>
  <c r="B312" i="25"/>
  <c r="A11" i="14" s="1"/>
  <c r="H144" i="25"/>
  <c r="H18" i="19" s="1"/>
  <c r="L412" i="25"/>
  <c r="L377" i="19" s="1"/>
  <c r="M374" i="25"/>
  <c r="N24" i="7" s="1"/>
  <c r="M387" i="25"/>
  <c r="N158" i="19" s="1"/>
  <c r="M149" i="25"/>
  <c r="N90" i="19" s="1"/>
  <c r="J13" i="25"/>
  <c r="J10" i="17" s="1"/>
  <c r="K333" i="25"/>
  <c r="K252" i="19" s="1"/>
  <c r="B456" i="25"/>
  <c r="A187" i="19" s="1"/>
  <c r="H368" i="25"/>
  <c r="H145" i="19" s="1"/>
  <c r="H32" i="25"/>
  <c r="H311" i="19" s="1"/>
  <c r="K324" i="25"/>
  <c r="K18" i="7" s="1"/>
  <c r="M94" i="25"/>
  <c r="N63" i="19" s="1"/>
  <c r="H102" i="25"/>
  <c r="H321" i="19" s="1"/>
  <c r="M370" i="25"/>
  <c r="N147" i="19" s="1"/>
  <c r="I101" i="25"/>
  <c r="I320" i="19" s="1"/>
  <c r="L54" i="25"/>
  <c r="L36" i="18" s="1"/>
  <c r="I308" i="25"/>
  <c r="I251" i="19" s="1"/>
  <c r="I216" i="25"/>
  <c r="I222" i="19" s="1"/>
  <c r="M383" i="25"/>
  <c r="N154" i="19" s="1"/>
  <c r="I28" i="25"/>
  <c r="I276" i="19" s="1"/>
  <c r="I462" i="25"/>
  <c r="I193" i="19" s="1"/>
  <c r="K420" i="25"/>
  <c r="K168" i="19" s="1"/>
  <c r="B329" i="25"/>
  <c r="A198" i="19" s="1"/>
  <c r="K169" i="25"/>
  <c r="K17" i="16" s="1"/>
  <c r="H390" i="25"/>
  <c r="H161" i="19" s="1"/>
  <c r="J424" i="25"/>
  <c r="J260" i="19" s="1"/>
  <c r="M342" i="25"/>
  <c r="N35" i="19" s="1"/>
  <c r="K72" i="25"/>
  <c r="K295" i="19" s="1"/>
  <c r="K4" i="25"/>
  <c r="K11" i="18" s="1"/>
  <c r="L403" i="25"/>
  <c r="L368" i="19" s="1"/>
  <c r="L385" i="25"/>
  <c r="L156" i="19" s="1"/>
  <c r="L180" i="25"/>
  <c r="L28" i="16" s="1"/>
  <c r="H221" i="25"/>
  <c r="H20" i="19" s="1"/>
  <c r="K26" i="25"/>
  <c r="K274" i="19" s="1"/>
  <c r="J163" i="25"/>
  <c r="J340" i="19" s="1"/>
  <c r="B285" i="25"/>
  <c r="A349" i="19" s="1"/>
  <c r="M40" i="25"/>
  <c r="N22" i="18" s="1"/>
  <c r="J402" i="25"/>
  <c r="J367" i="19" s="1"/>
  <c r="K302" i="25"/>
  <c r="K245" i="19" s="1"/>
  <c r="I188" i="25"/>
  <c r="I36" i="16" s="1"/>
  <c r="B247" i="25"/>
  <c r="A98" i="19" s="1"/>
  <c r="J66" i="25"/>
  <c r="J289" i="19" s="1"/>
  <c r="L485" i="25"/>
  <c r="L25" i="15" s="1"/>
  <c r="H101" i="25"/>
  <c r="H320" i="19" s="1"/>
  <c r="K116" i="25"/>
  <c r="K67" i="19" s="1"/>
  <c r="K69" i="25"/>
  <c r="K292" i="19" s="1"/>
  <c r="I412" i="25"/>
  <c r="I377" i="19" s="1"/>
  <c r="K213" i="25"/>
  <c r="K219" i="19" s="1"/>
  <c r="J78" i="25"/>
  <c r="J301" i="19" s="1"/>
  <c r="K70" i="25"/>
  <c r="K293" i="19" s="1"/>
  <c r="B435" i="25"/>
  <c r="A262" i="19" s="1"/>
  <c r="M183" i="25"/>
  <c r="N31" i="16" s="1"/>
  <c r="B169" i="25"/>
  <c r="A17" i="16" s="1"/>
  <c r="H324" i="25"/>
  <c r="H18" i="7" s="1"/>
  <c r="L154" i="25"/>
  <c r="L14" i="16" s="1"/>
  <c r="J351" i="25"/>
  <c r="J38" i="19" s="1"/>
  <c r="K30" i="25"/>
  <c r="K309" i="19" s="1"/>
  <c r="L463" i="25"/>
  <c r="L60" i="16" s="1"/>
  <c r="I132" i="25"/>
  <c r="I80" i="19" s="1"/>
  <c r="H466" i="25"/>
  <c r="H283" i="19" s="1"/>
  <c r="J448" i="25"/>
  <c r="J179" i="19" s="1"/>
  <c r="H64" i="25"/>
  <c r="H14" i="19" s="1"/>
  <c r="K91" i="25"/>
  <c r="K60" i="19" s="1"/>
  <c r="J5" i="25"/>
  <c r="J12" i="18" s="1"/>
  <c r="L284" i="25"/>
  <c r="L282" i="19" s="1"/>
  <c r="I104" i="25"/>
  <c r="I323" i="19" s="1"/>
  <c r="H228" i="25"/>
  <c r="H27" i="19" s="1"/>
  <c r="I184" i="25"/>
  <c r="I32" i="16" s="1"/>
  <c r="H164" i="25"/>
  <c r="H341" i="19" s="1"/>
  <c r="B106" i="25"/>
  <c r="A325" i="19" s="1"/>
  <c r="M394" i="25"/>
  <c r="N359" i="19" s="1"/>
  <c r="B431" i="25"/>
  <c r="A56" i="16" s="1"/>
  <c r="L323" i="25"/>
  <c r="L17" i="7" s="1"/>
  <c r="K223" i="25"/>
  <c r="K22" i="19" s="1"/>
  <c r="K426" i="25"/>
  <c r="K171" i="19" s="1"/>
  <c r="B274" i="25"/>
  <c r="A11" i="15" s="1"/>
  <c r="L352" i="25"/>
  <c r="L39" i="19" s="1"/>
  <c r="H483" i="25"/>
  <c r="H23" i="15" s="1"/>
  <c r="I8" i="25"/>
  <c r="I15" i="18" s="1"/>
  <c r="H227" i="25"/>
  <c r="H26" i="19" s="1"/>
  <c r="K234" i="25"/>
  <c r="K94" i="19" s="1"/>
  <c r="K344" i="25"/>
  <c r="K54" i="16" s="1"/>
  <c r="I361" i="25"/>
  <c r="I257" i="19" s="1"/>
  <c r="M412" i="25"/>
  <c r="N377" i="19" s="1"/>
  <c r="B374" i="25"/>
  <c r="A24" i="7" s="1"/>
  <c r="I394" i="25"/>
  <c r="I359" i="19" s="1"/>
  <c r="H225" i="25"/>
  <c r="H24" i="19" s="1"/>
  <c r="H375" i="25"/>
  <c r="H25" i="7" s="1"/>
  <c r="B240" i="25"/>
  <c r="A231" i="19" s="1"/>
  <c r="B38" i="25"/>
  <c r="A20" i="18" s="1"/>
  <c r="J386" i="25"/>
  <c r="J157" i="19" s="1"/>
  <c r="I199" i="25"/>
  <c r="I43" i="16" s="1"/>
  <c r="M231" i="25"/>
  <c r="N91" i="19" s="1"/>
  <c r="I43" i="25"/>
  <c r="I25" i="18" s="1"/>
  <c r="I169" i="25"/>
  <c r="I17" i="16" s="1"/>
  <c r="M284" i="25"/>
  <c r="N282" i="19" s="1"/>
  <c r="B378" i="25"/>
  <c r="A149" i="19" s="1"/>
  <c r="L60" i="25"/>
  <c r="L10" i="19" s="1"/>
  <c r="K110" i="25"/>
  <c r="K329" i="19" s="1"/>
  <c r="H74" i="25"/>
  <c r="H297" i="19" s="1"/>
  <c r="J313" i="25"/>
  <c r="J12" i="14" s="1"/>
  <c r="M53" i="25"/>
  <c r="N35" i="18" s="1"/>
  <c r="I189" i="25"/>
  <c r="I37" i="16" s="1"/>
  <c r="M92" i="25"/>
  <c r="N61" i="19" s="1"/>
  <c r="H243" i="25"/>
  <c r="H234" i="19" s="1"/>
  <c r="K27" i="25"/>
  <c r="K275" i="19" s="1"/>
  <c r="B438" i="25"/>
  <c r="A265" i="19" s="1"/>
  <c r="J184" i="25"/>
  <c r="J32" i="16" s="1"/>
  <c r="J81" i="25"/>
  <c r="J50" i="19" s="1"/>
  <c r="B7" i="25"/>
  <c r="K438" i="25"/>
  <c r="K265" i="19" s="1"/>
  <c r="B4" i="25"/>
  <c r="I111" i="25"/>
  <c r="I330" i="19" s="1"/>
  <c r="J486" i="25"/>
  <c r="J26" i="15" s="1"/>
  <c r="B35" i="25"/>
  <c r="A277" i="19" s="1"/>
  <c r="L97" i="25"/>
  <c r="L316" i="19" s="1"/>
  <c r="K391" i="25"/>
  <c r="K162" i="19" s="1"/>
  <c r="B221" i="25"/>
  <c r="A20" i="19" s="1"/>
  <c r="H475" i="25"/>
  <c r="H267" i="19" s="1"/>
  <c r="H366" i="25"/>
  <c r="H143" i="19" s="1"/>
  <c r="L81" i="25"/>
  <c r="L50" i="19" s="1"/>
  <c r="B113" i="25"/>
  <c r="A30" i="7" s="1"/>
  <c r="J155" i="25"/>
  <c r="J15" i="16" s="1"/>
  <c r="H455" i="25"/>
  <c r="H186" i="19" s="1"/>
  <c r="B108" i="25"/>
  <c r="A327" i="19" s="1"/>
  <c r="L365" i="25"/>
  <c r="L142" i="19" s="1"/>
  <c r="L374" i="25"/>
  <c r="L24" i="7" s="1"/>
  <c r="H454" i="25"/>
  <c r="H185" i="19" s="1"/>
  <c r="B104" i="25"/>
  <c r="A323" i="19" s="1"/>
  <c r="I425" i="25"/>
  <c r="I261" i="19" s="1"/>
  <c r="H425" i="25"/>
  <c r="H261" i="19" s="1"/>
  <c r="L304" i="25"/>
  <c r="L247" i="19" s="1"/>
  <c r="H292" i="25"/>
  <c r="H115" i="19" s="1"/>
  <c r="M250" i="25"/>
  <c r="N237" i="19" s="1"/>
  <c r="I453" i="25"/>
  <c r="I184" i="19" s="1"/>
  <c r="J19" i="25"/>
  <c r="J16" i="17" s="1"/>
  <c r="J65" i="25"/>
  <c r="J15" i="19" s="1"/>
  <c r="B439" i="25"/>
  <c r="K366" i="25"/>
  <c r="K143" i="19" s="1"/>
  <c r="H234" i="25"/>
  <c r="H94" i="19" s="1"/>
  <c r="H486" i="25"/>
  <c r="H26" i="15" s="1"/>
  <c r="K452" i="25"/>
  <c r="K183" i="19" s="1"/>
  <c r="I454" i="25"/>
  <c r="I185" i="19" s="1"/>
  <c r="K289" i="25"/>
  <c r="K353" i="19" s="1"/>
  <c r="I27" i="25"/>
  <c r="I275" i="19" s="1"/>
  <c r="I273" i="25"/>
  <c r="I10" i="15" s="1"/>
  <c r="B124" i="25"/>
  <c r="A72" i="19" s="1"/>
  <c r="B470" i="25"/>
  <c r="A302" i="19" s="1"/>
  <c r="M191" i="25"/>
  <c r="N39" i="16" s="1"/>
  <c r="I309" i="25"/>
  <c r="I125" i="19" s="1"/>
  <c r="J6" i="25"/>
  <c r="J13" i="18" s="1"/>
  <c r="J88" i="25"/>
  <c r="J57" i="19" s="1"/>
  <c r="J55" i="25"/>
  <c r="J37" i="18" s="1"/>
  <c r="I222" i="25"/>
  <c r="I21" i="19" s="1"/>
  <c r="L450" i="25"/>
  <c r="L181" i="19" s="1"/>
  <c r="K429" i="25"/>
  <c r="K174" i="19" s="1"/>
  <c r="H426" i="25"/>
  <c r="H171" i="19" s="1"/>
  <c r="I88" i="25"/>
  <c r="I57" i="19" s="1"/>
  <c r="L26" i="25"/>
  <c r="L274" i="19" s="1"/>
  <c r="I344" i="25"/>
  <c r="I54" i="16" s="1"/>
  <c r="H344" i="25"/>
  <c r="H37" i="19" s="1"/>
  <c r="I342" i="25"/>
  <c r="I52" i="16" s="1"/>
  <c r="K343" i="25"/>
  <c r="K36" i="19" s="1"/>
  <c r="I163" i="25"/>
  <c r="I340" i="19" s="1"/>
  <c r="M348" i="25"/>
  <c r="N133" i="19" s="1"/>
  <c r="I63" i="25"/>
  <c r="I13" i="19" s="1"/>
  <c r="H188" i="25"/>
  <c r="H36" i="16" s="1"/>
  <c r="J343" i="25"/>
  <c r="J36" i="19" s="1"/>
  <c r="B475" i="25"/>
  <c r="A267" i="19" s="1"/>
  <c r="L289" i="25"/>
  <c r="L353" i="19" s="1"/>
  <c r="B294" i="25"/>
  <c r="A117" i="19" s="1"/>
  <c r="K409" i="25"/>
  <c r="K374" i="19" s="1"/>
  <c r="B458" i="25"/>
  <c r="A189" i="19" s="1"/>
  <c r="M134" i="25"/>
  <c r="N82" i="19" s="1"/>
  <c r="M26" i="25"/>
  <c r="N274" i="19" s="1"/>
  <c r="K44" i="25"/>
  <c r="K26" i="18" s="1"/>
  <c r="L435" i="25"/>
  <c r="L262" i="19" s="1"/>
  <c r="L46" i="25"/>
  <c r="L28" i="18" s="1"/>
  <c r="H212" i="25"/>
  <c r="H218" i="19" s="1"/>
  <c r="J420" i="25"/>
  <c r="J168" i="19" s="1"/>
  <c r="L228" i="25"/>
  <c r="L27" i="19" s="1"/>
  <c r="K9" i="25"/>
  <c r="K16" i="18" s="1"/>
  <c r="L294" i="25"/>
  <c r="L117" i="19" s="1"/>
  <c r="M69" i="25"/>
  <c r="N292" i="19" s="1"/>
  <c r="I263" i="25"/>
  <c r="I103" i="19" s="1"/>
  <c r="I195" i="25"/>
  <c r="I345" i="19" s="1"/>
  <c r="J400" i="25"/>
  <c r="J365" i="19" s="1"/>
  <c r="I288" i="25"/>
  <c r="I352" i="19" s="1"/>
  <c r="M213" i="25"/>
  <c r="N219" i="19" s="1"/>
  <c r="H132" i="25"/>
  <c r="H80" i="19" s="1"/>
  <c r="H378" i="25"/>
  <c r="K265" i="25"/>
  <c r="K105" i="19" s="1"/>
  <c r="J425" i="25"/>
  <c r="J261" i="19" s="1"/>
  <c r="B177" i="25"/>
  <c r="A25" i="16" s="1"/>
  <c r="L300" i="25"/>
  <c r="L123" i="19" s="1"/>
  <c r="I401" i="25"/>
  <c r="I366" i="19" s="1"/>
  <c r="I434" i="25"/>
  <c r="I59" i="16" s="1"/>
  <c r="B331" i="25"/>
  <c r="A10" i="7" s="1"/>
  <c r="K320" i="25"/>
  <c r="K34" i="19" s="1"/>
  <c r="B29" i="25"/>
  <c r="A308" i="19" s="1"/>
  <c r="H333" i="25"/>
  <c r="H252" i="19" s="1"/>
  <c r="K145" i="25"/>
  <c r="K86" i="19" s="1"/>
  <c r="K473" i="25"/>
  <c r="K305" i="19" s="1"/>
  <c r="M481" i="25"/>
  <c r="N21" i="15" s="1"/>
  <c r="K17" i="25"/>
  <c r="K14" i="17" s="1"/>
  <c r="J102" i="25"/>
  <c r="J321" i="19" s="1"/>
  <c r="J222" i="25"/>
  <c r="J21" i="19" s="1"/>
  <c r="J411" i="25"/>
  <c r="J376" i="19" s="1"/>
  <c r="M198" i="25"/>
  <c r="N348" i="19" s="1"/>
  <c r="M336" i="25"/>
  <c r="B114" i="25"/>
  <c r="A31" i="7" s="1"/>
  <c r="L299" i="25"/>
  <c r="L122" i="19" s="1"/>
  <c r="I305" i="25"/>
  <c r="I248" i="19" s="1"/>
  <c r="H421" i="25"/>
  <c r="H169" i="19" s="1"/>
  <c r="K149" i="25"/>
  <c r="K90" i="19" s="1"/>
  <c r="I325" i="25"/>
  <c r="I19" i="7" s="1"/>
  <c r="B48" i="25"/>
  <c r="M435" i="25"/>
  <c r="N262" i="19" s="1"/>
  <c r="M86" i="25"/>
  <c r="N55" i="19" s="1"/>
  <c r="L306" i="25"/>
  <c r="L249" i="19" s="1"/>
  <c r="M75" i="25"/>
  <c r="N298" i="19" s="1"/>
  <c r="B80" i="25"/>
  <c r="A49" i="19" s="1"/>
  <c r="I431" i="25"/>
  <c r="I56" i="16" s="1"/>
  <c r="M122" i="25"/>
  <c r="N203" i="19" s="1"/>
  <c r="M427" i="25"/>
  <c r="N172" i="19" s="1"/>
  <c r="M281" i="25"/>
  <c r="N18" i="15" s="1"/>
  <c r="H169" i="25"/>
  <c r="H17" i="16" s="1"/>
  <c r="L50" i="25"/>
  <c r="L32" i="18" s="1"/>
  <c r="K19" i="25"/>
  <c r="K16" i="17" s="1"/>
  <c r="B263" i="25"/>
  <c r="A103" i="19" s="1"/>
  <c r="K327" i="25"/>
  <c r="K196" i="19" s="1"/>
  <c r="K467" i="25"/>
  <c r="K284" i="19" s="1"/>
  <c r="J468" i="25"/>
  <c r="J285" i="19" s="1"/>
  <c r="H96" i="25"/>
  <c r="H65" i="19" s="1"/>
  <c r="L398" i="25"/>
  <c r="L363" i="19" s="1"/>
  <c r="L376" i="25"/>
  <c r="L26" i="7" s="1"/>
  <c r="J382" i="25"/>
  <c r="J153" i="19" s="1"/>
  <c r="K87" i="25"/>
  <c r="K56" i="19" s="1"/>
  <c r="L108" i="25"/>
  <c r="L327" i="19" s="1"/>
  <c r="M11" i="25"/>
  <c r="N18" i="18" s="1"/>
  <c r="B377" i="25"/>
  <c r="A148" i="19" s="1"/>
  <c r="M480" i="25"/>
  <c r="N45" i="19" s="1"/>
  <c r="B445" i="25"/>
  <c r="A176" i="19" s="1"/>
  <c r="I114" i="25"/>
  <c r="I31" i="7" s="1"/>
  <c r="K105" i="25"/>
  <c r="K324" i="19" s="1"/>
  <c r="H140" i="25"/>
  <c r="H84" i="19" s="1"/>
  <c r="K142" i="25"/>
  <c r="K16" i="19" s="1"/>
  <c r="K218" i="25"/>
  <c r="K224" i="19" s="1"/>
  <c r="J213" i="25"/>
  <c r="J219" i="19" s="1"/>
  <c r="I347" i="25"/>
  <c r="I356" i="19" s="1"/>
  <c r="K271" i="25"/>
  <c r="K111" i="19" s="1"/>
  <c r="I174" i="25"/>
  <c r="I22" i="16" s="1"/>
  <c r="L375" i="25"/>
  <c r="L25" i="7" s="1"/>
  <c r="M301" i="25"/>
  <c r="N124" i="19" s="1"/>
  <c r="M200" i="25"/>
  <c r="N44" i="16" s="1"/>
  <c r="I358" i="25"/>
  <c r="I139" i="19" s="1"/>
  <c r="L248" i="25"/>
  <c r="L235" i="19" s="1"/>
  <c r="J319" i="25"/>
  <c r="J33" i="19" s="1"/>
  <c r="L266" i="25"/>
  <c r="L106" i="19" s="1"/>
  <c r="L422" i="25"/>
  <c r="L170" i="19" s="1"/>
  <c r="K330" i="25"/>
  <c r="K9" i="7" s="1"/>
  <c r="B100" i="25"/>
  <c r="A319" i="19" s="1"/>
  <c r="J291" i="25"/>
  <c r="J114" i="19" s="1"/>
  <c r="L253" i="25"/>
  <c r="L239" i="19" s="1"/>
  <c r="H300" i="25"/>
  <c r="H123" i="19" s="1"/>
  <c r="K96" i="25"/>
  <c r="K65" i="19" s="1"/>
  <c r="J172" i="25"/>
  <c r="J20" i="16" s="1"/>
  <c r="J363" i="25"/>
  <c r="J140" i="19" s="1"/>
  <c r="K227" i="25"/>
  <c r="K26" i="19" s="1"/>
  <c r="M317" i="25"/>
  <c r="N31" i="19" s="1"/>
  <c r="I93" i="25"/>
  <c r="I62" i="19" s="1"/>
  <c r="L51" i="25"/>
  <c r="L33" i="18" s="1"/>
  <c r="M257" i="25"/>
  <c r="N243" i="19" s="1"/>
  <c r="J321" i="25"/>
  <c r="J15" i="7" s="1"/>
  <c r="H250" i="25"/>
  <c r="H237" i="19" s="1"/>
  <c r="J98" i="25"/>
  <c r="J317" i="19" s="1"/>
  <c r="M432" i="25"/>
  <c r="N57" i="16" s="1"/>
  <c r="I484" i="25"/>
  <c r="I24" i="15" s="1"/>
  <c r="H429" i="25"/>
  <c r="H174" i="19" s="1"/>
  <c r="H259" i="25"/>
  <c r="H99" i="19" s="1"/>
  <c r="J128" i="25"/>
  <c r="J76" i="19" s="1"/>
  <c r="K157" i="25"/>
  <c r="K334" i="19" s="1"/>
  <c r="L80" i="25"/>
  <c r="L49" i="19" s="1"/>
  <c r="L336" i="25"/>
  <c r="I463" i="25"/>
  <c r="I60" i="16" s="1"/>
  <c r="I285" i="25"/>
  <c r="I349" i="19" s="1"/>
  <c r="K43" i="25"/>
  <c r="K25" i="18" s="1"/>
  <c r="J49" i="25"/>
  <c r="J31" i="18" s="1"/>
  <c r="I86" i="25"/>
  <c r="I55" i="19" s="1"/>
  <c r="H56" i="25"/>
  <c r="H38" i="18" s="1"/>
  <c r="B350" i="25"/>
  <c r="A135" i="19" s="1"/>
  <c r="K300" i="25"/>
  <c r="K123" i="19" s="1"/>
  <c r="K125" i="25"/>
  <c r="K73" i="19" s="1"/>
  <c r="H16" i="25"/>
  <c r="H13" i="17" s="1"/>
  <c r="I240" i="25"/>
  <c r="I231" i="19" s="1"/>
  <c r="K118" i="25"/>
  <c r="K69" i="19" s="1"/>
  <c r="J202" i="25"/>
  <c r="J208" i="19" s="1"/>
  <c r="I137" i="25"/>
  <c r="I206" i="19" s="1"/>
  <c r="H334" i="25"/>
  <c r="H253" i="19" s="1"/>
  <c r="K280" i="25"/>
  <c r="K17" i="15" s="1"/>
  <c r="L215" i="25"/>
  <c r="L221" i="19" s="1"/>
  <c r="B268" i="25"/>
  <c r="A108" i="19" s="1"/>
  <c r="J122" i="25"/>
  <c r="J203" i="19" s="1"/>
  <c r="M145" i="25"/>
  <c r="N86" i="19" s="1"/>
  <c r="B226" i="25"/>
  <c r="A25" i="19" s="1"/>
  <c r="H7" i="25"/>
  <c r="H14" i="18" s="1"/>
  <c r="M364" i="25"/>
  <c r="N141" i="19" s="1"/>
  <c r="B406" i="25"/>
  <c r="A371" i="19" s="1"/>
  <c r="J342" i="25"/>
  <c r="J35" i="19" s="1"/>
  <c r="J295" i="25"/>
  <c r="J118" i="19" s="1"/>
  <c r="I221" i="25"/>
  <c r="I20" i="19" s="1"/>
  <c r="I483" i="25"/>
  <c r="I23" i="15" s="1"/>
  <c r="I152" i="25"/>
  <c r="I12" i="16" s="1"/>
  <c r="B345" i="25"/>
  <c r="A354" i="19" s="1"/>
  <c r="I397" i="25"/>
  <c r="I362" i="19" s="1"/>
  <c r="B55" i="25"/>
  <c r="A37" i="18" s="1"/>
  <c r="L254" i="25"/>
  <c r="L240" i="19" s="1"/>
  <c r="H274" i="25"/>
  <c r="H11" i="15" s="1"/>
  <c r="B49" i="25"/>
  <c r="L163" i="25"/>
  <c r="L340" i="19" s="1"/>
  <c r="I204" i="25"/>
  <c r="I210" i="19" s="1"/>
  <c r="K272" i="25"/>
  <c r="K112" i="19" s="1"/>
  <c r="B485" i="25"/>
  <c r="A25" i="15" s="1"/>
  <c r="L158" i="25"/>
  <c r="L335" i="19" s="1"/>
  <c r="I138" i="25"/>
  <c r="I207" i="19" s="1"/>
  <c r="H170" i="25"/>
  <c r="H18" i="16" s="1"/>
  <c r="M260" i="25"/>
  <c r="N100" i="19" s="1"/>
  <c r="M467" i="25"/>
  <c r="N284" i="19" s="1"/>
  <c r="J4" i="25"/>
  <c r="J11" i="18" s="1"/>
  <c r="L73" i="25"/>
  <c r="L296" i="19" s="1"/>
  <c r="L14" i="25"/>
  <c r="L11" i="17" s="1"/>
  <c r="B181" i="25"/>
  <c r="A29" i="16" s="1"/>
  <c r="I468" i="25"/>
  <c r="I285" i="19" s="1"/>
  <c r="I159" i="25"/>
  <c r="I336" i="19" s="1"/>
  <c r="B415" i="25"/>
  <c r="A163" i="19" s="1"/>
  <c r="M45" i="25"/>
  <c r="N27" i="18" s="1"/>
  <c r="H77" i="25"/>
  <c r="H300" i="19" s="1"/>
  <c r="K78" i="25"/>
  <c r="K301" i="19" s="1"/>
  <c r="J205" i="25"/>
  <c r="J211" i="19" s="1"/>
  <c r="I337" i="25"/>
  <c r="I141" i="25"/>
  <c r="I85" i="19" s="1"/>
  <c r="B275" i="25"/>
  <c r="A12" i="15" s="1"/>
  <c r="B45" i="25"/>
  <c r="L440" i="25"/>
  <c r="I357" i="25"/>
  <c r="I138" i="19" s="1"/>
  <c r="B301" i="25"/>
  <c r="A124" i="19" s="1"/>
  <c r="M70" i="25"/>
  <c r="N293" i="19" s="1"/>
  <c r="K249" i="25"/>
  <c r="K236" i="19" s="1"/>
  <c r="J278" i="25"/>
  <c r="J15" i="15" s="1"/>
  <c r="J367" i="25"/>
  <c r="J144" i="19" s="1"/>
  <c r="K208" i="25"/>
  <c r="K214" i="19" s="1"/>
  <c r="J67" i="25"/>
  <c r="J290" i="19" s="1"/>
  <c r="L342" i="25"/>
  <c r="L35" i="19" s="1"/>
  <c r="H342" i="25"/>
  <c r="H52" i="16" s="1"/>
  <c r="M24" i="25"/>
  <c r="N272" i="19" s="1"/>
  <c r="L343" i="25"/>
  <c r="L36" i="19" s="1"/>
  <c r="J189" i="25"/>
  <c r="J37" i="16" s="1"/>
  <c r="B93" i="25"/>
  <c r="A62" i="19" s="1"/>
  <c r="J86" i="25"/>
  <c r="J55" i="19" s="1"/>
  <c r="I299" i="25"/>
  <c r="I122" i="19" s="1"/>
  <c r="M287" i="25"/>
  <c r="N351" i="19" s="1"/>
  <c r="M240" i="25"/>
  <c r="N231" i="19" s="1"/>
  <c r="H68" i="25"/>
  <c r="H291" i="19" s="1"/>
  <c r="M15" i="25"/>
  <c r="N12" i="17" s="1"/>
  <c r="H398" i="25"/>
  <c r="H363" i="19" s="1"/>
  <c r="B293" i="25"/>
  <c r="A116" i="19" s="1"/>
  <c r="M217" i="25"/>
  <c r="N223" i="19" s="1"/>
  <c r="M172" i="25"/>
  <c r="N20" i="16" s="1"/>
  <c r="H261" i="25"/>
  <c r="H101" i="19" s="1"/>
  <c r="L216" i="25"/>
  <c r="L222" i="19" s="1"/>
  <c r="J70" i="25"/>
  <c r="J293" i="19" s="1"/>
  <c r="L33" i="25"/>
  <c r="L312" i="19" s="1"/>
  <c r="H205" i="25"/>
  <c r="H211" i="19" s="1"/>
  <c r="H57" i="25"/>
  <c r="H39" i="18" s="1"/>
  <c r="J106" i="25"/>
  <c r="J325" i="19" s="1"/>
  <c r="J261" i="25"/>
  <c r="J101" i="19" s="1"/>
  <c r="J432" i="25"/>
  <c r="J57" i="16" s="1"/>
  <c r="M251" i="25"/>
  <c r="N238" i="19" s="1"/>
  <c r="H231" i="25"/>
  <c r="H91" i="19" s="1"/>
  <c r="I227" i="25"/>
  <c r="I26" i="19" s="1"/>
  <c r="B387" i="25"/>
  <c r="A158" i="19" s="1"/>
  <c r="H100" i="25"/>
  <c r="H319" i="19" s="1"/>
  <c r="M337" i="25"/>
  <c r="J7" i="25"/>
  <c r="J14" i="18" s="1"/>
  <c r="I298" i="25"/>
  <c r="I121" i="19" s="1"/>
  <c r="H95" i="25"/>
  <c r="H64" i="19" s="1"/>
  <c r="K222" i="25"/>
  <c r="K21" i="19" s="1"/>
  <c r="K210" i="25"/>
  <c r="K216" i="19" s="1"/>
  <c r="H472" i="25"/>
  <c r="H304" i="19" s="1"/>
  <c r="M252" i="25"/>
  <c r="M309" i="25"/>
  <c r="N125" i="19" s="1"/>
  <c r="H88" i="25"/>
  <c r="H57" i="19" s="1"/>
  <c r="M419" i="25"/>
  <c r="N167" i="19" s="1"/>
  <c r="H154" i="25"/>
  <c r="H14" i="16" s="1"/>
  <c r="J263" i="25"/>
  <c r="J103" i="19" s="1"/>
  <c r="I403" i="25"/>
  <c r="I368" i="19" s="1"/>
  <c r="B351" i="25"/>
  <c r="A38" i="19" s="1"/>
  <c r="H440" i="25"/>
  <c r="K291" i="25"/>
  <c r="K114" i="19" s="1"/>
  <c r="K31" i="25"/>
  <c r="K310" i="19" s="1"/>
  <c r="M431" i="25"/>
  <c r="N56" i="16" s="1"/>
  <c r="J46" i="25"/>
  <c r="J28" i="18" s="1"/>
  <c r="B130" i="25"/>
  <c r="A78" i="19" s="1"/>
  <c r="K454" i="25"/>
  <c r="K185" i="19" s="1"/>
  <c r="B203" i="25"/>
  <c r="A209" i="19" s="1"/>
  <c r="B72" i="25"/>
  <c r="A295" i="19" s="1"/>
  <c r="J92" i="25"/>
  <c r="J61" i="19" s="1"/>
  <c r="B187" i="25"/>
  <c r="A35" i="16" s="1"/>
  <c r="L32" i="25"/>
  <c r="L311" i="19" s="1"/>
  <c r="K459" i="25"/>
  <c r="K190" i="19" s="1"/>
  <c r="M82" i="25"/>
  <c r="N51" i="19" s="1"/>
  <c r="H98" i="25"/>
  <c r="H317" i="19" s="1"/>
  <c r="K189" i="25"/>
  <c r="K37" i="16" s="1"/>
  <c r="M204" i="25"/>
  <c r="N210" i="19" s="1"/>
  <c r="M256" i="25"/>
  <c r="N242" i="19" s="1"/>
  <c r="K85" i="25"/>
  <c r="K54" i="19" s="1"/>
  <c r="K106" i="25"/>
  <c r="K325" i="19" s="1"/>
  <c r="B423" i="25"/>
  <c r="A259" i="19" s="1"/>
  <c r="H460" i="25"/>
  <c r="H191" i="19" s="1"/>
  <c r="L328" i="25"/>
  <c r="L197" i="19" s="1"/>
  <c r="M308" i="25"/>
  <c r="N251" i="19" s="1"/>
  <c r="I354" i="25"/>
  <c r="I41" i="19" s="1"/>
  <c r="L414" i="25"/>
  <c r="L379" i="19" s="1"/>
  <c r="H54" i="25"/>
  <c r="H36" i="18" s="1"/>
  <c r="I139" i="25"/>
  <c r="I83" i="19" s="1"/>
  <c r="M42" i="25"/>
  <c r="N24" i="18" s="1"/>
  <c r="I200" i="25"/>
  <c r="I44" i="16" s="1"/>
  <c r="I48" i="25"/>
  <c r="I30" i="18" s="1"/>
  <c r="B321" i="25"/>
  <c r="A15" i="7" s="1"/>
  <c r="H272" i="25"/>
  <c r="H112" i="19" s="1"/>
  <c r="M34" i="25"/>
  <c r="N313" i="19" s="1"/>
  <c r="L132" i="25"/>
  <c r="L80" i="19" s="1"/>
  <c r="B82" i="25"/>
  <c r="A51" i="19" s="1"/>
  <c r="H310" i="25"/>
  <c r="H126" i="19" s="1"/>
  <c r="L432" i="25"/>
  <c r="L57" i="16" s="1"/>
  <c r="L25" i="25"/>
  <c r="L273" i="19" s="1"/>
  <c r="J340" i="25"/>
  <c r="B41" i="25"/>
  <c r="H445" i="25"/>
  <c r="H176" i="19" s="1"/>
  <c r="I213" i="25"/>
  <c r="I219" i="19" s="1"/>
  <c r="B306" i="25"/>
  <c r="A249" i="19" s="1"/>
  <c r="B276" i="25"/>
  <c r="A13" i="15" s="1"/>
  <c r="L126" i="25"/>
  <c r="L74" i="19" s="1"/>
  <c r="K8" i="25"/>
  <c r="K15" i="18" s="1"/>
  <c r="M253" i="25"/>
  <c r="N239" i="19" s="1"/>
  <c r="H296" i="25"/>
  <c r="H119" i="19" s="1"/>
  <c r="M292" i="25"/>
  <c r="N115" i="19" s="1"/>
  <c r="B477" i="25"/>
  <c r="A42" i="19" s="1"/>
  <c r="B472" i="25"/>
  <c r="A304" i="19" s="1"/>
  <c r="M283" i="25"/>
  <c r="N281" i="19" s="1"/>
  <c r="L480" i="25"/>
  <c r="L45" i="19" s="1"/>
  <c r="B217" i="25"/>
  <c r="A223" i="19" s="1"/>
  <c r="K119" i="25"/>
  <c r="K70" i="19" s="1"/>
  <c r="I142" i="25"/>
  <c r="I16" i="19" s="1"/>
  <c r="B395" i="25"/>
  <c r="A360" i="19" s="1"/>
  <c r="H31" i="25"/>
  <c r="H310" i="19" s="1"/>
  <c r="B264" i="25"/>
  <c r="A104" i="19" s="1"/>
  <c r="K470" i="25"/>
  <c r="K302" i="19" s="1"/>
  <c r="B319" i="25"/>
  <c r="A33" i="19" s="1"/>
  <c r="K490" i="25"/>
  <c r="K30" i="15" s="1"/>
  <c r="B44" i="25"/>
  <c r="M138" i="25"/>
  <c r="N207" i="19" s="1"/>
  <c r="H116" i="25"/>
  <c r="H67" i="19" s="1"/>
  <c r="J389" i="25"/>
  <c r="J160" i="19" s="1"/>
  <c r="L68" i="25"/>
  <c r="L291" i="19" s="1"/>
  <c r="I472" i="25"/>
  <c r="I304" i="19" s="1"/>
  <c r="I489" i="25"/>
  <c r="I29" i="15" s="1"/>
  <c r="I250" i="25"/>
  <c r="I237" i="19" s="1"/>
  <c r="J412" i="25"/>
  <c r="J377" i="19" s="1"/>
  <c r="L17" i="25"/>
  <c r="L14" i="17" s="1"/>
  <c r="K185" i="25"/>
  <c r="K33" i="16" s="1"/>
  <c r="H41" i="25"/>
  <c r="H23" i="18" s="1"/>
  <c r="H175" i="25"/>
  <c r="H23" i="16" s="1"/>
  <c r="J485" i="25"/>
  <c r="J25" i="15" s="1"/>
  <c r="H193" i="25"/>
  <c r="H41" i="16" s="1"/>
  <c r="I328" i="25"/>
  <c r="I197" i="19" s="1"/>
  <c r="J8" i="25"/>
  <c r="J15" i="18" s="1"/>
  <c r="I408" i="25"/>
  <c r="I373" i="19" s="1"/>
  <c r="J146" i="25"/>
  <c r="J87" i="19" s="1"/>
  <c r="L226" i="25"/>
  <c r="L25" i="19" s="1"/>
  <c r="M63" i="25"/>
  <c r="N13" i="19" s="1"/>
  <c r="I241" i="25"/>
  <c r="I232" i="19" s="1"/>
  <c r="B235" i="25"/>
  <c r="A226" i="19" s="1"/>
  <c r="M343" i="25"/>
  <c r="N36" i="19" s="1"/>
  <c r="K18" i="25"/>
  <c r="K15" i="17" s="1"/>
  <c r="H152" i="25"/>
  <c r="H12" i="16" s="1"/>
  <c r="K321" i="25"/>
  <c r="K15" i="7" s="1"/>
  <c r="K164" i="25"/>
  <c r="K341" i="19" s="1"/>
  <c r="K316" i="25"/>
  <c r="K30" i="19" s="1"/>
  <c r="L287" i="25"/>
  <c r="L351" i="19" s="1"/>
  <c r="B339" i="25"/>
  <c r="A49" i="16" s="1"/>
  <c r="I97" i="25"/>
  <c r="I316" i="19" s="1"/>
  <c r="I205" i="25"/>
  <c r="I211" i="19" s="1"/>
  <c r="J258" i="25"/>
  <c r="J244" i="19" s="1"/>
  <c r="K64" i="25"/>
  <c r="K14" i="19" s="1"/>
  <c r="M164" i="25"/>
  <c r="N341" i="19" s="1"/>
  <c r="J268" i="25"/>
  <c r="J108" i="19" s="1"/>
  <c r="H48" i="25"/>
  <c r="H30" i="18" s="1"/>
  <c r="K378" i="25"/>
  <c r="K141" i="25"/>
  <c r="K85" i="19" s="1"/>
  <c r="L220" i="25"/>
  <c r="L19" i="19" s="1"/>
  <c r="M59" i="25"/>
  <c r="N41" i="18" s="1"/>
  <c r="J356" i="25"/>
  <c r="J137" i="19" s="1"/>
  <c r="J344" i="25"/>
  <c r="J54" i="16" s="1"/>
  <c r="I343" i="25"/>
  <c r="I53" i="16" s="1"/>
  <c r="T292" i="25"/>
  <c r="T50" i="25"/>
  <c r="T217" i="25"/>
  <c r="T165" i="25"/>
  <c r="T270" i="25"/>
  <c r="T119" i="25"/>
  <c r="T63" i="25"/>
  <c r="T137" i="25"/>
  <c r="T451" i="25"/>
  <c r="T248" i="25"/>
  <c r="T489" i="25"/>
  <c r="T43" i="25"/>
  <c r="T196" i="25"/>
  <c r="T375" i="25"/>
  <c r="T427" i="25"/>
  <c r="T143" i="25"/>
  <c r="T216" i="25"/>
  <c r="T139" i="25"/>
  <c r="T417" i="25"/>
  <c r="T114" i="25"/>
  <c r="T241" i="25"/>
  <c r="T92" i="25"/>
  <c r="T232" i="25"/>
  <c r="T78" i="25"/>
  <c r="T58" i="25"/>
  <c r="T255" i="25"/>
  <c r="T106" i="25"/>
  <c r="T103" i="25"/>
  <c r="T203" i="25"/>
  <c r="T126" i="25"/>
  <c r="T266" i="25"/>
  <c r="T385" i="25"/>
  <c r="T221" i="25"/>
  <c r="T122" i="25"/>
  <c r="T430" i="25"/>
  <c r="T206" i="25"/>
  <c r="T435" i="25"/>
  <c r="T192" i="25"/>
  <c r="B211" i="25"/>
  <c r="T184" i="25"/>
  <c r="T161" i="25"/>
  <c r="T334" i="25"/>
  <c r="T81" i="25"/>
  <c r="T408" i="25"/>
  <c r="T233" i="25"/>
  <c r="T186" i="25"/>
  <c r="T17" i="25"/>
  <c r="T209" i="25"/>
  <c r="T133" i="25"/>
  <c r="T311" i="25"/>
  <c r="T177" i="25"/>
  <c r="T488" i="25"/>
  <c r="T96" i="25"/>
  <c r="T172" i="25"/>
  <c r="T225" i="25"/>
  <c r="T363" i="25"/>
  <c r="T183" i="25"/>
  <c r="T112" i="25"/>
  <c r="T301" i="25"/>
  <c r="T56" i="25"/>
  <c r="T354" i="25"/>
  <c r="T104" i="25"/>
  <c r="T397" i="25"/>
  <c r="T24" i="25"/>
  <c r="T278" i="25"/>
  <c r="T157" i="25"/>
  <c r="T191" i="25"/>
  <c r="T149" i="25"/>
  <c r="T146" i="25"/>
  <c r="T246" i="25"/>
  <c r="T155" i="25"/>
  <c r="T82" i="25"/>
  <c r="T174" i="25"/>
  <c r="T55" i="25"/>
  <c r="T127" i="25"/>
  <c r="T37" i="25"/>
  <c r="T442" i="25"/>
  <c r="T79" i="25"/>
  <c r="T346" i="25"/>
  <c r="T448" i="25"/>
  <c r="T198" i="25"/>
  <c r="T237" i="25"/>
  <c r="T89" i="25"/>
  <c r="T54" i="25"/>
  <c r="T201" i="25"/>
  <c r="T226" i="25"/>
  <c r="T15" i="25"/>
  <c r="T187" i="25"/>
  <c r="T93" i="25"/>
  <c r="T144" i="25"/>
  <c r="T147" i="25"/>
  <c r="T71" i="25"/>
  <c r="T62" i="25"/>
  <c r="T441" i="25"/>
  <c r="T61" i="25"/>
  <c r="T357" i="25"/>
  <c r="T409" i="25"/>
  <c r="T284" i="25"/>
  <c r="T348" i="25"/>
  <c r="T423" i="25"/>
  <c r="T483" i="25"/>
  <c r="T336" i="25"/>
  <c r="T316" i="25"/>
  <c r="T190" i="25"/>
  <c r="T224" i="25"/>
  <c r="T160" i="25"/>
  <c r="T80" i="25"/>
  <c r="T68" i="25"/>
  <c r="T97" i="25"/>
  <c r="T173" i="25"/>
  <c r="T180" i="25"/>
  <c r="T215" i="25"/>
  <c r="T432" i="25"/>
  <c r="T341" i="25"/>
  <c r="T321" i="25"/>
  <c r="T115" i="25"/>
  <c r="T382" i="25"/>
  <c r="T227" i="25"/>
  <c r="T412" i="25"/>
  <c r="T164" i="25"/>
  <c r="T290" i="25"/>
  <c r="T21" i="25"/>
  <c r="T455" i="25"/>
  <c r="T402" i="25"/>
  <c r="T140" i="25"/>
  <c r="T464" i="25"/>
  <c r="T5" i="25"/>
  <c r="T251" i="25"/>
  <c r="T453" i="25"/>
  <c r="T108" i="25"/>
  <c r="T134" i="25"/>
  <c r="T425" i="25"/>
  <c r="T480" i="25"/>
  <c r="T322" i="25"/>
  <c r="T282" i="25"/>
  <c r="T66" i="25"/>
  <c r="T271" i="25"/>
  <c r="T416" i="25"/>
  <c r="T188" i="25"/>
  <c r="B212" i="25"/>
  <c r="T460" i="25"/>
  <c r="T297" i="25"/>
  <c r="T275" i="25"/>
  <c r="T260" i="25"/>
  <c r="T482" i="25"/>
  <c r="T36" i="25"/>
  <c r="T440" i="25"/>
  <c r="T314" i="25"/>
  <c r="T428" i="25"/>
  <c r="T298" i="25"/>
  <c r="T250" i="25"/>
  <c r="T76" i="25"/>
  <c r="T125" i="25"/>
  <c r="T212" i="25"/>
  <c r="T410" i="25"/>
  <c r="T18" i="25"/>
  <c r="T288" i="25"/>
  <c r="T319" i="25"/>
  <c r="T388" i="25"/>
  <c r="T274" i="25"/>
  <c r="T447" i="25"/>
  <c r="T16" i="25"/>
  <c r="T358" i="25"/>
  <c r="T356" i="25"/>
  <c r="T159" i="25"/>
  <c r="T47" i="25"/>
  <c r="T166" i="25"/>
  <c r="T189" i="25"/>
  <c r="T309" i="25"/>
  <c r="T340" i="25"/>
  <c r="T239" i="25"/>
  <c r="T419" i="25"/>
  <c r="T355" i="25"/>
  <c r="T210" i="25"/>
  <c r="T11" i="25"/>
  <c r="T197" i="25"/>
  <c r="T277" i="25"/>
  <c r="T234" i="25"/>
  <c r="T200" i="25"/>
  <c r="T452" i="25"/>
  <c r="T293" i="25"/>
  <c r="T254" i="25"/>
  <c r="T281" i="25"/>
  <c r="T243" i="25"/>
  <c r="T434" i="25"/>
  <c r="T193" i="25"/>
  <c r="T169" i="25"/>
  <c r="T132" i="25"/>
  <c r="T101" i="25"/>
  <c r="T474" i="25"/>
  <c r="T433" i="25"/>
  <c r="T475" i="25"/>
  <c r="T182" i="25"/>
  <c r="T53" i="25"/>
  <c r="T167" i="25"/>
  <c r="T265" i="25"/>
  <c r="T273" i="25"/>
  <c r="T22" i="25"/>
  <c r="T29" i="25"/>
  <c r="T135" i="25"/>
  <c r="T150" i="25"/>
  <c r="T280" i="25"/>
  <c r="T359" i="25"/>
  <c r="T130" i="25"/>
  <c r="T202" i="25"/>
  <c r="T424" i="25"/>
  <c r="T471" i="25"/>
  <c r="T20" i="25"/>
  <c r="T345" i="25"/>
  <c r="T379" i="25"/>
  <c r="T473" i="25"/>
  <c r="T470" i="25"/>
  <c r="T411" i="25"/>
  <c r="T57" i="25"/>
  <c r="T454" i="25"/>
  <c r="T391" i="25"/>
  <c r="T352" i="25"/>
  <c r="T30" i="25"/>
  <c r="T299" i="25"/>
  <c r="T376" i="25"/>
  <c r="T261" i="25"/>
  <c r="T44" i="25"/>
  <c r="T438" i="25"/>
  <c r="T205" i="25"/>
  <c r="T294" i="25"/>
  <c r="T85" i="25"/>
  <c r="T449" i="25"/>
  <c r="T259" i="25"/>
  <c r="T477" i="25"/>
  <c r="T123" i="25"/>
  <c r="T462" i="25"/>
  <c r="T295" i="25"/>
  <c r="T70" i="25"/>
  <c r="T94" i="25"/>
  <c r="T457" i="25"/>
  <c r="T420" i="25"/>
  <c r="T287" i="25"/>
  <c r="T380" i="25"/>
  <c r="B210" i="25"/>
  <c r="T138" i="25"/>
  <c r="T176" i="25"/>
  <c r="T131" i="25"/>
  <c r="T389" i="25"/>
  <c r="T34" i="25"/>
  <c r="T344" i="25"/>
  <c r="T310" i="25"/>
  <c r="T128" i="25"/>
  <c r="T312" i="25"/>
  <c r="T339" i="25"/>
  <c r="T256" i="25"/>
  <c r="T67" i="25"/>
  <c r="T421" i="25"/>
  <c r="T121" i="25"/>
  <c r="T324" i="25"/>
  <c r="T469" i="25"/>
  <c r="T387" i="25"/>
  <c r="T377" i="25"/>
  <c r="T199" i="25"/>
  <c r="T476" i="25"/>
  <c r="T113" i="25"/>
  <c r="T305" i="25"/>
  <c r="T481" i="25"/>
  <c r="T372" i="25"/>
  <c r="T450" i="25"/>
  <c r="T330" i="25"/>
  <c r="T353" i="25"/>
  <c r="T306" i="25"/>
  <c r="T373" i="25"/>
  <c r="T313" i="25"/>
  <c r="B215" i="25"/>
  <c r="T185" i="25"/>
  <c r="T443" i="25"/>
  <c r="T404" i="25"/>
  <c r="T102" i="25"/>
  <c r="T328" i="25"/>
  <c r="T350" i="25"/>
  <c r="T175" i="25"/>
  <c r="T396" i="25"/>
  <c r="T300" i="25"/>
  <c r="T72" i="25"/>
  <c r="T403" i="25"/>
  <c r="T407" i="25"/>
  <c r="T244" i="25"/>
  <c r="T308" i="25"/>
  <c r="T360" i="25"/>
  <c r="T32" i="25"/>
  <c r="T263" i="25"/>
  <c r="T90" i="25"/>
  <c r="T370" i="25"/>
  <c r="T303" i="25"/>
  <c r="T342" i="25"/>
  <c r="T426" i="25"/>
  <c r="T4" i="25"/>
  <c r="T401" i="25"/>
  <c r="T485" i="25"/>
  <c r="T111" i="25"/>
  <c r="T65" i="25"/>
  <c r="T383" i="25"/>
  <c r="T318" i="25"/>
  <c r="T276" i="25"/>
  <c r="T291" i="25"/>
  <c r="T405" i="25"/>
  <c r="T211" i="25"/>
  <c r="T249" i="25"/>
  <c r="T283" i="25"/>
  <c r="T8" i="25"/>
  <c r="T141" i="25"/>
  <c r="T272" i="25"/>
  <c r="T3" i="25"/>
  <c r="T151" i="25"/>
  <c r="T39" i="25"/>
  <c r="T437" i="25"/>
  <c r="T364" i="25"/>
  <c r="T351" i="25"/>
  <c r="T218" i="25"/>
  <c r="T315" i="25"/>
  <c r="T253" i="25"/>
  <c r="T343" i="25"/>
  <c r="T49" i="25"/>
  <c r="T478" i="25"/>
  <c r="T445" i="25"/>
  <c r="T247" i="25"/>
  <c r="T194" i="25"/>
  <c r="T392" i="25"/>
  <c r="T269" i="25"/>
  <c r="T52" i="25"/>
  <c r="T264" i="25"/>
  <c r="T422" i="25"/>
  <c r="T472" i="25"/>
  <c r="T384" i="25"/>
  <c r="T83" i="25"/>
  <c r="T168" i="25"/>
  <c r="T459" i="25"/>
  <c r="T91" i="25"/>
  <c r="T136" i="25"/>
  <c r="T267" i="25"/>
  <c r="T207" i="25"/>
  <c r="T48" i="25"/>
  <c r="T466" i="25"/>
  <c r="T399" i="25"/>
  <c r="T109" i="25"/>
  <c r="T214" i="25"/>
  <c r="T446" i="25"/>
  <c r="T240" i="25"/>
  <c r="T366" i="25"/>
  <c r="T368" i="25"/>
  <c r="T59" i="25"/>
  <c r="T490" i="25"/>
  <c r="T386" i="25"/>
  <c r="T148" i="25"/>
  <c r="T289" i="25"/>
  <c r="T124" i="25"/>
  <c r="T208" i="25"/>
  <c r="T154" i="25"/>
  <c r="T42" i="25"/>
  <c r="T236" i="25"/>
  <c r="T331" i="25"/>
  <c r="T252" i="25"/>
  <c r="T381" i="25"/>
  <c r="T158" i="25"/>
  <c r="T13" i="25"/>
  <c r="B208" i="25"/>
  <c r="T75" i="25"/>
  <c r="T170" i="25"/>
  <c r="T95" i="25"/>
  <c r="B214" i="25"/>
  <c r="T304" i="25"/>
  <c r="T414" i="25"/>
  <c r="T337" i="25"/>
  <c r="T179" i="25"/>
  <c r="T120" i="25"/>
  <c r="T25" i="25"/>
  <c r="T245" i="25"/>
  <c r="T463" i="25"/>
  <c r="T335" i="25"/>
  <c r="T10" i="25"/>
  <c r="T46" i="25"/>
  <c r="T338" i="25"/>
  <c r="T369" i="25"/>
  <c r="T219" i="25"/>
  <c r="T162" i="25"/>
  <c r="T242" i="25"/>
  <c r="T129" i="25"/>
  <c r="T110" i="25"/>
  <c r="T484" i="25"/>
  <c r="T195" i="25"/>
  <c r="T223" i="25"/>
  <c r="T38" i="25"/>
  <c r="T327" i="25"/>
  <c r="T467" i="25"/>
  <c r="T26" i="25"/>
  <c r="T365" i="25"/>
  <c r="T117" i="25"/>
  <c r="T156" i="25"/>
  <c r="T7" i="25"/>
  <c r="T41" i="25"/>
  <c r="T35" i="25"/>
  <c r="B213" i="25"/>
  <c r="T320" i="25"/>
  <c r="T349" i="25"/>
  <c r="T31" i="25"/>
  <c r="T393" i="25"/>
  <c r="T257" i="25"/>
  <c r="T181" i="25"/>
  <c r="T74" i="25"/>
  <c r="T400" i="25"/>
  <c r="T329" i="25"/>
  <c r="B209" i="25"/>
  <c r="T204" i="25"/>
  <c r="T378" i="25"/>
  <c r="T145" i="25"/>
  <c r="T394" i="25"/>
  <c r="T51" i="25"/>
  <c r="T99" i="25"/>
  <c r="T153" i="25"/>
  <c r="T413" i="25"/>
  <c r="T465" i="25"/>
  <c r="B297" i="25"/>
  <c r="T262" i="25"/>
  <c r="T268" i="25"/>
  <c r="T415" i="25"/>
  <c r="T238" i="25"/>
  <c r="T171" i="25"/>
  <c r="T28" i="25"/>
  <c r="T88" i="25"/>
  <c r="T152" i="25"/>
  <c r="T118" i="25"/>
  <c r="T100" i="25"/>
  <c r="T213" i="25"/>
  <c r="T418" i="25"/>
  <c r="T374" i="25"/>
  <c r="T27" i="25"/>
  <c r="T317" i="25"/>
  <c r="T84" i="25"/>
  <c r="T390" i="25"/>
  <c r="T431" i="25"/>
  <c r="T235" i="25"/>
  <c r="T98" i="25"/>
  <c r="T436" i="25"/>
  <c r="T468" i="25"/>
  <c r="T64" i="25"/>
  <c r="T487" i="25"/>
  <c r="T429" i="25"/>
  <c r="T258" i="25"/>
  <c r="T45" i="25"/>
  <c r="T296" i="25"/>
  <c r="T302" i="25"/>
  <c r="T307" i="25"/>
  <c r="T333" i="25"/>
  <c r="T286" i="25"/>
  <c r="T347" i="25"/>
  <c r="T444" i="25"/>
  <c r="T60" i="25"/>
  <c r="T228" i="25"/>
  <c r="T395" i="25"/>
  <c r="T367" i="25"/>
  <c r="T86" i="25"/>
  <c r="T9" i="25"/>
  <c r="T229" i="25"/>
  <c r="T279" i="25"/>
  <c r="T73" i="25"/>
  <c r="T456" i="25"/>
  <c r="T439" i="25"/>
  <c r="T107" i="25"/>
  <c r="T406" i="25"/>
  <c r="T461" i="25"/>
  <c r="T69" i="25"/>
  <c r="T231" i="25"/>
  <c r="T14" i="25"/>
  <c r="T398" i="25"/>
  <c r="T77" i="25"/>
  <c r="T6" i="25"/>
  <c r="T486" i="25"/>
  <c r="T285" i="25"/>
  <c r="T479" i="25"/>
  <c r="T163" i="25"/>
  <c r="T87" i="25"/>
  <c r="T40" i="25"/>
  <c r="T142" i="25"/>
  <c r="T116" i="25"/>
  <c r="T361" i="25"/>
  <c r="T220" i="25"/>
  <c r="T178" i="25"/>
  <c r="T12" i="25"/>
  <c r="T323" i="25"/>
  <c r="T19" i="25"/>
  <c r="T230" i="25"/>
  <c r="T325" i="25"/>
  <c r="T458" i="25"/>
  <c r="T362" i="25"/>
  <c r="T222" i="25"/>
  <c r="T105" i="25"/>
  <c r="T371" i="25"/>
  <c r="T33" i="25"/>
  <c r="K149" i="19" l="1"/>
  <c r="K32" i="15"/>
  <c r="H149" i="19"/>
  <c r="H32" i="15"/>
  <c r="H152" i="19"/>
  <c r="H35" i="15"/>
  <c r="K152" i="19"/>
  <c r="K35" i="15"/>
  <c r="N152" i="19"/>
  <c r="N35" i="15"/>
  <c r="J150" i="19"/>
  <c r="J33" i="15"/>
  <c r="L151" i="19"/>
  <c r="L34" i="15"/>
  <c r="L150" i="19"/>
  <c r="L33" i="15"/>
  <c r="H150" i="19"/>
  <c r="H33" i="15"/>
  <c r="H148" i="19"/>
  <c r="H31" i="15"/>
  <c r="J151" i="19"/>
  <c r="J34" i="15"/>
  <c r="N151" i="19"/>
  <c r="N34" i="15"/>
  <c r="N149" i="19"/>
  <c r="N32" i="15"/>
  <c r="I148" i="19"/>
  <c r="I31" i="15"/>
  <c r="L148" i="19"/>
  <c r="L31" i="15"/>
  <c r="N148" i="19"/>
  <c r="N31" i="15"/>
  <c r="L152" i="19"/>
  <c r="L35" i="15"/>
  <c r="K148" i="19"/>
  <c r="K31" i="15"/>
  <c r="J148" i="19"/>
  <c r="J31" i="15"/>
  <c r="K151" i="19"/>
  <c r="K34" i="15"/>
  <c r="H151" i="19"/>
  <c r="H34" i="15"/>
  <c r="I152" i="19"/>
  <c r="I35" i="15"/>
  <c r="K150" i="19"/>
  <c r="K33" i="15"/>
  <c r="I149" i="19"/>
  <c r="I32" i="15"/>
  <c r="J149" i="19"/>
  <c r="J32" i="15"/>
  <c r="I151" i="19"/>
  <c r="I34" i="15"/>
  <c r="N150" i="19"/>
  <c r="N33" i="15"/>
  <c r="J152" i="19"/>
  <c r="J35" i="15"/>
  <c r="L149" i="19"/>
  <c r="L32" i="15"/>
  <c r="I150" i="19"/>
  <c r="I33" i="15"/>
  <c r="K30" i="7"/>
  <c r="K20" i="15"/>
  <c r="I49" i="16"/>
  <c r="I130" i="19"/>
  <c r="H51" i="16"/>
  <c r="H132" i="19"/>
  <c r="N29" i="7"/>
  <c r="N19" i="15"/>
  <c r="H50" i="16"/>
  <c r="H131" i="19"/>
  <c r="N48" i="16"/>
  <c r="N129" i="19"/>
  <c r="K47" i="16"/>
  <c r="K128" i="19"/>
  <c r="I46" i="16"/>
  <c r="I127" i="19"/>
  <c r="I30" i="7"/>
  <c r="I20" i="15"/>
  <c r="I51" i="16"/>
  <c r="I132" i="19"/>
  <c r="J50" i="16"/>
  <c r="J131" i="19"/>
  <c r="N46" i="16"/>
  <c r="N127" i="19"/>
  <c r="H46" i="16"/>
  <c r="H127" i="19"/>
  <c r="L29" i="7"/>
  <c r="L19" i="15"/>
  <c r="N51" i="16"/>
  <c r="N132" i="19"/>
  <c r="J29" i="7"/>
  <c r="J19" i="15"/>
  <c r="J48" i="16"/>
  <c r="J129" i="19"/>
  <c r="N30" i="7"/>
  <c r="N20" i="15"/>
  <c r="K29" i="7"/>
  <c r="K19" i="15"/>
  <c r="I50" i="16"/>
  <c r="I131" i="19"/>
  <c r="J49" i="16"/>
  <c r="J130" i="19"/>
  <c r="K46" i="16"/>
  <c r="K127" i="19"/>
  <c r="L30" i="7"/>
  <c r="L20" i="15"/>
  <c r="J30" i="7"/>
  <c r="J20" i="15"/>
  <c r="N49" i="16"/>
  <c r="N130" i="19"/>
  <c r="I48" i="16"/>
  <c r="I129" i="19"/>
  <c r="L47" i="16"/>
  <c r="L128" i="19"/>
  <c r="I47" i="16"/>
  <c r="I128" i="19"/>
  <c r="L46" i="16"/>
  <c r="L127" i="19"/>
  <c r="L49" i="16"/>
  <c r="L130" i="19"/>
  <c r="K49" i="16"/>
  <c r="K130" i="19"/>
  <c r="H30" i="7"/>
  <c r="H20" i="15"/>
  <c r="K51" i="16"/>
  <c r="K132" i="19"/>
  <c r="K50" i="16"/>
  <c r="K131" i="19"/>
  <c r="N47" i="16"/>
  <c r="N128" i="19"/>
  <c r="J46" i="16"/>
  <c r="J127" i="19"/>
  <c r="I29" i="7"/>
  <c r="I19" i="15"/>
  <c r="N50" i="16"/>
  <c r="N131" i="19"/>
  <c r="H49" i="16"/>
  <c r="H130" i="19"/>
  <c r="H29" i="7"/>
  <c r="H19" i="15"/>
  <c r="J51" i="16"/>
  <c r="J132" i="19"/>
  <c r="L50" i="16"/>
  <c r="L131" i="19"/>
  <c r="K48" i="16"/>
  <c r="K129" i="19"/>
  <c r="H48" i="16"/>
  <c r="H129" i="19"/>
  <c r="L48" i="16"/>
  <c r="L129" i="19"/>
  <c r="L51" i="16"/>
  <c r="L132" i="19"/>
  <c r="H47" i="16"/>
  <c r="H128" i="19"/>
  <c r="J47" i="16"/>
  <c r="J128" i="19"/>
  <c r="K35" i="19"/>
  <c r="K37" i="19"/>
  <c r="L54" i="16"/>
  <c r="H54" i="16"/>
  <c r="J53" i="16"/>
  <c r="I35" i="19"/>
  <c r="N52" i="16"/>
  <c r="N37" i="19"/>
  <c r="L53" i="16"/>
  <c r="I36" i="19"/>
  <c r="N53" i="16"/>
  <c r="H35" i="19"/>
  <c r="J37" i="19"/>
  <c r="L52" i="16"/>
  <c r="J52" i="16"/>
  <c r="K53" i="16"/>
  <c r="I37" i="19"/>
  <c r="B6" i="15"/>
  <c r="G12" i="5" s="1"/>
  <c r="B6" i="16"/>
  <c r="H12" i="5" s="1"/>
  <c r="B6" i="14"/>
  <c r="F12" i="5" s="1"/>
  <c r="H36" i="19"/>
  <c r="H53" i="16"/>
  <c r="B6" i="17"/>
  <c r="I12" i="5" s="1"/>
  <c r="B6" i="18"/>
  <c r="B12" i="5" s="1"/>
  <c r="B23" i="25" l="1"/>
  <c r="A271" i="19" s="1"/>
  <c r="B6" i="19" s="1"/>
  <c r="D12" i="5" s="1"/>
  <c r="T23" i="25"/>
  <c r="G449" i="25" l="1"/>
  <c r="G180" i="19" s="1"/>
  <c r="V368" i="25"/>
  <c r="G103" i="25"/>
  <c r="G322" i="19" s="1"/>
  <c r="V424" i="25"/>
  <c r="V15" i="25"/>
  <c r="V336" i="25"/>
  <c r="V490" i="25"/>
  <c r="G15" i="25"/>
  <c r="G12" i="17" s="1"/>
  <c r="G322" i="25"/>
  <c r="G16" i="7" s="1"/>
  <c r="V124" i="25"/>
  <c r="V10" i="25"/>
  <c r="G47" i="25"/>
  <c r="V268" i="25"/>
  <c r="V78" i="25"/>
  <c r="V470" i="25"/>
  <c r="G272" i="25"/>
  <c r="G112" i="19" s="1"/>
  <c r="G380" i="25"/>
  <c r="V391" i="25"/>
  <c r="V256" i="25"/>
  <c r="G76" i="25"/>
  <c r="G299" i="19" s="1"/>
  <c r="V474" i="25"/>
  <c r="V484" i="25"/>
  <c r="G101" i="25"/>
  <c r="G320" i="19" s="1"/>
  <c r="V84" i="25"/>
  <c r="V442" i="25"/>
  <c r="W442" i="25" s="1"/>
  <c r="G383" i="25"/>
  <c r="G154" i="19" s="1"/>
  <c r="G140" i="25"/>
  <c r="G84" i="19" s="1"/>
  <c r="V147" i="25"/>
  <c r="V429" i="25"/>
  <c r="G114" i="25"/>
  <c r="G31" i="7" s="1"/>
  <c r="G480" i="25"/>
  <c r="G45" i="19" s="1"/>
  <c r="G124" i="25"/>
  <c r="G72" i="19" s="1"/>
  <c r="V168" i="25"/>
  <c r="V205" i="25"/>
  <c r="V306" i="25"/>
  <c r="G365" i="25"/>
  <c r="G142" i="19" s="1"/>
  <c r="V175" i="25"/>
  <c r="V258" i="25"/>
  <c r="G315" i="25"/>
  <c r="G14" i="14" s="1"/>
  <c r="G99" i="25"/>
  <c r="G318" i="19" s="1"/>
  <c r="V130" i="25"/>
  <c r="G45" i="25"/>
  <c r="G27" i="18" s="1"/>
  <c r="V243" i="25"/>
  <c r="V200" i="25"/>
  <c r="G295" i="25"/>
  <c r="G118" i="19" s="1"/>
  <c r="V229" i="25"/>
  <c r="W229" i="25" s="1"/>
  <c r="G467" i="25"/>
  <c r="G284" i="19" s="1"/>
  <c r="V223" i="25"/>
  <c r="G319" i="25"/>
  <c r="G33" i="19" s="1"/>
  <c r="V29" i="25"/>
  <c r="G442" i="25"/>
  <c r="V3" i="25"/>
  <c r="V476" i="25"/>
  <c r="V195" i="25"/>
  <c r="V265" i="25"/>
  <c r="G159" i="25"/>
  <c r="G336" i="19" s="1"/>
  <c r="G156" i="25"/>
  <c r="G333" i="19" s="1"/>
  <c r="G100" i="25"/>
  <c r="G319" i="19" s="1"/>
  <c r="G292" i="25"/>
  <c r="G115" i="19" s="1"/>
  <c r="G421" i="25"/>
  <c r="G169" i="19" s="1"/>
  <c r="G62" i="25"/>
  <c r="G12" i="19" s="1"/>
  <c r="G225" i="25"/>
  <c r="G24" i="19" s="1"/>
  <c r="V425" i="25"/>
  <c r="V66" i="25"/>
  <c r="V427" i="25"/>
  <c r="G49" i="25"/>
  <c r="G31" i="18" s="1"/>
  <c r="V305" i="25"/>
  <c r="V137" i="25"/>
  <c r="G64" i="25"/>
  <c r="G14" i="19" s="1"/>
  <c r="G367" i="25"/>
  <c r="G144" i="19" s="1"/>
  <c r="V70" i="25"/>
  <c r="G117" i="25"/>
  <c r="G68" i="19" s="1"/>
  <c r="G283" i="25"/>
  <c r="G281" i="19" s="1"/>
  <c r="G108" i="25"/>
  <c r="G327" i="19" s="1"/>
  <c r="V233" i="25"/>
  <c r="V108" i="25"/>
  <c r="G364" i="25"/>
  <c r="G141" i="19" s="1"/>
  <c r="G405" i="25"/>
  <c r="G370" i="19" s="1"/>
  <c r="G78" i="25"/>
  <c r="G301" i="19" s="1"/>
  <c r="V90" i="25"/>
  <c r="G54" i="25"/>
  <c r="G36" i="18" s="1"/>
  <c r="V386" i="25"/>
  <c r="V393" i="25"/>
  <c r="V414" i="25"/>
  <c r="V162" i="25"/>
  <c r="V285" i="25"/>
  <c r="G424" i="25"/>
  <c r="G260" i="19" s="1"/>
  <c r="G474" i="25"/>
  <c r="G266" i="19" s="1"/>
  <c r="G334" i="25"/>
  <c r="G253" i="19" s="1"/>
  <c r="G484" i="25"/>
  <c r="G24" i="15" s="1"/>
  <c r="V373" i="25"/>
  <c r="V25" i="25"/>
  <c r="G91" i="25"/>
  <c r="G60" i="19" s="1"/>
  <c r="G211" i="25"/>
  <c r="G217" i="19" s="1"/>
  <c r="G37" i="25"/>
  <c r="G279" i="19" s="1"/>
  <c r="G369" i="25"/>
  <c r="G146" i="19" s="1"/>
  <c r="V64" i="25"/>
  <c r="V65" i="25"/>
  <c r="V346" i="25"/>
  <c r="V376" i="25"/>
  <c r="G43" i="25"/>
  <c r="G25" i="18" s="1"/>
  <c r="V302" i="25"/>
  <c r="G485" i="25"/>
  <c r="G25" i="15" s="1"/>
  <c r="V347" i="25"/>
  <c r="V323" i="25"/>
  <c r="G490" i="25"/>
  <c r="G30" i="15" s="1"/>
  <c r="V45" i="25"/>
  <c r="V104" i="25"/>
  <c r="G137" i="25"/>
  <c r="G206" i="19" s="1"/>
  <c r="G461" i="25"/>
  <c r="G192" i="19" s="1"/>
  <c r="V126" i="25"/>
  <c r="G357" i="25"/>
  <c r="G138" i="19" s="1"/>
  <c r="V259" i="25"/>
  <c r="G483" i="25"/>
  <c r="G23" i="15" s="1"/>
  <c r="G186" i="25"/>
  <c r="G34" i="16" s="1"/>
  <c r="V403" i="25"/>
  <c r="G308" i="25"/>
  <c r="G251" i="19" s="1"/>
  <c r="G343" i="25"/>
  <c r="G53" i="16" s="1"/>
  <c r="V280" i="25"/>
  <c r="G175" i="25"/>
  <c r="G23" i="16" s="1"/>
  <c r="G82" i="25"/>
  <c r="G51" i="19" s="1"/>
  <c r="V36" i="25"/>
  <c r="V81" i="25"/>
  <c r="V287" i="25"/>
  <c r="W287" i="25" s="1"/>
  <c r="G68" i="25"/>
  <c r="G291" i="19" s="1"/>
  <c r="V426" i="25"/>
  <c r="V169" i="25"/>
  <c r="G151" i="25"/>
  <c r="G11" i="16" s="1"/>
  <c r="G303" i="25"/>
  <c r="G246" i="19" s="1"/>
  <c r="G392" i="25"/>
  <c r="G357" i="19" s="1"/>
  <c r="G282" i="25"/>
  <c r="G280" i="19" s="1"/>
  <c r="G241" i="25"/>
  <c r="G232" i="19" s="1"/>
  <c r="G267" i="25"/>
  <c r="G107" i="19" s="1"/>
  <c r="V435" i="25"/>
  <c r="G44" i="25"/>
  <c r="V178" i="25"/>
  <c r="G153" i="25"/>
  <c r="G13" i="16" s="1"/>
  <c r="G115" i="25"/>
  <c r="G66" i="19" s="1"/>
  <c r="V430" i="25"/>
  <c r="V134" i="25"/>
  <c r="G52" i="25"/>
  <c r="G34" i="18" s="1"/>
  <c r="V387" i="25"/>
  <c r="V405" i="25"/>
  <c r="G388" i="25"/>
  <c r="G159" i="19" s="1"/>
  <c r="V118" i="25"/>
  <c r="V44" i="25"/>
  <c r="G247" i="25"/>
  <c r="G98" i="19" s="1"/>
  <c r="G56" i="25"/>
  <c r="G38" i="18" s="1"/>
  <c r="G30" i="25"/>
  <c r="G309" i="19" s="1"/>
  <c r="V458" i="25"/>
  <c r="G192" i="25"/>
  <c r="G40" i="16" s="1"/>
  <c r="V384" i="25"/>
  <c r="V7" i="25"/>
  <c r="G176" i="25"/>
  <c r="G24" i="16" s="1"/>
  <c r="G317" i="25"/>
  <c r="G31" i="19" s="1"/>
  <c r="G171" i="25"/>
  <c r="G19" i="16" s="1"/>
  <c r="V59" i="25"/>
  <c r="V47" i="25"/>
  <c r="G147" i="25"/>
  <c r="G88" i="19" s="1"/>
  <c r="G469" i="25"/>
  <c r="G286" i="19" s="1"/>
  <c r="G393" i="25"/>
  <c r="G358" i="19" s="1"/>
  <c r="V71" i="25"/>
  <c r="V401" i="25"/>
  <c r="V445" i="25"/>
  <c r="G240" i="25"/>
  <c r="G231" i="19" s="1"/>
  <c r="G410" i="25"/>
  <c r="G375" i="19" s="1"/>
  <c r="G38" i="25"/>
  <c r="G20" i="18" s="1"/>
  <c r="V304" i="25"/>
  <c r="V145" i="25"/>
  <c r="V106" i="25"/>
  <c r="G298" i="25"/>
  <c r="G121" i="19" s="1"/>
  <c r="V383" i="25"/>
  <c r="V88" i="25"/>
  <c r="G158" i="25"/>
  <c r="G335" i="19" s="1"/>
  <c r="V153" i="25"/>
  <c r="V231" i="25"/>
  <c r="G242" i="25"/>
  <c r="G233" i="19" s="1"/>
  <c r="V110" i="25"/>
  <c r="G419" i="25"/>
  <c r="G167" i="19" s="1"/>
  <c r="V350" i="25"/>
  <c r="G433" i="25"/>
  <c r="G58" i="16" s="1"/>
  <c r="G98" i="25"/>
  <c r="G317" i="19" s="1"/>
  <c r="G415" i="25"/>
  <c r="G163" i="19" s="1"/>
  <c r="V220" i="25"/>
  <c r="G118" i="25"/>
  <c r="G69" i="19" s="1"/>
  <c r="G161" i="25"/>
  <c r="G338" i="19" s="1"/>
  <c r="G450" i="25"/>
  <c r="G181" i="19" s="1"/>
  <c r="G27" i="25"/>
  <c r="G275" i="19" s="1"/>
  <c r="V303" i="25"/>
  <c r="V423" i="25"/>
  <c r="V448" i="25"/>
  <c r="V407" i="25"/>
  <c r="G309" i="25"/>
  <c r="G125" i="19" s="1"/>
  <c r="G234" i="25"/>
  <c r="G94" i="19" s="1"/>
  <c r="G107" i="25"/>
  <c r="G326" i="19" s="1"/>
  <c r="V136" i="25"/>
  <c r="G127" i="25"/>
  <c r="G75" i="19" s="1"/>
  <c r="G476" i="25"/>
  <c r="G268" i="19" s="1"/>
  <c r="G126" i="25"/>
  <c r="G74" i="19" s="1"/>
  <c r="G73" i="25"/>
  <c r="G296" i="19" s="1"/>
  <c r="G232" i="25"/>
  <c r="G92" i="19" s="1"/>
  <c r="V366" i="25"/>
  <c r="V72" i="25"/>
  <c r="V244" i="25"/>
  <c r="V146" i="25"/>
  <c r="G416" i="25"/>
  <c r="G164" i="19" s="1"/>
  <c r="V181" i="25"/>
  <c r="G170" i="25"/>
  <c r="G18" i="16" s="1"/>
  <c r="G14" i="25"/>
  <c r="G11" i="17" s="1"/>
  <c r="V164" i="25"/>
  <c r="V149" i="25"/>
  <c r="V138" i="25"/>
  <c r="V41" i="25"/>
  <c r="V397" i="25"/>
  <c r="V468" i="25"/>
  <c r="G199" i="25"/>
  <c r="G43" i="16" s="1"/>
  <c r="G236" i="25"/>
  <c r="G227" i="19" s="1"/>
  <c r="V457" i="25"/>
  <c r="G4" i="25"/>
  <c r="G11" i="18" s="1"/>
  <c r="G269" i="25"/>
  <c r="G109" i="19" s="1"/>
  <c r="V322" i="25"/>
  <c r="V331" i="25"/>
  <c r="V344" i="25"/>
  <c r="V261" i="25"/>
  <c r="V428" i="25"/>
  <c r="G358" i="25"/>
  <c r="G139" i="19" s="1"/>
  <c r="G263" i="25"/>
  <c r="G103" i="19" s="1"/>
  <c r="G218" i="25"/>
  <c r="G224" i="19" s="1"/>
  <c r="V487" i="25"/>
  <c r="G109" i="25"/>
  <c r="G328" i="19" s="1"/>
  <c r="G53" i="25"/>
  <c r="G35" i="18" s="1"/>
  <c r="V274" i="25"/>
  <c r="V482" i="25"/>
  <c r="G28" i="25"/>
  <c r="G276" i="19" s="1"/>
  <c r="G460" i="25"/>
  <c r="G191" i="19" s="1"/>
  <c r="V80" i="25"/>
  <c r="G83" i="25"/>
  <c r="G52" i="19" s="1"/>
  <c r="V189" i="25"/>
  <c r="V394" i="25"/>
  <c r="G3" i="25"/>
  <c r="G10" i="18" s="1"/>
  <c r="G375" i="25"/>
  <c r="G25" i="7" s="1"/>
  <c r="G224" i="25"/>
  <c r="G23" i="19" s="1"/>
  <c r="V316" i="25"/>
  <c r="G259" i="25"/>
  <c r="G99" i="19" s="1"/>
  <c r="G228" i="25"/>
  <c r="G27" i="19" s="1"/>
  <c r="V87" i="25"/>
  <c r="V324" i="25"/>
  <c r="V337" i="25"/>
  <c r="G65" i="25"/>
  <c r="G15" i="19" s="1"/>
  <c r="V89" i="25"/>
  <c r="V284" i="25"/>
  <c r="V263" i="25"/>
  <c r="V46" i="25"/>
  <c r="G466" i="25"/>
  <c r="G283" i="19" s="1"/>
  <c r="G195" i="25"/>
  <c r="G345" i="19" s="1"/>
  <c r="G280" i="25"/>
  <c r="G17" i="15" s="1"/>
  <c r="V439" i="25"/>
  <c r="G403" i="25"/>
  <c r="G368" i="19" s="1"/>
  <c r="V232" i="25"/>
  <c r="G451" i="25"/>
  <c r="G182" i="19" s="1"/>
  <c r="G187" i="25"/>
  <c r="G35" i="16" s="1"/>
  <c r="V150" i="25"/>
  <c r="V278" i="25"/>
  <c r="V321" i="25"/>
  <c r="G384" i="25"/>
  <c r="G155" i="19" s="1"/>
  <c r="V75" i="25"/>
  <c r="V143" i="25"/>
  <c r="V93" i="25"/>
  <c r="G131" i="25"/>
  <c r="G79" i="19" s="1"/>
  <c r="V257" i="25"/>
  <c r="V449" i="25"/>
  <c r="V479" i="25"/>
  <c r="G418" i="25"/>
  <c r="G166" i="19" s="1"/>
  <c r="V440" i="25"/>
  <c r="W440" i="25" s="1"/>
  <c r="V486" i="25"/>
  <c r="V431" i="25"/>
  <c r="V35" i="25"/>
  <c r="V230" i="25"/>
  <c r="W230" i="25" s="1"/>
  <c r="V327" i="25"/>
  <c r="G166" i="25"/>
  <c r="G343" i="19" s="1"/>
  <c r="G372" i="25"/>
  <c r="G22" i="7" s="1"/>
  <c r="G394" i="25"/>
  <c r="G359" i="19" s="1"/>
  <c r="V444" i="25"/>
  <c r="V198" i="25"/>
  <c r="V314" i="25"/>
  <c r="W314" i="25" s="1"/>
  <c r="V364" i="25"/>
  <c r="G276" i="25"/>
  <c r="G13" i="15" s="1"/>
  <c r="G165" i="25"/>
  <c r="G342" i="19" s="1"/>
  <c r="V395" i="25"/>
  <c r="V332" i="25"/>
  <c r="G468" i="25"/>
  <c r="G285" i="19" s="1"/>
  <c r="G463" i="25"/>
  <c r="G60" i="16" s="1"/>
  <c r="V406" i="25"/>
  <c r="V362" i="25"/>
  <c r="G487" i="25"/>
  <c r="G27" i="15" s="1"/>
  <c r="V224" i="25"/>
  <c r="V38" i="25"/>
  <c r="G472" i="25"/>
  <c r="G304" i="19" s="1"/>
  <c r="G310" i="25"/>
  <c r="G126" i="19" s="1"/>
  <c r="G67" i="25"/>
  <c r="G290" i="19" s="1"/>
  <c r="G244" i="25"/>
  <c r="G95" i="19" s="1"/>
  <c r="G330" i="25"/>
  <c r="G9" i="7" s="1"/>
  <c r="G342" i="25"/>
  <c r="G52" i="16" s="1"/>
  <c r="G230" i="25"/>
  <c r="G29" i="19" s="1"/>
  <c r="V488" i="25"/>
  <c r="V354" i="25"/>
  <c r="V20" i="25"/>
  <c r="V22" i="25"/>
  <c r="V82" i="25"/>
  <c r="V128" i="25"/>
  <c r="V92" i="25"/>
  <c r="V227" i="25"/>
  <c r="G157" i="25"/>
  <c r="G334" i="19" s="1"/>
  <c r="V165" i="25"/>
  <c r="V219" i="25"/>
  <c r="V12" i="25"/>
  <c r="G163" i="25"/>
  <c r="G340" i="19" s="1"/>
  <c r="G425" i="25"/>
  <c r="G261" i="19" s="1"/>
  <c r="V471" i="25"/>
  <c r="V292" i="25"/>
  <c r="G271" i="25"/>
  <c r="G111" i="19" s="1"/>
  <c r="V142" i="25"/>
  <c r="V77" i="25"/>
  <c r="G7" i="25"/>
  <c r="G14" i="18" s="1"/>
  <c r="G227" i="25"/>
  <c r="G26" i="19" s="1"/>
  <c r="V226" i="25"/>
  <c r="V98" i="25"/>
  <c r="G243" i="25"/>
  <c r="G234" i="19" s="1"/>
  <c r="V201" i="25"/>
  <c r="V390" i="25"/>
  <c r="V367" i="25"/>
  <c r="V352" i="25"/>
  <c r="G360" i="25"/>
  <c r="G256" i="19" s="1"/>
  <c r="G340" i="25"/>
  <c r="G50" i="16" s="1"/>
  <c r="G335" i="25"/>
  <c r="G254" i="19" s="1"/>
  <c r="V248" i="25"/>
  <c r="G333" i="25"/>
  <c r="G252" i="19" s="1"/>
  <c r="G123" i="25"/>
  <c r="G71" i="19" s="1"/>
  <c r="G440" i="25"/>
  <c r="G148" i="25"/>
  <c r="G89" i="19" s="1"/>
  <c r="G435" i="25"/>
  <c r="G262" i="19" s="1"/>
  <c r="G489" i="25"/>
  <c r="G29" i="15" s="1"/>
  <c r="V211" i="25"/>
  <c r="G274" i="25"/>
  <c r="G11" i="15" s="1"/>
  <c r="G453" i="25"/>
  <c r="G184" i="19" s="1"/>
  <c r="V218" i="25"/>
  <c r="V34" i="25"/>
  <c r="V180" i="25"/>
  <c r="V199" i="25"/>
  <c r="G191" i="25"/>
  <c r="G39" i="16" s="1"/>
  <c r="V48" i="25"/>
  <c r="G376" i="25"/>
  <c r="G26" i="7" s="1"/>
  <c r="V463" i="25"/>
  <c r="V333" i="25"/>
  <c r="G458" i="25"/>
  <c r="G189" i="19" s="1"/>
  <c r="V247" i="25"/>
  <c r="G229" i="25"/>
  <c r="G28" i="19" s="1"/>
  <c r="G160" i="25"/>
  <c r="G337" i="19" s="1"/>
  <c r="G386" i="25"/>
  <c r="G157" i="19" s="1"/>
  <c r="G293" i="25"/>
  <c r="G116" i="19" s="1"/>
  <c r="G368" i="25"/>
  <c r="G145" i="19" s="1"/>
  <c r="V239" i="25"/>
  <c r="G193" i="25"/>
  <c r="G41" i="16" s="1"/>
  <c r="V404" i="25"/>
  <c r="V174" i="25"/>
  <c r="V289" i="25"/>
  <c r="V191" i="25"/>
  <c r="G470" i="25"/>
  <c r="G302" i="19" s="1"/>
  <c r="V432" i="25"/>
  <c r="G50" i="25"/>
  <c r="G32" i="18" s="1"/>
  <c r="G96" i="25"/>
  <c r="G65" i="19" s="1"/>
  <c r="G134" i="25"/>
  <c r="G82" i="19" s="1"/>
  <c r="V192" i="25"/>
  <c r="V73" i="25"/>
  <c r="G197" i="25"/>
  <c r="G347" i="19" s="1"/>
  <c r="V228" i="25"/>
  <c r="W228" i="25" s="1"/>
  <c r="V203" i="25"/>
  <c r="V465" i="25"/>
  <c r="V286" i="25"/>
  <c r="W286" i="25" s="1"/>
  <c r="V392" i="25"/>
  <c r="V236" i="25"/>
  <c r="G189" i="25"/>
  <c r="G37" i="16" s="1"/>
  <c r="G363" i="25"/>
  <c r="G140" i="19" s="1"/>
  <c r="G201" i="25"/>
  <c r="G45" i="16" s="1"/>
  <c r="G289" i="25"/>
  <c r="G353" i="19" s="1"/>
  <c r="G438" i="25"/>
  <c r="G265" i="19" s="1"/>
  <c r="V335" i="25"/>
  <c r="G48" i="25"/>
  <c r="G30" i="18" s="1"/>
  <c r="V275" i="25"/>
  <c r="G139" i="25"/>
  <c r="G83" i="19" s="1"/>
  <c r="V290" i="25"/>
  <c r="V473" i="25"/>
  <c r="V49" i="25"/>
  <c r="G11" i="25"/>
  <c r="G436" i="25"/>
  <c r="G263" i="19" s="1"/>
  <c r="V40" i="25"/>
  <c r="V170" i="25"/>
  <c r="G301" i="25"/>
  <c r="G124" i="19" s="1"/>
  <c r="G87" i="25"/>
  <c r="G56" i="19" s="1"/>
  <c r="V207" i="25"/>
  <c r="G167" i="25"/>
  <c r="G344" i="19" s="1"/>
  <c r="G245" i="25"/>
  <c r="G96" i="19" s="1"/>
  <c r="G75" i="25"/>
  <c r="G298" i="19" s="1"/>
  <c r="G113" i="25"/>
  <c r="G30" i="7" s="1"/>
  <c r="G150" i="25"/>
  <c r="G10" i="16" s="1"/>
  <c r="V300" i="25"/>
  <c r="V345" i="25"/>
  <c r="G90" i="25"/>
  <c r="G59" i="19" s="1"/>
  <c r="G257" i="25"/>
  <c r="G243" i="19" s="1"/>
  <c r="V109" i="25"/>
  <c r="G80" i="25"/>
  <c r="G49" i="19" s="1"/>
  <c r="G112" i="25"/>
  <c r="G31" i="25"/>
  <c r="G310" i="19" s="1"/>
  <c r="G296" i="25"/>
  <c r="G119" i="19" s="1"/>
  <c r="G482" i="25"/>
  <c r="G22" i="15" s="1"/>
  <c r="V416" i="25"/>
  <c r="G57" i="25"/>
  <c r="G39" i="18" s="1"/>
  <c r="V254" i="25"/>
  <c r="G488" i="25"/>
  <c r="G28" i="15" s="1"/>
  <c r="G182" i="25"/>
  <c r="G30" i="16" s="1"/>
  <c r="V462" i="25"/>
  <c r="W462" i="25" s="1"/>
  <c r="V69" i="25"/>
  <c r="V315" i="25"/>
  <c r="W315" i="25" s="1"/>
  <c r="V342" i="25"/>
  <c r="G273" i="25"/>
  <c r="G10" i="15" s="1"/>
  <c r="V312" i="25"/>
  <c r="W312" i="25" s="1"/>
  <c r="V279" i="25"/>
  <c r="W279" i="25" s="1"/>
  <c r="V340" i="25"/>
  <c r="W340" i="25" s="1"/>
  <c r="V152" i="25"/>
  <c r="W152" i="25" s="1"/>
  <c r="V157" i="25"/>
  <c r="G174" i="25"/>
  <c r="G22" i="16" s="1"/>
  <c r="G88" i="25"/>
  <c r="G57" i="19" s="1"/>
  <c r="G217" i="25"/>
  <c r="G223" i="19" s="1"/>
  <c r="G265" i="25"/>
  <c r="G105" i="19" s="1"/>
  <c r="G93" i="25"/>
  <c r="G62" i="19" s="1"/>
  <c r="V283" i="25"/>
  <c r="V252" i="25"/>
  <c r="G341" i="25"/>
  <c r="G51" i="16" s="1"/>
  <c r="G428" i="25"/>
  <c r="G173" i="19" s="1"/>
  <c r="V185" i="25"/>
  <c r="G41" i="25"/>
  <c r="V291" i="25"/>
  <c r="V438" i="25"/>
  <c r="V97" i="25"/>
  <c r="G426" i="25"/>
  <c r="G171" i="19" s="1"/>
  <c r="G235" i="25"/>
  <c r="G226" i="19" s="1"/>
  <c r="G6" i="25"/>
  <c r="G13" i="18" s="1"/>
  <c r="V478" i="25"/>
  <c r="V155" i="25"/>
  <c r="V141" i="25"/>
  <c r="G291" i="25"/>
  <c r="G114" i="19" s="1"/>
  <c r="V378" i="25"/>
  <c r="V297" i="25"/>
  <c r="V96" i="25"/>
  <c r="G24" i="25"/>
  <c r="G272" i="19" s="1"/>
  <c r="G475" i="25"/>
  <c r="G267" i="19" s="1"/>
  <c r="V466" i="25"/>
  <c r="G331" i="25"/>
  <c r="G10" i="7" s="1"/>
  <c r="G408" i="25"/>
  <c r="G373" i="19" s="1"/>
  <c r="V74" i="25"/>
  <c r="V299" i="25"/>
  <c r="G169" i="25"/>
  <c r="G17" i="16" s="1"/>
  <c r="G445" i="25"/>
  <c r="G176" i="19" s="1"/>
  <c r="G390" i="25"/>
  <c r="G161" i="19" s="1"/>
  <c r="G97" i="25"/>
  <c r="G316" i="19" s="1"/>
  <c r="G132" i="25"/>
  <c r="G80" i="19" s="1"/>
  <c r="G86" i="25"/>
  <c r="G55" i="19" s="1"/>
  <c r="G223" i="25"/>
  <c r="G22" i="19" s="1"/>
  <c r="V301" i="25"/>
  <c r="V461" i="25"/>
  <c r="G400" i="25"/>
  <c r="G365" i="19" s="1"/>
  <c r="G256" i="25"/>
  <c r="G242" i="19" s="1"/>
  <c r="G327" i="25"/>
  <c r="G196" i="19" s="1"/>
  <c r="G188" i="25"/>
  <c r="G36" i="16" s="1"/>
  <c r="G262" i="25"/>
  <c r="G102" i="19" s="1"/>
  <c r="G200" i="25"/>
  <c r="G44" i="16" s="1"/>
  <c r="V50" i="25"/>
  <c r="V271" i="25"/>
  <c r="W271" i="25" s="1"/>
  <c r="V113" i="25"/>
  <c r="V68" i="25"/>
  <c r="V148" i="25"/>
  <c r="V363" i="25"/>
  <c r="G321" i="25"/>
  <c r="G15" i="7" s="1"/>
  <c r="V225" i="25"/>
  <c r="V410" i="25"/>
  <c r="V272" i="25"/>
  <c r="G379" i="25"/>
  <c r="V399" i="25"/>
  <c r="V62" i="25"/>
  <c r="V103" i="25"/>
  <c r="G288" i="25"/>
  <c r="G352" i="19" s="1"/>
  <c r="V375" i="25"/>
  <c r="G382" i="25"/>
  <c r="G153" i="19" s="1"/>
  <c r="G395" i="25"/>
  <c r="G360" i="19" s="1"/>
  <c r="V95" i="25"/>
  <c r="G311" i="25"/>
  <c r="G10" i="14" s="1"/>
  <c r="V184" i="25"/>
  <c r="G125" i="25"/>
  <c r="G73" i="19" s="1"/>
  <c r="G455" i="25"/>
  <c r="G186" i="19" s="1"/>
  <c r="G92" i="25"/>
  <c r="G61" i="19" s="1"/>
  <c r="G324" i="25"/>
  <c r="G18" i="7" s="1"/>
  <c r="G164" i="25"/>
  <c r="G341" i="19" s="1"/>
  <c r="G32" i="25"/>
  <c r="G311" i="19" s="1"/>
  <c r="V187" i="25"/>
  <c r="V371" i="25"/>
  <c r="G185" i="25"/>
  <c r="G33" i="16" s="1"/>
  <c r="V122" i="25"/>
  <c r="V273" i="25"/>
  <c r="W273" i="25" s="1"/>
  <c r="V33" i="25"/>
  <c r="G59" i="25"/>
  <c r="G41" i="18" s="1"/>
  <c r="G216" i="25"/>
  <c r="G222" i="19" s="1"/>
  <c r="G204" i="25"/>
  <c r="G210" i="19" s="1"/>
  <c r="G454" i="25"/>
  <c r="G185" i="19" s="1"/>
  <c r="V320" i="25"/>
  <c r="V338" i="25"/>
  <c r="W338" i="25" s="1"/>
  <c r="V388" i="25"/>
  <c r="G417" i="25"/>
  <c r="G165" i="19" s="1"/>
  <c r="G130" i="25"/>
  <c r="G78" i="19" s="1"/>
  <c r="G378" i="25"/>
  <c r="V417" i="25"/>
  <c r="W417" i="25" s="1"/>
  <c r="V91" i="25"/>
  <c r="G16" i="25"/>
  <c r="G13" i="17" s="1"/>
  <c r="V420" i="25"/>
  <c r="V53" i="25"/>
  <c r="G219" i="25"/>
  <c r="G225" i="19" s="1"/>
  <c r="V359" i="25"/>
  <c r="G194" i="25"/>
  <c r="G42" i="16" s="1"/>
  <c r="V237" i="25"/>
  <c r="G287" i="25"/>
  <c r="G351" i="19" s="1"/>
  <c r="G352" i="25"/>
  <c r="G39" i="19" s="1"/>
  <c r="V262" i="25"/>
  <c r="G381" i="25"/>
  <c r="G152" i="19" s="1"/>
  <c r="G422" i="25"/>
  <c r="G170" i="19" s="1"/>
  <c r="V339" i="25"/>
  <c r="G128" i="25"/>
  <c r="G76" i="19" s="1"/>
  <c r="G300" i="25"/>
  <c r="G123" i="19" s="1"/>
  <c r="G70" i="25"/>
  <c r="G293" i="19" s="1"/>
  <c r="V459" i="25"/>
  <c r="G391" i="25"/>
  <c r="G162" i="19" s="1"/>
  <c r="G314" i="25"/>
  <c r="G13" i="14" s="1"/>
  <c r="V159" i="25"/>
  <c r="W159" i="25" s="1"/>
  <c r="G33" i="25"/>
  <c r="G312" i="19" s="1"/>
  <c r="G106" i="25"/>
  <c r="G325" i="19" s="1"/>
  <c r="V349" i="25"/>
  <c r="G429" i="25"/>
  <c r="G174" i="19" s="1"/>
  <c r="G13" i="25"/>
  <c r="G10" i="17" s="1"/>
  <c r="G10" i="25"/>
  <c r="G39" i="25"/>
  <c r="V125" i="25"/>
  <c r="V381" i="25"/>
  <c r="V101" i="25"/>
  <c r="G246" i="25"/>
  <c r="G97" i="19" s="1"/>
  <c r="G430" i="25"/>
  <c r="G55" i="16" s="1"/>
  <c r="V61" i="25"/>
  <c r="G294" i="25"/>
  <c r="G117" i="19" s="1"/>
  <c r="G181" i="25"/>
  <c r="G29" i="16" s="1"/>
  <c r="V102" i="25"/>
  <c r="V156" i="25"/>
  <c r="G277" i="25"/>
  <c r="G14" i="15" s="1"/>
  <c r="G412" i="25"/>
  <c r="G377" i="19" s="1"/>
  <c r="V235" i="25"/>
  <c r="G370" i="25"/>
  <c r="G147" i="19" s="1"/>
  <c r="V5" i="25"/>
  <c r="G464" i="25"/>
  <c r="G61" i="16" s="1"/>
  <c r="V341" i="25"/>
  <c r="G325" i="25"/>
  <c r="G19" i="7" s="1"/>
  <c r="G409" i="25"/>
  <c r="G374" i="19" s="1"/>
  <c r="V176" i="25"/>
  <c r="V127" i="25"/>
  <c r="G349" i="25"/>
  <c r="G134" i="19" s="1"/>
  <c r="G254" i="25"/>
  <c r="G240" i="19" s="1"/>
  <c r="V135" i="25"/>
  <c r="V212" i="25"/>
  <c r="V241" i="25"/>
  <c r="V117" i="25"/>
  <c r="G306" i="25"/>
  <c r="G249" i="19" s="1"/>
  <c r="V206" i="25"/>
  <c r="G452" i="25"/>
  <c r="G183" i="19" s="1"/>
  <c r="G119" i="25"/>
  <c r="G70" i="19" s="1"/>
  <c r="G102" i="25"/>
  <c r="G321" i="19" s="1"/>
  <c r="G285" i="25"/>
  <c r="G349" i="19" s="1"/>
  <c r="G8" i="25"/>
  <c r="G377" i="25"/>
  <c r="G399" i="25"/>
  <c r="G364" i="19" s="1"/>
  <c r="G304" i="25"/>
  <c r="G247" i="19" s="1"/>
  <c r="G231" i="25"/>
  <c r="G91" i="19" s="1"/>
  <c r="V411" i="25"/>
  <c r="G447" i="25"/>
  <c r="G178" i="19" s="1"/>
  <c r="G444" i="25"/>
  <c r="G175" i="19" s="1"/>
  <c r="V222" i="25"/>
  <c r="G260" i="25"/>
  <c r="G100" i="19" s="1"/>
  <c r="V288" i="25"/>
  <c r="G144" i="25"/>
  <c r="G18" i="19" s="1"/>
  <c r="G222" i="25"/>
  <c r="G21" i="19" s="1"/>
  <c r="V194" i="25"/>
  <c r="V308" i="25"/>
  <c r="V51" i="25"/>
  <c r="G387" i="25"/>
  <c r="G158" i="19" s="1"/>
  <c r="G439" i="25"/>
  <c r="G46" i="25"/>
  <c r="G28" i="18" s="1"/>
  <c r="G328" i="25"/>
  <c r="G197" i="19" s="1"/>
  <c r="G35" i="25"/>
  <c r="G277" i="19" s="1"/>
  <c r="V460" i="25"/>
  <c r="W460" i="25" s="1"/>
  <c r="G441" i="25"/>
  <c r="V293" i="25"/>
  <c r="G406" i="25"/>
  <c r="G371" i="19" s="1"/>
  <c r="V13" i="25"/>
  <c r="W13" i="25" s="1"/>
  <c r="G261" i="25"/>
  <c r="G101" i="19" s="1"/>
  <c r="V115" i="25"/>
  <c r="G141" i="25"/>
  <c r="G85" i="19" s="1"/>
  <c r="G111" i="25"/>
  <c r="G330" i="19" s="1"/>
  <c r="G290" i="25"/>
  <c r="G113" i="19" s="1"/>
  <c r="G36" i="25"/>
  <c r="G278" i="19" s="1"/>
  <c r="V489" i="25"/>
  <c r="W489" i="25" s="1"/>
  <c r="V204" i="25"/>
  <c r="G250" i="25"/>
  <c r="G237" i="19" s="1"/>
  <c r="V144" i="25"/>
  <c r="V251" i="25"/>
  <c r="G252" i="25"/>
  <c r="V310" i="25"/>
  <c r="G371" i="25"/>
  <c r="G21" i="7" s="1"/>
  <c r="G248" i="25"/>
  <c r="G235" i="19" s="1"/>
  <c r="G142" i="25"/>
  <c r="G16" i="19" s="1"/>
  <c r="V6" i="25"/>
  <c r="G77" i="25"/>
  <c r="G300" i="19" s="1"/>
  <c r="G152" i="25"/>
  <c r="G12" i="16" s="1"/>
  <c r="V132" i="25"/>
  <c r="V83" i="25"/>
  <c r="G95" i="25"/>
  <c r="G64" i="19" s="1"/>
  <c r="G74" i="25"/>
  <c r="G297" i="19" s="1"/>
  <c r="V330" i="25"/>
  <c r="G266" i="25"/>
  <c r="G106" i="19" s="1"/>
  <c r="V295" i="25"/>
  <c r="V361" i="25"/>
  <c r="G362" i="25"/>
  <c r="G258" i="19" s="1"/>
  <c r="G221" i="25"/>
  <c r="G20" i="19" s="1"/>
  <c r="V245" i="25"/>
  <c r="V380" i="25"/>
  <c r="V85" i="25"/>
  <c r="V483" i="25"/>
  <c r="G320" i="25"/>
  <c r="G34" i="19" s="1"/>
  <c r="V214" i="25"/>
  <c r="G40" i="25"/>
  <c r="V282" i="25"/>
  <c r="G110" i="25"/>
  <c r="G329" i="19" s="1"/>
  <c r="G202" i="25"/>
  <c r="G208" i="19" s="1"/>
  <c r="V481" i="25"/>
  <c r="W481" i="25" s="1"/>
  <c r="G19" i="25"/>
  <c r="G16" i="17" s="1"/>
  <c r="V210" i="25"/>
  <c r="V249" i="25"/>
  <c r="V196" i="25"/>
  <c r="G42" i="25"/>
  <c r="V99" i="25"/>
  <c r="V67" i="25"/>
  <c r="G339" i="25"/>
  <c r="G49" i="16" s="1"/>
  <c r="V107" i="25"/>
  <c r="G345" i="25"/>
  <c r="G354" i="19" s="1"/>
  <c r="G366" i="25"/>
  <c r="G143" i="19" s="1"/>
  <c r="G305" i="25"/>
  <c r="G248" i="19" s="1"/>
  <c r="G155" i="25"/>
  <c r="G15" i="16" s="1"/>
  <c r="V317" i="25"/>
  <c r="V123" i="25"/>
  <c r="G94" i="25"/>
  <c r="G63" i="19" s="1"/>
  <c r="V298" i="25"/>
  <c r="G281" i="25"/>
  <c r="G18" i="15" s="1"/>
  <c r="V18" i="25"/>
  <c r="V343" i="25"/>
  <c r="V158" i="25"/>
  <c r="W158" i="25" s="1"/>
  <c r="V58" i="25"/>
  <c r="G251" i="25"/>
  <c r="G238" i="19" s="1"/>
  <c r="G312" i="25"/>
  <c r="G11" i="14" s="1"/>
  <c r="V86" i="25"/>
  <c r="G473" i="25"/>
  <c r="G305" i="19" s="1"/>
  <c r="V447" i="25"/>
  <c r="W447" i="25" s="1"/>
  <c r="V112" i="25"/>
  <c r="G456" i="25"/>
  <c r="G187" i="19" s="1"/>
  <c r="G385" i="25"/>
  <c r="G156" i="19" s="1"/>
  <c r="V415" i="25"/>
  <c r="G237" i="25"/>
  <c r="G228" i="19" s="1"/>
  <c r="V413" i="25"/>
  <c r="G238" i="25"/>
  <c r="G229" i="19" s="1"/>
  <c r="V250" i="25"/>
  <c r="G329" i="25"/>
  <c r="G198" i="19" s="1"/>
  <c r="G432" i="25"/>
  <c r="G57" i="16" s="1"/>
  <c r="G347" i="25"/>
  <c r="G356" i="19" s="1"/>
  <c r="G356" i="25"/>
  <c r="G137" i="19" s="1"/>
  <c r="V161" i="25"/>
  <c r="V402" i="25"/>
  <c r="V412" i="25"/>
  <c r="G249" i="25"/>
  <c r="G236" i="19" s="1"/>
  <c r="G205" i="25"/>
  <c r="G211" i="19" s="1"/>
  <c r="V454" i="25"/>
  <c r="W454" i="25" s="1"/>
  <c r="V31" i="25"/>
  <c r="V396" i="25"/>
  <c r="V369" i="25"/>
  <c r="G58" i="25"/>
  <c r="G40" i="18" s="1"/>
  <c r="G275" i="25"/>
  <c r="G12" i="15" s="1"/>
  <c r="G446" i="25"/>
  <c r="G177" i="19" s="1"/>
  <c r="G465" i="25"/>
  <c r="G62" i="16" s="1"/>
  <c r="G427" i="25"/>
  <c r="G172" i="19" s="1"/>
  <c r="G486" i="25"/>
  <c r="G26" i="15" s="1"/>
  <c r="V242" i="25"/>
  <c r="V21" i="25"/>
  <c r="V277" i="25"/>
  <c r="W277" i="25" s="1"/>
  <c r="V464" i="25"/>
  <c r="V446" i="25"/>
  <c r="W446" i="25" s="1"/>
  <c r="V94" i="25"/>
  <c r="V63" i="25"/>
  <c r="G61" i="25"/>
  <c r="G11" i="19" s="1"/>
  <c r="G26" i="25"/>
  <c r="G274" i="19" s="1"/>
  <c r="G437" i="25"/>
  <c r="G264" i="19" s="1"/>
  <c r="V54" i="25"/>
  <c r="G355" i="25"/>
  <c r="G136" i="19" s="1"/>
  <c r="V240" i="25"/>
  <c r="G162" i="25"/>
  <c r="G339" i="19" s="1"/>
  <c r="V186" i="25"/>
  <c r="V8" i="25"/>
  <c r="G180" i="25"/>
  <c r="G28" i="16" s="1"/>
  <c r="G336" i="25"/>
  <c r="G122" i="25"/>
  <c r="G203" i="19" s="1"/>
  <c r="V296" i="25"/>
  <c r="G348" i="25"/>
  <c r="G133" i="19" s="1"/>
  <c r="V209" i="25"/>
  <c r="W209" i="25" s="1"/>
  <c r="G203" i="25"/>
  <c r="G209" i="19" s="1"/>
  <c r="G220" i="25"/>
  <c r="G19" i="19" s="1"/>
  <c r="G138" i="25"/>
  <c r="G207" i="19" s="1"/>
  <c r="G302" i="25"/>
  <c r="G245" i="19" s="1"/>
  <c r="G198" i="25"/>
  <c r="G348" i="19" s="1"/>
  <c r="G307" i="25"/>
  <c r="G250" i="19" s="1"/>
  <c r="V270" i="25"/>
  <c r="G173" i="25"/>
  <c r="G21" i="16" s="1"/>
  <c r="G477" i="25"/>
  <c r="G42" i="19" s="1"/>
  <c r="V4" i="25"/>
  <c r="V154" i="25"/>
  <c r="V139" i="25"/>
  <c r="V276" i="25"/>
  <c r="G121" i="25"/>
  <c r="G202" i="19" s="1"/>
  <c r="V114" i="25"/>
  <c r="W114" i="25" s="1"/>
  <c r="V111" i="25"/>
  <c r="G85" i="25"/>
  <c r="G54" i="19" s="1"/>
  <c r="G179" i="25"/>
  <c r="G27" i="16" s="1"/>
  <c r="G434" i="25"/>
  <c r="G59" i="16" s="1"/>
  <c r="V264" i="25"/>
  <c r="V334" i="25"/>
  <c r="V30" i="25"/>
  <c r="G51" i="25"/>
  <c r="G33" i="18" s="1"/>
  <c r="V163" i="25"/>
  <c r="G79" i="25"/>
  <c r="G48" i="19" s="1"/>
  <c r="V177" i="25"/>
  <c r="V121" i="25"/>
  <c r="V215" i="25"/>
  <c r="W215" i="25" s="1"/>
  <c r="V253" i="25"/>
  <c r="G207" i="25"/>
  <c r="G213" i="19" s="1"/>
  <c r="V408" i="25"/>
  <c r="V382" i="25"/>
  <c r="G226" i="25"/>
  <c r="G25" i="19" s="1"/>
  <c r="V377" i="25"/>
  <c r="V372" i="25"/>
  <c r="V183" i="25"/>
  <c r="V105" i="25"/>
  <c r="V485" i="25"/>
  <c r="W485" i="25" s="1"/>
  <c r="V193" i="25"/>
  <c r="V202" i="25"/>
  <c r="G55" i="25"/>
  <c r="G37" i="18" s="1"/>
  <c r="V355" i="25"/>
  <c r="G350" i="25"/>
  <c r="G135" i="19" s="1"/>
  <c r="G351" i="25"/>
  <c r="V221" i="25"/>
  <c r="V309" i="25"/>
  <c r="V172" i="25"/>
  <c r="G478" i="25"/>
  <c r="G43" i="19" s="1"/>
  <c r="V16" i="25"/>
  <c r="W16" i="25" s="1"/>
  <c r="G346" i="25"/>
  <c r="G355" i="19" s="1"/>
  <c r="V267" i="25"/>
  <c r="V166" i="25"/>
  <c r="G25" i="25"/>
  <c r="G273" i="19" s="1"/>
  <c r="G196" i="25"/>
  <c r="G346" i="19" s="1"/>
  <c r="G239" i="25"/>
  <c r="G230" i="19" s="1"/>
  <c r="V14" i="25"/>
  <c r="G344" i="25"/>
  <c r="G54" i="16" s="1"/>
  <c r="V456" i="25"/>
  <c r="V418" i="25"/>
  <c r="G184" i="25"/>
  <c r="G32" i="16" s="1"/>
  <c r="G133" i="25"/>
  <c r="G81" i="19" s="1"/>
  <c r="G145" i="25"/>
  <c r="G86" i="19" s="1"/>
  <c r="G5" i="25"/>
  <c r="G12" i="18" s="1"/>
  <c r="V325" i="25"/>
  <c r="V365" i="25"/>
  <c r="V409" i="25"/>
  <c r="G462" i="25"/>
  <c r="G193" i="19" s="1"/>
  <c r="G337" i="25"/>
  <c r="G34" i="25"/>
  <c r="G313" i="19" s="1"/>
  <c r="G359" i="25"/>
  <c r="G255" i="19" s="1"/>
  <c r="V24" i="25"/>
  <c r="V443" i="25"/>
  <c r="G278" i="25"/>
  <c r="G15" i="15" s="1"/>
  <c r="G286" i="25"/>
  <c r="G350" i="19" s="1"/>
  <c r="G443" i="25"/>
  <c r="V400" i="25"/>
  <c r="V190" i="25"/>
  <c r="V60" i="25"/>
  <c r="V467" i="25"/>
  <c r="G29" i="25"/>
  <c r="G308" i="19" s="1"/>
  <c r="V260" i="25"/>
  <c r="V281" i="25"/>
  <c r="G338" i="25"/>
  <c r="G48" i="16" s="1"/>
  <c r="G299" i="25"/>
  <c r="G122" i="19" s="1"/>
  <c r="G284" i="25"/>
  <c r="G282" i="19" s="1"/>
  <c r="V131" i="25"/>
  <c r="G12" i="25"/>
  <c r="V455" i="25"/>
  <c r="G258" i="25"/>
  <c r="G244" i="19" s="1"/>
  <c r="G178" i="25"/>
  <c r="G26" i="16" s="1"/>
  <c r="G168" i="25"/>
  <c r="G16" i="16" s="1"/>
  <c r="V441" i="25"/>
  <c r="W441" i="25" s="1"/>
  <c r="G420" i="25"/>
  <c r="G168" i="19" s="1"/>
  <c r="G84" i="25"/>
  <c r="G53" i="19" s="1"/>
  <c r="G396" i="25"/>
  <c r="G361" i="19" s="1"/>
  <c r="G354" i="25"/>
  <c r="G41" i="19" s="1"/>
  <c r="V307" i="25"/>
  <c r="W307" i="25" s="1"/>
  <c r="V217" i="25"/>
  <c r="G81" i="25"/>
  <c r="G50" i="19" s="1"/>
  <c r="V351" i="25"/>
  <c r="G9" i="25"/>
  <c r="G16" i="18" s="1"/>
  <c r="G206" i="25"/>
  <c r="G212" i="19" s="1"/>
  <c r="G105" i="25"/>
  <c r="G324" i="19" s="1"/>
  <c r="G373" i="25"/>
  <c r="G23" i="7" s="1"/>
  <c r="G104" i="25"/>
  <c r="G323" i="19" s="1"/>
  <c r="V55" i="25"/>
  <c r="V472" i="25"/>
  <c r="V433" i="25"/>
  <c r="G479" i="25"/>
  <c r="G44" i="19" s="1"/>
  <c r="V319" i="25"/>
  <c r="V421" i="25"/>
  <c r="V119" i="25"/>
  <c r="V213" i="25"/>
  <c r="W213" i="25" s="1"/>
  <c r="V140" i="25"/>
  <c r="G66" i="25"/>
  <c r="G289" i="19" s="1"/>
  <c r="V188" i="25"/>
  <c r="G457" i="25"/>
  <c r="G188" i="19" s="1"/>
  <c r="V379" i="25"/>
  <c r="V356" i="25"/>
  <c r="V27" i="25"/>
  <c r="G116" i="25"/>
  <c r="G67" i="19" s="1"/>
  <c r="V475" i="25"/>
  <c r="V238" i="25"/>
  <c r="V422" i="25"/>
  <c r="G318" i="25"/>
  <c r="G32" i="19" s="1"/>
  <c r="V171" i="25"/>
  <c r="G18" i="25"/>
  <c r="G15" i="17" s="1"/>
  <c r="V9" i="25"/>
  <c r="G297" i="25"/>
  <c r="G213" i="25"/>
  <c r="G214" i="25"/>
  <c r="G208" i="25"/>
  <c r="V311" i="25"/>
  <c r="G212" i="25"/>
  <c r="G22" i="25"/>
  <c r="G413" i="25"/>
  <c r="G378" i="19" s="1"/>
  <c r="G135" i="25"/>
  <c r="G204" i="19" s="1"/>
  <c r="G253" i="25"/>
  <c r="G239" i="19" s="1"/>
  <c r="V37" i="25"/>
  <c r="V100" i="25"/>
  <c r="V197" i="25"/>
  <c r="V255" i="25"/>
  <c r="V120" i="25"/>
  <c r="V451" i="25"/>
  <c r="G89" i="25"/>
  <c r="G58" i="19" s="1"/>
  <c r="V329" i="25"/>
  <c r="V313" i="25"/>
  <c r="W313" i="25" s="1"/>
  <c r="G172" i="25"/>
  <c r="G20" i="16" s="1"/>
  <c r="V167" i="25"/>
  <c r="G407" i="25"/>
  <c r="G372" i="19" s="1"/>
  <c r="G120" i="25"/>
  <c r="G201" i="19" s="1"/>
  <c r="V133" i="25"/>
  <c r="G423" i="25"/>
  <c r="G259" i="19" s="1"/>
  <c r="V480" i="25"/>
  <c r="V348" i="25"/>
  <c r="G60" i="25"/>
  <c r="G10" i="19" s="1"/>
  <c r="V234" i="25"/>
  <c r="V385" i="25"/>
  <c r="V151" i="25"/>
  <c r="V57" i="25"/>
  <c r="G255" i="25"/>
  <c r="G241" i="19" s="1"/>
  <c r="G146" i="25"/>
  <c r="G87" i="19" s="1"/>
  <c r="G270" i="25"/>
  <c r="G110" i="19" s="1"/>
  <c r="V116" i="25"/>
  <c r="G481" i="25"/>
  <c r="G21" i="15" s="1"/>
  <c r="V477" i="25"/>
  <c r="G353" i="25"/>
  <c r="G40" i="19" s="1"/>
  <c r="G149" i="25"/>
  <c r="G90" i="19" s="1"/>
  <c r="V434" i="25"/>
  <c r="G397" i="25"/>
  <c r="G362" i="19" s="1"/>
  <c r="V39" i="25"/>
  <c r="G264" i="25"/>
  <c r="G104" i="19" s="1"/>
  <c r="V389" i="25"/>
  <c r="V450" i="25"/>
  <c r="W450" i="25" s="1"/>
  <c r="V182" i="25"/>
  <c r="V17" i="25"/>
  <c r="V452" i="25"/>
  <c r="W452" i="25" s="1"/>
  <c r="V43" i="25"/>
  <c r="G72" i="25"/>
  <c r="G295" i="19" s="1"/>
  <c r="G316" i="25"/>
  <c r="G30" i="19" s="1"/>
  <c r="G143" i="25"/>
  <c r="G17" i="19" s="1"/>
  <c r="G154" i="25"/>
  <c r="G14" i="16" s="1"/>
  <c r="V208" i="25"/>
  <c r="G361" i="25"/>
  <c r="G257" i="19" s="1"/>
  <c r="G411" i="25"/>
  <c r="G376" i="19" s="1"/>
  <c r="V28" i="25"/>
  <c r="G389" i="25"/>
  <c r="G160" i="19" s="1"/>
  <c r="G402" i="25"/>
  <c r="G367" i="19" s="1"/>
  <c r="V398" i="25"/>
  <c r="V160" i="25"/>
  <c r="V357" i="25"/>
  <c r="V358" i="25"/>
  <c r="G17" i="25"/>
  <c r="G14" i="17" s="1"/>
  <c r="G209" i="25"/>
  <c r="G210" i="25"/>
  <c r="V436" i="25"/>
  <c r="G63" i="25"/>
  <c r="G13" i="19" s="1"/>
  <c r="V26" i="25"/>
  <c r="G398" i="25"/>
  <c r="G363" i="19" s="1"/>
  <c r="V173" i="25"/>
  <c r="V469" i="25"/>
  <c r="V52" i="25"/>
  <c r="G129" i="25"/>
  <c r="G77" i="19" s="1"/>
  <c r="G136" i="25"/>
  <c r="G205" i="19" s="1"/>
  <c r="V374" i="25"/>
  <c r="W374" i="25" s="1"/>
  <c r="V269" i="25"/>
  <c r="W269" i="25" s="1"/>
  <c r="G183" i="25"/>
  <c r="G31" i="16" s="1"/>
  <c r="V216" i="25"/>
  <c r="G233" i="25"/>
  <c r="G93" i="19" s="1"/>
  <c r="G69" i="25"/>
  <c r="G292" i="19" s="1"/>
  <c r="G71" i="25"/>
  <c r="G294" i="19" s="1"/>
  <c r="V79" i="25"/>
  <c r="G431" i="25"/>
  <c r="G56" i="16" s="1"/>
  <c r="G313" i="25"/>
  <c r="G12" i="14" s="1"/>
  <c r="G279" i="25"/>
  <c r="G16" i="15" s="1"/>
  <c r="V179" i="25"/>
  <c r="G177" i="25"/>
  <c r="G25" i="16" s="1"/>
  <c r="G404" i="25"/>
  <c r="G369" i="19" s="1"/>
  <c r="V453" i="25"/>
  <c r="V32" i="25"/>
  <c r="V419" i="25"/>
  <c r="G268" i="25"/>
  <c r="G108" i="19" s="1"/>
  <c r="G459" i="25"/>
  <c r="G190" i="19" s="1"/>
  <c r="V56" i="25"/>
  <c r="V353" i="25"/>
  <c r="V328" i="25"/>
  <c r="G471" i="25"/>
  <c r="G303" i="19" s="1"/>
  <c r="V11" i="25"/>
  <c r="V42" i="25"/>
  <c r="G401" i="25"/>
  <c r="G366" i="19" s="1"/>
  <c r="V19" i="25"/>
  <c r="W19" i="25" s="1"/>
  <c r="V76" i="25"/>
  <c r="V246" i="25"/>
  <c r="V318" i="25"/>
  <c r="V360" i="25"/>
  <c r="G323" i="25"/>
  <c r="G17" i="7" s="1"/>
  <c r="V129" i="25"/>
  <c r="V266" i="25"/>
  <c r="V294" i="25"/>
  <c r="G374" i="25"/>
  <c r="G24" i="7" s="1"/>
  <c r="V437" i="25"/>
  <c r="G448" i="25"/>
  <c r="G179" i="19" s="1"/>
  <c r="G414" i="25"/>
  <c r="G379" i="19" s="1"/>
  <c r="G190" i="25"/>
  <c r="G38" i="16" s="1"/>
  <c r="G21" i="25"/>
  <c r="G20" i="25"/>
  <c r="G215" i="25"/>
  <c r="G148" i="19" l="1"/>
  <c r="G31" i="15"/>
  <c r="G149" i="19"/>
  <c r="G32" i="15"/>
  <c r="G150" i="19"/>
  <c r="G33" i="15"/>
  <c r="G151" i="19"/>
  <c r="G34" i="15"/>
  <c r="G47" i="16"/>
  <c r="G128" i="19"/>
  <c r="G29" i="7"/>
  <c r="G19" i="15"/>
  <c r="G46" i="16"/>
  <c r="G127" i="19"/>
  <c r="W17" i="25"/>
  <c r="W190" i="25"/>
  <c r="W434" i="25"/>
  <c r="W246" i="25"/>
  <c r="W42" i="25"/>
  <c r="W57" i="25"/>
  <c r="W325" i="25"/>
  <c r="W276" i="25"/>
  <c r="W371" i="25"/>
  <c r="W353" i="25"/>
  <c r="W389" i="25"/>
  <c r="W260" i="25"/>
  <c r="W365" i="25"/>
  <c r="W177" i="25"/>
  <c r="W30" i="25"/>
  <c r="W4" i="25"/>
  <c r="W8" i="25"/>
  <c r="W464" i="25"/>
  <c r="W31" i="25"/>
  <c r="W412" i="25"/>
  <c r="W58" i="25"/>
  <c r="W317" i="25"/>
  <c r="W99" i="25"/>
  <c r="W210" i="25"/>
  <c r="W245" i="25"/>
  <c r="W295" i="25"/>
  <c r="W144" i="25"/>
  <c r="W293" i="25"/>
  <c r="W51" i="25"/>
  <c r="W206" i="25"/>
  <c r="W212" i="25"/>
  <c r="W127" i="25"/>
  <c r="W341" i="25"/>
  <c r="W125" i="25"/>
  <c r="W91" i="25"/>
  <c r="W103" i="25"/>
  <c r="W272" i="25"/>
  <c r="W461" i="25"/>
  <c r="W96" i="25"/>
  <c r="W141" i="25"/>
  <c r="W291" i="25"/>
  <c r="W335" i="25"/>
  <c r="W191" i="25"/>
  <c r="W48" i="25"/>
  <c r="W34" i="25"/>
  <c r="W367" i="25"/>
  <c r="W98" i="25"/>
  <c r="W77" i="25"/>
  <c r="W471" i="25"/>
  <c r="W219" i="25"/>
  <c r="W92" i="25"/>
  <c r="W20" i="25"/>
  <c r="W486" i="25"/>
  <c r="W449" i="25"/>
  <c r="W143" i="25"/>
  <c r="W278" i="25"/>
  <c r="W232" i="25"/>
  <c r="W284" i="25"/>
  <c r="W324" i="25"/>
  <c r="W394" i="25"/>
  <c r="W344" i="25"/>
  <c r="W468" i="25"/>
  <c r="W149" i="25"/>
  <c r="W181" i="25"/>
  <c r="W72" i="25"/>
  <c r="W153" i="25"/>
  <c r="W401" i="25"/>
  <c r="W405" i="25"/>
  <c r="W430" i="25"/>
  <c r="W403" i="25"/>
  <c r="W104" i="25"/>
  <c r="W347" i="25"/>
  <c r="W376" i="25"/>
  <c r="W25" i="25"/>
  <c r="W414" i="25"/>
  <c r="W137" i="25"/>
  <c r="W3" i="25"/>
  <c r="W223" i="25"/>
  <c r="W200" i="25"/>
  <c r="W147" i="25"/>
  <c r="W84" i="25"/>
  <c r="W424" i="25"/>
  <c r="W234" i="25"/>
  <c r="G23" i="25"/>
  <c r="G271" i="19" s="1"/>
  <c r="W173" i="25"/>
  <c r="W116" i="25"/>
  <c r="W9" i="25"/>
  <c r="W433" i="25"/>
  <c r="W253" i="25"/>
  <c r="W334" i="25"/>
  <c r="W186" i="25"/>
  <c r="W54" i="25"/>
  <c r="W63" i="25"/>
  <c r="W402" i="25"/>
  <c r="W413" i="25"/>
  <c r="W298" i="25"/>
  <c r="W107" i="25"/>
  <c r="W483" i="25"/>
  <c r="W83" i="25"/>
  <c r="W6" i="25"/>
  <c r="W310" i="25"/>
  <c r="W308" i="25"/>
  <c r="W288" i="25"/>
  <c r="W176" i="25"/>
  <c r="W349" i="25"/>
  <c r="W237" i="25"/>
  <c r="W53" i="25"/>
  <c r="W388" i="25"/>
  <c r="W33" i="25"/>
  <c r="W184" i="25"/>
  <c r="W62" i="25"/>
  <c r="W148" i="25"/>
  <c r="W50" i="25"/>
  <c r="W301" i="25"/>
  <c r="W297" i="25"/>
  <c r="W155" i="25"/>
  <c r="W157" i="25"/>
  <c r="W109" i="25"/>
  <c r="W300" i="25"/>
  <c r="W465" i="25"/>
  <c r="W73" i="25"/>
  <c r="W289" i="25"/>
  <c r="W239" i="25"/>
  <c r="W218" i="25"/>
  <c r="W390" i="25"/>
  <c r="W165" i="25"/>
  <c r="W354" i="25"/>
  <c r="W362" i="25"/>
  <c r="W332" i="25"/>
  <c r="W364" i="25"/>
  <c r="W257" i="25"/>
  <c r="W75" i="25"/>
  <c r="W150" i="25"/>
  <c r="W89" i="25"/>
  <c r="W87" i="25"/>
  <c r="W189" i="25"/>
  <c r="W331" i="25"/>
  <c r="W457" i="25"/>
  <c r="W397" i="25"/>
  <c r="W164" i="25"/>
  <c r="W366" i="25"/>
  <c r="W110" i="25"/>
  <c r="W106" i="25"/>
  <c r="W71" i="25"/>
  <c r="W47" i="25"/>
  <c r="W44" i="25"/>
  <c r="W169" i="25"/>
  <c r="W81" i="25"/>
  <c r="W280" i="25"/>
  <c r="W126" i="25"/>
  <c r="W45" i="25"/>
  <c r="W346" i="25"/>
  <c r="W373" i="25"/>
  <c r="W393" i="25"/>
  <c r="W233" i="25"/>
  <c r="W70" i="25"/>
  <c r="W305" i="25"/>
  <c r="W425" i="25"/>
  <c r="W265" i="25"/>
  <c r="W243" i="25"/>
  <c r="W306" i="25"/>
  <c r="W256" i="25"/>
  <c r="W10" i="25"/>
  <c r="W490" i="25"/>
  <c r="W129" i="25"/>
  <c r="W469" i="25"/>
  <c r="W197" i="25"/>
  <c r="W76" i="25"/>
  <c r="W179" i="25"/>
  <c r="W358" i="25"/>
  <c r="W451" i="25"/>
  <c r="W100" i="25"/>
  <c r="W188" i="25"/>
  <c r="W119" i="25"/>
  <c r="W105" i="25"/>
  <c r="W360" i="25"/>
  <c r="W453" i="25"/>
  <c r="W357" i="25"/>
  <c r="W208" i="25"/>
  <c r="W182" i="25"/>
  <c r="W39" i="25"/>
  <c r="W151" i="25"/>
  <c r="W37" i="25"/>
  <c r="W238" i="25"/>
  <c r="W356" i="25"/>
  <c r="W421" i="25"/>
  <c r="W472" i="25"/>
  <c r="W467" i="25"/>
  <c r="W370" i="25"/>
  <c r="W24" i="25"/>
  <c r="W418" i="25"/>
  <c r="W14" i="25"/>
  <c r="W166" i="25"/>
  <c r="G38" i="19"/>
  <c r="G35" i="19"/>
  <c r="W183" i="25"/>
  <c r="W163" i="25"/>
  <c r="W264" i="25"/>
  <c r="W111" i="25"/>
  <c r="W21" i="25"/>
  <c r="W369" i="25"/>
  <c r="W161" i="25"/>
  <c r="W112" i="25"/>
  <c r="W343" i="25"/>
  <c r="W196" i="25"/>
  <c r="W85" i="25"/>
  <c r="W330" i="25"/>
  <c r="W204" i="25"/>
  <c r="W194" i="25"/>
  <c r="W411" i="25"/>
  <c r="W117" i="25"/>
  <c r="W5" i="25"/>
  <c r="W101" i="25"/>
  <c r="W420" i="25"/>
  <c r="W187" i="25"/>
  <c r="W375" i="25"/>
  <c r="W399" i="25"/>
  <c r="W225" i="25"/>
  <c r="W68" i="25"/>
  <c r="W378" i="25"/>
  <c r="W478" i="25"/>
  <c r="W252" i="25"/>
  <c r="W170" i="25"/>
  <c r="W49" i="25"/>
  <c r="W275" i="25"/>
  <c r="W236" i="25"/>
  <c r="W203" i="25"/>
  <c r="W192" i="25"/>
  <c r="W432" i="25"/>
  <c r="W174" i="25"/>
  <c r="W463" i="25"/>
  <c r="W199" i="25"/>
  <c r="W201" i="25"/>
  <c r="W82" i="25"/>
  <c r="W488" i="25"/>
  <c r="W38" i="25"/>
  <c r="W395" i="25"/>
  <c r="W439" i="25"/>
  <c r="W46" i="25"/>
  <c r="W482" i="25"/>
  <c r="W487" i="25"/>
  <c r="W428" i="25"/>
  <c r="W322" i="25"/>
  <c r="W41" i="25"/>
  <c r="W146" i="25"/>
  <c r="W303" i="25"/>
  <c r="W88" i="25"/>
  <c r="W59" i="25"/>
  <c r="W7" i="25"/>
  <c r="W118" i="25"/>
  <c r="W36" i="25"/>
  <c r="W65" i="25"/>
  <c r="W386" i="25"/>
  <c r="W258" i="25"/>
  <c r="W484" i="25"/>
  <c r="W391" i="25"/>
  <c r="W78" i="25"/>
  <c r="W124" i="25"/>
  <c r="W336" i="25"/>
  <c r="W167" i="25"/>
  <c r="W11" i="25"/>
  <c r="W56" i="25"/>
  <c r="W436" i="25"/>
  <c r="W133" i="25"/>
  <c r="W422" i="25"/>
  <c r="W27" i="25"/>
  <c r="W400" i="25"/>
  <c r="W443" i="25"/>
  <c r="W221" i="25"/>
  <c r="W437" i="25"/>
  <c r="W318" i="25"/>
  <c r="W328" i="25"/>
  <c r="W52" i="25"/>
  <c r="W28" i="25"/>
  <c r="W43" i="25"/>
  <c r="W385" i="25"/>
  <c r="W480" i="25"/>
  <c r="W329" i="25"/>
  <c r="W255" i="25"/>
  <c r="W171" i="25"/>
  <c r="W475" i="25"/>
  <c r="W379" i="25"/>
  <c r="W140" i="25"/>
  <c r="W319" i="25"/>
  <c r="W55" i="25"/>
  <c r="W217" i="25"/>
  <c r="W131" i="25"/>
  <c r="W281" i="25"/>
  <c r="W409" i="25"/>
  <c r="W456" i="25"/>
  <c r="W267" i="25"/>
  <c r="W172" i="25"/>
  <c r="W193" i="25"/>
  <c r="W372" i="25"/>
  <c r="W408" i="25"/>
  <c r="W121" i="25"/>
  <c r="W154" i="25"/>
  <c r="W270" i="25"/>
  <c r="W240" i="25"/>
  <c r="W242" i="25"/>
  <c r="W396" i="25"/>
  <c r="W250" i="25"/>
  <c r="W18" i="25"/>
  <c r="W67" i="25"/>
  <c r="W249" i="25"/>
  <c r="W214" i="25"/>
  <c r="W380" i="25"/>
  <c r="W361" i="25"/>
  <c r="W251" i="25"/>
  <c r="W222" i="25"/>
  <c r="W241" i="25"/>
  <c r="W61" i="25"/>
  <c r="W381" i="25"/>
  <c r="W459" i="25"/>
  <c r="W339" i="25"/>
  <c r="W320" i="25"/>
  <c r="W122" i="25"/>
  <c r="W95" i="25"/>
  <c r="W113" i="25"/>
  <c r="W438" i="25"/>
  <c r="W185" i="25"/>
  <c r="W283" i="25"/>
  <c r="W342" i="25"/>
  <c r="W416" i="25"/>
  <c r="W207" i="25"/>
  <c r="W40" i="25"/>
  <c r="W473" i="25"/>
  <c r="W404" i="25"/>
  <c r="W247" i="25"/>
  <c r="W180" i="25"/>
  <c r="W352" i="25"/>
  <c r="W12" i="25"/>
  <c r="W227" i="25"/>
  <c r="W22" i="25"/>
  <c r="W224" i="25"/>
  <c r="W198" i="25"/>
  <c r="W431" i="25"/>
  <c r="W479" i="25"/>
  <c r="W93" i="25"/>
  <c r="W321" i="25"/>
  <c r="W263" i="25"/>
  <c r="W337" i="25"/>
  <c r="W80" i="25"/>
  <c r="W274" i="25"/>
  <c r="W261" i="25"/>
  <c r="W138" i="25"/>
  <c r="W136" i="25"/>
  <c r="W407" i="25"/>
  <c r="W350" i="25"/>
  <c r="W383" i="25"/>
  <c r="W445" i="25"/>
  <c r="W384" i="25"/>
  <c r="W134" i="25"/>
  <c r="W178" i="25"/>
  <c r="W323" i="25"/>
  <c r="W64" i="25"/>
  <c r="W162" i="25"/>
  <c r="W427" i="25"/>
  <c r="W476" i="25"/>
  <c r="W130" i="25"/>
  <c r="W175" i="25"/>
  <c r="W168" i="25"/>
  <c r="W429" i="25"/>
  <c r="W15" i="25"/>
  <c r="H23" i="25" l="1"/>
  <c r="H271" i="19" s="1"/>
  <c r="V23" i="25"/>
  <c r="W419" i="25" l="1"/>
  <c r="W309" i="25"/>
  <c r="W345" i="25"/>
  <c r="W66" i="25"/>
  <c r="W254" i="25"/>
  <c r="W387" i="25"/>
  <c r="W202" i="25"/>
  <c r="W132" i="25"/>
  <c r="W35" i="25"/>
  <c r="W205" i="25"/>
  <c r="W123" i="25"/>
  <c r="W220" i="25"/>
  <c r="W355" i="25"/>
  <c r="W235" i="25"/>
  <c r="W290" i="25"/>
  <c r="W90" i="25"/>
  <c r="W135" i="25"/>
  <c r="W128" i="25"/>
  <c r="W423" i="25"/>
  <c r="W435" i="25"/>
  <c r="W294" i="25"/>
  <c r="W348" i="25"/>
  <c r="W23" i="25"/>
  <c r="W302" i="25"/>
  <c r="W195" i="25"/>
  <c r="W266" i="25"/>
  <c r="W26" i="25"/>
  <c r="W477" i="25"/>
  <c r="W156" i="25"/>
  <c r="W292" i="25"/>
  <c r="W244" i="25"/>
  <c r="W259" i="25"/>
  <c r="W231" i="25"/>
  <c r="W79" i="25"/>
  <c r="W377" i="25"/>
  <c r="W296" i="25"/>
  <c r="W115" i="25"/>
  <c r="W102" i="25"/>
  <c r="W211" i="25"/>
  <c r="W444" i="25"/>
  <c r="W448" i="25"/>
  <c r="W108" i="25"/>
  <c r="W216" i="25"/>
  <c r="W282" i="25"/>
  <c r="W410" i="25"/>
  <c r="W299" i="25"/>
  <c r="W226" i="25"/>
  <c r="W458" i="25"/>
  <c r="W470" i="25"/>
  <c r="W120" i="25"/>
  <c r="W382" i="25"/>
  <c r="W139" i="25"/>
  <c r="W97" i="25"/>
  <c r="W406" i="25"/>
  <c r="W29" i="25"/>
  <c r="W368" i="25"/>
  <c r="W160" i="25"/>
  <c r="W415" i="25"/>
  <c r="W359" i="25"/>
  <c r="W474" i="25"/>
  <c r="W304" i="25"/>
  <c r="W363" i="25"/>
  <c r="W327" i="25"/>
  <c r="W316" i="25"/>
  <c r="W455" i="25"/>
  <c r="W86" i="25"/>
  <c r="W466" i="25"/>
  <c r="W69" i="25"/>
  <c r="W333" i="25"/>
  <c r="W142" i="25"/>
  <c r="W351" i="25"/>
  <c r="W94" i="25"/>
  <c r="W262" i="25"/>
  <c r="W74" i="25"/>
  <c r="W145" i="25"/>
  <c r="W426" i="25"/>
  <c r="W285" i="25"/>
  <c r="W398" i="25"/>
  <c r="W32" i="25"/>
  <c r="W60" i="25"/>
  <c r="W392" i="25"/>
  <c r="W248" i="25"/>
  <c r="W268" i="25"/>
  <c r="I23" i="25" l="1"/>
  <c r="I271" i="19" s="1"/>
  <c r="J23" i="25" l="1"/>
  <c r="J271" i="19" s="1"/>
  <c r="K23" i="25" l="1"/>
  <c r="K271" i="19" s="1"/>
  <c r="L23" i="25" l="1"/>
  <c r="L271" i="19" s="1"/>
  <c r="M23" i="25" l="1"/>
  <c r="N271" i="19" s="1"/>
  <c r="K332" i="25" l="1"/>
  <c r="K11" i="7" s="1"/>
  <c r="J332" i="25"/>
  <c r="J11" i="7" s="1"/>
  <c r="I332" i="25"/>
  <c r="I11" i="7" s="1"/>
  <c r="M332" i="25"/>
  <c r="N11" i="7" s="1"/>
  <c r="H332" i="25"/>
  <c r="H11" i="7" s="1"/>
  <c r="L332" i="25"/>
  <c r="L11" i="7" s="1"/>
  <c r="G332" i="25"/>
  <c r="G11" i="7" s="1"/>
  <c r="B332" i="25"/>
  <c r="A11" i="7" s="1"/>
  <c r="B6" i="7" s="1"/>
  <c r="C12" i="5" s="1"/>
  <c r="T332" i="25"/>
</calcChain>
</file>

<file path=xl/sharedStrings.xml><?xml version="1.0" encoding="utf-8"?>
<sst xmlns="http://schemas.openxmlformats.org/spreadsheetml/2006/main" count="29339" uniqueCount="3246">
  <si>
    <t>Objetivo estratégico</t>
  </si>
  <si>
    <t>Fuente de financiación</t>
  </si>
  <si>
    <t xml:space="preserve">Descripción del producto o actividad para PAI </t>
  </si>
  <si>
    <t>Meta</t>
  </si>
  <si>
    <t>Unidad de medida</t>
  </si>
  <si>
    <t>Fecha inicio</t>
  </si>
  <si>
    <t>Fecha fin</t>
  </si>
  <si>
    <t>Dependencias responsables de la ejecución de actividades</t>
  </si>
  <si>
    <t>DEPENDENCIA LÍDER:</t>
  </si>
  <si>
    <t>81-Mejorar la oportunidad en la atención de trámites y servicios.</t>
  </si>
  <si>
    <t>58-Promover el enfoque preventivo, diferencial y territorial en el que hacer misional de la entidad</t>
  </si>
  <si>
    <t>62-Fortalecer la infraestructura, uso y aprovechamiento de las tecnologías de la información, para optimizar la capacidad institucional</t>
  </si>
  <si>
    <t>56-Fortalecer la gestión de la información, el conocimiento y la innovación para optimizar la capacidad institucional</t>
  </si>
  <si>
    <t>59-Generar sinergias con agentes nacionales e internacionales que permitan potenciar las capacidades de la SIC.</t>
  </si>
  <si>
    <t>SUPERINTENDENCIA DE INDUSTRIA Y COMERCIO - SIC
- PLAN DE ACCIÓN 2025 -</t>
  </si>
  <si>
    <t>POLÍTICA MIPG: TALENTO HUMANO</t>
  </si>
  <si>
    <t>POLÍTICA MIPG: FORTALECIMIENTO ORGANIZACIONAL Y SIMPLIFICACIÓN DE PROCESOS</t>
  </si>
  <si>
    <t>POLÍTICA MIPG: GESTIÓN DEL CONOCIMIENTO Y LA INNOVACIÓN</t>
  </si>
  <si>
    <t>POLÍTICA MIPG: GESTIÓN PRESUPUESTAL Y EFICIENCIA DEL GASTO PÚBLICO</t>
  </si>
  <si>
    <t>N/A</t>
  </si>
  <si>
    <t>FUNCIONAMIENTO</t>
  </si>
  <si>
    <t>POLÍTICA MIPG: COMPRAS Y CONTRATACIÓN PÚBLICA</t>
  </si>
  <si>
    <t>C-3599-0200-0005-53105b</t>
  </si>
  <si>
    <t>C-3503-0200-0012-20104c</t>
  </si>
  <si>
    <t>Elaborar y aprobar requerimiento (1. Formato Solicitud de Requerimientos a Sistemas de Información GS03-F18, 2. Formato Lista de Chequeo de Requisitos de Seguridad de la Información GS03-F27 (Opcional) )</t>
  </si>
  <si>
    <t>Diseñar la solución (1. Anteproyecto (Alcance, estado del arte, metodología, métricas, cronograma, etc.) / Único entregable)</t>
  </si>
  <si>
    <t>POLÍTICA MIPG: SERVICIO AL CIUDADANO</t>
  </si>
  <si>
    <t>Verificar las denuncias recibidas en 2024 para identificar a los denunciados en el comercio electrónico con el mayor número de quejas (Informe de la verificación realizada)</t>
  </si>
  <si>
    <t>Realizar visitas de inspección a personas naturales o jurídicas sujetas de inspección y vigilancia (Relación de los números de radicación de las visitas de inspección web realizadas)</t>
  </si>
  <si>
    <t>C-3503-0200-0015-40401c</t>
  </si>
  <si>
    <t>Programar las visitas de inspección a realizar (Programación trimestral de las actuaciones administrativas)</t>
  </si>
  <si>
    <t>C-3503-0200-0009-40401c</t>
  </si>
  <si>
    <t>C-3503-0200-0014-20309b</t>
  </si>
  <si>
    <t>Realizar las jornadas de capacitación. (Matriz de gestión de jornadas realizadas)</t>
  </si>
  <si>
    <t>C-3503-0200-0011-40401c</t>
  </si>
  <si>
    <t>Definir fechas de las jornadas de territorialización. (correo electrónico enviando con las fechas de las jornadas/único entregable)</t>
  </si>
  <si>
    <t>Realizar jornadas de territorialización, de acuerdo con el cronograma establecido. (Listados de asistencia por programa)</t>
  </si>
  <si>
    <t>Diligenciar y enviar al Grupo de trabajo de comunicaciones el brief  de la campaña genérica previa concertación con OSCAE. (correo electrónico con el Brief diligenciado /único entregable)</t>
  </si>
  <si>
    <t>C-3503-0200-0016-40401c</t>
  </si>
  <si>
    <t>POLÍTICA MIPG: SIMPLIFICACIÓN, RACIONALIZACIÓN, Y ESTANDARIZACIÓN DE TRÁMITES</t>
  </si>
  <si>
    <t>POLÍTICA MIPG: PARTICIPACIÓN CIUDADANA EN LA GESTIÓN PÚBLICA</t>
  </si>
  <si>
    <t>Diligenciar check list del evento con la fecha definitiva igual a la publicada en el  calendario de eventos (documento de check list para la realización del evento / único entregable)</t>
  </si>
  <si>
    <t>Elaborar y enviar agenda definitiva para ser publicada (correo electrónico con agenda definitiva / único entregable)</t>
  </si>
  <si>
    <t>Realizar el evento (fotografías del evento realizado / único entregable)</t>
  </si>
  <si>
    <t xml:space="preserve">POLÍTICA MIPG:  SEGUIMIENTO Y EVALUACIÓN  DE LA GESTIÓN INSTITUCIONAL </t>
  </si>
  <si>
    <t>Elaborar y radicar ante los responsables, el informe. (informe con los resultados de la evaluación elaborado y radicado al Superintendente y OAP / Correo-Memorando)</t>
  </si>
  <si>
    <t>POLÍTICA MIPG: GESTIÓN DOCUMENTAL</t>
  </si>
  <si>
    <t>POLÍTICA MIPG: GESTIÓN DE LA INFORMACIÓN ESTADISTÍCA</t>
  </si>
  <si>
    <t>POLÍTICA MIPG: INTEGRIDAD</t>
  </si>
  <si>
    <t>POLÍTICA MIPG: GOBIERNO DIGITAL</t>
  </si>
  <si>
    <t>C-3599-0200-0006-53105d</t>
  </si>
  <si>
    <t>POLÍTICA MIPG: TRANSPARENCIA, ACCESO A LA INFORMACIÓN PÚBLICA Y LUCHA CONTRA LA CORRUPCIÓN</t>
  </si>
  <si>
    <t>POLÍTICA MIPG: SEGURIDAD DIGITAL</t>
  </si>
  <si>
    <t>POLÍTICA MIPG: DEFENSA JURÍDICA</t>
  </si>
  <si>
    <t>POLÍTICA MIPG: MEJORA NORMATIVA</t>
  </si>
  <si>
    <t>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t>
  </si>
  <si>
    <t xml:space="preserve">POLÍTICA MIPG: PLANEACIÓN INSTITUCIONAL </t>
  </si>
  <si>
    <t>Elaborar el plan de trabajo para formular el Programa de Transparencia y Ética Pública - PTEP, en el marco de la ley 2195 de 2022 y su decreto reglamentario 1122 de 2024</t>
  </si>
  <si>
    <t>Ejecutar el plan de trabajo del Programa de Transparencia y Ética Pública</t>
  </si>
  <si>
    <t>60-Fortalecer el Sistema Integral de Gestión Institucional en el marco del Modelo Integrado de Planeación y gestión para mejorar la prestación del servicio.</t>
  </si>
  <si>
    <t>Plan anual de Previsión de Recursos Humanos, Elaborado y publicado en la página web de la SIC e Intrasic (Documento del Plan anual de Previsión de Recursos Humanos)</t>
  </si>
  <si>
    <t>Elaborar el Plan anual de Previsión de Recursos Humanos (Único entregable) (Documento del Plan anual de Previsión de Recursos Humanos)</t>
  </si>
  <si>
    <t>Publicar el Plan anual de Previsión de Recursos Humanos (Único entregable) (Captura de pantalla de la publicación en la página web de la SIC e Intrasic)</t>
  </si>
  <si>
    <t>Plan anual de Vacantes, Elaborado y publicado en la página web de la SIC e Intrasic (Documento del Plan anual de Vacantes)</t>
  </si>
  <si>
    <t>Elaborar el Plan anual de Vacantes (Único entregable) (Documento del Plan anual de Vacantes)</t>
  </si>
  <si>
    <t>Publicar el Plan anual de Vacantes (Único entregable) (Captura de pantalla de la publicación en la página web de la SIC e Intrasic)</t>
  </si>
  <si>
    <t>Estrategia que permita la continuidad en la prestación de servicio,  la garantía del bienestar integral y la adecuada gestión del conocimiento, implementada  (Herramienta tecnológica para retención del conocimiento)</t>
  </si>
  <si>
    <t>Implementar una herramienta tecnológica para retención del conocimiento de los servidores públicos  de la entidad por retiro.  (Manual de usuario y acta de entrega de la herramienta)</t>
  </si>
  <si>
    <t>Realizar seguimiento trimestral  al diligenciamiento de la herramienta por parte de los servidores que se retiran y  apropiación por parte de los funcionarios que ingresan  y presentarlo al CIGD     (Informes (trimestrales)</t>
  </si>
  <si>
    <t>Estrategia de ingreso efectivo de nuevos funcionarios que conduzca a la garantía del bienestar integral implementada. (Informe final de la implementación de la estrategia)</t>
  </si>
  <si>
    <t>Diseñar y ejecutar la campaña "Bienvenido a la SIC", dirigida a los nuevos funcionarios, que incluya como mínimo: Correo de bienvenida, tour virtual y explicación de los beneficios de la entidad (Documento del diseño de la campaña, informe semestral de seguimiento y evidencias de su cumplimiento)</t>
  </si>
  <si>
    <t>Realizar un Taller de adaptación al cambio dirigido a los líderes de las área (Listado de asistencia del taller)</t>
  </si>
  <si>
    <t>Realizar encuesta sociodemográfica con el fin de caracterizar a los servidores e identificar acciones de mejora en pro de la felicidad de los servidores.  (Informe de los resultados de la encuesta / Documento que defina las acciones de mejora a implementar.)</t>
  </si>
  <si>
    <t>Realizar campañas "escuchando tus emociones" (Informe con estadísticas de las personas que participaron de la campaña)</t>
  </si>
  <si>
    <t>Documento del Plan Estratégico de Talento Humano, elaborado y publicado  (Plan elaborado y captura de pantalla de la publicación en página web de la SIC e Intrasic)</t>
  </si>
  <si>
    <t>Elaborar el documento del Plan Estratégico de Talento Humano (Documento del plan/único entregable)</t>
  </si>
  <si>
    <t>Publicar el Plan Estratégico de Talento Humano  (Captura de pantalla de la publicación en página web de la SIC e Intrasic)</t>
  </si>
  <si>
    <t>Objetivo de mejora Empresas Familiarmente responsables efr, cumplidos (Informe consolidado de cumplimiento de objetivos de mejora, único entregable)</t>
  </si>
  <si>
    <t>Establecer plan de trabajo con acciones, fechas y responsables, para el cumplimiento de los objetivos de mejora efr   (Plan de trabajo / único entregable)</t>
  </si>
  <si>
    <t>Ejecutar el plan de trabajo para el cumplimiento de los objetivos de mejora efr  (Informes trimestrales (4) de seguimiento y soportes documentales de cumplimiento)</t>
  </si>
  <si>
    <t>Plan de Bienestar Social y Estímulos, elaborado y ejecutado (Informe semestral de la ejecución del plan / único entregable)</t>
  </si>
  <si>
    <t>Elaborar y presentar para aprobación del Comité Institucional de Gestión y desempeño la propuesta de plan de bienestar social y estímulos (Acta de Comité Institucional de Gestión y Desempeño aprobando el Plan de Bienestar Social y Estímulos-único entregable)</t>
  </si>
  <si>
    <t>Realizar la Resolución de adopción del plan de bienestar social y Estímulos  y publicar el plan aprobado en la página web e intrasic (Resolución adoptando el Plan de Bienestar Social y Estímulos y  Soporte de publicación del plan)</t>
  </si>
  <si>
    <t>Ejecutar el  plan de Bienestar Social y Estímulos (Captura de pantalla de publicación de actividades de bienestar y Estímulos cuando aplique/ Listas de asistencia a actividades de Bienestar social y Estímulos, cuando aplique e informe semestral de las actividades realizadas)</t>
  </si>
  <si>
    <t>Plan de Capacitación, elaborado y ejecutado  (Informe semestral de la ejecución del plan)</t>
  </si>
  <si>
    <t>Elaborar y presentar para aprobación del Comité Institucional de Gestión y desempeño la propuesta de plan de capacitación (Acta de Comité Institucional de Gestión y Desempeño aprobando el Plan de Capacitación único entregable)</t>
  </si>
  <si>
    <t>Realizar la Resolución de adopción del plan de capacitación y publicar el plan aprobado en la página web e intrasic (Resolución adoptando el Plan de Capacitación-único entregable)</t>
  </si>
  <si>
    <t>Ejecutar el  plan de Capacitación (Listas de asistencia cuando aplique, captura de pantalla de la reunión de capacitaciones cuando aplique e informe semestral de las actividades realizadas)</t>
  </si>
  <si>
    <t>Plan de Seguridad y salud en el Trabajo SST, elaborado y ejecutado  (Informe semestral de la ejecución del plan)</t>
  </si>
  <si>
    <t>Realizar la resolución de adopción del Plan de SST  (Resolución adoptando el Plan de SST-único entregable)</t>
  </si>
  <si>
    <t>Cumplir con la ejecución del plan de SST   (Captura  de publicación de actividades de Seguridad y Salud en el Trabajo, cuando aplique/ Listas de asistencia a actividades de Seguridad y Salud en el Trabajo, cuando aplique y informe semestral de las actividades realizadas)</t>
  </si>
  <si>
    <t>Plan de Transparencia y Ética Publica, formulado y ejecutado</t>
  </si>
  <si>
    <t>Ejecutar el plan de trabajo (Seguimiento al plan de trabajo y evidencias de su cumplimiento)</t>
  </si>
  <si>
    <t>Estudio de costos de los trámites priorizados, realizado (Estudio Realizado )</t>
  </si>
  <si>
    <t>Priorizar los trámites objeto del estudio de costeo (Documento con la priorización de trámites)</t>
  </si>
  <si>
    <t>Realizar estudio de costo de los trámites priorizados (Estudio Realizado)</t>
  </si>
  <si>
    <t>Socializar los resultados del estudio con los jefes de las áreas responsables de los trámites costeados (Correo electronico con el envío del estudio realizado  /  Listas de asistencia a reunion de socialización)</t>
  </si>
  <si>
    <t>Estrategia para incrementar los ingresos garantizando la sostenibilidad financiera de la Entidad, diseñada  (Documento de diseño de la estrategia para incrementar los ingresos)</t>
  </si>
  <si>
    <t>Elaborar un documento de análisis con recomendaciones para la mejora en la gestion y reducción de tiempos al interior de las delegaturas para la imposición de sanciones y la resolución de recursos (Documento de análisis con recomendaciones para la mejora en la gestión y reducción de tiempos al interior de las delegaturas para efectuar la imposición de la sanción y la resolución de recursos)</t>
  </si>
  <si>
    <t>Elaborar análisis del estado y composición de cartera y del recaudo, así como de la cartera con procesos de cobro coactivo vigentes por Delegatura  (Documento de  análisis del estado y composición de la cartera y del recaudo, así como de la cartera con procesos de cobro coactivo vigentes)</t>
  </si>
  <si>
    <t>Diagnóstico de necesidades que permita realizar el seguimiento del ciclo de contratación, elaborado  (Documento diagnostico )</t>
  </si>
  <si>
    <t>Identificar las necesidades de  ajuste a herramientas tecnológicas para el seguimiento del ciclo  de contratción (Documento con las necesidades identificadas)</t>
  </si>
  <si>
    <t>Emitir concepto de viabilidad técnica y presupuestal con base en las necesidades identificadas (Concepto diagnóstico entregado)</t>
  </si>
  <si>
    <t>Sistema de alertas para monitorear el comportamiento de los trámites misionales priorizados, elaborado y presentado (Correo electronico con el envío del reporte al equipo directivo)</t>
  </si>
  <si>
    <t>Priorizar los trámites por Delegatura objeto de monitoreo (Documento con los tramites priorizados por Delegatura objeto de monitoreo)</t>
  </si>
  <si>
    <t>Definir los parámetros que determinarán las alertas (Documento con la definición de los parámetros )</t>
  </si>
  <si>
    <t>Definir y validar con las Delegaturas el diseño del reporte de alertas (Diseño del reporte de alertas definido y validado por las Delegaturas)</t>
  </si>
  <si>
    <t>Elaborar y presentar reportes al equipo directivo.  (Correos electronicos con el envío del reporte al equipo directivo)</t>
  </si>
  <si>
    <t>Realizar seguimiento a  los Planes de trabajo MIPG que afectan a la Política Control Interno, conforme a las recomendaciones del FURAG (Correo de solicitud de información a las áreas frente a los seguimientos de las MIPG cuando aplique)</t>
  </si>
  <si>
    <t>Elaborar y presentar al Comité Institucional de Gestión y Desempeño el informe de seguimiento a la implementación del MIPG (Actas de CIGD)</t>
  </si>
  <si>
    <t>Objetivos estratégicos y orientaciones PND, evaluados frente a la planeación 2025 y el PES (Informe elaborado y enviado a Despacho y OAP/memorando o correo)</t>
  </si>
  <si>
    <t>Evaluar el cumplimiento de compromisos que la Superintendencia  tiene en el Plan Estratégico Sectorial frente a los objetivos estratégicos del ministerio (informe con los resultados de la evaluación elaborado)</t>
  </si>
  <si>
    <t>Recursos de apelación, reposición, revocatoria directa y queja presentados contra las decisiones proferidas por los Directores de Signos Distintivos y Nuevas Creaciones y la Superintendente de Industria y Comercio atrasados a 31 de diciembre de 2025, salvo casos detenidos, decididos (Reporte de indicador generado en Tableau o Power BI)</t>
  </si>
  <si>
    <t>Decidir el atraso a 31 de diciembre de 2025, de los recursos de apelación, reposición, revocatoria directa y queja presentados contra las decisiones proferidas por los Directores de Signos Distintivos y Nuevas Creaciones y la Superintendente de Industria y Comercio, salvo casos detenidos (Stock proyectado es de 12,422) (Reporte de indicador generado en Tableau o Power BI)</t>
  </si>
  <si>
    <t>Plan Institucional de Archivos publicado y ejecutado (Plan ejecutado con seguimiento / Link de publicación)</t>
  </si>
  <si>
    <t>Actualizar y publicar el Plan Institucional de Archivo 2025 (Documento del Plan Institucional de Archivos, actualizado).)</t>
  </si>
  <si>
    <t>Formular el plan institucional de Archivo (Documento de Plan de Trabajo para el seguimiento de la ejecución)</t>
  </si>
  <si>
    <t>Ejecutar el Plan de Trabajo del Plan Institucional de Archivos 2025 (informes de avance de ejecución del plan de trabajo)</t>
  </si>
  <si>
    <t>Servicios complementarios de gestión documental con radicados de entrada, traslados y salidas, realizados.(Informe anual de servicios complementarios de gestión documental)</t>
  </si>
  <si>
    <t>Realizar los servicios complementarios de gestión a los documentos internos y externos radicados en la entidad (Informes de servicios complementarios de gestión documental)</t>
  </si>
  <si>
    <t>Solución, mapa de ruta y documentación inicial en materia procedimental para el manejo del expediente electrónico - Segunda fase de estructura de expediente electrónico, realizada  (Informe elaborado)</t>
  </si>
  <si>
    <t>Establecer cronograma para identificar el plan de trabajo a desarrollar (Cronograma establecido)</t>
  </si>
  <si>
    <t>Realizar el seguimiento a las actividades planeadas en el cronograma (Informes de seguimiento a las actividades planeadas en el cronograma)</t>
  </si>
  <si>
    <t>Elaborar informe de brechas (Informe elaborado)</t>
  </si>
  <si>
    <t>Protocolo para la promoción, sensibilización y orientación al ciudadano en temas de Propiedad Industrial, mediante comunicación clara, oportuna y veraz, socializado (Acta de socialización firmada)</t>
  </si>
  <si>
    <t>Definir la estructura y contenido del protocolo (Estructura y contenido del Protocolo definida)</t>
  </si>
  <si>
    <t>Definir los lineamientos para la promoción,  sensibilización y orientación en temas de Propiedad Industrial que se desarrollarán en el protocolo (Lineamientos para la promoción definidos)</t>
  </si>
  <si>
    <t>Elaborar el protocolo para la promoción,  sensibilización y orientación en temas de Propiedad Industrial (Protocolo elaborado)</t>
  </si>
  <si>
    <t>Socializar a OSCAE y a la Red de Protección al Consumidor, el protocolo para la promoción,  sensibilización y orientación en temas de Propiedad Industrial (Acta de socialización firmada)</t>
  </si>
  <si>
    <t>Contenidos estratégicos y accesibles para la ciudadanía sobre signos distintivos notorios y denominaciones de origen protegidas de productos colombianos, publicado (Captura de pantalla de las publicaciones)</t>
  </si>
  <si>
    <t>Preparar y enviar la información correspondiente al listado de signos distintivos declarados como notorios y la de denominaciones de origen protegidas de productos colombianos. (Correo electrónico de envió de la información)</t>
  </si>
  <si>
    <t>Revisar el contenido correspondiente  al listado de signos distintivos declarados como notorios y el de las denominaciones de origen protegidas de productos colombianos, y formular eventuales observaciones.  (Correo electrónico enviado)</t>
  </si>
  <si>
    <t>Ajustar el contenido correspondiente  al listado de signos distintivos declarados como notorios y el de las denominaciones de origen protegidas de productos colombianos  (Correo electrónico de envió de la información)</t>
  </si>
  <si>
    <t>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t>
  </si>
  <si>
    <t>Desarrollar los micrositios y publicar la información de signos declarados como notorios y de las denominaciones de origen protegidas de productos colombianos. (Captura de pantalla de la publicación)</t>
  </si>
  <si>
    <t>Capacitaciones internas al personal que atiende y oriente a los usuarios en las Casas del Consumidor, realizadas - Imágenes (fotografía o captura de pantalla) de la difusión realizada</t>
  </si>
  <si>
    <t>Definir el plan de trabajo de las jornadas a realizar ( Listado de asistencia a reunión)</t>
  </si>
  <si>
    <t>Desarrollar las jornadas de capacitación - Imágenes (fotografía o captura de pantalla) de la difusión realizada.</t>
  </si>
  <si>
    <t>Capacitaciones externas de acompañamiento a los operadores comunitarios respecto del Régimen diferencial de protección de usuarios, realizadas (Soportes de desarrollo de capacitaciones (Presentación  y/o listas asistencia  y/o fotos)</t>
  </si>
  <si>
    <t>Definir el plan de trabajo de las capacitaciones a realizar (Temas y lugares donde se realizarán las capacitaciones) (Acta de reunión)</t>
  </si>
  <si>
    <t>Realizar las jornadas de capacitación (Soportes de desarrollo de capacitaciones (Presentación  y/o listas asistencia  y/o fotos)</t>
  </si>
  <si>
    <t>Guía de Aprendizaje en Derecho de Consumo traducida a lenguaje de minorías étnicas, elaborada y socializada  (Guía en formato digital)</t>
  </si>
  <si>
    <t>Definir el grupo étnico para la traducción de la Guía de Aprendizaje en Derecho de Consumo  (Acta de acuerdo de grupo étnico definido)</t>
  </si>
  <si>
    <t>Consolidar y traducir la Guía de Aprendizaje en Derecho de Consumo en lenguaje étnico aprobada (Guía de Aprendizaje en Derecho de Consumo en lenguaje étnico aprobada y traducida)</t>
  </si>
  <si>
    <t>Plan Anual de Auditorías ejecutado y presentado al CICCI (actas del CICCI firmadas semestralmente por Superintendente y jefe OCI)</t>
  </si>
  <si>
    <t>Ejecutar el plan anual de auditoría aprobado por el  Comité de Coordinación de Control Interno (Informes de auditorías internas basadas en riesgos, informes de auditorías SIGI e informes de cumplimiento realizados)
Entregable:  Plan Anual de auditorias con seguimiento y sus respectivas evidencias</t>
  </si>
  <si>
    <t>Presentar ante el Comité de Coordinación de Control Interno el resultado del cumplimiento del Plan Anual de Auditorías (actas/diapositivas del CICCI firmadas semestralmente por Superintendente y jefe OCI) 
Entregable: (actas del CICCI firmadas semestralmente por Superintendente y jefe OCI)</t>
  </si>
  <si>
    <t>Documento diagnóstico y de recomendaciones para la adopción o adaptación de medidas en el marco regulatorio colombiano que permitan  la protección de datos personales de cara a los avances, usos e impactos no deseados de los sistemas de Inteligencia Artifical, elaborado y publicado (Documento diagnóstico y de recomendaciones)</t>
  </si>
  <si>
    <t>Recopilar insumos para la identificación de buenas prácticas internacionales, mecanismos institucionales y normativos y eventuales vacíos jurídicos en la legislación colombiana que limiten o impidan mantener actualizado el marco jurídico colombiano de protección de datos personales de cara a los avances, usos e impactos no deseados de los sistemas de IA. (Informe)</t>
  </si>
  <si>
    <t>Elaborar documento con el desarrollo del estudio comparativo y un apartado de recomendaciones para la adopción o adaptación de dichas medidas en el marco regulatorio colombiano (Documento)</t>
  </si>
  <si>
    <t>Solicitar la publicación del documento con el propósito que entidades públicas y privadas conozcan los efectos de la Inteligencia Artificial (IA) al derecho en cuestión (Link de publicación)</t>
  </si>
  <si>
    <t>Lineamientos para generar conciencia sobre el debido tratamiento de datos personales en los procesos de transferencia de tecnología para salvaguardar el derecho en dichos procesos,  divulgado.  (informe de conclusiones/único entregable)</t>
  </si>
  <si>
    <t>Realizar sensibilización de los lineamientos sobre el tratamiento de datos personales en los procesos de transferencia de tecnología con los sectores instruidos. (Correo electrónico con la evidencia de la realización de la socialización/único entregable)</t>
  </si>
  <si>
    <t>Realizar un informe con las conclusiones y reflexiones sobre la sinergias entre las propiedad industrial y el debido de tratamiento datos personales. (Informe elaborado)</t>
  </si>
  <si>
    <t>Proyectos estratégicos transversales estructurados y ejecutados (Informe de resultados)</t>
  </si>
  <si>
    <t>Identificar y someter a aprobación del Despacho, la definición de 2 proyectos estratégicos de impacto transversal  a ser ejecutados (proyectos estratégicos de impacto transversal identificados y aprobados)</t>
  </si>
  <si>
    <t>Diseñar y concertar el plan de trabajo (actividades hito y responsable) (Plan de trabajo Diseñado y concertado con las áreas involucradas)</t>
  </si>
  <si>
    <t>Presentar resultados (Presentación de resultados y  Lista de asistencia reunióno de presentación)</t>
  </si>
  <si>
    <t>Estrategia para fortalecer la cultura de sostenibilidad de la Entidad a través de la ejecución de acciones que impacten el equilibrio entre el desempeño económico, el cuidado del medio ambiente y el bienestar social, implementada (Informe de la implementación de la  Estrategia para fortalecer la cultura de sostenibilidad de la Entidad a través de la ejecución de acciones que impacten el equilibrio entre el desempeño económico, el cuidado del medio ambiente y el bienestar social)</t>
  </si>
  <si>
    <t>Formular la estrategia para fortalecer la cultura de sostenibilidad de la Entidad a través de la ejecución de acciones que impacten el equilibrio entre el desempeño económico, el cuidado del medio ambiente y el bienestar social (Documento con la estrategia de sostenibilidad para la Entidad en la vigencia 2025)</t>
  </si>
  <si>
    <t>Estrategia para la reducción de emisiones, adaptación al cambio climático y la transición energética y la protección del medio ambiente, ejecutada (Informe final)</t>
  </si>
  <si>
    <t>Ejecutar las campañas ambientales  (a.  Cero Papel; b. Día cero impresiones; c.agua y energía; d. Jornada de siembra de árboles, e. Concurso de ahorro energético. f. Boletines energéticos, que faciliten y/o permitan aumentar la efectividad de la sensibilización ambiental ) articuladas con los resultados de la cuantificación de la emisión de gases efecto invernadero y los resultados de la matriz ambiental (Cronograma e informes de evidencias de acuerdo al cronograma)</t>
  </si>
  <si>
    <t>Cuantificar las emisiones de gases efecto invernadero  para las actividades de operación de la Entidad en su sede Principal, definir las acciones de compensación requeridas y ejecutar las priorizadas en la vigencia 2025 (Informe de inventario de las fuentes de emisión de GEI de la sede principal)</t>
  </si>
  <si>
    <t>Elaborar matriz que permita identificar los aspectos más significativos y ejecutar las alternativas que conlleven a reducir los impactos ambientales de la SIC. (Matriz de aspectos ambientales)</t>
  </si>
  <si>
    <t>Certificar el cumplimiento de la ISO 14001  (Certificación de 1ra recertificación ISO 14001:2015) Reporte y/o informe final de auditoría de 1ra recertificación ISO 14001:2015)</t>
  </si>
  <si>
    <t>Reforma de la norma andina Decisión 608 de la CAN, con el objetivo de contribuir al desarrollo de un sistema normativo de protección de la libre competencia a nivel andino (Documento de revisión)</t>
  </si>
  <si>
    <t>Participar en las reuniones para discusión, aprobación y divulgación del articulado de la modificación a la Decisión 608 de la CAN.  (Listado de asistencia, captura de pantalla de la reunión o acta de discusión)</t>
  </si>
  <si>
    <t>Realizar la revisión de las modificaciones a la Decisión 608  (Documento de revisión)</t>
  </si>
  <si>
    <t>Herramienta de control y gestión de los tiempos de las actividades de los procedimientos de la Delegatura, diseñada y probada  (Matrices con el registro  de los tiempos de cada actividad entregado)</t>
  </si>
  <si>
    <t>Diseñar la herramienta de control y gestión de tiempos (Matrices por procedimiento)</t>
  </si>
  <si>
    <t>Establecer las metas de tiempos de atención de las actividades definidas en la herramienta, a partir del histórico de atención de los trámites activos  (Matrices con los tiempos registrados de los trámites de la vigencia 2024)</t>
  </si>
  <si>
    <t>Realizar prueba piloto de la herramienta de control y gestión (Informe de los resultados de la prueba piloto)</t>
  </si>
  <si>
    <t>Formatos de actos administrativos, estandarizados (Correo electrónico dirigido  al Grupo de Operaciones con los formatos predeterminados actualizados, entregados)</t>
  </si>
  <si>
    <t>Revisar los formatos predeterminados empleados en la etapa de forma y de fondo de las patentes de invención y de modelo de utilidad, para identificar los aspectos que deberán ser actualizados  (Documento que contenga las conclusiones de la revisión)</t>
  </si>
  <si>
    <t>Actualizar los formatos predeterminados con aspectos de actualización identificados en la revisión y entregarlos en formato Word al Grupo de Operaciones.  (Correo electrónico dirigido  al Grupo de Operaciones con los formatos predeterminados actualizados, entregados)</t>
  </si>
  <si>
    <t>Modelo de inteligencia artificial (IA) para el análisis de las políticas de tratamiento de datos personales cargadas por los sujetos obligados en el Registro Nacional de Bases de Datos (RNBD), para la optimización del recurso humano, implementado (Informe que evidencie el paso a producción)</t>
  </si>
  <si>
    <t>Realizar el diseño de la integración de la herramienta del Detector de Políticas con el Registro Nacional de Bases de Datos (Documento técnico con los diagramas de componentes requeridos y la descripción de cada uno)</t>
  </si>
  <si>
    <t>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t>
  </si>
  <si>
    <t>Ejecutar pruebas funcionales y pruebas de carga al sistema RNBD para garantizar su correcto funcionamiento en el proceso de  validación de documentos de políticas (Informe que detalle los resultados obtenidos durante el proceso de pruebas)</t>
  </si>
  <si>
    <t>Realizar capacitación a los usuarios funcionales para socializar el manejo del servicio del Detector de Políticas como parte del sistema RNBD (Actas de Capacitación realizadas a los usuarios funcionales)</t>
  </si>
  <si>
    <t>Realizar paso a producción de la versión del sistema RNBD que incluya la integración con el Detector de Políticas (Informe que evidencie el paso a producción)</t>
  </si>
  <si>
    <t>Piloto de una herramienta con componente de inteligencia artificial (IA) para la clasificación de quejas o denuncias en la etapa preliminar de la Dirección de Habeas Data para atender el volumen de reclamaciones y mejorar los tiempos de atención, desarrollado (informe desarrollo)</t>
  </si>
  <si>
    <t>Planeación y gestión de la solución  (1. Reporte planeación de tareas, linea base de requerimientos (historias de usuario) y entregables  en la herramienta devops 2. plan de pruebas diseñado y registrado en la herramienta devops)</t>
  </si>
  <si>
    <t>Desarrollo de la solución (1. Captura de pantalla del Código fuente registrado en devops / 2. Captura de pantalla  de casos de prueba ejecutados por desarrollo. 3. Informe de desarrollo )</t>
  </si>
  <si>
    <t>Establecer el cronograma de visitas y requerimientos de cada una de las campañas en los sectores definidos (Cronograma)</t>
  </si>
  <si>
    <t>Jornadas de Capacitación bajo la Estrategia Marcas de Paz, realizadas.
 (Informe consolidado de la ejecución de las jornadas)</t>
  </si>
  <si>
    <t>Definir, en coordinación con el Despacho de la Superintendente de PI, el contenido temático que será abordado en las jornadas de capacitación y los aportes a la proyección mensual del número de jornadas a realizar. (Documento con las definiciones)</t>
  </si>
  <si>
    <t>Elaborar informes trimestrales de las jornadas de capacitación realizadas. (Informe)</t>
  </si>
  <si>
    <t>Estrategia de Sinergia Interinstitucional para Jornadas Conjuntas de  Atención a la Ciudadanía, diseñada e implementada (Informe de actividades realizadas)</t>
  </si>
  <si>
    <t>Diseñar la estrategia de sinergia con otras entidades que incluya plan de trabajo   (Documento estrategia (incluye plan de trabajo)</t>
  </si>
  <si>
    <t>Ejecutar el plan de trabajo de la estrategia de sinergia (Documento de seguimiento trimestral)</t>
  </si>
  <si>
    <t>Elaborar informe final de la estrategia (Informe elaborado)</t>
  </si>
  <si>
    <t>Planeación, gestión y seguimiento de los eventos institucionales y procesos digital interno y externo liderados por el Grupo de Comunicación, sistematizados. (Informe de implementación de la sistematización)</t>
  </si>
  <si>
    <t>Identificar las necesidades de sistematización de los procesos de planeación, ejecución y seguimiento a los eventos y elaborar la propuesta de implementación  (Documento de propuesta)</t>
  </si>
  <si>
    <t>Identificar las necesidades de sistematización de los procesos de planeación, ejecución y seguimiento a los procesos digitales internos y externos y elaborar la propuesta de implementación  (Documento de propuesta)</t>
  </si>
  <si>
    <t>Realizar la sistematización de los procesos planeación, ejecución y seguimiento a procesos digitales internos y externos  (Documento de evidencias de sistematización)</t>
  </si>
  <si>
    <t>Realizar la sistematización de los procesos planeación, ejecución y seguimiento a los eventos  (Documento de evidencias de sistematización)</t>
  </si>
  <si>
    <t>Realizar el informe de seguimiento a la implementación de la sistematización en los procesos digitales internos y externos (Informe trimestral de seguimiento elaborado)</t>
  </si>
  <si>
    <t>Realizar el informe de seguimiento a la implementación de la sistematización de los eventos (Informe trimestral de seguimiento elaborado)</t>
  </si>
  <si>
    <t>Guías o directrices para incentivar de manera eficaz la aplicación de normas de protección y libre competencia económica y proporcionar claridad a empresas, autoridades públicas y de competencia homóloga, elaboradas y publicadas (Guía elaborada/capturas de publicación)</t>
  </si>
  <si>
    <t>Elaborar y enviar los documentos a la Oficina Asesora Jurídica  (Documento en Word de la guía o manual remitido a la Oficina Asesora Jurídica)</t>
  </si>
  <si>
    <t>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t>
  </si>
  <si>
    <t>Elaborar y enviar al área solicitante, los  documentos con ajustes de corrección de estilo y diagramado.  (Documento Final)</t>
  </si>
  <si>
    <t>Solicitar la Publicación de los documentos en la página web. (Correo electrónico y Documento de la guía o manual a publicar)</t>
  </si>
  <si>
    <t>Solicitudes pendientes de decisión en materia de registro y cancelación de signos distintivos, decididas.  (Reporte de indicador generado en Tableau o Power BI)</t>
  </si>
  <si>
    <t>Decidir las clases de registro de signos distintivos sin oposición radicadas a 31 de diciembre de 2024, cuyo stock se calcula que sea de 53.432 clases, excepto los casos detenidos.  (Reporte de indicador generado en Tableau o Power BI)</t>
  </si>
  <si>
    <t>Decidir las clases de registro de signos distintivos con oposición radicadas a 31 de diciembre de 2024, cuyo stock se calcula que sea de 5.026 clases, excepto los casos detenidos.  (Reporte de indicador generado en Tableau o Power BI)</t>
  </si>
  <si>
    <t>Decidir las solicitudes de acciones de cancelación con traslado vencido al 14 de noviembre de 2025, excepto los casos detenidos.  (Reporte de indicador generado en Tableau o Power BI)</t>
  </si>
  <si>
    <t>Decidir las clases de registro de signos distintivos sin oposición radicadas entre el 1 de enero de 2025 y 30 de junio de 2025, cuyo stock se calcula que sea de 22.393, excepto los casos detenidos.  (Reporte de indicador generado en Tableau o Power BI)</t>
  </si>
  <si>
    <t>Solicitudes de patentes de invención y modelos de utilidad pendientes de trámite y que cuenten con pago del examen de patentabilidad anteriores al año 2023, atendidas  (Reporte de indicador generado en Tableau o Power BI)</t>
  </si>
  <si>
    <t>Realizar el examen de fondo a las solicitudes de patente de invención y modelo de utilidad anteriores al año 2023 (stock corresponde a 2701 solicitudes) siempre y cuando cuenten con el pago del examen de patentabilidad.  (Reporte de indicador generado en Tableau o Power BI)</t>
  </si>
  <si>
    <t>Proyectar y enviar para suscripción de la  superintendente de industria y comercio las solicitudes de patente de invención y modelo de utilidad anteriores al año 2023 que ya cuentan con al menos un estudio de fondo, cuyo stock corresponde a 1582 solicitudes.  (Reporte de indicador generado en Tableau o Power BI)</t>
  </si>
  <si>
    <t>Programas de fomento al uso estratégico de la propiedad industrial como herramienta de competitividad para empresarios, ejecutados.  (Matriz de seguimiento e informe final de ejecución de los programas)</t>
  </si>
  <si>
    <t>Elaborar matriz de metas y seguimiento de ejecución del programa</t>
  </si>
  <si>
    <t>Ejecutar el programa Centros de Apoyo a la Tecnología y la Innovación CATI. (Matriz de seguimiento e Informe final del programa)</t>
  </si>
  <si>
    <t>Elaborar matriz de fases y etapas para el seguimiento de ejecución del programa</t>
  </si>
  <si>
    <t>Ejecutar el programa Propiedad Industrial para MIPYMES. (Matriz de seguimiento e Informe final del programa)</t>
  </si>
  <si>
    <t>Programas de fomento para el uso estratégico de la propiedad industrial en la Economía Popular, ejecutados.  (Matriz de seguimiento e informe final de ejecución de los programas)</t>
  </si>
  <si>
    <t>Elaborar matriz programación de jornadas y seguimiento de ejecución del programa</t>
  </si>
  <si>
    <t>Ejecutar el programa Propiedad Industrial para emprendedores PI-e.   (Matriz de seguimiento e Informe final del programa)</t>
  </si>
  <si>
    <t>Elaborar matriz de etapas para el seguimiento de ejecución de la estrategia</t>
  </si>
  <si>
    <t>Ejecutar la estrategia Marcas de paz.  (Matriz de seguimiento e Informe final del programa)</t>
  </si>
  <si>
    <t>Boletines tecnológicos para la  promoción y difusión del sistema de propiedad industrial para empresas, centros de investigación y en general aquellas entidades que desarrollen tecnologías verdes, divulgados (Informe de divulgación)</t>
  </si>
  <si>
    <t>Definir cronograma de trabajo y estructura del documento para los boletines tecnológicos.  (Cronograma de trabajo definido)</t>
  </si>
  <si>
    <t>Elaborar y publicar dos (2) Boletines tecnológicos.  (Capturas de pantalla de la publicación de los boletines tecnológicos)</t>
  </si>
  <si>
    <t>Realizar la divulgación de los dos (2) Boletines tecnológicos. (Informe de divulgación)</t>
  </si>
  <si>
    <t>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implementadas   (Informe anual de la implementación)</t>
  </si>
  <si>
    <t>Diseñar y ejecutar piloto de la estrategia para fomentar el uso, difusión y sensibilización de instrumentos de protección asociados a signos de vocación colectiva    (Informe de ejecución del piloto de la estrategia)</t>
  </si>
  <si>
    <t>Elaborar informe de la implementación de la acción CONPES 4.7 propuesta  (Informe anual de la implementación)</t>
  </si>
  <si>
    <t>Premio Nacional al Inventor Colombiano 2025, realizado  (Informe dela realización del premio al inventor Colombiano 2025)</t>
  </si>
  <si>
    <t>Realizar propuesta de restructuración del Premio Nacional al inventor colombiano.  (Documento propuesta elaborado)</t>
  </si>
  <si>
    <t>Socializar  la propuesta con actores clave (internos/externos) para la gestión del premio nacional al inventor colombiano.  (Listados de asistencia a la socialización de la propuesta)</t>
  </si>
  <si>
    <t>Realizar el premio al inventor colombiano 2025 desde la convocatoria hasta premiación. (Informe de la realización del premio al inventor Colombiano 2025)</t>
  </si>
  <si>
    <t>Plan de difusión para que el consumidor conozca sus derechos "ABC  de atención a los usuarios SIC / Supersolidaria, ejecutado Imágenes (fotografía o captura de pantalla) de la difusión realizada</t>
  </si>
  <si>
    <t>Aprobar el documento final que se va a difundir a los consumidores (Documento final aprobado)</t>
  </si>
  <si>
    <t>Jornadas de capacitación "Me informo y cuido mi dinero" dirigidas a usuarios, consumidores y ciudadanía en general, realizadas - Imágenes (fotografía o captura de pantalla) de la difusión realizada</t>
  </si>
  <si>
    <t>Definir la estrategia que se utilizará para las jornadas de capacitación  (Listado de asistencia a reunión)</t>
  </si>
  <si>
    <t>Realizar las jornadas de capacitación - Imágenes (fotografía o captura de pantalla) de la difusión realizada</t>
  </si>
  <si>
    <t>Elaborar el plan de difusión, definiendo los  grupos objetivos a los que se dirigirá. (Documento con el plan de difusión)</t>
  </si>
  <si>
    <t>Elaborar y presentar el concepto grafico y racional de la campaña (Correo electrónico en que se observe el concepto gráfico y racional de la campaña)</t>
  </si>
  <si>
    <t>Revisar y aprobar la propuesta (Correo electrónico con la propuesta aprobada)</t>
  </si>
  <si>
    <t>Recursos de reposición decididos en 6 meses o menos ( Listado definitivo realizado).</t>
  </si>
  <si>
    <t>Realizar un inventario que identifique los recursos de reposición radicados entre el 15 de agosto de 2024 y el 15 de enero de 2025, incluyendo la información necesaria para verificar su cumplimiento (Listado con celdas definidas)</t>
  </si>
  <si>
    <t>Actualizar periodicamente el listado, incorporando los recursos de reposición ingresados desde el 15 de enero hasta el 30 de junio de 2025.  (Listado)</t>
  </si>
  <si>
    <t>Resolver los recursos de reposición identificados en el inventario de la actividad anterior en 6 meses o menos (listado definitivo realizado)</t>
  </si>
  <si>
    <t>Estrategia de difusión dirigida a actores de la cadena de consumo e instituciones para desarrollar los servicios misionales de la Red Nacional de Protección al Consumidor  y  dar a conocer los derechos y deberes de los consumidores en el territorio nacional,  ejecutada  (Informe seguimiento trimestral)</t>
  </si>
  <si>
    <t>Definir el Plan de difusión (incluye actividades, responsables, fechas y las metas de atenciones, divulgaciones, capacitaciones, sensibilizaciones y campañas .) (Documento Plan de difusión)</t>
  </si>
  <si>
    <t>Aprobar el Plan de difusión (Plan Estratégico y Cronograma aprobado por el Coordinador de la RNPC Y/o otras áreas participantes de requerirse.)</t>
  </si>
  <si>
    <t>Ejecutar el Plan de difusión  (Seguimiento trimestral plan y evidencias de ejecución)</t>
  </si>
  <si>
    <t>Arreglos Directos desarrollados a través de las atenciones de las Casas y Rutas del Consumidor, realizados. (Informe final)</t>
  </si>
  <si>
    <t>Realizar invitaciones de servicio arreglo directo (Informe trimestral acumulado) (Informe elaborado de las invitaciones servicio arreglo directo)</t>
  </si>
  <si>
    <t>Realizar Jornada Nacional de las soluciones en materia de protección al consumidor  (Informe jornada Nacional de las soluciones en materia de protección al consumidor)</t>
  </si>
  <si>
    <t>Cobertura departamental de la Red Nacional de Protección al Consumidor, a través de las Casas de Consumidor de Bienes y Servicios, ampliada (Informe final)</t>
  </si>
  <si>
    <t>Gestionar y firmar los convenios interadministrativos con las entidades del orden nacional y/o alcaldías para la apertura de nuevas CCBS (Informe convenios interadministrativos con las entidades del orden nacional y/o alcaldías para la apertura de nuevas CCBS)</t>
  </si>
  <si>
    <t>Realizar la adecuación y dotación del inmueble (infraestructura física, dotación de equipos tecnológicos, bienes de consumo  y personal) para apertura de las nuevas CCBS (Informe por CCBS aperturada) (Informe adecuación infraestructura física del inmueble, dotación de equipos tecnológicos y bienes de consumo y contratistas para apertura de las nuevas CCBS)</t>
  </si>
  <si>
    <t>Realizar la inauguración y poner en operacion las Casas del Consumidor de Bienes y Servicios en el territorio nacional (Informe por CCBS aperturada) (Informe por CCBS apertura da y puesta en operación)</t>
  </si>
  <si>
    <t>Actuaciones oficiosas de inspección y vigilancia en comercio electrónico, orientadas a detectar asimetrías de información o publicidad hacia el consumidor, como un mecanismo que contribuya al fortalecimiento de las relaciones de consumo, realizadas (Relación de los números de radicación de las actuaciones oficiosas de inspección y vigilancia realizadas)</t>
  </si>
  <si>
    <t>Definir el cronograma de las actuaciones de  inspección a realizar (Documentos con la programación)</t>
  </si>
  <si>
    <t>Visitas de acompañamiento a establecimientos de comercio ubicados en territorios turísticos, con el objetivo de promover la convergencia regional, realizadas  (Relación de los números de radicación de las visitas de inspección realizadas)</t>
  </si>
  <si>
    <t>Determinar los sectores en los cuales se llevarán a cabo las actuaciones administrativas de inspección, vigilancia y control. (Acta de reunión)</t>
  </si>
  <si>
    <t>Realizar las visitas de inspección a las personas naturales o jurídicas sujetas de inspección y vigilancia (Relación de los números de radicación de las visitas de inspección realizados)</t>
  </si>
  <si>
    <t>Recursos de reposición interpuestos, decididos dentro de los 6 meses siguientes a su presentación (Relación de los números de radicación de los recursos decididos, fecha de entrada y salida)</t>
  </si>
  <si>
    <t>Niveles de congestión de los procesos admitidos y pendientes de decisión a 31 de diciembre de 2024, en materia de Competencia Desleal y Propiedad Industrial, reducidos. (Informe final que liste el número de procesos de Competencia Desleal y Propiedad Industrial admitidos y pendientes de decisión a 31 de diciembre de 2024 y cuales de ellos fueron finalizados)</t>
  </si>
  <si>
    <t>Finalizar acciones de competencia desleal y propiedad industrial que hayan sido admitidas a 31 de diciembre de 2024. (Listado mensual en Excel de autos o sentencias finalizados)</t>
  </si>
  <si>
    <t>Presencia territorial de la SIC en materia de asuntos jursidiccionales, fortalecida. (Listados de asistencia por jornada)</t>
  </si>
  <si>
    <t>Documento diagnóstico para determinar la viabilidad de creación del primer  Centro de Arbitraje, Mediación y Conciliación e en materia de consumo, competencia desleal y propiedad industrial), elaborado y presentado a la Superintendente (Documento diagnóstico y memorando/ correo / presentación único entregable).</t>
  </si>
  <si>
    <t>Realizar y presentar a la Superintendente, el documento diagnóstico para determinar la viabilidad de creación del primer  Centro de Arbitraje, Mediación y Conciliación e en materia de consumo, competencia desleal y propiedad industrial) (Documento diagnóstico y memorando/ correo / presentación único entregable).</t>
  </si>
  <si>
    <t>Campaña de divulgación para fortalecer el empoderamiento de las personas sobre sus datos, ejecutada (Pantallazos con la publicación/único entregable)</t>
  </si>
  <si>
    <t>Elaborar y presentar el concepto gráfico y racional de la campaña y sus diferentes ejes temáticos  (correo electrónico con Documento en el que se observe el concepto gráfico y racional de la campaña integral y sus diferentes ejes temáticos /único entregable)</t>
  </si>
  <si>
    <t>Revisar y aprobar la propuesta por parte del área responsable (única revisión) /correo electrónico con documento aprobado)</t>
  </si>
  <si>
    <t>Ejecutar la campaña  (Capturas de pantalla de la publicación de la campaña)</t>
  </si>
  <si>
    <t>Monitoreos de verificación y cumplimiento respecto a las decisiones impartidas por la Dirección de Habeas Data relacionados con las malas prácticas y reincidencias al Régimen de Protección de Datos Personales por parte de los sujetos obligados, realizados. (informe)</t>
  </si>
  <si>
    <t>Realizar mesas de trabajo entre la Dirección de Habeas Data y la Dirección de Investigaciones para determinar el enfoque de cada monitoreo (Listado asistencia /único entregable)</t>
  </si>
  <si>
    <t>Realizar informe respecto de las órdenes impartidas, de la ley 1266 de 2008. (Documento respecto de la ley 1266 de 2008/único entregable)</t>
  </si>
  <si>
    <t>Realizar informe respecto de las órdenes impartidas, de la ley 1581 de 2012  (Documento respecto de la ley 1581 de 2012/único entregable)</t>
  </si>
  <si>
    <t>Estrategia de racionalización de trámites implementada</t>
  </si>
  <si>
    <t>Elaborar el plan de trabajo de la estrategia de racionalización de trámites</t>
  </si>
  <si>
    <t>Ejecutar el plan de trabajo de la estrategia de racionalización de trámites</t>
  </si>
  <si>
    <t>Actuaciones colaborativas con autoridades de protección de datos internacionales en busca de establecer buenas prácticas al momento de investigar compañías con presencia transfronteriza, realizada y documentada (Informe / único entregable)</t>
  </si>
  <si>
    <t>Exponer ante un foro internacional las lecciones aprendidas de una actuación administrativa frente a una compañía con presencia transfronteriza (Captura de pantalla o imágenes de la exposición realizada/único entregable)</t>
  </si>
  <si>
    <t>Elaborar informe que recopile las conclusiones con las autoridades de protección de datos internacionales de buenas prácticas al momento de investigar compañías con presencia transfronteriza. (Informe/único entregable)</t>
  </si>
  <si>
    <t>Eventos en temas relacionados con datos personales, realizados  (Pantallazos o captura de pantalla /único entregable)</t>
  </si>
  <si>
    <t>Solicitar publicación de la fecha del evento en el calendario de eventos de la entidad  al Grupo de Comunicaciones  (captura de pantalla de la publicación de la fecha del evento / único entregable)</t>
  </si>
  <si>
    <t>Diligenciar check list del evento con la fecha definitiva igual a la publicada en el  calendario de eventos  (documento de check list para la realización del evento / único entregable)</t>
  </si>
  <si>
    <t>Elaborar y enviar agenda definitiva para ser publicada  (correo electrónico con agenda definitiva / único entregable)</t>
  </si>
  <si>
    <t>Publicar Agenda definitiva  (Captura de pantalla de la publicación)</t>
  </si>
  <si>
    <t>Realizar el evento (fotografías del evento realizado / único entregable)()</t>
  </si>
  <si>
    <t>C-3599-0200-0008-53105b</t>
  </si>
  <si>
    <t>Estudios Económicos Sectoriales, elaborados y entregados al área solicitante (Estudios Económicos)</t>
  </si>
  <si>
    <t>Elaborar ficha técnica (Ficha técnica)</t>
  </si>
  <si>
    <t>Recopilar datos y construir base de datos (Base de datos)</t>
  </si>
  <si>
    <t>Construir el marco teórico  (Documento marco teórico)</t>
  </si>
  <si>
    <t>Desarrollar análisis estadístico y económico (Dcumento de análisis estadístico y económico)</t>
  </si>
  <si>
    <t>Elaborar estudio y entregar al área solicitante (Memorando/correo de entrega de documento)</t>
  </si>
  <si>
    <t>Boletines de Noticias Económicas, elaborados y divulgados (Boletines de Noticias Económicas)</t>
  </si>
  <si>
    <t>Elaborar mensualmente los boletines (Boletínes / correos electrónicos de envió)</t>
  </si>
  <si>
    <t>Divulgar los boletines (boletines diseñados)</t>
  </si>
  <si>
    <t>Estudio Económico Académico, elaborado y entregado  (Estudio Económico )</t>
  </si>
  <si>
    <t>Elaborar ficha técnica  (Ficha técnica)</t>
  </si>
  <si>
    <t>Recopilar datos y construir base de datos (Archivo con Base de datos)</t>
  </si>
  <si>
    <t>Construir marco teórico (Informe/documento con marco teórico)</t>
  </si>
  <si>
    <t>Desarrollar análisis estadístico y económico (Documento de análisis estadístico y económico)</t>
  </si>
  <si>
    <t>Entregar del documento (Memorando/correo de entrega de documento)</t>
  </si>
  <si>
    <t>Estudio Económico 2024/2025 – Licencia obligatoria, elaborado y entregado  (Estudio Económico 2024/2025 – Licencia obligatoria)</t>
  </si>
  <si>
    <t>Construir marco teórico (Documento Marco teórico)</t>
  </si>
  <si>
    <t>Desarrollar análisis económico parcial (Documento de análisis económico parcia)</t>
  </si>
  <si>
    <t>Recopilar datos y construir base de datos  (Base de datos)</t>
  </si>
  <si>
    <t>Desarrollar análisis económico final (Documento de análisis económico final)</t>
  </si>
  <si>
    <t>Entregar producto (Memorando/correo)</t>
  </si>
  <si>
    <t>Estudios Económicos Coyunturales, elaborados y entregados (Estudios Económicos Coyunturales)</t>
  </si>
  <si>
    <t>Requerir a las diferentes áreas de la entidad, la identificación de los estudios económicos coyunturales que requieren sean elaborados por el Grupo de Estudios Económicos (Inventario de solicitudes de estudios coyunturales)</t>
  </si>
  <si>
    <t>Definir, a partir del análisis de las solicitudes de las áreas, las temáticas y  estudios conyunturales que serán desarrollados a lo largo de la vigencia por el Grupo de Estudios Económicos (Informe con estudios seleccionados)</t>
  </si>
  <si>
    <t>Definir un plan de trabajo para la elaboración y entrega de los estudios seleccionados (plan de trabajo)</t>
  </si>
  <si>
    <t>Ejecutar el plan de trabajo (Informe de seguimiento y/o ejecución del programa)</t>
  </si>
  <si>
    <t>Programa estratégico de enfoque diferencial para la Inclusión de población vulnerable en la oferta académica del Grupo de Formación, ejecutado (Informe consolidado de la ejecución del programa)</t>
  </si>
  <si>
    <t>Diseñar el programa de enfoque diferencial  que incluya el plan de trabajo. (Documento de programa)</t>
  </si>
  <si>
    <t>Elaborar e implementar un protocolo de  enfoque diferencial de la oferta académica (Protocolo elaborado)</t>
  </si>
  <si>
    <t>Ejecutar el plan de trabajo del programa de enfoque diferencial.  (Informe de la ejecución del programa)</t>
  </si>
  <si>
    <t>Estrategia Integral de Relacionamiento Ciudadano, orientada al fortalecimiento de la relación entre la entidad y los ciudadanos, promoviendo la participación, el servicio eficiente y la confianza mutua, ejecutada (Informe de actividades realizadas )</t>
  </si>
  <si>
    <t>Diseñar la estrategia de relacionamiento con la ciudadanía SIC 2025  que incluya el plan de trabajo para su ejecución (Documento de estrategia que incluya plan de trabajo)</t>
  </si>
  <si>
    <t>Comunicar a los grupos de valor la Estrategia de relacionamiento diseñada  (Capturas de pantalla de la divulgación en la página web y redes sociales)</t>
  </si>
  <si>
    <t>Desarrollar laboratorios de simplicidad para traducir a lenguaje claro documentos de alto tráfico de cara a la ciudadanía  (Informe con el resultado de los laboratorios)</t>
  </si>
  <si>
    <t>Traducir la Carta de Trato Digno dirigida a la ciudadanía en una lengua étnica y en braille  (Dos traducciones realizadas)</t>
  </si>
  <si>
    <t>Promover el uso de los canales virtuales a través de campañas de comunicación interna y externa  (Evidencias de las campañas realizadas)</t>
  </si>
  <si>
    <t>Desarrollar jornadas de socialización de lineamientos de Atención al Ciudadano a nivel interno  (Evidencias de socialización)</t>
  </si>
  <si>
    <t>Ejecutar el plan de trabajo de la estrategia de relacionamiento con la ciudadanía SIC 2025 (Informe de ejecución de estrategia de relacionamiento elaborado)</t>
  </si>
  <si>
    <t>Elaborar y publicar informe con el resultado de la implementación de la estrategia de relacionamiento  (Informe publicado en el página web)</t>
  </si>
  <si>
    <t>Programa de atención a la ciudadanía con enfoque diferencial implementado. (Informe de actividades realizadas )</t>
  </si>
  <si>
    <t>Identificar e intervenir los canales y servicios a los que se aplicará el enfoque diferencial (Documento con la propuesta de intervención de canales/servicios)</t>
  </si>
  <si>
    <t>Implementar la señalización inclusiva en otro lenguaje o idioma para los puntos priorizados de atención al ciudadano presenciales a nivel nacional (Informe de implementación)</t>
  </si>
  <si>
    <t>Desarrolla jornada  con las entidades líderes en la atención incluyente y documentar las buenas prácticas en la materia (Documento de buenas prácticas identificadas)</t>
  </si>
  <si>
    <t>Implementar fase 2 del traductor interactivo  (Adquisición pantalla y en funcionamiento)</t>
  </si>
  <si>
    <t>Estrategia de promoción de la participación ciudadana en la SIC, formulada e implementada  (Informe de actividades realizadas )</t>
  </si>
  <si>
    <t>Diseñar la estrategia de participación ciudadanía SIC 2025 que incluya el plan detrabajo para su ejecución (Documento de estrategia)</t>
  </si>
  <si>
    <t>Comunicar a los grupos de valor la Estrategia de participación ciudadana diseñada  (Capturas de pantalla de la divulgación en la página web y redes sociales)</t>
  </si>
  <si>
    <t>Ejecutar el plan de trabajo de la estrategia  (Informe trimestral de seguimiento elaborado)</t>
  </si>
  <si>
    <t>Elaborar y publicar informe con el resultado de la implementación de la estrategia de participación ciudadana (Informe publicado en el página web)</t>
  </si>
  <si>
    <t>Enfoque diferencial en las políticas de derechos humanos y de equidad de género y diversidad, incorporado y ejecutado (Informe de la ejecución de la estrategia de incorporación y fortalecimiento del enfoque diferencial a través de la promoción de los derechos humanos y el cierre de brechas de género)</t>
  </si>
  <si>
    <t>Actualizar la política de Derechos Humanos de la Entidad, incorporando el enfoque diferencial  (Política de Derechos Humanos Actualizada)</t>
  </si>
  <si>
    <t>Departamentos con estrategias para el Fortalecimiento sobre la Protección y Promoción de la libre competencia, beneficiados (Informe que de cuenta de los departamentos beneficiados )</t>
  </si>
  <si>
    <t>Establecer el plan de trabajo para la ampliación del Programa de Estrategias para el Fortalecimiento sobre la Protección y Promoción de la libre competencia a nivel territorial, identificando las actividades que se realizan en cada programa (Programa de Estrategias remitido al Delegado para la Protección de la Competencia)</t>
  </si>
  <si>
    <t>Realizar las actividades del Programa de Estrategias para el Fortalecimiento sobre la Protección y Promoción de la libre competencia a nivel territorial, de acuerdo con el programa establecido. (Informe de cada una de las actividades definidas en el programa)</t>
  </si>
  <si>
    <t>Estudios Económicos o informes que permitan Identificar factores que generen distorsiones en la competencia de los mercados y acciones prioritarias en materia de defensa de la competencia, realizados  (Estudios Económicos o informes elaborados)</t>
  </si>
  <si>
    <t>Definir el alcance requerido, para los estudios o informes.  (Acta con el alcance definido)</t>
  </si>
  <si>
    <t>Realizar y entregar los estudios o informes   (Estudio presentado a la Delegada para la Protección de la Competencia)</t>
  </si>
  <si>
    <t>Matriz de riesgos de colusión en contratación pública y formulación de mecanismos para reducir dichos riesgos, elaborada y socializada (Matrices guía para identificar riesgos entregada)</t>
  </si>
  <si>
    <t>Diseñar la matriz de riesgos de colusión en contratación pública a partir de la identificación y análisis de los riesgos de colusión en contratación pública (Documento con la identificación de riesgos)</t>
  </si>
  <si>
    <t>Socializar la matriz con los grupos de valor externos (Soportes de la socialización de la matriz con las entidades)</t>
  </si>
  <si>
    <t>Mesas de integración para la conexión de actores del ecosistema de innovación involucrados en temas de Propiedad Industrial y transferencia tecnológica, realizadas  (Actas de reunión firmadas)</t>
  </si>
  <si>
    <t>Elaborar la propuesta de estructura para la realización de las mesas de integración para la conexión de actores del ecosistema de innovación involucrados en temas de Propiedad Industrial y transferencia tecnológica. (Documento con la propuesta elaborado)</t>
  </si>
  <si>
    <t>Realizar las mesas de integración  (Actas de reunión firmadas)</t>
  </si>
  <si>
    <t>Enviar a OSCAE las plantillas diligenciadas con el contenido para cursos virtuales (Responsable Delegatura) (Correo electrónico con  las plantillas diligenciadas)</t>
  </si>
  <si>
    <t>Virtualizar los contenidos (Responsable OSCAE) (Captura de pantalla con los cursos virtualizados)</t>
  </si>
  <si>
    <t>Recibir y aprobar el curso virtualizado (Responsable Delegatura) (Correo electrónico con la aprobación de los cursos)</t>
  </si>
  <si>
    <t>Alcaldías en sus facultades administrativas y de metrología legal frente a la protección al consumidor en el territorio nacional, capacitadas (Informe final)</t>
  </si>
  <si>
    <t>Aprobar por parte del coordinador de la RED el cronograma de intervención de alcaldías (Cronograma de intervención de alcaldías aprobado por parte del coordinador de la RED)</t>
  </si>
  <si>
    <t>Capacitar en materia de protección al consumidor a las alcaldías municipales (Informe trimestral de seguimiento y Listados de Asistencia/registros fotográficos/capturas de pantallas)</t>
  </si>
  <si>
    <t>Elaborar estudios previos  (Documento Estudios previos aprobados secretaria general y jurídica)</t>
  </si>
  <si>
    <t>Actualizar y aprobar la cartilla Consufondo  (Cartilla Actualizada y aprobada de Consufondo)</t>
  </si>
  <si>
    <t>Capacitaciones dirigidas al a los sujetos obligados para la adecuada inscripción de sus bases de datos en el Registro Nacional de Bases de Datos (RNBD), realizadas (registros fotográficos/capturas de pantallas )</t>
  </si>
  <si>
    <t>Elaborar y enviar cronograma de capacitaciones al grupo de comunicaciones  (correo electrónico con cronograma/único entregable)</t>
  </si>
  <si>
    <t>Realizar capacitaciones en temas relacionados con datos personales. (Registro fotográfico o captura de pantalla)</t>
  </si>
  <si>
    <t>Realizar informes de capacitaciones realizadas  (Informe elaborado)</t>
  </si>
  <si>
    <t>Solicitar publicación de la fecha del evento en el calendario de eventos de la entidad  al Grupo de trabajo de Comunicaciones   (correo electrónico enviado con la fecha del evento/único entregable)</t>
  </si>
  <si>
    <t>Publicar fecha del evento en calendario de la entidad (captura de pantalla de la publicación de la fecha del evento / único entregable)</t>
  </si>
  <si>
    <t>Publicar Agenda definitiva (Captura de pantalla de la publicación/ único entregable)</t>
  </si>
  <si>
    <t>Plan de acción para el intercambio de información, implementado  (Informe semestral de  la implementación del plan de acción para el intercambio de información- soportes documentales de cumplimiento)</t>
  </si>
  <si>
    <t>Definir plan de acción para el intercambio de información de acuerdo con el marco de Interoperabilidad  (Plan definido / único entregable)</t>
  </si>
  <si>
    <t>Implementar el plan de acción para el intercambio de información de acuerdo con el marco de Interoperabilidad  (Informe semestral de  la implementación del plan de acción para el intercambio de información- soportes documentales de cumplimiento)</t>
  </si>
  <si>
    <t>Modelo de gobierno y gestión de datos en el marco del Plan Nacional de Infraestructura de Datos,  implementado  (Informes de seguimiento y avance trimestrales con soportes documentales del cumplimiento)</t>
  </si>
  <si>
    <t>Definir el plan de trabajo para la estrategia de gobierno y calidad de datos para la SIC (Documento del Plan  de trabajo para la estrategia de gobierno y calidad de datos, elaborado / único entregable)</t>
  </si>
  <si>
    <t>Implementar el plan de trabajo para la estrategia de gobierno y calidad de datos   (Informes de seguimiento y avance trimestrales con soportes documentales del cumplimiento con corte  marzo, junio, septiembre, diciembre)</t>
  </si>
  <si>
    <t>Plan estratégico de tecnologías de información, ejecutado (Informes de seguimiento y avance trimestrales con soportes documentales del cumplimiento)</t>
  </si>
  <si>
    <t>Formular plan estratégico de tecnologías de información PETI incluyendo hoja de ruta para la vigencia   (Hoja de ruta del PETI actualizada/ único entregable)</t>
  </si>
  <si>
    <t>Realizar seguimiento trimestral a la ejecución del PETI. (Informes de seguimiento y avance trimestrales con soportes documentales del cumplimiento con corte  marzo, junio, septiembre, diciembre)</t>
  </si>
  <si>
    <t>Unificación y optimización de radicación en la Sede Electrónica de la SIC, implementada (Informe  que de cuenta de le unificación y optimización de radicación en la Sede Electrónica de la SIC)</t>
  </si>
  <si>
    <t>Elaborar un diagnóstico para identificar los canales de radicación, el volumen de entradas y el grado de congestión de los mismos (Diagnóstico del estado de los canales de radicación y grado de congestión)</t>
  </si>
  <si>
    <t>Realizar un plan de trabajo para la unificación y optimización de radicación en la Sede Electrónica de la SIC (Plan de trabajo para la implementación de la estrategia de unificación y optimización de radicación en la Sede Electrónica de la SIC)</t>
  </si>
  <si>
    <t>Ejecutar el plan de trabajo para la unificación y optimización de radicación en la Sede Electrónica de la SIC (Plan de trabajo con seguimiento y sus respectivas evidencias)</t>
  </si>
  <si>
    <t>Intervenciones en el sistema de información SIPI respecto a temas funcionales y técnicos, puestas en producción (Correos electrónicos del proveedor indicando la puesta en producción)</t>
  </si>
  <si>
    <t>Priorizar y enviar los requerimientos previstos para las 4 versiones de fortalecimiento del SIPI (Correos electrónicos de la OTI al proveedor informando los requerimientos priorizados)</t>
  </si>
  <si>
    <t>Realizar seguimiento al desarrollo, prueba y puesta en producción de los requerimientos priorizados en las 4 versiones (Correos electrónicos del proveedor indicando la puesta en producción)</t>
  </si>
  <si>
    <t>SIC alineada a la directriz de manejo de imágen y plan de medios de la Presidencia de la República, realizada. (Informe de contenidos producidos)</t>
  </si>
  <si>
    <t>Producir los boletines, foto noticias, videos y/o ruedas de prensa de conformidad con la directriz de Presidencia sobre el manejo de imágen (Documento con evidencias)</t>
  </si>
  <si>
    <t>Consolidar el informe final de los contenidos producidos por la SIC respecto a la directriz de manejo de imagen del gobierno nacional. (Informe consoldiado de los contenidos producidos)</t>
  </si>
  <si>
    <t>Estrategia para el fortalecimiento de los procesos de comunicación interna de la Entidad, asegurando el flujo efectivo de la información, el fomento de las interacciones y la motivación del personal que permita la alineación con los objetivos estratégicos institucionales, elaborada e implementada. (Informe de resultados de implementación)</t>
  </si>
  <si>
    <t>Realizar un diagnóstico de las necesidades para la comunicaciones internas (Documento de diagnóstico)</t>
  </si>
  <si>
    <t>Elaborar la estrategia de comunicaciones internas que incluya el plan de trabajo para su realización (Documento de estrategia que incluya plan de trabajo)</t>
  </si>
  <si>
    <t>Ejecutar el Plan de trabajo de la estrategia de comunicaciones internas (Documento de seguimiento trimestral)</t>
  </si>
  <si>
    <t>Elaborar informe final de los resultados de la implementación de la estrategia de comunicaciones internas (Informe de resultados de implementación)</t>
  </si>
  <si>
    <t>Estrategia de fortalecimiento de la difusión de la misionalidad de la Entidad a nivel nacional, elaborada e implementada (Informe de resultados de implementación)</t>
  </si>
  <si>
    <t>Diseñar la estrategia de fortalecimiento de la difusión de la misionalidad de la Entidad a nivel nacional que incluya el plan de trabajo de ejecución  (Documento de estrategia que incluya plan de trabajo)</t>
  </si>
  <si>
    <t>Ejecutar el plan de trabajo de la estrategia de comunicaciones externas (Informe de avance trimestral)</t>
  </si>
  <si>
    <t>Elaborar informe trimestral de los resultados de la implementación de la estrategia de fortalecimiento (Informe de avance trimestral)</t>
  </si>
  <si>
    <t>Realizar y consolidar informe de monitoreo de medios (Informe de avance trimestral)</t>
  </si>
  <si>
    <t>Sede electrónica de la SIC accesible, intuitiva y comprensible que acerque la oferta institucional a la ciudadanía, operando (Informe final de implementación de la Sede Electrónica accesible, intuitiva y comprensible para la ciudadanía)</t>
  </si>
  <si>
    <t>Realizar un diagnóstico por un equipo especializado para determinar el grado de accesibilidad de la Sede Electrónica de la Entidad (Diagnóstico del estado de accesibilidad de la Sede Electrónica)</t>
  </si>
  <si>
    <t>Elaborar un plan de trabajo con las áreas participantes del producto, con el propósito de lograr una sede electrónica accesible, intuitiva y comprensible (Plan de Trabajo para una sede electrónica accesible)</t>
  </si>
  <si>
    <t>Ejecutar el plan de trabajo para una sede electrónica accesible, intuitiva y comprensible (Plan de trabajo con seguimiento y sus respectivas evidencias)</t>
  </si>
  <si>
    <t>Plan de implementación de Seguridad y privacidad de la información, ejecutado (Informes de seguimiento y avance trimestrales con soportes documentales del cumplimiento)</t>
  </si>
  <si>
    <t>Formular el plan de Seguridad y Privacidad de la información teniendo en cuenta los resultados alcanzados en el periodo anterior y las necesidades de las partes interesada (Documento del Plan  de Seguridad y Privacidad de la información formulado / único entregable)</t>
  </si>
  <si>
    <t>Implementar el Plan de Seguridad  y Privacidad de la información aprobado (Informes de seguimiento y avance trimestrales con soportes documentales del cumplimiento con corte  marzo, junio, septiembre, diciembre)</t>
  </si>
  <si>
    <t>Plan de tratamiento de riesgos de Seguridad y Privacidad de la información, monitoreado (Informes de seguimiento y avance trimestrales con soportes documentales del cumplimiento)</t>
  </si>
  <si>
    <t>Consolidar los riesgos de seguridad de la información con sus respectivos tratamientos, fechas y responsables  (Excel del plan de tratamiento de riesgos de seguridad y privacidad de la información/ único entregable)</t>
  </si>
  <si>
    <t>Realizar el monitoreo al plan de tratamiento de los riesgos de seguridad y privacidad de la información trimestralmente (Informes de seguimiento y avance trimestrales con soportes documentales del cumplimiento con corte  junio, septiembre, diciembre)</t>
  </si>
  <si>
    <t>Protocolo para la conservación de evidencias en el entorno digital, gestión de pruebas digitales y el aseguramiento del acervo probatorio en entornos digitales, elaborado. (Protocolo elaborado)</t>
  </si>
  <si>
    <t>Identificar los tipos de evidencia y fuentes que requieren de conservación en los trámites de PI  (Informe sobre tipos de evidencia y fuentes de conservación elaborado)</t>
  </si>
  <si>
    <t>Realizar un análisis de las leyes y regulaciones sobre la conservación de evidencias digitales  (Documento de análisis elaborado)</t>
  </si>
  <si>
    <t>Definir la estructura y contenido del Protocolo (Documento con la estructura y contenido definido)</t>
  </si>
  <si>
    <t>Elaborar el protocolo para la conservación de evidencias en el entorno digital (Protocolo elaborado)</t>
  </si>
  <si>
    <t>Política de prevención del Daño Antijurídico, implementada y presentada al Comité (Informe de implementación de la PPDA y acta de comité)</t>
  </si>
  <si>
    <t>Informar a las Delegaturas mediante memorando y/o correo electrónico, las actividades previstas para la ejecución de la Política de Prevención del Daño Antijurídico de la vigencia 2025. (Memorandos y/o correos electrónicos de los recordatorios)</t>
  </si>
  <si>
    <t>Requerir mediante memorando y/o correo electrónico a las Delegaturas el informe final de cumplimiento de las actividades previstas en la Política de Prevención del Daño Antijurídico de la vigencia 2025.(Memorandos y/o correos electrónicos de los requerimientos)</t>
  </si>
  <si>
    <t>Consolidar información remitida por las Delegaturas y/o áreas encargadas, con las actividades ejecutadas para el cumplimiento de la Política (Documento en Word o Excel con consolidado de la Delegaturas y/o áreas encargadas del cumplimiento de la Política /único entregable)</t>
  </si>
  <si>
    <t>Presentar al Comité de Conciliación, los resultados del cumplimiento del segundo año de implementación de la  Política de Prevención del Daño Antijurídico (Acta del comité de conciliación e informe de implementación /único entregable)</t>
  </si>
  <si>
    <t>Política de Prevención del Daño Antijurídico para la bianulidad 2026-2027, formulada (Documento con la Política de prevención del Daño Antijurídico formulada)</t>
  </si>
  <si>
    <t>Realizar informe de análisis de causas de demanda y condena para la formulación de la Política de Prevención del Daño Antijurídico. (Informe de análisis de causas de demanda y condena/único entregable)</t>
  </si>
  <si>
    <t>Presentar y socializar informe de análisis de causas de demanda y condena A las áreas misionales de la Entidad.	 (Acta de reunión y/o capturas de pantalla de la reunión)</t>
  </si>
  <si>
    <t>Formular proyecto de la Política de Prevención del Daño Antijurídico de acuerdo con los lineamientos de la ANDJE (Documento de formulación/único entregable)</t>
  </si>
  <si>
    <t>Presentar la formulación de la Política de Prevención del Daño Antijurídico al Comité de Conciliación. (Acta del comité de conciliación y/o documento de la presentación)</t>
  </si>
  <si>
    <t>Enviar a la ANDJE la formulación de la Política de Prevención del Daño Antijurídico para aprobación. (Soporte de envío del documento a la ANDJE/único entregable)</t>
  </si>
  <si>
    <t>Equipo jurídico del Grupo de Gestión Judicial , fortalecido (Listas de asistencia y/o capturas de pantalla/único entregable)</t>
  </si>
  <si>
    <t>Solicitar mediante correo electrónico a la ANDJE que se realicen dos jornadas de capacitación. (Correo electrónico a la ANDJE/único entregable)</t>
  </si>
  <si>
    <t>Participar en capacitaciones desarrolladas por la Agencia Nacional de Defensa Jurídica del Estado (Capturas de pantalla de las capacitaciones y/o listado de asistencia)</t>
  </si>
  <si>
    <t>Realizar conversatorios para fomentar el intercambio de ideas, experiencias y aprendizajes entre los integrantes del Grupo de Trabajo de Gestión Judicial, aplicando los conocimientos adquiridos en las capacitaciones impartidas por la ANDJE. (Listados de Asistencia/registros fotográficos/capturas de pantallas  y informes con las conclusiones de los conversatorios)</t>
  </si>
  <si>
    <t>Proyecto(s) de acto(s) administrativo(s) a través del cual se ordenará la depuración normativa de la SIC, elaborado(s) y presentados (s) (Proyecto(s) de acto(s) de depuración elaborado(s)/único entregable)</t>
  </si>
  <si>
    <t>Realizar consulta interna a las distintas delegaturas para identificar instrucciones o regulaciones de la Superintendencia o del  Ministerio de Comercio, Industria y Turismo, susceptibles de depuración  en el marco de la Ley 2085 de 2021. (Correo electrónico o memorando con la consulta/único entregable)</t>
  </si>
  <si>
    <t>Realizar consulta pública para identificar instrucciones o regulaciones de la Superintendencia, susceptibles de depuración  en el marco de la Ley 2085 de 2021. (Soporte de publicación en la página web de la Entidad / único entregable)</t>
  </si>
  <si>
    <t>Realizar mesa de trabajo con la Oficina Asesora Jurídica del Ministerio de Comercio, Industria y Turismo para informar los temas identificados por la Superintendencia que pueden ser objeto de intervención normativa.  (Correo electrónico o memorando con la solicitud de mesa de trabajo al Ministerio/único entregable)</t>
  </si>
  <si>
    <t>Socializar con las Delegaturas los resultados de la consulta pública y priorizar los asuntos que puedan coadyuvar a la mejora  normativa  (Correo electrónico a las Delegaturas informando los resultados / único entregable)</t>
  </si>
  <si>
    <t>Preparar proyecto(s) de acto(s) administrativo(s) a través del cual se ordenará la depuración normativa (Proyecto de acto/ único entregable)</t>
  </si>
  <si>
    <t>Adelantar consulta pública  de proyecto(s) de acto(s) administrativo(s) a través del cual se ordenará la depuración normativa (Soporte de publicación en la página web de la Entidad / único entregable)</t>
  </si>
  <si>
    <t>Elaborar y presentar a la Superintendente,  la versión final del proyecto(s) de acto(s) administrativo(s) a través del cual se ordenará la depuración normativa (Proyecto de acto de depuración elaborado/único entregable)</t>
  </si>
  <si>
    <t>Estrategia de divulgación de la herramienta “Buscador de Conceptos”, para promover la consulta por parte de los Grupos de Interés, ejecutada. (capturas de pantalla de la publicación de la campaña/único entregable)</t>
  </si>
  <si>
    <t>Elaborar y remitir al Grupo de Comunicaciones el Brief con la propuesta de la estrategia de divulgación del "Buscador de Conceptos" (Correo electrónico con Brief diligenciado / único entregable)</t>
  </si>
  <si>
    <t>Elaborar y presentar el concepto gráfico y racional de la estrategia de divulgación y sus diferentes ejes temáticos. (Un correo electrónico con Documento en el que se observe el concepto gráfico y racional de laestrategia de divulgación  y sus diferentes ejes temáticos / único entregable)</t>
  </si>
  <si>
    <t>Ejecutar la estrategia de divulgación a través de los canales de comunicación d ela Entidad.  (capturas de pantalla de la publicación de estrategia de divulgación/único entregable)</t>
  </si>
  <si>
    <t>Identificar necesidades de regulación en materia de Propiedad Industrial para mejora de los trámites (Documento de identificación de necesidades elaborado)</t>
  </si>
  <si>
    <t>Elaborar propuesta de modificación y actualización del Título X de la Circular Única de la Superintendencia de Industria y Comercio en materia de Nuevas Creaciones y  Signos Distintivos (Propuestas de modificación entregadas al Despacho de PI)</t>
  </si>
  <si>
    <t>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t>
  </si>
  <si>
    <t>Remitir el proyecto de acto administrativo a la Dirección de Regulación del Ministerio de Comercio, Industria y Turismo para obtener concepto previo. (correo electrónico de remisión (o memo de traslado) y proyecto de acto administrativo  / Único entregable)</t>
  </si>
  <si>
    <t>Remitir el proyecto de acto administrativo a abogacía de la competencia. (correo electrónico de remisión (o memo de traslado) y proyecto de acto administrativo  / Único entregable)</t>
  </si>
  <si>
    <t>Ajustar el proyecto de acto administrativo acorde con comentarios, si hubiere lugar y enviar al Grupo de regulación para su expedición. (Correo electrónico de remisión y proyecto de acto administrativo ajustado / Único entregable)</t>
  </si>
  <si>
    <t>Enviar proyecto de resolución al Grupo de Regulación para revisión. (Correo electrónico de remisión y proyecto de acto administrativo / Único entregable)</t>
  </si>
  <si>
    <t>Revisar jurídicamente el proyecto de resolución y enviarlo a la dependencia solicitante. (Proyecto de resolución con observaciones y memorando y/o  correo electrónico de remisión a la dependencia solicitante)</t>
  </si>
  <si>
    <t>Ajustar el proyecto de resolución según los comentarios y remitir al Grupo de Regulación para publicación. (Correo electrónico de remisión y proyecto de acto administrativo ajustado / Único entregable)</t>
  </si>
  <si>
    <t>Elaborar y enviar al Grupo de Trabajo de Regulación el documento que contenga la información correspondiente a los pasos 5 al 6 de la guía de evaluación ex post del DNP. (Documento con los pasos del 5 al 6  y correo electrónico de remisión al Grupo de Trabajo de Regulación / Único entregable)</t>
  </si>
  <si>
    <t>Revisar jurídicamente el documento de los pasos 5 al 6 y enviarlo a la dependencia solicitante. (Documento de los pasos 5 al 6 con observaciones y correo electrónico de remisión a la dependencia solicitante / Único entregable)</t>
  </si>
  <si>
    <t>Ajustar el documento de los pasos 5 al 6  y remitirlo al Grupo de Trabajo de Regulación.  (Documento  de los pasos 5 al 6  ajustado y correo electrónico de remisión  al Grupo de Trabajo de Regulación / Único entregable)</t>
  </si>
  <si>
    <t>Elaborar y enviar al Grupo de Trabajo de Regulación el documento de definición del problema. (Documento de definición del problema y correo electrónico de remisión al Grupo de Trabajo de Regulación / Único entregable)</t>
  </si>
  <si>
    <t>Revisar jurídicamente el documento de definición del problema y enviarlo a la dependencia solicitante. (Documento de definición del problema con observaciones y correo electrónico de remisión a la dependencia solicitante / Único entregable)</t>
  </si>
  <si>
    <t>Ajustar el documento de definición del problema, remitirlo al Grupo de Trabajo de Regulación y solicitando publicación en la página web de la Entidad.  (Documento de definición del problema ajustado y correo electrónico con solicitud de publicación de remisión  al Grupo de Trabajo de Regulación / Único entregable)</t>
  </si>
  <si>
    <t xml:space="preserve">Cod </t>
  </si>
  <si>
    <t>Ident. Fila</t>
  </si>
  <si>
    <t>Código</t>
  </si>
  <si>
    <t>Estrategia</t>
  </si>
  <si>
    <t>Política(s) MIPG</t>
  </si>
  <si>
    <t>Producto o actividad</t>
  </si>
  <si>
    <t>Formula de avance</t>
  </si>
  <si>
    <t>111-GRUPO DE TRABAJO DE ADMINISTRACIÓN DE PERSONAL</t>
  </si>
  <si>
    <t>Producto</t>
  </si>
  <si>
    <t>111.1</t>
  </si>
  <si>
    <t>Operativo</t>
  </si>
  <si>
    <t>No</t>
  </si>
  <si>
    <t>Política de Gestión Estratégica del Talento Humano _DIMENSIÓN Talento humano</t>
  </si>
  <si>
    <t>Númerica</t>
  </si>
  <si>
    <t># de Plan anual de Previsión  elaborado y publicado / 1 Plan anual de Previsión a  elaborar y publicar</t>
  </si>
  <si>
    <t>Actividad propia</t>
  </si>
  <si>
    <t>111.1.1</t>
  </si>
  <si>
    <t># de Plan anual de Previsión de Recursos Humanos elaborado / 1 Plan anual de Previsión de Recursos Humanos  a elaborar</t>
  </si>
  <si>
    <t>111.1.2</t>
  </si>
  <si>
    <t># de Plan anual de Previsión de Recursos Humanos publicado / 1 Plan anual de Previsión de Recursos Humanos  a publicar</t>
  </si>
  <si>
    <t>111.2</t>
  </si>
  <si>
    <t># de Plan anual vacantes elaborado y publicado / 1 Plan anual  vacantes a  elaborar y publicar</t>
  </si>
  <si>
    <t>111.2.1</t>
  </si>
  <si>
    <t># de Plan anual de vacantes elaborado / 1 Plan anual de  vacantes a elaborar</t>
  </si>
  <si>
    <t>111.2.2</t>
  </si>
  <si>
    <t># de Plan anual de vacantes publicado / 1 Plan anual vacantes a publicar</t>
  </si>
  <si>
    <t>111.3</t>
  </si>
  <si>
    <t>Innovador</t>
  </si>
  <si>
    <t>Si</t>
  </si>
  <si>
    <t># de Herramienta tecnológica implementada / 1 Herramienta tecnológica ejecutada</t>
  </si>
  <si>
    <t>111-GRUPO DE TRABAJO DE ADMINISTRACIÓN DE PERSONAL;
20-OFICINA DE TECNOLOGÍA E INFORMÁTICA;
73-GRUPO DE TRABAJO DE COMUNICACION</t>
  </si>
  <si>
    <t>111.3.1</t>
  </si>
  <si>
    <t># de Manual de usuario y acta de entrega final elaborados / 2 Manual de usuario y acta de entrega final recibidos</t>
  </si>
  <si>
    <t>111-GRUPO DE TRABAJO DE ADMINISTRACIÓN DE PERSONAL;
20-OFICINA DE TECNOLOGÍA E INFORMÁTICA</t>
  </si>
  <si>
    <t>111.3.2</t>
  </si>
  <si>
    <t># de Soportes realizados / 2 Soportes programados</t>
  </si>
  <si>
    <t>111.3.3</t>
  </si>
  <si>
    <t># de informes trimestrales elaborados / 2 informes trimestrales entregados</t>
  </si>
  <si>
    <t>50-OFICINA DE CONTROL INTERNO</t>
  </si>
  <si>
    <t>50.1</t>
  </si>
  <si>
    <t>Política Control Interno _DIMENSIÓN Control Interno</t>
  </si>
  <si>
    <t>Porcentual</t>
  </si>
  <si>
    <t>% de plan ejecutado / 100% de plan a ejecutar</t>
  </si>
  <si>
    <t>50.1.1</t>
  </si>
  <si>
    <t>50.1.2</t>
  </si>
  <si>
    <t># de Comités ejecutados / 2 Comités Programados</t>
  </si>
  <si>
    <t>50.2</t>
  </si>
  <si>
    <t>Política Seguimiento y evaluación de la gestión institucional _DIMENSIÓN Evaluación de Resultados</t>
  </si>
  <si>
    <t>50.2.1</t>
  </si>
  <si>
    <t>50.2.2</t>
  </si>
  <si>
    <t>50.3</t>
  </si>
  <si>
    <t># de Informe radicado / 1 Informe programado</t>
  </si>
  <si>
    <t>50.3.1</t>
  </si>
  <si>
    <t># de Documento soporte realizado / 1 Documento soporte programado</t>
  </si>
  <si>
    <t>50.3.2</t>
  </si>
  <si>
    <t>50.3.3</t>
  </si>
  <si>
    <t>20-OFICINA DE TECNOLOGÍA E INFORMÁTICA</t>
  </si>
  <si>
    <t>20.1</t>
  </si>
  <si>
    <t>Política Gobierno Digital _DIMENSIÓN Gestión con Valores para Resultados</t>
  </si>
  <si>
    <t>20.1.1</t>
  </si>
  <si>
    <t># de plan formulado / 1 plan a formular</t>
  </si>
  <si>
    <t>20.1.2</t>
  </si>
  <si>
    <t>20.2</t>
  </si>
  <si>
    <t>20.2.1</t>
  </si>
  <si>
    <t>20.2.2</t>
  </si>
  <si>
    <t>20.3</t>
  </si>
  <si>
    <t>20.3.1</t>
  </si>
  <si>
    <t>20.3.2</t>
  </si>
  <si>
    <t>20.4</t>
  </si>
  <si>
    <t>% de plan de tratamiento de riesgos monitoreado / 100% de plan de riesgos a monitorear</t>
  </si>
  <si>
    <t>20.4.1</t>
  </si>
  <si>
    <t># de consolidaciones de riesgos realizadas / 1 consolidaciones de riesgos a realizar</t>
  </si>
  <si>
    <t>20.4.2</t>
  </si>
  <si>
    <t>20.5</t>
  </si>
  <si>
    <t>Enfoque Estrategico _ Preventivó</t>
  </si>
  <si>
    <t>20.5.1</t>
  </si>
  <si>
    <t>20.5.2</t>
  </si>
  <si>
    <t>117-GRUPO DE TRABAJO DE DESARROLLO DE TALENTO HUMANO</t>
  </si>
  <si>
    <t>117.1</t>
  </si>
  <si>
    <t>% de estrategias de ingreso efectivo de nuevos funcionarios realizada / 100% de estrategias de ingreso efectivo de nuevos funcionarios a realizar</t>
  </si>
  <si>
    <t>117.1.1</t>
  </si>
  <si>
    <t>% de nuevos servidores impactados con la campaña / 100% de nuevos servidores</t>
  </si>
  <si>
    <t>117.1.2</t>
  </si>
  <si>
    <t># de taller de adaptación al cambio dirigido a los líderes realizado / 1 taller de adaptación al cambio dirigido a los líderes a realizar</t>
  </si>
  <si>
    <t>117.1.3</t>
  </si>
  <si>
    <t># de informe realizado / 1 informe programado</t>
  </si>
  <si>
    <t>117.1.4</t>
  </si>
  <si>
    <t># de campaña escuchando tus emociones a realizada / 6 campaña escuchando tus emociones a realizar</t>
  </si>
  <si>
    <t>117.2</t>
  </si>
  <si>
    <t># de planes estratégicos de talento humano elaborados y publicados / 1 planes estratégicos de talento humano a elaborar y publicar</t>
  </si>
  <si>
    <t>117.2.1</t>
  </si>
  <si>
    <t># de planes estratégicos elaborados / 1 planes estratégico a elaborar</t>
  </si>
  <si>
    <t>117.2.2</t>
  </si>
  <si>
    <t># de planes estratégicos publicados / 1 Planes estratégicos a publicar</t>
  </si>
  <si>
    <t>117.3</t>
  </si>
  <si>
    <t># de Objetivos de mejora efr cumplidos / 1 objetivos de mejora a cumplir</t>
  </si>
  <si>
    <t>117.3.1</t>
  </si>
  <si>
    <t>117.3.2</t>
  </si>
  <si>
    <t>% de Plan ejecutado / 100% de Plan a ejecutar</t>
  </si>
  <si>
    <t>117.4</t>
  </si>
  <si>
    <t>% de Plan de bienestar elaborado y ejecutado / 100% de plan de bienestar social y estímulos a elaborar y ejecutar</t>
  </si>
  <si>
    <t>117.4.1</t>
  </si>
  <si>
    <t># de planes de bienestar social y estímulos aprobado / 1 planes de bienestar social y estímulos a aprobar</t>
  </si>
  <si>
    <t>117.4.2</t>
  </si>
  <si>
    <t># de resoluciones adoptando el plan de bienestar social y estímulos realizadas / 1 resoluciones adoptando el plan de bienestar social y estímulos a realizar</t>
  </si>
  <si>
    <t>117.4.3</t>
  </si>
  <si>
    <t>117.5</t>
  </si>
  <si>
    <t>% de Plan de capacitación elaborado y  ejecutado / 100% de plan de capacitación  a elaborar y ejecutar</t>
  </si>
  <si>
    <t>117.5.1</t>
  </si>
  <si>
    <t># de planes de capacitación  aprobado / 1 planes de capacitación  a aprobar</t>
  </si>
  <si>
    <t>117.5.2</t>
  </si>
  <si>
    <t># de resoluciones adoptando el plan de capacitación realizada / 1 resoluciones adoptando el plan de capacitación a realizar</t>
  </si>
  <si>
    <t>117.5.3</t>
  </si>
  <si>
    <t>117.6</t>
  </si>
  <si>
    <t>% de Plan de  SST elaborado y ejecutado / 100% de plan de SST a elaborar y ejecutar</t>
  </si>
  <si>
    <t>117.6.1</t>
  </si>
  <si>
    <t>% de resoluciones de adopción SST  realizadas / 1% de resoluciones de adopción SST a realizar</t>
  </si>
  <si>
    <t>117.6.2</t>
  </si>
  <si>
    <t>% de ejecución del plan de SST cumplido / 100% de plan de SST a cumplir</t>
  </si>
  <si>
    <t>142-GRUPO DE TRABAJO DE SERVICIOS ADMINISTRATIVOS Y RECURSOS FÍSICOS</t>
  </si>
  <si>
    <t>142.1</t>
  </si>
  <si>
    <t>Enfoque Estrategico _ Territorial</t>
  </si>
  <si>
    <t>Política Fortalecimiento Organizacional y Simplificación de Procesos _DIMENSIÓN Gestión con Valores para Resultados</t>
  </si>
  <si>
    <t>% de la estrategia ejecutada / 100% de la estrategia a ejecutar</t>
  </si>
  <si>
    <t>142.1.1</t>
  </si>
  <si>
    <t>% de campañas de sensibilización ejecutadas / 100% de campañas  a ejecutar</t>
  </si>
  <si>
    <t>142.1.2</t>
  </si>
  <si>
    <t>% de actividades para implementar las medidas ejecutadas / 100% de actividades para implementar las medidas  a ejecutar</t>
  </si>
  <si>
    <t>142.1.3</t>
  </si>
  <si>
    <t># de Infome elaborado / 1 Informe a elaborar</t>
  </si>
  <si>
    <t>142.1.4</t>
  </si>
  <si>
    <t># de Matriz de aspectos ambientales elaborada / 1 Matriz de aspectos ambientales a elaborqar</t>
  </si>
  <si>
    <t>142.1.5</t>
  </si>
  <si>
    <t># de recertificaciones y seguimientos a la norma ISO 14001-2015 realizada / 1 recertificaciones y seguimientos a la norma ISO 14001-2015  a realizar</t>
  </si>
  <si>
    <t>73-GRUPO DE TRABAJO DE COMUNICACION</t>
  </si>
  <si>
    <t>73.1</t>
  </si>
  <si>
    <t>Política Transparencia, acceso a la información pública y lucha contra la corrupción _DIMENSIÓN Gestión con Valores para Resultados</t>
  </si>
  <si>
    <t>% de manejo de imagen y  plan de medios de la presidencia de la republica realizada / 100% de manejo de imagen y  plan de medios de la presidencia de la republica a realizar</t>
  </si>
  <si>
    <t>73.1.1</t>
  </si>
  <si>
    <t>% de boletines, foto noticias, videos y ruedas de prensa  de conformidad con la directriz de presidencia producidos / 100% de boletines, foto noticias, videos y ruedas de prensa a producir</t>
  </si>
  <si>
    <t>73.1.2</t>
  </si>
  <si>
    <t>% de informes finales de los contenidos producidos elaborados / 100% de informes finales de los contenidos producidos a elaborar</t>
  </si>
  <si>
    <t>73.2</t>
  </si>
  <si>
    <t>% de avance logrado plan de trabajo / 100% de avance propuesto plan de trabajo</t>
  </si>
  <si>
    <t>73.2.1</t>
  </si>
  <si>
    <t># de diagnósticos de necesidades de comunicación interna realizados / 1 diagnósticos de necesidades de comunicación interna a realizar</t>
  </si>
  <si>
    <t>73.2.2</t>
  </si>
  <si>
    <t>% de estrategias de comunicaciones internas y planes de trabajo elaborados / 100% de estrategias de comunicaciones internas y planes de trabajo a elaborar</t>
  </si>
  <si>
    <t>73.2.3</t>
  </si>
  <si>
    <t># de plan de trabajo de la estrategias de comunicaciones internas ejecutado / 3 plan de trabajo de la estrategias de comunicaciones internas a ejecutar</t>
  </si>
  <si>
    <t>73.2.4</t>
  </si>
  <si>
    <t># de informes de resultados de la implementación de la estrategia de comunicaciones internas elaborados / 1 informes de resultados de la implementación de la estrategia de comunicaciones internas a elaborar</t>
  </si>
  <si>
    <t>73.3</t>
  </si>
  <si>
    <t>73.3.1</t>
  </si>
  <si>
    <t># de estrategias de fortalecimiento de la difusión de la misionalidad de la Entidad y plan de trabajo elaboradas / 1 estrategias de fortalecimiento de la difusión de la misionalidad de la Entidad y plan de trabajo a elaborar</t>
  </si>
  <si>
    <t>73.3.2</t>
  </si>
  <si>
    <t># de plan de trabajo de la estrategias de comunicaciones externas ejecutado / 3 plan de trabajo de la estrategias de comunicaciones externas a ejecutar</t>
  </si>
  <si>
    <t>73.3.3</t>
  </si>
  <si>
    <t># de informes de resultados de la implementación de la estrategia de fortalecimiento elaborados / 4 informes de resultados de la implementación de la estrategia de fortalecimiento a elaborar</t>
  </si>
  <si>
    <t>73.3.4</t>
  </si>
  <si>
    <t># de informes de monitoreo de medios realizados / 2 informes  de monitoreo de medios a realizar</t>
  </si>
  <si>
    <t>73.4</t>
  </si>
  <si>
    <t>Política Servicio al Ciudadano_DIMENSIÓN Gestión con Valores para Resultados</t>
  </si>
  <si>
    <t>% de eventos y proceso digital interno y externo sistematizados / 100% de eventos y proceso digital interno y externo por sistematizar</t>
  </si>
  <si>
    <t>73.4.1</t>
  </si>
  <si>
    <t># de propuestas de implementación de necesidades de sistematización de los eventos generadas / 1 propuestas de implementación de necesidades de sistematización de los eventos a generar</t>
  </si>
  <si>
    <t>73.4.2</t>
  </si>
  <si>
    <t># de propuestas de implementación de necesidades de sistematización de procesos digitales internos y externos generadas / 1 propuestas de implementación de necesidades de sistematización de  procesos digitales internos y externos a generar</t>
  </si>
  <si>
    <t>73.4.3</t>
  </si>
  <si>
    <t>% de sistematizaciones de los procesos de planeación, ejecución y seguimiento a los procesos digitales internos y externos implementadas / 100% de sistematizaciones de los procesos de planeación, ejecución y seguimiento a los procesos digitales internos y externos a implementar</t>
  </si>
  <si>
    <t>73.4.4</t>
  </si>
  <si>
    <t>% de sistematizaciones de los procesos de planeación, ejecución y seguimiento a los eventos implementadas / 100% de sistematizaciones de los procesos de planeación, ejecución y seguimiento a los eventos a implementar</t>
  </si>
  <si>
    <t>73.4.5</t>
  </si>
  <si>
    <t># de informes de seguimiento a la implementación de la sistematización en los procesos digitales internos y externos elaborados / 3 informes de seguimiento a la implementación de la sistematización en los procesos digitales internos y externos a elaborar</t>
  </si>
  <si>
    <t>73.4.6</t>
  </si>
  <si>
    <t>3100-DIRECCION DE INVESTIGACIONES DE PROTECCION AL CONSUMIDOR</t>
  </si>
  <si>
    <t>3100.1</t>
  </si>
  <si>
    <t>3100.1.1</t>
  </si>
  <si>
    <t># de informes de verificación  realizados / 1 informe de verificación a realizar</t>
  </si>
  <si>
    <t>3100.1.2</t>
  </si>
  <si>
    <t># de cronogramas realizados / 1 cronogramas a realizar</t>
  </si>
  <si>
    <t>3100.1.3</t>
  </si>
  <si>
    <t>3100.2</t>
  </si>
  <si>
    <t>C_COMPETENCIA 2. Reducir la ineficiencia en el mercado por relaciones de consumo asimétricas PND_TRANSF_ Productiva, internacionalización y acción clímatica _ c. políticas de competencia, consumidor e infraestructura de la calidad modernas</t>
  </si>
  <si>
    <t>3100.2.1</t>
  </si>
  <si>
    <t># de actas de reuniones realizadas / 1 actas de reunión a realizar</t>
  </si>
  <si>
    <t>3100.2.2</t>
  </si>
  <si>
    <t># de programaciones realizadas / 4 programaciones a realizar</t>
  </si>
  <si>
    <t>3100.2.3</t>
  </si>
  <si>
    <t>3100.3</t>
  </si>
  <si>
    <t>C_COMPETENCIA 9. Sensibilizar a los empresarios que utilizan plataformas como nichos de mercado PND_TRANSF_ Productiva, internacionalización y acción clímatica _ c. políticas de competencia, consumidor e infraestructura de la calidad modernas</t>
  </si>
  <si>
    <t>% de listado de recursos decididos / 80% de listado de recursos a decidir</t>
  </si>
  <si>
    <t>3100.3.1</t>
  </si>
  <si>
    <t># de listados realizados / 1 listados a realizar</t>
  </si>
  <si>
    <t>3100.3.2</t>
  </si>
  <si>
    <t>60-GRUPO DE TRABAJO DE GESTIÓN JUDICIAL ADSCRITO A LA OFICINA ASESORA JURÍDICA</t>
  </si>
  <si>
    <t>60.1</t>
  </si>
  <si>
    <t># de Política de prevención del daño antijurídico implementada / 1 Política de prevención del daño antijurídico a implementar</t>
  </si>
  <si>
    <t>60.1.1</t>
  </si>
  <si>
    <t># de memorandos enviados  a las Delegaturas / 1 memorandos a enviar  a las Delegaturas</t>
  </si>
  <si>
    <t>60.1.2</t>
  </si>
  <si>
    <t># de requerimientos realizados a las Delegaturas / 1 requerimientos a realizar a las Delegaturas</t>
  </si>
  <si>
    <t>60.1.3</t>
  </si>
  <si>
    <t># de documentos con la información remitida por las Delegaturas y/o áreas encargadas de las actividades ejecutadas, consolidado / 1 Documentos con la información remitida por las Delegaturas y/o áreas encargadas de las actividades ejecutadas, a consolidar</t>
  </si>
  <si>
    <t>60.1.4</t>
  </si>
  <si>
    <t># de presentaciones de los resultados del cumplimiento del primer año de implementación de la Política realizadas / 1 Total de presentaciones de los resultados del cumplimiento del primer año de implementación de la Política a realizar</t>
  </si>
  <si>
    <t>60.2</t>
  </si>
  <si>
    <t># de Política de Prevención del Daño Antijurídico formulada / 1 Política de Prevención del Daño Antijurídico a formular</t>
  </si>
  <si>
    <t>60.2.1</t>
  </si>
  <si>
    <t># de Informe de análisis de causas de demanda y condena elaborado / 1 informe de análisis de causas de demanda y condena a elaborar</t>
  </si>
  <si>
    <t>60.2.2</t>
  </si>
  <si>
    <t># de presentaciones del análisis de causas de demanda y de condena realizadas / 1 presentaciones del análisis de causas de demanda y de condena a realizar</t>
  </si>
  <si>
    <t>60.2.3</t>
  </si>
  <si>
    <t># de Proyecto de formulación de la Política elaborado / 1 proyecto de formulación de la Política a elaborar</t>
  </si>
  <si>
    <t>60.2.4</t>
  </si>
  <si>
    <t># de Documento de la política presentado / 1 documento de la Política a presentar</t>
  </si>
  <si>
    <t>60.2.5</t>
  </si>
  <si>
    <t># de Documento de la Política enviado / 1 documento de la Política a enviar</t>
  </si>
  <si>
    <t>60.3</t>
  </si>
  <si>
    <t># de capacitaciones asistidas / 2 Capacitaciones programadas</t>
  </si>
  <si>
    <t>60.3.1</t>
  </si>
  <si>
    <t># de correos enviados / 1 correos a enviar</t>
  </si>
  <si>
    <t>60.3.2</t>
  </si>
  <si>
    <t>60.3.3</t>
  </si>
  <si>
    <t># de conversatorios realizados / 2 conversatorios a realizar</t>
  </si>
  <si>
    <t>105-GRUPO DE TRABAJO DE CONTRATACIÓN</t>
  </si>
  <si>
    <t>105.1</t>
  </si>
  <si>
    <t>Operativo SI</t>
  </si>
  <si>
    <t># de Documento elaborado / 1 Documentos programados</t>
  </si>
  <si>
    <t>105-GRUPO DE TRABAJO DE CONTRATACIÓN;
20-OFICINA DE TECNOLOGÍA E INFORMÁTICA</t>
  </si>
  <si>
    <t>105.1.1</t>
  </si>
  <si>
    <t># de Documento elaborado / 1 Documento previsto a elaborar</t>
  </si>
  <si>
    <t>105.1.2</t>
  </si>
  <si>
    <t># de Concepto diagnóstico entregado / 1 Concepto diagnóstico prrevisto a entregar</t>
  </si>
  <si>
    <t>2023-GRUPO DE TRABAJO DE CENTRO DE INFORMACIÓN TECNOLÓGICA Y APOYO A LA GESTIÓN DE PROPIEDAD LA INDUSTRIAL</t>
  </si>
  <si>
    <t>2023.1</t>
  </si>
  <si>
    <t>% de seguimientos realizados / 100% de seguimientos programados</t>
  </si>
  <si>
    <t>2023.1.1</t>
  </si>
  <si>
    <t># de matrices realizadas / 1 matrices programadas</t>
  </si>
  <si>
    <t>2023.1.2</t>
  </si>
  <si>
    <t>2023.1.3</t>
  </si>
  <si>
    <t>2023.1.4</t>
  </si>
  <si>
    <t>2023.2</t>
  </si>
  <si>
    <t>Política Participación Ciudadana en la Gestión Pública _DIMENSIÓN Gestión con Valores para Resultados</t>
  </si>
  <si>
    <t># de mesas de integración realizadas / 2 mesas de integración por realizar</t>
  </si>
  <si>
    <t>2023.2.1</t>
  </si>
  <si>
    <t># de propuestas realizadas / 1 propuesta por realizar</t>
  </si>
  <si>
    <t>2023.2.2</t>
  </si>
  <si>
    <t>2023.3</t>
  </si>
  <si>
    <t>2023.3.1</t>
  </si>
  <si>
    <t>2023.3.2</t>
  </si>
  <si>
    <t>2023.3.3</t>
  </si>
  <si>
    <t>2023.3.4</t>
  </si>
  <si>
    <t>2023.4</t>
  </si>
  <si>
    <t># de Boletines divulgados / 2 Boletines por divulgar</t>
  </si>
  <si>
    <t>2023.4.1</t>
  </si>
  <si>
    <t># de cronogramas y estructura de los boletines definidos / 1 cronograma y estructura de los boletines por definir</t>
  </si>
  <si>
    <t>2023.4.2</t>
  </si>
  <si>
    <t># de Boletines publicados / 2 boletines por publicar</t>
  </si>
  <si>
    <t>2023.4.3</t>
  </si>
  <si>
    <t>2023.5</t>
  </si>
  <si>
    <t># de estrategias implementadas / 1 estrategia por implementar</t>
  </si>
  <si>
    <t>2023.5.1</t>
  </si>
  <si>
    <t># de estrategias ejecutadas / 1 estrategia por ejecutar</t>
  </si>
  <si>
    <t>2023.5.2</t>
  </si>
  <si>
    <t># de informes elaborados / 1 informe por elaborar</t>
  </si>
  <si>
    <t>2023.6</t>
  </si>
  <si>
    <t># de premios al inventor colombiano realizados / 1 premio al inventor colombiano por realizar</t>
  </si>
  <si>
    <t>2023.6.1</t>
  </si>
  <si>
    <t># de propuestas de reestructuración realizadas / 1 propuesta de reestructuración por realizar</t>
  </si>
  <si>
    <t>2023.6.2</t>
  </si>
  <si>
    <t># de socializaciones de la propuesta realizadas / 2 socializaciones de la propuesta por realizar</t>
  </si>
  <si>
    <t>2023.6.3</t>
  </si>
  <si>
    <t>2020-DIRECCIÓN DE NUEVAS CREACIONES</t>
  </si>
  <si>
    <t>2020.1</t>
  </si>
  <si>
    <t>% de exámenes de fondo realizados / 95% de exámenes de fondo por realizar</t>
  </si>
  <si>
    <t>2020.1.1</t>
  </si>
  <si>
    <t>2020.1.2</t>
  </si>
  <si>
    <t>% de solicitudes realizadas y enviadas  para suscripción de la señora superintendente / 95% de solicitudes por realizar y enviar para suscripción de la señora superintendente</t>
  </si>
  <si>
    <t>2020.2</t>
  </si>
  <si>
    <t>% de formatos actualizados / 100% de formatos por actualizar</t>
  </si>
  <si>
    <t>2020.2.1</t>
  </si>
  <si>
    <t>% de formatos revisados / 100% de formatos por revisar</t>
  </si>
  <si>
    <t>2020.2.2</t>
  </si>
  <si>
    <t>2010-DIRECCION DE SIGNOS DISTINTIVOS</t>
  </si>
  <si>
    <t>2010.1</t>
  </si>
  <si>
    <t>% de solicitudes decididas / 80% de solicitudes por decidir</t>
  </si>
  <si>
    <t>2010.1.1</t>
  </si>
  <si>
    <t>% de clases decididas / 80% de clases por decidir</t>
  </si>
  <si>
    <t>2010.1.2</t>
  </si>
  <si>
    <t>% de clases decididas / 70% de clases por decidir</t>
  </si>
  <si>
    <t>2010.1.3</t>
  </si>
  <si>
    <t>% de solicitudes decididas / 70% de solicitudes por decidir</t>
  </si>
  <si>
    <t>2010.1.4</t>
  </si>
  <si>
    <t>2010.2</t>
  </si>
  <si>
    <t>Política Gestión del Conocimiento y la Innovación _DIMENSIÓN Gestión del conocimiento y la innovación</t>
  </si>
  <si>
    <t># de contenidos publicados / 2 contenidos por publicar</t>
  </si>
  <si>
    <t>20-OFICINA DE TECNOLOGÍA E INFORMÁTICA;
2010-DIRECCION DE SIGNOS DISTINTIVOS;
73-GRUPO DE TRABAJO DE COMUNICACION</t>
  </si>
  <si>
    <t>2010.2.1</t>
  </si>
  <si>
    <t># de envíos de información realizados / 2 envió de información por realizar</t>
  </si>
  <si>
    <t>2010.2.2</t>
  </si>
  <si>
    <t># de revisiones de contenido realizadas	revisión de contenido por realizar / 2 envió de información por realizar</t>
  </si>
  <si>
    <t>2010.2.3</t>
  </si>
  <si>
    <t># de ajustes de contenido realizadas / 2 ajustes de contenido por realizar</t>
  </si>
  <si>
    <t>2010.2.4</t>
  </si>
  <si>
    <t># de ajustes al contenido realizados / 2 ajustes al contenido por realizar</t>
  </si>
  <si>
    <t>2010-DIRECCION DE SIGNOS DISTINTIVOS;
73-GRUPO DE TRABAJO DE COMUNICACION</t>
  </si>
  <si>
    <t>2010.2.5</t>
  </si>
  <si>
    <t># de micrositios y publicaciones realizadas / 2 micrositio y publicación por realizar</t>
  </si>
  <si>
    <t>20-OFICINA DE TECNOLOGÍA E INFORMÁTICA;
2010-DIRECCION DE SIGNOS DISTINTIVOS</t>
  </si>
  <si>
    <t>13-GRUPO DE TRABAJO DE CONCEPTOS Y APOYO LEGAL</t>
  </si>
  <si>
    <t>13.1</t>
  </si>
  <si>
    <t># de divulgaciones ejecutadas / 1 divulgaciones a ejecutar</t>
  </si>
  <si>
    <t>73-GRUPO DE TRABAJO DE COMUNICACION;
13-GRUPO DE TRABAJO DE CONCEPTOS Y APOYO LEGAL</t>
  </si>
  <si>
    <t>13.1.1</t>
  </si>
  <si>
    <t># de brief de la estrategia de divulgación elaborado / 1 brief de la estrategia de divulgación a elaborar</t>
  </si>
  <si>
    <t>13.1.2</t>
  </si>
  <si>
    <t># de concepto gráfico y racional de la estrategia de divulgación elaborado y presentado / 1 concepto gráfico y racional de la estrategia de divulgación a elaborar y presentar</t>
  </si>
  <si>
    <t>13.1.3</t>
  </si>
  <si>
    <t>% de estrategia de divulgación ejecutada / 1% de estrategia de divulgación a ejecutar</t>
  </si>
  <si>
    <t>12-GRUPO DE TRABAJO DE REGULACIÓN</t>
  </si>
  <si>
    <t>12.1</t>
  </si>
  <si>
    <t>% de proyecto de acto de depuración elaborado / 100% de proyecto de acto de depuración a elaborar</t>
  </si>
  <si>
    <t>12.1.1</t>
  </si>
  <si>
    <t># de consultas internas enviadas / 1 consultas internas a enviar</t>
  </si>
  <si>
    <t>12.1.2</t>
  </si>
  <si>
    <t># de consulta pública realizadas / 1 consulta pública a realizar</t>
  </si>
  <si>
    <t>12.1.3</t>
  </si>
  <si>
    <t># de solicitudes de mesa de trabajo enviadas / 1 solicitudes de mesa de trabajo a enviar</t>
  </si>
  <si>
    <t>12.1.4</t>
  </si>
  <si>
    <t># de socializaciones de resultados enviadas / 1 socializaciones de resultados a enviar</t>
  </si>
  <si>
    <t>12.1.5</t>
  </si>
  <si>
    <t># de proyecto de acto preparados / 1 proyecto de acto a preparar</t>
  </si>
  <si>
    <t>12.1.6</t>
  </si>
  <si>
    <t>12.1.7</t>
  </si>
  <si>
    <t># de versión final del proyecto de acto elaborado / 1 versión final del proyecto de acto a elaborar</t>
  </si>
  <si>
    <t>37-GRUPO DE TRABAJO DE ESTUDIOS ECONÓMICOS</t>
  </si>
  <si>
    <t>37.1</t>
  </si>
  <si>
    <t># de Estudios económicos sectoriales elaborados y entregados / 2 Estudios económicos sectoriales programados</t>
  </si>
  <si>
    <t>37.1.1</t>
  </si>
  <si>
    <t># de Ficha técnica elaborada / 1 Ficha técnica programada</t>
  </si>
  <si>
    <t>37.1.2</t>
  </si>
  <si>
    <t># de Base de datos construida / 1 Base de datos programada</t>
  </si>
  <si>
    <t>37.1.3</t>
  </si>
  <si>
    <t># de Documento marco teórico construido / 1 Documento marco teórico programado</t>
  </si>
  <si>
    <t>37.1.4</t>
  </si>
  <si>
    <t># de Documento de análisis estadístico y económico desarrollado / 1 Documento de análisis estadístico y  económico programado</t>
  </si>
  <si>
    <t>37.1.5</t>
  </si>
  <si>
    <t># de Memorando/correo de entrega de documento enviado / 1 Memorando/correo de entrega de documento programado</t>
  </si>
  <si>
    <t>37.2</t>
  </si>
  <si>
    <t># de Boletines de Noticias Económicas elaborados y divulgados / 11 Boletines de Noticias Económicas programados</t>
  </si>
  <si>
    <t>37.2.1</t>
  </si>
  <si>
    <t># de Boletines elaborados / 11 Boletines programados</t>
  </si>
  <si>
    <t>37.2.2</t>
  </si>
  <si>
    <t># de Boletines divulgados / 11 Boletines programados</t>
  </si>
  <si>
    <t>37.3</t>
  </si>
  <si>
    <t># de Estudio económico académico elaborado y entregado / 1 Estudio programado</t>
  </si>
  <si>
    <t>37.3.1</t>
  </si>
  <si>
    <t>37.3.2</t>
  </si>
  <si>
    <t>37.3.3</t>
  </si>
  <si>
    <t>37.3.4</t>
  </si>
  <si>
    <t>37.3.5</t>
  </si>
  <si>
    <t>37.4</t>
  </si>
  <si>
    <t># de Estudio económico elaborado y entregado / 1 Estudio económico programado</t>
  </si>
  <si>
    <t>37.4.1</t>
  </si>
  <si>
    <t>37.4.2</t>
  </si>
  <si>
    <t>37.4.3</t>
  </si>
  <si>
    <t># de Documento de análisis económico parcial desarrollado / 1 Documento de análisis económico parcial programado</t>
  </si>
  <si>
    <t>37.4.4</t>
  </si>
  <si>
    <t>37.4.5</t>
  </si>
  <si>
    <t># de Documento de análisis económico final desarrolado / 1 Documento de análisis económico final programado</t>
  </si>
  <si>
    <t>37.4.6</t>
  </si>
  <si>
    <t>37.5</t>
  </si>
  <si>
    <t># de Estudios Económicos Coyunturales elaborados y entregados / 50 Estudios Económicos Coyunturales programados</t>
  </si>
  <si>
    <t>37.5.1</t>
  </si>
  <si>
    <t># de Inventario elaborado / 1 Inventario programado</t>
  </si>
  <si>
    <t>37.5.2</t>
  </si>
  <si>
    <t># de Informe elaborado / 1 Informe elaborado</t>
  </si>
  <si>
    <t>37.5.3</t>
  </si>
  <si>
    <t># de Plan de trabajo definido / 1 Plan de trabajo programado</t>
  </si>
  <si>
    <t>37.5.4</t>
  </si>
  <si>
    <t>% de Avance logrado plan de trabajo / 100% de Avance propuesto plan de trabajo</t>
  </si>
  <si>
    <t>7000-DESPACHO DEL SUPERINTENDENTE DELEGADO PARA LA PROTECCIÓN DE DATOS PERSONALES</t>
  </si>
  <si>
    <t>7000.1</t>
  </si>
  <si>
    <t># de Documento publicado / 1 Documento programado</t>
  </si>
  <si>
    <t>7000.1.1</t>
  </si>
  <si>
    <t># de Informe realizado / 1 Informes a realizar</t>
  </si>
  <si>
    <t>7000.1.2</t>
  </si>
  <si>
    <t># de Documento elaborado / 1 Documento programado</t>
  </si>
  <si>
    <t>7000.1.3</t>
  </si>
  <si>
    <t>7000.2</t>
  </si>
  <si>
    <t># de Sensibilización realizada / 1 Sensibilización programada</t>
  </si>
  <si>
    <t>7000.2.1</t>
  </si>
  <si>
    <t>7000.2.2</t>
  </si>
  <si>
    <t>7000.3</t>
  </si>
  <si>
    <t># de Actuación colaborativa realizada y documentada / 1 Actuación colaborativa programada</t>
  </si>
  <si>
    <t>7000.3.1</t>
  </si>
  <si>
    <t># de Actuaciones colaborativas realizadas / 1 Actuaciones colaborativas programadas</t>
  </si>
  <si>
    <t>7000.3.2</t>
  </si>
  <si>
    <t>7000.4</t>
  </si>
  <si>
    <t># de eventos realizados / 2 eventos a realizar</t>
  </si>
  <si>
    <t>7000-DESPACHO DEL SUPERINTENDENTE DELEGADO PARA LA PROTECCIÓN DE DATOS PERSONALES;
73-GRUPO DE TRABAJO DE COMUNICACION</t>
  </si>
  <si>
    <t>7000.4.1</t>
  </si>
  <si>
    <t># de correos electrónicos enviados / 2 correos electrónicos a enviar</t>
  </si>
  <si>
    <t>7000.4.2</t>
  </si>
  <si>
    <t># de check list diligenciados / 2 check list a diligenciar</t>
  </si>
  <si>
    <t>7000.4.3</t>
  </si>
  <si>
    <t># de agendas definitivas elaboradas y enviadas / 2 agendas a elaborar y enviar</t>
  </si>
  <si>
    <t>7000.4.4</t>
  </si>
  <si>
    <t># de agendas publicadas / 2 agendas a publicar</t>
  </si>
  <si>
    <t>7000.4.5</t>
  </si>
  <si>
    <t># de eventos realizados / 2 evento a realizar</t>
  </si>
  <si>
    <t>7000.5</t>
  </si>
  <si>
    <t># de Campañas publicadas / 1 Campañas a publicar</t>
  </si>
  <si>
    <t>7000.5.1</t>
  </si>
  <si>
    <t># de Brief de la campaña genérica diligenciado y enviado / 1 Brief de campaña genérica a diligenciar y enviar</t>
  </si>
  <si>
    <t>7000.5.2</t>
  </si>
  <si>
    <t># de conceptos gráficos elaborados y presentados / 1 conceptos gráficos a elaborar y presentar</t>
  </si>
  <si>
    <t>7000.5.3</t>
  </si>
  <si>
    <t># de propuestas revisadas y aprobadas / 1 propuestas a revisar y aprobar</t>
  </si>
  <si>
    <t>7000.5.4</t>
  </si>
  <si>
    <t># de Campañas ejecutadas / 1 Total de Campañas a ejecutar</t>
  </si>
  <si>
    <t>7100-DIRECCIÓN DE INVESTIGACIONES DE PROTECCIÓN DE DATOS PERSONALES</t>
  </si>
  <si>
    <t>7100.1</t>
  </si>
  <si>
    <t># de capacitaciones realizadas / 6 capacitaciones a realizar</t>
  </si>
  <si>
    <t>7100-DIRECCIÓN DE INVESTIGACIONES DE PROTECCIÓN DE DATOS PERSONALES;
73-GRUPO DE TRABAJO DE COMUNICACION</t>
  </si>
  <si>
    <t>7100.1.1</t>
  </si>
  <si>
    <t># de cronogramas enviados / 1 cronograma de capacitación a enviar</t>
  </si>
  <si>
    <t>7100.1.2</t>
  </si>
  <si>
    <t>7100.1.3</t>
  </si>
  <si>
    <t># de informe realizado / 6 informes a realizar</t>
  </si>
  <si>
    <t>7100.2</t>
  </si>
  <si>
    <t># de informe realizado / 1 informes a realizar</t>
  </si>
  <si>
    <t>7100.2.1</t>
  </si>
  <si>
    <t># de documentos elaborados y enviados / 1 documento a elaborar y enviar</t>
  </si>
  <si>
    <t>7100.2.2</t>
  </si>
  <si>
    <t>7100.2.3</t>
  </si>
  <si>
    <t>7100.2.4</t>
  </si>
  <si>
    <t># de acta de  capacitaciones realizadas / 1 acta de  capacitaciones a realizar</t>
  </si>
  <si>
    <t>7100.2.5</t>
  </si>
  <si>
    <t>7200-DIRECCION DE HABEAS DATA</t>
  </si>
  <si>
    <t>7200.1</t>
  </si>
  <si>
    <t># de Piloto de Inteligencia Artificial desarrollado / 1 Piloto de Inteligencia Artificial programado</t>
  </si>
  <si>
    <t>20-OFICINA DE TECNOLOGÍA E INFORMÁTICA;
7200-DIRECCION DE HABEAS DATA</t>
  </si>
  <si>
    <t>7200.1.1</t>
  </si>
  <si>
    <t># de soportes presentados / 1 soportes a presentar</t>
  </si>
  <si>
    <t>7200.1.2</t>
  </si>
  <si>
    <t>7200.1.3</t>
  </si>
  <si>
    <t>7200.1.4</t>
  </si>
  <si>
    <t>7200.2</t>
  </si>
  <si>
    <t># de Monitoreos realizados / 2 Monitoreos programados</t>
  </si>
  <si>
    <t>7200.2.1</t>
  </si>
  <si>
    <t># de Mesas de trabajo realizadas / 2 Mesas de trabajo a realizar</t>
  </si>
  <si>
    <t>7200.2.2</t>
  </si>
  <si>
    <t># de Monitoreos realizados / 1 Monitoreos programados</t>
  </si>
  <si>
    <t>7200.2.3</t>
  </si>
  <si>
    <t>72-GRUPO DE TRABAJO DE ATENCION AL CIUDADANO</t>
  </si>
  <si>
    <t>72.1</t>
  </si>
  <si>
    <t>72.1.1</t>
  </si>
  <si>
    <t># de estrategias de relacionamiento diseñadas / 1 Estrategias de relacionamiento a diseñar</t>
  </si>
  <si>
    <t>72.1.2</t>
  </si>
  <si>
    <t># de estrategias de relacionamiento divulgadas / 1 estrategias de relacionamiento a divulgar</t>
  </si>
  <si>
    <t>72.1.3</t>
  </si>
  <si>
    <t># de laboratorios de simplicidad desarrollados / 2 laboratorios de simplicidad a desarrollar</t>
  </si>
  <si>
    <t>72.1.4</t>
  </si>
  <si>
    <t># de traducciones en lenguas étnicas y en braille realizadas / 2 traducciones en lenguas étnicas y en braille a realizar</t>
  </si>
  <si>
    <t>72.1.5</t>
  </si>
  <si>
    <t># de campañas de comunicación interna y externa realizadas / 2 Campañas de comunicación interna y externa a realizar</t>
  </si>
  <si>
    <t>72.1.6</t>
  </si>
  <si>
    <t># de jornadas de socialización realizadas / 2 jornadas de socialización a realizar</t>
  </si>
  <si>
    <t>72.1.7</t>
  </si>
  <si>
    <t>72.1.8</t>
  </si>
  <si>
    <t># de informes del resultado de la implementación de la estrategia de relacionamiento elaborados y publicados / 1 informes del resultado de la implementación de la estrategia de relacionamiento a elaborar y a publicar</t>
  </si>
  <si>
    <t>72.2</t>
  </si>
  <si>
    <t># de Informes realizados / 1 Total de Informes programados</t>
  </si>
  <si>
    <t>72.2.1</t>
  </si>
  <si>
    <t># de estrategias de sinergia diseñada / 1 estrategias de sinergia a diseñar</t>
  </si>
  <si>
    <t>72.2.2</t>
  </si>
  <si>
    <t>72.2.3</t>
  </si>
  <si>
    <t># de informes de resultados de la implementación de la estrategia de elaborados / 1 informes de resultados de la implementación de la estrategia a elaborar</t>
  </si>
  <si>
    <t>72.3</t>
  </si>
  <si>
    <t>142-GRUPO DE TRABAJO DE SERVICIOS ADMINISTRATIVOS Y RECURSOS FÍSICOS;
20-OFICINA DE TECNOLOGÍA E INFORMÁTICA;
72-GRUPO DE TRABAJO DE ATENCION AL CIUDADANO</t>
  </si>
  <si>
    <t>72.3.1</t>
  </si>
  <si>
    <t># de documentos con propuesta de intervención realizados / 1 documentos con propuesta de intervención a realizar</t>
  </si>
  <si>
    <t>72.3.2</t>
  </si>
  <si>
    <t># de conceptos de viabilidad emitidos / 1 conceptos de viabilidad a emitir</t>
  </si>
  <si>
    <t>142-GRUPO DE TRABAJO DE SERVICIOS ADMINISTRATIVOS Y RECURSOS FÍSICOS;
72-GRUPO DE TRABAJO DE ATENCION AL CIUDADANO</t>
  </si>
  <si>
    <t>72.3.3</t>
  </si>
  <si>
    <t># de documentos de buenas prácticas generados / 1 documentos de buenas prácticas a generar</t>
  </si>
  <si>
    <t>72.3.4</t>
  </si>
  <si>
    <t>20-OFICINA DE TECNOLOGÍA E INFORMÁTICA;
72-GRUPO DE TRABAJO DE ATENCION AL CIUDADANO</t>
  </si>
  <si>
    <t>72.3.5</t>
  </si>
  <si>
    <t># de pantallas adquiridas y puestas en funcionamiento / 1 pantallas programas para su adquisición y puesta en funcionamiento</t>
  </si>
  <si>
    <t>72.4</t>
  </si>
  <si>
    <t>% de actividades de participación ciudadana formuladas e implementadas / 30% de actividades de participación ciudadana a formular e implementar</t>
  </si>
  <si>
    <t>72.4.1</t>
  </si>
  <si>
    <t># de estrategias de participación ciudadana diseñadas / 1 estrategias de participación ciudadana a diseñar</t>
  </si>
  <si>
    <t>72.4.2</t>
  </si>
  <si>
    <t># de estrategias de participación ciudadana comunicadas a la ciudadanía / 1 estrategias de participación ciudadana a comunicar a la ciudadanía</t>
  </si>
  <si>
    <t>72.4.3</t>
  </si>
  <si>
    <t>72.4.4</t>
  </si>
  <si>
    <t># de informes de resultados de la implementación de la estrategia de participación ciudadana elaborados / 1 informes de resultados de la implementación de la estrategia de participación ciudadana a elaborar</t>
  </si>
  <si>
    <t>3200-DIRECCIÓN DE INVESTIGACIONES DE PROTECCIÓN DE USUARIOS DE SERVICIOS DE COMUNICACIONES</t>
  </si>
  <si>
    <t>3200.1</t>
  </si>
  <si>
    <t>C_COMPETENCIA  11. Ampliar los mecanismos de inspección, vigilancia y control de la Superintendencia PND_TRANSF_ Productiva, internacionalización y acción clímatica _ c. políticas de competencia, consumidor e infraestructura de la calidad modernas</t>
  </si>
  <si>
    <t># de Jornadas realizadas / 10 Jornadas a realizar</t>
  </si>
  <si>
    <t>3200.1.1</t>
  </si>
  <si>
    <t># de Reunión realizada / 1 Reuniones a realizar</t>
  </si>
  <si>
    <t>3200.1.2</t>
  </si>
  <si>
    <t>3200.2</t>
  </si>
  <si>
    <t>% de Listado Total recursos periodo / 80% de Listado recursos tramitados en menos de 6 meses</t>
  </si>
  <si>
    <t>3200.2.1</t>
  </si>
  <si>
    <t># de Listado realizado / 1 Listado a realizar</t>
  </si>
  <si>
    <t>3200.2.2</t>
  </si>
  <si>
    <t>3200.2.3</t>
  </si>
  <si>
    <t>% de Listado recursos periodo actualizado / 80% de Listado recursos periodo a actualizar</t>
  </si>
  <si>
    <t>2000-DESPACHO DEL SUPERINTENDENTE DELEGADO PARA LA PROPIEDAD INDUSTRIAL</t>
  </si>
  <si>
    <t>2000.1</t>
  </si>
  <si>
    <t>% de Recursos decididos / 60% de Recursos por decidir</t>
  </si>
  <si>
    <t>2000.1.1</t>
  </si>
  <si>
    <t>2000.2</t>
  </si>
  <si>
    <t># de Protocolos socializados / 1 Protocolo por socializar</t>
  </si>
  <si>
    <t>2000-DESPACHO DEL SUPERINTENDENTE DELEGADO PARA LA PROPIEDAD INDUSTRIAL;
2023-GRUPO DE TRABAJO DE CENTRO DE INFORMACIÓN TECNOLÓGICA Y APOYO A LA GESTIÓN DE PROPIEDAD LA INDUSTRIAL</t>
  </si>
  <si>
    <t>2000.2.1</t>
  </si>
  <si>
    <t># de Estructuras y contenidos definidos / 1 Estructura y contenido por definir</t>
  </si>
  <si>
    <t>2000.2.2</t>
  </si>
  <si>
    <t># de Lineamientos definidos / 1 Lineamientos por definir</t>
  </si>
  <si>
    <t>2000.2.3</t>
  </si>
  <si>
    <t># de Protocolos elaborados / 1 Protocolo por elaborar</t>
  </si>
  <si>
    <t>2000.2.4</t>
  </si>
  <si>
    <t>2000.3</t>
  </si>
  <si>
    <t>Política Gestión Documental _DIMENSIÓN Información y Comunicación</t>
  </si>
  <si>
    <t># de soluciones realizadas / 1 Solución por realizar</t>
  </si>
  <si>
    <t>141-GRUPO DE TRABAJO DE GESTIÓN DOCUMENTAL Y ARCHIVO;
20-OFICINA DE TECNOLOGÍA E INFORMÁTICA;
2000-DESPACHO DEL SUPERINTENDENTE DELEGADO PARA LA PROPIEDAD INDUSTRIAL;
2020-DIRECCIÓN DE NUEVAS CREACIONES;
30-OFICINA ASESORA DE PLANEACIÓN</t>
  </si>
  <si>
    <t>2000.3.1</t>
  </si>
  <si>
    <t># de cronogramas establecidos / 1 Cronograma por establecer</t>
  </si>
  <si>
    <t>2000.3.2</t>
  </si>
  <si>
    <t># de seguimientos realizados / 8 seguimientos por realizar</t>
  </si>
  <si>
    <t>2000.3.3</t>
  </si>
  <si>
    <t># de informes realizados / 1 informes por realizar</t>
  </si>
  <si>
    <t>2000.4</t>
  </si>
  <si>
    <t>10-OFICINA  ASESORA JURÍDICA;
20-OFICINA DE TECNOLOGÍA E INFORMÁTICA;
2000-DESPACHO DEL SUPERINTENDENTE DELEGADO PARA LA PROPIEDAD INDUSTRIAL;
2010-DIRECCION DE SIGNOS DISTINTIVOS;
2020-DIRECCIÓN DE NUEVAS CREACIONES</t>
  </si>
  <si>
    <t>2000.4.1</t>
  </si>
  <si>
    <t># de Identificación de evidencias y fuentes realizadas / 1 Identificación de evidencias y fuentes por realizar</t>
  </si>
  <si>
    <t>20-OFICINA DE TECNOLOGÍA E INFORMÁTICA;
2000-DESPACHO DEL SUPERINTENDENTE DELEGADO PARA LA PROPIEDAD INDUSTRIAL;
2010-DIRECCION DE SIGNOS DISTINTIVOS;
2020-DIRECCIÓN DE NUEVAS CREACIONES</t>
  </si>
  <si>
    <t>2000.4.2</t>
  </si>
  <si>
    <t># de Análisis de las leyes y regulaciones realizadas / 1 Análisis de las leyes y regulaciones por realizar</t>
  </si>
  <si>
    <t>10-OFICINA  ASESORA JURÍDICA</t>
  </si>
  <si>
    <t>2000.4.3</t>
  </si>
  <si>
    <t>2000.4.4</t>
  </si>
  <si>
    <t>2000.5</t>
  </si>
  <si>
    <t># de intervenciones en el sistema de información SIPI puestas en producción / 4 intervenciones en el sistema de información SIPI por poner en producción</t>
  </si>
  <si>
    <t>20-OFICINA DE TECNOLOGÍA E INFORMÁTICA;
2000-DESPACHO DEL SUPERINTENDENTE DELEGADO PARA LA PROPIEDAD INDUSTRIAL</t>
  </si>
  <si>
    <t>2000.5.1</t>
  </si>
  <si>
    <t># de priorizaciones enviadas / 4 priorizaciones por  enviar</t>
  </si>
  <si>
    <t>2000.5.2</t>
  </si>
  <si>
    <t>2000.6</t>
  </si>
  <si>
    <t>2000-DESPACHO DEL SUPERINTENDENTE DELEGADO PARA LA PROPIEDAD INDUSTRIAL;
2010-DIRECCION DE SIGNOS DISTINTIVOS;
2020-DIRECCIÓN DE NUEVAS CREACIONES</t>
  </si>
  <si>
    <t>2000.6.1</t>
  </si>
  <si>
    <t># de Análisis realizados / 2 Análisis por realizar</t>
  </si>
  <si>
    <t>2010-DIRECCION DE SIGNOS DISTINTIVOS;
2020-DIRECCIÓN DE NUEVAS CREACIONES</t>
  </si>
  <si>
    <t>2000.6.2</t>
  </si>
  <si>
    <t># de Propuestas elaboradas / 2 Propuestas por elaborar</t>
  </si>
  <si>
    <t>2000.6.3</t>
  </si>
  <si>
    <t>2000.6.4</t>
  </si>
  <si>
    <t>4000-DESPACHO DEL SUPERINTENDENTE DELEGADO PARA ASUNTOS JURISDICCIONALES</t>
  </si>
  <si>
    <t>4000.1</t>
  </si>
  <si>
    <t>4000.1.1</t>
  </si>
  <si>
    <t>4000.2</t>
  </si>
  <si>
    <t>4000.2.1</t>
  </si>
  <si>
    <t>4000.3</t>
  </si>
  <si>
    <t>4000.3.1</t>
  </si>
  <si>
    <t>4000.4</t>
  </si>
  <si>
    <t>4000.4.1</t>
  </si>
  <si>
    <t>4000.5</t>
  </si>
  <si>
    <t># de jornadas de territorialización realizadas / 6 Jornadas de territorialización programadas</t>
  </si>
  <si>
    <t>4000.5.1</t>
  </si>
  <si>
    <t># de Correo electrónico elaborado y enviado / 1 Correo electrónico programado</t>
  </si>
  <si>
    <t>4000.5.2</t>
  </si>
  <si>
    <t>4000.6</t>
  </si>
  <si>
    <t># de encuentro de autoridades realizado / 1 Encuentro de autoridades a realizar</t>
  </si>
  <si>
    <t>20-OFICINA DE TECNOLOGÍA E INFORMÁTICA;
4000-DESPACHO DEL SUPERINTENDENTE DELEGADO PARA ASUNTOS JURISDICCIONALES;
73-GRUPO DE TRABAJO DE COMUNICACION</t>
  </si>
  <si>
    <t>4000.6.1</t>
  </si>
  <si>
    <t># de publicaciones solicitadas / 1 publicaciones a solicitar</t>
  </si>
  <si>
    <t>4000.6.2</t>
  </si>
  <si>
    <t># de publicaciones realizadas / 1 publicaciones a realizar</t>
  </si>
  <si>
    <t>4000.6.3</t>
  </si>
  <si>
    <t># de check lista diligenciados / 1 check lista a diligenciar</t>
  </si>
  <si>
    <t>4000.6.4</t>
  </si>
  <si>
    <t># de agendas definitivas elaboradas y enviadas / 1 agendas a elaborar y enviar</t>
  </si>
  <si>
    <t>4000.6.5</t>
  </si>
  <si>
    <t># de agendas publicadas / 1 agendas a publicar</t>
  </si>
  <si>
    <t>4000.6.6</t>
  </si>
  <si>
    <t># de eventos realizados / 1 evento a realizar</t>
  </si>
  <si>
    <t>4000-DESPACHO DEL SUPERINTENDENTE DELEGADO PARA ASUNTOS JURISDICCIONALES;
73-GRUPO DE TRABAJO DE COMUNICACION</t>
  </si>
  <si>
    <t>4000.7</t>
  </si>
  <si>
    <t>4000.7.1</t>
  </si>
  <si>
    <t>4000.7.2</t>
  </si>
  <si>
    <t>4000.7.3</t>
  </si>
  <si>
    <t>4000.7.4</t>
  </si>
  <si>
    <t>4000.7.5</t>
  </si>
  <si>
    <t>4000.7.6</t>
  </si>
  <si>
    <t>4000.8</t>
  </si>
  <si>
    <t># de Evidencias entregadas / 1 Evidencias programadas</t>
  </si>
  <si>
    <t>4000.8.1</t>
  </si>
  <si>
    <t>30-OFICINA ASESORA DE PLANEACIÓN</t>
  </si>
  <si>
    <t>30.1</t>
  </si>
  <si>
    <t># de Sistema de alertas elaborado y presentado / 1 Sistema de alertas programado</t>
  </si>
  <si>
    <t>30.1.1</t>
  </si>
  <si>
    <t># de Documento con trámites priorizados / 1 Documento programado</t>
  </si>
  <si>
    <t>30.1.2</t>
  </si>
  <si>
    <t># de Documento con los parámetros de las alertas realizado / 1 Documento programado</t>
  </si>
  <si>
    <t>30.1.3</t>
  </si>
  <si>
    <t># de Reporte de alertas diseñado / 1 Reporte de alertas programado</t>
  </si>
  <si>
    <t>30.1.4</t>
  </si>
  <si>
    <t># de Reportes presentados / 2 Reportes programados</t>
  </si>
  <si>
    <t>30.2</t>
  </si>
  <si>
    <t>% de Proyectos estratégicos transversales estructurados y ejecutados / 100% de Proyectos estratégicos transversales programados</t>
  </si>
  <si>
    <t>30.2.1</t>
  </si>
  <si>
    <t># de Proyectos estratégicos de impacto transversal a ser ejecutados aprobados / 2 Proyectos estratégicos de impacto transversal a ser ejecutados por aprobar</t>
  </si>
  <si>
    <t>30.2.2</t>
  </si>
  <si>
    <t># de Plan de trabajo diseñado y concertado / 1 Plan de trabajo programado</t>
  </si>
  <si>
    <t>30.2.3</t>
  </si>
  <si>
    <t>30.2.4</t>
  </si>
  <si>
    <t># de Soportes presentados / 2 Soportes a presentar</t>
  </si>
  <si>
    <t>30.3</t>
  </si>
  <si>
    <t>Política Gestión Presupuestal y Eficiencia del Gasto Público _DIMENSIÓN Direccionamiento Estratégico y Planeación</t>
  </si>
  <si>
    <t>30.3.1</t>
  </si>
  <si>
    <t>30.3.2</t>
  </si>
  <si>
    <t>30.4</t>
  </si>
  <si>
    <t># de Estudios realizado / 1 Estudio programado</t>
  </si>
  <si>
    <t>30-OFICINA ASESORA DE PLANEACIÓN;
37-GRUPO DE TRABAJO DE ESTUDIOS ECONÓMICOS</t>
  </si>
  <si>
    <t>30.4.1</t>
  </si>
  <si>
    <t># de Documento con la priorización realizado / 1 Documento programado</t>
  </si>
  <si>
    <t>30.4.2</t>
  </si>
  <si>
    <t>% de Documentación recopilada / 100% de Documentación a recopilar</t>
  </si>
  <si>
    <t>30.4.3</t>
  </si>
  <si>
    <t># de Estudio realizado / 1 Estudio programado</t>
  </si>
  <si>
    <t>30.4.4</t>
  </si>
  <si>
    <t># de Estudio realizado / 1 Estudio a socializar</t>
  </si>
  <si>
    <t>30.5</t>
  </si>
  <si>
    <t>Política Simplificación, Racionalización y Estandarización de trámites _DIMENSIÓN Gestión con Valores para Resultados</t>
  </si>
  <si>
    <t>% de Estrategia implementada / 100% de Estrategia a implementada</t>
  </si>
  <si>
    <t>30.5.1</t>
  </si>
  <si>
    <t># de Plan de trabajo elaborado / 1 Plan de trabajo a elaborar</t>
  </si>
  <si>
    <t>30.5.2</t>
  </si>
  <si>
    <t>% de Plan de trabajo ejecutado / 100% de Plan de trabajo por ejecutar</t>
  </si>
  <si>
    <t>30.6</t>
  </si>
  <si>
    <t>Política Planeación Institucional _DIMENSIÓN Direccionamiento Estratégico y Planeación</t>
  </si>
  <si>
    <t>100-SECRETARIA GENERAL;
30-OFICINA ASESORA DE PLANEACIÓN</t>
  </si>
  <si>
    <t>30.6.1</t>
  </si>
  <si>
    <t>30.6.2</t>
  </si>
  <si>
    <t>1000-DESPACHO DEL SUPERINTENDENTE DELEGADO PARA LA PROTECCIÓN DE LA COMPETENCIA</t>
  </si>
  <si>
    <t>1000.1</t>
  </si>
  <si>
    <t>% de Departamentos beneficiados / 56% de Departamentos del pais</t>
  </si>
  <si>
    <t>1000.1.1</t>
  </si>
  <si>
    <t># de programas  establecidos / 1 programas a establecer</t>
  </si>
  <si>
    <t>1000.1.2</t>
  </si>
  <si>
    <t>% de estrategias desarrolladas del programa / 100% de total de estrategias del programa</t>
  </si>
  <si>
    <t>1000.2</t>
  </si>
  <si>
    <t># de Captura de pantalla de Documentos de la guía o manual publicado / 4 Capturas de pantalla del documento de la guía o manual a publicar</t>
  </si>
  <si>
    <t>10-OFICINA  ASESORA JURÍDICA;
1000-DESPACHO DEL SUPERINTENDENTE DELEGADO PARA LA PROTECCIÓN DE LA COMPETENCIA;
73-GRUPO DE TRABAJO DE COMUNICACION</t>
  </si>
  <si>
    <t>1000.2.1</t>
  </si>
  <si>
    <t># de guías o manuales elaborados y enviados / 4 guías o manuales  a elaborar y enviar</t>
  </si>
  <si>
    <t>1000.2.2</t>
  </si>
  <si>
    <t>Revisar y/o aprobar los documentos y enviarlos al área solicitante mediante correo electrónico. (Correo electrónico con revisión y/o aprobación de los documentos)</t>
  </si>
  <si>
    <t># de guías o manuales revisados / 4 guías o manuales remitidos para revisión</t>
  </si>
  <si>
    <t>1000.2.3</t>
  </si>
  <si>
    <t># de envíos al Grupo de trabajo de Comunicaciones y a la Oficina Asesora Jurídica, de guías o Manuales avalados por el superintendente / 4 envíos al Grupo de trabajo de Comunicaciones y a la Oficina Asesora Jurídica, de guías o Manuales avalados por el superintendente que requieren ser enviados</t>
  </si>
  <si>
    <t>1000.2.4</t>
  </si>
  <si>
    <t># de guías o Manuales con ajustes de corrección de estilo y diagramado elaborados y enviados / 4 guías o manuales con ajustes de corrección de estilo y diagramado que requieren ser elaborados y enviados</t>
  </si>
  <si>
    <t>1000.2.5</t>
  </si>
  <si>
    <t># de Captura de pantalla de Documentos de la guía o manual publicado / 4 Captura de pantalla de Documento de la guía o manual a publicar</t>
  </si>
  <si>
    <t>1000.3</t>
  </si>
  <si>
    <t># de estudios realizados y entregados / 5 estudios a realizar y entregar</t>
  </si>
  <si>
    <t>1000.3.1</t>
  </si>
  <si>
    <t># de actas con el alcance de  los estudios realizadas / 5 actas a realizar con el alcance de los estudios</t>
  </si>
  <si>
    <t>1000.3.2</t>
  </si>
  <si>
    <t># de estudios realizados y entregados / 5 estudios a realizar</t>
  </si>
  <si>
    <t>1000.4</t>
  </si>
  <si>
    <t># de documentos con revisión final / 1 documentos con revisión final</t>
  </si>
  <si>
    <t>1000.4.1</t>
  </si>
  <si>
    <t># de reuniones realizadas / 6 reuniones programadas</t>
  </si>
  <si>
    <t>1000.4.2</t>
  </si>
  <si>
    <t>1000.5</t>
  </si>
  <si>
    <t># de matrices guía para identificar riesgos entregadas / 1 matrices guía para identificar riesgos a realizar</t>
  </si>
  <si>
    <t>1000.5.1</t>
  </si>
  <si>
    <t># de documentos con la identificación de riesgos diseñadas / 1 Documentos con la identificación de riesgos a diseñar</t>
  </si>
  <si>
    <t>1000.5.2</t>
  </si>
  <si>
    <t># de matrices guía para identificar riesgos socializada / 1 matrices guía para identificar riesgos a socializar</t>
  </si>
  <si>
    <t>1000.6</t>
  </si>
  <si>
    <t># de matrices con el registro  de los tiempos / 1 matrices con la descripción de los tiempos planeadas</t>
  </si>
  <si>
    <t>1000.6.1</t>
  </si>
  <si>
    <t># de matrices con la descripción de actividades / 4 matrices con la descripción de actividades planeadas</t>
  </si>
  <si>
    <t>1000.6.2</t>
  </si>
  <si>
    <t># de matrices con el registro  de los tiempos / 4 matrices con la descripción de los tiempos planeadas</t>
  </si>
  <si>
    <t>1000.6.3</t>
  </si>
  <si>
    <t># de Prueba Piloto realizada / 1 Prueba Piloto programada</t>
  </si>
  <si>
    <t>71-GRUPO DE TRABAJO DE FORMACION</t>
  </si>
  <si>
    <t>71.1</t>
  </si>
  <si>
    <t>% de Jornadas de Capacitación  bajo la Estrategia Marcas de Paz realizadas / 100% de Jornadas de Capacitación  bajo la Estrategia Marcas de Paz a implementar</t>
  </si>
  <si>
    <t>71.1.1</t>
  </si>
  <si>
    <t># de Documento realizado / 1 Documento programado</t>
  </si>
  <si>
    <t>71.1.2</t>
  </si>
  <si>
    <t>71.1.3</t>
  </si>
  <si>
    <t># de Informes de las jornadas bajo la Estrategia Marcas de Paz elaborados / 3 Informes de las jornadas bajo la Estrategia Marcas de Paz a elaborar</t>
  </si>
  <si>
    <t>71.2</t>
  </si>
  <si>
    <t>% de programas con enfoque diferencial en la oferta académica implementados / 100% de programas con enfoque diferencial en la oferta académica a implementar</t>
  </si>
  <si>
    <t>71.2.1</t>
  </si>
  <si>
    <t># de programas con enfoque diferencial  diseñados / 1 programas con enfoque diferencial a diseñar</t>
  </si>
  <si>
    <t>71.2.2</t>
  </si>
  <si>
    <t># de protocolos con enfoque diferencial elaborados e implementados / 1 protocolos con enfoque diferencial a elaborar e implementar</t>
  </si>
  <si>
    <t>71.2.3</t>
  </si>
  <si>
    <t>71.3</t>
  </si>
  <si>
    <t>71.3.1</t>
  </si>
  <si>
    <t>71.3.2</t>
  </si>
  <si>
    <t>71.3.3</t>
  </si>
  <si>
    <t>71.3.4</t>
  </si>
  <si>
    <t>71.4</t>
  </si>
  <si>
    <t>71.4.1</t>
  </si>
  <si>
    <t>71.4.2</t>
  </si>
  <si>
    <t>130-DIRECCIÓN FINANCIERA</t>
  </si>
  <si>
    <t>130.1</t>
  </si>
  <si>
    <t># de soportes presentados / 1 soporte a presentar</t>
  </si>
  <si>
    <t>10-OFICINA  ASESORA JURÍDICA;
100-SECRETARIA GENERAL;
1000-DESPACHO DEL SUPERINTENDENTE DELEGADO PARA LA PROTECCIÓN DE LA COMPETENCIA;
130-DIRECCIÓN FINANCIERA;
2000-DESPACHO DEL SUPERINTENDENTE DELEGADO PARA LA PROPIEDAD INDUSTRIAL;
30-OFICINA ASESORA DE PLANEACIÓN;
3000-DESPACHO DEL SUPERINTENDENTE DELEGADO PARA LA PROTECCIÓN DEL CONSUMIDOR;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t>
  </si>
  <si>
    <t>130.1.1</t>
  </si>
  <si>
    <t>100-SECRETARIA GENERAL;
130-DIRECCIÓN FINANCIERA</t>
  </si>
  <si>
    <t>130.1.2</t>
  </si>
  <si>
    <t>10-OFICINA  ASESORA JURÍDICA;
1000-DESPACHO DEL SUPERINTENDENTE DELEGADO PARA LA PROTECCIÓN DE LA COMPETENCIA;
130-DIRECCIÓN FINANCIERA;
2000-DESPACHO DEL SUPERINTENDENTE DELEGADO PARA LA PROPIEDAD INDUSTRIAL;
30-OFICINA ASESORA DE PLANEACIÓN;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t>
  </si>
  <si>
    <t>130.1.3</t>
  </si>
  <si>
    <t>10-OFICINA  ASESORA JURÍDICA;
1000-DESPACHO DEL SUPERINTENDENTE DELEGADO PARA LA PROTECCIÓN DE LA COMPETENCIA;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t>
  </si>
  <si>
    <t>130.1.4</t>
  </si>
  <si>
    <t>130-DIRECCIÓN FINANCIERA;
11-GRUPO DE TRABAJO DE COBRO COACTIVO</t>
  </si>
  <si>
    <t>130.1.5</t>
  </si>
  <si>
    <t>1000-DESPACHO DEL SUPERINTENDENTE DELEGADO PARA LA PROTECCIÓN DE LA COMPETENCIA;
130-DIRECCIÓN FINANCIERA;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t>
  </si>
  <si>
    <t>6000-DESPACHO DEL SUPERINTENDENTE DELEGADO PARA EL CONTROL Y VERIFICACIÓN DE REGLAMENTOS TÉCNICOS Y METROLOGÍA LEGAL</t>
  </si>
  <si>
    <t>6000.1</t>
  </si>
  <si>
    <t>6000.1.1</t>
  </si>
  <si>
    <t>6000.1.2</t>
  </si>
  <si>
    <t>6000.1.3</t>
  </si>
  <si>
    <t>% de Actividades ejecutadas / 100% de Actividades programadas</t>
  </si>
  <si>
    <t>6000.1.4</t>
  </si>
  <si>
    <t>6000.2</t>
  </si>
  <si>
    <t>6000.2.1</t>
  </si>
  <si>
    <t>6000.2.2</t>
  </si>
  <si>
    <t>6000.2.3</t>
  </si>
  <si>
    <t>6000.2.4</t>
  </si>
  <si>
    <t>6000.3</t>
  </si>
  <si>
    <t>6000.3.1</t>
  </si>
  <si>
    <t>6000.3.2</t>
  </si>
  <si>
    <t>6000.3.3</t>
  </si>
  <si>
    <t>6000.3.4</t>
  </si>
  <si>
    <t>6000.4</t>
  </si>
  <si>
    <t>6000.4.1</t>
  </si>
  <si>
    <t># de Memorando de remisión -correo electrónico de remisión y proyecto de acto administrativo ajustado / Formato Matriz comentarios  Único entregable / 1 Memorando de remisión -correo electrónico de remisión y proyecto de acto administrativo ajustado / Formato Matriz comentarios  Único entregable</t>
  </si>
  <si>
    <t>6000.4.2</t>
  </si>
  <si>
    <t># de Correo electrónico de remisión (o memo de traslado) y proyecto de acto administrativo  / Único entregable / 1 Correo electrónico de remisión (o memo de traslado) y proyecto de acto administrativo  / Único entregable</t>
  </si>
  <si>
    <t>6000.4.3</t>
  </si>
  <si>
    <t># de Memorando de remisión o correo electrónico de remisión, proyecto de acto administrativo ajustado y Formato Matriz diligenciado / Único entregable / 1 Memorando de remisión o correo electrónico de remisión, proyecto de acto administrativo ajustado y Formato Matriz diligenciado / Único entregable</t>
  </si>
  <si>
    <t>6000.4.4</t>
  </si>
  <si>
    <t># de Correo electrónico de remisión y proyecto de acto administrativo ajustado / Único entregable / 1 Correo electrónico de remisión y proyecto de acto administrativo ajustado / Único entregable</t>
  </si>
  <si>
    <t>6000.4.5</t>
  </si>
  <si>
    <t>6000.5</t>
  </si>
  <si>
    <t>6000.5.1</t>
  </si>
  <si>
    <t># de Correo electrónico de remisión y proyecto de acto administrativo / Único entregable / 1 Correo electrónico de remisión y proyecto de acto administrativo / Único entregable</t>
  </si>
  <si>
    <t>6000.5.2</t>
  </si>
  <si>
    <t># de Proyecto de resolución con observaciones y memorando y/o  correo electrónico de remisión a la dependencia solicitante / 1 Proyecto de resolución con observaciones y memorando y/o  correo electrónico de remisión a la dependencia solicitante</t>
  </si>
  <si>
    <t>6000.5.3</t>
  </si>
  <si>
    <t>6000.5.4</t>
  </si>
  <si>
    <t>6000.5.5</t>
  </si>
  <si>
    <t>6000.5.6</t>
  </si>
  <si>
    <t>6000.5.7</t>
  </si>
  <si>
    <t>6000.6</t>
  </si>
  <si>
    <t>6000.6.1</t>
  </si>
  <si>
    <t># de Documento con los pasos del 5 al 6  y correo electrónico de remisión al Grupo de Trabajo de Regulación / Único entregable / 1 Documento con los pasos del 5 al 6  y correo electrónico de remisión al Grupo de Trabajo de Regulación / Único entregable</t>
  </si>
  <si>
    <t>6000.6.2</t>
  </si>
  <si>
    <t># de Documento de los pasos 5 al 6 con observaciones y correo electrónico de remisión a la dependencia solicitante / Único entregable / 1 Documento de los pasos 5 al 6 con observaciones y correo electrónico de remisión a la dependencia solicitante / Único entregable</t>
  </si>
  <si>
    <t>6000.6.3</t>
  </si>
  <si>
    <t># de Documento  de los pasos 5 al 6  ajustado y correo electrónico de remisión  al Grupo de Trabajo de Regulación / Único entregable / 1 Documento  de los pasos 5 al 6  ajustado y correo electrónico de remisión  al Grupo de Trabajo de Regulación / Único entregable</t>
  </si>
  <si>
    <t>6000.7</t>
  </si>
  <si>
    <t>6000.7.1</t>
  </si>
  <si>
    <t># de Documento de definición del problema y correo electrónico de remisión al Grupo de Trabajo de Regulación / Único entregable / 1 Documento de definición del problema y correo electrónico de remisión al Grupo de Trabajo de Regulación / Único entregable</t>
  </si>
  <si>
    <t>6000.7.2</t>
  </si>
  <si>
    <t># de Documento de definición del problema con observaciones y correo electrónico de remisión a la dependencia solicitante / Único entregable / 1 Documento de definición del problema con observaciones y correo electrónico de remisión a la dependencia solicitante / Único entregable</t>
  </si>
  <si>
    <t>6000.7.3</t>
  </si>
  <si>
    <t># de Documento de definición del problema ajustado y correo electrónico con solicitud de publicación de remisión  al Grupo de Trabajo de Regulación / Único entregable / 1 Documento de definición del problema ajustado y correo electrónico con solicitud de publicación de remisión  al Grupo de Trabajo de Regulación / Único entregable</t>
  </si>
  <si>
    <t>6000.7.4</t>
  </si>
  <si>
    <t>Analizar los comentarios presentados al documento de definición de problema, ajustar  si es del caso, dar respuesta a los participantes en la consulta y diligenciar la matriz de comentarios dispuesta. Enviar al Grupo de Regulación (Memorando de remisión -correo electrónico de remisión y documento de definición de problema ajustado / Formato Matriz comentarios  Único entregable)</t>
  </si>
  <si>
    <t># de Memorando de remisión -correo electrónico de remisión y documento de definición de problema ajustado / Formato Matriz comentarios  Único entregable / 1 Memorando de remisión -correo electrónico de remisión y documento de definición de problema ajustado / Formato Matriz comentarios  Único entregable</t>
  </si>
  <si>
    <t>3003-GRUPO DE TRABAJO DE APOYO A LA RED NACIONAL DE PROTECCIÓN  AL CONSUMIDOR</t>
  </si>
  <si>
    <t>3003.1</t>
  </si>
  <si>
    <t>% de avance ejecutado / 100% de meta % programada</t>
  </si>
  <si>
    <t>3000-DESPACHO DEL SUPERINTENDENTE DELEGADO PARA LA PROTECCIÓN DEL CONSUMIDOR;
3003-GRUPO DE TRABAJO DE APOYO A LA RED NACIONAL DE PROTECCIÓN  AL CONSUMIDOR</t>
  </si>
  <si>
    <t>3003.1.1</t>
  </si>
  <si>
    <t># de Plan estratégico y cronograma realizado / 1 Plan estratégico y cronograma programado</t>
  </si>
  <si>
    <t>3003.1.2</t>
  </si>
  <si>
    <t># de Plan Estratégico y Cronograma de las actividades misionales de la RNPC, aprobado. / 1 Plan Estratégico y Cronograma de las actividades misionales de la RNPC, programado.</t>
  </si>
  <si>
    <t>3000-DESPACHO DEL SUPERINTENDENTE DELEGADO PARA LA PROTECCIÓN DEL CONSUMIDOR</t>
  </si>
  <si>
    <t>3003.1.3</t>
  </si>
  <si>
    <t>3003.2</t>
  </si>
  <si>
    <t>3003.2.1</t>
  </si>
  <si>
    <t>3003.2.2</t>
  </si>
  <si>
    <t># de jornadas realizadas / 4 jornadas programadas</t>
  </si>
  <si>
    <t>3003.2.3</t>
  </si>
  <si>
    <t>3003.3</t>
  </si>
  <si>
    <t># de alcaldías en materia de protección al consumidor capacitadas(fortalecidas) / 440 alcaldías programadas para capacitar en el 2025 (40total de alcaldías)</t>
  </si>
  <si>
    <t>3003.3.1</t>
  </si>
  <si>
    <t># de cronogramas aprobado / 1 cronogramas programado</t>
  </si>
  <si>
    <t>3003.3.2</t>
  </si>
  <si>
    <t># de alcaldías capacitadas / 440 alcaldías programadas</t>
  </si>
  <si>
    <t>3003.4</t>
  </si>
  <si>
    <t>142-GRUPO DE TRABAJO DE SERVICIOS ADMINISTRATIVOS Y RECURSOS FÍSICOS;
3003-GRUPO DE TRABAJO DE APOYO A LA RED NACIONAL DE PROTECCIÓN  AL CONSUMIDOR;
73-GRUPO DE TRABAJO DE COMUNICACION</t>
  </si>
  <si>
    <t>3003.4.1</t>
  </si>
  <si>
    <t># de Convenios firmados / 5 convenios programados para firma</t>
  </si>
  <si>
    <t>3003.4.2</t>
  </si>
  <si>
    <t># de casas adecuadas y dotadas / 5 casas programadas</t>
  </si>
  <si>
    <t>142-GRUPO DE TRABAJO DE SERVICIOS ADMINISTRATIVOS Y RECURSOS FÍSICOS;
3003-GRUPO DE TRABAJO DE APOYO A LA RED NACIONAL DE PROTECCIÓN  AL CONSUMIDOR</t>
  </si>
  <si>
    <t>3003.4.3</t>
  </si>
  <si>
    <t>3003-GRUPO DE TRABAJO DE APOYO A LA RED NACIONAL DE PROTECCIÓN  AL CONSUMIDOR;
73-GRUPO DE TRABAJO DE COMUNICACION</t>
  </si>
  <si>
    <t>3003.5</t>
  </si>
  <si>
    <t># de Guía de Aprendizaje en Derecho de Consumo traducida a lenguaje de minorías étnicas, elaborada y socializada / 1 Guía de Aprendizaje en Derecho de Consumo traducida a lenguaje de minorías étnicas. Programada</t>
  </si>
  <si>
    <t>3003.5.1</t>
  </si>
  <si>
    <t># de Grupo Étnico definido para realizar la traducción de la guía / 1 Grupo Étnico  por definir para realizar la traducción de la guía</t>
  </si>
  <si>
    <t>3003-GRUPO DE TRABAJO DE APOYO A LA RED NACIONAL DE PROTECCIÓN  AL CONSUMIDOR;
71-GRUPO DE TRABAJO DE FORMACION</t>
  </si>
  <si>
    <t>3003.5.2</t>
  </si>
  <si>
    <t># de Guía de Aprendizaje en Derecho de Consumo en lenguaje étnico, traducida / 1 Guía de Aprendizaje en Derecho de Consumo en lenguaje étnico, por traducir</t>
  </si>
  <si>
    <t>3003.5.3</t>
  </si>
  <si>
    <t># de Estrategia definida / 1 Estrategia por definir</t>
  </si>
  <si>
    <t>3003.5.4</t>
  </si>
  <si>
    <t>3003.6</t>
  </si>
  <si>
    <t>3003.6.1</t>
  </si>
  <si>
    <t># de estudios previos elaborados / 1 estudios previos a elaborar</t>
  </si>
  <si>
    <t>3003.6.2</t>
  </si>
  <si>
    <t># de Cartilla revisada y/o ajustada / 1 Cartilla programada a revisar y/o ajustar</t>
  </si>
  <si>
    <t>3003.6.3</t>
  </si>
  <si>
    <t>3003.6.4</t>
  </si>
  <si>
    <t>3003.6.5</t>
  </si>
  <si>
    <t>3003.6.6</t>
  </si>
  <si>
    <t>3003.6.7</t>
  </si>
  <si>
    <t>3003.6.8</t>
  </si>
  <si>
    <t>3000.1</t>
  </si>
  <si>
    <t># de documento difundido / 1 documento a difundir</t>
  </si>
  <si>
    <t>3000-DESPACHO DEL SUPERINTENDENTE DELEGADO PARA LA PROTECCIÓN DEL CONSUMIDOR;
73-GRUPO DE TRABAJO DE COMUNICACION</t>
  </si>
  <si>
    <t>3000.1.1</t>
  </si>
  <si>
    <t># de documento aprobados / 1 documentos a aprobar</t>
  </si>
  <si>
    <t>3000.1.2</t>
  </si>
  <si>
    <t># de documento publicado / 1 documento a publicar</t>
  </si>
  <si>
    <t>3000.1.3</t>
  </si>
  <si>
    <t>3000.2</t>
  </si>
  <si>
    <t># de curso publicado / 2 curso a publicar</t>
  </si>
  <si>
    <t>3000-DESPACHO DEL SUPERINTENDENTE DELEGADO PARA LA PROTECCIÓN DEL CONSUMIDOR;
71-GRUPO DE TRABAJO DE FORMACION;
73-GRUPO DE TRABAJO DE COMUNICACION</t>
  </si>
  <si>
    <t>3000.2.1</t>
  </si>
  <si>
    <t># de documentos enviados / 2 documento a enviar</t>
  </si>
  <si>
    <t>3000.2.2</t>
  </si>
  <si>
    <t>Diseñar y presentar propuesta pedagógica de los contenidos presentados por la delegatura para cada uno de los cursos (Responsable OSCAE) (Documento con la propuesta)</t>
  </si>
  <si>
    <t>3000.2.3</t>
  </si>
  <si>
    <t># de documento revisado / 2 documento a revisar</t>
  </si>
  <si>
    <t>3000.2.4</t>
  </si>
  <si>
    <t># de contenido virtualizado / 2 contenido a virtualizar</t>
  </si>
  <si>
    <t>3000.2.5</t>
  </si>
  <si>
    <t>3000.2.6</t>
  </si>
  <si>
    <t># de actividades difundidas / 2 actividades a difundir</t>
  </si>
  <si>
    <t>71-GRUPO DE TRABAJO DE FORMACION;
73-GRUPO DE TRABAJO DE COMUNICACION</t>
  </si>
  <si>
    <t>3000.3</t>
  </si>
  <si>
    <t># de capacitaciones ejecutadas / 8 capacitaciones a ejecutar</t>
  </si>
  <si>
    <t>3000.3.1</t>
  </si>
  <si>
    <t># de reuniones realizadas / 1 reuniones a realizar</t>
  </si>
  <si>
    <t>3000.3.2</t>
  </si>
  <si>
    <t>3000.4</t>
  </si>
  <si>
    <t># de campañas ejecutas / 4 campañas a ejecutar</t>
  </si>
  <si>
    <t>3000-DESPACHO DEL SUPERINTENDENTE DELEGADO PARA LA PROTECCIÓN DEL CONSUMIDOR;
3100-DIRECCION DE INVESTIGACIONES DE PROTECCION AL CONSUMIDOR;
3200-DIRECCIÓN DE INVESTIGACIONES DE PROTECCIÓN DE USUARIOS DE SERVICIOS DE COMUNICACIONES;
73-GRUPO DE TRABAJO DE COMUNICACION</t>
  </si>
  <si>
    <t>3000.4.1</t>
  </si>
  <si>
    <t># de plan de difusión elaborado / 1 plan de difusión a elaborar</t>
  </si>
  <si>
    <t>3000-DESPACHO DEL SUPERINTENDENTE DELEGADO PARA LA PROTECCIÓN DEL CONSUMIDOR;
3100-DIRECCION DE INVESTIGACIONES DE PROTECCION AL CONSUMIDOR;
3200-DIRECCIÓN DE INVESTIGACIONES DE PROTECCIÓN DE USUARIOS DE SERVICIOS DE COMUNICACIONES</t>
  </si>
  <si>
    <t>3000.4.2</t>
  </si>
  <si>
    <t>3000.4.3</t>
  </si>
  <si>
    <t>3000.4.4</t>
  </si>
  <si>
    <t>3000.5</t>
  </si>
  <si>
    <t>3000.5.1</t>
  </si>
  <si>
    <t>3000.5.2</t>
  </si>
  <si>
    <t>100-SECRETARIA GENERAL</t>
  </si>
  <si>
    <t>100.1</t>
  </si>
  <si>
    <t>% de Plan Ejecutado / 100% de Plan a ejecutar</t>
  </si>
  <si>
    <t>100-SECRETARIA GENERAL;
141-GRUPO DE TRABAJO DE GESTIÓN DOCUMENTAL Y ARCHIVO;
20-OFICINA DE TECNOLOGÍA E INFORMÁTICA;
3003-GRUPO DE TRABAJO DE APOYO A LA RED NACIONAL DE PROTECCIÓN  AL CONSUMIDOR;
72-GRUPO DE TRABAJO DE ATENCION AL CIUDADANO;
73-GRUPO DE TRABAJO DE COMUNICACION</t>
  </si>
  <si>
    <t>100.1.1</t>
  </si>
  <si>
    <t># de diagnóstico realizado / 1 Diagnostico a realizar</t>
  </si>
  <si>
    <t>100-SECRETARIA GENERAL;
141-GRUPO DE TRABAJO DE GESTIÓN DOCUMENTAL Y ARCHIVO;
20-OFICINA DE TECNOLOGÍA E INFORMÁTICA;
72-GRUPO DE TRABAJO DE ATENCION AL CIUDADANO</t>
  </si>
  <si>
    <t>100.1.2</t>
  </si>
  <si>
    <t># de planes de trabajo elaborados / 1 planes de trabajo programados</t>
  </si>
  <si>
    <t>100.1.3</t>
  </si>
  <si>
    <t>100.2</t>
  </si>
  <si>
    <t># de informes elaborados / 1 Informes por elaborar</t>
  </si>
  <si>
    <t>100-SECRETARIA GENERAL;
20-OFICINA DE TECNOLOGÍA E INFORMÁTICA;
73-GRUPO DE TRABAJO DE COMUNICACION</t>
  </si>
  <si>
    <t>100.2.1</t>
  </si>
  <si>
    <t># de diagnósticos realizados / 1 Diagnostico a realizar</t>
  </si>
  <si>
    <t>100-SECRETARIA GENERAL;
20-OFICINA DE TECNOLOGÍA E INFORMÁTICA</t>
  </si>
  <si>
    <t>100.2.2</t>
  </si>
  <si>
    <t># de planes de trabajo elaborados / 1 planes de trabajo programado</t>
  </si>
  <si>
    <t>100.2.3</t>
  </si>
  <si>
    <t>100.3</t>
  </si>
  <si>
    <t>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t>
  </si>
  <si>
    <t>100.3.1</t>
  </si>
  <si>
    <t># de políticas actualizadas / 1 políticas programadas a ser actualizadas</t>
  </si>
  <si>
    <t>100.3.2</t>
  </si>
  <si>
    <t>100.3.3</t>
  </si>
  <si>
    <t>100.3.4</t>
  </si>
  <si>
    <t>100.4</t>
  </si>
  <si>
    <t>% de informes elaborados / 100% de Informes por elaborar</t>
  </si>
  <si>
    <t>100.4.1</t>
  </si>
  <si>
    <t># de Documento con la actualización de la materialidad y la identificación de la doble materialidad de la Entidad elaborado / 1 Documento con la actualización de la materialidad y la identificación de la doble materialidad de la Entidad a elaborar</t>
  </si>
  <si>
    <t>100.4.2</t>
  </si>
  <si>
    <t>100.4.3</t>
  </si>
  <si>
    <t>100.4.4</t>
  </si>
  <si>
    <t>100.4.5</t>
  </si>
  <si>
    <t>141-GRUPO DE TRABAJO DE GESTIÓN DOCUMENTAL Y ARCHIVO</t>
  </si>
  <si>
    <t>141.1</t>
  </si>
  <si>
    <t>Estrategia para una eficiente y efectiva gestión archivística que garantice la transición al expediente electrónico, implementada (documento con la estrategia definida, seguimiento al plan de trabajo y evidencias de su cumplimiento)</t>
  </si>
  <si>
    <t>141.1.1</t>
  </si>
  <si>
    <t>Definir la estrategia que garantizará la transición al expediente electrónico. (Incluye metas, plazos, recursos necesarios y etapas de implementación) (documento con la estrategia definida / único entregable)</t>
  </si>
  <si>
    <t># de Documento de Estrategia definido / 1 Documento de Estrategia a elaborar</t>
  </si>
  <si>
    <t>141.1.2</t>
  </si>
  <si>
    <t>Elaborar un plan de trabajo que defina las actividades,  fechas y responsbales, que permitan la implementación de la estrategia definida (plan de trabajo / único entregable)</t>
  </si>
  <si>
    <t># de Plan de trabajo elaborado / 1 Plan de trabajo programado</t>
  </si>
  <si>
    <t>141.1.3</t>
  </si>
  <si>
    <t>Ejecutar las actividades del plan de trabajo planificadas para la vigencia 2025 (Seguimiento al plan de trabajo y evidencias de su cumplimiento)</t>
  </si>
  <si>
    <t>141.2</t>
  </si>
  <si>
    <t>% de Plan Institucional de Archivos publicado y ejecutado / 100% de Plan Institucional de Archivos a publicar y ejecutar</t>
  </si>
  <si>
    <t>141.2.1</t>
  </si>
  <si>
    <t># de Documento del Plan Institucional de Archivos actualizados / 1 Documento del Plan Institucional de Archivos a actualizar</t>
  </si>
  <si>
    <t>141.2.2</t>
  </si>
  <si>
    <t># de Plan Institucional de Archivos formulado / 1 Plan Institucional de Archivos a formular</t>
  </si>
  <si>
    <t>141.2.3</t>
  </si>
  <si>
    <t>% de Plan Institucional de Archivos ejecutado / 100% de Plan Institucional de Archivos a ejecutar</t>
  </si>
  <si>
    <t>141.3</t>
  </si>
  <si>
    <t># de Servicios complementarios de gestión documental realizados / 3357800 Servicios complementarios de gestión documental a realizar</t>
  </si>
  <si>
    <t>141.3.1</t>
  </si>
  <si>
    <t>Política Compras y contratación pública _DIMENSIÓN Direccionamiento Estratégico y Planeación</t>
  </si>
  <si>
    <t>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t>
  </si>
  <si>
    <t>102-Cumplimiento de productos del PAI asociados a Fortalecer la gestión de la información, el conocimiento y la innovación para optimizar la capacidad institucional</t>
  </si>
  <si>
    <t>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t>
  </si>
  <si>
    <t>109-Cumplimiento de productos del PAI asociados a Fortalecer la infraestructura, uso y aprovechamiento de las tecnologías de la información, para optimizar la capacidad institucional</t>
  </si>
  <si>
    <t>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t>
  </si>
  <si>
    <t>103-Cumplimiento de productos del PAI asociados a Promover el enfoque preventivo, diferencial y territorial en el que hacer misional de la entidad</t>
  </si>
  <si>
    <t>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t>
  </si>
  <si>
    <t>138-Avance promedio de cumplimiento de productos asociados a mejorar la oportunidad en la atención de trámites y servicios.</t>
  </si>
  <si>
    <t>105-Cumplimiento de productos del PAI asociados a Generar sinergias con agentes nacionales e internacionales que permitan potenciar las capacidades de la SIC.</t>
  </si>
  <si>
    <t>Etiquetas de fila</t>
  </si>
  <si>
    <t>Total general</t>
  </si>
  <si>
    <t>Cuenta de Área</t>
  </si>
  <si>
    <t>areas</t>
  </si>
  <si>
    <t xml:space="preserve">No. Contratistas funcionarios con rol en el sistema  </t>
  </si>
  <si>
    <t>Despacho del Superintendente Delegado para la Propiedad Industrial</t>
  </si>
  <si>
    <t>Despacho del Superintendente Delegado para la Protección de Datos</t>
  </si>
  <si>
    <t>Despacho del Superintendente Delegado para la Protección del Consumidor</t>
  </si>
  <si>
    <t>Dirección de Habeas Data</t>
  </si>
  <si>
    <t>Dirección de Investigación de Protección de Datos Personales</t>
  </si>
  <si>
    <t xml:space="preserve">Dirección de Investigaciones de Protección al Consumidor      </t>
  </si>
  <si>
    <t>Dirección de Nuevas Creaciones</t>
  </si>
  <si>
    <t>Dirección de Signos Distintivos</t>
  </si>
  <si>
    <t>Gestión de Trabajo Gestión Judicial</t>
  </si>
  <si>
    <t>Grupo de Atención al Ciudadano</t>
  </si>
  <si>
    <t>Grupo de Comunicación</t>
  </si>
  <si>
    <t>Grupo de Formación</t>
  </si>
  <si>
    <t>Grupo de Trabajo Cobro Coactivo</t>
  </si>
  <si>
    <t>Grupo de Trabajo de Centro de Información Tecnológica y Apoyo a la Gestión de Propiedad Industrial - CIGEPI</t>
  </si>
  <si>
    <t>Grupo de Trabajo de Conceptos y Apoyo Legal</t>
  </si>
  <si>
    <t>Grupo de Trabajo de Control Disciplinario Interno</t>
  </si>
  <si>
    <t>Grupo de Trabajo de Regulación</t>
  </si>
  <si>
    <t>Grupo de Trabajo de Servicios Administrativos y Recursos Físicos</t>
  </si>
  <si>
    <t>Oficina Asesora Jurídica</t>
  </si>
  <si>
    <t>Oficina de Control Interno</t>
  </si>
  <si>
    <t>Secretaría General</t>
  </si>
  <si>
    <t>Despacho del Superintendente Delegado para Asuntos Jurisdiccionales</t>
  </si>
  <si>
    <t>Despacho del Superintendente Delegado para la Protección de la Competencia.</t>
  </si>
  <si>
    <t xml:space="preserve">Dirección de Investigaciones de Protección de Usuarios de Servicios de Comunicaciones </t>
  </si>
  <si>
    <t>Grupo de Trabajo de Desarrollo del Talento Humano</t>
  </si>
  <si>
    <t>Grupo de Trabajo de Administración de Personal</t>
  </si>
  <si>
    <t>Oficina de Tecnología e Informática</t>
  </si>
  <si>
    <t>Grupo de Trabajo de Apoyo a la Red Nacional de Protección al Consumidor</t>
  </si>
  <si>
    <t>Grupo de Trabajo de Gestión Documental y Archivo</t>
  </si>
  <si>
    <t>Indicador</t>
  </si>
  <si>
    <t>Política Seguridad Digital _DIMENSIÓN Gestión con Valores para Resultados</t>
  </si>
  <si>
    <t>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t>
  </si>
  <si>
    <t>Política Defensa Jurídica _DIMENSIÓN Gestión con Valores para Resultados</t>
  </si>
  <si>
    <t>63 - 1-Generación de oportunidades de cooperación y fortalecimiento de existentes con grupos de interés y de valor.-5-Direccionamiento de la oferta institucional con productos y/o servicios con enfoque preventivo, diferencial y territorial.</t>
  </si>
  <si>
    <t>Política Mejora Normativa _DIMENSIÓN Gestión con Valores para Resultados</t>
  </si>
  <si>
    <t>DIMENSIÓN 1 - TALENTO HUMANO</t>
  </si>
  <si>
    <t xml:space="preserve">El talento humano es el corazón del modelo, es concebido como un factor determinante en la consecución de los resultados de la Entidad, en este sentido, esta dimensión dispone de herramientas e instrumentos para gestionar adecuadamente el talento humano, a través del ciclo de vida del servidor público (ingreso, desarrollo y retiro) y promoviendo la integridad de todos los servidores públicos. En este sentido, esta dimensión cuenta con productos propuestos por las siguientes áreas: </t>
  </si>
  <si>
    <t xml:space="preserve"> DIMENSIÓN 2 -  DIRECCIONAMIENTO ESTRATÉGICO Y PLANEACIÓN</t>
  </si>
  <si>
    <t xml:space="preserve">Esta dimensión tiene como propósito que la Entidad defina la ruta estratégica que orientará su gestión en el corto y mediano plazo, con el objetivo de satisfacer las necesidades y expectativas de los ciudadanos, partes interesadas y grupos de valor. En este sentido, esta dimensión cuenta con productos propuestos por las siguientes áreas: </t>
  </si>
  <si>
    <t xml:space="preserve"> DIMENSIÓN 3 - GESTIÓN CON VALOR PARA RESULTADOS</t>
  </si>
  <si>
    <t>El hacer del MIPG se encuentra en esta dimensión, permite a la entidad ejecutar todas las actividades definidas en la ruta estratégica y dar cumplimiento a las funciones asignadas y al marco estratégico de la Entidad, además dispone de diferentes lineamientos para generar espacios de participación ciudadana, en el marco de la transparencia y garantizando los derechos de la ciudadanía, a través de la entrega efectiva de los trámites, productos servicios e información. En este sentido, esta dimensión cuenta con productos propuestos por las siguientes áreas:</t>
  </si>
  <si>
    <t>DIMENSIÓN 4 - EVALUACIÓN DE RESULTADOS</t>
  </si>
  <si>
    <t xml:space="preserve">Esta dimensión tiene busca promover actividades de seguimiento con el fin de conocer permanentemente el grado de avance de la gestión y desempeño institucional. 
En este sentido, esta dimensión cuenta con productos propuestos por las siguientes </t>
  </si>
  <si>
    <t>DIMENSIÓN 5 - INFORMACIÓN Y COMUNICACIÓN</t>
  </si>
  <si>
    <t xml:space="preserve">Esta dimensión está concebida como articuladora del Modelo, permitiendo la relación de la entidad con su entorno y facilitando sus operaciones 
al ampliar el aprovechamiento de la información generada en los procesos y la documentación que la soporta, garantizando la transparencia y el flujo adecuado de información interna y externa. En este sentido, esta dimensión cuenta con productos propuestos por las siguientes áreas: </t>
  </si>
  <si>
    <t>DIMENSIÓN 6 - GESTIÓN DEL CONOCIMIENTO Y LA INNOVACIÓN</t>
  </si>
  <si>
    <t xml:space="preserve">Esta dimensión impulsa la transformación de la información y datos en capital intelectual para la Entidad, con lo cual se desarrollan actividades y estrategias para capturar, conservar, compartir y difundir el conocimiento, con el objetivo de aprender de sí misma y de su entorno para mejorar la gestión institucional. En este sentido, esta dimensión cuenta con productos propuestos por las siguientes áreas: </t>
  </si>
  <si>
    <t xml:space="preserve">Esta dimensión se implementa a través del MECI, promoviendo la gestión del riesgo y el mejoramiento continuo, mediante estrategias, acciones y procedimientos que permitan controlar y evaluar la planeación y gestión de la Entidad. En este sentido, esta dimensión cuenta con productos propuestos por las siguientes áreas: </t>
  </si>
  <si>
    <t>�rea</t>
  </si>
  <si>
    <t>Versi�n individual</t>
  </si>
  <si>
    <t>C�digo</t>
  </si>
  <si>
    <t>Categor�a</t>
  </si>
  <si>
    <t>Objetivo estrat�gico</t>
  </si>
  <si>
    <t>Indicador estrat�gico</t>
  </si>
  <si>
    <t>Insumo de planeaci�n del que se extrajo el producto</t>
  </si>
  <si>
    <t>�Es producto compartido con otras �reas?</t>
  </si>
  <si>
    <t>Fuente de financiaci�n</t>
  </si>
  <si>
    <t>Pol�tica(s) MIPG</t>
  </si>
  <si>
    <t>Asociaci�n a planes</t>
  </si>
  <si>
    <t>Participaci�n %</t>
  </si>
  <si>
    <t>Dependencias responsables de la ejecuci�n de actividades</t>
  </si>
  <si>
    <t>Fortalecer el Sistema Integral de Gestión Institucional en el marco del Modelo Integrado de Planeación y gestión para mejorar la prestación del servicio.</t>
  </si>
  <si>
    <t xml:space="preserve">Cumplimiento de productos del PAI asociados a Fortacer el Sistema Integral de Gestión Institucional para mejorar la prestación del servicio. 
</t>
  </si>
  <si>
    <t>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t>
  </si>
  <si>
    <t xml:space="preserve">Fortalecer la gestión de la información, el conocimiento y la innovación para optimizar la capacidad institucional 
</t>
  </si>
  <si>
    <t xml:space="preserve">Cumplimiento de productos del PAI asociados a Fortalecer la gestión de la información, el conocimiento y la innovación para optimizar la capacidad institucional 
</t>
  </si>
  <si>
    <t>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t>
  </si>
  <si>
    <t xml:space="preserve">Fortalecer la infraestructura, uso y aprovechamiento de las tecnologías de la información, para optimizar la capacidad institucional
</t>
  </si>
  <si>
    <t xml:space="preserve">Cumplimiento de productos del PAI asociados a Fortalecer la infraestructura, uso y aprovechamiento de las tecnologías de la información, para optimizar la capacidad institucional
</t>
  </si>
  <si>
    <t>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t>
  </si>
  <si>
    <t xml:space="preserve">Promover el enfoque preventivo, diferencial y territorial en el que hacer misional de la entidad 
</t>
  </si>
  <si>
    <t xml:space="preserve">Cumplimiento de productos del PAI asociados a Promover el enfoque preventivo, diferencial y territorial en el que hacer misional de la entidad 
</t>
  </si>
  <si>
    <t>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t>
  </si>
  <si>
    <t xml:space="preserve">Generar sinergias con agentes nacionales e internacionales que permitan potenciar las capacidades de la SIC.
</t>
  </si>
  <si>
    <t xml:space="preserve">Cumplimiento de productos del PAI asociados a Generar sinergias con agentes nacionales e internacionales que permitan potenciar las capacidades de la SIC.
</t>
  </si>
  <si>
    <t>1-Generación de oportunidades de cooperación y fortalecimiento de existentes con grupos de interés y de valor.-5-Direccionamiento de la oferta institucional con productos y/o servicios con enfoque preventivo, diferencial y territorial.</t>
  </si>
  <si>
    <t>Mejorar la oportunidad en la atención de trámites y servicios.</t>
  </si>
  <si>
    <t>Avance promedio de cumplimiento de productos asociados a mejorar la oportunidad en la atención de trámites y servicios.</t>
  </si>
  <si>
    <t>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t>
  </si>
  <si>
    <t>Política Gestión de la información estadística _DIMENSIÓN Información y Comunicación</t>
  </si>
  <si>
    <t xml:space="preserve">Articulación PND - PES </t>
  </si>
  <si>
    <t xml:space="preserve">Asociación otros planes </t>
  </si>
  <si>
    <t>ELIMINAR</t>
  </si>
  <si>
    <t>Estrategias</t>
  </si>
  <si>
    <t>PND - 5-31-5-b- Convergencia regional - Entidades públicas territoriales y nacionales fortalecidas / PES - Transformación Institucional</t>
  </si>
  <si>
    <t>PND - 5-31-5-d- Convergencia regional - Gobierno digital para la gente / PES - Transformación Institucional</t>
  </si>
  <si>
    <t>PND - 5-31-5-b- Convergencia regional - Entidades públicas territoriales y nacionales fortalecidas / PES - Cierre de brechas territoriales</t>
  </si>
  <si>
    <t>PND - 4-04-1-c- Transformación productiva, internacionalización y acción climática - Políticas de competencia, consumidor e infraestructura de la calidad modernas / PES - Internacionalización</t>
  </si>
  <si>
    <t>PND - 2-01-4-c- Seguridad humana y justicia social - Portabilidad de datos para el empoderamiento ciiudadano / PES - Reindustrialización</t>
  </si>
  <si>
    <t xml:space="preserve">La SIC ha definido 6 objetivos dentro de su marco estratégico y que orientan a áreas/dependencia de la entidad en la formulación de productos y actividades que conforman sus planes de Acción  </t>
  </si>
  <si>
    <t xml:space="preserve">Cinco (5) las estrategias formuladas para fortalecer el cumplimiento de los objetivos </t>
  </si>
  <si>
    <t xml:space="preserve">Metas </t>
  </si>
  <si>
    <t xml:space="preserve">Las metas del Plan de Acción esta asociadas a la cuantificación que se quiere con el cumplimiento de metas de productos o actividades </t>
  </si>
  <si>
    <t xml:space="preserve">Proyectos </t>
  </si>
  <si>
    <t>Corresponden a las fuentes de financiación de los productos del Plan de Acción Institucional - PAI.</t>
  </si>
  <si>
    <t xml:space="preserve">Responsables </t>
  </si>
  <si>
    <t xml:space="preserve">Son las dependencias/áreas de la entidad responsables de darle cumplimiento a las metas de los productos y actividades que le aportan a la consecución de los objetivos. En este sentido los planes de Acción tienen metas numéricas y porcentuales, </t>
  </si>
  <si>
    <t>Área</t>
  </si>
  <si>
    <t>Versión individual</t>
  </si>
  <si>
    <t>Categoría</t>
  </si>
  <si>
    <t>Indicador estratégico</t>
  </si>
  <si>
    <t>Insumo de planeación del que se extrajo el producto</t>
  </si>
  <si>
    <t>¿Es producto compartido con otras áreas?</t>
  </si>
  <si>
    <t>Asociación a planes</t>
  </si>
  <si>
    <t>Participación %</t>
  </si>
  <si>
    <t>Objetivos estratégicos</t>
  </si>
  <si>
    <t>Indicadores estratégicos</t>
  </si>
  <si>
    <t xml:space="preserve">La SIC ha definido 6 indicadores dentro de su marco estratégico </t>
  </si>
  <si>
    <t>Dimensión</t>
  </si>
  <si>
    <t xml:space="preserve">Política de Gestión Estratégica del Talento Humano </t>
  </si>
  <si>
    <t>DIMENSIÓN Talento humano</t>
  </si>
  <si>
    <t xml:space="preserve">Política Control Interno </t>
  </si>
  <si>
    <t>DIMENSIÓN Control Interno</t>
  </si>
  <si>
    <t xml:space="preserve">Política Gobierno Digital </t>
  </si>
  <si>
    <t>DIMENSIÓN Gestión con Valores para Resultados</t>
  </si>
  <si>
    <t xml:space="preserve">Política Seguridad Digital </t>
  </si>
  <si>
    <t xml:space="preserve">Política Fortalecimiento Organizacional y Simplificación de Procesos </t>
  </si>
  <si>
    <t xml:space="preserve">Política Transparencia, acceso a la información pública y lucha contra la corrupción </t>
  </si>
  <si>
    <t>Política Servicio al Ciudadano</t>
  </si>
  <si>
    <t xml:space="preserve">Política Defensa Jurídica </t>
  </si>
  <si>
    <t xml:space="preserve">Política Compras y contratación pública </t>
  </si>
  <si>
    <t>DIMENSIÓN Direccionamiento Estratégico y Planeación</t>
  </si>
  <si>
    <t xml:space="preserve">Política Participación Ciudadana en la Gestión Pública </t>
  </si>
  <si>
    <t xml:space="preserve">Política Gestión del Conocimiento y la Innovación </t>
  </si>
  <si>
    <t>DIMENSIÓN Gestión del conocimiento y la innovación</t>
  </si>
  <si>
    <t xml:space="preserve">Política Mejora Normativa </t>
  </si>
  <si>
    <t xml:space="preserve">Política Gestión Documental </t>
  </si>
  <si>
    <t>DIMENSIÓN Información y Comunicación</t>
  </si>
  <si>
    <t xml:space="preserve">Política Seguimiento y evaluación de la gestión institucional </t>
  </si>
  <si>
    <t>DIMENSIÓN Evaluación de Resultados</t>
  </si>
  <si>
    <t xml:space="preserve">Política Gestión Presupuestal y Eficiencia del Gasto Público </t>
  </si>
  <si>
    <t xml:space="preserve">Política Simplificación, Racionalización y Estandarización de trámites </t>
  </si>
  <si>
    <t xml:space="preserve">Política Planeación Institucional </t>
  </si>
  <si>
    <t>DECRETO 612</t>
  </si>
  <si>
    <t>PES_20230246 / PEI_13</t>
  </si>
  <si>
    <t>PES_20230250 / PES_20230250 / PEI_12 / PEI_11 / DECRETO 612</t>
  </si>
  <si>
    <t>PES_20240073 / DECRETO 612</t>
  </si>
  <si>
    <t>PES_20230249 / PEI_25</t>
  </si>
  <si>
    <t>PND_10_Fortalecer las actividades de inspección, vigilancia y control / PND_13_Analizar y monitorear los mercados digitales</t>
  </si>
  <si>
    <t>PND_8_Fortalecer las capacidades y conocimiento sobre derechos y deberes de las relaciones de consumo /  PND_9_Ampliar los instrumentos de prevención</t>
  </si>
  <si>
    <t>PES_20230253 / PEI_19</t>
  </si>
  <si>
    <t>PES_20230248 / PEI_20</t>
  </si>
  <si>
    <t>PND_2_Fomentar estrategias de sensibilización para el reconocimiento, aprovechamiento y uso responsable de los derechos de PI / PES_20230191 / PEI_14</t>
  </si>
  <si>
    <t>PND_2_Fomentar estrategias de sensibilización para el reconocimiento, aprovechamiento y uso responsable de los derechos de PI  /  PND_4_Reinvertir parte de las tasas recaudadas por propiedad industrial en el funcionamiento y promoción de la innovación / PES_20230194 / PEI_16</t>
  </si>
  <si>
    <t>PND_2_Fomentar estrategias de sensibilización para el reconocimiento, aprovechamiento y uso responsable de los derechos de PI / PES_20230102 / PEI_15</t>
  </si>
  <si>
    <t>PND_3_Brindar acompañamiento a inventores y promover el uso de la información de patentes / PND_4_Reinvertir parte de las tasas recaudadas por propiedad industrial en el funcionamiento y promoción de la innovación / PEI_38 / CONPES 3934 Acción 4.7</t>
  </si>
  <si>
    <t>PND_2_Fomentar estrategias de sensibilización para el reconocimiento, aprovechamiento y uso responsable de los derechos de PI / PEI_31 / CONPES 4062 Acción 4.7</t>
  </si>
  <si>
    <t>PND_3_Brindar acompañamiento a inventores y promover el uso de la información de patentes / PND_4_Reinvertir parte de las tasas recaudadas por propiedad industrial en el funcionamiento y promoción de la innovación</t>
  </si>
  <si>
    <t>PND_ 2_Fomentar estrategias de sensibilización para el reconocimiento, aprovechamiento y uso responsable de los derechos de PI</t>
  </si>
  <si>
    <t>PES_20230193 / PEI_23</t>
  </si>
  <si>
    <t>PES_20230041 / PEI_22</t>
  </si>
  <si>
    <t>PND_1_Fortalecer el empoderamiento de las personas sobre sus datos</t>
  </si>
  <si>
    <t>PES_20230281 / PEI_24</t>
  </si>
  <si>
    <t>PND_8_Fortalecer las capacidades y conocimiento sobre derechos y deberes de las relaciones de consumo / PND_9_Ampliar los instrumentos de prevención</t>
  </si>
  <si>
    <t>PND_7_Fortalecer las capacidades y conocimiento sobre derechos y deberes de las relaciones de consumo (programas de cumplimiento en competencia) / PES_20230190 / PES_20230196 / PES_20230195 / PES_20230200 / PEI_6 / PEI_9 / PEI_8 / PEI_7</t>
  </si>
  <si>
    <t>PND 9_Ampliar los instrumentos de prevención / PND 10_Fortalecer las actividades de inspección, vigilancia y control / PES_20230189 / PES_20230192 / PEI_4 / PEI_5</t>
  </si>
  <si>
    <t>PND 9_Ampliar los instrumentos de prevención / PND 16_Construir mecanismos de autorregulación que fortalezcan la protección de la competencia / PND 17_Sensibilizar en estos aspectos a los empresarios que utilizan plataformas digitales para sus nichos de mercado.</t>
  </si>
  <si>
    <t>PES_20230188 / PEI_21</t>
  </si>
  <si>
    <t>PND_10_Fortalecer las actividades de inspección, vigilancia y control</t>
  </si>
  <si>
    <t xml:space="preserve">PND_9_Ampliar los instrumentos de prevención / PND_18_Fortalecer institucionalmente el Subsistema Nacional de la Calidad </t>
  </si>
  <si>
    <t xml:space="preserve">PND_18_Fortalecer institucionalmente el Subsistema Nacional de la Calidad </t>
  </si>
  <si>
    <t>PND_8_Fortalecer las capacidades y conocimiento sobre derechos y deberes de las relaciones de consumo</t>
  </si>
  <si>
    <t xml:space="preserve">PND_8_Fortalecer las capacidades y conocimiento sobre derechos y deberes de las relaciones de consumo </t>
  </si>
  <si>
    <t>PND_8_Fortalecer las capacidades y conocimiento sobre derechos y deberes de las relaciones de consumo / PES_20230197 / PEI_17</t>
  </si>
  <si>
    <t>PES_20230204 / PEI_26 / DECRETO 612</t>
  </si>
  <si>
    <t>Asocia los productos a los ejes del Plan Nacional de Desarrollo (PND) y el Plan Estratégico Sectorial (PES)</t>
  </si>
  <si>
    <t>Asocia los productos a los planes a los que aporta de manera directa (Menciones directas Plan Nacional de Desarrollo (PND), Plan Estratégico Sectorial (PES); Plan Estratégico Institucional (PEI); Documentos de Política Económica y Social (CONPES); Planes del Decreto 612 de 2018</t>
  </si>
  <si>
    <t>Insumo PAI 2025</t>
  </si>
  <si>
    <t>PLAN NACIONAL DE DESARROLLO (PND)</t>
  </si>
  <si>
    <t>PLAN ESTRATÉGICO SECTORIAL (PES)</t>
  </si>
  <si>
    <t>Transformación</t>
  </si>
  <si>
    <t>Pilar</t>
  </si>
  <si>
    <t>Catalizador</t>
  </si>
  <si>
    <t>Componente</t>
  </si>
  <si>
    <t>Ejes o Estrategias</t>
  </si>
  <si>
    <t>Cod Ind PND</t>
  </si>
  <si>
    <t xml:space="preserve">Mención PND con meta 2025 </t>
  </si>
  <si>
    <t>2. Seguridad humana y justicia social</t>
  </si>
  <si>
    <t xml:space="preserve">01. Habilitadores que potencian la seguridad humana y las oportunidades de bienestar
</t>
  </si>
  <si>
    <t xml:space="preserve">4. Acceso, uso y aprovechamiento de datos para impulsar la transformación social
</t>
  </si>
  <si>
    <t xml:space="preserve">c. Portabilidad de datos para el empoderamiento ciudadano
</t>
  </si>
  <si>
    <t>Reindustrialización</t>
  </si>
  <si>
    <t>PND_1</t>
  </si>
  <si>
    <t>Fortalecer el empoderamiento de las personas sobre sus datos</t>
  </si>
  <si>
    <t>PND - 2-03-9-b- Seguridad humana y justicia social - Aprovechamiento de la propiedad intelectual (PI) / PES - Reindustrialización</t>
  </si>
  <si>
    <t>03. Expansión de capacidades: más y mejores oportunidades de la población para lograr sus proyectos de vida</t>
  </si>
  <si>
    <t>9. Democratización del conocimiento: aprovechamiento de la propiedad intelectual y reconocimiento de los saberes tradicionales</t>
  </si>
  <si>
    <t>b. Aprovechamiento de la propiedad intelectual (PI)</t>
  </si>
  <si>
    <t>PND_2</t>
  </si>
  <si>
    <t>Fomentar estrategias de sensibilización para el reconocimiento, aprovechamiento y uso responsable de los derechos de PI</t>
  </si>
  <si>
    <t xml:space="preserve">PND - 4-04-1-a- Transformación productiva, internacionalización y acción clímatica - Reindustrialización para la sostenibilidad, el desarrollo económico y social / PES - Reindustrialización
</t>
  </si>
  <si>
    <t>4. Transformación productiva, internacionalización y acción clímatica</t>
  </si>
  <si>
    <t>04. Economía productiva a través de la reindustrialización y la bioeconomía</t>
  </si>
  <si>
    <t>1. De una economía extractivista a una sostenible y productiva: Política de Reindustrialización, hacia una economía del conocimiento, incluyente y sostenible</t>
  </si>
  <si>
    <t>a. Reindustrialización para la sostenibilidad, el desarrollo económico y social</t>
  </si>
  <si>
    <t>PND_3</t>
  </si>
  <si>
    <t>Brindar acompañamiento a inventores y promover el uso de la información de patentes.</t>
  </si>
  <si>
    <t>PND - 4-04-1-c- Transformación productiva, internacionalización y acción clímatica - Políticas de competencia, consumidor e infraestructura de la calidad modernas / PES - Internacionalización</t>
  </si>
  <si>
    <t>c. Políticas de competencia, consumidor e infraestructura de la calidad modernas</t>
  </si>
  <si>
    <t>Internacionalización</t>
  </si>
  <si>
    <t>PND_4</t>
  </si>
  <si>
    <t xml:space="preserve">Reinvertir parte de las tasas recaudadas por propiedad industrial en el funcionamiento y promoción de la innovación. </t>
  </si>
  <si>
    <t xml:space="preserve">
PND - 4-04-1-c- Transformación productiva, internacionalización y acción clímatica - Políticas de competencia, consumidor e infraestructura de la calidad modernas / PES - Reindustrialización</t>
  </si>
  <si>
    <t xml:space="preserve">
c. Políticas de competencia, consumidor e infraestructura de la calidad modernas</t>
  </si>
  <si>
    <t>PND_6</t>
  </si>
  <si>
    <t>Fortalecer institucionalmente la autoridad de competencia</t>
  </si>
  <si>
    <t xml:space="preserve">
PND - 4-04-1-c- Transformación productiva, internacionalización y acción clímatica - Políticas de competencia, consumidor e infraestructura de la calidad modernas / PES - Transformación Institucional</t>
  </si>
  <si>
    <t>Transformación institucional</t>
  </si>
  <si>
    <t>PND_7</t>
  </si>
  <si>
    <t>Fortalecer las capacidades y conocimiento sobre derechos y deberes de las relaciones de consumo (programas de cumplimiento en competencia).</t>
  </si>
  <si>
    <t>PND - 5-31-5-b- Convergencia regional -  Entidades públicas territoriales y nacionales fortalecidas / PES - Cierre de brechas territoriales</t>
  </si>
  <si>
    <t>5. Convergencia regional</t>
  </si>
  <si>
    <t>31.  Bloque estratégico III  3. Bloque habilitador de la convergencia regional</t>
  </si>
  <si>
    <t>5. Fortalecimiento institucional como motor de cambio para recuperar la confianza de la ciudadanía y para el fortalecimiento del vínculo Estado-Ciudadanía</t>
  </si>
  <si>
    <t>b. Entidades públicas territoriales y nacionales fortalecidas</t>
  </si>
  <si>
    <t>Cierre de brechas territoriales</t>
  </si>
  <si>
    <t>PND_8</t>
  </si>
  <si>
    <t xml:space="preserve">Fortalecer las capacidades y conocimiento sobre derechos y deberes de las relaciones de consumo </t>
  </si>
  <si>
    <t>PND - 5-31-5-b- Convergencia regional -  Entidades públicas territoriales y nacionales fortalecidas / PES - Transformación institucional</t>
  </si>
  <si>
    <t>PND_9</t>
  </si>
  <si>
    <t>Ampliar los instrumentos de prevención</t>
  </si>
  <si>
    <t>PND - 5-31-5-d- Convergencia regional -  Gobierno digital para la gente / PES - Transformación institucional</t>
  </si>
  <si>
    <t>d. Gobierno digital para la gente</t>
  </si>
  <si>
    <t>PND_10</t>
  </si>
  <si>
    <t>Fortalecer las actividades de inspección, vigilancia y control</t>
  </si>
  <si>
    <t>PND_13</t>
  </si>
  <si>
    <t xml:space="preserve">Analizar y monitorear los mercados digitales. </t>
  </si>
  <si>
    <t>PND_16</t>
  </si>
  <si>
    <t>Construir mecanismos de autorregulación que fortalezcan la protección de la competencia</t>
  </si>
  <si>
    <t>PND_17</t>
  </si>
  <si>
    <t>Sensibilizar en estos aspectos a los empresarios que utilizan plataformas digitales para sus nichos de mercado.</t>
  </si>
  <si>
    <t>PND_18</t>
  </si>
  <si>
    <t xml:space="preserve">Fortalecer institucionalmente el Subsistema Nacional de la Calidad </t>
  </si>
  <si>
    <t>Cod Ind PES</t>
  </si>
  <si>
    <t xml:space="preserve">Indicadores PES con meta 2025 </t>
  </si>
  <si>
    <t>PES_20230041</t>
  </si>
  <si>
    <t>Actuaciones colaborativas entre las autoridades de protección de datos personales en pro de la aplicación de la ley.</t>
  </si>
  <si>
    <t>PES_20230248</t>
  </si>
  <si>
    <t>Capacidades del equipo jurídico fortalecidas</t>
  </si>
  <si>
    <t>PES_20230188</t>
  </si>
  <si>
    <t>Capacitaciones en metrología Legal y Reglamentos Técnicos brindadas a actores del SICAL identificados.</t>
  </si>
  <si>
    <t>PES_20240073</t>
  </si>
  <si>
    <t xml:space="preserve">Ejecución plan de trabajo estrategia de talento Humano </t>
  </si>
  <si>
    <t>PES_20230249</t>
  </si>
  <si>
    <t>Entidades del Sector alineadas a la directriz de manejo de imagen y plan de medios de la Presidencia de la República.</t>
  </si>
  <si>
    <t>PES_20230281</t>
  </si>
  <si>
    <t>Estrategia de Participación Ciudadana Sectorial implementada</t>
  </si>
  <si>
    <t>PES_20230193</t>
  </si>
  <si>
    <t>Estrategias formuladas e implementadas que faciliten la interoperabilidad y portabilidad de los datos personales en los procesos de transferencia de tecnología.</t>
  </si>
  <si>
    <t>PES_20230189</t>
  </si>
  <si>
    <t>Estudio de identificación de factores que generen distorsiones en las dinámicas de competencia de los mercados</t>
  </si>
  <si>
    <t>PES_20230192</t>
  </si>
  <si>
    <t>Estudios de mercado en cadenas de valor de los sectores primario y secundario de la economía</t>
  </si>
  <si>
    <t>PES_20230197</t>
  </si>
  <si>
    <t>Guías de Aprendizaje en Derecho de Consumo adaptadas a 3 diferentes grupos vulnerables, minorías étnicas y en condición de discapacidad</t>
  </si>
  <si>
    <t>PES_20230194</t>
  </si>
  <si>
    <t>Mesas de integración para la conexión de actores del ecosistema de innovación involucrados en temas de Propiedad Industrial y transferencia tecnológica</t>
  </si>
  <si>
    <t>PES_20230246</t>
  </si>
  <si>
    <t>Plan de acción implementado para el intercambio de información</t>
  </si>
  <si>
    <t>PES_20230204</t>
  </si>
  <si>
    <t>Plan de conservación, preservación y difusión del patrimonio documental del Sector realizado</t>
  </si>
  <si>
    <t>PES_20230250</t>
  </si>
  <si>
    <t>Plan de recuperación ante Desastres (DRP) Implementado en los servicios de TI críticos</t>
  </si>
  <si>
    <t>PES_20230253</t>
  </si>
  <si>
    <t>Políticas de Prevención del Daño Antijurídico formuladas</t>
  </si>
  <si>
    <t>PES_20230190</t>
  </si>
  <si>
    <t>Programa de capacitación en libre competencia económica y cumplimiento para el desarrollo empresarial territorial</t>
  </si>
  <si>
    <t>PES_20230196</t>
  </si>
  <si>
    <t>Programa de capacitación en procesos de contratación pública para el fomento de la competencia y la inclusión de los agentes de la economía popular.</t>
  </si>
  <si>
    <t>PES_20230195</t>
  </si>
  <si>
    <t>Programa de transferencia de conocimientos en generación de valor, control de integraciones empresariales y construcción de clustering.</t>
  </si>
  <si>
    <t>PES_20230191</t>
  </si>
  <si>
    <t>Programas de fomento al uso estratégico de la propiedad industrial como herramienta de competitividad para empresarios</t>
  </si>
  <si>
    <t>PES_20230102</t>
  </si>
  <si>
    <t>Programas de fomento para el uso estratégico de la propiedad industrial en la Economía Popular</t>
  </si>
  <si>
    <t>PES_20230200</t>
  </si>
  <si>
    <t>Programas de transferencia de conocimientos orientada a la economía popular.</t>
  </si>
  <si>
    <t>Vulnerabilidades críticas remediadas o solucionadas</t>
  </si>
  <si>
    <t>Cod Ind PEI</t>
  </si>
  <si>
    <t xml:space="preserve">Indicadores PEI con meta 2025 </t>
  </si>
  <si>
    <t>PEI_4</t>
  </si>
  <si>
    <t>PEI_5</t>
  </si>
  <si>
    <t>PEI_6</t>
  </si>
  <si>
    <t>PEI_7</t>
  </si>
  <si>
    <t>PEI_8</t>
  </si>
  <si>
    <t>PEI_9</t>
  </si>
  <si>
    <t>PEI_11</t>
  </si>
  <si>
    <t xml:space="preserve">Vulnerabilidades críticas remediadas o solucionadas  </t>
  </si>
  <si>
    <t>PEI_12</t>
  </si>
  <si>
    <t xml:space="preserve">Plan de recuperación ante Desastres  (DRP)  Implementado en los servicios de TI críticos </t>
  </si>
  <si>
    <t>PEI_13</t>
  </si>
  <si>
    <t>PEI_14</t>
  </si>
  <si>
    <t>PEI_15</t>
  </si>
  <si>
    <t>PEI_16</t>
  </si>
  <si>
    <t>PEI_17</t>
  </si>
  <si>
    <t>PEI_19</t>
  </si>
  <si>
    <t>PEI_20</t>
  </si>
  <si>
    <t xml:space="preserve">Capacidades del equipo jurídico fortalecidas </t>
  </si>
  <si>
    <t>PEI_21</t>
  </si>
  <si>
    <t>PEI_22</t>
  </si>
  <si>
    <t xml:space="preserve">Actuaciones colaborativas entre las autoridades de protección de datos personales en pro de la aplicación de la ley. </t>
  </si>
  <si>
    <t>PEI_23</t>
  </si>
  <si>
    <t xml:space="preserve">Estrategias formuladas e implementadas que faciliten la interoperabilidad y portabilidad de los datos personales en los procesos de transferencia de tecnología. </t>
  </si>
  <si>
    <t>PEI_24</t>
  </si>
  <si>
    <t>PEI_25</t>
  </si>
  <si>
    <t>PEI_26</t>
  </si>
  <si>
    <t>PEI_31</t>
  </si>
  <si>
    <t>Porcentaje de avance en el diseño e implementación de una estrategia para fomentar el uso de instrumentos de protección asociados a la Propiedad Intelectual ya existentes como mecanismos de protección dirigidos a productos agrícolas, productos alimenticios, y preparaciones, cuya elaboración se realizó por medio de un método tradicional que poseen características específicas y distintivas de otros productos y preparaciones de similar categoría.</t>
  </si>
  <si>
    <t>PEI_38</t>
  </si>
  <si>
    <t>Número de actividades de promoción y difusión del sistema de propiedad industrial realizadas</t>
  </si>
  <si>
    <t>Cod Ind CONPES</t>
  </si>
  <si>
    <t xml:space="preserve">Acción Conpes con meta 2025 </t>
  </si>
  <si>
    <t>CONPES 3934 Acción 4.7</t>
  </si>
  <si>
    <t>4.7 Adelantar actividades de promoción y difusión del sistema de propiedad industrial para empresas, centros de investigación y en general aquellas entidades que desarrollen tecnologías verdes.</t>
  </si>
  <si>
    <t>CONPES 4062 Acción 4.7</t>
  </si>
  <si>
    <t>4.7 Diseñar e implementar una 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t>
  </si>
  <si>
    <t>FORTALECIMIENTO DEL SISTEMA DE ATENCIÓN AL CIUDADANO DE LA SUPERINTENDENCIA DE INDUSTRIA Y COMERCIO A NIVEL  NACIONAL</t>
  </si>
  <si>
    <t>MEJORAMIENTO DE LOS SISTEMAS DE INFORMACIÓN Y SERVICIOS TECNOLÓGICOS DE LA SUPERINTENDENCIA DE INDUSTRIA Y COMERCIO EN EL TERRITORIO  NACIONAL</t>
  </si>
  <si>
    <t>INCREMENTO DE LA COBERTURA DE LOS SERVICIOS DE LA RED NACIONAL DE PROTECCIÓN AL CONSUMIDOR EN EL TERRITORIO  NACIONAL</t>
  </si>
  <si>
    <t>FORTALECIMIENTO DE LA FUNCIÓN JURISDICCIONAL DE LA SUPERINTENDENCIA DE INDUSTRIA Y COMERCIO A NIVEL  NACIONAL</t>
  </si>
  <si>
    <t>FORTALECIMIENTO DE LA PROTECCIÓN DE DATOS PERSONALES A NIVEL  NACIONAL</t>
  </si>
  <si>
    <t xml:space="preserve"> FORTALECIMIENTO DE LA ATENCIÓN Y PROMOCIÓN DE TRÁMITES Y SERVICIOS EN EL MARCO DEL SISTEMA DE PROPIEDAD INDUSTRIAL A NIVEL  NACIONAL</t>
  </si>
  <si>
    <t>FORTALECIMIENTO DE LA FUNCIÓN DE INSPECCIÓN, CONTROL Y VIGILANCIA DE LA SUPERINTENDENCIA DE INDUSTRIA Y COMERCIO EN EL MARCO DEL SUBSISTEMA NACIONAL DE CALIDAD, EL RÉGIMEN DE CONTROL DE PRECIOS Y EL SECTOR VALUATORIO A NIVEL  NACIONAL</t>
  </si>
  <si>
    <t>MEJORAMIENTO EN LA CALIDAD DE LA GESTIÓN ESTRATÉGICA DE LA SUPERINTENDENCIA DE INDUSTRIA Y COMERCIO A NIVEL  NACIONAL</t>
  </si>
  <si>
    <t xml:space="preserve">Codigo Fuente de financiación </t>
  </si>
  <si>
    <t>Proyecto de inversión</t>
  </si>
  <si>
    <t xml:space="preserve">Políticas </t>
  </si>
  <si>
    <t xml:space="preserve">Dimensión Políticas </t>
  </si>
  <si>
    <t>106-Cumplimiento de productos del PAI asociados a Fortalecer el Sistema Integral de Gestión Institucional para mejorar la prestación del servicio.</t>
  </si>
  <si>
    <t>PND - 4-04-1-a- Transformación productiva, internacionalización y acción climática - Reindustrialización para la sostenibilidad, el desarrollo económico y social / PES - Reindustrialización</t>
  </si>
  <si>
    <t>PND - 2-03-9-b- Seguridad humana y justicia social - Aprovechamiento de la propiedad intelectual / PES - Reindustrialización</t>
  </si>
  <si>
    <t>PND - 2-01-4-c- Seguridad humana y justicia social - Portabilidad de datos para el empoderamiento ciudadano / PES - Reindustrialización</t>
  </si>
  <si>
    <t>PND - 4-04-1-c- Transformación productiva, internacionalización y acción climática - Políticas de competencia, consumidor e infraestructura de la calidad modernas / PES - Transformación Institucional</t>
  </si>
  <si>
    <t>PND - 4-04-1-c- Transformación productiva, internacionalización y acción climática - Políticas de competencia, consumidor e infraestructura de la calidad modernas / PES - Reindustrialización</t>
  </si>
  <si>
    <t>PND_8_Fortalecer las capacidades y conocimiento sobre derechos y deberes de las relaciones de consumo / PND_10_Fortalecer las actividades de inspección vigilancia y control</t>
  </si>
  <si>
    <t>PND_7_Fortalecer las capacidades y conocimiento sobre derechos y deberes de las relaciones de consumo (programas de cumplimiento en competencia) / PND 9_Ampliar los instrumentos de prevención</t>
  </si>
  <si>
    <t>PND_6_Fortalecer institucionalmente la autoridad de competencia</t>
  </si>
  <si>
    <t>CONVENCIONES PLAN DE ACCIÓN INSTITUCIONAL 2025</t>
  </si>
  <si>
    <t># de concepto grafico elaborado / 4 concepto grafico a elaborar</t>
  </si>
  <si>
    <t># de propuestas revisadas / 4 propuestas a revisar</t>
  </si>
  <si>
    <t>Jornadas de Formación (Capacitaciones, Sensibilizaciones, Jornada de Información) en Metrología Legal y Reglamentos Técnicos brindados a actores del SICAL identificados.  (Registros de asistencia-capturas de pantalla, fotografías y reporte mensual con los resultados de las Jornadas de Formación (Capacitaciones, Sensibilizaciones, Jornada de Información).</t>
  </si>
  <si>
    <t># de Jornadas de Formación (Capacitaciones, Sensibilizaciones, Jornada de Información) en Metrología Legal y Reglamentos Técnicos realizadas / 290 Jornadas de Formación (Capacitaciones, Sensibilizaciones, Jornada de Información) en Metrología Legal y Reglamentos Técnicos a realizar</t>
  </si>
  <si>
    <t>Elaborar informe final de las Jornadas de Formación (Capacitaciones, Sensibilizaciones, Jornada de Información) en Metrología Legal y Reglamentos Técnicos. (Informe final con resultados de la actividad, elaborado).</t>
  </si>
  <si>
    <t># de Informe de las Jornadas de Formación (Capacitaciones, Sensibilizaciones, Jornada de Información) en Metrología Legal y Reglamentos Técnicos elaborados / 1 Informe de las Jornadas de Formación (Capacitaciones, Sensibilizaciones, Jornada de Información) en Metrología Legal y Reglamentos Técnicos a elaborar</t>
  </si>
  <si>
    <t>Fomentar la apropiación de la herramienta a través de un recurso pedagógico y la encuesta de satisfacción   (Video didáctico para el diligenciamiento de la herramienta y resultados  de la encuesta de satisfacción)</t>
  </si>
  <si>
    <t xml:space="preserve">Ponderador </t>
  </si>
  <si>
    <t xml:space="preserve">Reponderador </t>
  </si>
  <si>
    <t xml:space="preserve">Logro </t>
  </si>
  <si>
    <t>Avance ponderado</t>
  </si>
  <si>
    <t>Demandas de protección al consumidor, en fase de calificación, gestionadas. (Informe consolidado/ único entregable)..</t>
  </si>
  <si>
    <t>Gestionar las demandas de protección al consumidor (Informe mensual consolidado/ único entregable)</t>
  </si>
  <si>
    <t>4000.4.2</t>
  </si>
  <si>
    <t>% de procesos en verificación del cumplimiento finalizados con archivo / 100% de Procesos en verificación del cumplimiento a finalizar con archivo</t>
  </si>
  <si>
    <t>II Congreso de autoridades administrativas investidas con funciones jurisdiccionales en materia de competencia desleal, propiedad industrial y derecho de consumo, realizado. (fotografías del evento realizado /único entregable)</t>
  </si>
  <si>
    <t>% de plan de trabajo del programa de enfoque diferencial ejecutado  / 100% de plan de trabajo del programa de enfoque diferencial a ejecutar</t>
  </si>
  <si>
    <t>Publicar el documento final en la pagina web de la entidad (Captura de pantalla con la publicación del documento).</t>
  </si>
  <si>
    <t>Realizar la difusión del ABC de atención a los usuarios SIC / Super Solidaria. - Imágenes (fotografía o captura de pantalla) de la difusión realizada</t>
  </si>
  <si>
    <t>Cursos virtuales en materia de protección al consumidor dirigidos a la ciudadanía interesada, publicados en campus virtual y difundidos (Capturas de pantalla de los cursos en el campus virtual y capturas de pantalla de la difusión).</t>
  </si>
  <si>
    <t>Revisar y aprobar los contenidos propuestos por el equipo pedagógico de OSCAE (Responsable Delegatura) (Correo de aprobación de los contenidos propuestos por OSCAE)</t>
  </si>
  <si>
    <t>Publicar los cursos virtuales en el campus virtual de la SIC y difundirlos (Capturas de pantalla de los cursos en el campus virtual y capturas de pantalla de la difusión).</t>
  </si>
  <si>
    <t>Campañas de difusión a nivel nacional, dirigidas a diversos grupos objetivo como herramienta de fortalecimiento del conocimiento, ejecutadas (Capturas de pantalla de las publicaciones de las campañas).</t>
  </si>
  <si>
    <t>Ejecutar las campañas (Captura de pantalla de publicación de las campañas)</t>
  </si>
  <si>
    <t>Monitorear el comportamiento del recaudo por Delegatura y presentar reportes periódicos a los Delegados y al Secretario General (Tablero de control con el seguimiento del recaudo por delegatura  y Correos electrónicos)</t>
  </si>
  <si>
    <t># de Monitoreos Efectuados / 6 Monitoreos programados</t>
  </si>
  <si>
    <t>Ejecutar el plan de trabajo de la Política de Equidad de Género y Diversidad, formulado en la vigencia 2024 (Plan de trabajo con seguimiento y sus respectivas evidencias)</t>
  </si>
  <si>
    <t>Elaborar un plan de trabajo con las actividades propuestas dentro de la estrategia para fortalecer la cultura de sostenibilidad de la Entidad (Plan de Trabajo con las actividades de la Estrategia)</t>
  </si>
  <si>
    <t># de Plan de trabajo elaborado / 1 plan de trabajo programado</t>
  </si>
  <si>
    <t>Ejecutar el plan de trabajo de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t>
  </si>
  <si>
    <t>Actividad propia Eliminada</t>
  </si>
  <si>
    <t>Actividad sin participaci�n Eliminada</t>
  </si>
  <si>
    <t>Propuestas de modificación y actualización del Título X de la Circular Única de la Superintendencia de Industria y Comercio en materia de Propiedad Industrial, remitida al grupo de regulación (Propuestas de modificación enviadas por memorando)</t>
  </si>
  <si>
    <t># de Propuestas enviadas / 2 Propuesta por enviar</t>
  </si>
  <si>
    <t>Remitir las propuestas de modificación y actualización del Título X de la Circular Única de la Superintendencia de Industria y Comercio en materia de propiedad industrial al Grupo de Regulación de la Oficina Asesora Jurídica a efectos de que realicen las observaciones y sugerencias pertinentes (Propuestas de modificación enviadas por memorando)</t>
  </si>
  <si>
    <t># de Propuestas enviadas / 2 Propuestas por enviar</t>
  </si>
  <si>
    <t>Remitir el documento final de las propuestas de modificación y actualización del Título X de la Circular Única de la Superintendencia de Industria y Comercio en materia de Propiedad Industrial, al Grupo de Regulación de la Oficina Asesora Jurídica. (Propuestas de modificación enviadas por memorando)</t>
  </si>
  <si>
    <t>Plataforma del Campus virtual accesible conforme a los estándares WCAG 2.1 nivel AA implementada (Informe consolidado de la implementación)</t>
  </si>
  <si>
    <t>% de plataforma campus virtual accesible implementada / 100% de plataforma campus virtual accesible a implementar</t>
  </si>
  <si>
    <t>Elaborar un diagnóstico de los aspectos que requieren ser implementados en accesibilidad de la plataforma del campus virtual. (Informe de diagnóstico).</t>
  </si>
  <si>
    <t xml:space="preserve"># de diagnóstico de los aspectos a implementar en accesibilidad de la plataforma del campus virtual elaborado / 1 diagnóstico de los aspectos a implementar en accesibilidad de la plataforma del campus virtual a elaborar. </t>
  </si>
  <si>
    <t>Elaborar un plan de trabajo para la implementación de accesibilidad del campus virtual. (Plan de trabajo).</t>
  </si>
  <si>
    <t xml:space="preserve"># de plan de trabajo para la implementación de accesibilidad de la plataforma del  campus virtual elaborado / 1 plan de trabajo para la implementación de accesibilidad de la plataforma del  campus virtual  a elaborar. </t>
  </si>
  <si>
    <t>Ejecutar el plan de trabajo  para la implementación de accesibilidad de la plataforma del campus virtual. (Reporte de avance de la ejecución del plan de trabajo).</t>
  </si>
  <si>
    <t>% de plan de trabajo para la implementación de accesibilidad de la plataforma del  campus virtual ejecutado  / 100% de  plan de trabajo para la implementación de accesibilidad de la plataforma del  campus virtual a ejecutar</t>
  </si>
  <si>
    <t>Elaborar informe de resultados de la accesibilidad de la plataforma del campus virtual. (Informe consolidado de la  accesibilidad)</t>
  </si>
  <si>
    <t># de informes de resultados de la  caccesibilidad de la plataforma del campus virtual elaborados  / 1  informe de resultados de la accesibilidad de la plataforma del campus virtual a elaborar.</t>
  </si>
  <si>
    <t>Realizar las jornadas de Formación (Capacitaciones, Sensibilizaciones, Jornada de Información) en Metrología Legal y Reglamentos Técnicos. (Registros de asistencia-capturas de pantalla, fotografías y reporte mensual con los resultados de las Jornadas de Formación (Capacitaciones, Sensibilizaciones, Jornada de Información).</t>
  </si>
  <si>
    <t># de Jornadas de Formación (Capacitaciones, Sensibilizaciones, Jornada de Información) en Metrología Legal y Reglamentos Técnicos realizadas / 290  Jornadas de Formación (Capacitaciones, Sensibilizaciones, Jornada de Información) en Metrología Legal y Reglamentos Técnicos a realizar</t>
  </si>
  <si>
    <t>% de avance porcentual de las actividades programadas / 100% de Total porcentaje del plan a ejecutar</t>
  </si>
  <si>
    <t>Realizar encuentros de arreglo directo (Informe arreglos directos realizados)</t>
  </si>
  <si>
    <t># de casas abiertas en departamentos  generando presencia de la Red Nacional de Protección del Consumidor / 5 casas programadas</t>
  </si>
  <si>
    <t># de casas abiertas en departamentos generando presencia de la Red Nacional de Protección del Consumidor / 5 casas programadas</t>
  </si>
  <si>
    <t>Definir la Estrategia de socialización de la Guía de Aprendizaje en Derecho de Consumo (Documento Estrategia de socialización de la Guía de Aprendizaje en Derecho de Consumo)</t>
  </si>
  <si>
    <t>Aplicar la estrategia de socialización definida (Informe de aplicación de la estrategia)</t>
  </si>
  <si>
    <t># de Estrategia de  socializada / 1 Estrategia programada</t>
  </si>
  <si>
    <t>Cartilla Consufondo que permita mejorar el conocimiento e impacto en la protección de los consumidores de bienes y servicios a Ligas y asociaciones de consumidores, así como universidades en su condición de Entidades Sin Ánimo de Lucro de Reconocida Idoneidad. (Cartilla elaborada /correo de aprobación)."</t>
  </si>
  <si>
    <t># de Cartilla elaborada y aprobada. / 1 Cartilla programada</t>
  </si>
  <si>
    <t>Realizar un informe de valoración del Programa consufondo 2025 y recomendaciones para próximas vigencias.(Informe final)</t>
  </si>
  <si>
    <t># de Informe realizado / 1 Informe programado</t>
  </si>
  <si>
    <t>Producto Eliminado</t>
  </si>
  <si>
    <t>Dando cumplimiento a lo dispuesto en la Ley 152 de 1994, Ley 1474 de 2011, Decreto 2482 de2012, Ley 1757 de 2015, Decreto 1499 de 2017, Decreto 612 de 2018 y en particular a lo establecido por la Ley 1474 de 2011, Artículo 74, la Superintendencia de Industria y Comercio formuló y público el día 31 de enero del 2025 en su respectiva página web el Plan de Acción para el año 2025 donde podrá consultar:</t>
  </si>
  <si>
    <t>Recopilar la información necesaria para realizar el estudio de costeo de uno de los trámites priorizados  (Documento que relacione la documentación recopilada)</t>
  </si>
  <si>
    <t>Recopilar la información necesaria para realizar el estudio de costeo de los demás trámites priorizados (Documento que relacione la documentación recopilada)</t>
  </si>
  <si>
    <t>30.4.5</t>
  </si>
  <si>
    <t>Eliminadas</t>
  </si>
  <si>
    <t>A versión 16</t>
  </si>
  <si>
    <t>NA Elimiandas</t>
  </si>
  <si>
    <t>Seguimiento Planes de trabajo MIPG en el marco de la Política Control Interno, con seguimiento realizado y radicado ante la OAP  (Informe)Entregable: (Informes de seguimiento  a la implementación y actas del comité)</t>
  </si>
  <si>
    <t># de Informe realizado y presentado / 1 Informe programado</t>
  </si>
  <si>
    <t># de Acta presentada / 1 Acta programada</t>
  </si>
  <si>
    <t xml:space="preserve">PND - 5-31-5-b- Convergencia regional - Entidades públicas territoriales y nacionales fortalecidas </t>
  </si>
  <si>
    <t>DECRETO 612;
PES_20240073</t>
  </si>
  <si>
    <t xml:space="preserve">PND - 2-03-9-b- Seguridad humana y justicia social - Aprovechamiento de la propiedad intelectual </t>
  </si>
  <si>
    <t>PEI_14;
PES_20230191;
PND_ 2_Fomentar estrategiasDe sensibilizaciónPara el reconocimiento, aprovechamiento y uso responsableDe losDerechosDePI</t>
  </si>
  <si>
    <t xml:space="preserve">PND - 4-04-1-c- Transformación productiva, internacionalización y acción climática - Políticas de competencia, consumidor e infraestructura de la calidad modernas </t>
  </si>
  <si>
    <t>PEI_16;
PES_20230194;
PND_ 2_Fomentar estrategiasDe sensibilizaciónPara el reconocimiento, aprovechamiento y uso responsableDe losDerechosDePI;
PND_4_ReinvertirParteDe las tasas recaudadasPorPropiedad industrial en el funcionamiento yPromociónDe la innovación</t>
  </si>
  <si>
    <t>PEI_15;
PES_20230102;
PND_ 2_Fomentar estrategiasDe sensibilizaciónPara el reconocimiento, aprovechamiento y uso responsableDe losDerechosDePI</t>
  </si>
  <si>
    <t>CONPES 3934 Acción 4.7;
PEI_38;
PND_3_Brindar acompañamiento a inventores yPromover el usoDe la informaciónDePatentes ;
PND_4_ReinvertirParteDe las tasas recaudadasPorPropiedad industrial en el funcionamiento yPromociónDe la innovación</t>
  </si>
  <si>
    <t>CONPES 4062 Acción 4.7;
PEI_31;
PND_ 2_Fomentar estrategiasDe sensibilizaciónPara el reconocimiento, aprovechamiento y uso responsableDe losDerechosDePI</t>
  </si>
  <si>
    <t>PND_3_Brindar acompañamiento a inventores yPromover el usoDe la informaciónDePatentes ;
PND_4_ReinvertirParteDe las tasas recaudadasPorPropiedad industrial en el funcionamiento yPromociónDe la innovación</t>
  </si>
  <si>
    <t>PND_ 2_Fomentar estrategiasDe sensibilizaciónPara el reconocimiento, aprovechamiento y uso responsableDe losDerechosDePI</t>
  </si>
  <si>
    <t xml:space="preserve">PND - 5-31-5-d- Convergencia regional - Gobierno digital para la gente </t>
  </si>
  <si>
    <t>PEI_11;
PEI_12;
PEI_13;
PES_20230246;
PES_20230250</t>
  </si>
  <si>
    <t>PEI_25;
PES_20230249</t>
  </si>
  <si>
    <t xml:space="preserve">PND - 4-04-1-a- Transformación productiva, internacionalización y acción climática - Reindustrialización para la sostenibilidad, el desarrollo económico y social </t>
  </si>
  <si>
    <t>PND 10_Fortalecer las actividades de inspección, vigilancia y Control ;
PND_13_Analizar y monitorear los mercadosDigitales</t>
  </si>
  <si>
    <t>PND_8_Fortalecer lasCapacidades yConocimiento sobreDerechos yDeberesDe las relacionesDeConsumo;
PND_9_Ampliar los instrumentosDePrevención</t>
  </si>
  <si>
    <t>PEI_19;
PES_20230253</t>
  </si>
  <si>
    <t>PEI_20;
PES_20230248</t>
  </si>
  <si>
    <t>DECRETO 612;
PEI_26;
PES_20230204</t>
  </si>
  <si>
    <t>PEI_24;
PES_20230281</t>
  </si>
  <si>
    <t>PEI_21;
PES_20230188</t>
  </si>
  <si>
    <t>PND_8_Fortalecer lasCapacidades yConocimiento sobreDerechos yDeberesDe las relacionesDeConsumo</t>
  </si>
  <si>
    <t xml:space="preserve">PND_8_Fortalecer lasCapacidades yConocimiento sobreDerechos yDeberesDe las relacionesDeConsumo;
PND 10_Fortalecer las actividades de inspección, vigilancia y Control </t>
  </si>
  <si>
    <t>PEI_17;
PES_20230197;
PND_8_Fortalecer lasCapacidades yConocimiento sobreDerechos yDeberesDe las relacionesDeConsumo</t>
  </si>
  <si>
    <t>PEI_6;
PEI_7;
PEI_8;
PEI_9;
PES_20230190;
PES_20230195;
PES_20230196;
PES_20230200;
PND_7_Fortalecer lasCapacidades yConocimiento sobreDerechos yDeberesDe las relacionesDeConsumo (programasDeCumplimiento enCompetencia)</t>
  </si>
  <si>
    <t>PND_7_Fortalecer lasCapacidades yConocimiento sobreDerechos yDeberesDe las relacionesDeConsumo (programasDeCumplimiento enCompetencia);
PND_9_Ampliar los instrumentosDePrevención</t>
  </si>
  <si>
    <t xml:space="preserve">PEI_4;
PEI_5;
PES_20230189;
PES_20230192;
PND_9_Ampliar los instrumentosDePrevención;
PND 10_Fortalecer las actividades de inspección, vigilancia y Control </t>
  </si>
  <si>
    <t>PND_6_Fortalecer institucionalmente la autoridadDeCompetencia</t>
  </si>
  <si>
    <t>PND_9_Ampliar los instrumentosDePrevención;
PND _16_Construir mecanismosDe autorregulación que fortalezcan la ProtecciónDe laCompetencia;
PND _17_Sensibilizar en estos aspectos a los empresarios que utilizan plataformas Digitales para sus nichos de mercado.</t>
  </si>
  <si>
    <t xml:space="preserve">PND - 2-01-4-c- Seguridad humana y justicia social - Portabilidad de datos para el empoderamiento ciudadano </t>
  </si>
  <si>
    <t>PEI_23;
PES_20230193</t>
  </si>
  <si>
    <t>PEI_22;
PES_20230041</t>
  </si>
  <si>
    <t>PND_1_Fortalecer el empoderamientoDe lasPersonas sobre susDatos</t>
  </si>
  <si>
    <t>Finalizar con archivo el trámite para la verificación del cumplimiento de los expedientes sin noticia de incumplimiento, noticias pretempore, extemporáneas o archivo por ausencia de derecho de postulación y controles de legalidad que deriven en archivo en relación con las sentencias, transacciones y conciliaciones respecto de las sociedades FAST COLOMBIA SAS y ULTRA AIR S.A.S proferidas a 31 de marzo de 2025; estos archivos incluyen todos aquellos proferidos en la vigencia 2025 (Listado en Excel mensual de finalización y el inventario mensual)</t>
  </si>
  <si>
    <t>Actividad sin participación</t>
  </si>
  <si>
    <t>C_COMP 1. Reducir comportamiento rentista de agentes, sujetos de inspección, vigilancia y control por Superin. PND_TRANSF_ Productiva, internacionalización y acción clímatica _ c. políticas de competencia, consumidor e infraestructura de calidad modernas</t>
  </si>
  <si>
    <t>Campañas de control preventivo en los sectores eléctrico, seguridad vial, hogar y construcción e hidrocarburos, realizadas  (Informe con análisis del desarrollo de la campaña)</t>
  </si>
  <si>
    <t># de Informes con análisis del desarrollo de la campaña realizados / 4 Informes con análisis del desarrollo de la campaña a realizar</t>
  </si>
  <si>
    <t>Planificar las campañas: incluye la definición del objetivo, contenido, alcance (regiones, municipios PDET, establecimientos de comercio y fabricantes o importadores que serán abarcados por la campaña), metas  e indicadores de medición. (Documento con la planificación de la campaña)</t>
  </si>
  <si>
    <t># de Campañas planificadas / 4 Campañas programadas</t>
  </si>
  <si>
    <t># de Cronogramas elaborados / 4 Cronogramas programados</t>
  </si>
  <si>
    <t>Ejecutar el cronograma de visitas y requerimientos (Seguimiento al cronograma)</t>
  </si>
  <si>
    <t>Análisis del desarrollo de la campaña (Informe con análisis del desarrollo de la campaña)</t>
  </si>
  <si>
    <t>Campañas de control preventivo en surtidores de combustibles, balanzas, preempacados y alcoholímetros, realizadas (Informe con análisis del desarrollo de la campaña)</t>
  </si>
  <si>
    <t># de Informes con análisis del desarrollo de la campaña realizados / 6 Informes con análisis del desarrollo de la campaña a realizar</t>
  </si>
  <si>
    <t># de Campañas planificadas / 6 Campañas programadas</t>
  </si>
  <si>
    <t># de Cronogramas elaborados / 6 Cronogramas programados</t>
  </si>
  <si>
    <t>Campañas de control preventivo en control de precios en cualquiera de los siguientes temas: combustibles, medicamentos o leche cruda, realizadas. (Informe con análisis del desarrollo de la campaña)</t>
  </si>
  <si>
    <t># de Informes con análisis del desarrollo de la campaña realizados / 2 Informes con análisis del desarrollo de la campaña a realizar</t>
  </si>
  <si>
    <t># de Campañas planificadas / 2 Campañas programadas</t>
  </si>
  <si>
    <t># de Cronogramas elaborados / 2 Cronogramas programados</t>
  </si>
  <si>
    <t>Proyecto de Reglamento Técnico Metrológico de Medidores de Agua de uso residencial, elaborado y enviado (Documento proyecto y correo de envío o memorando)</t>
  </si>
  <si>
    <t>Proyecto de Reglamento Técnico Metrológico de Medidores de Gas de uso residencial elaborado y enviado a la abogacia de la competencia. (Documento proyecto y correo de envío o memorando)</t>
  </si>
  <si>
    <t>Análisis de Impacto Normativo -AIN Ex post del Reglamento Técnico Metrológico aplicable a Preempacados. Etapas 5 a 6, elaborado y enviado al Grupo de Trabajo de Regulación (Documento de Análisis de Impacto Normativo -AIN Ex post del Reglamento Técnico Metrológico aplicable a Preempacados  Etapas 5 a 6 y correo o memorando de envío)</t>
  </si>
  <si>
    <t>Análisis de Impacto Normativo -AIN ex ante de Cinemómetros elaborado y enviado al Grupo de Regulación (Memorando de remisión -correo electrónico de remisión y documento de definición de problema ajustado / Formato Matriz comentarios  Único entregable)</t>
  </si>
  <si>
    <t>Implementar medidas de transición energética que permitan la eficiencia y garanticen la reducción del impacto ambiental (a. transición al papel ecológico; b.Implementación de iluminación LED, c. Sustitución de productos desechables por reutilizables, d. Sustitución a Tóner y tintas ecológicas) articuladas con los resultados de la cuantificación de la emisión de gases efecto invernadero y los resultados de la matriz ambiental (Cronograma e informes de evidencias de acuerdo al cronograma)</t>
  </si>
  <si>
    <t># de actuaciones oficiosas realizadas / 1070 actuaciones oficiosas a realizar</t>
  </si>
  <si>
    <t>Crear y actualizar periódicamente el listado de los recursos de reposición que ingresan a partir del 1° de enero hasta el 30 de septiembre de 2025, incluyendo la información necesaria para verificar su cumplimiento (Listado de recursos interpuestos)</t>
  </si>
  <si>
    <t>Decidir los recursos de reposición interpuestos dentro de los términos definidos. (Relación de los números de radicación de los recursos decididos)</t>
  </si>
  <si>
    <t>% de listado de recursos decididos / 80% de 	listado de recursos a decidir</t>
  </si>
  <si>
    <t>100-SECRETARIA GENERAL;
73-GRUPO DE TRABAJO DE COMUNICACION</t>
  </si>
  <si>
    <t>Elaborar y enviar vía correo electrónico a los delegados el estudio de análisis de nuevas fuentes de ingreso (Documento de estudio con identificación de nuevas fuentes de ingresos , y correo electrónico de envío a los Delegados)</t>
  </si>
  <si>
    <t># de Estudio enviado / 1 Estudio programado</t>
  </si>
  <si>
    <t>Realizar mesa de trabajo para presentar el análisis de cartera y recaudo y elaborar de manera conjunta con las delegaturas los lineamientos en pro de un recaudo efectivo(Acta de reunión con lineamientos para un recaudo efectivo)</t>
  </si>
  <si>
    <t># de Mesas de trabajo efectuada / 1 Mesa de trabajo programada</t>
  </si>
  <si>
    <t xml:space="preserve">Actividades </t>
  </si>
  <si>
    <t xml:space="preserve">Seguimiento a </t>
  </si>
  <si>
    <t xml:space="preserve">Avance porcentual </t>
  </si>
  <si>
    <t xml:space="preserve">Avance ponderado </t>
  </si>
  <si>
    <t xml:space="preserve">Avance Cualitativo </t>
  </si>
  <si>
    <t>Verificación Seguimiento</t>
  </si>
  <si>
    <t xml:space="preserve">Reponderación </t>
  </si>
  <si>
    <t>Porcentaje de avance</t>
  </si>
  <si>
    <t>Descripción de lo avanzado</t>
  </si>
  <si>
    <t>Fecha de ejecución</t>
  </si>
  <si>
    <t>Porcentaje de avance verificado</t>
  </si>
  <si>
    <t>Descripción de la verificación de la OAP</t>
  </si>
  <si>
    <t>Fecha de ejecución verificada</t>
  </si>
  <si>
    <t>Eficiencia</t>
  </si>
  <si>
    <t>Logro ponderado</t>
  </si>
  <si>
    <t>tipo</t>
  </si>
  <si>
    <t>AREA</t>
  </si>
  <si>
    <t>A versión 20</t>
  </si>
  <si>
    <t>Suma de Avance ponderado</t>
  </si>
  <si>
    <t>Total</t>
  </si>
  <si>
    <t>DESPACHO DEL SUPERINTENDENTE DELEGADO PARA LA PROTECCIÓN DE LA COMPETENCIA</t>
  </si>
  <si>
    <t>De acuerdo con lo establecido en el Programa Anual de Estrategias de Divulgación (PAED), se programaron 25 capacitaciones dirigidas a 18 departamentos de Colombia. A 30 de junio de 2025 se han desarrollado 8 capacitaciones definidas en el programa, que cubrieron 6 departamentos. Por lo anterior, el PAED presenta un avance del 32 %, con un cubrimiento del 33 % en los departamentos del país. Se realizaron 3 capacitaciones adicionales. 
A continuación, se listan las capacitaciones realizadas:
(1)  El 26 de junio de 2025 se llevó a cabo la jornada de asistencia técnica en libre competencia económica y cumplimiento para el desarrollo empresarial territorial, en Puerto Asís- Putumayo. La jornada de capacitación estuvo dirigida a los empresarios del municipio de Puerto Asís.
(2) El 17 de junio de 2025, se llevó a cabo la socialización en transferencia de conocimientos orientada a la economía popular, dirigida a Comerciantes de Corabastos. En la ciudad de Bogotá- Cundinamarca.</t>
  </si>
  <si>
    <t xml:space="preserve">El porcentaje de avance se soporta en el formato de seguimiento del Programa Anual de Estrategias de Divulgación, se adjuntaron los soportes. </t>
  </si>
  <si>
    <t>El 28 de febrero de 2025, el Director de Cumplimiento remitió a la Delegatura para la Protección de la Competencia la formulación del Programa Anual de Estrategias de Divulgación -PAED- (Plan de Trabajo para la ampliación PAED), junto con los cuatro (4) programas individuales que se desarrollarán a lo largo de la vigencia 2025. En este programa se establecieron 25 capacitaciones, distribuidas en 5 programas y abarcando 18 departamentos de Colombia.</t>
  </si>
  <si>
    <t>Se avala plan de trabajo presentado por el área, el cual contempla los programas que se van a ejecutar para dar cumplimiento al producto. El área carga los programas planteados para dar cumplimiento al PES.
Se avala soporte del PAED enviado a la delegada, como menciona la actividad.</t>
  </si>
  <si>
    <t>De acuerdo con lo establecido en el Programa Anual de Estrategias de Divulgación (PAED), se programaron 40 actividad dentro del PAED, de las cuales se han desarrollado 2. Con un avance del 70%. 
Fórmula de cálculo= estrategias desarrolladas del programa (28) / total de estrategias del programa (40)</t>
  </si>
  <si>
    <t>Se han realizado 28 de las 40 actividades previstas para un avance del 70%.</t>
  </si>
  <si>
    <t xml:space="preserve">Se remitieron las cuatro (4) guías a OSCAE para su diseño y diagramación </t>
  </si>
  <si>
    <t>Se valida el avance cualitativo</t>
  </si>
  <si>
    <t>El 26 de junio de 2025, se remitió a la Oficina Asesora Jurídica la Guía denominada "Guía de terceros interesados"
El 4 de julio de 2025 se remitió a la Oficina Asesora Jurídica la "Guías o directrices para incentivar de manera eficaz la aplicación de normas de protección y libre competencia económica y proporcionar claridad a empresas, autoridades públicas y de competencia homóloga, elaboradas y publicadas.”, en el marco del producto establecido en el Plan de Acción. Presenta un avance del 100%, debido a que se remitieron 4 guías de las 4 establecidas.</t>
  </si>
  <si>
    <t xml:space="preserve">Se los soportes cumplen los entregables establecidos </t>
  </si>
  <si>
    <t xml:space="preserve">Desde la Oficina Asesora Jurídica se remiten las diferenes Guías aprobadas, a continuación se listan cada una de ellas, con las respectivas fechas: 
(1) Guías de Integraciones Empresariales, fecha de aprobación: 5 de junio de 2025.
(2) Guía sobre la prohibición general en compras públicas, fecha de aprobación:  5 de junio de 2025.
(3) Guías o directrices para incentivar de manera eficaz la aplicación de normas de protección y libre competencia económica y proporcionar claridad a empresas, autoridades públicas y de competencia homóloga, elaboradas y publicadas, fecha de aprobación: 7 de julio de 2025.
(4) Guía de terceros interesados, fecha de aprobación: 7 de julio de 2025. </t>
  </si>
  <si>
    <t xml:space="preserve">Los soportes dan cuenta del cumplimiento de la actividad programada. </t>
  </si>
  <si>
    <t>Se remite la guía número cuatro (4) prevista en el plan de acción, correspondiente a la “Guía para la Gestión Integral del Riesgo de Prácticas Restrictivas de la Competencia en la Contratación Estatal”, a la OSCAE y a la Oficina Jurídica, el día 30 de septiembre de 2025.</t>
  </si>
  <si>
    <t>Se valida cumplimiento del 100% conforme al desarrollo previsto para la actividad. Se castigan 5 puntos en eficiencia, teniendo en cuenta que el entregable se produce un mes después de la fecha inicial estipulada.</t>
  </si>
  <si>
    <t xml:space="preserve">Se remitieron las cuatro (4) guías para diseño y diagramación por parte de OSCAE, estamos a la espera de la ejecución de la actividad por parte de ellos. </t>
  </si>
  <si>
    <t>Se valida cualitativamente</t>
  </si>
  <si>
    <t>De acuerdo con los cinco (5) estudios establecidos en el Plan de Acción para la vigencia 2025, dos (2) de ellos están incluidos en el Plan Estratégico Sectorial. A la fecha, ambos se han desarrollado conforme a lo programado; se han realizado los requerimientos respectivos y se entregó un primer avance consolidado con información de los estudios en agosto de 2025.
Los estudios definidos en el Plan Estratégico Sectorial son:
1.	Estudio sobre el mercado de medicamentos oftalmológicos.
2.	Estudio sobre el mercado de vehículos eléctricos en Colombia (2022–2024).</t>
  </si>
  <si>
    <t>Se valida avance cualitativo</t>
  </si>
  <si>
    <t xml:space="preserve">Se definió el alcance requerido, para cada uno de los cinco (5) estudios que se desarrollarán en la Delegatura para la Protección de la Competencia durante la vigencia 2025, mediante acta. </t>
  </si>
  <si>
    <t>Se valida seguimiento de la acción y se constata su cumplimiento.</t>
  </si>
  <si>
    <t>Se valida de manera cualitativa</t>
  </si>
  <si>
    <t xml:space="preserve">Se realizará un documento con la revisión de la Decisión 608. </t>
  </si>
  <si>
    <t>Se encuentra pendiente la entrega del producto. Se valida el desarrollo cualitativo.</t>
  </si>
  <si>
    <t>El 11 de julio de 2025 se llevó a cabo la reunión de discusión en el marco del articulado de la modificación a la Decisión 608 de la CAN. Esta corresponde a la tercera de seis reuniones programadas, lo que representa un avance del 50 % en el desarrollo de la actividad.</t>
  </si>
  <si>
    <t>Se valida soporte remitido y ponderación de la meta.</t>
  </si>
  <si>
    <t xml:space="preserve">La matriz ya se realizó y fue remitida a OSCAE para su diagramación, solo falta la actividad de socializar la matriz con los grupos de valor externos. </t>
  </si>
  <si>
    <t>El 27 de junio de 2025 el Director de Cumplimiento remitió la guía denominada: Guías o directrices para incentivar de manera eficaz la aplicación de normas de protección y libre competencia económica y proporcionar claridad a empresas, autoridades públicas y de competencia homóloga, elaboradas y publicadas, esta incluye la Matriz de riesgo guía para identificar los principales riesgos de colusión en contratación pública.</t>
  </si>
  <si>
    <t>Se verifico que el soporte adjuntado diera cumplimiento al entregables del producto</t>
  </si>
  <si>
    <t xml:space="preserve">Se tiene proyectado dar a conocer la matriz de riesgos  a los asistentes de los diferentes eventos que adelantará la Delegatura. </t>
  </si>
  <si>
    <t>Se valida avance cualitativo de la actividad</t>
  </si>
  <si>
    <t>Se desarrolló la segunda matriz del Grupo de Integraciones Empresariales, alcanzando un avance del 50%. Con base en la matriz de tiempos, se realizó la revisión en el sistema de trámites y en las bases de datos del Grupo de Integraciones Empresariales, verificando los radicados desde el año 2022 que han finalizado, con el fin de identificar las etapas completas. La información se construyó a partir de los perfiles de radicación y de la revisión de los radicados en el proceso de notificación.</t>
  </si>
  <si>
    <t>El 30 de mayo de 2025 se remitieron las matrices con la descripción de las actividades de los procedimientos de la Delegatura, elaboradas por la profesional Laura Salazar, a la Delegada para la Protección de la Competencia.</t>
  </si>
  <si>
    <t>Se avala evidencia presentada por el área.</t>
  </si>
  <si>
    <t xml:space="preserve">Se encuentra en desarrollo la matriz de los grupos de investigación. </t>
  </si>
  <si>
    <t>GRUPO DE TRABAJO DE APOYO A LA RED NACIONAL DE PROTECCIÓN  AL CONSUMIDOR</t>
  </si>
  <si>
    <t>Durante el tercer trimestre de 2025 (julio - agosto y septiembre) se realizaron un total de 73.862 atenciones, 8.821 Divulgaciones, 1.441capacitaciones y 4.021 sensibilizaciones a cargo del equipo de la RNPC en todo el territorio Nacional, esto muestra un avance ponderado en el plan de trabajo de 73,18%. reportado en la actividad 3003.1.3</t>
  </si>
  <si>
    <t>se verifica el seguimiento con los soportes a llegados por el seguimiento al producto y a la actividad 3003.1.3</t>
  </si>
  <si>
    <t xml:space="preserve">Se presenta documento de Estrategia de Difusion el cual incluye actividades, responsables fechas y las metas de atenciones, capacitaciones, divulgaciones, para revision, comentarios y aprobacion </t>
  </si>
  <si>
    <t xml:space="preserve">Se verifica el cumplimiento de la actividad </t>
  </si>
  <si>
    <t>Se adjunta correo de aprobacion por parte del Coordinador de la RNPC y la Delegada de Proteccion al cosumidor, asi como Documento Final Estrategia y Cronograma de Trabajo</t>
  </si>
  <si>
    <t>Para corte 30 de septiembre se presenta Plan de difusión acumulado con un avance ponderado del 73,18%  El cual se soporta con los informes de los componentes que son: Atenciones, Capacitaciones, Divulgaciones y Sensibilizaciones.</t>
  </si>
  <si>
    <t xml:space="preserve">Se verifica el avance en atención a los soportes anexos </t>
  </si>
  <si>
    <t>Con corte al 30 de junio de 2025, el mecanismo de Arreglo Directo registró un total de 2.377 invitaciones, que derivaron en 1.108 reuniones efectivas. Como resultado, se suscribieron 560 contratos de transacción, lo que refleja el fortalecimiento del mecanismo como una herramienta ágil, segura y efectiva para la solución directa de controversias entre consumidores y proveedores. Estos resultados evidencian una operación sostenida en todo el territorio, con participación activa de las Casas del Consumidor regionales, sedes en Bogotá y Rutas del Consumidor, consolidando el servicio como un canal de atención confiable, de amplio alcance y con capacidad resolutiva. El balance del semestre permite anticipar un segundo periodo igualmente favorable, con proyección de cierre exitoso frente a las metas establecidas para la vigencia.</t>
  </si>
  <si>
    <t xml:space="preserve">Se aprueba seguimiento cualitativo, se sugiere al área revisar la formula de calculo para reportar seguimientos cuantitativos </t>
  </si>
  <si>
    <t xml:space="preserve">Se presenta avance, con un total de 3.306 invitaciones registradas al 03 de septiembre del 2025. </t>
  </si>
  <si>
    <t xml:space="preserve">Se verifica el avance porcentual registrado en razón a la meta programada y los soportes anexos </t>
  </si>
  <si>
    <t>El informe presenta los resultados consolidados de la Tercera Jornada de las Soluciones 2025, desarrollada del 15 al 19 de septiembre del presente año. El documento recopila información e integra datos cuantitativos y cualitativos sobre invitaciones generadas, reuniones efectivas y contratos de transacción.</t>
  </si>
  <si>
    <t xml:space="preserve">Se verifica seguimiento en atención a los soportes anexos </t>
  </si>
  <si>
    <t>Con corte a 31 de agosto del 2025, el mecanismo de Arreglo Directo alcanzó un total de 1.469 encuentros efectivos, lo que representa un cumplimiento del 91,81% frente a la meta establecida de 1.600 encuentros. Estos espacios, orientados a la resolución directa de controversias entre consumidores y proveedores en entornos no judiciales y con acompañamiento institucional, evidencian el compromiso, la efectividad operativa y el alcance territorial de las Casas y Rutas del Consumidor. (Se adjunta dashboard como anexo)</t>
  </si>
  <si>
    <t xml:space="preserve">Se verifica el avance porcentual registrado en razón alas evidencias presentadas </t>
  </si>
  <si>
    <t xml:space="preserve">En lo que va corrido del año la RNPC ha capacitado 251  Alcaldías en sus Facultades Administrativas  lo que corresponde a un 57,05 %, para este trimestre en los meses de Julio, Agosto  y Septiembre  avanzamos en 124 Alcaldías , lo que corresponde a un 28,18%.
</t>
  </si>
  <si>
    <t>Se  aprobó por parte del coordinador  de laRNPC  el Cronograma de Visitas  a las alcaldías  del territorio nacional  que van ser cubiertas con capacitación de facultades administrativas correspondientes al año 2025 , no obstante  el siguiente cronograma  puede  tener variaciones teniendo en cuenta las novedades  que se puedan presentar  en la operación  y en la programación de las visitas  .</t>
  </si>
  <si>
    <t xml:space="preserve">En cadena de correos enviado como evidencia se observa en uno de ellos la aprobación por parte del coordinador Arturo Martínez Ochoa el día 8 de febrero </t>
  </si>
  <si>
    <t>Se presenta informe trimestral alcaldías capacitadas en sus facultades administrativas  Julio, Agosto y Septiembre, realizadas por la RNPC</t>
  </si>
  <si>
    <t xml:space="preserve">Se verifica el logro registrado en atención a soportes anexos </t>
  </si>
  <si>
    <t>Se reporta un avance acumulado del 40% de la meta proyectada para el producto de cobertura departamental de la Red Nacional de Protección al consumidor, habiendo logrado la apertura de la Casa del Consumidor de Santa Marta en el mes de Julio.</t>
  </si>
  <si>
    <t>Nos encontramos gestionando con tratativas en las entidades del orden nacional y/o alcaldías, los convenios interadministrativos que brinden expansión a la Red Nacional, por lo cual municipios como Soacha o entidades del orden nacional, como DPS – Quibdó, busca expandir el alcance del programa.</t>
  </si>
  <si>
    <t xml:space="preserve">Se verifica el avance cualitativo registrado </t>
  </si>
  <si>
    <t>Nos encontramos revisando las necesidades de las Casas para realizar las adecuaciones y dotación del inmueble (infraestructura fisica), dado que estas, cuentan con un contrato de obra suscrito por la Red Nacional. Por tal motivo, procedemos con la descripción correspondiente, a fin de que, una vez finalizado el trabajo, se pueda estampar el sello.</t>
  </si>
  <si>
    <t xml:space="preserve">Se verifica el seguimiento cualitativo realizado </t>
  </si>
  <si>
    <t>Nos encontramos realizando las gestiones para los eventos de inauguración de las Casas del Consumidor, a razón de que estos, aunque se encuentren firmados, pasan por un evento de inauguración de esta.</t>
  </si>
  <si>
    <t>Se esta realizando la preparación de la ultima actividad que se llevara a acabo el 17 de octubre, una vez terminada se procede a la finalización de la guía y su respectiva publicación</t>
  </si>
  <si>
    <t xml:space="preserve">se aprueba justificación cualitativa </t>
  </si>
  <si>
    <t>Se realiza reunión el 27 de marzo, en donde se realizó la presentación de la propuesta para la definición del Grupo étnico para la traducción de la guía NNA de la RNPC en donde se sugiere y define el grupo étnico WAYUUNAIKI
Para soporte de esta actividad se adjuntan: 
a. Acta firma  de la sesión.</t>
  </si>
  <si>
    <t xml:space="preserve">Se verifica el cumplimiento de la actividad con la evidencia aportada </t>
  </si>
  <si>
    <t>Se realiza la traducción y diagramación de la Guía de Derechos de Niños, Niñas y Adolescentes a lenguaje Wayuunaiki</t>
  </si>
  <si>
    <t xml:space="preserve">Se verifica el cumplimiento con los soportes allegados </t>
  </si>
  <si>
    <t xml:space="preserve">Se aprueba por parte de la Coordinación de la RNPC la estrategia de socialización de la Guía NNA. 
</t>
  </si>
  <si>
    <t xml:space="preserve">Se verifica el cumplimiento al 100% de la actividad planeada: el soporte corresponde a documento de la estrategia de socialización de la guía de aprendizaje </t>
  </si>
  <si>
    <t>Durante el último trimestre, además de contar con la estrategia de socialización aprobada, se realizó un acercamiento con la comunidad del municipio de Riohacha, específicamente en el corregimiento El Paraíso, donde inicialmente se tenía prevista la socialización de la guía en el mes de septiembre.
Sin embargo, dado que contaremos con la presencia de la Superintendente, se decidió ajustar la agenda y reprogramar el evento para el mes de octubre, el cual se llevará a cabo en Riohacha. Para esta jornada, se está convocando a representantes de los cuatro municipios.
Adicionalmente, se avanzó en la impresión de las guías, con el propósito de entregar un ejemplar a cada representante municipal. En paralelo, y con el apoyo de OSCAE Comunicaciones, se está desarrollando la estrategia de comunicación orientada a lograr un mayor impacto en la socialización.</t>
  </si>
  <si>
    <t xml:space="preserve">Se aprueba descripción cualitativa </t>
  </si>
  <si>
    <t>Tras el análisis realizado y la decisión de no continuar con la convocatoria CONSUFONDO 2025, así como la respectiva autorización para la modificación del alcance, y contando con la aprobación final de los documentos asociados, se da por finalizada la actualización de la Cartilla CONSUFONDO para la vigencia 2025.
Se anexa la cartilla actualizada y los correos de aprobación correspondientes.</t>
  </si>
  <si>
    <t xml:space="preserve">Se verifica cumplimiento de la actividad con los soportes allegados y dentro de los tiempos establecido, se otorga 100% de eficiencia </t>
  </si>
  <si>
    <t>Se da cumplimiento a la Actividad 1 del plan de acción, correspondiente a la actualización y aprobación de los estudios previos del programa Consufondo para la vigencia 2025, toda vez que, a pesar de los retrasos inicialmente presentados por causas de índole administrativa y jurídica, se logró culminar satisfactoriamente el proceso de revisión, ajuste y validación de los documentos técnicos requeridos. Los retrasos estuvieron relacionados con la necesidad de resolver observaciones de carácter legal y administrativo que surgieron durante la etapa de formulación Y actualización de estos, lo cual implicó consultas adicionales con las áreas jurídica y contractual para garantizar el cumplimiento de la normatividad vigente. Como resultado, los estudios previos fueron debidamente actualizados, ajustados conforme a los lineamientos técnicos y normativos, y finalmente aprobados por la Secretaria General de la SIC, Contratos SIC y Financiera SIC.</t>
  </si>
  <si>
    <t xml:space="preserve">Se verifica el cumplimiento de la actividad con las evidencias reportadas, se afecta el calculo de eficiencia dado que esta actividad tenia fecha de vencimiento el 14 de abril </t>
  </si>
  <si>
    <t>Se actualiza la Cartilla para acceder al Programa CONSUFONDO para la vigencia 2025. Se revisa y aprueba por parte de la Coordinación de la RNPC</t>
  </si>
  <si>
    <t xml:space="preserve">Las evidencias reportas permiten validar el cumplimiento de la actividad </t>
  </si>
  <si>
    <t xml:space="preserve">Teniendo en cuenta la modificación del  alcance del producto CONSUFONDO y de la actividad, se desarrolla informe correspondiente a la valoración del programa CONSUFONDO con recomendaciones para futuras vigencias. </t>
  </si>
  <si>
    <t xml:space="preserve">Se verifica el cumplimiento de la actividad en atención a las evidencias allegadas, se asigna 100% de eficiencia por cumplirse dentro de los tiempos establecidos </t>
  </si>
  <si>
    <t>DIRECCION DE SIGNOS DISTINTIVOS</t>
  </si>
  <si>
    <t xml:space="preserve">Se reporta el avance del producto Solicitudes pendientes de decisión en materia de registro y cancelación de signos distintivos, decididas; de acuerdo con la siguiente ponderación establecida así:
Actividad 	                 Meta	% Ponderado	  Avance %	 Total 
Actividad  2010.1.1	         80%	    99%	         76,4               94.55
Actividad 2010.1.2	         70%	    0.2%	         63.1	         0.18
Actividad 2010.1.3	         70%	   0.2%     	82.7	                 0.24
Actividad 2010.1.4	         70%	   0.6%	         0	                     0
				                           Avance actividades               94,97    
                                                    Avance producto:       94,97*,8 = 75,97%                                                                                            </t>
  </si>
  <si>
    <t>Al 30 de septiembre de 2025 llevan un avance del 76% de acuerdo con el cumplimiento de las actividades</t>
  </si>
  <si>
    <t xml:space="preserve">Se reporta el avance de la Actividad 2010.1.1 Decidir las clases de registro de signos distintivos sin oposición radicadas a 31 de diciembre de 2024, cuyo stock se calcula que sea de 53.432 clases, excepto los casos detenidos.
De un stock de 53.432 se han decidido 40800 para un avance del 76,4%
</t>
  </si>
  <si>
    <t>Al 30 de septiembre se han gestionado 40800 signos sin oposición de 53432 para un avance del 76%</t>
  </si>
  <si>
    <t>Se reporta el avance de la actividad  Decidir las clases de registro de signos distintivos con oposición radicadas a 31 de diciembre de 2024, cuyo stock se calcula que sea de 5.026 clases, excepto los casos detenidos.
Se decidieron  3172 clases de un stock de 5026, para un avance de 63,1%</t>
  </si>
  <si>
    <t>Al 30 de septiembre se han decidido 3172 signos radicados antes del 31 de diciembre de 2024 de 5026 para un avance del 63%</t>
  </si>
  <si>
    <t>Se presenta el avance de la Actividad 2010.1.3 Decidir las solicitudes de acciones de cancelación con traslado vencido al 14 de noviembre de 2025, excepto los casos detenidos. 
Se decidieron 838 solicitudes de  acciones de cancelación de un stock de 1013, para un avance del 82,7%</t>
  </si>
  <si>
    <t>Al 30 de septiembre se han decicido838 solicitudes de 1013, para un avance del 83%</t>
  </si>
  <si>
    <t>Se desarrollaron los micrositios y publicó la información de signos declarados como notorios URL: https://www.sic.gov.co/tema/propiedad-Industrial y de las denominaciones de origen protegidas de productos colombianos URL: https://www.sic.gov.co/tema/propiedad-Industrial (Captura de pantalla de la publicación).</t>
  </si>
  <si>
    <t>Se valida producto y entregable.</t>
  </si>
  <si>
    <t>Se elaboró por parte de la Dirección de Signos Distintivos el informe de Denominaciones de Origen  protegidas y usuarios autorizados, y el Listado de Signos Distintivos Notorios y se remitieron  el 27 de marzo de 2025, mediante correo electrónico a la Oficina de Servicios al Consumidor y Apoyo Empresarial y a la Coordinación del Grupo de trabajo de comunicación.</t>
  </si>
  <si>
    <t>Se valida la evidencia correspondiente.</t>
  </si>
  <si>
    <t>El Grupo de Comunicación de Oscae confirmó la realización de la revisión del material enviado por la Dirección de Signos Distintivos conformado por los siguientes archivos: Documento 250313 Información Preliminar DO Protegidas y Usuarios Autorizados, Documento 250313 Listado de Signos Notorios - DSD y Documento 250313 Reporte de DO Regiones, mediante correo electrónico enviado a la Dirección de Signos Distintivos con las observaciones y comentarios realizados</t>
  </si>
  <si>
    <t>Se valida cumplimiento de la actividad</t>
  </si>
  <si>
    <t xml:space="preserve">La OSCAE envío el correo electrónico con las observaciones relacionadas con la actividad 2010.2.3, que corresponde a "Ajustar el contenido correspondiente al listado de signos distintivos declarados como notorios y el de las denominaciones de origen protegidas de productos colombianos (correo electrónico de envío de la información), que hace parte del producto 2010.2 del plan de acción, "Contenidos estratégicos y accesibles para la ciudadanía sobre signos distintivos notorios y denominaciones de origen protegida de productos colombianos, publicado".
La OSCAE hizo observaciones sobre el archivo de denominaciones de origen protegidas de productos colombianos, con el punto 1 se dio respuesta a éste; y sobre el contenido correspondiente al listado de signos distintivos declarados como notorios, se dio respuesta  mediante los numerales 2,3,4 y 5   
</t>
  </si>
  <si>
    <t>Se valida el 100% del cumplimiento.</t>
  </si>
  <si>
    <t>La OSCAE, envió correo electrónico con las observaciones relacionadas en la actividad 2010.2.4 que corresponde  a " Ajustes al contenido realizados / ajustes al contenido por realizar"; donde la descripción de la actividad es la de 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 Que hace parte del producto 2010-2 del Plan de Acción.</t>
  </si>
  <si>
    <t>Se verifica cumplimiento de la actividad</t>
  </si>
  <si>
    <t>Se avala actividad y entregable.</t>
  </si>
  <si>
    <t>DESPACHO DEL SUPERINTENDENTE DELEGADO PARA LA PROPIEDAD INDUSTRIAL</t>
  </si>
  <si>
    <t>A 30 de septiembre de 2025 se han suscrito 5.306 recursos apelación, reposición, revocatoria directa y queja, presentados contra las decisiones proferidas por los Directores de Signos Distintivos y Nuevas Creaciones y la Superintendente de Industria y Comercio, lo cual corresponde a un 42.7% del objetivo planteado.</t>
  </si>
  <si>
    <t>Al 30 de septiembre se han decido 5306 recursos de 12422 para un avance del 43%</t>
  </si>
  <si>
    <t>A 30 de septiembre de 2025 se han suscrito 5.306 recursos apelación, reposición, revocatoria directa y queja, presentados contra las decisiones proferidas por los Directores de Signos Distintivos y Nuevas Creaciones y la Superintendente de Industria y Comercio, lo cual corresponde a un 42.7% del objetivo planteado</t>
  </si>
  <si>
    <t>Al 30 de septiembre se han decidio 5306 recursos de 12422 para un avance del 43%</t>
  </si>
  <si>
    <t>Mediante los memorandos 25-466267 y 25-468293 del 23 de septiembre, se remitió a la Oficina de Servicios al Consumidor y Apoyo Empresarial (OSCAE) y a la Red Nacional de Protección al Consumidor (RNPC) el Protocolo para la Promoción, Sensibilización y Orientación al Ciudadano en Temas de Propiedad Industrial.
Adicionalmente, el documento fue enviado por correo electrónico a los coordinadores de los grupos de Atención al Ciudadano, Comunicaciones, y Formación, con el fin de facilitar la socialización del documento.
En respuesta a esta socialización, se recibieron comentarios el 24 de septiembre por parte del Grupo de Comunicaciones, el 26 de septiembre de la RNPC y el 29 de septiembre del Grupo de Atención al Ciudadano.</t>
  </si>
  <si>
    <t>Una vez revisados ítems del producto: unidad de medida, fórmula de avance, fecha fin, y la descripción de avance, se avala informe cualitativo.</t>
  </si>
  <si>
    <t>Se elaboró la estructura del protocolo y se definió el contenido del mismo. Este documento ha sido desarrollado con base en los modelos establecidos por el Sistema Integrado de Gestión Institucional (SIGI)</t>
  </si>
  <si>
    <t>Se evidencia el cumplimiento de la actividad.</t>
  </si>
  <si>
    <t>Durante el mes de mayo se terminaron de definir los lineamientos para la promoción, sensibilización y orientación en temas de Propiedad Industrial que se desarrollarán en el protocolo. Este documento presenta las siguientes secciones: conceptos a nivel de aprendizaje, a nivel de orientación, a nivel de promoción, programas de fomento, identificación del público objetivo, necesidades, servicios y grupo de trabajo responsable, recursos de apoyo, comunicaciones, capacitación interna y esquemas de articulación para la orientación en PI, desde atención al ciudadano y desde formación.</t>
  </si>
  <si>
    <t>Se valida entregable de la actividad.</t>
  </si>
  <si>
    <t xml:space="preserve">El 15 de agosto se remitió al CIGEPI el documento "Protocolo de Promoción, Sensibilización y Orientación en Propiedad Industrial", con las observaciones realizadas por la Delegada. Posteriormente, el documento fue ajustado y, el 28 de agosto, se envió al Coordinador de CIGEPI, la versión final junto con la propuesta de correo para su respectivo envío a los grupos de trabajo mencionados en el protocolo. Se anexa versión final del protocolo elaborado.
</t>
  </si>
  <si>
    <t>Se valida cumplimiento de la actividad.</t>
  </si>
  <si>
    <t>Una vez revisada la justificación, al igual que la descripción de la actividad, fórmula de avance y fecha de fin, se avala avance cualitativo.</t>
  </si>
  <si>
    <t>Se realizó el séptimo seguimiento correspondiente al mes de septiembre de 2025. En el que se evidencia el avance del producto en atención al plan de trabajo establecido. Se presenta el 7mo informe de seguimiento donde se evidencian los avances revisión y verificación tipología TRD Vs los documentos internos y externos generados en el Sistema de Información de Propiedad Industrial –SIPI de la Dirección de Nuevas Creaciones, para el proceso de concesión de Patentes de Invención y Patentes de Modelo Utilidad.</t>
  </si>
  <si>
    <t>Una vez revisados ítems del producto: unidad de medida, fórmula de avance y fecha fin, y la descripción de avance, se avala informe cualitativo.</t>
  </si>
  <si>
    <t>En sesión de trabajo realizada el 10 de febrero de 2025, se concertó y aprobó el cronograma para identificar el plan de trabajo a desarrollar para el diseño de la solución, mapa de ruta y documentación inicial para el manejo del expediente electrónico.</t>
  </si>
  <si>
    <t>Se adjuntan los documentos requeridos para validar el seguimiento.</t>
  </si>
  <si>
    <t>El cronograma elaborado contempla otros hitos para el desarrollo del producto, por tanto, se presenta el plan de trabajo a corte 30 de septiembre de 2025. 
Respecto del avance de la actividad se realizó el informe de seguimiento a las actividades planeadas en el cronograma de trabajo para el expediente electrónico del mes de septiembre siendo este el séptimo seguimiento de la actividad, lo que equivale a un 87,5 % de cumplimiento.</t>
  </si>
  <si>
    <t>Una vez revisada la justificación, al igual que la descripción de la actividad, fórmula de avance, fecha de fin, y el informe de seguimiento y cronograma, se avala avance cualitativo.</t>
  </si>
  <si>
    <t xml:space="preserve">Se ha venido trabajando en el documento del protocolo para la conservación de evidencias en el entorno digital, y con el fin de realizar la respectiva revisión de los aspectos técnicos, se realizó una segunda mesa de trabajo con la OTI para posteriormente realizar la revisión de aspectos jurídicos con la Oficina Asesora Jurídica. </t>
  </si>
  <si>
    <t>Se identificaron los tipos de evidencia y fuentes que requieren conservación en los trámites de PI, actividad liderada por la Dirección de Nuevas Creaciones, en concurso con la Dirección de Signos Distintivos, la OTI y el GT de Vía Administrativa de la Delegatura de PI.</t>
  </si>
  <si>
    <t>Se constata el cumplimiento de la evidencia, conforme a lo dispuesto en la actividad del plan de acción.</t>
  </si>
  <si>
    <t>Se realizó el análisis de las leyes  y regulaciones sobre la conservación de evidencias digitales por parte de la OAJ (radicado 25-67392) y se realizó un documento complementario por parte de la Dirección de Nuevas Creaciones que está liderando las actividades de este producto.</t>
  </si>
  <si>
    <t>Se valida la evidencia, conforme a la actividad del plan de acción.</t>
  </si>
  <si>
    <t>Se Definió la estructura y el contenido del Protocolo, actividad liderada por la Dirección de Nuevas creaciones, en conjunto con la Dirección de Signos Distintivos, la OTI y el GT de Vía administrativa de la Delegatura de PI.</t>
  </si>
  <si>
    <t>Se valida estructura del protocolo</t>
  </si>
  <si>
    <t>Se realizó la puesta en producción de la versión 2.7 y la versión 2.7.12 (soporte urgente).</t>
  </si>
  <si>
    <t>Se verifica seguimiento con las evidencias  reportadas. se sugiere para próximos seguimientos explicar de manera mas clara y detallada en la celda de justificación el avance de la actividad, de tal manera que sea de fácil entendimiento para la comunidad en general, recuerden que la información de esta celda hace parte del seguimiento que se publica en la pagina WEB.</t>
  </si>
  <si>
    <t>Se realizó la priorización de los requerimientos para el desarrollo de la versión  2.7.12 (soporte urgente) solicitud relacionada en el mantis 0175499.</t>
  </si>
  <si>
    <t>Durante el mes de julio de 2025 se realizó la puesta en producción de la versión 2.7 y la versión 2.7.12 (soporte urgente).</t>
  </si>
  <si>
    <t>Se remitieron mediante memorando al grupo de regulación de la Oficina Asesora Jurídica las dos propuestas de actualización del titulo X de la Circular única en su versión final. Dando así cumplimiento al producto del plan de acción. Lo radicados de los memorandos son los siguientes: 25-291631 y 25-339637</t>
  </si>
  <si>
    <t>Se verifica el cumplimiento del producto con las evidencias reportadas, se descuenta 5 puntos porcentuales de eficiencia dado que de acuerdo con el procedimiento DE02-P01 los seguimientos a actividades vencidas se deben registrar dentro de los 5 días hábiles siguientes a su vencimiento, es decir este seguimiento se debió reportar el 25 de julio y el reporte esta registrado el 6 de agosto, información entregada en capacitaciones realizadas y correos de solicitud de seguimiento enviados mensual</t>
  </si>
  <si>
    <t>Mediante memorado 25-108180, de fecha 10 de marzo de 2025,  se remitió al Despacho de la Superintendente Delegada para la Propiedad Industrial un documento con las necesidades de regulación identificadas por las Direcciones de Nuevas Creaciones, Signos Distintivos y Vía Administrativa en materia de Signos. Se remiten los memorando que identifican las necesidades en las dos materias.</t>
  </si>
  <si>
    <t>Se valida identificación de necesidades para: (i) Vía administrativa y (ii) las Direcciones de Nuevas Creación, Signos distintivos.</t>
  </si>
  <si>
    <t>Se elaboraron y entregaron al despacho de la Delegada para la Propiedad Industrial las 2 propuestas de modificación y actualización de la Circular Única.</t>
  </si>
  <si>
    <t>Se valida ejecución de la actividad</t>
  </si>
  <si>
    <t>Mediante memorando 25-290436- -0 y 25-291631- -0-, se remitieron a la OAJ las propuestas de modificación al Título X de la Circular Única.</t>
  </si>
  <si>
    <t>Se avala el cumplimiento de la presente actividad en la cual se evidencian 2 propuestas de modificación al Titulo X de la circular única en temas de propiedad industrial.</t>
  </si>
  <si>
    <t>Se remitieron mediante memorando al grupo de regulación de la Oficina Asesora Jurídica las dos propuestas de actualización del titulo X de la Circular única en su versión final. Dando así cumplimiento a la actividad. Lo radicados de los memorandos son los siguientes: 25-291631 y 25-339637</t>
  </si>
  <si>
    <t>Se verifica el cumplimiento de la actividad con las evidencias reportadas, se descuenta 5 puntos porcentuales de eficiencia dado que de acuerdo con el procedimiento DE02-P01 los seguimientos a actividades vencidas se deben registrar dentro de los 5 días hábiles siguientes a su vencimiento, es decir este seguimiento se debió reportar el 25 de julio y el reporte esta registrado el 6 de agosto, información entregada en capacitaciones realizadas y correos de solicitud de seguimiento enviados mensual</t>
  </si>
  <si>
    <t>OFICINA DE TECNOLOGÍA E INFORMÁTICA</t>
  </si>
  <si>
    <t>Se elevo consulta de la Delegatura para asuntos jurisdiccionales sobre la supervisión y comite del convenio a la oficina asesora juridica de la Entidad, de acuerdo con la última versión enviada por el MIN Justicia.
Se hizo seguimiento para avanzar en el convenio para acceso de SIRNA  del Consejo Superior de la Judicatura, recibiendo los formatos de anexo técnico, acuerdo de confidencialidad y necesidades de contratación de dicha Entidad, los cuales ya cuentan con las observaciones de la oficina juridica de la SIC.
Para este periodo se continua avanzando en la documentación del catalogo establecido.
En este periodo, se inicio el proceso de revisión metodologica de la OAP del procedimiento de interoperabilidad.
Se realizan nuevas gestiones con la Agencia Nacional Digital para solicitar el apoyo en varios temas incluyendo el mecanismo de seguimiento.</t>
  </si>
  <si>
    <t xml:space="preserve">Se verifica avance reportado en atención a los soportes anexos </t>
  </si>
  <si>
    <t xml:space="preserve">Se formula el plan de intercambio </t>
  </si>
  <si>
    <t xml:space="preserve">Se verifica el cumplimiento de la actividad de acuerdo al soporte anexo </t>
  </si>
  <si>
    <t xml:space="preserve">El Plan de Trabajo para la estrategia de gobierno y calidad de datos, con corte a septiembre registra un logro ponderado del 74%. Se avanzó en el Diseño de Procesos clave para el gobierno del dato y el Diseño de la arquitectura de datos y herramientas de gobierno del dato. </t>
  </si>
  <si>
    <t>Se realiza el plan de trabajo de gobierno de datos</t>
  </si>
  <si>
    <t xml:space="preserve">Se verifica el cumplimiento de la actividad con las evidencias suministradas </t>
  </si>
  <si>
    <t>Se realiza el reporte de ejecución del Plan SGSI,donde se evidencia que, de 24 actividades propuestas, 13 ya se encuentran al 100%, 11 ya dieron inicio y tienen avance de ejecución, el Logro Ponderado acumulado a septiembre 70%, Adicional a esto, es importante resaltar que este plan cuenta con dos actividades asociadas al (PES).
3-3 Vulnerabilidades críticas remediadas o solucionadas, Esta actividad tiene una meta del 100% y se lleva un avance del 75% a corte septiembre se han realizado (58) escaneos de vulnerabilidades. soporte: 3-3 GTIFSG Gestión de Vulnerabilidades 31-07-2025, 3-3 GTIFSG
6-3 BIA actualizado y publicado en el módulo SIGI): Se está a la espera de mesa de trabajo con la Jefatura OTI y sus respectivos Grupo, con la finalidad de socializar los servicios críticos identificados en las mesas de trabajo con los procesos, una vez se dé la sesión se procede a la actualización del documento BIA.</t>
  </si>
  <si>
    <t xml:space="preserve">se formula el plan de seguridad </t>
  </si>
  <si>
    <t xml:space="preserve">Se verifica el cumplimiento de la actividad con el anexo aportado </t>
  </si>
  <si>
    <t>Se realiza el segundo informe de seguimiento a los riesgos de seguridad de la información dando cumplimento al primer entregable con corte a septiembre, para un avance de la actividad del 66%, Se adjunta los soportes de los seguimientos realizados 
De igual manera, durante el seguimiento, se evidencia que cada una de las áreas gestionaron las actividades planeadas a ejecutarse en tercer trimestre: en julio 6 actividades, en agosto 2 actividades y en septiembre 3 actividades.
De conformidad con lo anteriormente descrito, se confirma la ejecución de 11 actividades.
Teniendo en cuenta que hasta el momento son en total 101 actividades descritas en los planes de tratamiento de riesgos de seguridad de la información, el avance es del 24.75%.</t>
  </si>
  <si>
    <t>De acuerdo con el avance reportado y soportado por la actividad 20.4.2 el avance es de 24,75</t>
  </si>
  <si>
    <t>Se realizó la consolidación de los riesgos de seguridad, con sus respectivos tratamientos, fechas y responsables.</t>
  </si>
  <si>
    <t>El avance porcentual registrado corresponde con las evidencias presentadas</t>
  </si>
  <si>
    <t>Se realiza el segundo informe de seguimiento a los riesgos de seguridad de la información dando cumplimento al segundo entregable con corte a septiembre, para un avance de la actividad del 24.75%.
se evidencia que cada una de las áreas gestionaron las actividades planeadas a ejecutarse en tercer trimestre: en julio 6 actividades, en agosto 2 actividades y en septiembre 3 actividades.
De conformidad con lo anteriormente descrito, se confirma la ejecución de 11 actividades.
Teniendo en cuenta que se adicionaron nuevas actividades, actualmente son en total 101 actividades descritas en los planes de tratamiento de riesgos de seguridad de la información. 
Aplicando la fórmula de la regla de tres simple directa, se evidencia un avance del 24,75%.</t>
  </si>
  <si>
    <t xml:space="preserve">Se verifica el avance reportado en atención a los soportes anexos </t>
  </si>
  <si>
    <t>En ese periodo de tiempo de los 14 proyectos definidos en la hoja de ruta y se han terminado 2 proyectos: Potencialización de servicios ciudadanos digitales en los trámites priorizados y Fortalecimiento ecosistema analítico para el uso y explotación con enfoque preventivo de la inspección, vigilancia y control. 
Se han realizado cambios de actividades o proyectos sin afectar  fechas finales del PETI, de los siguientes proyectos: 
Implementar de un Centro de Operaciones de Seguridad SOC propio de la SIC
Diseño y prototipo de solución inteligente de facturas médicas –guardián
Rediseño del portafolio de servicios
Modernización y fortalecimiento de aplicaciones para mejorar gestión institucional en fechas especificas de intervención de las 50 aplicaciones priorizadas.</t>
  </si>
  <si>
    <t xml:space="preserve">Se  verifica seguimiento en atención a los soportes anexos </t>
  </si>
  <si>
    <t>Formular plan estratégico de tecnologías de información PETI</t>
  </si>
  <si>
    <t xml:space="preserve">Se verifica el cumplimiento de la actividad dentro de los tiempos establecidos </t>
  </si>
  <si>
    <t xml:space="preserve">En ese periodo de tiempo de los 14 proyectos definidos en la hoja de ruta y se han terminado 2 proyectos: Potencialización de servicios ciudadanos digitales en los trámites priorizados y Fortalecimiento ecosistema analítico para el uso y explotación con enfoque preventivo de la inspección, vigilancia y control. 
Se han realizado cambios de actividades o proyectos sin afectar  fechas finales del PETI, de los siguientes proyectos: 
Implementar de un Centro de Operaciones de Seguridad SOC propio de la SIC
Diseño y prototipo de solución inteligente de facturas médicas –guardián
Rediseño del portafolio de servicios
Modernización y fortalecimiento de aplicaciones para mejorar gestión institucional en fechas especificas de intervención de las 50 aplicaciones priorizadas.
</t>
  </si>
  <si>
    <t>DESPACHO DEL SUPERINTENDENTE DELEGADO PARA ASUNTOS JURISDICCIONALES</t>
  </si>
  <si>
    <t># de demandas gestionadas / 137 demandas a gestionar</t>
  </si>
  <si>
    <t>4000-1 De enero a septiembre de 2025, y de acuerdo con la meta establecida de finalizar 137 acciones de competencia desleal y propiedad industrial que hayan sido admitidas a 31 de diciembre de 2024, se evidenció un avance de 116 procesos lo que equivale al 84.7%</t>
  </si>
  <si>
    <t>Al 30 de septiembre llevan finalizadas 116 procesos de  137 , para un avance del 85%</t>
  </si>
  <si>
    <t>4000-1-1 De enero a septiembre de 2025, y de acuerdo con la meta establecida de finalizar 137 acciones de competencia desleal y propiedad industrial que hayan sido admitidas a 31 de diciembre de 2024, se evidenció un avance de 116 procesos lo que equivale al 84.7%</t>
  </si>
  <si>
    <t>Al 30 de septiembre de 2025 se han finalizado 116 procesos para un avance del 84% es importante que el radicado 24 392593, corresponde a una</t>
  </si>
  <si>
    <t># de Acciones de protección al consumidor gestionadas / 43000 Acciones de protección al consumidor por gestionar</t>
  </si>
  <si>
    <t>4000-2 De enero a septiembre de 2025, y de acuerdo con la meta establecida de gestionar 43000 demandas de protección al consumidor, se evidencia un avance de 36.751 procesos calificados a tiempo lo que equivale al 85.5%.</t>
  </si>
  <si>
    <t>Al 30 de septiembre de 2025, llevan 36722 procesos de 43000, para un avance del 85%</t>
  </si>
  <si>
    <t>4000-2-1 De enero a septiembre de 2025, y de acuerdo con la meta establecida de gestionar 43000 demandas de protección al consumidor, se evidencia un avance de 36.751 procesos calificados a tiempo lo que equivale al 85.5%.</t>
  </si>
  <si>
    <t>A la fecha llevan 36729 procesos gestionados de 43000 para un avance del 85%</t>
  </si>
  <si>
    <t>Niveles de congestión de los procesos admitidos y pendientes de decisión a 31 de marzo de 2025, en materia de Protección al Consumidor, reducidos. (Informe final que liste los autos o sentencias admitidos, finalizados)</t>
  </si>
  <si>
    <t># de procesos de protección al consumidor finalizados / 22000 Procesos de protección al consumidor a finalizar</t>
  </si>
  <si>
    <t>4000-3 De enero a septiembre de 2025, y de acuerdo con la meta establecida de finalizar 22000 acciones de protección al consumidor admitidas y pendientes de decisión a 31 de marzo de 2025, se evidencia un avance de 17.097 procesos lo que equivale al 77.71%.</t>
  </si>
  <si>
    <t>Al 30 de septiembre de 2025,  lllevan 17097 procesos culminados de 22000, para un avance del 78%</t>
  </si>
  <si>
    <t>Finalizar las acciones de protección al consumidor admitidas y pendientes de decisión a 31 de marzo de 2025. (Listado mensual en Excel de autos o sentencias finalizados)</t>
  </si>
  <si>
    <t>4000-3-1 De enero a septiembre de 2025, y de acuerdo con la meta establecida de finalizar 22000 acciones de protección al consumidor admitidas y pendientes de decisión a 31 de marzo de 2025, se evidencia un avance de 17.097 procesos lo que equivale al 77.71%.</t>
  </si>
  <si>
    <t>Al 30 de septiembre se han gestionados 17097 demandas de 22000, para un avance del 78%</t>
  </si>
  <si>
    <t>Cultura de cumplimiento de sentencias, transacciones y conciliaciones a favor del consumidor, legalmente celebradas, fortalecida a través del trámite de verificación de cumplimiento. (Informe final de finalizados / único entregable)</t>
  </si>
  <si>
    <t># de procesos en verificación del cumplimiento finalizados / 12400 Procesos en verificación del cumplimiento a finalizar</t>
  </si>
  <si>
    <t>4000-4 De enero a septiembre de 2025, y de acuerdo con la meta establecida de finalizar el trámite para la verificación del cumplimiento de 12.400 sentencias, transacciones y conciliaciones a favor del consumidor legalmente celebradas, se evidencia un avance de 8.399 procesos finalizados lo que equivale al 67.73%.</t>
  </si>
  <si>
    <t>La evidencia soporta el porcentaje de avance reportado.</t>
  </si>
  <si>
    <t>Finalizar el trámite para la verificación del cumplimiento de las sentencias, transacciones y conciliaciones a favor del consumidor legalmente celebradas (Listado en Excel mensual de finalización)</t>
  </si>
  <si>
    <t>4000-4-1 De enero a septiembre de 2025, y de acuerdo con la meta establecida de finalizar el trámite para la verificación del cumplimiento de 12.400 sentencias, transacciones y conciliaciones a favor del consumidor legalmente celebradas, se evidencia un avance de 8.399 procesos finalizados lo que equivale al 67.73%.</t>
  </si>
  <si>
    <t xml:space="preserve">Se validad el % de avance reportado del 67,73 se tienen finalizados 8399 de 12400 programados a finalizar. La evidencia corresponde al entregable listado mensual en formato Excel con la relación de los tramites finalizados. </t>
  </si>
  <si>
    <t>4000-4-2 De mayo a septiembre de 2025, y de acuerdo con la meta establecida de finalizar con archivo el 100% del trámite de los expedientes sin noticia de incumplimiento, noticias pretempore, extemporáneas o archivo por ausencia de derecho de postulación y controles de legalidad que deriven en archivo en relación con las sentencias, transacciones y conciliaciones respecto de las sociedades FAST COLOMBIA SAS y ULTRA AIR S.A.S proferidas a 31 de marzo de 2025, se evidencia un avance de 14.885 procesos finalizados lo que equivale al 90.35%.</t>
  </si>
  <si>
    <t>Se valida el % de avance. Se evidencia en el Excel adjunto la finalización de 14.885 de 16.475 mesta establecida</t>
  </si>
  <si>
    <t>4000-5 De acuerdo con la meta establecida de realizar seis (6) jornadas de territorialización, se adjunta el listado y piezas publicitarias de las cinco jornadas realizadas a la fecha, para lo cual se evidencia un avance de 83.3%.
1.Santa Marta los días 29 y 30 de abril de 2025
2. Cali, los días 8 y 9 de mayo de 2025
3. Medellín los días 14 y 15 de mayo de 2025
4. Pereira los días 25 y 26 de agosto de 2025
5. Cúcuta los días 4 y 5 de septiembre de 2025</t>
  </si>
  <si>
    <t xml:space="preserve">Valida el % de avance del 83,33 correspondiente a 5 de 6 jornadas de territorialización programadas. Los soportes corresponden a lo reportado. </t>
  </si>
  <si>
    <t xml:space="preserve">4000-5-1 De acuerdo con la meta establecida de definir fechas de las jornadas de territorialización, se remite correo electrónico con las fechas de las jornadas, lo que equivale al 100 %  </t>
  </si>
  <si>
    <t xml:space="preserve">Se verifica cumplimiento de la actividad con las evidencias reportadas </t>
  </si>
  <si>
    <t>4000-5-2 De acuerdo con la meta establecida de realizar seis (6) jornadas de territorialización, se adjunta el listado, piezas publicitarias y correo de la quinta jornada realizada en la ciudad de Cucuta-Norte de Santander los días 4 y 5 de septiembre de 2025, se evidencia un avance de 83.3%.</t>
  </si>
  <si>
    <t>Se valida el porcentaje de avance del 83,33 correspondiente a realización 5 de 6 jornadas territoriales realizadas. Las evidencias soportan la ejecución de la actividad.</t>
  </si>
  <si>
    <t>4000-6-1 De acuerdo con la meta establecida de solicitar la publicación de la fecha del evento en el calendario de eventos de la entidad al Grupo de trabajo de Comunicaciones, se evidencia el cumplimiento de la actividad que equivale al 100%.</t>
  </si>
  <si>
    <t>Se verifica el cumplimiento con las evidencias reportadas</t>
  </si>
  <si>
    <t>4000-6-2 De acuerdo con la meta establecida de publicar fecha del Congreso en el calendario de eventos de la entidad, se evidencia el cumplimiento de la actividad que equivale al 100%.
Conforme a lo anterior se adjunta correo inicial de solicitud de publicación del Congreso al G. T de Comunicaciones, correo de ajuste en las fechas del evento (4/09/2025) y pantallazo de la publicación del congreso en el calendario de eventos de la entidad)</t>
  </si>
  <si>
    <t xml:space="preserve">Se evidencia el cumplimiento de la actividad de publicar la fecha del evento. Sin embargo, se evalúa la eficiencia con un -5 dado que se reportó después de los 5 días habilitados para reportar una vez pase la fecha de vencimiento. </t>
  </si>
  <si>
    <t>GRUPO DE TRABAJO DE SERVICIOS ADMINISTRATIVOS Y RECURSOS FÍSICOS</t>
  </si>
  <si>
    <t>En el marco de las estrategias institucionales orientadas a la reducción de emisiones, la adaptación al cambio climático y la transición energética, como parte del compromiso con la protección del medio ambiente, se alcanzó un avance del 70%, equivalente a 26 actividades ejecutadas con corte a septiembre. Entre las acciones realizadas se destacó la jornada del “Día de Cero Impresiones”, cuyo propósito fue reducir la huella ambiental asociada a los procesos de impresión. Asimismo, se emitieron boletines energéticos dirigidos a fomentar el consumo responsable de la energía como recurso natural. Estas medidas buscan garantizar que los insumos utilizados respondan a criterios de sostenibilidad, minimizando su impacto ambiental y alineándose con los objetivos ambientales de la Entidad.</t>
  </si>
  <si>
    <t xml:space="preserve">Se avala el avance cualitativo y cuantitativo dado al presente producto en el cual se destaca la jornada del dia de cero impresiones, cuyo propósito fue reducir la huekka ambiental asociada a los procesos de impresión. Asi mismo los boletines enerféticos dirigidos a fomentar el consumo responsable de la energía como reurs natural </t>
  </si>
  <si>
    <t>De acuerdo con las estrategias de ejecución de las campañas ambientales orientadas a la reducción de gases de efecto invernadero (GEI) y otros aspectos ambientales generados por la Entidad, durante este mes se llevaron a cabo dos actividades relevantes para el cumplimiento del producto; Jornada de Cero Impresiones, cuyo objetivo es contribuir a la disminución del consumo de papel y energía, reduciendo así la huella de carbono institucional y Emisión de boletines energéticos, destinados a informar sobre el comportamiento del ahorro energético y las medidas implementadas, con el fin de sensibilizar a funcionarios y contratistas en torno al consumo responsable de este recurso. Como resultado, se alcanzó un avance del 71% en el plan de trabajo, correspondiente a un total de 17 actividades ejecutadas.</t>
  </si>
  <si>
    <t xml:space="preserve">Se avala el avance cualitativo y cuantitativo de la presente actividad se han ejecutado 17 de las 24 actividades programadas en el plan de trabajo se hallegan informes de julio a septiembre relacionados con dia cero impresiones y Boletines energéticos. </t>
  </si>
  <si>
    <t xml:space="preserve">En el marco de la transición energética, se ha dado continuidad al proceso de seguimiento y control en el uso de tóneres y tintas ecológicas, con el fin de fomentar el consumo responsable y reducir la huella ambiental asociada a los procesos de impresión. Esta medida busca asegurar que los insumos utilizados cumplan con criterios de sostenibilidad, minimizando su impacto en el entorno y alineándose con los objetivos ambientales de la Entidad. Para este reporte se registró un avance en el plan de trabajo del 88%, para un total de 7 actividades ejecutadas. </t>
  </si>
  <si>
    <t>Se mantiene el porcentaje de avance del mes de agosto, se recomienda No reportar avance cuando no se obtengan logros de acuerdo al plan de trabajo.</t>
  </si>
  <si>
    <t>Dentro del marco de reducción de la huella de carbono que emite la Entidad, se desarrolló proceso de contratación con la empresa Higienistas Consultores SAS mediante contrato 1255 de 2025 para realización el inventario, cálculo de la huella de carbono vigencia 2024 y propuestas de compensación de las mismas. Para este reporte se registra un avance de ejecución de la actividad del 100%.</t>
  </si>
  <si>
    <t>Se avala el cumplimiento de la presente actividad por la presentación del informe, sin embargo la actividad indicaba Cuantificar las emisiones de gases efecto invernadero lo cual no se logro por cuanto lo indicado en el informe allegado: debido a que la entidad no cuenta
registros del consumo mensual y generación de aguas residuales, no obstante, la entidad proyecta realizar mudanza a una nuevas instalaciones, por tal motivo se recomienda generar el uso de las estrategias planteadas en este item</t>
  </si>
  <si>
    <t xml:space="preserve">Para el mes de mayo se realizó actualización y evaluación de la Matriz de Aspectos e Impactos Ambientales generados en la Entidad. Como resultado de esta se identificó 3 aspectos significativos: Consumo de energía, Consumo de papel y consumo de tóner. Estos aspectos están siendo atacados dentro de las estrategias establecidas para la reducción de emisiones y adaptación al cambio climático y la transición energética y la protección del medio ambiente, mediante actividades que ayudan a disminuir el impactos que la genera en el medio ambiente. </t>
  </si>
  <si>
    <t>Se avala el cumplimiento de la presente actividad, mediante la matriz de identificación de aspectos, evaluación y control de impactos ambientales.</t>
  </si>
  <si>
    <t>GRUPO DE TRABAJO DE CENTRO DE INFORMACIÓN TECNOLÓGICA Y APOYO A LA GESTIÓN DE PROPIEDAD LA INDUSTRIAL</t>
  </si>
  <si>
    <t>Los Programas de fomento al uso estratégico de la propiedad industrial como herramienta de competitividad para empresarios, como son el programa CATI y MiPYMES se encuentran en ejecución.  Los avances de cada programa están cargados en las actividades 2023.1.2 y 2023.1.4.
El porcentaje de avance se calcula utilizando la fórmula de avance, que es: seguimientos realizados / seguimientos programados. Durante el año se realizarán un total de 10 seguimientos, y actualmente se está reportando el octavo seguimiento. Por lo tanto, el porcentaje de avance es del 80%.</t>
  </si>
  <si>
    <t xml:space="preserve">Se elaboró la matriz de metas y seguimiento de ejecución del programa CATI del año 2025
</t>
  </si>
  <si>
    <t>Se valida la evidencia. Respecto del seguimiento es importante remitir la matriz diligenciada por mes con el fin de validar los seguimientos realizados en la actividad de ejecutar el programa de CATIS.</t>
  </si>
  <si>
    <t>Al 30 de septiembre de 2025 con los CATI se han realizado 11.320 orientaciones personalizadas en Propiedad Industrial a 6.305 usuarios y 548 (240 en patentes y 308 en diseños industriales) asistencias en búsqueda de información tecnológica, lo que ha resultado en la presentación de 2.407 solicitudes de propiedad industrial (2.107 marcas, 247 diseños industriales y 53 patentes). Los usuarios orientados están ubicados en 400 municipios de 31 departamentos del país.
De los cuales 1.781 orientaciones en Propiedad Industrial corresponden a 955 MiPymes y 102 asistencias en búsqueda de información tecnológica (21 en patentes y 81 en diseños industriales).
El avance se mide como seguimientos realizados/seguimientos programados: de 10 previstos, se ha reportado el octavo, lo que corresponde a un 80% de avance.</t>
  </si>
  <si>
    <t>Se elaboró matriz de fases y etapas para el seguimiento de ejecución del programa PI MiPYMES para 2025.</t>
  </si>
  <si>
    <t>Se valida la evidencia. Respecto del seguimiento es importante remitir la matriz diligenciada por mes con el fin de validar los seguimientos realizados en la actividad de ejecutar el programa de MIPIMES.</t>
  </si>
  <si>
    <t>En el marco del programa P.I para las MiPymes, durante septiembre se realizaron 9 diagnósticos a igual número de empresas. Dado que el programa se ejecutará a lo largo de los últimos tres meses del año, el porcentaje de avance reportado corresponde al 30%.</t>
  </si>
  <si>
    <t>Una vez revisada la matriz de seguimiento de ejecución del programa, fórmula de avance, fecha de fin, y el informe de seguimiento y cronograma, se avala avance</t>
  </si>
  <si>
    <t>Las Mesas de Integración para conectar actores del ecosistema de innovación en Propiedad Industrial y Transferencia Tecnológica están en ejecución. El 10 de septiembre se realizó la primera Mesa de integración con asistencia principalmente de los CATI-SIC, CATI institucionales.  Se adjunta acta y listado de asistencia</t>
  </si>
  <si>
    <t>Una vez revisada el acta administrativa, acta de asistencia, fórmula de avance, fecha de fin, y el informe de seguimiento y cronograma, se avala avance</t>
  </si>
  <si>
    <t>Se realizó la "Propuesta para la realización de las Mesas de integración para la conexión de actores del ecosistema de innovación involucrados en temas de Propiedad Industrial y transferencia tecnológica" el 27 de marzo, y se envió por correo electrónico a la Delegada el 28 de marzo.</t>
  </si>
  <si>
    <t>Se valida el cumplimiento y entregable de la actividad.</t>
  </si>
  <si>
    <t>El 10 de septiembre se realizó la primera Mesa de integración con asistencia principalmente de los CATI-SIC, CATI institucionales.  Se adjunta acta y listado de asistencia</t>
  </si>
  <si>
    <t>Una vez revisada el acta administrativa, acta de asistencia, fórmula de avance, fecha de fin, y el informe de seguimiento y cronograma, se avala avance de la actividad.</t>
  </si>
  <si>
    <t>Los Programas de fomento para el uso estratégico de la propiedad industrial en la Economía Popular, como son el programa Pie y Marcas de Paz se encuentran en ejecución. Los avances de cada programa están cargados en las actividades 2023.3.2 y 2023.3.4.
El avance se mide como seguimientos realizados/seguimientos programados: de 10 previstos, se ha reportado el octavo, lo que corresponde a un 80% de avance.</t>
  </si>
  <si>
    <t>Una vez revisada la matriz de seguimiento de ejecución de la estrategia de Marcas de Paz 2025, los respectivos proyectos asociados y la matriz de seguimiento PI con las respectivas instituciones aliadas y sus diferentes etapas, además de la unidad de medida, fórmula de avance, fecha fin y la descripción de avance, se avala informe cualitativo.</t>
  </si>
  <si>
    <t>Se elaboró matriz de programación de jornadas y seguimiento de ejecución del programa Propiedad Industrial para emprendedores PI-e para 2025.</t>
  </si>
  <si>
    <t>Se valida matriz correspondiente. Importante realizar el seguimiento mensual con el fin de observar el nivel de avance.</t>
  </si>
  <si>
    <t>Al 30 de septiembre de 2025 se han ejecutado 36 PI-e: 28 finalizados y 8 en curso. Resultados: 1.699 emprendedores inscritos; 1.560 en etapa de conceptos y charla informativa; 1.433 diagnósticos; 1.277 sensibilizados; 1.249 orientaciones; 1.094 solicitudes de PI radicadas (899 marcas, 194 diseños industriales y 1 patente). En septiembre, la estrategia PI-e se desarrolló en articulación con la Cámara de Comercio de Bucaramanga, UNAD sede Yopal, Cámaras de Comercio de Tunja y Santa Rosa de Cabal, SENA Risaralda y Alcaldía de Medellín. El avance se mide como seguimientos realizados/seguimientos programados: de 10 previstos, se ha reportado el octavo, lo que corresponde a un 80% de avance.</t>
  </si>
  <si>
    <t>Una vez revisada la matriz de seguimiento, además de la unidad de medida, fórmula de avance, fecha fin y la descripción de avance, se avala informe cualitativo.</t>
  </si>
  <si>
    <t>Se elaboró matriz de etapas para el seguimiento de ejecución de la estrategia Marcas de Paz para 2025.</t>
  </si>
  <si>
    <t xml:space="preserve">Se valida la evidencia. Es importante que el área realice seguimiento mensual a la matriz y que la envié a través del aplicativo. </t>
  </si>
  <si>
    <t>Hasta el 30 de septiembre, se han beneficiado 168 proyectos productivos vinculados a organizaciones como la Unidad para las Víctimas, el Fondo Colombia en Paz (a través de su marca PaisSana), la Agencia para la Reincorporación y la Normalización (ARN), y el Ministerio de Comercio, Industria y Turismo mediante la estrategia Colombia Destinos de Paz.
En total, se han identificado 168 marcas asociadas a estos proyectos, se han brindado 143 orientaciones y se han radicado 121 solicitudes de registro de marca.
Estos proyectos productivos tienen presencia en 71 municipios del país.
El avance se mide como seguimientos realizados/seguimientos programados: de 10 previstos, se ha reportado el octavo, lo que corresponde a un 80% de avance.</t>
  </si>
  <si>
    <t>Una vez revisada el informe de avance Matriz Marcas de Paz 2025, la justificación, al igual que la descripción de la actividad, fórmula de avance, fecha de fin, se avala avance cualitativo.</t>
  </si>
  <si>
    <t>El segundo boletín tecnológico relacionado con geotermia, se encuentra en ejecución. En el mes de septiembre se diseñó la estrategia de búsqueda de información tecnológica y comercial a nivel nacional e internacional. Asimismo, se realizó la normalización y el análisis de la información de patentes en ambos niveles y se avanzó en el estudio de tendencias y contexto. Finalmente, se elaboró el capítulo de presentación del nuevo boletín.</t>
  </si>
  <si>
    <t>Una vez revisado el boletín tecnológico, con la descripción de las diferentes actividades y tareas, al igual que la unidad de medida, la fórmula de avance, fecha fin y la descripción de avance, se avala informe cualitativo del producto.</t>
  </si>
  <si>
    <t>Se elaboró el cronograma de actividades para la elaboración de los 2 boletines tecnológicos del presente año.</t>
  </si>
  <si>
    <t>Se valida plan de trabajo</t>
  </si>
  <si>
    <t>En el mes de septiembre se diseñó la estrategia de búsqueda de información tecnológica y comercial a nivel nacional e internacional. Asimismo, se realizó la normalización y el análisis de la información de patentes en ambos niveles y se avanzó en el estudio de tendencias y contexto. Finalmente, se elaboró el capítulo de presentación del nuevo boletín.
El porcentaje de avance se calcula teniendo en cuenta que hasta el momento se ha publicado y divulgado un boletín tecnológico.</t>
  </si>
  <si>
    <t>Se está trabajando en la planeación del webinar relacionado con el primer boletín tecnológico.</t>
  </si>
  <si>
    <t>Se valida informe cualitativo.</t>
  </si>
  <si>
    <t>En el marco de la "Estrategia para fomentar el uso y difusión de instrumentos de protección de la Propiedad Industrial en productos agrícolas, alimenticios y preparaciones elaboradas mediante métodos tradicionales", durante el mes de septiembre se realizaron las siguientes actividades:
1 actividad de orientación especializada a la asociación ASOMEFAMA del departamento de Nariño el 10 de septiembre
3  actividades de sensibilización en marcas colectivas :
-1 sensibilización para asociaciones agroproductoras de la comunidad AFRO del departamento del Chocó el 19 de septiembre
-1 sensibilización para asociación de tejedores de  sombrero de  Suaza de los municipios de Acevedo, Suaza y Guadalupe  el 29 de septiembre
-1 sensibilización para asociación de Chiva de Pitalito , en el municipio de Pitalito Huila el 30 de septiembre</t>
  </si>
  <si>
    <t>Se avala descripción cualitativa.</t>
  </si>
  <si>
    <t xml:space="preserve">En el marco de la "Estrategia para fomentar el uso y difusión de instrumentos de protección de la Propiedad Industrial en productos agrícolas, alimenticios y preparaciones elaboradas mediante métodos tradicionales", durante el mes de septiembre se realizaron las siguientes actividades:
1 actividad de orientación especializada a la asociación ASOMEFAMA del departamento de Nariño el 10 de septiembre
3  actividades de sensibilización en marcas colectivas :
-1 sensibilización para asociaciones agroproductoras de la comunidad AFRO del departamento del Chocó el 19 de septiembre
-1 sensibilización para asociación de tejedores de  sombrero de  Suaza de los municipios de Acevedo, Suaza y Guadalupe  el 29 de septiembre
-1 sensibilización para asociación de Chiva de Pitalito , en el municipio de Pitalito Huila el 30 de septiembre
</t>
  </si>
  <si>
    <t xml:space="preserve">Se avala informe de avance teniendo en cuenta que Piloto “Nuestra Marca”, de acuerdo al informe, realizó lo proyectado para fortalecer asociaciones agropecuarias y de cocina tradicional en el uso de marcas colectivas, mediante 3 etapas: sensibilización, taller estratégico y orientación especializada. </t>
  </si>
  <si>
    <t>La versión 2025 del Premio nacional al inventor colombiano incluyó seis categorías (Juvenil, Mujeres Inventoras, Inventor Individual, Investigación, Micro y Pequeña Empresa, e Industria), con un total de 121 postulaciones y 18 finalistas. Los ganadores se eligieron tras un riguroso proceso de evaluación, destacando invenciones en salud, ambiente, agroindustria y tecnología. Además, se otorgaron dos reconocimientos especiales: a una invención regional en Tumaco (tableros aglomerados de estopa de coco) y a una invención con gestión comercial en Bucaramanga (dispositivo fluidor y drenador de cargas eléctricas). La premiación se realizó el 12 de septiembre en el Planetario de Bogotá, con amplia participación institucional y apoyo de un plan de comunicación digital.</t>
  </si>
  <si>
    <t>Se valida informe Informe del Premio Nacional al Inventor Colombiano 2025, en el que se describen las diferentes etapas, categorías, metodología, etc. Siendo el 5-sep fecha en la que se definió el ganador del premio por categoría.  Ceremonia de premiación realizada el 12-sep-2025.</t>
  </si>
  <si>
    <t>Se realizó la propuesta de restructuración del Premio Nacional al inventor colombiano, y se envió a la Delegada de PI, para sus observaciones.</t>
  </si>
  <si>
    <t>Se verifica el cumplimiento, conforme lo identificado en la actividad del plan de acción.</t>
  </si>
  <si>
    <t>En el mes de marzo se realizó el documento con las bases del concurso, cronograma y formularios de inscripción para los participantes: uno para las categorías de Mujeres, Inventores independientes, Investigación, Micro y pequeña empresa e Industria y otro formulario para la categoría de jóvenes. Se solicito la construcción de un espacio en la sede electrónica para el premio, se rediseño la imagen del premio y se realizó la socialización con actores clave para la gestión del premio.</t>
  </si>
  <si>
    <t>Se valida información remitida por el área en cuanto a las socializaciones realizadas.</t>
  </si>
  <si>
    <t>Se avala informe del Premio Nacional al Inventor colombiano 2025, teniendo en cuenta las diferentes categorías.  En dicho informe se citan las diferentes etapas del concurso, desde la inscripción, preselección, evaluación y selección de finalistas.  Citando además los reconocimientos especiales (invención regional e invención con gestión comercial).  Los ganadores del Premio Nacional al Inventor Colombiano 2025 se dieron a conocer en la ceremonia realizada presencial, el día 12-sep-2025.</t>
  </si>
  <si>
    <t>GRUPO DE TRABAJO DE CONCEPTOS Y APOYO LEGAL</t>
  </si>
  <si>
    <t>Se elaboró y remitió a través de correo electrónico al Grupo de Comunicaciones el Brief con la propuesta de la estrategia de divulgación del "Buscador de Conceptos", en donde se busca fomentar su uso y acceso a todos los grupos de valor, grupos de interés y ciudadania en general.</t>
  </si>
  <si>
    <t xml:space="preserve">Se verifica el cumplimiento de la actividad tras revisar los anexos </t>
  </si>
  <si>
    <t>El Grupo de Comunicaciones elaboró el concepto gráfico de la campaña de divulgación del Buscador de Conceptos, con todos los ejes tematicos y los lineamientos necesarios para desarrollar la estrategia.</t>
  </si>
  <si>
    <t>Durante el mes de mayo se realizaron varias publicaciones en las diferentes redes sociales de la Entidad, con el fin de divulgar y promover el uso del Buscador de Conceptos y acceder a interpretaciones jurídicas sobre consultas realizadas a la Entidad en el marco de sus funciones.</t>
  </si>
  <si>
    <t>Se verifica el avance cualitativo</t>
  </si>
  <si>
    <t>GRUPO DE TRABAJO DE GESTIÓN DOCUMENTAL Y ARCHIVO</t>
  </si>
  <si>
    <t xml:space="preserve">En cumplimiento del producto propuesto, relacionado con la estrategia para una gestión archivística eficiente y efectiva que garantice la transición al expediente electrónico, se adjunta el plan de trabajo diligenciado, junto con el avance cualitativo y sus respectivos soportes. A la fecha, el porcentaje de avance logrado del producto es del 22%, frente al 30% propuesto, lo que representa un avance total acumulado del producto de un 73%.
Asimismo, las evidencias correspondientes pueden consultarse en las actividades 141.1.1, 141.1.2 y 141.1.3. 
</t>
  </si>
  <si>
    <t xml:space="preserve">Se ajusta el avance cuantitativo 40% que de acuerdo a la formula matemática propuesta para el producto esta relacionado con la ejecución del plan de trabajo con corte a agosto se ha ejecutado un 40% del paln propuesto. Se recomienda tener en cuenta las formulas matemáticas propuestas para reportar los avances. </t>
  </si>
  <si>
    <t xml:space="preserve">Se da cumplimiento a la actividad haciendo entrega de dos archivos que contineen la información correspondiente a la actividad propuesta. La cual contiene el documento SISTEMA DE GESTIÓN DE DOCUMENTOS ELECTRÓNICOS DE ARCHIVO SGDEA - ESTRATEGIA – EXPEDIENTE ELECTRÓNICO y un Anexo del documento con cronograma de implementación y sus avances. </t>
  </si>
  <si>
    <t xml:space="preserve">Se avala el cumplimiento de la presente actividad en donde se allega documento donde se define la estrategia para el paso al expediente electrónico, así mismo se adjunta anexo que contiene cronograma </t>
  </si>
  <si>
    <t xml:space="preserve">Se anexa el cronograma de actividades para desarrollar en el 2025 con el fin de implementar expediente electrónico en la SIC para masificación de expediente electrónico, se plantean 7 actividades. Las cuales están encaminadas a avanzar en este proyecto para el 2025.Abarcando las series transversales para todas las dependencias. </t>
  </si>
  <si>
    <t>Se avala el cumplimiento de la presente actividad mediante plan de trabajo. Se descuentan 5 puntos en eficiencia por cuanto el cumplimiento debió reportarse 5 días después del vencimiento esto era el 23 de mayo y el registro del cargue del cumplimiento aparece el 3 de junio de 2025.</t>
  </si>
  <si>
    <t>El avance correspondiente al mes de septiembre continua en un 45%, ya que, conforme a la programación, el reporte de la actividad cinco (5) está previsto para el próximo mes.</t>
  </si>
  <si>
    <t xml:space="preserve">Se avala el avance dado a la presente actividad se ha ejecutado el plan de trabajo en un 45% se recomienda dejar los entregables de las actividades que se van cumpliendo tambien en la actividad. </t>
  </si>
  <si>
    <t>En cumplimiento del producto propuesto, relacionado al Plan de Trabajo del Plan Institucional de Archivos 2025, se adjunta el plan de trabajo diligenciado con el avance cualitativo. En este documento se evidencia la ejecución de las actividades a través del PES, PGD, Plan de Acción, Plan de Trabajo de MIPG y PETI, con sus respectivas metas y responsables. A la fecha, el porcentaje de avance logrado del producto es del 25%, frente al 30% propuesto, lo que representa un avance total acumulado del producto de un 85%.
Asimismo, las evidencias correspondientes pueden consultarse en las actividades 141.2.1, 141.2.2 y 141.2.3.</t>
  </si>
  <si>
    <t xml:space="preserve">Se ajusta el avance dado al presente producto al 61% por cuanto la formula matematica indica que la medición se efectuará en relación al plan de trabajo </t>
  </si>
  <si>
    <t>Se da cumplimiento a la actividad, teniendo en cuenta que se realizó la publicación del documento del PINAR en la Sede Electrónica de la Entidad en el enlace de Transparencia y Acceso a la Información Pública, en cumplimiento al Decreto 612 del 2018.</t>
  </si>
  <si>
    <t>Se avala el cumplimiento de la presente actividad mediante la publicación del plan institucional de archivo</t>
  </si>
  <si>
    <t>Se da cumplimiento a la actividad, teniendo en cuenta que se realizó la publicación del documento de la Matriz del seguimiento del PINAR en la Sede Electrónica de la Entidad en el enlace de Transparencia y Acceso a la Información Pública, en cumplimiento al Decreto 612 del 2018.</t>
  </si>
  <si>
    <t xml:space="preserve">Se avala el cumplimiento de la presente actividad mediante plan de trabajo Pinar. Se recomienda para el seguimiento pasar el plan de trabajo al formato establecido por OAP </t>
  </si>
  <si>
    <t>En cumplimiento de la actividad contemplada en el Plan de Trabajo del Plan Institucional de Archivos 2025, se adjunta el documento diligenciado con el avance cualitativo y cuantitativo, junto con sus respectivos soportes. El informe presenta las acciones propuestas para el fortalecimiento de la gestión documental institucional, en línea con los lineamientos del Archivo General de la Nación. Se reporta el avance de actividades a julio así: PES: 73%, PGD: 77%, Plan de Acción: 80%, Plan de Trabajo MIPG: 0% (no se ha recibido retroalimentación del FURAG, insumo necesario para su formulación) y PETI: 77%. Cada componente incluye metas y responsables, lo que permitirá hacer seguimiento al cumplimiento progresivo de los objetivos del Plan.</t>
  </si>
  <si>
    <t xml:space="preserve">Se avala el avance dado a la presente actividad de acuerdo al plan de trabajo y a los soportes allegados. Se recomienda establecer entregables en el plan de trabajo, los cuales deberán ser relacionados en parentesis. </t>
  </si>
  <si>
    <t>En cumplimiento del producto propuesto, correspondiente a la prestación de servicios complementarios de gestión a los documentos internos y externos radicados en la Entidad, se adjunta el informe de avance cualitativo al mes de septiembre de los servicios complementarios de radicación, traslado y salida de comunicaciones, un total de 2.770.372 radicaciones, equivalente a un 82,51% frente a la meta establecida de 3.357.800. En consecuencia, el avance total del producto alcanza un 82,51%.</t>
  </si>
  <si>
    <t>Al 30 de septiembre de 2025 llevan 2.770.372. servicios complementarios de 3.357.800 , para un avance del 82%</t>
  </si>
  <si>
    <t xml:space="preserve">Se presenta informe del mes de septiembre de los servicios complementarios de radicación, traslado y salida de comunicaciones de la Entidad. A septiembre se han realizado 2.770.372 radicaciones equivalente a un 82,51% sobre la meta que corresponde a 3.357.800.
</t>
  </si>
  <si>
    <t xml:space="preserve">Ala fecha llevan 2.770.372 servicios complementarios de 3.357.800 para </t>
  </si>
  <si>
    <t>OFICINA DE CONTROL INTERNO</t>
  </si>
  <si>
    <t xml:space="preserve">La Oficina de Control Interno en su plan anual de auditoría 2025 tiene programado 77 actividades, de las cuales, para el tercer trimestre del corriente, reporta un total de trece (13) informes, conformados por una (1) auditoría Servicio a la Ciudadanía y 12 Informes de Ley/seguimiento y otros. 
Su avance porcentual es del 60%, debido a que: 
Primer seguimiento se reportó 16 informes (ley/seguimiento/otros) 
Segundo seguimiento se reportó 17 informes (3 auditorías y 14 ley/seguimiento/otros) 
Tercer seguimiento se reporta 13 informes (1 auditoría y 12 Ley/seguimiento/otros). 
Para un total de 46 informes realizados. </t>
  </si>
  <si>
    <t xml:space="preserve">De acuerdo con el plan anual de auditorias anexo, se evidencias cerca de 50 actividades reportadas de las cuales 31 ya fueron reportadas como ejecutadas </t>
  </si>
  <si>
    <t xml:space="preserve">Se efectuó seguimiento al cumplimento de las acciones propuestas para las diecinueve (19) políticas de gestión y desempeño institucional,  así como a las actividades propuestas en la medición de la gestión y desempeño institucional “Formulario Único de Reporte y Avance de Gestión (FURAG)”; en pro de articular el Modelo Integrado de Planeación y Gestión. Como resultado del trabajo realizado, la OCI efectuó las recomendaciones correspondientes con el fin de cerrar brechas y generar alertas.
</t>
  </si>
  <si>
    <t xml:space="preserve">Se verifica el cumplimiento con las evidencias allegadas </t>
  </si>
  <si>
    <t>Se reporta Memorando  con radicado  25-120785 del 13 de marzo 2025, en el cual se solicita seguimiento al cumplimiento de los planes de trabajo formulados para la mejora e implementación del Modelo Integrado de Planeación y Gestión – MIPG y se adjunta 1 Informe del seguimiento al MIPG. Esta actividad queda terminada.</t>
  </si>
  <si>
    <t xml:space="preserve">Se verifica el cumplimiento de la actividad con los soportes anexos </t>
  </si>
  <si>
    <t>Se aporta Acta de Comité de  Gestión y Desempeño No. 6 del día 27 de mayo de 2025, donde la OCI socializo el Informe de MIPG punto número cinco (5) del contenido del documento. Por lo anterior la actividad queda terminada.</t>
  </si>
  <si>
    <t xml:space="preserve">Se reporta Memorando con radicado 25-165192 dirigido a la OAP e Informe Seguimiento: “VERIFICACIÓN DEL CUMPLIMIENTO DE LOS COMPROMISOS ASIGNADOS A LA SIC DE ACUERDO CON EL PLAN NACIONAL DE DESARROLLO”. Por lo anterior esta actividad queda terminada.
</t>
  </si>
  <si>
    <t xml:space="preserve">Se verifica  el cumplimiento de la actividad con los soportes anexos </t>
  </si>
  <si>
    <t>Se presenta Informe de Seguimiento “VERIFICACIÓN DEL CUMPLIMIENTO DE LOS COMPROMISOS ASIGNADOS A LA SIC DE ACUERDO CON EL PLAN NACIONAL DE DESARROLLO”, de fecha 22 de abril de 2025. Por lo anterior la actividad se da por terminada.</t>
  </si>
  <si>
    <t xml:space="preserve">Se verificó el cumplimiento de la actividad con los soportes anexos </t>
  </si>
  <si>
    <t>Se presenta Informe de Seguimiento “VERIFICACIÓN DEL CUMPLIMIENTO DE LOS COMPROMISOS ASIGNADOS A LA SIC DE ACUERDO CON EL PLAN NACIONAL DE DESARROLLO”, de fecha 22 de abril de 2025 y Memorando de envío con Rad. 25-165192.  Por lo anterior la actividad se da por terminada.</t>
  </si>
  <si>
    <t xml:space="preserve">Se aprueba cumplimiento con las evidencias allegadas </t>
  </si>
  <si>
    <t>OFICINA ASESORA DE PLANEACIÓN</t>
  </si>
  <si>
    <t>a la fecha nos encontramos en el ajuste correspondientes de los reportes</t>
  </si>
  <si>
    <t>Se identificaron los trámites correspondientes a cada una de las Delegaturas, teniendo en cuenta su impacto en el ciudadano, así como aquellos que, en alguna medida, afectan el funcionamiento interno de la entidad. En este análisis, se evaluará el stock de procesos pendientes, sus tiempos de ejecución y edad de cada uno de estos, con el propósito de identificar oportunidades de mejora que permitan tomar decisiones orientadas a optimizar tanto el impacto hacia el ciudadano como la gestión interna de cada una de las áreas.</t>
  </si>
  <si>
    <t xml:space="preserve">Se da cumplimiento a la evidencia. Se deja la calificación de eficiencia en 90%, dado los 2 meses de retraso en la presentación de la evidencia. </t>
  </si>
  <si>
    <t>Se establecen los parámetros que determinarán la generación de alertas en los trámites priorizados, con el objetivo de permitir un seguimiento detallado y oportuno del comportamiento en la gestión de denuncias, quejas, investigaciones y demandas presentadas por la ciudadanía. Esta medida busca optimizar los procesos internos de la entidad, mejorar la capacidad de respuesta institucional y fortalecer los mecanismos de control y transparencia en la atención a los usuarios.</t>
  </si>
  <si>
    <t xml:space="preserve">El avance porcentual registrado corresponde con el cálculo de la fórmula matemática definida y las evidencias reportadas, Se afecta eficiencia en 10 puntos porcentuales en razón a que esta actividad tiene fecha fin programada en el mes de mayo y se cumplió en el mes de julio </t>
  </si>
  <si>
    <t>Se están realizando los ajustes en cada uno de los reportes, de acuerdo con lo indicado en la primera revisión y se procederá al envió al equipo directivo</t>
  </si>
  <si>
    <t>Se valida avance cualitativo presentado</t>
  </si>
  <si>
    <t>Se identifican los dos proyectos transversales de interés estratégico, pero no se han sometido a revisión del despacho. Estos proyectos están asociados a Lenguaje claro y Lecciones aprendidas/buenas prácticas.</t>
  </si>
  <si>
    <t>Aunque se identificaron los proyectos estratégicos, no se puede calificar la actividad al 50%. Esto se debe a que, al ser aprobados por el Despacho, los proyectos podrían cambiar y afectar la información inicial. Además, la actividad aún no está aprobada, que es lo que se necesita para considerarla cumplida.</t>
  </si>
  <si>
    <t xml:space="preserve">Para el presente producto, estudio de costos de los trámites priorizados, se han avanzado en: 1. la priorización de los trámites objeto del estudio de costeo 2. recopilar la información necesaria para realizar el estudio de costeo de uno de los trámites priorizados 3. recopilar la información necesaria para realizar el estudio de costeo de los demás trámites priorizados, con el propósito de determinar por parte del Grupo de Estudios Económicos el producto. </t>
  </si>
  <si>
    <t xml:space="preserve">En cumplimiento de la actividad 30.4.1 del Plan de Acción "Priorizar los trámites objeto del estudio de costeo (Documento con la priorización de trámites)", se llevó a cabo la reunión para priorizarlos trámites que serán objeto de estudio de costos y su metodología, en tal sentido, se adjunta documento del informe ejecutivo de la reunión con las conclusiones del caso. </t>
  </si>
  <si>
    <t>Se valida el documento con la priorización de los trámites objeto de estudio de costeo. Sin embargo, la calificación de eficiencia queda sobre el 90%, teniendo en cuenta que el entregable estaba estipulado para el 6 de junio.</t>
  </si>
  <si>
    <t>A corte del 15 de agosto fecha de vencimiento de la actividad, se contaba con la información para realizar el costeo de los trámites de Integraciones Económicas, Notifificación y Preevaluación, lo cual se evidencia con el documento en el cual se relacionan los links y descripción del acceso, de la información necesaria para realizar el costeo.</t>
  </si>
  <si>
    <t>Se validad el cumplimiento y desarrollo de la actividad.</t>
  </si>
  <si>
    <t>Se realiza la recolección de la información necesaria para el estudio de costeo de los trámites priorizados, costos de nómina, tecnología (licencias, mesa de servicios, impresión), puesto de trabajo (desagregado administrativa), contratos,  formato de consolidación, resolución de tasas, etc.</t>
  </si>
  <si>
    <t>Se evidencia la información recopilada, de acuerdo con lo establecido en el indicador.</t>
  </si>
  <si>
    <t xml:space="preserve">Se elaboró el plan de trabajo para la estrategia en el formato solicitado, con los hitos de establecidos por el SUIT. </t>
  </si>
  <si>
    <t>Se da cumplimiento a la actividad</t>
  </si>
  <si>
    <t xml:space="preserve">Corresponde a las actividades realizadas en el marco de la estrategia de racionalización de trámites en el SUIT, para dos trámites, 1 Sic Facilita 2 Denuncias consumidor. 
Se corrige el seguimiento en el plan de trabajo, disponible en la carpeta compartida. </t>
  </si>
  <si>
    <t>Se validan los soportes objeto de seguimiento</t>
  </si>
  <si>
    <t xml:space="preserve">Se publica en la sede electrónica el plan de ejecución y monitoreo del PTEP, con énfasis en el cierre de brechas entre el PAAC y el estándar del Programa. </t>
  </si>
  <si>
    <t>Se valida el cumplimiento de la actividad.</t>
  </si>
  <si>
    <t>Se presenta el Plan con corte al 31 de agosto, fecha establecida por la OCI para el seguimiento. El plan incluye 58 actividades comprometidas. Con base en el avance reportado para cada una, se calcula un progreso ponderado del 50%, correspondiente a la ejecución de 28,74 actividades al corte.
El documento detalla los avances alcanzados y contiene los enlaces a las evidencias respectivas. En este corte se reporta un 18% adicional de avance, que, sumado al 32% del reporte anterior, completa el 50% de cumplimiento calculado.
Se anexa el correo de remisión de la información a la OCI, el plan en formato Excel con el detalle de avances y evidencias, y el pantallazo de la publicación del seguimiento.</t>
  </si>
  <si>
    <t>DESPACHO DEL SUPERINTENDENTE DELEGADO PARA EL CONTROL Y VERIFICACIÓN DE REGLAMENTOS TÉCNICOS Y METROLOGÍA LEGAL</t>
  </si>
  <si>
    <t>Se cumplió con la actividad de planificación de las campañas, la cual incluyó la definición del objetivo, contenido, alcance, así como la fijación de metas e indicadores de medición.
Como resultado, se elaboró el documento de planificación en el que se identifican cuatro campañas.</t>
  </si>
  <si>
    <t xml:space="preserve">Se validad el porcentaje de avance de la actividad. Se dio cumplimiento a la actividad en los tiempos planeados. Los soportes corresponden a los entregables concertados. </t>
  </si>
  <si>
    <t>Se cumplió con la actividad de planificación de las campañas, la cual incluyó la definición del objetivo, contenido, alcance, así como la fijación de metas e indicadores de medición.
Como resultado, se elaboró el documento de planificación en el que se identifican seis campañas</t>
  </si>
  <si>
    <t xml:space="preserve">Se valida el porcentaje de cumplimiento de la actividad. Los entregables corresponden a los documentos de Planeación de las campañas a realizar. </t>
  </si>
  <si>
    <t>Se realizó el cargue de los entregables correspondientes a la planificación de las campañas, en cumplimiento de la actividad Planificar las campañas, la cual incluyó la definición del objetivo, contenido, alcance, metas e indicadores de medición. (Documento con la planificación de la campaña)</t>
  </si>
  <si>
    <t>Se validad el cumplimiento al 100% de la actividad. los adjuntos corresponden a entregables programado (Documento de las campañas planificadas)</t>
  </si>
  <si>
    <t>Se presenta como evidencia el correo electrónico de remisión, junto con la matriz de comentarios para el Reglamento Técnico de Medidores de Agua.</t>
  </si>
  <si>
    <t>Se revisan los entregables y en la matriz de comentarios y se evidencia la justificación a la no necesidad de modificar el proyecto de acto administrativo, razón por lo cual no se solicita esta ultima evidencia y se verifica el cumplimiento con los demás anexos (correo - matriz de comentarios)</t>
  </si>
  <si>
    <t>Se adjunta el proyecto del acto administrativo correspondiente al Reglamento Técnico Metrológico de Medidores de Agua para uso residencial, enviado a la Dirección de Regulación del Ministerio de Comercio, Industria y Turismo, junto con el memorando de traslado, identificado con el radicado 25-120448-0.</t>
  </si>
  <si>
    <t xml:space="preserve">Se verifica el cumplimiento de la actividad con las evidencias aportadas </t>
  </si>
  <si>
    <t>Se adjunta como evidencia el correo enviado el 2 de mayo, relacionado con el proyecto de acto administrativo ajustado correspondiente al Proyecto de Reglamento Técnico Metrológico para Medidores de Agua de Uso Residencial. Al final del documento se incluye el formato matriz debidamente diligenciado, junto con sus respectivas respuestas.</t>
  </si>
  <si>
    <t>Se anexa memorando de solicitud de concepto de abogacía de la competencia, con radicado 25-120355, junto con (i) proyecto de acto administrativo; (ii) cuestionario de incidencia sobre la libre competencia; (iii) análisis de impacto normativo ex ante completo y (iv) matriz de comentarios de la consulta pública y análisis de impacto normativo del anteproyecto.</t>
  </si>
  <si>
    <t xml:space="preserve">Las evidencias reportadas permiten verificar el cumplimiento de la actividad </t>
  </si>
  <si>
    <t>Se cumple la actividad con el envío del correo del proyecto: Técnico de Medidores de Gas.</t>
  </si>
  <si>
    <t xml:space="preserve">Se evidencia el cumplimiento de la actividad </t>
  </si>
  <si>
    <t>Se anexa correo emitido por el Grupo de Regulación, con los comentarios y observaciones jurídicas, junto con el proyecto de acto administrativo.</t>
  </si>
  <si>
    <t xml:space="preserve">Se aprueba seguimiento en atención a los anexos adjuntos </t>
  </si>
  <si>
    <t>Se anexa correo de solicitud de publicación para consulta pública del proyecto de acto administrativo ajustado, dirigido al grupo de regulación y aportando la versión definitiva de este documento.</t>
  </si>
  <si>
    <t>Se evidencia el cumplimiento de la actividad con los soportes anexos</t>
  </si>
  <si>
    <t>Se proyecta y envía la Matriz de comentarios de la consulta pública realizada del RTM de Medidores de Gas.</t>
  </si>
  <si>
    <t xml:space="preserve">El soporte corresponde al entregables, se culminó la actividad antes de la fecha establecida </t>
  </si>
  <si>
    <t>Se adjunta evidencia mediante el memorando de envío, acompañado del proyecto de acto administrativo</t>
  </si>
  <si>
    <t>Se valida el entregable propuesto para la actividad 6000.5.5, Se cumplió antes del tiempo proyectado. El soporte corresponde al memorando de solicitud del concepto previo de la Dirección de Regulación del Ministerio de Comercio, Industria y Turismo de rendir concepto previo sobre el Proyecto de Reglamento Técnico metrológico aplicable a medidores de gas de uso residencial expedido por esta Superintendencia.</t>
  </si>
  <si>
    <t>Se realizó el cargue de la evidencia correspondiente al análisis de los comentarios del proyecto de acto administrativo de medidores de gas. Asimismo, se efectuaron los ajustes aprobados y se presentó el documento de remisión junto con la matriz debidamente diligenciada.</t>
  </si>
  <si>
    <t>El soporte corresponde al entregable propuesto (correo electrónico de envió del proyecto de acto administrativo ajustado)</t>
  </si>
  <si>
    <t>Se adjunta como evidencia el documento de definición del problema y el correo electrónico de remisión al Grupo de Trabajo de Regulación. La fecha de envío documento es el 05 de septiembre de 2025</t>
  </si>
  <si>
    <t>Se verifica el cumplimiento del 100% de la actividad programada. Los anexos soportan su cumplimiento y corresponde al entregable.</t>
  </si>
  <si>
    <t>Se carga en la plataforma la revisión jurídica del documento de definición del problema y se remite a la dependencia solicitante. Como soporte, se adjuntan el documento con las observaciones y el correo electrónico de remisión.</t>
  </si>
  <si>
    <t>Se dio cumplimiento a la actividad, el entregable cumple con lo programado.</t>
  </si>
  <si>
    <t>Se realizó el cargue del documento ajustado de definición del problema de cinemómetros y se efectuó el envío por correo electrónico al Grupo de Trabajo de Regulación, solicitando su publicación.</t>
  </si>
  <si>
    <t xml:space="preserve">La evidencia soporta el cumplimiento de la actividad de envió de correo con el documento de definición del problema ajustado. </t>
  </si>
  <si>
    <t>GRUPO DE TRABAJO DE GESTIÓN JUDICIAL ADSCRITO A LA OFICINA ASESORA JURÍDICA</t>
  </si>
  <si>
    <t>El 23 de julio de 2025 se remitió a las Delegaturas a través de memorando la solicitud para la elaboración de un "informe final de las actividades realizadas por el área durante la vigencia 2025" en el marco de la implementación de las Políticas de Prevención del Daño Antijurídico.</t>
  </si>
  <si>
    <t>Se aprueba justificación cualitativa</t>
  </si>
  <si>
    <t>Se informó a las Delegaturas  mediante memorando, las actividades previstas para la ejecución de la Política de Prevención del Daño Antijurídico que se deben realizar durante la vigencia 2025.</t>
  </si>
  <si>
    <t xml:space="preserve">Se verifica el cumplimiento de la actividad con las evidencias reportadas </t>
  </si>
  <si>
    <t xml:space="preserve">Se verifica el cumplimiento de la actividad con los soportes allegados, se descuentan 5 puntos porcentuales de eficiencia dado que de acuerdo con el procedimiento DE02-P01 Seguimiento a la planeación institucional, las actividades vencidas deben ser reportar 5 días hábiles posterior a su cumplimiento </t>
  </si>
  <si>
    <t>Se realizó el informe de análisis de causas de demanda y condena, este informe presenta una sistematización detallada de las demandas notificadas y de las sentencias recibidas durante el año 2025, organizadas por Delegatura y área responsable, a partir de las causas jurídicas que motivaron su interposición o que fundamentaron una condena en firme.</t>
  </si>
  <si>
    <t>Se verifica seguimiento cualitativo registrado por el área</t>
  </si>
  <si>
    <t>Durante el primer semestre (21 de abril)  los abogados de la Oficina Asesora Jurídica- Grupo de Trabajo de Gestión Judicial, asistieron a la capacitación dictada por la Agencia Nacional de Defensa Jurídica del Estado, sobre el tema "Retos de la defensa jurídica en la era digital".
La segunda capacitación será solicitada a la Agencia Nacional de Defensa Jurídica del Estado - ANDJE- para que se realice durante el segundo semestre de la vigencia.
En relación con los conversatorios, el 25 de junio de 2025 se realizó el primer conversatorio con el equipo jurídico, para analizar y aplicar los aprendizajes adquiridos en la capacitación realizada por la ANDJE “Retos de la defensa jurídica en la era digital”, con el fin de revisar y priorizar los procesos que deben ser automatizados para mejorar la eficiencia de la gestión.</t>
  </si>
  <si>
    <t>El avance porcentual registrado corresponde con el cálculo de la fórmula matemática definida y las evidencias reportadas</t>
  </si>
  <si>
    <t>Se solicitó a la ANDJE a través de correo electrónico, programar mínimo una capacitación semestral para el equipo jurídico de la SIC, bajo el marco de la asociación de los indicadores del Plan Estratégico Sectorial, con el fin de robustecer lineamientos y unificar criterios en el Sector.</t>
  </si>
  <si>
    <t xml:space="preserve">Se verifica el cumplimiento de la actividad con solitud a través de correo el día 5 de febrero </t>
  </si>
  <si>
    <t>El día 21 de abril los abogados de la Oficina Asesora Jurídica- Grupo de Trabajo de Gestión Judicial, asistieron a la capacitación dictada por la Agencia Nacional de Defensa Jurídica del Estado, sobre el tema "Retos de la defensa jurídica en la era digital".
La segunda capacitación será solicitada a la Agencia Nacional de Defensa Jurídica del Estado - ANDJE- para que se realice durante el segundo semestre de la vigencia.</t>
  </si>
  <si>
    <t xml:space="preserve">Las evidencias reportadas permiten confirmar el avance reportado </t>
  </si>
  <si>
    <t>El 25 de junio de 2025 se realizó el primer conversatorio con el equipo jurídico, para analizar y aplicar los aprendizajes adquiridos en la capacitación realizada por la ANDJE “Retos de la defensa jurídica en la era digital”, con el fin de revisar y priorizar los procesos que deben automatizados para mejorar la eficiencia de la gestión.</t>
  </si>
  <si>
    <t>DESPACHO DEL SUPERINTENDENTE DELEGADO PARA LA PROTECCIÓN DEL CONSUMIDOR</t>
  </si>
  <si>
    <t>Se llevó a cabo la publicación del documento elaborado conjuntamente por la Superintendencia de Industria y Comercio y la Superintendencia de la Economía Solidaria, titulado “Derechos de los consumidores de bienes y servicios”.
Asimismo, se realizó la difusión correspondiente a través de los canales oficiales de la SIC y de sus redes sociales.
Se anexan las evidencias de la publicación y difusión del documento, las cuales fueron cargadas en las actividades 3000.1.2 y 3000.1.3.</t>
  </si>
  <si>
    <t>Con las evidencias aportadas se valida el cumplimiento del producto al 100%</t>
  </si>
  <si>
    <t>Se remite correo electrónico con la aprobación del documento final del ABC SIC-Superintendencia Economía Solidaria, aprobado por la superintendente Cielo Rusinque.</t>
  </si>
  <si>
    <t>Se valida el desarrollo de la actividad.</t>
  </si>
  <si>
    <t>Se remite publicación en la pagina web sede electrónica de la entidad, de la misma manera se remite el certificado de publicacion expedido por la OTI.</t>
  </si>
  <si>
    <t xml:space="preserve">Se verifica el cumplimiento de la actividad, los soportes corresponden con las evidencias definidas </t>
  </si>
  <si>
    <t>Se remite publicación en la sede electrónica de la SIC, del ABC realizado entre la La Superintendencia de Industria y Comercio y la Superintendencia de la Economía Solidaria. 
Adicional, se adjunta publicación y difusión en las redes sociales de Instagram y X de la SIC</t>
  </si>
  <si>
    <t>Se valida  cumplimiento de la actividad. Se evidencia publicación en sede electrónica y la difusión por redes sociales.</t>
  </si>
  <si>
    <t>Se remite evidencias del envío de las plantillas a OSCAE respecto a los cursos virtuales que se requieren desarrollar en temas de Genero y FINTECH</t>
  </si>
  <si>
    <t>Se validan las evidencias presentadas por el área en cuanto a las plantillas de género y FINTECH</t>
  </si>
  <si>
    <t>Se adjuntan las propuestas pedagógicas realizadas por la oficina de Formación de OSCAE respecto a los cursos de Fintech y Genero. Adicionalmente se remite correo remitido por Formación.</t>
  </si>
  <si>
    <t>Se validan las dos propuestas pedagógicas: Fintech y Género</t>
  </si>
  <si>
    <t>Se remite correo de aprobación por parte de la Delegada María Carolina Ramírez, con respecto a las propuestas pedagógicas realizadas por el grupo de Formación de OSCAE.</t>
  </si>
  <si>
    <t xml:space="preserve">Se evidencia la aprobación de la Delegada de los contenidos propuesto por OSCAE para FINTECH y género. </t>
  </si>
  <si>
    <t># de documentos aprobados / 2 documentos recibidos</t>
  </si>
  <si>
    <t>Se remite las evidencias respecto a la actividad 3000.3.1 para revisión</t>
  </si>
  <si>
    <t>Se valida informe y lista de asistencia de la campaña "Me informo y cuido mi dinero".</t>
  </si>
  <si>
    <t xml:space="preserve">Se remite el avance del seguimiento a la estrategia denominada “Me informo y cuido mi dinero”, esta fue desarrollada en la ciudad de Bogotá. En el marco de esta actividad, se presentó el alcance de la estrategia desde el año 2022 hasta el 2025.
Con la ejecución de esta jornada, se alcanza un 87,5 % de cumplimiento del plan establecido. Este porcentaje se fundamenta en que se proyectaron ocho (8) capacitaciones en total, de las cuales siete (7) se han llevado a cabo con corte a septiembre.
Dado que cada actividad equivale al 12,5 % del cumplimiento total, el cálculo del avance corresponde a:
12,5 % × 7 actividades = 87,5 %.
</t>
  </si>
  <si>
    <t>Se valida el avance reportado</t>
  </si>
  <si>
    <t>Se adelantó la ejecución de cuatro campañas institucionales enmarcadas en las estrategias de protección al consumidor, conforme al cronograma establecido. A continuación, se relacionan las campañas desarrolladas y sus respectivos periodos de publicación:
25% de avance – Campaña “Greenwashing – ICPEN”: ejecutada durante la semana del 25 al 31 de marzo.
50% de avance – Campaña “Decálogo Vivienda”: ejecutada durante la semana del 12 al 19 de mayo.
75% de avance – Campaña “5G”: ejecutada durante la semana del 23 al 31 de julio.
100% de avance – Campaña “Takata – Vehículos”: ejecutada durante la semana del 11 al 24 de agosto.
De esta manera, se cumple con la ejecución total del producto.
Las evidencias de cumplimiento se adjuntan aqui.</t>
  </si>
  <si>
    <t>Se valida el cumplimiento de la actividad al 100%</t>
  </si>
  <si>
    <t>Se realiza la reunión de definición del plan de difusión y los grupos objetivos, se remite los soportes requeridos</t>
  </si>
  <si>
    <t>Se valida evidencia presentada por el área que constata el cumplimiento de la actividad dentro de los tiempos.</t>
  </si>
  <si>
    <t>Se remite el concepto grafico y racional de la campaña vehicular de airbags TAKATA, realizada por OSCAE.</t>
  </si>
  <si>
    <t>Se verifica el cumplimiento con las evidencias allegadas, Esta actividad  tiene fecha de vencimiento en el mes de noviembre, se sugiere cambiar la fecha de vencimiento de tal manera que se evidencie como cumplid.</t>
  </si>
  <si>
    <t>Se remite evidencia de aprobación del concepto grafico para la campaña vehicular TAKATA en el que la Directora de la Dirección de Investigaciones de Protección al Consumidor, Neyireth Briceño, manifiesta la aprobación de la misma y cuenta con la aprobación de la Delegada María Carolina Ramírez la cual esta copiada en el correo.
Con esta evidencia se logra el 100% de cumplimiento de la actividad. 
El calculo de indicador, se realizo de la siguiente manera:
         1 campaña * 100%
X=-----------------------------
         4 campañas
1ra campaña (ICPEN) = 25% aprobación realizada el 12 de marzo
2da campaña (sector inmobiliario) = 50% aprobación realizada el 09 de mayo
3ra campaña (5G) = 75% aprobación realizada el 24 de julio
4ta campaña (TAKATA) = 100% aprobación realizada el 04 de agosto
Con la aprobación de la campaña TAKATA se completa el 100% de la actividad.</t>
  </si>
  <si>
    <t xml:space="preserve">Se remite correo con la publicación de la campaña TAKATA en redes sociales de la SIC. Con esta publicación se tiene el 100% de cumplimiento de esta actividad.
Así se realizo el calculo de avance de cumplimiento de las publicaciones de las campañas:
       1 publicación *100%
X=-------------------------------
          4 publicaciones
1ra publicación = 25% publicación campaña GREENWASHIG - ICPEN realizada en la semana del 25 al 31 de marzo.
2da publicación = 50% publicación campaña DECALOGO VIVIENDA realizada en la semana del 12 al 19 de mayo.
3ra publicación = 75% publicación campaña 5G realizada en la semana del 23 al 31 de julio.
4ta publicación = 100% publicación campaña TAKATA vehículos realizada en la semana del 11 al 24 de agosto.
</t>
  </si>
  <si>
    <t>Se avala cumplimiento de la actividad</t>
  </si>
  <si>
    <t>Se llevaron a cabo las ocho capacitaciones internas dirigidas al personal encargado de la atención y orientación a los usuarios en las Casas del Consumidor, con el fin de dar cumplimiento a lo establecido en este producto del Plan de Acción.
Las jornadas de capacitación se realizaron en las siguientes ciudades y el porcentaje de cumplimiento se calculo de la siguiente manera:
X=  (capacitación realizada / Ocho capacitaciones) X 100%
1 - Medellín - porcentaje de cumplimiento = 12.5%
2 - Pereira - porcentaje de cumplimiento = 25%
3 - Leticia - porcentaje de cumplimiento = 37,5%
4 - Bucaramanga - porcentaje de cumplimiento = 50%
5 - Popayán - porcentaje de cumplimiento = 62,5%
6 - Cali - porcentaje de cumplimiento = 75%
7 - Pasto - porcentaje de cumplimiento = 87,5% 
8 - Barranquilla - porcentaje de cumplimiento = 100%
Las evidencias de cumplimiento de este producto se encuentran cargadas en la actividad 3000.5.2.</t>
  </si>
  <si>
    <t>Se valida cumplimiento del 100% de la actividad.</t>
  </si>
  <si>
    <t>Se remite las evidencias donde se definió el plan de trabajo para realizar las capacitaciones internas correspondientes a la actividad 3000.5.1</t>
  </si>
  <si>
    <t xml:space="preserve">Se establece plan de trabajo, informe de la reunión y listado de asistencia de las ciudades a visitar. </t>
  </si>
  <si>
    <t>Se remite informe de capacitación realizada en la ciudad de Barranquilla.
Con este informe, se completa las ocho capacitaciones requeridas para dar cumplimiento a este producto del plan de acción.</t>
  </si>
  <si>
    <t xml:space="preserve">El avance porcentual registrado corresponde con el cálculo de la fórmula matemática definida y las evidencias reportadas, en anteriores seguimiento se recibieron los soportes de 
1 Medellín
2 Pereira
3 Leticia
4 Bucaramanga
5 Popayán 
6 Cali 
7 Pasto
En esta oportunidad se recibe el soporte de la 8 capacitaciones (ciudad faltante) = 100%
Esta actividad aun no esta vencida, si se requiere reportar como cumplida se hace necesario cambiar la fecha fin, y reportarla como cumplida </t>
  </si>
  <si>
    <t>GRUPO DE TRABAJO DE FORMACION</t>
  </si>
  <si>
    <t>Durante el mes de septiembre se realizaron 8 jornadas. En el acumulado con corte al 30 de septiembre de 2025, se han realizado 24 jornadas de capacitación, de las 30 establecidas. Esta jornadas se han dictado en la modalidad videoconferencia (7) en las ciudades de Atacó (1), Bogotá (3), Popayán (2) y Tumaco (1),  presencialmente (17) en el corregimiento de Cupicá, municipio de Arauquita (1), Ataco (3), Bahía Solano, Chocó. (1), Bogotá (1), Bojaya (1),  Guapí (1), Istmina (1), Leticia (1), Ocaña (2), Pradera (1), Puerto Asís (1), Quibdó (1), en los  municipios de San Andrés de Tumaco, Nariño (2). Con la participación total de 699 asistentes.</t>
  </si>
  <si>
    <t xml:space="preserve">Se avala el avance dado al present producto se han ejecutado 24 de las 30 capacitaciones programadas en temas relacionados con marcas de paz. </t>
  </si>
  <si>
    <t>Fue cumplida al 100% finalizando 28 marzo. En los documentos anexos se puede evidenciar el correcto cumplimiento: El día 04 de marzo, se llevó a cabo reunión presencial con la Delegatura de PI, en donde se definieron en coordinación con el Despacho de la Superintendente de PI, el contenido temático que será abordado en las jornadas de capacitación y los aportes a la proyección mensual del número de jornadas a realizar. Como se puede evidenciar en el documento adjunto las principales conclusiones fueron: 1. Se acordó  que el número de jornadas de capacitación será  de 30 jornadas anuales con un número de aforo entre los 20 y 30 asistentes. 2. El Grupo de Trabajo de Formación realizará  una validación previa de cumplimiento de los requisitos para las jornadas de capacitación. 3. Se estableció que los docentes del Grupo continuarían realizando las jornadas de capacitación de la primera etapa de la estrategia, manejando los mismos contenidos.</t>
  </si>
  <si>
    <t>Se avala el cumplimiento de la presente actividad, donde se evidencia los lineamientos marcas de paz.</t>
  </si>
  <si>
    <t>Durante el mes de septiembre se realizaron 8 jornadas. En el acumulado con corte al 30 de septiembre de 2025, se han realizado 24 jornadas de capacitación, de las 30 establecidas. Esta jornadas se han dictado en la modalidad videoconferencia (7) en las ciudades de Atacó (1), Bogotá (3), Popayán (2) y Tumaco (1),  presencialmente (17) en el corregimiento de Cupicá, municipio de Arauquita (1), Bahía Solano, Chocó. (1), en los  municipios de San Andrés de Tumaco, Nariño (1), Bojaya (1), Istmina (1), Quibdó (1), Leticia (1), Ataco (3), Guapí (1), Puerto Asís (1), Ocaña (2), Pradera (1) y Bogotá (2).  Con la participación total de 699 asistentes.</t>
  </si>
  <si>
    <t xml:space="preserve">Se avala el avance dado a la presente actividad, se han ejecutado 24 de las 30 capacitaciones de marcas de paz. </t>
  </si>
  <si>
    <t xml:space="preserve">Con corte al 30 de septiembre de 2025, se han elaborado dos (2) informes de los tres (3) establecidos como meta. En el presente informe se indica la gestión realizada durante el trimestre julio-septiembre de 2025, para el cumplimiento de la meta. </t>
  </si>
  <si>
    <t xml:space="preserve">Se avala el avance dado a la presente actividad se presente el 2 de 3 informes relacionados con Marcas de PAZ </t>
  </si>
  <si>
    <t>Con cortes al 30 de septiembre de 2025,  se ha avanzado en el plan de trabajo propuesto para este producto en un 70%, finalizando en un 100%  las siguientes dos actividades, que ya fueron reportadas: 
En el mes de abril: 
1.1. Identificación de Población Objetivo y  
1.2. Análisis de Necesidades Específicas.
En el mes de julio: 
2.1. Revisar, analizar y generar recomendaciones de la documentación institucionales del Proceso de Formación 
2.2. Entregar propuesta de metodologías inclusivas a utilizar para la adaptación de la oferta académica
En el mes de agosto: 
2.3. Socializar el documento de recomendaciones y metodologías inclusivas al equipo de formación
2.4. Matriz ajuste de contenidos con base en los documentos de recomendaciones.
Y para este avance con corte al mes de septiembre se reporta la siguiente actividad: 
3.1. Desarrollar los ciclos de capacitación en Enfoques Inclusivos
Adicionalmente, se reporta el plan de trabajo presentado como evidencia del avance del 70% a la fecha.</t>
  </si>
  <si>
    <t xml:space="preserve">Se avala el avance dado al presente producto se han ejecutado las actividades programadas de acuerdo con el plan de trabajo. </t>
  </si>
  <si>
    <t>Cumplida al 100% finalizando el 31 de marzo. En documentos anexos se evidencia el correcto cumplimiento. Para la elaboración del documento del programa y plan trabajo, se llevaron a cabo varias reuniones con la Coordinación del Grupo de Formación, se revisó la primera versión del Doc y plan de trabajo, se dieron a conocer los ajustes. Ya se cuenta con el documento final aprobado por la Coordinación. Dicho documento tiene como objetivo: Desarrollar e implementar un Programa Estratégico de Enfoque Diferencial que permita la inclusión efectiva de la población  vulnerable  en  la  oferta  académica  del  Grupo de Formación de la SIC, adaptando contenidos, metodologías y recursos educativos a las necesidades específicas de los diferentes grupos poblacionales en situación de vulnerabilidad, con el fin de promover su acceso equitativo a oportunidades de formación, desarrollo personal y participación activa en el desarrollo económico y social.</t>
  </si>
  <si>
    <t>Se avala el cumplimiento de la presente actividad mediante los documentos soporte allegados.</t>
  </si>
  <si>
    <t>Con cortes al 30 de septiembre de 2025,  se ha avanzado en el plan de trabajo propuesto para este producto en un 70%, 
Y para este avance con corte al mes de septiembre se reporta la siguiente actividad: 
3.1. Desarrollar los ciclos de capacitación en Enfoques Inclusivos
Adicionalmente, se reporta el plan de trabajo presentado como evidencia del avance del 70% a la fecha.</t>
  </si>
  <si>
    <t>Se avala el avance dado a la presente actividad se esta ejecutando el plan de trabajo de acuerdo con lo programado. se evidencian listas de asistencia en el tema de enfoque diferencial.</t>
  </si>
  <si>
    <t>Con cortes al 30 de septiembre de 2025,  se ha avanzado en el plan de trabajo propuesto para este producto en un 45%, finalizando en un 100%  la siguiente actividad, que se esta reportando en este avance del mes de septiembre:
2. Aplicar mejoras de accesibilidad al contenido web mediante ajustes en enlaces, contrastes y encabezados.
Adicionalmente, se reporta el plan de trabajo presentado como evidencia del avance del 45% a la fecha.</t>
  </si>
  <si>
    <t>Se avala el avance dado a la presente actividad de acuerdo con el plan de trabajo establecido, en el informe se indica se efectuaron varias actividades correctivas, con el fin de cumplir con la tarea:  Aplicar mejoras de accesibilidad al contenido web mediante ajustes en enlaces,
contrastes y encabezados.</t>
  </si>
  <si>
    <t>Esta actividad fue cumplida al 100% finalizando el 15 de julio de 2025. En el documento anexo del diagnostico se puede evidenciar el correcto cumplimiento de la misma. Dicho diagnóstico reveló varias áreas de mejora importantes en cuanto a accesibilidad en la plataforma del campus virtual basado en Moodle. La mayoría de los problemas detectados están relacionados con la estructura del tema visual y los formularios. La implementación de las recomendaciones garantizará una experiencia más accesible, cumpliendo con los estándares internacionales y promoviendo la inclusión.</t>
  </si>
  <si>
    <t>Se avala el cumplimiento de la presente actividad mediante documento de diagnóstico de los aspectos que requieren ser implementados en accesibilidad de la plataforma del campus virtual.</t>
  </si>
  <si>
    <t xml:space="preserve">Esta actividad fue cumplida al 100% finalizando el 31 de julio de 2025. En el documento anexo se evidencia el plan de trabajo propuesto para la implementación de accesibilidad del campus virtual. </t>
  </si>
  <si>
    <t>Se avala el cumplimiento de la presente actividad con el plan de trabajo para la implementación de accesibilidad del campu8s virtual.</t>
  </si>
  <si>
    <t>Se avala el avance dado a la presente actividad en la cual mediante informe allegado se describen las actividades ejecutadas con el fin de cumplir la tarea propuesta:Aplicar mejoras de accesibilidad al contenido web mediante ajustes en enlaces,
contrastes y encabezados</t>
  </si>
  <si>
    <t xml:space="preserve">Durante el mes de septiembre se realizaron 31 jornadas. El acumulado con corte al 30 de septiembre de 2025, es de 223 Jornadas de Formación realizadas de las 290 establecidas. Se adjunta el reporte mensual con los resultados de las Jornadas de Formación del mes de septiembre. </t>
  </si>
  <si>
    <t xml:space="preserve">Se avala el avance dado al presente producto se han ejecutado 223 capacitaciones en temas de rtml de las 290 programadas. </t>
  </si>
  <si>
    <t xml:space="preserve">Se avala el avance dado a la presente acividad se han ejecutado 223 capacitaciones de las 290 programadas en temas de rtml </t>
  </si>
  <si>
    <t>SECRETARIA GENERAL</t>
  </si>
  <si>
    <t xml:space="preserve">Se remite el diagnóstico realizado sobre los canales de radicación de la Entidad y su grado de congestión. Este producto fue adelantando por la OTI, Atención al ciudadano y Gestión Documental. </t>
  </si>
  <si>
    <t xml:space="preserve">Se avala cumplimiento de la presente actividad </t>
  </si>
  <si>
    <t xml:space="preserve">Se remite el Plan de Trabajo inicial para la unificación y optimización de radicación en la Sede Electrónica. </t>
  </si>
  <si>
    <t>Se avala el cumplimiento de la presente actividad se evidencia plan de trabajo para la unificación y optimización de radicación en la sede electrónica.</t>
  </si>
  <si>
    <t xml:space="preserve">Se reporta avance cualitativo de las actividades 1,5 y 1,7. Así mismo, se reprograman fechas de actividades 1.8 y 2.4 esto atendiendo a que el 01 y 02 de octubre de 2025, fue recibido el requerimiento asociado con el formulario de desmonte de contáctenos como del rediseño del menú, validado y ajustado con OSCAE. Se sostiene avance de 47% aprobado por OAP.
</t>
  </si>
  <si>
    <t>Conforme al Plan de trabajo, el porcentaje de avance aprobado es de 47%.</t>
  </si>
  <si>
    <t xml:space="preserve">Se realiza el diagnostico y es socializado a las áreas pertinentes </t>
  </si>
  <si>
    <t xml:space="preserve">OAP  aprueba el cumplimiento de la presente actividad </t>
  </si>
  <si>
    <t xml:space="preserve">Se remite el Plan de Trabajo para una sede electrónica accesible que se realizó con base en el diagnóstico obtenido en la actividad anterior. </t>
  </si>
  <si>
    <t xml:space="preserve">Se avala el cumplimiento de la presente actividad con el plan de trabajo presentado </t>
  </si>
  <si>
    <t>Se avanza en la construcción de documento de actualización de la Política de Derechos Humanos incorporando enfoque diferencial, en versión borrador, documento base para las revisiones de las dependencias relacionadas con la política.</t>
  </si>
  <si>
    <t xml:space="preserve">Se verifica el avance cualitativo de la gestión realizada para dar cumplimiento a la actividad. </t>
  </si>
  <si>
    <t xml:space="preserve">Avance en actividades 1.3, 2.1, 2.2, 5.1, 7.4 y 8.2  y modificación de Plan de trabajo en la reformulación de las actividades 11.4, 12.1, y 12,2. </t>
  </si>
  <si>
    <t xml:space="preserve">De conformidad al plan de trabajo se tiene un avance de ejecución del 47% en el Plan de trabajo de la política de Equidad de Género y Diversidad. </t>
  </si>
  <si>
    <t>Se realizó el documento que expone la estrategia de sostenibilidad para la Entidad en el 2025.</t>
  </si>
  <si>
    <t xml:space="preserve">Se aprueba el cumplimiento de la presente actividad </t>
  </si>
  <si>
    <t>Se remite Plan de Trabajo de Sostenibilidad conforme la estrategia formaulada.</t>
  </si>
  <si>
    <t>Se verifica el cumplimiento de la actividad, la cual estaba dirigida a la elaboración de un Plan de Trabajo con las actividades propuestas dentro de la estrategia para la fortalecer la cultura de sostenibilidad de la entidad.</t>
  </si>
  <si>
    <t>DIRECCION DE INVESTIGACIONES DE PROTECCION AL CONSUMIDOR</t>
  </si>
  <si>
    <t>Con corte al 30 de septiembre, se efectuaron 796 visitas permanentes a los comercios electrónicos relacionados en el anexo, correspondientes a:
25 82990    ENCARGUELO.COM SAS
25 82972    ALKOSTO S A
25 82977    ALMACENES EXITO S.A. CAR
25 82979    BIGFOOT COLOMBIA SAS
25 82981    CENCOSUD COLOMBIA S.A.
25 83003    FALABELLA.COM S.A.S.
25 83016    ALMACENES EXITO S.A.EXI
25 83023    MECANELECTRO S.A.S.
25 83036    SODIMAC COLOMBIA S A
25 83045    IKEA S A S
25 83076    CENCOSUD COLOMBIA S.A JUM
25 82538    WHIRLPOOL COLOMBIA S A S
25 82624    ALKOSTO S A KT
25 82617    PROYECTO E SAS
25 82611    MERCADOLIBRE COLOMBIA LTDA
25 82596    OLIMPICA S.A.
25 82588    PANAMERICANA LIBRERIA Y PAPELERIA S A
25 82579    CONTINENTE S.A.S.
25 82567    CENCOSUD COLOMBIA S.A MET
25 82557    NALSANI S.A.S
El cálculo de indicador corresponde a:
           796
X=    _____ * 100
         1070</t>
  </si>
  <si>
    <t>Se valida cumplimiento del producto</t>
  </si>
  <si>
    <t>El 30 de abril de 2025, se remitió el cronograma de las actuaciones a realizar.</t>
  </si>
  <si>
    <t>Se valida el cronograma. Es importante que se realice seguimiento al mismo y que se remita en la siguiente actividad una vez se vaya dando cumplimiento a las visitas de inspección.</t>
  </si>
  <si>
    <t>Se verificaron las denuncias recibidas en 2024 y se identificaron las personas naturales y/o jurídicas de comercio electrónico con mayor número de quejas.</t>
  </si>
  <si>
    <t>Se verifica evidencia presentada por el área.</t>
  </si>
  <si>
    <t>Al 30 de septiembre, se han realizado 37 visitas de acompañamiento a establecimientos de comercio ubicados en Leticia, Providencia, San Andrés y Nuquí, en el marco de la estrategia de fortalecimiento institucional en territorios turísticos. De estas, 11 visitas se realizaron en el mes de septiembre en Nuquí.
La meta establecida para el periodo es de 40 visitas, por lo que el avance a la fecha corresponde al 92,5 %.
 37
___ * 100
 40</t>
  </si>
  <si>
    <t>Se valida el cumplimiento del producto</t>
  </si>
  <si>
    <t>Mediante acta de comité de gestión, 16 de enero de 2025, se establecieron los sectores para las actuaciones administrativas a realizar.</t>
  </si>
  <si>
    <t>Se remite acta donde se puede evidenciar los sectores que se van a visitar en 2025, de acuerdo con lo establecido en la actividad del plan de acción.</t>
  </si>
  <si>
    <t>Mediante memorando 25-55627-15, se remitió la programación de las visitas a realizar durante el tercer trimestre de 2025.
Para efectos del cálculo del porcentaje de cumplimiento, se tiene en cuenta lo siguiente:
Memorando 25-55627-0-0: Remisión de la programación de las comisiones nacionales para el primer trimestre de 2025.
Memorando 25-55627-7-0: Remisión de la programación de las comisiones nacionales para el segundo trimestre de 2025.
Memorando 25-55627-15. Remisión de la programación de las comisiones nacionales para el tercer trimestre de 2025.</t>
  </si>
  <si>
    <t>Se valida avance porcentual</t>
  </si>
  <si>
    <t>Se valida el cumplimiento de la actividad reportada</t>
  </si>
  <si>
    <t>Del total de 83 recursos de reposición recibidos, a 30 de septiembre se han resuelto 34, de los cuales 31 fueron decididos en un tiempo inferior a seis meses, conforme se detalla en el anexo. De manera específica, durante el mes de septiembre se resolvieron once (11) recursos.
Este resultado representa el 37,3 % del total.
Indicador que corresponde a:
 31
___ * 100
 83</t>
  </si>
  <si>
    <t>Se valida cumplimiento del producto.</t>
  </si>
  <si>
    <t>Se estableció el inventario general y actualizado de los recursos que ingresaron a la Dirección de Investigaciones de Protección al Consumidor entre el 1.º de enero y el 30 de septiembre de 2025.</t>
  </si>
  <si>
    <t>Se da cumplimiento a la actividad de acuerdo con lo estipulado</t>
  </si>
  <si>
    <t>GRUPO DE TRABAJO DE COMUNICACION</t>
  </si>
  <si>
    <t>Con corte al 30 de septiembre de 2025, y en cumplimiento con la directriz de manejo de imagen de la Presidencia de la República, se han generado un total de 30.416 publicaciones, distribuidas en 66 comunicados de prensa, 77 noticias y Publicaciones en redes sociales así: X: 27.967, LinkedIN: 288, Facebook: 1,019, Instagram: 912 y TikTok: 87</t>
  </si>
  <si>
    <t xml:space="preserve">Se avala el cumplimiento de la presente actividad Las publicaciones realizadas con corte a 30 de septiembre de 2025 se efectuaron conforme a la directriz de manejo de imagen y plan de medios establecida por la Presidencia de la República.En septiembre se realizaron un total de 4.642 publicaciones </t>
  </si>
  <si>
    <t>En el mes de septiembre de 2025, y en cumplimiento con la directriz de manejo de imagen de la Presidencia de la República, se generaron un total de 4.642 publicaciones, distribuidas en 12 comunicados de prensa, 14 noticias y Publicaciones en redes sociales así: X: 4.248, LinkedIN: 54, Facebook: 172, Instagram: 132 y TikTok: 1</t>
  </si>
  <si>
    <t>Se avala el cumplimiento de la presente actiidad mediante Las publicaciones realizadas con corte a 30 de septiembre de 2025 se efectuaron conforme a la directriz de manejo de imagen y plan de medios establecida por la Presidencia de la República</t>
  </si>
  <si>
    <t>Se elaboró el documento de Diagnóstico de las necesidades para las comunicaciones internas, el cual está avalado por la Coordinación del Grupo de Comunicaciones.</t>
  </si>
  <si>
    <t xml:space="preserve">Se avala el cumplimiento de la presente actividad, se descuentan 10 punto por cuanto la evidencia se allego en el mes de mayo. </t>
  </si>
  <si>
    <t>Se elaboró el documento de estrategia de comunicaciones internas y el respectivo plan de trabajo para su realización, el cual se encuentra avalado por la Coordinación del GIT Comunicación.</t>
  </si>
  <si>
    <t>Se avala el cumplimiento de la presente actividad se plantea estrategia y plan de ejecución de la misma</t>
  </si>
  <si>
    <t>Con corte al 30 de septiembre de 2025, el plan de trabajo propuesto presenta un porcentaje de ejecución del 44%.</t>
  </si>
  <si>
    <t xml:space="preserve">Se avala el avance cualitativo y cuantitativo dado a la presente actividad en la cual se evidencian los entregables que corresponden a la ejecución del Plan de trabajo se evidencian tres capturas de pantalla de comunicaciones internas relacionadas con la SIC "intrasic Challenge  </t>
  </si>
  <si>
    <t>Se elaboró el documento de Estrategia de Comunicaciones SIC 2025 y el respectivo plan de trabajo para su materialización, el cual está avalado por la Coordinación del Grupo de Comunicaciones.</t>
  </si>
  <si>
    <t xml:space="preserve">Se avala el cumplimiento de la presente actividad con documento de estrategia de comunicaciones y plan de trabajo  </t>
  </si>
  <si>
    <t>Con corte al 30 de septiembre de 2025, el plan de trabajo propuesto registra un cumplimiento del 67%</t>
  </si>
  <si>
    <t>Se ajusta el porcentaje de avance al 67% el cual se puede evidenciar en el plan de trabajo propuesto en el que en septiembre se han creado 31 campañas estratégicas  alineadas con el enfoque narrativo instituciona, se han consolidado siete (7) parrillas de contenido correspondientes a las publicaciones en redes sociales entre otraa</t>
  </si>
  <si>
    <t>Con corte al 30 de septiembre de 2025, se presentó el segundo informe trimestral de los resultados de la implementación de la estrategia de fortalecimiento de la difusión de la misionalidad de la Entidad a nivel nacional.</t>
  </si>
  <si>
    <t xml:space="preserve">Se ajusta el avance de la presente actividad al 50% se presente el informe 2 de 4 de la implementación de estrategia del fortalecimiento de la difusión de la Misionalidad de la SIC </t>
  </si>
  <si>
    <t>Se registró el primer informe trimestral de Monitoreo de Medios con corte a 30 de septiembre de 2025</t>
  </si>
  <si>
    <t>Se avala el avance dado a la presente actividad se evidencia el primer informe trimesrl de monitoreo de medios.</t>
  </si>
  <si>
    <t xml:space="preserve">Se realizó el documento de propuesta con las necesidades de sistematización de los procesos de planeación, ejecución y seguimiento a los eventos y se elaboró la propuesta de implementación </t>
  </si>
  <si>
    <t xml:space="preserve">Se avala el cumplimiento de la presente actividad mediante documento donde se evidencian las necesidades de sistematización de los eventos de la Entidad  </t>
  </si>
  <si>
    <t>Se realizó el documento de propuesta para Identificar las necesidades de sistematización de los procesos de planeación, ejecución y seguimiento a los procesos digitales internos y externos</t>
  </si>
  <si>
    <t xml:space="preserve">Se avala el cumplimiento de la presente actividad. Se descuentan 10 puntos en eficiencia por cuanto la actividad debió cumplirse en el ms de marzo y se cumplió en mayo. </t>
  </si>
  <si>
    <t>La Oficina de Tecnologías de la Información (OTI) realizó la entrega de la herramienta de sistematización de los procesos digitales internos y externos, a través de dos entregas formales</t>
  </si>
  <si>
    <t xml:space="preserve">Se ajusta el avance de la presente actividad al 80% por cuanto se han cumplido  3 de las 6 actividades. Se recomienda usar el formato de plan de trabajo establedo por la OAP para los seguimientos a los planes de trabajo </t>
  </si>
  <si>
    <t>La Oficina de Tecnologías de la Información (OTI) realizó la entrega de la herramienta de sistematización de los procesos planeación, ejecución y seguimiento a los eventos, a través de dos entregas formales</t>
  </si>
  <si>
    <t xml:space="preserve">Se ajusta el avance al 80% por cuanto se han cumplido 3 d las 6 actividades, se recomienda usar el formato establecido por OAP para los planes de trabajo </t>
  </si>
  <si>
    <t>GRUPO DE TRABAJO DE ATENCION AL CIUDADANO</t>
  </si>
  <si>
    <t>Se ha desarrollado 2 de las 8 actividades formuladas para la vigencia.</t>
  </si>
  <si>
    <t>se avala el avance cualitativo dado a la presente actividad</t>
  </si>
  <si>
    <t>Se diseñó la Estrategia de relacionamiento con la ciudadanía SIC 2025 en donde se describe el objetivo de esta, se presentan los lineamientos y adecuaciones internas para la interacción con la ciudadanía y se incluye un plan de trabajo con actividades para la intervención y mejora de servicios de atención, aplicación de lenguaje claro y accesibilidad.</t>
  </si>
  <si>
    <t xml:space="preserve">Se avala el cumplimiento de la presente actividad mediante documento donde se evidencia la estrategia de relacionamiento con el ciudadano  </t>
  </si>
  <si>
    <t xml:space="preserve">Se comunicó a los grupos de valor la Estrategia de relacionamiento con la ciudadanía SIC 2025 mediante publicaciones realizadas en el menú Participa de la página web el 24 de febrero de 2024 en donde se hizo el ejercicio preliminar de consulta y posteriormente se dispuso en el menú de Servicios a la ciudadanía para información de los grupos de interés. Así mismo, el 28 de febrero se divulgó en las redes sociales institucionales como X, Facebook, Instagram y LinkedIn la Estrategia diseñada.
</t>
  </si>
  <si>
    <t xml:space="preserve">Se avala el cumplimiento de la presente actividad con las capturas e pantalla y link de publicación estrategias  </t>
  </si>
  <si>
    <t>Se llevaron a cabo los dos laboratorios de simplicidad programados, durante los cuales los grupos de valor identificaron aquellas palabras o expresiones de difícil comprensión. Como resultado de este ejercicio, se realizaron las correspondientes traducciones a lenguaje claro, las cuales fueron incorporadas en el Instructivo del Protocolo de Atención al Ciudadano y en en el contenido del portal de SIC Facilita y en la sección de Preguntas Frecuentes.</t>
  </si>
  <si>
    <t>Se avala el cumplimiento de la presente actividad en el informe se evidencia laboratorio de simplicidad permitió cumplir satisfactoriamente con el objetivo propuesto, orientado a facilitar la comprensión de la información dirigida a los ciudadanos mediante la aplicación de lenguaje claro. Como resultado del trabajo colaborativo con los grupos de valor, se logró la actualización de los contenidos pertinentes, los cuales ya se encuentran en proceso de publicación en el SIGI, garantizando así su di</t>
  </si>
  <si>
    <t xml:space="preserve">Los días 17 y 22 de julio, se publicó en redes sociales la primera campaña orientada a promover el uso del canal virtual de atención al ciudadano a través del servicio virtual de la plataforma SIC Facilita. Esta iniciativa fue acompañada de mensajes clave como: “Solución desde tu casa. Con #SICFacilita puedes presentar tus reclamaciones de forma gratuita, fácil y 100% virtual.”. 
La campaña buscó fomentar el uso de medios digitales para facilitar la interacción entre la ciudadanía y la entidad, promoviendo la eficiencia, accesibilidad y gratuidad en la gestión de reclamaciones.
</t>
  </si>
  <si>
    <t xml:space="preserve">Se avala el avance a la presente actividad por cuanto se realizo la primera campaña de comunicación interna. </t>
  </si>
  <si>
    <t>La segunda jornada de socialización de lineamientos de Atención al ciudadano se realizó el 24 de septiembre con la temática Sistema de trámites - Trámite 397. Contó con la participación de 112 asistentes.</t>
  </si>
  <si>
    <t xml:space="preserve">Se aala el cumplimiento de la presene actividadd mediante registro de asistencia y Capacitación generalidades y Gestión Efectiva de PQRSF - SISTEMA DE TRÁMITES dirigida a los ciudadanos. </t>
  </si>
  <si>
    <t>De las 16 actividades propuestas en la Estrategia de Relacionamiento con la Ciudadanía SIC 2025, se han ejecutado en su totalidad tres. Adicionalmente, se han adelantado las siguientes acciones: 
Se llevó a cabo la primera jornada de socialización de los lineamientos sobre la gestión de PQRSF.
Se realizó la primera campaña para promover el canal virtual SIC Facilita.
Se desarrolló la primera jornada de difusión del Código de Integridad.
Se iniciaron dos laboratorios de simplicidad, según lo programado.
Actualmente, continúan en ejecución actividades como el monitoreo de canales de atención, así como la identificación y puesta en marcha de mejoras orientadas a incrementar la satisfacción de los usuarios.</t>
  </si>
  <si>
    <t>Se ajusta el porcentaje de avance dado a la presente actividad dado que de acuerdo a las metas establecidas en el plan de trabajo, se han cumplido 3 actividades y 3 tienen un avance del 50% de acuerdo con la meta establecida. Es importante resaltar que las actividades de unico entregable solamente serán verificados cuando se tenga su totalidad. Tambien se recomienda subir los entregable de las actividades finalizadas o cuya meta sea mas de uno.</t>
  </si>
  <si>
    <t>Se encuenta en ejecución 1 de 3 actividades, relacionada con el diseño de la Estrategia Sinergia.</t>
  </si>
  <si>
    <t>Se avala el avance dado a la presente actividad</t>
  </si>
  <si>
    <t>Se diseñó la Estrategia Sinergia Interinstitucional para jornadas conjuntas de atención a la ciudadanía 2025 la cual tiene objetivos, contextos y el paso a paso para desarrollar las jornadas de relacionamiento con las superintendencias prioriadas. El documento incluye el plan de trabajo y cronograma con cada una de las etapas para su ejecución.</t>
  </si>
  <si>
    <t xml:space="preserve">Se avala el cumplimiento de la presente actividad, Se ajusta el eficacia al 95% por cuanto la fecha de cumplimiento era 31-03-2025 y su cumplimiento fue el 01-04-2025. </t>
  </si>
  <si>
    <t>Al corte 31 de julio la Estrategia Sinergia presenta un avance del 36%, con tres de las siete actividades programadas ejecutadas en su totalidad. El pasado 22 de julio se llevó a cabo una mesa de trabajo con los delegados de las cuatro Superintendencias convocadas, en la cual la SIC presentó su propuesta para el desarrollo de la Estrategia Sinergia. Durante la sesión, se revisaron las principales apuestas y se concretó el inicio de la primera jornada en la ciudad de Bogotá. Actualmente, se están adelantando las gestiones de coordinación necesarias para definir la fecha de la primera jornada conjunta de atención a la ciudadanía.
Se ajustaron las fechas de cumplimiento de dos actividades del plan, correspondientes a la formalización y comunicación del evento, en atención a los aspectos revisados durante el encuentro con los enlaces de cada entidad.</t>
  </si>
  <si>
    <t xml:space="preserve">Se avala el avance dado a la presente actividad se ejecuto al 100% 1 actividad para el mes de julio.Se recomienda registrar el logro en el mes que se cumple la actividad propuesta no es acumulativo.   </t>
  </si>
  <si>
    <t xml:space="preserve">Se ha desarrollado 1 de 5 actividades programadas, relacionada con el diseño de la propuesta de intervención de canales.  El Programa de atención a la ciudadanía con enfoque diferencial iniciará con la intervención del Canal Presencial. Durante la vigencia 2025 se intervendrá también el canal telefónico, el canal virtual y escrito será intervenido en el 2026. </t>
  </si>
  <si>
    <t xml:space="preserve">Se avala cualitativo dado al presente producto. Se recomienda ajustar la unidad de medida y la formula de calculo del presente producto. </t>
  </si>
  <si>
    <t>Se elaboró un documento con la propuesta de Programa de atención a la ciudadanía con enfoque diferencial. Se iniciará con la intervención del Canal Presencial teniendo en cuenta que los cambios que surjan de esta no requieren recursos tecnológicos, además el contacto directo con el grupo objetivo permitirá adquirir buenas prácticas a ser replicadas en otros canales de atención. Durante la vigencia 2025 se intervendrá también el canal telefónico, el canal virtual y escrito será intervenido en el 2026.</t>
  </si>
  <si>
    <t xml:space="preserve">OAP avala el cumplimiento de la presente actividad con el entregable que da cuenta la intervención de canales </t>
  </si>
  <si>
    <t>Se elaboró el reporte de implementación de la señalética inclusiva en el nuevo local de Atención al ciudadano en donde se obtuvo favorabilidad frente a las necesidades identificadas. La señalética diseñada cuenta con el idioma de inglés/español, lenguaje de señas y braille conforme con los lineamientos de la NTC 6047</t>
  </si>
  <si>
    <t>Se avala el cumplimiento de la presente actividad mediante acta en la cual se incluye el concepto de viabilidad es favorable  de la señalética en idioma inglés, en sistema Braille y con apoyo en Lengua de Señas. Se ajusta la eficiencia al 95% por cuanto la actividad debió ser cumplida en el mes de agosto.</t>
  </si>
  <si>
    <t xml:space="preserve">
Se han identificado buenas prácticas en la atención a personas con discapacidad visual, sordas y con enfoque de género durante el análisis de los procesos de atención al ciudadano del Instituto Nacional para Ciegos (INCI), el Instituto Nacional para Sordos (INSOR) y la Secretaría Distrital de la Mujer.  Estos nuevos elementos permitirían fortalecer el enfoque diferencial e inclusivo que responda de manera más adecuada a las diversas características y necesidades de la ciudadanía. Serán documentadas e incorporadas en el protocolo de atención al ciudadano y otras serán consideradas para su implementación tanto en el punto de atención presencial actual como en el que se proyecta a futuro para la nueva sede principal.</t>
  </si>
  <si>
    <t>Se avala el cumplimiento de la presente actividad donde mediante un informe se relaciona la los temas que se trataron con el el instituto INCI y que van encaminados a fortalecer las buenas practicas con las personas con discapacidad.</t>
  </si>
  <si>
    <t>La pantalla interactiva ya fue adquirida, ya se encuenta instaladad en el nuevo Local de atención al ciudadano y se encuentra en proceso de pruebas para su puesta en funcionamiento aproximadamente el 10 de octubre de 2025.</t>
  </si>
  <si>
    <t>Se avala el avance cualitativo dado a la presente actividad.Se ajusta el porntaje de avance a cero,por cuanto la meta 1 e indica pantallas adquiridas y puestas en funcionamiento.</t>
  </si>
  <si>
    <t>Durante el mes de septiembre, la Superintendencia de Industria y Comercio realizó diversas actividades destacadas, organizadas por semanas:
Semana del 4 al 10 de septiembre: Se desarrollaron 2 actividades: Proyecto de Resolución para modificar el Capítulo Quinto del Título VI de la Circular Única y derogar la Resolución 33882 de 2021 y Espacio de diálogo territorial: ¡La Super en el Territorio llega a Ibagué! (5 de sept).
Semana del 18 al 24 de septiembre: Se realizó 1 espacio de diálogo: Mesas de Integración 2025, reuniendo actores clave del ecosistema de innovación para construir colectivamente.
Semana del 24 de septiembre al 1 de octubre:Se ejecutó 1 proyecto normativo: Evaluación ex post de la Resolución 88918 de 2017 sobre el control metrológico de taxímetros electrónicos.
Se alcanzó un 73% de cumplimiento en la estrategia de participación ciudadana, con 7 actividades finalizadas al 100%.</t>
  </si>
  <si>
    <t xml:space="preserve">Se avala el avance dado a la presente actividad el cronograma se viene ejecutado de acuerdo con lo programado se evidencian evidencias tales como : proyecto de resolución para modificar el capitulo 5 de la circular unica, espacio de dialogo territorial mesas de inegración 2025 y proyecto normativo entre otros. </t>
  </si>
  <si>
    <t xml:space="preserve">Se elaboró la Estrategia de Participación Ciudadana SIC 2025 V01 y el plan de trabajo para su realización. El plan de trabajo está formulado en el formato dispuesto por la Función Pública.
 </t>
  </si>
  <si>
    <t xml:space="preserve">Se avala el cumplimiento de la presente actividad </t>
  </si>
  <si>
    <t>Se sometió a consulta de la ciudadanía en general la Estrategia de Participación Ciudadana y se divulgó a través de la página web y en las redes sociales.</t>
  </si>
  <si>
    <t xml:space="preserve">Se avala cumplimiento de la presente actividad mediante la publicación en la sede electrónica estrategia participación y relacionamiento 2025 </t>
  </si>
  <si>
    <t>Al corte, la Estrategia de Participación Ciudadana presenta un avance de cumplimiento del 54%, en el mes de agosto se avanzó en la ejecución de las actividades No. 8 (Divulgar a los ciudadanos y grupos de interés los resultados de la participación ) con 80%, No. 12 ( Seguimiento a la ejecución de la estrategia) con 75% y No. 13 (Reporte de ejecución del indicador PES) con 67%.
Las demás actividad se encuentra dentro del tiempo para su realización.</t>
  </si>
  <si>
    <t>Se verificó el 55% de avance el cual está en coherencia con la matriz de seguimiento de la Estrategia de Participación ciudadana. Se recomienda que el porcentaje registrado en la justificación sea igual al reportado, dado que en la justificación se escribió 54% y lo reportado y de acuerdo a los soportes es de 55%</t>
  </si>
  <si>
    <t>DESPACHO DEL SUPERINTENDENTE DELEGADO PARA LA PROTECCIÓN DE DATOS PERSONALES</t>
  </si>
  <si>
    <t xml:space="preserve">Se adjunta un documento con insumos para identificar buenas prácticas internacionales, mecanismos institucionales y normativos y eventuales vacíos jurídicos en la legislación colombiana que limiten o impidan mantener actualizado el marco jurídico de protección de datos personales de cara a los avances, usos e impactos no deseados de los sistemas de Inteligencia Artificial. Estos insumos serán la base del documento en el que se desarrolla el estudio comparativo al que se refiere el producto 7000.1. </t>
  </si>
  <si>
    <t>En el mes de junio se continuó con la investigación sobre derecho comparado con el fin de identificar las acciones que se han adelantado en otras jurisdicciones como insumo para preparar el marco regulatorio a la inteligencia artificial.</t>
  </si>
  <si>
    <t xml:space="preserve">Se reporta avance cualitativo para el logro de la actividad la cual finaliza en el mes de octubre </t>
  </si>
  <si>
    <t>Durante el mes de agosto la Delegatura para la Protección de Datos Personales publicó para comentarios una primera versión del proyecto de circular sobre transferencia de tecnología. Entre el 6 y el 21 de agosto, el proyecto estuvo disponible para consulta ciudadana con el fin de que todas las personas interesadas envíen sus comentarios y sugerencias. Se recibieron múltiples comentarios, los cuales están siendo analizados. Luego de esta revisión, se procederá a realizar los ajustes a los que haya lugar con el fin de expedir los lineamientos. Una vez se expidan los lineamientos será posible realizar la sensibilización.</t>
  </si>
  <si>
    <t xml:space="preserve">Se verifica el avance cualitativo de la actividad, la cual hace referencia a la publicación de la circular con los lineamientos donde se le socializó y se recibieron comentarios de la ciudadanía.  Comentarios que están en revisión y ajustes si da lugar. </t>
  </si>
  <si>
    <t>Se realizaron actuaciones colaborativas con autoridades de protección de datos internacionales en busca de establecer buenas prácticas al momento de investigar compañías con presencia transfronteriza. Se participó en el evento anual de la Red Iberoamericana de Protección de Datos en mayo de 2025, donde se expuso una actuación de la Superintendencia de Industria y Comercio que da cuenta de algunas buenas prácticas al momento de investigar compañías transnacionales. Asimismo, se realizó un informe sobre las principales conclusiones sobre este asunto a las que se llegó con las autoridades que componen la RIPD.</t>
  </si>
  <si>
    <t>Se validad el cumplimiento del producto por medio del entregable, informe de Buenas Prácticas de investigación frente a compañías con presencia transfronteriza.</t>
  </si>
  <si>
    <t>Daniel Ospina Celis, asesor del Despacho del Superintendente Delegado para la Protección de Datos Personales, expuso en XXII Encuentro de la Red Iberoamericana de Protección de Datos la actuación administrativa por medio de la cual se sanciona a MercadoLibre, una compañía con presencia transfronteriza, por condicionar el acceso a su servicio a través de la aplicación móvil y de la página web al tratamiento de datos biométricos.</t>
  </si>
  <si>
    <t xml:space="preserve">Se valida el seguimiento realizado por el área. </t>
  </si>
  <si>
    <t xml:space="preserve">Se elaboró un informe en el que se recopilan las conclusiones a las que se llegó sobre la investigación de compañías con presencia transfronteriza. Estas conclusiones surgieron de la discusión con las autoridades de protección de datos que hacen parte de la Red Iberoamericana de Protección de Datos (RIPD). El informe detalla las conclusiones sobre dos asuntos concretos:  i) los mecanismos para garantizar la rendición de cuentas de compañías con presencia transfronteriza; y ii) el crecimiento inusitado de sistemas de identificación biométricos en distintos sectores de la economía, impulsado tanto por compañías locales como por compañías transnacionales. </t>
  </si>
  <si>
    <t xml:space="preserve">Se avala el % de cumplimiento de la actividad. El anexo corresponde al entregaba propuesto, informe sobre las conclusiones al rededor la discusión de las prácticas de tratamiento de datos de las empresas transfronteriza. </t>
  </si>
  <si>
    <t>Se realizó el XII Congreso Internacional de Protección de Datos Personales en la Universidad Externado de Colombia los días 12 y 13 de agosto de 2025. El evento permitió la participación presencial y virtual de más de 500 personas.</t>
  </si>
  <si>
    <t>Se adjunta el soporte de realización de uno (1) de los 2 eventos programados equivalente a un avance del 50%</t>
  </si>
  <si>
    <t xml:space="preserve">El 26 de septiembre de 2025 se solicito al Grupo de Comunicaciones de OSCAE la publicación de la fecha del evento "Modernización de la Ley 1581 de 2012" en el calendario de eventos de la entidad. </t>
  </si>
  <si>
    <t xml:space="preserve">Se evidencia el cumplimiento de la actividad al 100%, con el soporte de captura de pantalla de la publicación de segundo evento programado "Modernización de la Ley 1581 de 2012". </t>
  </si>
  <si>
    <t>Se diligenció el checklist definitivo para el evento XII Congreso Internacional de Datos Personales.</t>
  </si>
  <si>
    <t>Se verificó el porcentaje de avance de la actividad, el adjunto corresponde al entregable definido (Check List del evento)</t>
  </si>
  <si>
    <t>Se creó y envió la agenda del XII Congreso Internacional de Datos Personales.</t>
  </si>
  <si>
    <t xml:space="preserve">De verificó el avance de la actividad. El soporte corresponde al entregable correo de envió de la agenda y la agenda. </t>
  </si>
  <si>
    <t>Se publicó la agenda del XII Congreso Internacional de Datos Personales.</t>
  </si>
  <si>
    <t xml:space="preserve">Se verifico el porcentaje de avance del 50% que corresponde a la publicación de la agenda del Congreso Internacional de Protección de Datos   Personales, 1 de 2 eventos programados en la vigencia. </t>
  </si>
  <si>
    <t xml:space="preserve">Se verificó el porcentaje del avance del 50% correspondientes a la realización de 1 de 2 eventos programados. El soporte corresponde al entregable definido. </t>
  </si>
  <si>
    <t xml:space="preserve">Se ejecutó una campaña de divulgación sobre el tratamiento de datos personales biométricos en copropiedades para fortalecer el empoderamiento de las personas sobre sus datos. </t>
  </si>
  <si>
    <t xml:space="preserve">Se dio cumplimiento a la actividad propuesta antes de la fecha de culminación </t>
  </si>
  <si>
    <t xml:space="preserve">Se diligenció y envió al Grupo de Comunicaciones de OSCAE el brief de la campaña sobre datos biométricos en copropiedades. </t>
  </si>
  <si>
    <t>Se valida soporte correspondiente</t>
  </si>
  <si>
    <t>Se remitió el concepto gráfico y racional de la campaña y sus diferentes ejes temáticos a la Delegatura para la Protección de Datos Personales.</t>
  </si>
  <si>
    <t>Se valida el cumplimiento de la actividad. Se restan 5 puntos en eficiencia, ya que la evidencia no se cumplió en la fecha esperada (que era el 5 de mayo).</t>
  </si>
  <si>
    <t>Se revisó y aprobó correo electrónico por medio del cual se revisa y aprueba la propuesta recibida con el fin de seguir el proceso de realización de la campaña acordada.</t>
  </si>
  <si>
    <t>Se valida en cumplimiento de la actividad. Se castigan 5 puntos en eficiencia, teniendo en cuenta que el entregable de la actividad se reportó después de la fecha de cumplimiento.</t>
  </si>
  <si>
    <t xml:space="preserve">Se ejecutó la campaña sobre tratamiento de datos personales biométricos en copropiedades entre el 22 de mayo de 2025 y el 19 de junio de 2025. La campaña incluyo piezas y videos en distintas plataformas de redes sociales: Instagram, Facebook, TikTok, X, YouTube y LinkedIn. </t>
  </si>
  <si>
    <t>El soporte evidencia el cumplimiento de actividad. Se dio cumplimiento antes de la fecha de culminación.</t>
  </si>
  <si>
    <t>GRUPO DE TRABAJO DE REGULACIÓN</t>
  </si>
  <si>
    <t>Se elaboró y remitió a la Superintendente la versión final del proyecto de resolución “Por la cual se modifican los Títulos II, V y VII de la Circular Única de la Superintendencia de Industria y Comercio, en el marco de la depuración normativa contenida en la Ley 2085 de 2021”</t>
  </si>
  <si>
    <t xml:space="preserve">Se verifica el cumplimiento de la actividad con las evidencias registradas </t>
  </si>
  <si>
    <t>A través de correo electrónico se requirió a las Delegaturas realizar el análisis a la normatividad vigente, con el fin de llevar a cabo la depuración normativa.</t>
  </si>
  <si>
    <t>Se realizó la consulta pública a través de la página web de la Entidad, con el fin de  identificar las regulaciones de la Superintendencia que sean susceptibles de Depuración en el marco de la Ley 2085 de 2021, lo anterior con el propósito de realizar una descongestión normativa y así garantizar la seguridad jurídica de los usuarios frente a la normas expedidas por la entidad.</t>
  </si>
  <si>
    <t>El viernes 28 de febrero se remitió a través de correo electrónico a la Oficina Asesora Jurídica del Ministerio de Comercio, Industria y Turismo, la solicitud para realizar una mesa de trabajo entre las dos entidades para valorar propuestas dirigidas a la descongestión normativa.</t>
  </si>
  <si>
    <t xml:space="preserve">Se verifico el cumplimiento de la actividad con los soportes allegados </t>
  </si>
  <si>
    <t>Se remitió a las Delegaturas los comentarios de la consulta pública realizada en el marco de la depuración normativa.</t>
  </si>
  <si>
    <t>Se preparó el proyecto de resolución, el cual constituye el resultado del proceso de consulta interna y externa llevado a cabo en desarrollo del ejercicio de depuración normativa.</t>
  </si>
  <si>
    <t>El 04 de junio de 2025 se realizó la consulta pública del proyecto de acto adminitrativo "Por la cual se modifican los Títulos II, V y VII de la Circular Única de la Superintendencia de Industria y Comercio, en el marco de la depuración normativa" contenida en la Ley 2085 de 2021” a través de la página web de la Entidad.</t>
  </si>
  <si>
    <t xml:space="preserve">Se verifica ek cumplimiento de la actividad con la evidencia registrada </t>
  </si>
  <si>
    <t>GRUPO DE TRABAJO DE ESTUDIOS ECONÓMICOS</t>
  </si>
  <si>
    <t>Se realizaron las fichas técnicas que organizan los dos estudios económicos sectoriales.
En primer lugar, se encuentra la ficha técnica del estudio con la Delegatura para la Protección del Consumidor. Asimismo, se adjuntan tres fichas técnicas posibles para el estudio con la Delegatura para la Protección de la Libre Competencia; en específico, la Delegada junto con el Comité Andino para la Defensa de la Libre Competencia determinarán cuál de los tres estudios será de mayor provecho para la CAN.</t>
  </si>
  <si>
    <t xml:space="preserve">El avance porcentual registrado corresponde con las evidencias presentadas- La actividad con fecha de fin 5 de abril, fue reportada el 8 de mayo se afecta el indicador de eficiencia </t>
  </si>
  <si>
    <t>Se construyó base de datos de trabajo para el Estudio Económico de Sectorial "Falsos Descuentos", relacionado con la Delegatura para la Protección del Consumidor.
Se construyó base de datos del Estudio Económico Sectorial "Integraciones", producto relacionado con la Delegatura para la Protección de la Competencia. </t>
  </si>
  <si>
    <t>Se verifico el cumplimiento de la actividad y cuenta con sus respectivos soportes. Sin embargo, la Eficiencia será evaluada menos 5 porque el reporte de implementación de la actividad supero los 5 días habilitados posteriores a la finalización de la actividad.</t>
  </si>
  <si>
    <t>Se elaboró el marco teórico para cada EES. EES "Falsos Descuentos" y EES "Integración Movistar y TIGO UNE"</t>
  </si>
  <si>
    <t xml:space="preserve">Los documentos adjuntos evidencian el cumplimiento de la actividad correspondiente a la elaboración de los marcos teóricos de los dos estudios propuestos en el producto.  </t>
  </si>
  <si>
    <t>Se elabora el boletín de septiembre, el cual corresponde al boletín 8 de 11.</t>
  </si>
  <si>
    <t xml:space="preserve">Se validad el % de avance del 72,72%, el soporte corresponde al 8 boletín de 11 programados. </t>
  </si>
  <si>
    <t>Se divulga el BNE de septiembre que corresponde al boletín 8 de 11, para 72,72% de avance.</t>
  </si>
  <si>
    <t xml:space="preserve">La evidencia soporta el % de avance del 72,72, correspondiente a la publicación de 8 boletín de 11 programados. </t>
  </si>
  <si>
    <t>Se carga documento que contiene la ficha técnica del estudio del mercado de licores en Colombia 2025</t>
  </si>
  <si>
    <t>Se anexa la base de datos unificada con información pública departamental y los requerimientos a las empresas licoreras</t>
  </si>
  <si>
    <t>Se valida el avance del 100%, equivalente a la entrega del producto en el tiempo propuesto. El soporte corresponde a la base de datos del mercado de licores destilados en Colombia, para la elaboración del estudio proyectado.</t>
  </si>
  <si>
    <t>Se anexa el marco teórico del estudio económico académico del mercado de licores</t>
  </si>
  <si>
    <t>Se verifica el cumplimiento del 100% de la actividad programada. Los anexos soportan su cumplimiento y corresponde al entregable "Marco teórico estudio económico académico del mercado de licores en Colombia.</t>
  </si>
  <si>
    <t>Se realiza la ficha técnica del Estudio Económico 2024/2025-Licencia obligatoria.</t>
  </si>
  <si>
    <t>Se verifica el avance porcentual registrado con la evidencia, esta actividad vence hasta el mes de diciembre, si se quiere que el sistema la de como cumplida se hace necesario modificar la fecha de fin</t>
  </si>
  <si>
    <t>Se realiza el documento de marco teórico, incorporando todas las demás partes del documento realizadas hasta la fecha.</t>
  </si>
  <si>
    <t xml:space="preserve">Se verifica el cumplimiento de la actividad, los soportes corresponden al producto establecido a entregar (documento marco teórico construido). </t>
  </si>
  <si>
    <t>Se realiza el documento completo de análisis económico preliminar.</t>
  </si>
  <si>
    <t>Se avala el % de avance del 100%, correspondiente a al desarrollo del documento de análisis económico parcial de la evaluación de impacto del otorgamiento de la primera licencia obligatoria por razones de interés público en Colombia.</t>
  </si>
  <si>
    <t xml:space="preserve">El grupo de EE ha alcanzado un 34 % de avance en los estudios coyunturales, con 17 estudios completados frente a una meta total de 50. A la fecha, se han registrado y aceptado 22 estudios en total. </t>
  </si>
  <si>
    <t>Se valida el porcentaje de avance reportado del 34%, correspondiente a 17 estudios de 50 programados</t>
  </si>
  <si>
    <t>El Grupo de Estudios Económicos desde el 22/01/25 creó el documento para realizar un inventario y seguimiento de los diferentes Estudios Económicos Coyunturales. Para realizar una labor de planeación, el 28/02/25 se solicitó por correo electrónico a las Delegaturas, Oficinas y Direcciones de la entidad las actividades coyunturales que fuesen a requerir durante el 2025. Este inventario de actividades desde entonces se ha venido actualizando; no obstante, no todos los correos fueron respondidos sino se han solicitado por correos independientes y por mesas de trabajo.
Aquí está link del inventario que se actualiza: https://its2sicgov-my.sharepoint.com/:x:/g/personal/estudioseconomicos_sic_gov_co/EZQQeyyA-IJCnoKJu3ijGBQBjjb0pSBvy5jsP6fXkwK15Q?e=EAOg3Y</t>
  </si>
  <si>
    <t xml:space="preserve">De acuerdo con el reporte registrado y los soportes allegados, la actividades se considera cumplída </t>
  </si>
  <si>
    <t>Con las diferentes respuestas recibidas de las delegaturas y áreas, se formuló una lista de "Estudios Económicos Coyunturales" a desarrollar. Esto permitió conformar los equipos de trabajo y las fechas a desarrollar. No obstante, es importante mencionar que no todos los correos fueron respondidos o, más aún, se respondieron aludiendo que "están en proceso de desarrollo inicial y que nos contactarán cuando se necesite". De esta forma, se priorizaron los estudios según su relevancia y fecha esperada de desarrollo. Asimismo, no hubo necesidad de rechazar solicitudes, toda vez que no han copado la capacidad del grupo. Somos conscientes de que vendrán más solicitudes coyunturales las cuales no fueron respondidas en estos correos, toda vez que no pueden ser previstas en totalidad. Este ejercicio nos permite organizarnos con los eventos coyunturales que ya han sido identificados.</t>
  </si>
  <si>
    <t xml:space="preserve">se verifica el cumplimiento con los soportes presentados </t>
  </si>
  <si>
    <t xml:space="preserve">A la fecha se logro concretar 11 estudios con las diferentes áreas y/o delegaturas, sin embargo, es viable que las diferentes áreas en el transcurso del año soliciten más estudios, por lo que de ser así será informado a través del seguimiento de esta herramienta. </t>
  </si>
  <si>
    <t xml:space="preserve">El porcentaje reportado corresponde con las evidencias anexa. Se afecta eficiencia por reporte fuera de tiempos </t>
  </si>
  <si>
    <t xml:space="preserve">Para el año 2025 se han programado a la fecha la elaboración de 11 estudios de los cuales se han realizado en su totalidad 5 estudios (Actualizar tasas PI-SUIT, Análisis financiero OAVM, Tarifa sobre cursos virtuales, Demanda de nulidad, Cuestionario Prop 17/25 Crisis arrocera)  dado su nivel de importancia y de porcentaje de importancia al interior del plan de trabajo se tiene un avance del 34 %. </t>
  </si>
  <si>
    <t xml:space="preserve">Se verificó que el porcentaje de avance correspondiera al porcentaje diligenciado en el cronograma del Plan de Trabajo. Igualmente, se soportó los estudios realizados.  </t>
  </si>
  <si>
    <t>GRUPO DE TRABAJO DE ADMINISTRACIÓN DE PERSONAL</t>
  </si>
  <si>
    <t>Se reenvía nuevamente conforme a las instrucciones de la OAP, dando cumplimiento al producto y a las actividades propuestas dentro de los plazos establecidos.</t>
  </si>
  <si>
    <t xml:space="preserve">Se avala el cumplimiento de la presente producto </t>
  </si>
  <si>
    <t>Se da cumplimento al producto y a las actividades propuestas en las fechas establecidas</t>
  </si>
  <si>
    <t xml:space="preserve">Se avala el cumplimiento de la presente actividad mediante documento de plan de previsión de recursos humano </t>
  </si>
  <si>
    <t xml:space="preserve">Se avala el cumplimiento de la presente actividad mediante la publicación del plan de previsión de recursos humanos </t>
  </si>
  <si>
    <t xml:space="preserve">Se avala el cumplimiento del presente producto plan de vacantes </t>
  </si>
  <si>
    <t xml:space="preserve">Se avala el cumplimiento de la presente actividad mediante documento plan de vacantes </t>
  </si>
  <si>
    <t>Se avala el cumplimiento de la presente actividad publicación del plan de vacantes.</t>
  </si>
  <si>
    <t>se realiza el Manual de usuario y acta de entrega final elaborados</t>
  </si>
  <si>
    <t xml:space="preserve">Se avala el cumplimiento de la presente actividad mediante acta de entrega y manual del usuario </t>
  </si>
  <si>
    <t>Se realizó el video didáctico para el diligenciamiento de la Herramienta tecnológica para retención del conocimiento</t>
  </si>
  <si>
    <t>Se avala el avance dado a la presente actividad de transferencia del conocimiento de los funcionarios que se retiran por concurso de méritos.</t>
  </si>
  <si>
    <t>Se anexa informe correspondiente al trimestre comprendido por los meses de junio, julio y agosto, relacionado con el diligenciamiento de la herramienta de transferencia del conocimiento.</t>
  </si>
  <si>
    <t xml:space="preserve">Se avala el avance dado a la presente actividad mediante informe en el cual se indic la cantidad de servicoes publicos que se han retiraddo de la entidad y que han diligencia el formato de transferencia del conocimiento al igual de aquellos que no han completado el trámite y que la administración esta haciendo los esfuerzos para que se finalice el mencionado trámite. </t>
  </si>
  <si>
    <t>GRUPO DE TRABAJO DE CONTRATACIÓN</t>
  </si>
  <si>
    <t>El avance al producto corresponde el requerimiento con las necesidades en la harramienta de estudios previos para el seguimiento del ciclo de contratación</t>
  </si>
  <si>
    <t xml:space="preserve">Se informa que el área esta avanzando en la elaboración de diagnóstico de las necesidades. </t>
  </si>
  <si>
    <t>Se reporta como evidencia la solicitud a la Oficina de Tecnología e Informática, el requerimiento de las necesidades mediante radicado 25-374031</t>
  </si>
  <si>
    <t>Se avala el 100% de avance en cual se soporta con el documento con las necesidades identificadas en la herramienta tecnológica para el seguimiento del ciclo de contratación.</t>
  </si>
  <si>
    <t>DIRECCIÓN DE INVESTIGACIONES DE PROTECCIÓN DE USUARIOS DE SERVICIOS DE COMUNICACIONES</t>
  </si>
  <si>
    <t>Se han llevado han reportado 5 de las 10 actividades programadas de capacitación a tv comunitaria en lo que se lleva del año</t>
  </si>
  <si>
    <t>Se da cumplimiento a la reunión de definición de plan de trabajo
Se anexa Acta de reunión</t>
  </si>
  <si>
    <t>Se verifica el cumplimiento de la actividad, de acuerdo con lo estipulado en el plan de acción.</t>
  </si>
  <si>
    <t>Se reportan las evidencias de capacitaciones externas de acompañamiento a los operadores comunitarios respecto del Régimen diferencial de protección de usuarios, realizadas (Soportes de desarrollo de capacitaciones (Presentación y/o listas asistencia y/o fotos). Las cuales fueron realizadas en las siguientes fechas
29 de mayo Manta, 30 de mayo Gacheta, 27 de agosto Charalá, 28 de agosto Villanueva y 4 de septiembre Viterbo.</t>
  </si>
  <si>
    <t>Se realiza el listado inventario inicial de recursos de reposición</t>
  </si>
  <si>
    <t xml:space="preserve">Se observa el inventario de los recursos que se encuentran pendientes dentro del rango de fecha indicado para esta actividad, el cual es soportado por el correo de entrega del inventario, </t>
  </si>
  <si>
    <t>Se adjunta el listado actualizado incorporando los recursos de reposición ingresados hasta el 30 de junio de 2025.</t>
  </si>
  <si>
    <t xml:space="preserve">El avance porcentual registrado corresponde con el cálculo de la fórmula matemática definida y las evidencias reportadas
Esta actividad tiene fecha de vencimiento en el mes de julio, para que sea evidenciada como cumplida se requiere un nuevo reporte cuando si estado sea vencida </t>
  </si>
  <si>
    <t>SE REALIZA EL REPORTE CON FECHA 30 DE SEPTIEMBRE CORRESPONDIENTES A LOS RECURSOS RESUELTOS EN LA DIRECCION. DE LOS 92 RECURSOS RECIBIDOS (INVENTARIO) SE ESTABLECE QUE LA META SEA UN 80% ( EQUIVALENTE A 74 RECURSOS), QUE DEBEN SER RESUELTOS EN 180 DÍAS O MENOS. PARA EL CORTE SE HAN RESUELTO EN DICHOS TIEMPOS 38 RECURSOS.
ASI LAS COSAS: 
RECURSOS RESUELTOS DENTRO DE 180 DIAS O MENOS : 38 / RECURSOS A RESOLVER INVENTARIO: 92 = RESULTADO 41 %</t>
  </si>
  <si>
    <t>Se valida la información presentada por el área</t>
  </si>
  <si>
    <t>DIRECCIÓN DE NUEVAS CREACIONES</t>
  </si>
  <si>
    <t>Se han realizado 1729 estudios por artículo 45 de solicitudes de patente de invención y modelos de utilidad de solicitudes con fecha de presentación entre los años 2022 y anteriores, para un avance del 64% de enero a septiembre. Durante el periodo de septiembre de 2025 se realizaron 264 estudios por artículo 45.</t>
  </si>
  <si>
    <t>Al 30 de septiembre se han gestionado 1729 exámenes de fondo de 2701, para un avance del  64%</t>
  </si>
  <si>
    <t>al 30 de septiembre se han realizado 1729 exámenes de fondo de 2701 para un avance del 64%</t>
  </si>
  <si>
    <t>Se establece que durante el periodo de enero a septiembre de 2025, se han proyectado y enviado para suscripción de la superintendente de industria y comercio 1411 solicitudes de patente de invención y modelos de utilidad de solicitudes con fecha de presentación entre los años 2022 y anteriores, para un avance del 89,2%. Para el periodo de septiembre se proyectaron y enviaron para suscripción de la superintendente de industria y comercio 208 solicitudes.</t>
  </si>
  <si>
    <t>Al 30 de septiembre de han suscrito 1411 solicitudes de patente/modelo de 1582,  para un avance del 89%</t>
  </si>
  <si>
    <t>Tras la revisión de los formatos, se determinó que todos requieren actualización. En consecuencia, se continuó dicho proceso, y durante el mes de septiembre de 2025 se han actualizado 20 formatos, correspondientes a los siguientes: NC518, NC515, NC513, NC101, NC514, NC516, NC501, NC102, NC504, NC240, NC521, NC522, NC523, NC524, NC525, NC526, NC503, NC136, NC1, NC2.
En total entre agosto y septiembre se han actualizado 24 formatos.</t>
  </si>
  <si>
    <t>Durante el periodo de enero a septiembre de 2025 se revisaron 48 de 48 formatos predeterminados empleados en la etapa de mínimos, de forma y de fondo de las patentes de invención y de modelo de utilidad, por lo cual se tiene un avance del 100%. Durante el mes de septiembre se realizó el documento final que contenga las conclusiones de la revisión.</t>
  </si>
  <si>
    <t>Se avala cumplimiento de la actividad, pues el plan definió revisar y actualizar formatos de actos administrativos y entregar versiones en Word al Grupo de Operaciones (2020.2.2).  Dando cuenta el informe que entre enero y agosto de 2025 se revisaron 48 plantillas (patentes y modelos de utilidad).  Además, la revisión concluyó que todas requerían ajustes, por lo que la actividad 2020.2.1 se considera cumplida al 100%.</t>
  </si>
  <si>
    <t>GRUPO DE TRABAJO DE DESARROLLO DE TALENTO HUMANO</t>
  </si>
  <si>
    <t>Teniendo en cuenta que está previsto suplir un total de 414 empleos mediante concurso abierto, y que con corte al 30 de septiembre se han posesionado 3565personas, el porcentaje de avance reportado corresponde al cumplimiento efectivo frente a la meta establecida. Este porcentaje se obtiene de dividir el número de personas posesionadas (355) entre el total de empleos proyectados (414), y el resultado se multiplica por cien para expresarlo en porcentaje. Al realizar este cálculo, se obtiene un porcentaje de avance del 85,74%, que refleja de manera precisa el cumplimiento alcanzado con corte a la fecha mencionada.</t>
  </si>
  <si>
    <t xml:space="preserve">Se avala el avance cualitativo y cuantitativo dado a la presente actividad se evidencia en el documento adjunto los funcionarios que ingresaron en el mes de septiembre, asi como el link de video virtual entre otros. </t>
  </si>
  <si>
    <t xml:space="preserve">Se realizó el taller de adaptación al cambio dirigido a los líderes del área </t>
  </si>
  <si>
    <t>Se avala el cumplimiento de la presente actividad se allega lista de asistencia donde se evidencia taller de liderazgo para el cambio.</t>
  </si>
  <si>
    <t>Realizar encuesta sociodemográfica con el fin de caracterizar a los servidores e identificar acciones de mejora en pro de la felicidad de los servidores.</t>
  </si>
  <si>
    <t xml:space="preserve">Se avala el cumplimiento de la presente actividad. en donde se evidencia mediante un informe el análisis dado a la encuesta sociodemográfica realizada a los servidores públicos de la SIC </t>
  </si>
  <si>
    <t>Durante el mes de septiembre se realizó la cuarta campaña "escuchando tus emociones</t>
  </si>
  <si>
    <t xml:space="preserve">Se avala el avance cualitativo u cuantitativo dado a la presente actividad se evidencia cuarta campaña escuchando emociones. </t>
  </si>
  <si>
    <t>Se elaboró el Plan Estratégico de Talento Humano y se realizó la publicación en página web de la SIC e Intrasic.</t>
  </si>
  <si>
    <t xml:space="preserve">Se avala el cumplimiento del presente producto mediante los entregables establecidos en el mismo </t>
  </si>
  <si>
    <t>Se elaboró el documento del Plan Estratégico de Talento Humano para la vigencia 2025.</t>
  </si>
  <si>
    <t xml:space="preserve">Se avala el cumplimiento de la presente actividad mediante el documento denominado Plan estratégico de talento humano </t>
  </si>
  <si>
    <t>Se realizó la publicación del Plan Estratégico de Talento Humano tanto en la página web de la entidad como en la Intrasic.</t>
  </si>
  <si>
    <t xml:space="preserve">Se avala el cumplimiento de la presente actividad mediante la publicación del plan estratégico de talento humano </t>
  </si>
  <si>
    <t>Se estableció el plan de trabajo con acciones, fechas y responsables, para el cumplimiento de los objetivos de mejora efr.</t>
  </si>
  <si>
    <t xml:space="preserve">Se avala el cumplimiento de la presente actividad mediante el plan de trabajo EFR </t>
  </si>
  <si>
    <t xml:space="preserve">Durante el mes de septiembre se realizó la siguiente actividad: el tercer Informe trimestral efr </t>
  </si>
  <si>
    <t xml:space="preserve">Se avala el avance cualitativo y cuantitativo dado en la presente actividad de acuerdo con el paln de trabajo en el mes de septiembre se evidencia el tercer informe de medidas EFR </t>
  </si>
  <si>
    <t>Se elaboró el primer informe semestral de Plan de Bienestar Social y Estímulos, se ajusta porcentaje de acuerdo a las indicaciones de la OAP</t>
  </si>
  <si>
    <t>Se avala el avance dado al presente producto, el plan de trabajo se viene ejecutando de acuerdo a la programación las evidencias de la ejecución del plan se encuentra cargadas en el actividad 117.4.2. Se recomienda para los próximos seguimientos adjuntar el plan de trabajo y los soportes en esta sección.</t>
  </si>
  <si>
    <t>Se elaboró el plan de bienestar social y estímulos y fue aprobado  por el Comité Institucional de Gestión y Desempeño en reunión celebrada el 29 de enero de 2025.</t>
  </si>
  <si>
    <t xml:space="preserve">Se avala el cumplimiento de la presente actividad.  </t>
  </si>
  <si>
    <t>Mediante Resolución 2240 de 2025 se adoptó el Plan de Bienestar Social y Estímulos y se publicó el la resolución en la página web e intrasic.</t>
  </si>
  <si>
    <t>Se avala el cumplimiento de la presente actividad mediante la resolución del plan de bienestar</t>
  </si>
  <si>
    <t>Durante los meses de septiembre se realizaron las siguientes actividades de Bienestar: Rutas, Parqueaderos, Teletrabajo, Jornada Especial de Mujeres Embarazadas, Horario Flexible, Valera Emocional los permisos de la Valera está a disposición de los funcionarios y el reporte de uso de Valera depende la solicitud de los funcionarios, Incentivo al Uso de la Bicicleta, Apropiación de Transparencia, Salas Amigas de la Familia Lactante, Asesorías de la Caja de Compensación, Celebración Cumple años, día del teletrabajador, bienvenida bebe, Ejercicio es salud y deporte, Gimnasia cerebral, Reconocimiento pensionados, Encuentro de parejas, Caminatas ecológicas, Sic con sentido TIC, Fondo Nacional del Ahorro, Reconocimiento a la Antigüedad Laboral, Reconocimiento a los servidores públicos según su profesión, programa servimos.</t>
  </si>
  <si>
    <t>Se avala el avance dado a la presente actividad d acuerdo con el plan de trabajo en el cual se allegan evidencias de cumplimiento de actividades tales como : rutas, parqueaderos, teletrabajo, jornada especial de mujeres,horario flexible, valera emocional asesorias compensar del del teleteabajo entre otras.</t>
  </si>
  <si>
    <t>Se elaboró el informe semestral de Plan de Institucional de Capacitación y se ajusta el avance de porcentaje.</t>
  </si>
  <si>
    <t>Se avala el avance dado al presente producto, el plan de trabajo se viene ejecutando de acuerdo a la programación las evidencias de la ejecución del plan se encuentra cargadas en el actividad 117.5.2. Se recomienda para los próximos seguimientos adjuntar el plan de trabajo y los soportes en esta sección.</t>
  </si>
  <si>
    <t>Se elaboró el Plan Institucional de Capacitación 2025 y fue aprobado  por el Comité Institucional de Gestión y Desempeño en reunión celebrada el 29 de enero de 2025.</t>
  </si>
  <si>
    <t>Se aprueba cumplimiento de la presente actividad</t>
  </si>
  <si>
    <t>Mediante Resolución 2241 de 2025 se adoptó el plan de capacitación y se publicó en la página web e intrasic.</t>
  </si>
  <si>
    <t>Se avala el cumplimiento de la presente actividad mediante la resolución de capacitaciones para la vigencia 2025.</t>
  </si>
  <si>
    <t>Durante el mes de septiembre se realizaron las siguientes actividades: Inducción, Evaluación del desempeño, Servicio al ciudadano, Ingles, Direccionamiento estratégico, supervisión contractual, gestión derechos de petición, redacción y argumentación, presupuesto público, analítica de datos, procedimiento administrativo y sancionatorio, scrum, ITIL v4 Foundation, Java, Gerencia de Proyectos, Conflictos de Interés,  Accesibilidad y marco normativo, contratación pública.</t>
  </si>
  <si>
    <t xml:space="preserve">Se avala el avance cualitativo y cuantitativo dado a la presente actividad del plan de capacitación el cual se viene ejjecutando de acuerdo con el plan de trabajo. </t>
  </si>
  <si>
    <t>Se elaboró el informe semestral de las actividades realizadas en el programa de SST. y se ajusta el porcentaje del producto</t>
  </si>
  <si>
    <t>Se avala el avance dado al presente producto, el plan de trabajo se viene ejecutando de acuerdo a la programación,  las evidencias de la ejecución del plan se encuentra cargadas en el actividad 117.6.2. Se recomienda para los próximos seguimientos adjuntar el plan de trabajo y los soportes en esta sección.</t>
  </si>
  <si>
    <t>Mediante Resolución 2242 de 2025 se adoptó el Plan Anual de trabajo para el Sistema de Gestión de Seguridad y Salud en el Trabajo de la Superintendencia de Industria y Comercio para la vigencia 2025.
Se ajusta a las observaciones realizada por la OAP</t>
  </si>
  <si>
    <t>Se avala el cumplimiento de la presente actividad</t>
  </si>
  <si>
    <t>Durante el mes de  septiembre se realizaron las siguientes actividades de SST: Actas mensuales reunión copasst, Informe trimestral Comité de Convivencia, Consolidado de investigación de ATEL, Registro y análisis del indicador (En la hoja de Excel se encuentran los 6), Inspecciones SST</t>
  </si>
  <si>
    <t xml:space="preserve">Se avala el avance cualitativo y cuantitativo dado a la presente actividad se presentan soportes relacionados con SST, actas mensuales reunión copasst, comite de convivencia, registro de análisis del indicador. </t>
  </si>
  <si>
    <t>DIRECCIÓN FINANCIERA</t>
  </si>
  <si>
    <t>Se generó tablero de control de ingresos con corte a los meses de julio y agosto de 2025 y se efectuó el correspondiente envío de la información a las Delegaturas y a la Secretaría General, Por tanto se reporta un avance del 33,3% correspondiente a dos (2) monitoreos efectuado de los seis (6) programados correspondientes a los meses en mención, teniendo un avance acumulado del 83,3% total correspondiente a cinco (5) reportes de seis (6) programados</t>
  </si>
  <si>
    <t xml:space="preserve">Se avala informe teniendo en cuenta evidencias presentadas.  </t>
  </si>
  <si>
    <t>Reuniones con Dirección Financiera (03/6), Delegatura para la Protección de la Competencia (03/6, y Delegatura para la Protección de Datos junto a la Secretaría General (16/6). Hemos recibido información de insumos de la Dirección Financiera, para avanzar con análisis desagregado por Delegatura. La OAJ y el GEE nos hemos reunimos con OSCAE (16/6), la Delegatura para la Protección de Datos Personales (17/7), y con Cobro Coactivo (18/7).
De la misma manera, finalizamos un estudio preliminar del efecto disuasorio de las sanciones impuestas por la Delegatura para la Protección de Datos Personales; no obstante, estamos a la espera de recibir bases de datos con mayor información (16/7)</t>
  </si>
  <si>
    <t xml:space="preserve">Se registra un avance cualitativo de las acciones realizadas para la consecución de la actividad propuesta. </t>
  </si>
  <si>
    <t>A la fecha se han realizado mesas de trabajo con las Delegaturas de Asuntos Jurisdiccionales, Protección al Consumidor y Protección de la Competencia,  en donde se ha revisado el estado de la cartera, la gestión de recaudo, el estado de los recursos pendientes por resolver, el panorama jurídico para la optimización del recaudo en Sociedades en Insolvencia y Disolución y las posibles alternativas jurídicas que se pueden aplicar en la gestión de imposición de multas.</t>
  </si>
  <si>
    <t xml:space="preserve">Se avala el avance cualitativo dado a la presente actividad </t>
  </si>
  <si>
    <t>Se efectuaron mesas de trabajo conjuntas con el Grupo de Trabajo de Cobro Coactivo y la Dirección Financiera para establecer la metodología de análisis a implementar, porteriormente se generaron los insumos correspondientes siendo revisado en mesa de trabajo y finalmente se consolidó en un solo documento con lo cual se finalizó la construcción del documento de análisis del estado y composición de la cartera y del recaudo, así como de la cartera con procesos de cobro coactivo vigentes</t>
  </si>
  <si>
    <t xml:space="preserve">Se avala el cumplimiento de la presente actividad mediante documento que da cuenta del análisis de la cartea con los procesos de cobro coactivo de la SIC </t>
  </si>
  <si>
    <t>DIRECCION DE HABEAS DATA</t>
  </si>
  <si>
    <t>Se elaboró requerimiento para el plan piloto de una herramienta con componente de IA</t>
  </si>
  <si>
    <t>Se construyó el documento de anteproyecto levantando el estado del arte y una comparación tecnológica para sustentar el desarrollo del piloto, centrado en capacidades de inteligencia artificial aplicadas al análisis automatizado de quejas. Se identificaron avances recientes en modelos de procesamiento de lenguaje natural (NLP), útiles en tareas de extracción de entidades (NER), generación de resúmenes de los documentos y clasificación jurídica multiclase. También se evaluaron plataformas como Azure AI y Hugging Face en cuanto a integración, escalabilidad y cumplimiento. Este análisis permitió seleccionar tecnologías adecuadas para una solución efectiva, modular y segura alineada institucionalmente. Todo esto en coordinación con la OTI y su desarrollo para este plan piloto.</t>
  </si>
  <si>
    <t xml:space="preserve">El soporte corresponde al entregables de la actividad propuesta en el plan de acción. El documento soporte corresponde al anteproyecto de diseño de la solución basada en la inteligencia artificial (IA), la cual busca automatizar el proceso de clasificación de quejas. </t>
  </si>
  <si>
    <t>En el marco del piloto de una herramienta con IA para la clasificación de quejas, se avanzó en la planeación y gestión de la solución. Se registraron en Azure DevOps el reporte de tareas, la línea base de requerimientos (historias de usuario), y los entregables acordados. También se diseñó y documentó el plan de pruebas. Todas las actividades se realizaron conforme a los requerimientos funcionales, las consideraciones técnicas del anteproyecto y el plan de trabajo validado con el equipo funcional, asegurando trazabilidad y alineación institucional.</t>
  </si>
  <si>
    <t xml:space="preserve">Se dio cumplimiento al 100% de la actividad propuesta, la cual hace referencia a la planeación de la gestión de la solución (Herramienta AI) para la clasificación de quejas. Se reporto en dio cumplimiento en el tiempo programado. El entregable soporte la actividad. </t>
  </si>
  <si>
    <t>La Dirección de Habeas Data, en ejercicio de sus funciones (Decretos 4886/2011 y 092/2022), realizó seguimiento a las decisiones proferidas en al año 2024 cuyo objetivo pretendían la actualización, rectificación y/o eliminación de información crediticia. El resultado de dicho seguimiento es un informe de monitoreo que analiza la eficiencia y eficacia en el cumplimiento de los principios y deberes de la Ley 1266 de 2008 respecto de 124 órdenes administrativas y se enfocó en el estudio del comportamiento de sociedades dedicadas a las ventas por catálogo, microcrédito y/o Fintech. Este informe se realizó en atención a los acuerdos llegados en la mesa de trabajo de mayo con la Dirección de Investigaciones de Protección de Datos Personales en la que se determinó el estudio de este sector y análisis de conducta.</t>
  </si>
  <si>
    <t xml:space="preserve">Se verifica el 50% de avance del producto, se presenta como soportes 1 informe de monitoreo de verificación y cumplimiento respecto a las decisiones impartidas por la Dirección de Habeas Data. </t>
  </si>
  <si>
    <t>En el marco del segundo informe de monitoreo y seguimiento a las decisiones proferidas por la Dirección de Habeas Data, se celebró una mesa de trabajo con la Dirección de Investigaciones de Protección de Datos Personales en la que se consolidaron acuerdos esenciales para dicho informe. El enfoque de revisión, abarcará todas las órdenes emitidas en el año 2024 por la D.H. bajo la Ley 1581 de 2012 y se prestará especial atención al tratamiento de datos de niños, niñas y adolescentes, datos sensibles y temas específicos como publicidad y prospección comercial con el objetivo de evaluar su eficiencia y eficacia buscando fortalecer el cumplimiento normativo y la protección de datos personales.</t>
  </si>
  <si>
    <t xml:space="preserve">Se evidencia cumplimiento de la actividad </t>
  </si>
  <si>
    <t>El soporte da cumplimiento a la actividad propuesta.</t>
  </si>
  <si>
    <t>DIRECCIÓN DE INVESTIGACIONES DE PROTECCIÓN DE DATOS PERSONALES</t>
  </si>
  <si>
    <t>Se han realizado cinco (5) capacitaciones de seis (6) programadas, de acuerdo con el cronograma enviado.</t>
  </si>
  <si>
    <t xml:space="preserve">Se verifico el % de avance de la actividad del 83,33 correspondiente a la realización de 5 capacitaciones a los sujetos obligados para la adecuada inscripción de sus bases de datos, las 6 programadas. El soporte evidencia la ejecución de la actividad </t>
  </si>
  <si>
    <t>Se elaboró y envío el cronograma de las 6 capacitaciones sobre la adecuada inscripción en el Registro Nacional de Bases de Datos -RNBD al grupo de comunicaciones</t>
  </si>
  <si>
    <t>Se evidencia soporte.</t>
  </si>
  <si>
    <t>Realización de la 5a capacitación en temas relacionados con datos personales. (Registro fotográfico o captura de pantalla)</t>
  </si>
  <si>
    <t xml:space="preserve">Se avala el % de avance del 83,33%, correspondiente a la realización de 5 capacitaciones de 6 programadas. </t>
  </si>
  <si>
    <t>Informes 5a capacitación "Actualización RNBD" agosto 14 de 2025</t>
  </si>
  <si>
    <t>Se valida el % de avance del 83,33%, correspondiente a la realización del informe sobre la 5 capacitación relacionados con la protección de datos personales.</t>
  </si>
  <si>
    <t>Se ejecutaron todas las etapas del producto dentro de los términos de acuerdo con las evidencias registradas en la plataforma. Se culmina con el informe final que se adjunta.</t>
  </si>
  <si>
    <t>Se verifica el cumplimiento del producto con el informe del paso a producción de la versión del sistema RNBD que incluye la integración con el Detector de Políticas</t>
  </si>
  <si>
    <t>Se elaboró y envío el documento técnico con los diagramas de componentes y definiciones requeridas para la integración del detector de políticas con el Registro Nacional de Bases de Datos</t>
  </si>
  <si>
    <t>Se avala el cumplimiento de la actividad.</t>
  </si>
  <si>
    <t>Se entrega informe que detalla los resultados obtenidos de las pruebas de carga ejecutadas al servicio del detector de políticas implementado dentro del aplicativo SISI</t>
  </si>
  <si>
    <t xml:space="preserve">Se soporta el cumplimiento del 100% de la actividad con el informe de las pruebas de carga ejecutadas </t>
  </si>
  <si>
    <t xml:space="preserve">Se realizó la capacitación a los usuarios funcionales para socializar el manejo del servicio del detector de Políticas como parte del Sistema RNBD  </t>
  </si>
  <si>
    <t>Se valida el % de cumplimiento de la actividad. Se adjunta acta de realización de la capacitación a los usuarios funcionales del servicio de Política de la RNBD</t>
  </si>
  <si>
    <t>El día 25 de septiembre se realiza paso a producción de la versión del RNBD que integra el Detector de Pruebas, segun informe adjunto.</t>
  </si>
  <si>
    <t xml:space="preserve">Se valido el % de avance del 100% de la actividad, el cual se soporta con el informe que evidencia el paso a producción. </t>
  </si>
  <si>
    <t>Reponderación</t>
  </si>
  <si>
    <t>Descripción de lo anvanzado</t>
  </si>
  <si>
    <t>Resultado entre 0.0% y 79.99%</t>
  </si>
  <si>
    <t>Resultado entre 80.0% y 89.99%</t>
  </si>
  <si>
    <t>Resultado entre 90.0% y 100.0%</t>
  </si>
  <si>
    <t>COMPORTAMIENTO SEGUIMIENTO PA A NIVEL AREAS/DEPENDENCIAS</t>
  </si>
  <si>
    <t>FICHAS / AREAS</t>
  </si>
  <si>
    <t>TOTAL PLAN 2025</t>
  </si>
  <si>
    <t>ACTIVIDADES PROPIAS (1)</t>
  </si>
  <si>
    <t>ACTIVIDADES REPORTADAS EN OTRAS FICHAS (2)</t>
  </si>
  <si>
    <t xml:space="preserve">EFICACIA  DE PRODUCTO </t>
  </si>
  <si>
    <t>PARA FICHA PROPIA</t>
  </si>
  <si>
    <t xml:space="preserve">EFICACIA DE LA GESTIÓN </t>
  </si>
  <si>
    <t xml:space="preserve">EFICIENCIA </t>
  </si>
  <si>
    <t>NP</t>
  </si>
  <si>
    <t>GRUPO DE TRABAJO DE COBRO COACTIVO</t>
  </si>
  <si>
    <t>GRUPO DE TRABAJO DE NOTIFICACIONES Y CERTIFICACIONES</t>
  </si>
  <si>
    <t>GRUPO DE TRABAJO DE ASUNTOS INTERNACIONALES</t>
  </si>
  <si>
    <t>OFICINA DE SERVICIOS AL CONSUMIDOR Y DE APOYO EMPRESARIAL</t>
  </si>
  <si>
    <t>OFICINA  ASESORA JURÍDICA</t>
  </si>
  <si>
    <t>PAI</t>
  </si>
  <si>
    <t>(4) Frente al 100% que pesan las actividades propias</t>
  </si>
  <si>
    <t>(1_2_3) Frente a la meta programada para el periodo evaluado</t>
  </si>
  <si>
    <t xml:space="preserve">(1,2,3) NP No tiene productos y/o Actividades Compartidas para el peridodo evaluado </t>
  </si>
  <si>
    <t xml:space="preserve">(4) Frente al 100% programado para el año 2025 </t>
  </si>
  <si>
    <t xml:space="preserve">COMPORTAMIENTO SEGUIMIENTO PA A NIVEL DIMENSIONES </t>
  </si>
  <si>
    <t xml:space="preserve"> DIMENSIONES</t>
  </si>
  <si>
    <t>Actividad propia *</t>
  </si>
  <si>
    <t>Producto *</t>
  </si>
  <si>
    <t xml:space="preserve">* Frente al 100% de peso porcentual que tiene la dimensión </t>
  </si>
  <si>
    <t>COMPORTAMIENTO SEGUIMIENTO PA A NIVEL DIMENSIONES Y AREAS QUE LAS CONFORMAN _ PRODUCTOS</t>
  </si>
  <si>
    <t>Actividad propia*</t>
  </si>
  <si>
    <t>DIMENSIÓN 7 CONTROL INTERNO</t>
  </si>
  <si>
    <t xml:space="preserve">*Frente al 100% de peso porcentual que tienen los productos y actividades al interior de cada dimensión </t>
  </si>
  <si>
    <t>DIMENSIÓN 3 - GESTIÓN CON VALOR PARA RESULTADOS</t>
  </si>
  <si>
    <t>DIMENSIÓN 2 -  DIRECCIONAMIENTO ESTRATÉGICO Y PLANEACIÓN</t>
  </si>
  <si>
    <t>DIMENSIÓN 7 - CONTROL INTERNO</t>
  </si>
  <si>
    <t>buscarv(B10;'Plantilla publicacion'!$A$3:$B$480;2;0)</t>
  </si>
  <si>
    <t>buscarv(B11;'Plantilla publicacion'!$A$3:$B$480;2;0)</t>
  </si>
  <si>
    <t>buscarv(B12;'Plantilla publicacion'!$A$3:$B$480;2;0)</t>
  </si>
  <si>
    <t>buscarv(B13;'Plantilla publicacion'!$A$3:$B$480;2;0)</t>
  </si>
  <si>
    <t>buscarv(B14;'Plantilla publicacion'!$A$3:$B$480;2;0)</t>
  </si>
  <si>
    <t>buscarv(B15;'Plantilla publicacion'!$A$3:$B$480;2;0)</t>
  </si>
  <si>
    <t>buscarv(B16;'Plantilla publicacion'!$A$3:$B$480;2;0)</t>
  </si>
  <si>
    <t>buscarv(B16;'Plantilla publicacion'!$A$3:$M$487;6;0)</t>
  </si>
  <si>
    <t>buscarv(B17;'Plantilla publicacion'!$A$3:$B$480;2;0)</t>
  </si>
  <si>
    <t>buscarv(B18;'Plantilla publicacion'!$A$3:$B$480;2;0)</t>
  </si>
  <si>
    <t>buscarv(B19;'Plantilla publicacion'!$A$3:$B$480;2;0)</t>
  </si>
  <si>
    <t>buscarv(B21;'Plantilla publicacion'!$A$3:$B$480;2;0)</t>
  </si>
  <si>
    <t>buscarv(B22;'Plantilla publicacion'!$A$3:$B$480;2;0)</t>
  </si>
  <si>
    <t>buscarv(B23;'Plantilla publicacion'!$A$3:$B$480;2;0)</t>
  </si>
  <si>
    <t>buscarv(B24;'Plantilla publicacion'!$A$3:$B$480;2;0)</t>
  </si>
  <si>
    <t>buscarv(B25;'Plantilla publicacion'!$A$3:$B$480;2;0)</t>
  </si>
  <si>
    <t>buscarv(B25;'Plantilla publicacion'!$A$3:$M$487;6;0)</t>
  </si>
  <si>
    <t>buscarv(B26;'Plantilla publicacion'!$A$3:$B$480;2;0)</t>
  </si>
  <si>
    <t>buscarv(B27;'Plantilla publicacion'!$A$3:$B$480;2;0)</t>
  </si>
  <si>
    <t>buscarv(B29;'Plantilla publicacion'!$A$3:$B$480;2;0)</t>
  </si>
  <si>
    <t>buscarv(B30;'Plantilla publicacion'!$A$3:$B$480;2;0)</t>
  </si>
  <si>
    <t>buscarv(B31;'Plantilla publicacion'!$A$3:$B$480;2;0)</t>
  </si>
  <si>
    <t>buscarv(B9;'PAI 2025 Consolidado'!!$A$3:$B$480;2;0)</t>
  </si>
  <si>
    <t>Durante el mes de octubre se realizaron las siguientes actividades de los objetivos de mejora efr: 1. Desarrollar campaña de comunicación del Modelo de Gestión efr y las medidas efr, a través de diferentes medios 2. Realizar propuesta inicial de marca empleadora para la entidad a partir de las fortalezas existentes en la organización</t>
  </si>
  <si>
    <t xml:space="preserve">Se avala el avance dado a la presente actividad en la cual se ejecutaron las actividades de campaña de comunicación del modelo de gestión efr y propuesta inicial de marca empleadora. </t>
  </si>
  <si>
    <t>Durante los meses de octubre se realizaron las siguientes actividades de Bienestar: Rutas, Parqueaderos, Teletrabajo, Jornada Especial de Mujeres Embarazadas, Horario Flexible, Valera Emocional los permisos de la Valera está a disposición de los funcionarios y el reporte de uso de Valera depende la solicitud de los funcionarios, Incentivo al Uso de la Bicicleta, Salas Amigas de la Familia Lactante, Asesorías de la Caja de Compensación, Celebración Cumpleaños, Día de los niños, Animales de compañía, bienvenida bebe, Higiene mental, Semana de la salud, Café del conocimiento. Liderazgo para el cambio, Ejercicio es salud y deporte, Gimnasia cerebral, Vacaciones recreativas, Reconocimiento pensionados, Asesoría Fondo Nacional del Ahorro, Reconocimiento a la Antigüedad Laboral, Reconocimiento a los servidores públicos según su profesión.</t>
  </si>
  <si>
    <t>Se avala el avance dado a lapresente actividad en el marco del plan de trabajo de bienestar.</t>
  </si>
  <si>
    <t xml:space="preserve">Durante el mes de octubre se realizaron las siguientes actividades: 
Gestión y manejo documental, Participación y servicio al ciudadano, Gestión del talento humano, habilidades balandas, Presupuesto público y proyectos de inversión, Excel intermedio, Inteligencia Artificial, Lenguaje claro, Derecho Disciplinario, Derecho Probatorio, Derecho Probatorio con énfasis en ámbito privado, Certificación ISO 27001, Contratación Pública, Género y salud mental en el trabajo, Identidades de género y orientación sexual diversa.   
</t>
  </si>
  <si>
    <t xml:space="preserve">Se avala el avance dado a la presente activdad se realizaron capacitaciones en temas de habilidades blandas, presupuesto público, gestión y manejo documental, participación y servicos del ciudadano, gestión del talento humano entre otros. </t>
  </si>
  <si>
    <t>Durante el mes de  octubre se realizaron las siguientes actividades de SST: Actas mensuales reunión copasst, y Registro y análisis del indicador (En la hoja de Excel se encuentran los 6).</t>
  </si>
  <si>
    <t xml:space="preserve">Se avala el avance dado a la presente actividad en la cual se adjuntan soportes Comite Coppast e indicador </t>
  </si>
  <si>
    <t>Se entrega el piloto de inteligencia artificial para la clasificación de quejas Habeas Data, junto con su informe técnico de desarrollo y una herramienta apificada funcional. Esta solución permite, mediante una llamada con año y número de radicado, localizar, procesar y analizar automáticamente los documentos asociados, extrayendo texto, entidades y clasificaciones jurídicas. El sistema está construido sobre una arquitectura distribuida de microservicios, integra modelos BERT y spaCy en español, y entrega resultados estructurados en formato JSON interoperable, listos para su integración con los sistemas institucionales de la Superintendencia de Industria y Comercio.</t>
  </si>
  <si>
    <t>Se avalo el cumplimiento del producto en el 100, los anexos soportan el piloto de una herramienta con componente de inteligencia artificial para la clasificación de quejas o denuncias.</t>
  </si>
  <si>
    <t>Se revisó el cumplimiento de la actividad al 100%, los anexos soportar el desarrollo de las pruebas piloto.</t>
  </si>
  <si>
    <t>el avance porcentual registrado, corresponde con las evidencias allegadas</t>
  </si>
  <si>
    <t>Se revisan los soportes y se valida el cumplimiento del producto al 100%.</t>
  </si>
  <si>
    <t xml:space="preserve">Se valida el cumplimiento del producto (base de datos) propuesto. </t>
  </si>
  <si>
    <t>Se avala el avance cualitativo y cuantitativo dado al presente producto de acuerdo sl plsn de trabajo propuesto</t>
  </si>
  <si>
    <t>Al 30 de septiembre, la Estrategia de Participación Ciudadana presenta un avance general del 73% en su cumplimiento. A continuación, se detallan los avances por actividad:
7 actividades han sido ejecutadas en su totalidad (100% de avance).
La actividad No. 6 “Diseñar e implementar un instrumento de medición de la experiencia” presenta un avance del 95%.
La actividad No. 8 “Divulgar a los ciudadanos y grupos de interés los resultados de la participación” registra un 80% de avance.
La actividad No. 12 “Realizar seguimiento a la Estrategia de Participación Ciudadana” cuenta con un 83% de avance.
La actividad No. 13 “Reportar mensualmente el indicador sectorial” alcanza un 75% de cumplimiento.
La actividad No. 15 “Realizar seguimiento al Plan de Participación Ciudadana SIC” presenta un avance del 56%.
El resto de las actividades se encuentran dentro del plazo previsto para su ejecución.</t>
  </si>
  <si>
    <t>Se avala elavance dado a la presente actividad la cual se encuentra en ejecución, se adjuntan evidencias tales como: Certificado curso virtual veeduria, evidencia veeduria , participación y servicio al ciudadano, menu participa consultas y participación ciudadana entre otros.</t>
  </si>
  <si>
    <t>Para corte 31 de octubre se presenta Plan de difusión acumulado con un avance ponderado del 83%  El cual se soporta con los informes de los componentes que son: Atenciones, Capacitaciones, Divulgaciones y Sensibilizaciones.</t>
  </si>
  <si>
    <t>Durante el mes de octubre, la RNPC llevó a cabo procesos de capacitación en 49 alcaldías.  Con este resultado, el porcentaje de avance acumulado al corte de octubre asciende al 68,41%. Dentro de las Alcaldías capacitadas se encuentran las de los departamentos de  Antioquia, Atlántico, Cauca, choco, Cundinamarca, Bolívar, Boyacá, Caldas, Caquetá, Magdalena, Meta, Nariño, Santander y Tolima entre otros.
Estas capacitaciones revisten un valor estratégico, dado que las alcaldías, en su calidad de primeras autoridades locales en materia de protección al consumidor, deben estar preparadas para ejercer las funciones que les han sido conferidas por la Ley 1480 de 2011.</t>
  </si>
  <si>
    <t xml:space="preserve">Se remitieron las cuatro (4) guías por parte de OSCAE, el 21 de octubre de 2025 con corrección de estilo y diagramación. No se logran adjuntar al reporte debido al peso de los documentos. Se adjunta correo electrónico. </t>
  </si>
  <si>
    <t xml:space="preserve">La reunión No. 4 se llevó a cabo el 20 de agosto de 2025. Lo anterior en el marco del articulado de la modificación a la Decisión 608 de la CAN. Esta corresponde a la cuarta de seis reuniones programadas. Durante el mes de septiembre de 2025, la Delegatura para la Protección de la Competencia participó activamente en las reuniones de la Comunidad Andina (CAN) orientadas a la discusión y revisión del articulado de la modificación a la Decisión 608. La reunión N. 5 se realizó 19 de septiembre de 2025 y la reunión N.6 se realizó 25 de septiembre de 2025.Así con esto se completan las 6 reuniones propuestas para discutir la Decisión 608. 
</t>
  </si>
  <si>
    <t>Se constata la realización de las 6 reuniones de discusión con Delegados de la CAN</t>
  </si>
  <si>
    <t>Se realizaron las seis (6) capacitaciones programadas sobre la Actualización del RNBD, según cronograma enviado al comienzo del año.</t>
  </si>
  <si>
    <t xml:space="preserve">Se verifico el cumplimiento del producto el cual se propuso realizar 6 capacitaciones dirigidas a los sujetos obligados par la adecuada inscripción de sus bases de datos en el Registro Nacional de Bases de Datos. </t>
  </si>
  <si>
    <t>Realización de la sexta y última capacitación sobre la actualización del RNBD el 9 de octubre de 2025</t>
  </si>
  <si>
    <t xml:space="preserve">Se verifico el cumplimiento de la actividad con la realización de la 6ta capacitación de protección de Datos personales. </t>
  </si>
  <si>
    <t xml:space="preserve">Se verifica el cumplimiento del producto propuesto </t>
  </si>
  <si>
    <t>Se verifica el cumplimiento del entregable y el indicador propuesto.</t>
  </si>
  <si>
    <t>Se ajusta el proyecto de acto administrativo incorporando las observaciones y comentarios recibidos durante el proceso de revisión y se remitir la versión final al Grupo de Regulación para su expedición</t>
  </si>
  <si>
    <t xml:space="preserve">Se verifica el cumplimiento del indicador y entregable propuesto para la actividad de ajustar el proyecto de acto administrativo y envió al grupo de regulación </t>
  </si>
  <si>
    <t>Se realiza el cargue del Proyecto de Reglamento Técnico Metrológico de Medidores de Gas de Uso Residencial y su remisión mediante memorando, con el propósito de solicitar el concepto de la Abogacía de la Competencia.</t>
  </si>
  <si>
    <t xml:space="preserve">Se verificó el cumplimiento del 100%, del producto. El soporte corresponde al memorando de solicitud de concepto a la delegatura de protección de la competencia sobre el proyecto de Reglamento Técnico Metrológico de medidores de Gas de uso residencial. </t>
  </si>
  <si>
    <t>Se verifico el cumplimiento de la actividad final con la cual se finaliza el producto, el soporte corresponde al memorando de solicitud de concepto de abogacía de la competencia sobre Proyecto de Reglamento Técnico metrológico aplicable a medidores de gas de uso residencial.</t>
  </si>
  <si>
    <t>Se elabora y envía al Grupo de Trabajo de Regulación el documento que contiene la información correspondiente a los pasos 5 y 6 de la Guía de Evaluación Ex Post del DNP. Como evidencia, se presenta el documento con el desarrollo de dichos pasos y el correo electrónico de remisión al Grupo de Trabajo de Regulación.</t>
  </si>
  <si>
    <t>Se verificó el cumplimiento de la actividad de envió de correo electrónico al grupo de trabajo de Regulación, el documento de evaluación ex post del DNP.</t>
  </si>
  <si>
    <t>Se carga el documento de definición del problema del Análisis de Impacto Normativo (AIN) ex ante de Cinemómetros, junto con su respectiva matriz de comentarios y el correo enviado el 28 de octubre de 2025.</t>
  </si>
  <si>
    <t xml:space="preserve">Se verifica el cumplimiento del producto propuesto y el soporte de los entregables </t>
  </si>
  <si>
    <t>Se evidencia el cumplimiento de la actividad y se soporta con las evidencias</t>
  </si>
  <si>
    <t>Durante el mes se desarrollaron acciones de sensibilización enfocadas en la reducción del consumo de recursos y la mitigación del impacto ambiental institucional. En este sentido, se realizaron publicaciones de las campañas “Cero Impresiones”, “Uso eficiente del agua” y “Ahorro de energía”, con el propósito de promover prácticas sostenibles entre los servidores públicos y fomentar el uso racional de los recursos naturales.
De acuerdo con las estrategias de ejecución de las campañas ambientales orientadas a la reducción de gases de efecto invernadero (GEI) y otros impactos generados por la Entidad, se llevaron a cabo dos actividades principales que contribuyen directamente al cumplimiento del producto. Como resultado, se alcanzó un avance del 83% en el plan de trabajo, correspondiente a 20 actividades ejecutadas.</t>
  </si>
  <si>
    <t xml:space="preserve">Se avala el avance dado a la presente actividad de acuerdo al plan de trabajo para el mes de octubre se efectuo 1 campaña de cero papel , 2campañas de agu y energia </t>
  </si>
  <si>
    <t>Mediante memorando 25-55627-26 se remitió la programación del cuarto trimestre de 2025. 
Para el porcentaje de cumplimiento, se tiene en cuenta:
Radicado 25-5527-0 Programación primer trimestre de 2025.
Radicado 25-5527-7 Programación segundo trimestre de 2025.
Radicado 25-5527-15 Programación tercer trimestre de 2025.
Radicado 25-5527-26 Programación cuarto trimestre de 2025.</t>
  </si>
  <si>
    <t>Se valida cumplimiento de la actividad al 100%</t>
  </si>
  <si>
    <t xml:space="preserve">Al 31 de octubre de 2025, se han elaborado 3 de 4 informes de los resultados de la implementación de la estrategia de fortalecimiento </t>
  </si>
  <si>
    <t xml:space="preserve">Se aprueba avance daddo a la presente actividad se evidencia informe mediante el cual se relacionan avances relacionados con : Producción audiovisual,Diseño y difusión de campañas,SIC TV Digital,Contenidos digitales y redes sociales,Producción informativa y educativa,Cobertura territorial y visitas institucionales entre otros </t>
  </si>
  <si>
    <t>Durante los meses de septiembre y octubre de 2025, se llevaron a cabo las pruebas, divulgación y capacitación sobre la herramienta de sistematización de los procesos digitales internos y externos.
Sin embargo, desde la Oficina de Tecnología e Informática (OTI) se indicó que, dado que el formato Brief se encuentra en proceso de actualización e incorpora cambios significativos, será necesario realizar una nueva actualización de la herramienta una vez se finalicen dichos ajustes.</t>
  </si>
  <si>
    <t>Se avala el cumplimiento de la presente actividad en el informe presentado se detalla como se implemento la herramienta para las solicitudes de eventos, mejorar el control de procesos y garantizar la trazabilidad de cada gestión.</t>
  </si>
  <si>
    <t>Durante los meses de septiembre y octubre de 2025, se llevaron a cabo las pruebas, divulgación y capacitación sobre la herramienta de sistematización de los procesos planeación, ejecución y seguimiento a los eventos.
Sin embargo, desde la Oficina de Tecnología e Informática (OTI) se indicó que, dado que el formato CheckList se encuentra en proceso de actualización e incorpora cambios significativos, será necesario realizar una nueva actualización de la herramienta una vez se finalicen dichos ajustes.</t>
  </si>
  <si>
    <t>Se avala el cumplimiento de la presente actividad mediante informe en el que se evidencia la capacitación y divulgación del formato de eventos y piezas digitales.</t>
  </si>
  <si>
    <t>Se generó tablero de control de ingresos con corte al mes de septiembre de 2025 y se efectuó el correspondiente envío de la información a las Delegaturas y a la Secretaría General, Por tanto se reporta un avance del 16,7% correspondiente a un (1) monitoreo efectuado de los seis (6) programados correspondientes a los meses en mención, teniendo un avance acumulado del 100% total correspondiente a seis (6) reportes de seis (6) programados</t>
  </si>
  <si>
    <t>Tablero con corte septiembre 2025 muestra recaudo de $151.193M (54% del aforo anual). Tasas y Contribuciones cumple meta acumulada en 101%, mientras Multas presenta rezago del 56%. El correo socializa adecuadamente los resultados incluyendo desagregado por delegaturas y añade información de la Delegatura de Protección de Datos Personales como componente del reporte. Documentación completa y alineada con objetivos de seguimiento presupuestal. Se avala reporte.</t>
  </si>
  <si>
    <t>Se llevo a cabo la finalización y consolidación del documento de análisis de posibles nuevas fuentes de ingreso para la Entidad, por lo tanto se reporta avance del 100% de la actividad</t>
  </si>
  <si>
    <t>Se evidencia la elaboración del Documento Análisis de Propuestas de Nuevas Fuentes de Ingresos (31 de octubre de 2025) , así como su envío a los Delegados mediante correo electrónico (14 de noviembre de 2025) con el documento adjunto, cumpliendo con la elaboración y envío del entregable requerido.  Se avala el reporte, aunque se bajan 5 puntos de eficiencia, ya que una de las actividades se realizó después de la fecha programada de finalización.</t>
  </si>
  <si>
    <t>El entregable se cumple al presentar el "ANÁLISIS Y RECOMENDACIONES PARA LA MEJORA EN LA GESTIÓN Y REDUCCIÓN DE TIEMPOS...". El documento aborda la problemática de caducidad y silencio administrativo positivo, y propone recomendaciones concretas como un sistema automatizado de control de términos, la optimización de notificaciones y el uso de indicadores de riesgo para mejorar la gestión sancionatoria y la sostenibilidad financiera.  Se avala informe.</t>
  </si>
  <si>
    <t xml:space="preserve">Se soporta la ejecución de la 6 jornada de territorialización.  </t>
  </si>
  <si>
    <t>Se da por cumplida esta actividad ya que el Grupo de Comunicaciones de la SIC, OSCAE, remitió las evidencias de virtualización de los dos cursos que se están desarrollando en conjunto, a saber Curso de Genero y Curso FINTECH. Esta actividad se cumplió a cabalidad y en los tiempos sugeridos.
Se remite evidencia de la virtualización de los cursos y correo con la evidencia del mismo.</t>
  </si>
  <si>
    <t>Se validan las evidencias presentadas que dan cumplimiento al 100% de la actividad.</t>
  </si>
  <si>
    <t>Se da cumplimiento a la actividad de acuerdo con lo establecido.</t>
  </si>
  <si>
    <t>Este producto logro el cumplimiento al 100% al realizarse las ochos capacitaciones enmarcadas en la estrategia "Me informo y cuido mi dinero" previstas a ser realizadas durante la vigencia.
Las capacitaciones se realizaron en las siguientes ciudades:
1. Medellín
2. Quibdó
3. Popayán
4. Manizales / Pereira
5. Montería
6. Bogotá - Universidad del Rosario
7. Bogotá - SuperSociedades - Recuento balance 2022-2025
8. Pasto
Las evidencias se encuentran en la actividad 3000.3.2</t>
  </si>
  <si>
    <t>Se verifica el cumplimiento del producto de conformidad con las evidencias reportadas</t>
  </si>
  <si>
    <t>Se remite el avance del seguimiento a la estrategia denominada “Me informo y cuido mi dinero”, esta fue desarrollada en la ciudad de Pasto. 
Con la ejecución de esta jornada, se alcanza un 100% de cumplimiento del plan establecido. Este porcentaje se fundamenta en que se proyectaron ocho (8) capacitaciones en total, de las cuales ocho (8) se han llevado a cabo con corte a octubre
Dado que cada actividad equivale al 12,5 % del cumplimiento total, el cálculo del avance corresponde a:
12,5 % × 8 actividades = 100 %.
Con el envío de esta evidencia se logra el cumplimiento al 100% de la actividad y por lo tanto del producto.</t>
  </si>
  <si>
    <t>Se aprueban las evidencias de conformidad con el avance registrado</t>
  </si>
  <si>
    <t>Se elaboró un documento con el desarrollo del estudio comparativo y un apartado de recomendaciones para la adaptación del marco jurídico sobre protección de datos personales en Colombia. El documento fue validado con el Ministerio de Tecnologías de la Información y las Telecomunicaciones, el Departamento Nacional de Planeación, el Ministerio de Defensa y la Presidencia de la República. Además, fue aprobado por la Oficina Asesora Jurídica. El 17 de septiembre de 2025 el documento final fue enviado al área correspondiente OSCAE para su diagramación y posterior publicación.</t>
  </si>
  <si>
    <t>Se verificó el porcentaje de cumplimiento de la actividad propuesta, el documento adjunto corresponde al entregable propuesto denominado "Insumos para la actualización del marco jurídico de protección de datos personales colombiano frente a los retos generados por la Inteligencia Artificial"</t>
  </si>
  <si>
    <t>Se diligenció y envió el checklist del evento "Modernización de la Ley 1581 de 2012".</t>
  </si>
  <si>
    <t xml:space="preserve">Se verifica el cumplimiento del 100% de la actividad, los sopores corresponden al check list del segundo evento programado para el 12 de noviembre. </t>
  </si>
  <si>
    <t>Se envió la agenda definitiva del evento "Modernización de la Ley 1581 de 2012" para ser publicada.</t>
  </si>
  <si>
    <t xml:space="preserve">Se revisó los soportes los cuales evidencian la ejecución de la actividad programada. </t>
  </si>
  <si>
    <t>Se publicó la agenda definitiva del evento "Modernización de la Ley 1581 de 2012".</t>
  </si>
  <si>
    <t xml:space="preserve">Se soporta el cumplimiento de la actividad, se sugiere reportar la actividad en el día de la fecha final o 5 días hábiles que se tiene para reportar una vez finalizada dado que si se reporta antes de la fecha no se habita el campo para evaluar la Eficiencia. O la otra alternativa es solicitar modificación del Plan de Acción.   </t>
  </si>
  <si>
    <t>2025-01-15</t>
  </si>
  <si>
    <t>2025-01-31</t>
  </si>
  <si>
    <t>2025-01-02</t>
  </si>
  <si>
    <t>2025-12-19</t>
  </si>
  <si>
    <t>2025-02-28</t>
  </si>
  <si>
    <t>2025-02-03</t>
  </si>
  <si>
    <t>2025-06-03</t>
  </si>
  <si>
    <t>2025-12-31</t>
  </si>
  <si>
    <t>2025-04-01</t>
  </si>
  <si>
    <t>2025-07-31</t>
  </si>
  <si>
    <t>2025-02-19</t>
  </si>
  <si>
    <t>2025-08-04</t>
  </si>
  <si>
    <t>Evaluar cumplimiento de los Objetivos Estrategicos  y el Plan Nacional de Desarrollo frente a las responsabilidades determinadas por los mismos para la SIC. (informe con los resultados de la evaluación elaborado).</t>
  </si>
  <si>
    <t>2025-12-12</t>
  </si>
  <si>
    <t>2025-03-03</t>
  </si>
  <si>
    <t>2025-03-29</t>
  </si>
  <si>
    <t>2025-01-13</t>
  </si>
  <si>
    <t>2025-01-27</t>
  </si>
  <si>
    <t>2025-04-30</t>
  </si>
  <si>
    <t>2025-11-28</t>
  </si>
  <si>
    <t>2025-07-01</t>
  </si>
  <si>
    <t>2025-01-20</t>
  </si>
  <si>
    <t>2025-12-22</t>
  </si>
  <si>
    <t>Implementar medidas de transición energética que permitan la eficiencia y garanticen la reducción del impacto ambiental (a. transición al papel ecológico; b. compra de parque automotor hibrido; c. Implementación de iluminación LED, d. Sustitución de productos desechables por reutilizables, e. Sustitución a Tóner y tintas ecológicas) articuladas con los resultados de la cuantificación de la emisión de gases efecto invernadero y los resultados de la matriz ambiental (Cronograma e informes de evidencias de acuerdo al cronograma)</t>
  </si>
  <si>
    <t>2025-03-01</t>
  </si>
  <si>
    <t>2025-05-02</t>
  </si>
  <si>
    <t>2025-06-27</t>
  </si>
  <si>
    <t>2025-10-01</t>
  </si>
  <si>
    <t>2025-12-02</t>
  </si>
  <si>
    <t>2025-03-28</t>
  </si>
  <si>
    <t>2025-11-21</t>
  </si>
  <si>
    <t>2025-11-24</t>
  </si>
  <si>
    <t>2025-03-04</t>
  </si>
  <si>
    <t>2025-03-14</t>
  </si>
  <si>
    <t>2025-02-07</t>
  </si>
  <si>
    <t>2025-04-11</t>
  </si>
  <si>
    <t>2025-03-31</t>
  </si>
  <si>
    <t>2025-10-31</t>
  </si>
  <si>
    <t>2025-04-22</t>
  </si>
  <si>
    <t>2025-11-04</t>
  </si>
  <si>
    <t>2025-11-18</t>
  </si>
  <si>
    <t>2025-12-01</t>
  </si>
  <si>
    <t>2025-02-18</t>
  </si>
  <si>
    <t>2025-04-08</t>
  </si>
  <si>
    <t>2025-01-14</t>
  </si>
  <si>
    <t>Crear y actualizar periódicamente el listado de los recursos de reposición que ingresan a partir del 1° de enero de 2025, incluyendo la información necesaria para verificar su cumplimiento (Listado de recursos interpuestos)</t>
  </si>
  <si>
    <t>Decidir los recursos de reposición interpuestos dentro de los términos definidos.  (Relación de los números de radicación de los recursos decididos)</t>
  </si>
  <si>
    <t>2025-09-30</t>
  </si>
  <si>
    <t>2025-12-15</t>
  </si>
  <si>
    <t>2025-12-16</t>
  </si>
  <si>
    <t>2025-08-29</t>
  </si>
  <si>
    <t>2025-08-01</t>
  </si>
  <si>
    <t>2025-08-15</t>
  </si>
  <si>
    <t>2025-04-21</t>
  </si>
  <si>
    <t>2025-05-05</t>
  </si>
  <si>
    <t>2025-05-23</t>
  </si>
  <si>
    <t>2025-05-26</t>
  </si>
  <si>
    <t>2025-12-10</t>
  </si>
  <si>
    <t>2025-01-30</t>
  </si>
  <si>
    <t>2025-07-11</t>
  </si>
  <si>
    <t>2025-02-25</t>
  </si>
  <si>
    <t>2025-03-25</t>
  </si>
  <si>
    <t>2025-03-26</t>
  </si>
  <si>
    <t>2025-04-25</t>
  </si>
  <si>
    <t>2025-04-28</t>
  </si>
  <si>
    <t>2025-05-30</t>
  </si>
  <si>
    <t>2025-06-20</t>
  </si>
  <si>
    <t>2025-06-24</t>
  </si>
  <si>
    <t>2025-04-15</t>
  </si>
  <si>
    <t>2025-02-01</t>
  </si>
  <si>
    <t>2025-09-15</t>
  </si>
  <si>
    <t>2025-11-15</t>
  </si>
  <si>
    <t>2025-02-17</t>
  </si>
  <si>
    <t>2025-02-24</t>
  </si>
  <si>
    <t>2025-08-18</t>
  </si>
  <si>
    <t>2025-11-14</t>
  </si>
  <si>
    <t>2025-06-15</t>
  </si>
  <si>
    <t>2025-10-15</t>
  </si>
  <si>
    <t>2025-05-01</t>
  </si>
  <si>
    <t>2025-03-15</t>
  </si>
  <si>
    <t>2025-03-17</t>
  </si>
  <si>
    <t>2025-04-05</t>
  </si>
  <si>
    <t>2025-04-07</t>
  </si>
  <si>
    <t>2025-11-26</t>
  </si>
  <si>
    <t>2025-05-12</t>
  </si>
  <si>
    <t>2025-05-13</t>
  </si>
  <si>
    <t>2025-10-17</t>
  </si>
  <si>
    <t>2025-08-28</t>
  </si>
  <si>
    <t>2025-02-04</t>
  </si>
  <si>
    <t>2025-09-01</t>
  </si>
  <si>
    <t>2025-09-25</t>
  </si>
  <si>
    <t>2025-09-26</t>
  </si>
  <si>
    <t>2025-10-14</t>
  </si>
  <si>
    <t>2025-10-22</t>
  </si>
  <si>
    <t>2025-10-23</t>
  </si>
  <si>
    <t>2025-07-30</t>
  </si>
  <si>
    <t>2025-03-20</t>
  </si>
  <si>
    <t>2025-03-21</t>
  </si>
  <si>
    <t>2025-05-06</t>
  </si>
  <si>
    <t>2025-05-08</t>
  </si>
  <si>
    <t>2025-05-09</t>
  </si>
  <si>
    <t>2025-02-11</t>
  </si>
  <si>
    <t>2025-03-18</t>
  </si>
  <si>
    <t>2025-05-29</t>
  </si>
  <si>
    <t>2025-07-14</t>
  </si>
  <si>
    <t>2025-10-30</t>
  </si>
  <si>
    <t>2025-07-04</t>
  </si>
  <si>
    <t>2025-06-04</t>
  </si>
  <si>
    <t>Rediseñar el menú de atención y servicios a la ciudadanía con mejoras en la accesibilidad y experiencia de los usuarios  (Menú destacado actualizado)</t>
  </si>
  <si>
    <t>2025-02-14</t>
  </si>
  <si>
    <t>2025-12-30</t>
  </si>
  <si>
    <t>2025-07-15</t>
  </si>
  <si>
    <t>2025-01-07</t>
  </si>
  <si>
    <t>2025-07-18</t>
  </si>
  <si>
    <t>Niveles de congestión de los procesos admitidos y pendientes de decisión a 31 de diciembre de 2024, en materia de Protección al Consumidor, reducidos. (Informe final que liste los autos o sentencias admitidos, finalizados)</t>
  </si>
  <si>
    <t>Finalizar las acciones de protección al consumidor admitidas y pendientes de decisión a 31 de diciembre de 2024. (Listado mensual en Excel de autos o sentencias finalizados)</t>
  </si>
  <si>
    <t>Cultura de cumplimiento de sentencias, transacciones y conciliaciones a favor del consumidor, legalmente celebradas a 31 de diciembre de 2023, fortalecida a través del trámite de verificación de cumplimiento. (Informe final que liste los procesos pendientes a 31 de diciembre de 2023 y cuales de ellos fueron finalizados / único entregable)</t>
  </si>
  <si>
    <t>Finalizar el trámite para la verificación del cumplimiento de las sentencias, transacciones y conciliaciones a favor del consumidor legalmente celebradas hasta el 31 de diciembre de 2023 (Listado en Excel mensual de finalización)</t>
  </si>
  <si>
    <t>2025-12-05</t>
  </si>
  <si>
    <t>2025-09-05</t>
  </si>
  <si>
    <t>2025-09-08</t>
  </si>
  <si>
    <t>2025-10-20</t>
  </si>
  <si>
    <t>2025-11-07</t>
  </si>
  <si>
    <t>2025-11-10</t>
  </si>
  <si>
    <t>2025-04-18</t>
  </si>
  <si>
    <t>2025-09-12</t>
  </si>
  <si>
    <t>2025-03-07</t>
  </si>
  <si>
    <t>2025-03-10</t>
  </si>
  <si>
    <t>2025-11-20</t>
  </si>
  <si>
    <t>2025-06-06</t>
  </si>
  <si>
    <t>2025-06-09</t>
  </si>
  <si>
    <t>2025-07-16</t>
  </si>
  <si>
    <t>2025-09-29</t>
  </si>
  <si>
    <t>2025-11-03</t>
  </si>
  <si>
    <t>2025-02-15</t>
  </si>
  <si>
    <t>2025-11-17</t>
  </si>
  <si>
    <t>Elaborar y presentar en comité directivo el estudio de análisis de nuevas fuentes de ingreso (Documento de estudio con identificación de nuevas fuentes de ingresos y Acta del Comité Directivo)</t>
  </si>
  <si>
    <t>Realizar mesa de trabajo para presentar el análisis de cartera y recaudo y elaborar de manera conjunta con las delegaturas los lineamientos en pro de un recaudo efectivo y socializar los resultados  al comité directivo (Acta de reunión con lineamientos para un recaudo efectivo y acta de socialización al Comité Directivo)</t>
  </si>
  <si>
    <t>2025-06-02</t>
  </si>
  <si>
    <t>2025-04-04</t>
  </si>
  <si>
    <t>2025-03-05</t>
  </si>
  <si>
    <t>2025-03-06</t>
  </si>
  <si>
    <t>2025-07-21</t>
  </si>
  <si>
    <t>2025-10-03</t>
  </si>
  <si>
    <t>2025-10-06</t>
  </si>
  <si>
    <t>2025-04-14</t>
  </si>
  <si>
    <t>Solicitar la contratación a Secretaria General   (Memorando de Solicitud de contratación a Secretaria General)</t>
  </si>
  <si>
    <t>Actividad sin participación Eliminada</t>
  </si>
  <si>
    <t>Revisar la solicitud de contratación y realizar los ajustes cuando haya lugar a ello  (Correo electrónico del abogado a cargo informando la revisión del proceso y/o captura de pantalla de la publicación en el SECOP /Único entregable)</t>
  </si>
  <si>
    <t>Publicar el proceso de contratación en el SECOP  (Correo electrónico del abogado a cargo informando la publicación del proceso en SECOP y/o captura de pantalla de la publicación en el secop)</t>
  </si>
  <si>
    <t>2025-08-19</t>
  </si>
  <si>
    <t>Seleccionar las ligas y asociaciones de consumidores, así como universidades en su condición de Entidades Sin Ánimo de Lucro de Reconocida Idoneidad a beneficiar con el programa Consufondo, a través del desarrollo del proceso contractual (Resolución declaratoria de desierto o contrato suscrito o captura de pantalla del SECOP con la cancelación del proceso/único entregable)</t>
  </si>
  <si>
    <t>Realizar seguimiento a la ejecución de la iniciativas seleccionadas (Informe de actividades Programa Consufondo que de cuenta de las ligas fortalecidas)</t>
  </si>
  <si>
    <t>2025-07-02</t>
  </si>
  <si>
    <t>2025-02-21</t>
  </si>
  <si>
    <t>2025-07-25</t>
  </si>
  <si>
    <t>2025-05-16</t>
  </si>
  <si>
    <t>2025-05-19</t>
  </si>
  <si>
    <t>Promedio de Eficiencia</t>
  </si>
  <si>
    <t>MES</t>
  </si>
  <si>
    <t>(Varios elementos)</t>
  </si>
  <si>
    <t>SUPERINTENDENCIA DE INDUSTRIA Y COMERCIO
 INDICADORES DE SEGUIMIENTO AL PLAN DE ACCIÓN VIGENCIA 2025</t>
  </si>
  <si>
    <t>PES - Cierre de brechas territoriales</t>
  </si>
  <si>
    <t># de visitas realizadas / 50 visitas a realizar</t>
  </si>
  <si>
    <t>% de  % de plan ejecutado / 100% de % de plan a ejecutar</t>
  </si>
  <si>
    <t>% de % de plan ejecutado  / 100% de % de plan a ejecutar</t>
  </si>
  <si>
    <t>% de (encuentros realizados/invitaciones enviadas) x 100 / 40% de meta propuesta de encuentros a realizar</t>
  </si>
  <si>
    <t># de invitaciones realizadas / 4550 invitaciones programadas</t>
  </si>
  <si>
    <t># de Encuentros de arreglos directos realizados / 1820 Encuentros de arreglos directos programados</t>
  </si>
  <si>
    <t>Emitir concepto de viabilidad técnica con base en las necesidades identificadas (Concepto diagnóstico entregado)</t>
  </si>
  <si>
    <t>Proyectar y enviar para suscripción de la  superintendente de industria y comercio las solicitudes de patente de invención y modelo de utilidad anteriores al año 2023 que ya cuentan con al menos un estudio de fondo, cuyo stock corresponde a 1799 solicitudes.  (Reporte de indicador generado en Tableau o Power BI)</t>
  </si>
  <si>
    <t>Realizar el informe de seguimiento a la implementación de la sistematización de los eventos (Informe de seguimiento elaborado)</t>
  </si>
  <si>
    <t># de informes de seguimiento a la implementación de la sistematización de eventos elaborados / 1 informes de seguimiento a la implementación de la sistematización de eventos a elaborar</t>
  </si>
  <si>
    <t># de Jornadas de Capacitación  bajo la Estrategia Marcas de Paz realizadas / 42 Jornadas de Capacitación  bajo la Estrategia Marcas de Paz a realizar</t>
  </si>
  <si>
    <t>Registro 01-01-2025 a 30-11-2025</t>
  </si>
  <si>
    <t>Se elaboró el informe final de la implementación de la estrategia de ingreso efectivo de nuevos funcionarios. Las actividades desarrolladas en el marco de la estrategia estuvieron orientadas a facilitar la adaptación institucional, fortalecer el sentido de pertenencia y garantizar un proceso de incorporación efectivo y humano para quienes ingresan a la entidad en calidad de servidores de carrera administrativa.
La estrategia incluyó el Tour de Bienvenida, el envío del correo con las palabras de bienvenida y video, el desarrollo del programa “Escuchando tus emociones”, el taller de adaptación al cambio y la aplicación de la encuesta sociodemográfica.</t>
  </si>
  <si>
    <t xml:space="preserve">Se verifico el cumplimiento del producto de acuerdo con soporte adjunto informe de implementación de la estrategia de ingreso efectivo.  </t>
  </si>
  <si>
    <t>A los servidores nuevos que ingresaron a la SIC en el mes de noviembre se les envió por correo electrónico, palabras de bienvenidas y link del video del tur virtual, se realizó un informe de la campaña de bienvenida en donde se indica el número de participantes y se menciona que durante este proceso se han acompañado a los servidores en su adaptación institucional.</t>
  </si>
  <si>
    <t xml:space="preserve">Se verifica el cumplimiento de la actividad al 100%, se soporta con los entregables que corresponde a la ejecución de la campaña en noviembre y el informe final de ejecución de la campaña </t>
  </si>
  <si>
    <t>Durante el mes de noviembre se realizó la sexta campaña "escuchando tus emociones", es un espacio de acompañamiento psicosocial individual que permite expresar las emociones en un entorno confidencial, mediante sesiones de 45 minutos realizadas de formas telefónicas, virtuales o presenciales y se realizó el informe final indicando el resultado y el número de invitaciones enviada de junio a noviembre del presente año,</t>
  </si>
  <si>
    <t xml:space="preserve">Se verifico el cumplimiento de la actividad al 100%. Se adjunta informe con la estadística de las personas que participaron de la campaña de junio a noviembre y el balance del desarrollo en noviembre. </t>
  </si>
  <si>
    <t>Los Programas de fomento al uso estratégico de la propiedad industrial como herramienta de competitividad para empresarios, como son el programa CATI y MiPYMES se ejecutaron hasta el 28 de noviembre de 2025.  Los avances de cada programa están cargados en las actividades 2023.1.2 y 2023.1.4.
El porcentaje de avance se calcula utilizando la fórmula de avance, que es: seguimientos realizados / seguimientos programados. Durante el año se realizarán un total de 10 seguimientos, y actualmente se está reportando el décimo seguimiento. Por lo tanto, el porcentaje de avance es del 100%.</t>
  </si>
  <si>
    <t>El producto "Programas de fomento al uso estratégico de la propiedad industrial..." se da por ejecutado (100% de avance) con la entrega de la Matriz de seguimiento e Informe final de los dos programas que lo componen: CATI y MiPYMES. Se adjunta la matriz de seguimiento e informe del Programa CATI a noviembre de 2025 y el informe final, diagnóstico y matriz de MiPYMES, consolidando la evidencia de la ejecución reportada al 28 de noviembre de 2025.</t>
  </si>
  <si>
    <t xml:space="preserve">Al 30 de noviembre de 2025 con los CATI se han realizado 14.306 orientaciones personalizadas en Propiedad Industrial a 7.746 usuarios y 685 (328 en patentes y 357 en diseños industriales) asistencias en búsqueda de información tecnológica, lo que ha resultado en la presentación de 2.954 solicitudes de propiedad industrial (2.579 marcas, 302 diseños industriales y 73 patente). Los usuarios orientados están ubicados en 450 municipios de 31 departamentos del país.
De los cuales 2.219 orientaciones en Propiedad Industrial corresponden a 1.159 MiPymes y 121 asistencias en búsqueda de información tecnológica (33 en patentes y 88 en diseños industriales).
</t>
  </si>
  <si>
    <t>Los documentos adjuntos corroboran las cifras reportadas. La matriz mensualiza las 14.306 orientaciones con cobertura de 450 municipios en 31 departamentos. El informe consolida 685 búsquedas tecnológicas, 2.954 radicaciones PI (73 patentes, 302 diseños, 2.579 marcas) y discrimina 1.159 MiPymes beneficiarias. Ambos archivos contienen BSC y trazabilidad por tipo de servicio.</t>
  </si>
  <si>
    <t>Se presenta el informe final del programa “Propiedad Industrial para las MiPymes” vigencia 2025, enfocado en sensibilizar, diagnosticar y acompañar a empresas en el uso estratégico de la Propiedad Industrial (PI), en línea con la Política Nacional de Propiedad Intelectual (CONPES 4062). El programa se desarrolló entre agosto y noviembre con MiPymes apoyadas por ProColombia en procesos de exportación, ubicadas en Bogotá, Cali, Cartagena, Cúcuta y Funza. Se sensibilizaron 191 participantes, se realizaron 19 diagnósticos y se llevaron a cabo 7 sesiones sincrónicas en cuatro temáticas: Monetización y comercialización (23 MiPymes), Protección internacional de marcas (11), Comercialización de conocimiento y tecnología (12) y Patentes como fuente de información tecnológica (13), sensibilizando en total a 16 MiPymes adicionales.</t>
  </si>
  <si>
    <t>Los tres documentos evidencian ejecución integral del programa. La matriz rastrea 37 empresas inscritas desde sensibilización hasta orientación especializada. El informe detalla metodología con resultados: 191 participantes en sensibilización, 19 diagnósticos ejecutados (con reportes individuales adjuntos), 7 jornadas temáticas distribuidas según participación (23, 11, 12, 13 MiPymes) y 16 orientaciones especializadas que generaron 3 radicaciones documentadas con números de expediente.</t>
  </si>
  <si>
    <t>La segunda Mesa de Integración se realizó el 26 de noviembre de 2025, con la RED JOINN. Se adjunta el Acta de la reunión firmada.</t>
  </si>
  <si>
    <t>El producto "Mesas de integración para la conexión de actores del ecosistema de innovación..." se valida con el Acta Administrativa de la Mesa de Integración II. El documento soporta la realización de la segunda mesa de integración con la Red JOINN de manera virtual el 26 de noviembre de 2025, tal como se describe en la actividad. Esto confirma la ejecución del producto, cuyo entregable es el acta de reunión firmada.</t>
  </si>
  <si>
    <t>La segunda Mesa de integración se realizó 26 de noviembre de 2025, con la Red JOINN de manera virtual. Se adjunta Acta de la reunión firmada.</t>
  </si>
  <si>
    <t>La actividad de "Realizar las mesas de integración" se valida con el Acta Administrativa de reunión firmada. El documento confirma la realización de la segunda mesa de integración de forma virtual con la Red JOINN el 26 de noviembre de 2025, lo cual formaliza el entregable de "Actas de reunión firmadas" requerido para la actividad.</t>
  </si>
  <si>
    <t>Los Programas de fomento para el uso estratégico de la propiedad industrial en la Economía Popular, como son el programa Pie y Marcas de Paz se ejecutaron durante el 2025. Los avances de cada programa están cargados en las actividades 2023.3.2 y 2023.3.4.
El avance se mide como seguimientos realizados/seguimientos programados: de 10 previstos, se ha reportado el décimo, lo que corresponde a un 100% de avance.</t>
  </si>
  <si>
    <t>El producto "Programas de fomento para el uso estratégico de la propiedad industrial en la Economía Popular, ejecutados" se valida mediante la entrega de los soportes que documentan la ejecución completa (100% de avance) de sus dos componentes: el programa Propiedad Industrial para emprendedores (PI-e) y la estrategia Marcas de Paz. Se adjuntan los informes finales y las matrices de seguimiento a noviembre de 2025 para ambos programas, cumpliendo con los entregables requeridos.</t>
  </si>
  <si>
    <t>Al 30 de noviembre de 2025 se ha iniciado la ejecución de 40 PI-e.
38 PI-e finalizados al 30 de noviembre y 2 PI-e en ejecución
Los resultados a la fecha son:
1.844 emprendedores inscritos
1.693 emprendedores en la etapa de conceptos de PI y charla informativa
1.529 diagnósticos realizados
1.487 emprendedores en las sensibilizaciones
1.452 Orientaciones realizadas
1.347 Solicitudes de PI radicadas:
      1.116 Marcas
      229 Diseños Industriales
      2 Patentes
El avance se mide como seguimientos realizados/seguimientos programados: de 10 previstos, se ha reportado el décimo, lo que corresponde al 100% de avance.</t>
  </si>
  <si>
    <t>La actividad de "Ejecutar el programa Propiedad Industrial para emprendedores PI-e" se formaliza con la presentación del Informe Programa PI-E y la Matriz de Seguimiento a noviembre de 2025. Los documentos adjuntos respaldan la ejecución completa (100% de seguimientos reportados) de la estrategia.</t>
  </si>
  <si>
    <t>Hasta el 30 de noviembre, se han beneficiado 194 proyectos productivos vinculados a entidades como la Unidad para las Víctimas -UARIV-, el Fondo Colombia en Paz -FCP- (a través de su marca PaisSana), la Agencia para la Reincorporación y la Normalización -ARN-, y el Ministerio de Comercio, Industria y Turismo -MINCIT- mediante la estrategia Colombia Destinos de Paz.
El avance se mide como seguimientos realizados/seguimientos programados: de 10 previstos, se ha reportado el décimo, lo que corresponde al 100% de avance.</t>
  </si>
  <si>
    <t>La actividad de "Ejecutar la estrategia Marcas de paz" cumple al allegarse el Informe Estrategia Marcas de Paz (MdP) 2025 y la Matriz de Seguimiento. Ambos documentos son los entregables requeridos, soportando la ejecución completa (100% de seguimientos) y detallando el impacto y los 194 proyectos productivos beneficiados, validando el cumplimiento del programa.</t>
  </si>
  <si>
    <t>En el marco de la elaboración del segundo boletín tecnológico sobre Geotermia, durante el mes de noviembre se culminó el proceso de edición de los documentos y se realizó la diagramación completa del documento, junto con la preparación del resumen en inglés. Finalmente, el boletín tecnológico fue entregado en su versión final para publicación y se publicó en la página web de la entidad. 
Link: https://sedeelectronica.sic.gov.co/publicaciones/boletin-tecnologico/tecnologias-verdes/geotermia-una-alternativa-potencial-para-la-transicion-energetica-del-pais-noviembre-2025 
Con base en la publicación del boletín tecnológico Geotermia realizada en el mes de noviembre, se realizarán las piezas publicitarias, y la divulgación por redes sociales de dicho documento.</t>
  </si>
  <si>
    <t>Considerando el avance a la fecha, se avala reporte descriptivo teniendo en cuenta que la entrega final, con corte a 12-dic está pendiente.</t>
  </si>
  <si>
    <t xml:space="preserve">En el marco de la elaboración del segundo boletín tecnológico sobre Geotermia, durante el mes de noviembre se culminó el proceso de edición de los documentos y se realizó la diagramación completa del documento, junto con la preparación del resumen en inglés. Finalmente, el boletín tecnológico fue entregado en su versión final para publicación y se publicó en la página web de la entidad. https://sedeelectronica.sic.gov.co/publicaciones/boletin-tecnologico/tecnologias-verdes/geotermia-una-alternativa-potencial-para-la-transicion-energetica-del-pais-noviembre-2025 </t>
  </si>
  <si>
    <t>La actividad de "Elaborar y publicar dos (2) Boletines tecnológicos" se valida con la entrega de la evidencia de publicación del segundo boletín de la vigencia, titulado "Geotermia. Una alternativa potencial para la transición energética del país". Se reporta la culminación de la edición, diagramación y publicación del documento en el sitio web de la entidad en noviembre de 2025, completando la producción de los dos boletines requeridos.</t>
  </si>
  <si>
    <t>Con base en la publicación del boletín tecnológico Geotermia realizada en el mes de noviembre, se realizarán las piezas publicitarias, y la divulgación por redes sociales de dicho documento.</t>
  </si>
  <si>
    <t>Considerando que la fecha de finalización de la actividad (Realizar la divulgación de los dos (2) Boletines tecnológicos. -Informe de divulgación-, aún no se cumple a la fecha de corte, se valida la nota descriptiva de la actividad.</t>
  </si>
  <si>
    <t xml:space="preserve">Se hace entrega del informe final de la implementación durante la vigencia 2025 de una estrategia para promover el uso, difusión y sensibilización sobre instrumentos de protección asociados a la Propiedad Industrial, aplicables a productos agrícolas, alimenticios y preparaciones elaboradas mediante métodos tradicionales. Esta iniciativa responde a la acción 4.7 del Plan de Acción y Seguimiento (PAS) del Documento CONPES 4062 de 2021 Política Nacional de Propiedad Intelectual. Se realizaron 11 actividades de sensibilización en la importancia, beneficios y uso de la marca colectiva, 3 talleres estratégicos de marcas colectivas y 2 orientaciones especializada a diferentes asociaciones del sector agropecuario
 </t>
  </si>
  <si>
    <t>El producto "Estrategia para fomentar el uso, difusión y sensibilización de instrumentos de protección..." se valida al aportarse el Informe anual de la implementación. Este informe consolida la ejecución de la estrategia desarrollada en respuesta a la Acción 4.7 del CONPES 4062, detallando que la implementación incluyó actividades de sensibilización, talleres estratégicos de marcas colectivas y orientaciones especializadas al sector agropecuario, confirmando el cumplimiento del producto.</t>
  </si>
  <si>
    <t>La actividad de "Elaborar informe de la implementación de la acción CONPES 4.7 propuesta" se formaliza con la entrega del Informe Anual de Implementación Acción 4.7 CONPES 4062. Este documento valida la ejecución de la estrategia para promover instrumentos de Propiedad Industrial en el sector agropecuario, detallando la realización de actividades de sensibilización, talleres estratégicos y orientaciones especializadas, confirmando así la entrega del informe anual requerido.</t>
  </si>
  <si>
    <t>La Dirección de Habeas Data, en ejercicio de sus funciones realizó dos informes de monitoreo en los cuales analizó 1. La eficiencia y eficacia en el cumplimiento de los principios y deberes de la Ley 1266 de 2008 respecto de 124 órdenes administrativas enfocando su estudio en el comportamiento de sociedades dedicadas a las ventas por catálogo, microcrédito y/o Fintech 2. El cumplimiento de la Ley 1581 de 2012 con especial énfasis en el Registro Nacional de Exclusión (RNE) enfocando su estudió en el sector de Operadores de Telecomunicaciones.
El resultado final se concentra en dos documentos que contienen el análisis de estos datos y sus conclusiones.</t>
  </si>
  <si>
    <t xml:space="preserve">Se dio cumplimiento a al producto de realizar dos monitores de verificación y cumplimiento respecto a las decisiones impartidas por la Dirección de Habeas Data. </t>
  </si>
  <si>
    <t>La Dirección de Hábeas Data presenta este Informe de Monitoreo cuyo objeto principal persigue verificar el cumplimiento de la Ley 1581 de 2012 con especial énfasis en el Registro Nacional de Exclusión (RNE). El estudio se enfocó en el sector de Operadores de Telecomunicaciones, que concentra el mayor número de quejas, verificando 744 reclamos y revelando datos importantes sobre Titulares que fueron contactados con fines comerciales pese a tener su registro de exclusión activo y exitoso en el RNE. Este informe se realizó en atención a los acuerdos allegados en las diferentes mesas de trabajo con la Dirección de Investigaciones de Protección de Datos Personales en las que, posterior a un análisis estratégico, se determinó cambios de perspectiva en el análisis de datos inicialmente propuestos, focalizando la investigación en el sector y la conducta objeto del presente estudio.</t>
  </si>
  <si>
    <t xml:space="preserve">Se dio cumplimiento a la actividad propuesta con la realización del segundo informe de monitoreo respecto de las ordenes impartidas de la ley 1581 de 2012. </t>
  </si>
  <si>
    <t>1. Acuerdos de intercambio de información
Justifácil: Se envió la versión final del estudio previo y la documentación para firma por la SIC.
URNA: Se completó la revisión interna y quedó listo para envío al Consejo Superior de la Judicatura.
Registraduría: Se reenviaron los documentos base para reactivar el proceso.
Otros convenios: Se identificaron posibles acuerdos con SNR, DIAN y otras entidades; se consultará al grupo de cobro coactivo.
2. Catálogo de interoperabilidad
Se avanzó en el cierre y consolidación del catálogo con insumos de las coordinaciones.
3. Procedimiento de interoperabilidad
Se enviaron los ajustes incorporando la retroalimentación del SIGI.
4. Monitoreo de servicios X-Road
Se programó sesión técnica con infraestructura y administración de X-Road para avanzar en la implementación en diciembre.</t>
  </si>
  <si>
    <t xml:space="preserve">Se verifica el avance en atención a las evidencias allegadas </t>
  </si>
  <si>
    <t xml:space="preserve">Se verifica el avance en razón a las evidencias allegadas </t>
  </si>
  <si>
    <t>Se realiza el reporte de ejecución del Plan SGSI,donde se evidencia que, de 24 actividades propuestas, 13 ya se encuentran al 100%, 11 ya dieron inicio y tienen avance de ejecución, el Logro Ponderado acumulado a septiembre 71%, Adicional a esto, es importante resaltar que este plan cuenta con dos actividades asociadas al (PES).
3-3 Vulnerabilidades críticas remediadas o solucionadas, Esta actividad tiene una meta del 100% y se lleva un avance del 83.33% a corte octubre se han realizado (67) escaneos de vulnerabilidades. soporte: 3-3 GTIFSG Gestión de Vulnerabilidades 2025 Octubre.
6-3 BIA actualizado y publicado en el módulo SIGI): Se está a la espera de mesa de trabajo con la Jefatura OTI y sus respectivos Grupo, con la finalidad de socializar los servicios críticos identificados en las mesas de trabajo con los procesos, una vez se dé la sesión se procede a la actualización del documento BIA.</t>
  </si>
  <si>
    <t xml:space="preserve">El avance porcentual registrado corresponde con los soportes allegados 
</t>
  </si>
  <si>
    <t>Conforme con la información remitida por las Delegaturas, se consolidó la información relacionada con las actividades en el marco de la implementación de la PPDA.</t>
  </si>
  <si>
    <t xml:space="preserve">Se verifica el cumplimiento de la actividad en atención a los soportes anexos </t>
  </si>
  <si>
    <t>El día 28 de octubre os abogados de la Oficina Asesora Jurídica- Grupo de Trabajo de Gestión Judicial, asistieron a la capacitación dictada por la Agencia sobre Cómo diseñar estrategias de defensa judicial?</t>
  </si>
  <si>
    <t xml:space="preserve">Se verifica el cumplimiento del producto en atención a las evidencias allegadas </t>
  </si>
  <si>
    <t xml:space="preserve">El día 28 de octubre los abogados de la Oficina Asesora Jurídica- Grupo de Trabajo de Gestión Judicial, asistieron a la capacitación dictada por la Agencia Nacional de Defensa Jurídica del Estado, sobre el tema "Cómo diseñar estrategias de defensa judicial?".
</t>
  </si>
  <si>
    <t xml:space="preserve">Se verifica el cumplimiento de la actividad con las evidencias allegadas </t>
  </si>
  <si>
    <t xml:space="preserve">Se verifica  cumplimiento el producto en atención a las evidencias allegadas </t>
  </si>
  <si>
    <t xml:space="preserve">Al corte 4 dic. se han resuelto 72 recursos equivalentes a 78% del inventario; la meta es resolver el 80% del inventario. En el cuadro Excel esta la formula para verificar el cumplimiento RECURSOS RESUELTOS EN 6 MESES O MENOS 72 / INVENTARIO DE RECURSOS A RESOLVER 92 = 78%
1.Los 16 recursos sin fecha de resolución corresponden a los que no se han resuelto, por esto se tiene fecha de ingreso más no de salida, a espera de resolver dichos recursos en los términos establecidos.
2.El indicador se obtiene verificando la diferencia de días desde el ingreso columna (E) Fecha Presentación, hasta la fecha de solución del recurso columna (F) Fecha Resolución Recurso, la meta establecida es resolver el 80% de los recursos ingresados en un periodo de 6 meses o menos (182 días). Así, los 92 recursos que conforman el inventario, el 80% (meta) sería de 74. A la fecha se han resuelto 72 (78%) cumpliendo lo proyectado de ser menor a 6 meses (182 días). </t>
  </si>
  <si>
    <t>Se valida el producto al 78%, de acuerdo con la información presentada.</t>
  </si>
  <si>
    <t xml:space="preserve">AL CORTE DE 4 DE DICIEMBRE 2025 SE HAN RESUELTO 72 RECURSOS EQUIVALENTES AL 78% DEL INVENTARIO. TENIENDO EN CUENTA QUE LA META ES RESOLVER EL 80% DEL INVENTARIO.
AL INTERIOR DEL CUADRO SE ENCUENTRA LA FORMULA DONDE SE PUEDE VERIFICAR EL CUMPLIMIENTO (RECURSOS RESUELTOS EN 6 MESES O MENOS / INVENTARIO DE RECURSOS A RESOLVER) 
RECURSOS RESUELTOS EN 6 MESES O MENOS 72 / INVENTARIO DE RECURSOS A RESOLVER 92 = 78% </t>
  </si>
  <si>
    <t>Se valida la actividad al 78%, de acuerdo con la información presentada.</t>
  </si>
  <si>
    <t>Se realizó el análisis económico y econométrico de los estudios sectoriales para consumidor "Falsos Descuentos" y de Integraciones Empresariales y se anexan los resultados.</t>
  </si>
  <si>
    <t>Se verifica el % de cumplimiento de la actividad, el documento adjunto corresponde al entregable</t>
  </si>
  <si>
    <t>Se elabora el boletín y se envía para su diagramación. Este corresponde al boletín 9 de 11, siendo un 81,81% del total.</t>
  </si>
  <si>
    <t xml:space="preserve">Se verifica el porcentaje de avance y soporte corresponde al entregables </t>
  </si>
  <si>
    <t>Se diseñan y divulga el boletín de octubre que corresponde al número 9 de 11, siendo un 81,81% del total.</t>
  </si>
  <si>
    <t>Se verifica el porcentaje de avance, el soporte corresponde al boletín del mes de octubre 9 de 11 proyectado.</t>
  </si>
  <si>
    <t>Se realizó el análisis económico y econométrico y se presentan los resultados</t>
  </si>
  <si>
    <t>Se verifica el cumplimiento de la actividad con su respectivo entregable</t>
  </si>
  <si>
    <t>Se validad el cumplimiento de la actividad y su respectivo entregable</t>
  </si>
  <si>
    <t>De acuerdo a las evidencias entregadas a corte de octubre el avance correspondiente al producto se encuentra en un 73%.</t>
  </si>
  <si>
    <t xml:space="preserve">Se avala el avance dado al presente producto de acuerdo con lo establecido en el plan de trabajo </t>
  </si>
  <si>
    <t xml:space="preserve">Se hace entregan los soportes de las actividades 5 y 7 del Plan de trabajo, dando cumplimiento a este producto del Plan de Acción. </t>
  </si>
  <si>
    <t xml:space="preserve">Se verifica su cumplimiento al 100% de acuerdo al seguimiento del Plan de Trabajo y las evidencias de las actividades de noviembre con las que se finaliza el plan de trabajo. </t>
  </si>
  <si>
    <t xml:space="preserve">En cumplimiento del producto propuesto, relacionado al Plan de Trabajo del Plan Institucional de Archivos 2025, se adjunta el plan de trabajo diligenciado con el avance cualitativo. En este documento se evidencia la ejecución de las actividades a través del PES, PGD, Plan de Acción, Plan de Trabajo de MIPG y PETI, con sus respectivas metas y responsables. A la fecha, el porcentaje de avance logrado del producto es del 95%.
Asimismo, se ajustan las evidencias correspondientes las cuales se pueden consultar en las actividades 141.2.1, 141.2.2 y 141.2.3.
</t>
  </si>
  <si>
    <t xml:space="preserve">Se verifico el porcentaje de acuerdo a la ejecución del Plan de trabajo. </t>
  </si>
  <si>
    <t xml:space="preserve">En cumplimiento de la actividad contemplada en el Plan de Trabajo del Plan Institucional de Archivos 2025, se adjunta documentos con el avance cualitativo y cuantitativo, junto con sus respectivos soportes. El informe presenta las acciones propuestas para el fortalecimiento de la gestión documental institucional, en línea con los lineamientos del Archivo General de la Nación. Se reporta el avance de actividades a octubre así: PES: 94%, PGD: 94%, Plan de Acción: 99.40%, Plan de Trabajo MIPG: 100% (se formuló plan de trabajo y se reportaron las evidencias de las actividades proyectadas), y PETI: 90%. Cada componente incluye metas y responsables, lo que permitirá hacer seguimiento al cumplimiento progresivo de los objetivos del Plan. </t>
  </si>
  <si>
    <t>Se realizó la verificación del porcentaje de avance del 95% de acuerdo al plan de trabajo y los soportes de cumplimiento.</t>
  </si>
  <si>
    <t>En cumplimiento del producto propuesto, correspondiente a la prestación de servicios complementarios de gestión a los documentos internos y externos radicados en la Entidad, se adjunta el informe de avance cualitativo al mes de noviembre de los servicios complementarios de radicación, traslado y salida de comunicaciones, un total de 3.452.842 radicaciones, equivalente a un 102,83% frente a la meta establecida de 3.357.800. En consecuencia, el avance total del producto alcanza un 102,83%.</t>
  </si>
  <si>
    <t xml:space="preserve">Se verifica el cumplimiento de la meta propuesta y su observa que se superó, sin embargo, para la verificación no es posible reportar más del 100%. </t>
  </si>
  <si>
    <t>En cumplimiento del producto propuesto, correspondiente a la prestación de servicios complementarios de gestión a los documentos internos y externos radicados en la Entidad, se adjunta el informe de avance cualitativo al mes de noviembre de los servicios complementarios de radicación, traslado y salida de comunicaciones, un total de 3.452.842  radicaciones, equivalente a un 102,83% frente a la meta establecida de 3.357.800. En consecuencia, el avance total del producto alcanza un 102,83%.</t>
  </si>
  <si>
    <t xml:space="preserve">Se verifica el cumplimiento de la meta propuesta, sin embargo, para la verificación no es posible reportar más del 100%. </t>
  </si>
  <si>
    <t>Se verifica el porcentaje de avance de acuerdo al plan de trabajo, sin embargo, se sugiere ajustar el plan de trabajo el logro pondera acumulado, de manera que se sume el avance del periodo con el avance del periodo anterior, la formula a aplicar seria (=suma(V14:V112)+avance ponderado del mes anterior)</t>
  </si>
  <si>
    <t>Se remiten las evidencias de las actividades adelantadas durante el mes de octubre, relacionadas con el plan de trabajo de la política de Equidad de Género y Diversidad</t>
  </si>
  <si>
    <t xml:space="preserve">Se verifico el porcentaje de avance de acuerdo al plan de acción y las evidencia. </t>
  </si>
  <si>
    <t>A 30 de noviembre de 2025 se han suscrito 6.814 recursos apelación, reposición, revocatoria directa y queja, presentados contra las decisiones proferidas por los Directores de Signos Distintivos y Nuevas Creaciones y la Superintendente de Industria y Comercio, lo cual corresponde a un 54.9% del objetivo planteado.</t>
  </si>
  <si>
    <t>Al 30 de noviembre se han resuelto 6814 procesos de 7453 solicitudes que corresponde al 60% de 12422, que es la meta para la vigencia 2025, logrando a la fecha un avance del 91%,  el porcentaje reportado por la dependencia, es el valor simple correspondiente al porcentaje directo sin realizar la equivalencia al 100%, el cual es equivalente al avance que se avala, es decir llevan un 55% de 60%</t>
  </si>
  <si>
    <t>La socialización del protocolo para la promoción, sensibilización y orientación en temas de Propiedad Industrial se realizó el 01 de octubre de 2025 a los grupos de Formación, Comunicaciones y Atención al ciudadano de OSCAE y a la Red de Protección al Consumidor.  Se adjunta el acta firmada.</t>
  </si>
  <si>
    <t>El entregable se cumple con la presentación del Acta Administrativa No. 01-2025, que soporta la socialización del Protocolo para la promoción, sensibilización y orientación al ciudadano en temas de Propiedad Industrial. La socialización se realizó el 1 de octubre de 2025 e incluyó a los Grupos de Formación, Comunicaciones, Atención al Ciudadano y a la Red de Protección al Consumidor. El acta incluye las firmas de los participantes.</t>
  </si>
  <si>
    <t>El entregable se cumple con la presentación del Acta Administrativa No. 01-2025, que documenta la socialización del protocolo para la promoción y orientación en Propiedad Industrial. La reunión se realizó el 1 de octubre de 2025 e incluyó la participación de miembros de la Red de Protección al Consumidor y los Grupos de Formación, Comunicaciones y Atención al Ciudadano de OSCAE. El acta está firmada por los asistentes.</t>
  </si>
  <si>
    <t>Se elaboró el informe de brechas centrado en el procedimiento de concesión de patente de invención o modelo de utilidad de la Dirección de Nuevas Creaciones. Lo anterior con el fin de establecer los requisitos y lineamientos faltantes que debe cumplir el SIPI para el manejo del expediente electrónico. Esto corresponde a la segunda fase de estructura de expediente electrónico.</t>
  </si>
  <si>
    <t>El entregable cumple. El soporte técnico (Prod-2000.3-Informe brechas) es el documento exacto de la actividad. El título del informe valida el alcance: 'INFORME DE BRECHAS PARA LA IMPLEMENTACIÓN DE EXPEDIENTE ELECTRÓNICO...", El documento anexo consigna el avance total de 100% para el producto R2000-3 (Segunda fase de estructura de expediente electrónico), lo que ratifica la elaboración del informe requerido.</t>
  </si>
  <si>
    <t>El cronograma elaborado contempla otros hitos para el desarrollo del producto, por tanto, se presenta el plan de trabajo a corte 31 de octubre de 2025. 
Respecto del avance de la actividad se realizó el informe de seguimiento a las actividades planeadas en el cronograma de trabajo para el expediente electrónico del mes de octubre siendo este el octavo seguimiento de la actividad, lo que equivale a un 100% de cumplimiento.</t>
  </si>
  <si>
    <t>La actividad de seguimiento cumple con la presentación del Informe de seguimiento y el Plan de trabajo a corte 31 de octubre de 2025. Se reporta el octavo seguimiento de la actividad, que corresponde al último informe para el desarrollo del expediente electrónico, lo que totaliza un 100% de cumplimiento en este hito específico. El informe detalla la finalización de la versión final de los tipos documentales de la Tabla de Retención Documental de Nuevas Creaciones.</t>
  </si>
  <si>
    <t>Se elaboró el informe de brechas centrado en el procedimiento de concesión de patente de invención o modelo de utilidad de la Dirección de Nuevas Creaciones. Lo anterior con el fin de establecer los requisitos y lineamientos faltantes que debe cumplir el SIPI para el manejo del expediente electrónico.</t>
  </si>
  <si>
    <t>El entregable cumple. El soporte técnico adjunto (Act-2000.3.3-Informe de brechas) es el documento exacto requerido por la actividad, confirmando el 100% de avance y la descripción del entregable. El título del informe es precisamente el 'INFORME DE BRECHAS PARA LA IMPLEMENTACIÓN DE EXPEDIENTE ELECTRÓNICO EN LA DIRECCION DE NUEVAS CREACIONES PARA EL PROCEDIMIENTO DE CONCESIÓN DE PATENTE DE INVENCIÓN O MODELO DE UTILIDAD', lo que valida la coherencia y veracidad de lo reportado.</t>
  </si>
  <si>
    <t>Se elaboró documento del Protocolo para la conservación de evidencias en el entorno digital, actividad liderada por la Dirección de Nuevas Creaciones, en conjunto con la Dirección de Signos Distintivos, la OTI y el Grupo de Trabajo de Vía administrativa, el cual hace parte del Despacho de la Delegatura para la Propiedad Industrial.</t>
  </si>
  <si>
    <t>El producto cumple. El soporte técnico es el "PROTOCOLO PARA LA GESTIÓN Y ASEGURAMIENTO DEL ACERVO PROBATORIO EN ENTORNOS DIGITALES", el cual abarca la conservación, gestión y aseguramiento de pruebas digitales. El documento certifica el avance total al indicar que fue "Revisado y aprobado: 28 de noviembre de 2025", cumpliendo con el entregable de "Protocolo elaborado" y la descripción del producto.</t>
  </si>
  <si>
    <t>El entregable cumple. El soporte anexo es el "PROTOCOLO PARA LA GESTIÓN Y ASEGURAMIENTO DEL ACERVO PROBATORIO EN ENTORNOS DIGITALES", que es el documento requerido por la actividad. La validación se concreta en el documento, al evidenciarse fecha de "Revisado y aprobado: 28 de noviembre de 2025", certificando la culminación y formalización del protocolo requerido.</t>
  </si>
  <si>
    <t>El 6 de noviembre se culminó con el  seguimiento al desarrollo, prueba y puesta en producción de los requerimientos priorizados en las 4 versiones de actualización del SIPI para la vigencia 2025. La última versión priorizada y que fue puesta en producción corresponde a la versión 2.8.</t>
  </si>
  <si>
    <t>El entregable cumple. El soporte documental anexo prueba la culminación del producto al evidenciar la puesta en producción de la Versión 2.8 del SIPI. Este correo confirma que las intervenciones técnicas y funcionales fueron efectivamente implementadas en el sistema, lo que ratifica el avance y el cumplimiento del producto requerido, cuyo entregable es el correo del proveedor certificando el despliegue final.</t>
  </si>
  <si>
    <t>Se realizó la priorización de la versión 2.8  respecto al tema de accesibilidad y responsive.</t>
  </si>
  <si>
    <t>El entregable cumple. El soporte documental, un correo electrónico, demuestra la aprobación de la prioridad del desarrollo de la Versión 2.8 del SIPI. Este documento certifica la acción de "Priorizar y enviar los requerimientos" para la cuarta versión, confirmando la coherencia entre la actividad, la priorización reportada (VR 2.8), y el tipo de evidencia requerida (correo de priorización al proveedor).</t>
  </si>
  <si>
    <t>El entregable cumple.  El soporte (Act-2000.5.2-Versión 2.8) valida la culminación del seguimiento a las 4 versiones requeridas, evidenciando el avance total de la actividad. El correo electrónico adjunto prueba el despliegue en producción de la Versión 2.8, cumpliendo el requisito de soporte documental (correo del proveedor indicando la puesta en producción) y ratificando la finalización del monitoreo de los requerimientos priorizados.</t>
  </si>
  <si>
    <t>"De acuerdo con lo establecido en el Programa Anual de Estrategias de Divulgación (PAED), se programaron 38 actividad dentro del PAED, de las cuales se han desarrollado 2. Con un avance del 100%. 
Fórmula de cálculo= 	estrategias desarrolladas del programa (38) / total de estrategias del programa (38)"</t>
  </si>
  <si>
    <t>Se valida en el archivo de Excel la información registrada en la columna F, identificando un total de 38 estrategias desarrolladas. El área ejecutó 6 estrategias adicionales que no estaban contempladas en la meta inicial; por lo tanto, la validación se realiza tomando como referencia las 38 estrategias previstas para el cumplimiento del 100%.</t>
  </si>
  <si>
    <t>Se realizó la publicación de las cuatro (4) guías en la página web de la entidad, en el documento adjunto se muestra la evidencia de su publicación.</t>
  </si>
  <si>
    <t xml:space="preserve">Se evidencia la publicación de las 4 guías. Se reduce la calificación en eficiencia, ya que se publicaron posterior a la fecha de entrega </t>
  </si>
  <si>
    <t>Se evidencia la publicación de las 4 guías en la página web. Se reducen 5 puntos en eficiencia por publicación tardía posterior a la fecha pactada de entrega.</t>
  </si>
  <si>
    <t>Se realizó la remisión de los cinco (5) estudios, conforme a lo establecido en el producto y la meta, el día 5 de diciembre de 2025, al Delegado para la Protección de la Competencia.</t>
  </si>
  <si>
    <t>Se valida la entrega de los 5 estudios al Delegado. La descripción de los mismos se encuentra en el soporte "Correo remisorio de estudios"</t>
  </si>
  <si>
    <t xml:space="preserve">Se realizó el informe sobre la discusión del proyecto de modificación de la Decisión 608 de la Comunidad Andina de Naciones (CAN). El cual fue presentado el 12 de diciembre de 2025 al Delegado para la Protección de la Competencia, producto de las reuniones realizadas de forma periódica. </t>
  </si>
  <si>
    <t>Se valida el informe final de discusión del proyecto de modificación de la Decisión 608 de la Comunidad Andina de Naciones (CAN)</t>
  </si>
  <si>
    <t>Se valida el cumplimiento de la actividad conforme a lo establecido en el indicador.</t>
  </si>
  <si>
    <t xml:space="preserve">El 27 de junio de 2025 el Director de Cumplimiento remitió la guía denominada: Guías o directrices para incentivar de manera eficaz la aplicación de normas de protección y libre competencia económica y proporcionar claridad a empresas, autoridades públicas y de competencia homóloga, elaboradas y publicadas, esta incluye la Matriz de riesgo guía para identificar los principales riesgos de colusión en contratación pública. Sin embargo, faltaba su socialización, la cual adjunto </t>
  </si>
  <si>
    <t>Se valida el cumplimiento al 100% conforme las evidencias presentadas</t>
  </si>
  <si>
    <t>Se realizaron las matrices con el registro de los tiempos de los procedimientos de la Delegatura, las cuales se encuentran en el archivo adjunto divididas por temática, en cumplimiento de la meta de cuatro (4) matrices. Adicionalmente, en el informe se presenta la prueba piloto de la herramienta de control desarrollada en la plataforma Power BI.</t>
  </si>
  <si>
    <t>Se evidencia el Excel y el informe de la prueba piloto con la herramienta diseñada para el control de tiempos de los procedimientos de la Delegatura.</t>
  </si>
  <si>
    <t>Se realizó la validación del archivo en Excel con las matrices desarrolladas por cada hoja, las cuales corresponden al total de las cuatro matrices previstas para la vigencia.</t>
  </si>
  <si>
    <t>Se valida la prueba piloto con el registro de los tiempos de los procedimientos de la Delegatura.</t>
  </si>
  <si>
    <t>Se anexa informe de septiembre, octubre, noviembre.</t>
  </si>
  <si>
    <t xml:space="preserve">Se verifica el cumplimiento de la actividad al 100%, soporte corresponde el entregable  </t>
  </si>
  <si>
    <t xml:space="preserve">La Oficina de Control Interno en su plan anual de auditorías 2025 aprobado por el Comité de Coordinación de Control Interno -CICCI, programó 77 actividades como son, los Informes de auditorías internas basadas en riesgos, informes de auditorías SIGI e informes de ley / seguimiento y otros roles, de los cuales, se presentan los siguientes resultados:
•	Primer reporte, se realizaron 16 informes de Ley/seguimiento/otros roles.
•	Segundo reporte, se realizaron 14 informes de Ley/seguimiento/otros roles y 3 auditorías
•	Tercer reporte, se realizaron 12 informes de Ley/seguimiento/otros roles y 1 auditoría
•	Cuarto reporte, se realizaron 11 informes de Ley/seguimiento/otros roles y 2 auditorías
Concluyendo que con corte a 30 de noviembre de 2025 se han presentado un total de 59 productos para un porcentaje de avance del 77%.
</t>
  </si>
  <si>
    <t xml:space="preserve">Se verifica seguimiento en atención a evidencias allegadas </t>
  </si>
  <si>
    <t xml:space="preserve">La Oficina de Control Interno en su plan anual de auditorías 2025, tiene programado la realización de dos (2) Comités de Coordinación de Control Interno – CICCI y con corte a 30 de noviembre de 2025 se presenta el Acta No. 1, donde se aprobaron temas para el fortalecimiento del Sistema de Control Interno en la entidad y se encuentra firmada por la Secretaria Técnica y la Superintendente de Industria y Comercio, su porcentaje de avance es del 50%. </t>
  </si>
  <si>
    <t>Se realizó el cargue de la actividad correspondiente, icon la revisión jurídica del documento por parte del Grupo de Regulación. Este proceso quedó soportado con el respectivo correo, garantizando la trazabilidad y cumplimiento de la actividad</t>
  </si>
  <si>
    <t>Se verifico el cumplimiento de la actividad al 100%, el anexo corresponde al entregable propuesto.</t>
  </si>
  <si>
    <t>En el marco de las estrategias institucionales orientadas a la reducción de emisiones, la adaptación al cambio climático y la transición energética, y en cumplimiento del compromiso con la protección del medio ambiente, para el mes de noviembre no se tenía establecida realizar ninguna actividad, por lo anterior, el avance queda igual al mes pasado en un 73%, equivalente a 29 actividades ejecutadas con corte a noviembre.</t>
  </si>
  <si>
    <t>Durante el mes de noviembre no se tenían actividades programadas por lo anterior se mantiene el % validado en el mes anterior</t>
  </si>
  <si>
    <t xml:space="preserve">Se adjuntan los archivos con el costeo de los trámites priorizados 1. OAVM de la delegatura de Reglamentos Técnicos y Metrología Legal, 2. Registro de Signos Distintivos de la Delegatura de Propiedad Industrial. 3. Cobro Coactivo de la Oficina Asesora Jurídica 4. Integraciones empresariales. Adicionalmente se adjunta el correo electrónico enviado el día 19 de noviembre por el Grupo de estudios económicos a la Oficina Asesora de Planeación, el proceso de generación de información se puede evidenciar adicionalmente en el siguiente Link https://its2sicgov.sharepoint.com/:f:/s/OAP173/IgCvMZZJ5DxfT4ORB7mHzb52ARKi67zvNVWRv6-CHVL2X1U?e=L1U3KI
Se adjunta el documento estudio de costeo de trámites </t>
  </si>
  <si>
    <t>Se valida la actividad al 100%. Se descuentan 5 puntos en eficiencia, teniendo en cuenta que la fecha de finalización se produjo el 19 de noviembre y se envío 5 días después a lo indicado en el procedimiento de plan de acción.</t>
  </si>
  <si>
    <t>Se valida la actividad al 100%. Se descuentan 5 puntos en eficiencia, teniendo en cuenta que la fecha de finalización se produjo el 20 de noviembre y se envío 5 días después a lo indicado en el procedimiento de plan de acción.</t>
  </si>
  <si>
    <t xml:space="preserve">El documento detalla los avances alcanzados y contiene los enlaces a las evidencias respectivas. En este corte se reporta un 24,13% adicional de avance, que, sumado al 50% del reporte anterior, completa un 74,13 % de cumplimiento calculado. 
Se anexa la presentación utilizada en el CIGD del 26 de noviembre, el plan en formato Excel con el detalle de avances y evidencias, y el certificado del Webmaster de la publicación del seguimiento. 
</t>
  </si>
  <si>
    <t>Se valida conforme la información presentada.</t>
  </si>
  <si>
    <t>El entregable cumple con la presentación del documento que consolida el diseño de la estrategia para incrementar los ingresos y garantizar la sostenibilidad financiera de la Entidad. El documento fue elaborado a partir de los diversos insumos y actividades generados en el marco del Plan de Acción.</t>
  </si>
  <si>
    <t>Se aprueba el entregable que documenta 4 mesas de trabajo con Delegaturas (Jurisdiccional, Consumidor, Competencia y Datos Personales). Incluye: evaluación de viabilidad de 6 propuestas, priorización por plazos de implementación, actas individuales de reuniones, memorandos y respuestas institucionales. El documento consolida lineamientos para recaudo efectivo producto del análisis conjunto realizado entre mayo-septiembre 2025. Observación: las actas del numeral 9 carecen de firmas de asistentes.</t>
  </si>
  <si>
    <t>4000-1 De enero a octubre de 2025, y de acuerdo con la meta establecida de finalizar 137 acciones de competencia desleal y propiedad industrial que hayan sido admitidas a 31 de diciembre de 2024, se evidenció un avance de 130 procesos lo que equivale al 94.9%</t>
  </si>
  <si>
    <t>Al 31 de octubre de 2025, se han gestionado 130 procesos de 137, para un avance de 95%</t>
  </si>
  <si>
    <t>4000-1-1 De enero a octubre de 2025, y de acuerdo con la meta establecida de finalizar 137 acciones de competencia desleal y propiedad industrial que hayan sido admitidas a 31 de diciembre de 2024, se evidenció un avance de 130 procesos lo que equivale al 94.9%</t>
  </si>
  <si>
    <t>4000-2 De enero a octubre de 2025, y de acuerdo con la meta establecida de gestionar 43000 demandas de protección al consumidor, se evidencia un avance de 40.446 procesos calificados a tiempo lo que equivale al 94.1%.</t>
  </si>
  <si>
    <t>A la fecha llevan gestionadas 40415 demandas gestionadas de 43000 para un avance del 94%</t>
  </si>
  <si>
    <t>4000-2-1 De enero a octubre de 2025, y de acuerdo con la meta establecida de gestionar 43000 demandas de protección al consumidor, se evidencia un avance de 40.446 procesos calificados a tiempo lo que equivale al 94.1%.</t>
  </si>
  <si>
    <t>4000-3 De enero a septiembre de 2025, y de acuerdo con la meta establecida de finalizar 22000 acciones de protección al consumidor admitidas y pendientes de decisión a 31 de marzo de 2025, se evidencia un avance de 19.210 procesos lo que equivale al 87.32%.</t>
  </si>
  <si>
    <t>a la fecha llevan 19210 procesos finalizados de 22000, para un avance del 87%</t>
  </si>
  <si>
    <t>4000-3-1 De enero a septiembre de 2025, y de acuerdo con la meta establecida de finalizar 22000 acciones de protección al consumidor admitidas y pendientes de decisión a 31 de marzo de 2025, se evidencia un avance de 19.210 procesos lo que equivale al 87.32%</t>
  </si>
  <si>
    <t>4000-4 De enero a octubre de 2025, y de acuerdo con la meta establecida de finalizar el trámite para la verificación del cumplimiento de 12.400 sentencias, transacciones y conciliaciones a favor del consumidor legalmente celebradas, se evidencia un avance de 11.337 procesos finalizados lo que equivale al 91.43%.</t>
  </si>
  <si>
    <t>Al 31 de octubre llevan 11337, procesos finalizados de 12 400 para un avance del 91%</t>
  </si>
  <si>
    <t>4000-4-1 De enero a octubre de 2025, y de acuerdo con la meta establecida de finalizar el trámite para la verificación del cumplimiento de 12.400 sentencias, transacciones y conciliaciones a favor del consumidor legalmente celebradas, se evidencia un avance de11.337 procesos finalizados lo que equivale al 91.43%.</t>
  </si>
  <si>
    <t>Al 31 de octubre llevan 16252 procesos de verificación de 18329, para un avance del 99%, se encuentran algunos procesos  que quedaron numerados en la etapa de demanda y no en la verificación</t>
  </si>
  <si>
    <t>4000-5 De acuerdo con la meta establecida de realizar seis (6) jornadas de territorialización, se adjunta el listado y piezas publicitarias de la sexta jornada realizada a la fecha, para lo cual se evidencia un avance de 100%.
1.Santa Marta los días 29 y 30 de abril de 2025
2. Cali, los días 8 y 9 de mayo de 2025
3. Medellín los días 14 y 15 de mayo de 2025
4. Pereira los días 25 y 26 de agosto de 2025
5. Cúcuta los días 4 y 5 de septiembre de 2025
6. Montería los días 27 y 28 de octubre de 2025</t>
  </si>
  <si>
    <t xml:space="preserve">Se verifica el cumplimiento de la actividad al 100% con sus correspondientes soportes </t>
  </si>
  <si>
    <t>4000-6  De acuerdo con la meta establecida de realizar II Congreso de autoridades administrativas investidas con funciones jurisdiccionales en materia de competencia desleal, propiedad industrial y derecho de consumo, se adjunta fotografías del evento realizado los días 20 y 21 de octubre de 2025 en la Pontificia Universidad Javeriana de la ciudad de Cali- Valle del Cauca</t>
  </si>
  <si>
    <t>Se verifica el cumplimiento de la actividad y su correspondiente soporte.</t>
  </si>
  <si>
    <t>Se verifico el cumplimiento de la actividad (check lists y correo), la cual fue requerida para el cumplimiento del producto.</t>
  </si>
  <si>
    <t>4000.6.4 De acuerdo con la meta establecida de elaborar y enviar por correo electrónico la agenda definitiva para ser publicada, se evidencia el cumplimiento de la actividad que equivale al 100%. Conforme a lo anterior se adjunta correo con el envió de la agenda y agenda publicada</t>
  </si>
  <si>
    <t>Se verifico el cumplimiento de la actividad de enviar la agenda del evento a través del correo electrónico para su publicación.</t>
  </si>
  <si>
    <t>4000.6.5 De Acuerdo con la meta establecida de publicar agenda definitiva en sede electrónica de la entidad, se evidencia el cumplimiento de la actividad que equivale al 100%. Conforme a lo anterior se adjunta captura de pantalla de la publicación y agenda publicada</t>
  </si>
  <si>
    <t>Se verifico el cumplimiento de la actividad y se adjunta el entregable propuesto</t>
  </si>
  <si>
    <t>Se remite la publicación y divulgación de los cursos virtuales sobre denominados "Operaciones de crédito a través del comercio 
electrónico - Fintech" y "Diversidad Sexual, Enfoque e Identidad de Género en las Relaciones de Consumo" garantizando accesibilidad y funcionalidad óptima para los usuarios.
La divulgación se ejecutó mediante una estrategia multicanal que abarcó plataformas digitales  institucionales y redes sociales oficiales. En el sitio web principal se implementaron banners rotativos en la página de inicio, sección de noticias destacadas y micrositio.
Con el cumplimiento de esta actividad de la publicación y divulgación se da cumplimiento del producto al 100%</t>
  </si>
  <si>
    <t xml:space="preserve">Se valida la publicación de los cursos Operaciones de crédito a través del comercio  electrónico - Fintech" y "Diversidad Sexual, Enfoque e Identidad de Género en las Relaciones de Consumo"  en el aula virtual </t>
  </si>
  <si>
    <t>Se remite la publicación y divulgación de los cursos virtuales sobre denominados "Operaciones de crédito a través del comercio 
electrónico - Fintech" y "Diversidad Sexual, Enfoque e Identidad de Género en las Relaciones de Consumo" garantizando accesibilidad y funcionalidad óptima para los usuarios.
La divulgación se ejecutó mediante una estrategia multicanal que abarcó plataformas digitales  institucionales y redes sociales oficiales. En el sitio web principal se implementaron banners rotativos en la página de inicio, sección de noticias destacadas y micrositio.
Con el cumplimiento de esta actividad se da cumplimiento al producto al 100%</t>
  </si>
  <si>
    <t xml:space="preserve">Se evidencia las capturas de pantalla con las publicaciones en el aula virtual de los cursos "Operaciones de crédito a través del comercio 
electrónico - Fintech" y "Diversidad Sexual, Enfoque e Identidad de Género en las Relaciones de Consumo" </t>
  </si>
  <si>
    <t xml:space="preserve">Se reporta el avance del producto 2010.1 Solicitudes pendientes de decisión en materia de registro y cancelación de signos distintivos, de acuerdo con la siguiente ponderación:
Producto 2010.1		
	       Actividad 	  Meta	% Ponderado	Avance %	 Total 	Cálculo  
Actividad 2010.1.1	  80	                99	         84,9	        105,06	(84,9/80)* 99%
Actividad 2010.1.2	  70	               0,2	         80,7	         0,23	(80,7/70)*.0.2%
Actividad 2010.1.3	  70	               0.2	           66	                   0,18	(66/70)* 0.2%
Actividad 2010.1.4	  70	               0.6	        73,6	                   0,63	 (73,6/70)* 0.6
                                                        Avances actividades      106,10  
                                                       Avance producto:           106,10x 0.8 = 84,88%
</t>
  </si>
  <si>
    <t>De acuerdo con el avance de cada una de las actividades el avance del producto es el 97&lt;%</t>
  </si>
  <si>
    <t xml:space="preserve">Se reporta el avance de la actividad 2010.1.1 Decidir las clases de registro de signos distintivos sin oposición radicadas a 31 de diciembre de 2024, cuyo stock se calcula que sea de 53.432 clases, excepto los casos detenidos, con 45.390 decididas, para un avance del 84,9%. Los casos detenidos fueron 193 </t>
  </si>
  <si>
    <t>Al 30 de noviembre se han resuelto 45390 procesos de 42746 solicitudes que corresponde al 80% de 53432, que es la meta para la vigencia 2025, logrando a la fecha un avance del 106%,  el porcentaje reportado por la dependencia, es el valor simple correspondiente al porcentaje directo sin realizar la equivalencia al 100%, el cual es equivalente al avance que se avala, es decir llevan un 85% de 80%</t>
  </si>
  <si>
    <t xml:space="preserve">Se presenta el avance de la actividad 20101.2 Decidir las clases de registro de signos distintivos con oposición radicadas a 31 de diciembre de 2024, cuyo stock se calcula que sea de 5.026 clases, excepto los casos detenidos, se decidieron 4.065 clase para un avance del 80,7%. </t>
  </si>
  <si>
    <t>Al 30 de noviembre se han resuelto 4056 clases de signos distintivos de 3518 solicitudes que corresponde al 70% de 5026, que es la meta para la vigencia 2025, logrando a la fecha un avance del 115%,  el porcentaje reportado por la dependencia, es el valor simple correspondiente al porcentaje directo sin realizar la equivalencia al 100%, el cual es equivalente al avance que se avala, es decir llevan un 81% de 70%</t>
  </si>
  <si>
    <t>Se presenta el avance de la actividad 20101.3 Decidir las solicitudes de acciones de cancelación con traslado vencido al 14 de noviembre de 2025, excepto los casos detenidos, de un stock de  940 se decidieron 620, para un avance del 66%.</t>
  </si>
  <si>
    <t>Al 30 de noviembre se han decidido 620 solicitudes de cancelación con traslado vencido de 658 que corresponde al 70% de la meta establecida para la vigencia 2026, logrando un avance del 94%, el avance reportado por la dependencia corresponde al calculo simple sin homologarlo al 100%, es decir llevan un 66% de 70%, el cual es equivalente al avance que registraron</t>
  </si>
  <si>
    <t>Se presenta el avance de la actividad 2010.1.4 Decidir las clases de registro de signos distintivos sin oposición radicadas entre el 1 de enero de 2025 y 30 de junio de 2025, cuyo stock se calcula que sea de 22.393, excepto los casos detenidos; se decidieron 16.488 clases para un avance del 73,6%.</t>
  </si>
  <si>
    <t xml:space="preserve">Al 30 de noviembre y de acuerdo a lo que se indica la actividad, decidir el 70% de lo que ingresa entre enero y junio que fue de 24050, se han decidido 16488 solicitudes de 16835 que corresponde al 70% de 24050, meta establecida para la vigencia 2026, logrando un avance del 98%, el avance reportado por la dependencia corresponde al calculo simple sin homologarlo al 100%, es decir llevan un 69% de 70%, </t>
  </si>
  <si>
    <t>Se elaboró y publicó un documento diagnóstico y de recomendaciones para la adopción o adaptación de medidas en el marco regulatorio colombiano relacionado con la protección de datos personales de cara a los avances, usos e impactos no deseados de los sistemas de Inteligencia Artificial. El documento se titula "Insumos para la actualización del marco jurídico de protección de datos personales colombiano frente a los retos generados por la Inteligencia Artificial".
Se encuentra publicado en el siguiente enlace:
https://sedeelectronica.sic.gov.co/publicaciones/otras/insumos-para-la-actualizacion-del-marco-juridico-de-proteccion-de-datos-personales-colombiano-frente-los-retos-generados-por-la</t>
  </si>
  <si>
    <t xml:space="preserve">Se verifico el cumplimiento del 100% de la actividad, y se soporta con el documento diagnóstico y de recomendaciones para la adopción o adopción de medidas en el marco regulatorio de datos personales de Colombia </t>
  </si>
  <si>
    <t xml:space="preserve">Se publicó el documento "Insumos para la actualización del marco jurídico de protección de datos personales colombiano frente a los retos generados por la Inteligencia Artificial" en la página web de la entidad. El estudio está disponible en el siguiente enlace: 
https://sedeelectronica.sic.gov.co/publicaciones/otras/insumos-para-la-actualizacion-del-marco-juridico-de-proteccion-de-datos-personales-colombiano-frente-los-retos-generados-por-la </t>
  </si>
  <si>
    <t>Se verifica en link de publicación de documento "insumos para la actualización del marco jurídico de protección de datos personales colombiano frente a los retos generados por la inteligencia artificial"</t>
  </si>
  <si>
    <t>Se expidieron lineamientos para generar conciencia sobre el debido tratamiento de datos personales en los procesos de transferencia de tecnología a partir de la expedición de la Circular Externa No. 002 de 2025 de la Superintendencia de Industria y Comercio. Asimismo, se realizó una sensibilización sobre dichos lineamientos y un informe reflexivo sobre las sinergias entre la propiedad intelectual y la protección de datos personales.</t>
  </si>
  <si>
    <t>Se verifica el cumplimiento al 100% del producto. Los soportes corresponden a los entregables propuestos.</t>
  </si>
  <si>
    <t>Se realizó la sensibilización de los lineamientos sobre el tratamiento de datos personales en los procesos de transferencia de tecnología con los sectores instruidos. En concreto, el 20 de noviembre de 2025 se realizó una sensibilización virtual a través de Teams sobre los lineamientos contenidos en la Circular Externa No. 002 de 2025 de la Superintendencia de Industria y Comercio.</t>
  </si>
  <si>
    <t>Se verifico el cumplimiento de la actividad en un 100%. Los soportes corresponden al entregable y evidenciade ejecución de la sensibilización de los lineamientos sobre el tratamiento de datos personales en los procesos de transferencia de tecnología con los sectores instruidos.</t>
  </si>
  <si>
    <t>Se realizó un informe sobre las sinergias entre la propiedad industrial y el debido tratamiento de datos personales a partir de las reflexiones y conclusiones que surgen de la expedición de la Circular Externa No. 002 de 2025 de la Superintendencia de Industria y Comercio.</t>
  </si>
  <si>
    <t>Se verifica el cumplimiento al 100% de la actividad. El soporte corresponde al entregables propuesto "Informe sobre sinergias entre la propiedad industrial y el debido tratamiento de datos personales y la propiedad industrial"</t>
  </si>
  <si>
    <t>Se realizaron dos eventos en temas relacionados con datos personales. El 12 y 13 de agosto de 2025 se realizó el "XII Congreso Internacional de Protección de Datos Personales". El 12 de noviembre de 2025 se realizó el evento "Modernización de la Ley 1581 de 2012".</t>
  </si>
  <si>
    <t xml:space="preserve">Se verifica el cumplimiento del producto al 100%. El soporte corresponde al entregable propuesto Pantallazos o captura de pantalla que evidencian la realización de los dos eventos realizados sobre datos personales. </t>
  </si>
  <si>
    <t>Se realizó el evento "Modernización de la Ley 1581 de 2012".</t>
  </si>
  <si>
    <t xml:space="preserve">Se verifica el cumplimiento de la actividad al 100. El soporte corresponde al entregable propuesto. </t>
  </si>
  <si>
    <t>Con corte al 28 de noviembre, se hicieron 1.081 visitas permanentes a los comercios electrónicos relacionados en el anexo, correspondientes a:
25 82990    ENCARGUELO.COM SAS
25 82972    ALKOSTO S A
25 82977    ALMACENES EXITO S.A. CAR
25 82979    BIGFOOT COLOMBIA SAS
25 82981    CENCOSUD COLOMBIA S.A.
25 83003    FALABELLA.COM S.A.S.
25 83016    ALMACENES EXITO S.A.EXI
25 83023    MECANELECTRO S.A.S.
25 83036    SODIMAC COLOMBIA S A
25 83045    IKEA S A S
25 83076    CENCOSUD COLOMBIA S.A JUM
25 82538    WHIRLPOOL COLOMBIA S A S
25 82624    ALKOSTO S A KT
25 82617    PROYECTO E SAS
25 82611    MERCADOLIBRE COLOMBIA LTDA
25 82596    OLIMPICA S.A.
25 82588    PANAMERICANA LIBRERIA Y PAPELERIA S A
25 82579    CONTINENTE S.A.S.
25 82567    CENCOSUD COLOMBIA S.A MET
25 82557    NALSANI S.A.S
El cálculo de indicador corresponde a:
           1081
X=    _____ * 100
         1070
Se dio cumplimiento a la programación, la cual se mantuvo de forma periódica. </t>
  </si>
  <si>
    <t>Se valida el cumplimiento del producto al 100% de conformidad con la meta establecida inicialmente.</t>
  </si>
  <si>
    <t>Con corte al 28 de noviembre, se hicieron 1.081 visitas permanentes a los comercios electrónicos relacionados en el anexo. Se dio cumplimiento a la programación, la cual se mantuvo de forma periódica. </t>
  </si>
  <si>
    <t>Se cumplió la meta inicial prevista para la vigencia de 1.070 visitas de inspección realizadas.</t>
  </si>
  <si>
    <t>Al 28 de noviembre se realizaron 50 visitas de acompañamiento a establecimientos de comercio ubicados en Leticia, Providencia, San Andrés, Nuquí y Yopal, en el marco de la estrategia de fortalecimiento institucional en territorios turísticos. De estas, 12 visitas se llevaron a cabo en el mes de noviembre en la ciudad de Yopal.
La meta establecida para la vigencia es de 50 visitas, por lo cual el avance a la fecha corresponde al 100 %.
 50
___ * 100
 50</t>
  </si>
  <si>
    <t>Se valida el cumplimiento del producto al 100%, de acuerdo con lo establecido en el indicador.</t>
  </si>
  <si>
    <t>Se valida el cumplimiento de esta actividad conforme a lo dispuesto en el indicador.</t>
  </si>
  <si>
    <t>Del total de 83 recursos de reposición recibidos, a 28 de noviembre se han resuelto 63, de los cuales 59 fueron decididos en un tiempo inferior a seis meses, conforme se detalla en el anexo. De manera específica, durante el mes de noviembre se resolvieron dieciocho (18) recursos.
Este resultado representa el 71,08 % del total.
Indicador que corresponde a:
59
___ * 100
 83</t>
  </si>
  <si>
    <t>Se valida el seguimiento presentado conforme a la evidencia.</t>
  </si>
  <si>
    <t>Se valida el seguimiento conforme a la evidencia presentada</t>
  </si>
  <si>
    <t>La actividad requiere la realización de "Dos traducciones" (lengua étnica y braille). El cumplimiento se establece al 50% dado que se reporta y adjunta la evidencia de la traducción de la Carta de Trato Digno al idioma Wayuunaiki. No obstante, la traducción en braille permanece en desarrollo, lo que evidencia que la segunda traducción requerida aún no ha sido finalizada y entregada.  La fecha de finalización de esta actividad era el 14-nov.</t>
  </si>
  <si>
    <t>De las dieciséis (16) actividades contempladas en la Estrategia de Relacionamiento con la Ciudadanía – SIC, se retiró la actividad 3.6, correspondiente a “Rediseñar el menú de atención y servicios a la ciudadanía con mejoras en la accesibilidad y experiencia de los usuarios”.
Asimismo, se informa que todas las actividades programadas fueron ejecutadas, con excepción de la segunda entrega de la actividad relacionada con la traducción de la Carta de Trato Digno al lenguaje braille, la cual permanece en desarrollo.</t>
  </si>
  <si>
    <t>La actividad exige el "Informe de ejecución de estrategia de relacionamiento elaborado". Los 8 archivos adjuntos, que incluyen el Plan de Trabajo, protocolos, reportes de monitoreo y acciones de cierre de ciclo, validan el reporte del líder del 96% de ejecución del Plan de Estrategia de Relacionamiento con la Ciudadanía. La evidencia es coherente con la elaboración del informe final que documenta el avance de la ejecución del plan. Actividad debió finalizar al 100% el 30-sep.</t>
  </si>
  <si>
    <t>Se elaboró el Informe de Cumplimiento de la Estrategia de Relacionamiento con la Ciudadanía – SIC 2025, el cual alcanzó un 96% de ejecución, evidenciando un avance significativo en la implementación de las acciones previstas. El resultado obtenido refleja un nivel alto de cumplimiento y un desempeño favorable en la gestión del relacionamiento con la ciudadanía.</t>
  </si>
  <si>
    <t>La actividad exige el "Informe publicado en la página web". El documento adjunto, el Informe de Cumplimiento de la Estrategia de Relacionamiento con la Ciudadanía – SIC 2025, incluye la evidencia documental y el enlace que dirige al informe publicado en el sitio web de la entidad, lo cual verifica el cumplimiento del requisito de publicación exigido para el entregable. Dado que la fecha fin fue 14-nov y se reportó 5-dic, se reducen 5 puntos de eficiencia.</t>
  </si>
  <si>
    <t>El producto "Estrategia de Sinergia Interinstitucional para Jornadas conjuntas..." se valida mediante el Informe de actividades realizadas. Este informe documenta la culminación de la estrategia, la cual se materializó en la "primera jornada conjunta de atención y capacitación" realizada el 15 de noviembre con la participación de cuatro Superintendencias, confirmando que la estrategia ha sido tanto diseñada como implementada, satisfaciendo el entregable requerido.</t>
  </si>
  <si>
    <t>La actividad exige el "Documento de seguimiento trimestral" del plan de trabajo de la Estrategia SINERGIA. Los archivos adjuntos, que consisten en el "Formato plan de trabajo SINERGIA" y su historial de versiones, validan el seguimiento a la ejecución del plan. Además, el informe de la jornada realizada el 15 de noviembre corrobora el cumplimiento de la acción central del plan de trabajo, que era el desarrollo de los eventos conjuntos con otras superintendencias.</t>
  </si>
  <si>
    <t>La actividad exige el "Informe elaborado" de la estrategia. El entregable se satisface con la presentación del documento "Informe final ejecución estrategia SINERGIA". El informe documenta la "primera jornada conjunta de atención y capacitación a la ciudadanía" realizada en noviembre, lo cual representa el resultado de la implementación de la estrategia de colaboración interinstitucional (SINERGIA), validando así la elaboración y entrega del informe final requerido.</t>
  </si>
  <si>
    <t>Se elaboró el Informe de Avance sobre las Acciones de Enfoque Diferencial e Inclusión, en el cual se evidencia que las actividades desarrolladas fortalecieron la accesibilidad, la inclusión y la calidad de la atención a la ciudadanía, consolidando avances significativos en la implementación del enfoque diferencial.</t>
  </si>
  <si>
    <t>El producto "Programa de atención a la ciudadanía con enfoque diferencial implementado" se satisface con el Informe de actividades realizadas. Este informe de avance detalla las acciones ejecutadas para fortalecer la accesibilidad y la inclusión, incluyendo la identificación e intervención de canales y servicios, la jornada con entidades líderes en atención incluyente, y la implementación de la Fase 2 del traductor interactivo, confirmando la implementación del programa.</t>
  </si>
  <si>
    <t>La pantalla interactiva fue adquirida, instalada y puesta en funcionamiento el 17 de octubre en el punto de atención a la ciudadanía de la nueva sede de la SIC. Este servicio virtual de autogestión cuenta con cámara integrada para videollamadas en tiempo real con interpretación en lengua de señas, facilitando la atención a personas con discapacidad auditiva y permitiendo a los usuarios realizar sus gestiones de manera autónoma.</t>
  </si>
  <si>
    <t>El producto "Implementar fase 2 del traductor interactivo" se valida al cumplir con el entregable "Adquisición pantalla y en funcionamiento". El documento adjunto, Reporte instalación y funcionamiento Pantalla interactiva "kiosco", confirma que la pantalla fue adquirida, instalada y puesta en servicio el 17 de octubre. Además, se evidencia su funcionalidad, incluyendo el servicio de videollamada con interpretación en lengua de señas, tal como se describe en el documento.</t>
  </si>
  <si>
    <t>Se elaboró el informe del cumplimiento de la estrategia y se encuentra debidamente publicado en el sitio web.</t>
  </si>
  <si>
    <t>La actividad exige el "Informe publicado en el página web". Se valida el cumplimiento con dos soportes: el "Informe de los resultados de la Estrategia y Plan de Participación Ciudadana SIC 2025" y el "Registro publicación informe", este último es una captura que evidencia la publicación formal del informe en el sitio web de la entidad (sección de Transparencia, fecha de publicación 12/12/2025), satisfaciendo el requisito de elaboración y publicación.</t>
  </si>
  <si>
    <t>Con corte a 31 de otubre se ha realizado un acumulado de 4.282  invitaciones, lo refleja un avance del 94.10% lo que ubica a la actividad en un nivel de  cumplimiento sobresaliente.  A la fecha del corte, se observa que la mayor contribución proviene de las Casas del Consumidor
Regionales, con el 80,20% del total de invitaciones, mientras que las Casas del Consumidor de Bogotá aportan el 15.69 % y las Rutas del Consumidor, a través de sus unidades móviles, representan el 4,11 %. Esta distribución evidencia una fuerte participación de los programas regionales como motor principal del avance en la gestión. Este servició permite gestionar y resolver de manera voluntaria, directa y amigable las diferencias en materia de consumo entre proveedores, productores y consumidores de bienes y servicios.</t>
  </si>
  <si>
    <t xml:space="preserve">El avance porcentual corresponde con los anexos allegados </t>
  </si>
  <si>
    <t>Con corte a 31 de octubre se han realizado 1744 encuentros de arreglo directo, lo cual nos permite un avance del 96% respecto a la meta programada la cual esta fijada en 1820 encuentros de arreglo directo. Estas reuniones permitieron que mas usuarios, proveedores y productores participaran en este espacio de comunicación, para abordad diferencias en materia de Consumo.</t>
  </si>
  <si>
    <t xml:space="preserve">El avance porcentual registrado corresponde con las evidencias  </t>
  </si>
  <si>
    <t>Durante el mes de noviembre, la RNPC llevó a cabo procesos de capacitación en 43 alcaldías.  Con este resultado, el porcentaje de avance acumulado al corte de noviembre asciende al 77.95%. Dentro de las Alcaldías capacitadas se encuentran las de los departamentos de  Antioquia, Cauca, Norte de Santander (Catatumbo), Caldas, Quindío, Putumayo y Valle del Cauca, Tolima, Sucre, Santander, Bolívar, Meta, Magdalena y Nariño entre otros.
Estas capacitaciones revisten un valor estratégico, dado que las alcaldías, en su calidad de primeras autoridades locales en materia de protección al consumidor, deben estar preparadas para ejercer las funciones que les han sido conferidas por la Ley 1480 de 2011</t>
  </si>
  <si>
    <t xml:space="preserve">Se verifica el avance porcentual en razón a las evidencias allegadas </t>
  </si>
  <si>
    <t>El 4 de noviembre se llevó a cabo la apertura de la nueva casa del consumidor de bienes y servicios (CCBS) en Soacha, ubicada en la secretaria de Hacienda del Municipio, un punto estratégico que facilita el acceso a la ciudadanía, especialmente a los consumidores. Este evento de inauguración conto con diferentes actores del territorio, como lideres, empresarios, ciudadanía en general y servidores de la SIC.
La apertura de la tercera casa permite lograr un avance del 60% de la meta programada, correspondiente a las Casas de San Andrés, Santa Marta y Soacha.</t>
  </si>
  <si>
    <t xml:space="preserve">Se verifica el seguimiento registrado con las evidencias allegadas </t>
  </si>
  <si>
    <t>El 4 de noviembre se llevó a cabo la inauguración de la nueva casa del consumidor de bienes y servicios (CCBS) en Soacha, ubicada en la secretaria de Hacienda del Municipio, un punto estratégico que facilita el acceso a la ciudadanía, especialmente a los consumidores. Este evento de inauguración conto con diferentes actores del territorio, como lideres, empresarios, ciudadanía en general y servidores de la SIC.
La inauguración de la tercera casa permite lograr un avance del 60% de la meta programada, correspondiente a las Casas de San Andrés, Santa Marta y Soacha.</t>
  </si>
  <si>
    <t xml:space="preserve">Se verifica seguimiento en atención a los soportes allegados </t>
  </si>
  <si>
    <t>La Estrategia de Socialización fue ajustada a partir de una reorientación solicitada por la Superintendente, considerando su presencia en el evento y el impacto territorial esperado del material. El ajuste fue solicitado desde el área de Formación a la Coordinación de la RNPC, informada de las solicitudes y acompañante permanente del proceso adelantado por el equipo. La directriz implicó ampliar el alcance inicialmente previsto en una institución educativa, convocando representantes de distintos municipios para fortalecer el impacto territorial. Se redefinió la metodología para integrar a estudiantes, docentes, liderazgos y actores institucionales en mesas de trabajo colectivas. El ajuste incorpora únicamente los momentos metodológicos, actividades y materiales aplicados durante la jornada del 17 de octubre en Riohacha, eliminando elementos no utilizados y garantizando coherencia entre la estrategia, la ejecución y las evidencias del evento.</t>
  </si>
  <si>
    <t xml:space="preserve">Se verifica el cumplimento al 100%, el soporte corresponde al entregables. </t>
  </si>
  <si>
    <t>Se remite cumplimiento a la actividad</t>
  </si>
  <si>
    <t>Se verifica el cumplimiento de la actividad al 100%, el soporte corresponde al entegable</t>
  </si>
  <si>
    <t>Se han realizado 2504 estudios por artículo 45 de solicitudes de patente de invención y modelos de utilidad de solicitudes con fecha de presentación entre los años 2022 y anteriores, para un avance del 92,7% de enero a noviembre. Durante el periodo de noviembre de 2025 se realizaron 255 estudios por artículo 45.</t>
  </si>
  <si>
    <t>Al 30 de noviembre se han decidido 2504 solicitudes de patentes y modelos de 2566 que corresponde al 95% de la meta establecida para la vigencia 2026, logrando un avance del 98%, el avance reportado por la dependencia corresponde al calculo simple sin homologarlo al 100%, es decir llevan un 93% de 95%, el cual es equivalente al avance que registraron.</t>
  </si>
  <si>
    <t>Al 30 de noviembre se han decidido 2504 solicitudes de patentes y modelos de 2566 que corresponde al 95% de la meta establecida para la vigencia 2026, logrando un avance del 98%, el avance reportado por la dependencia corresponde al calculo simple sin homologarlo al 100%, es decir llevan un 93% de 95%, el cual es equivalente al avance que se valida.</t>
  </si>
  <si>
    <t>Se establece que durante el periodo de enero a noviembre de 2025, se han proyectado y enviado para suscripción de la superintendente de industria y comercio 1767 solicitudes de patente de invención y modelos de utilidad de solicitudes con fecha de presentación entre los años 2022 y anteriores, para un avance del 98,2%. Para el periodo de noviembre se proyectaron y enviaron para suscripción de la superintendente de industria y comercio 153 solicitudes.</t>
  </si>
  <si>
    <t xml:space="preserve">Al 30 de noviembre se han decidido 1767 solicitudes de patentes y modelos de 1709 que corresponde al 70% de la meta establecida para la vigencia 2026, logrando un avance del 100%, el avance reportado por la dependencia corresponde al calculo simple sin homologarlo al 100%, es decir llevan un 98% de 95%, el cual es equivalente al avance que se valido.
</t>
  </si>
  <si>
    <t>Dado que todos los formatos se tienen que actualizar, a noviembre se han actualizado 43 formatos, y, durante el mes de noviembre de 2025 se han actualizado 9 formatos, correspondientes a los siguientes: NC77, NC78, NC79, NC80, NC81, NC82, NC83, NC84, NC85.</t>
  </si>
  <si>
    <t>Teniendo en cuenta que la fecha de entrega del producto vence el 31-dic., se confirma recibido del reporte cualitativo de avance.</t>
  </si>
  <si>
    <t>Debido a que durante el periodo de enero a septiembre de 2025 se alcanzó un avance del 100%. Durante el mes de noviembre no se evidencia ningún avance.</t>
  </si>
  <si>
    <t>Teniendo en cuenta que la fecha de entrega vence el 31-dic., se confirma el recibido de la descripción de actividades realizadas.</t>
  </si>
  <si>
    <t>Teniendo en cuenta que la fecha de finalización de la actividad es 31-dic., se confirma recibido del reporte descriptivo del avance.</t>
  </si>
  <si>
    <t>Con corte al 30 de noviembre de 2025, y en cumplimiento con la directriz de manejo de imagen de la Presidencia de la República, se han generado un total de 38.112 publicaciones, distribuidas en 83 comunicados de prensa, 108 noticias y Publicaciones en redes sociales así: X: 34.683, LinkedIN: 434, Facebook: 1.423, Instagram: 1.261 y TikTok: 120</t>
  </si>
  <si>
    <t>se avala el avance dado al producto en cumplimiento del manejo de imagen de la presidencia de la republica.</t>
  </si>
  <si>
    <t>En el mes de noviembre de 2025, y en cumplimiento con la directriz de manejo de imagen de la Presidencia de la República, se generaron un total de 3.316 publicaciones, distribuidas en 5 comunicados de prensa, 12 noticias y Publicaciones en redes sociales así: X: 2.841, LinkedIN: 82, Facebook: 184, Instagram: 183 y TikTok: 9</t>
  </si>
  <si>
    <t>Se avala el cumplimiento de la presente actividad relacionada con elmanejo de imagen de la presidencia de la republica</t>
  </si>
  <si>
    <t>El 05 de diciembre de 2025, desde la Secretaría General se presentó el informe final de resultados de la implementación de la estrategia de comunicaciones internas, en el cual se consolidaron los principales avances y logros obtenidos durante su ejecución. Este informe permitió evidenciar el impacto de las acciones desarrolladas, así como identificar oportunidades de mejora orientadas al fortalecimiento de los canales, prácticas y dinámicas de comunicación interna al interior de la Entidad.</t>
  </si>
  <si>
    <t>Se avala el cumplimiento de la presente actividad se evidencia informe de comunicaciones internas.</t>
  </si>
  <si>
    <t>Con corte al 21 de noviembre de 2025, se cumplió al 100% con la ejecución del plan de trabajo propuesto. Durante el mes de noviembre, la Secretaría General finalizó la última actividad prevista en el plan de trabajo, la cual consistía en la presentación del informe de diagnóstico de comunicación interna de la SIC y el correspondiente análisis de los resultados.</t>
  </si>
  <si>
    <t>se avala el cumplimiento de la presente actividad se ejecuto el plsn de trabajo de acuerdo a lo programado en el mismo se evidencia informe donde se percibe Aplicación del diagnóstico de comunicación interna de la SIC y análisis del mismo.</t>
  </si>
  <si>
    <t>Se avala el cumplimiento de la presente actividad donde se presenta el informe de resultados de la implementación de comunicaciones internas,</t>
  </si>
  <si>
    <t>El plan de trabajo registra un avance del 91%. A la fecha se han creado y publicado 40 campañas estratégicas alineadas con el enfoque narrativo institucional 2025. Se consolidaron ocho parrillas de contenido correspondientes a publicaciones entre abril y octubre. Se presentaron dos informes de interacción con periodistas (100% de avance) y se realizaron 35 notas institucionales en canales digitales oficiales. Se produjeron dos espacios de opinión sobre temas misionales (100% de avance) y se elaboraron tres informes para evaluar el alcance e impacto de los spots institucionales. La trazabilidad territorial presenta un 78% de ejecución, con visitas realizadas en siete de los nueve territorios programados. Asimismo, se produjeron y publicaron 47 cápsulas informativas en coherencia con la estrategia institucional y se desarrollaron 10 capítulos, cumpliendo el 100% de la actividad.</t>
  </si>
  <si>
    <t>Se avala el avance dado alplan de trabajo de las actividades propuestas.</t>
  </si>
  <si>
    <t>se avala el avance dado a la presente actividad de acuerdo al plan de trabajo de la estrategia de comunicaciones.</t>
  </si>
  <si>
    <t>El 18 de noviembre de 2025 se realizó la entrega de los tres (3) informes de seguimiento relacionados con la implementación de la sistematización en los procesos digitales internos y externos.</t>
  </si>
  <si>
    <t xml:space="preserve">Se avala el cumplimiento de la presente actividad de acuerdo con los soportes esblecidos </t>
  </si>
  <si>
    <t>El 09 de diciembre de 2025 se realizó la entrega del informe final de seguimiento a la implementación de la sistematización a los eventos.</t>
  </si>
  <si>
    <t>Se avala el cumlimiento de la presente actividad mediante  el informe de seguimiento a la implementación de la sistematización de los eventos</t>
  </si>
  <si>
    <t xml:space="preserve">Se avala el avance dado al presente producto se han realizado 35 de las 42 capacitaciones programadas en tema srelacionados con marcas de paz. Se evidencian listas de asistencia del mes de noviembre. </t>
  </si>
  <si>
    <t>Se avala el avance dado a la presente actividad se han ejecutado 35 de las 42 capacitaciones propuestas en temas relacionados con marcas de paz.</t>
  </si>
  <si>
    <t xml:space="preserve">Con corte al 28 de noviembre de 2025,  se ha realizado el cumplimiento del 100%  de las actividades del plan de acción. A la fecha se realizaron del plan de trabajo propuesto el 100% de las actividades. Se adjunta informe consolidado de la ejecución del programa. </t>
  </si>
  <si>
    <t>Se avala el cumplimiento del presente producto se evidencia informe consolidado de la ejecución del rpgrama de enfoque diferente.</t>
  </si>
  <si>
    <t>Esta actividad fue cumplida al 100% finalizando el 28 de noviembre de 2025. En el documento anexo se evidencia el protocolo de  enfoque diferencial de la oferta académica elaborado.</t>
  </si>
  <si>
    <t>Se avalaelcumplimiento de la presente actividad se evidencia protocolo de enfoque diferencial</t>
  </si>
  <si>
    <t>Con corte al 28 de noviembre de 2025, se ha cumplido el 100% de las actividades del plan de acción. A la fecha se desarrollaron las actividades del plan de trabajo propuesto, así: en abril se ejecutaron la Identificación de Población Objetivo y el Análisis de Necesidades Específicas. En julio se revisó y analizó la documentación institucional del Proceso de Formación y se entregó la propuesta de metodologías inclusivas para la adaptación de la oferta académica. En agosto se socializó el documento de recomendaciones y se elaboró la matriz de ajuste de contenidos. En septiembre se desarrollaron los ciclos de capacitación en Enfoques Inclusivos. Finalmente, en noviembre se completaron las actividades restantes: diseño y ajuste de contenidos priorizados, elaboración e implementación del protocolo de enfoque diferencial y entrega de la matriz de seguimiento y evaluación de indicadores. También se adjunta el plan de trabajo como evidencia del cumplimiento total.</t>
  </si>
  <si>
    <t xml:space="preserve">Se avala el cumplimiento de la presente actividad se avala protocolo de enfoque diferencial </t>
  </si>
  <si>
    <t>Con corte al 30 de noviembre de 2025,  se ha avanzado en el plan de trabajo propuesto para este producto en un 90%, finalizando en un 100%  la siguiente actividad, que se esta reportando en este avance del mes de noviembre:  
4. Realizar pruebas de accesibilidad utilizando herramientas automatizadas, navegación con teclado y lectores de pantalla.
Adicionalmente, se reporta el plan de trabajo presentado como evidencia del avance del 90% a la fecha.</t>
  </si>
  <si>
    <t>Se avala el avance dado al presente producto.</t>
  </si>
  <si>
    <t xml:space="preserve">Con corte al 05 de diciembre de 2025,  se ha realizado el cumplimiento del 100%  de esta actividad del plan de acción. A la fecha y con el cumplimiento de la siguiente actividad, se cumple con la ejecución al 100% del plan de trabajo: 
5. Realizar documentación de buenas prácticas
Adicionalmente, se reporta el plan de trabajo presentado como evidencia del cumplimiento del 100% al 05 de diciembre de 2025. </t>
  </si>
  <si>
    <t>Se avala el cumplimiento de la presente actividad. Se cumplio con el plan de trabajo propuesto se adjunta entregable de buenas practicas.</t>
  </si>
  <si>
    <t xml:space="preserve">Durante el mes de noviembre se realizaron 34 jornadas. El acumulado con corte al 30 de noviembre de 2025, es de 288 Jornadas de Formación realizadas de las 290 establecidas. Se adjunta el reporte mensual con los resultados de las Jornadas de Formación del mes de noviembre de 2025 </t>
  </si>
  <si>
    <t>Se avala el avance dado al presente producto se han efectuado 288 de las 290 capcitaciones programadas en temas relacionados rtml</t>
  </si>
  <si>
    <t>Se avala el avance dado a la presente actividad se han ejecutado 288 de las 290 capacitaciones efectuadas en temas de rtml</t>
  </si>
  <si>
    <t xml:space="preserve">En el marco de la "Estrategia para fomentar el uso y difusión de instrumentos de protección de la Propiedad Industrial en productos agrícolas, alimenticios y preparaciones elaboradas mediante métodos tradicionales", durante el mes de septiembre se realizaron las siguientes actividades:
1 actividad de orientación especializada a la asociación ASOMEFAMA del departamento de Nariño el 10 de septiembre
3  actividades de sensibilización en marcas colectivas :
-1 sensibilización para asociaciones agro productoras de la comunidad AFRO del departamento del Chocó el 19 de septiembre
-1 sensibilización para asociación de tejedores de  sombrero de  Suaza de los municipios de Acevedo, Suaza y Guadalupe  el 29 de septiembre
-1 sensibilización para asociación de Chiva de Pitalito , en el municipio de Pitalito Huila el 30 de septiembre
</t>
  </si>
  <si>
    <t>La versión 2025 del Premio nacional al inventor colombiano incluyó seis categorías (Juvenil, Mujeres Inventoras, Inventor Individual, Investigación, Micro y Pequeña Empresa, e Industria), con un total de 121 postulaciones y 18 finalistas. Los ganadores se eligieron tras un riguroso proceso de evaluación, destacando invenciones en salud, ambiente, agroindustria y tecnología. Además, se otorgaron dos reconocimientos especiales: a una invención regional en Tumaco (tableros aglomerados de estopa de coco) y a una invención con gestión comercial en Bucaramanga (dispositivo fluido y drenador de cargas eléctricas). La premiación se realizó el 12 de septiembre en el Planetario de Bogotá, con amplia participación institucional y apoyo de un plan de comunicación digital.</t>
  </si>
  <si>
    <t>Se elaboró y remitió a través de correo electrónico al Grupo de Comunicaciones el Brief con la propuesta de la estrategia de divulgación del "Buscador de Conceptos", en donde se busca fomentar su uso y acceso a todos los grupos de valor, grupos de interés y ciudadanía en general.</t>
  </si>
  <si>
    <t>El Grupo de Comunicaciones elaboró el concepto gráfico de la campaña de divulgación del Buscador de Conceptos, con todos los ejes temáticos y los lineamientos necesarios para desarrollar la estrategia.</t>
  </si>
  <si>
    <t xml:space="preserve">El 25 de junio de 2025 se realizó el primer conversatorio con el equipo jurídico, para analizar y aplicar los aprendizajes adquiridos en la capacitación realizada por la ANDJE “Cómo diseñar estrategias de defensa judicial”, con el fin de revisar y priorizar los procesos que deben automatizados para mejorar la eficiencia de la gestión.
</t>
  </si>
  <si>
    <t>Se llevaron a cabo las 10 capacitaciones externas de acompañamiento a los operadores comunitarios respecto del Régimen
diferencial de protección de usuarios en los municipios de Cáqueza y Lenguezaque en Cundinamarca, Santuario y Pereira Risaralda, Ipiales Nariño, Manta y Gacheta en Cundinamarca, Charalá y Villanueva en Santander y Viterbo en Caldas.</t>
  </si>
  <si>
    <t>El 04 de junio de 2025 se realizó la consulta pública del proyecto de acto administrativo "Por la cual se modifican los Títulos II, V y VII de la Circular Única de la Superintendencia de Industria y Comercio, en el marco de la depuración normativa" contenida en la Ley 2085 de 2021” a través de la página web de la Entidad.</t>
  </si>
  <si>
    <t xml:space="preserve">Se construye una base de datos con 5.628.385 observaciones con los medicamentos para el tratamiento de 6 enfermedades pertenecientes a la cuenta de alto costo ( VIH, CÁNCER, ARTRITIS REMATOIDE, ERC Y PRECURSORAS, HEMOFILIA Y HEPATITIS C CRÓNICA). Esta base de datos contiene los precios, cantidades, valor facturado, tipo de operación, forma farmacéutica, si el medicamento es regulado o no. Además, los datos van desde octubre de 2019 hasta marzo de 2025. </t>
  </si>
  <si>
    <t>Se realiza el análisis económico de las bases de datos.</t>
  </si>
  <si>
    <t xml:space="preserve">Se da cumplimiento a la actividad haciendo entrega de dos archivos que contienen la información correspondiente a la actividad propuesta. La cual contiene el documento SISTEMA DE GESTIÓN DE DOCUMENTOS ELECTRÓNICOS DE ARCHIVO SGDEA - ESTRATEGIA – EXPEDIENTE ELECTRÓNICO y un Anexo del documento con cronograma de implementación y sus avances. </t>
  </si>
  <si>
    <t>Se aporta avance del plan de trabajo de accesibilidad, es de tener en cuenta que las actividades allí planteadas son cíclicas, es decir se realizan continuamente por lo cual se generan reportes periódicos de las mismas actividades.</t>
  </si>
  <si>
    <t>Se remite Plan de Trabajo de Sostenibilidad conforme la estrategia formulada.</t>
  </si>
  <si>
    <t xml:space="preserve">Desde la Oficina Asesora Jurídica se remiten las diferentes Guías aprobadas, a continuación se listan cada una de ellas, con las respectivas fechas: 
(1) Guías de Integraciones Empresariales, fecha de aprobación: 5 de junio de 2025.
(2) Guía sobre la prohibición general en compras públicas, fecha de aprobación:  5 de junio de 2025.
(3) Guías o directrices para incentivar de manera eficaz la aplicación de normas de protección y libre competencia económica y proporcionar claridad a empresas, autoridades públicas y de competencia homóloga, elaboradas y publicadas, fecha de aprobación: 7 de julio de 2025.
(4) Guía de terceros interesados, fecha de aprobación: 7 de julio de 2025. </t>
  </si>
  <si>
    <t>El día 25 de septiembre se realiza paso a producción de la versión del RNBD que integra el Detector de Pruebas, según informe adjunto.</t>
  </si>
  <si>
    <t>Se ajusta el proyecto de acto administrativo correspondiente al Proyecto de Reglamento Técnico Metrológico de Medidores de Agua de uso residencial, incorporando las observaciones y comentarios recibidos durante el proceso de revisión y se remitió la versión final al Grupo de Regulación para su expedición.</t>
  </si>
  <si>
    <t>Se anexa memorando de solicitud de concepto de abogacía de la competencia, con radicado 25-120355, junto con (i) proyecto de acto administrativo; (ir) cuestionario de incidencia sobre la libre competencia; (iii) análisis de impacto normativo ex ante completo y (iv) matriz de comentarios de la consulta pública y análisis de impacto normativo del anteproyecto.</t>
  </si>
  <si>
    <t>A corte del 15 de agosto fecha de vencimiento de la actividad, se contaba con la información para realizar el costeo de los trámites de Integraciones Económicas, Notificación y Preevaluación, lo cual se evidencia con el documento en el cual se relacionan los links y descripción del acceso, de la información necesaria para realizar el costeo.</t>
  </si>
  <si>
    <t xml:space="preserve">Se adjuntan los correos electrónicos impresos en PDF, donde se evidencia la socialización de la información correspondiente al costeo de trámites priorizados por parte de la Jefatura de la Oficina Asesora de Planeación, dirigidos a los jefes de las dependencias: 1. OAVM de la delegatura de Reglamentos Técnicos y Metrología Legal, 2. Registro de Signos Distintivos de la Delegatura de Propiedad Industrial. 3. Cobro Coactivo de la Oficina Asesora Jurídica 4. Integraciones empresariales, la documentación e información de todo el proceso se puede evidenciar adicionalmente en el siguiente Link https://its2sicgov.sharepoint.com/:f:/s/OAP173/IgDjaV3ANZAcTKjr-Mhbz0aUAexgflAu1ymM893HlugtTdQ?e=8gHrGA
Los estudio de costos se socializaron mediante correos electrónicos enviados el día 20 de noviembre, adjunto los archivos en Excel con el costeo de trámites priorizados.  </t>
  </si>
  <si>
    <t>Se consolido el documento de diseño de la estrategia para incrementar los ingresos de la Entidad a partir de los diversos insumos generados en el cumplimiento de las actividades del producto de plan de acción</t>
  </si>
  <si>
    <t>Se finalizó el documento de análisis con recomendaciones para la mejora en la gestión y reducción de tiempos para la imposición de sanciones y resolución de recursos, con lo cual se establecen alternativas que puedan ser implementadas por la Entidad a fin de disminuir el riesgo de perdida de la facultad sancionatoria. Por tanto se reporta avance del 100% de la actividad gracias al reporte del único entregable de la misma.</t>
  </si>
  <si>
    <t>Se efectuaron mesas de trabajo conjuntas con el Grupo de Trabajo de Cobro Coactivo y la Dirección Financiera para establecer la metodología de análisis a implementar, posteriormente se generaron los insumos correspondientes siendo revisado en mesa de trabajo y finalmente se consolidó en un solo documento con lo cual se finalizó la construcción del documento de análisis del estado y composición de la cartera y del recaudo, así como de la cartera con procesos de cobro coactivo vigentes</t>
  </si>
  <si>
    <t>Se efectuaron 4 mesas de trabajo con las Delegaturas (Jurisdiccional, Consumidor, Competencia y datos Personales), posteriormente se enviaron memorandos a las mismas con el objetivo de obtener evaluación de las propuestas presentadas en las mesas de trabajo y finalmente se consolido el resultado de las actividades en un documento resumen.</t>
  </si>
  <si>
    <t>4000-4-2 De mayo a octubre de 2025, y de acuerdo con la meta establecida de finalizar con archivo el 100% del trámite de los expedientes sin noticia de incumplimiento, noticias pretemporada, extemporáneas o archivo por ausencia de derecho de postulación y controles de legalidad que deriven en archivo en relación con las sentencias, transacciones y conciliaciones respecto de las sociedades FAST COLOMBIA SAS y ULTRA AIR S.A.S proferidas a 31 de marzo de 2025, se evidencia un avance de 16.120 procesos finalizados lo que equivale al 99.19%.</t>
  </si>
  <si>
    <t>4000-5-2 De acuerdo con la meta establecida de realizar seis (6) jornadas de territorialización, se adjunta el listado, piezas publicitarias y correo de la sexta jornada realizada en la ciudad de Montería - Córdoba los días 27 y 28 de octubre de 2025, se evidencia un avance de 100%.</t>
  </si>
  <si>
    <t>4000.6.3 De Acuerdo con la meta establecida de diligenciar el documento de check lista para la realización del evento, se evidencia el cumplimiento de la actividad que equivale al 100%. Conforme a lo anterior se adjunta correo con el envió del documento y formato de check lista debidamente firmado</t>
  </si>
  <si>
    <t>Se remite publicación en la pagina web sede electrónica de la entidad, de la misma manera se remite el certificado de publicación expedido por la OTI.</t>
  </si>
  <si>
    <t>Se remite publicación en la sede electrónica de la SIC, del ABC realizado entre la  Superintendencia de Industria y Comercio y la Superintendencia de la Economía Solidaria. 
Adicional, se adjunta publicación y difusión en las redes sociales de Instagram y X de la SIC</t>
  </si>
  <si>
    <t>Se remite correo de aprobación final de los contenidos virtualizados relacionados con los cursos de Genero y Fintech desarrollados por el grupo de Formación de OSCAE para la delegatura de protección al consumidor.
Se adjunta correo remitido por el delegado (e) Juan Francisco Granados en el que también se copia la delegada María Carolina Ramírez, la cual a la fecha se encuentra en una comisión fuera del país.</t>
  </si>
  <si>
    <t>Se adelantó la ejecución de cuatro campañas institucionales enmarcadas en las estrategias de protección al consumidor, conforme al cronograma establecido. A continuación, se relacionan las campañas desarrolladas y sus respectivos periodos de publicación:
25% de avance – Campaña “Greenwashing – ICPEN”: ejecutada durante la semana del 25 al 31 de marzo.
50% de avance – Campaña “Decálogo Vivienda”: ejecutada durante la semana del 12 al 19 de mayo.
75% de avance – Campaña “5G”: ejecutada durante la semana del 23 al 31 de julio.
100% de avance – Campaña “Takata – Vehículos”: ejecutada durante la semana del 11 al 24 de agosto.
De esta manera, se cumple con la ejecución total del producto.
Las evidencias de cumplimiento se adjuntan aquí.</t>
  </si>
  <si>
    <t>Se llevaron a cabo los dos laboratorios de simplicidad programados, durante los cuales los grupos de valor identificaron aquellas palabras o expresiones de difícil comprensión. Como resultado de este ejercicio, se realizaron las correspondientes traducciones a lenguaje claro, las cuales fueron incorporadas en el Instructivo del Protocolo de Atención al Ciudadano y en  el contenido del portal de SIC Facilita y en la sección de Preguntas Frecuentes.</t>
  </si>
  <si>
    <t>Se realizó la traducción de la Carta de Trato Digno de la SIC al idioma Wayuunaiki, la cual se encuesta publicada en la página Web institucional https://www.sic.gov.co/sites/default/files/Carta%20de%20trato%20digno%20SIC%20Wayuunaiki%20y%20Espa%C3%B1ol.pdf.</t>
  </si>
  <si>
    <t>Se elaboró el informe de la primera jornada conjunta de atención y capacitación a la ciudadanía realizada el 15 de noviembre, que contó con la participación de cuatro SUPERITNENDENCIAS y en donde se atendieron alrededor de 100 ciudadanos. Se desarrolló en la localidad de Fontibón.</t>
  </si>
  <si>
    <t>Se diseñó la Estrategia Sinergia Interinstitucional para jornadas conjuntas de atención a la ciudadanía 2025 la cual tiene objetivos, contextos y el paso a paso para desarrollar las jornadas de relacionamiento con las superintendencias priorizadas. El documento incluye el plan de trabajo y cronograma con cada una de las etapas para su ejecución.</t>
  </si>
  <si>
    <t>Se ejecutó el plan interno para el cumplimiento de la actividad SINERGIA SIC 2025.  Se elaboró el informe de la primera jornada conjunta de atención y capacitación a la ciudadanía realizada el 15 de noviembre, que contó con la participación de cuatro SUPERITNENDENCIAS y en donde se atendieron alrededor de 100 ciudadano.</t>
  </si>
  <si>
    <t>Se elaboró el informe de la primera jornada conjunta de atención y capacitación a la ciudadanía realizada el 15 de noviembre, que contó con la participación de cuatro SUPERITNENDENCIAS y en donde se atendieron alrededor de 100 ciudadano.</t>
  </si>
  <si>
    <t>En el mes de octubre con corte semana  del 16 al 22 se realizó (2) actividades con consulta ciudadana y/o alcance participativo para la ciudadanía y grupos de valor:
(1) Articulación interinstitucional para garantizar la adecuada prestación de los servicios de telecomunicaciones en el país.
(1) “Proyecto normativo: Por la cual se establece la cuota para el mantenimiento del Registro Abierto de Evaluadores (RAA). 
En el mes de octubre con corte semana  del 23 al 29 se realizaron (2) actividades con consulta ciudadana y/o alcance participativo para la ciudadanía y grupos de valor:
(1) Articulación interinstitucional para garantizar la adecuada prestación de los servicios de telecomunicaciones en el país 17/10/2025.
(1) II Congreso de Autoridades con Funciones Jurisdiccionales - Cali 2025 27/10/2025.
Total actividades Octubre: 5
Total avance de actividades planeadas a corte del 31 de octubre de 2025: 26% incluye las actividades de la Estrategia de Participación SIC 2025</t>
  </si>
  <si>
    <t>Se comparte el avance cuantitativo hasta el mes de octubre</t>
  </si>
  <si>
    <t xml:space="preserve">Se presenta documento de Estrategia de Difusión el cual incluye actividades, responsables fechas y las metas de atenciones, capacitaciones, divulgaciones, para revisión, comentarios y aprobación </t>
  </si>
  <si>
    <t>Se adjunta correo de aprobación por parte del Coordinador de la RNPC y la Delegada de Protección al consumidor, así como Documento Final Estrategia y Cronograma de Trabajo</t>
  </si>
  <si>
    <t>Nos encontramos revisando las necesidades de las Casas para realizar las adecuaciones y dotación del inmueble (infraestructura física), dado que estas, cuentan con un contrato de obra suscrito por la Red Nacional. Por tal motivo, procedemos con la descripción correspondiente, a fin de que, una vez finalizado el trabajo, se pueda estampar el sello.</t>
  </si>
  <si>
    <t>Se traduce la Guía del consumidor NNA a Wayuunaiki, se cumple con la diagramación y se socializa acorde a la estrategia.</t>
  </si>
  <si>
    <t>Se remite el concepto emitido por lo Oficina de Tecnología e Informática, respecto de la viabilidad del proyecot</t>
  </si>
  <si>
    <t>Durante el mes de noviembre se realizaron 4 jornadas. En el acumulado con corte al 30 de noviembre de  2025, se han realizado 35 jornadas de capacitación, de las 42 establecidas. Esta jornadas se han dictado en la modalidad videoconferencia (7) en las ciudades de Atacó (1), Bogotá (3), Popayán (2) y Tumaco (1),  presencialmente (28) Algeciras (1), Arauquita (1), Ataco (3), Bahía Solano (1), Bogotá (1), Bojayá (1), Buenaventura (1), Caldono (1), Chaparral (1), Corinto (1), Florencia (1), Guapi (1), Istmina (1), Leticia (1), Ocaña (2), Planadas Tolima (1), Popayán (1), Pradera (1), Puerto Asís (1), Quibdó (1), San Andrés de Tumaco (2), Santander de Quilichao (1), Sardinata Norte de Santander (1), Tierra Alta Córdoba (1).  Con la participación total de 1157 asistentes.</t>
  </si>
  <si>
    <t>Cumplida al 100% finalizando el 31 de marzo. En documentos anexos se evidencia el correcto cumplimiento. Para la elaboración del documento del programa y plan trabajo, se llevaron a cabo varias reuniones con la Coordinación del Grupo de Formación, se revisó la primera versión del Doc. y plan de trabajo, se dieron a conocer los ajustes. Ya se cuenta con el documento final aprobado por la Coordinación. Dicho documento tiene como objetivo: Desarrollar e implementar un Programa Estratégico de Enfoque Diferencial que permita la inclusión efectiva de la población  vulnerable  en  la  oferta  académica  del  Grupo de Formación de la SIC, adaptando contenidos, metodologías y recursos educativos a las necesidades específicas de los diferentes grupos poblacionales en situación de vulnerabilidad, con el fin de promover su acceso equitativo a oportunidades de formación, desarrollo personal y participación activa en el desarrollo económico y social.</t>
  </si>
  <si>
    <t>PERIODO EVALUADO del 01-01-2025 al 30-11-2025</t>
  </si>
  <si>
    <t>(Todas)</t>
  </si>
  <si>
    <t>Suma de Logro ponderado</t>
  </si>
  <si>
    <t>Suma de Reponderación</t>
  </si>
  <si>
    <t>Valores</t>
  </si>
  <si>
    <t>mes</t>
  </si>
  <si>
    <t>Z</t>
  </si>
  <si>
    <t>EFICACIA GESTION PERIODO EVALUADO PAI</t>
  </si>
  <si>
    <t>EFICIENCIA GESTION PERIODO EVALUADO PAI</t>
  </si>
  <si>
    <t>100.0%</t>
  </si>
  <si>
    <t>EFICACIA PRODUCTO PERIODO EVALUADO PAI</t>
  </si>
  <si>
    <t xml:space="preserve">EFICACIA TOTAL PLAN </t>
  </si>
  <si>
    <t xml:space="preserve">EFICIENCIA TOTAL PLAN </t>
  </si>
  <si>
    <t xml:space="preserve">EFICIENCIA PRODUCTO TOTAL PLAN </t>
  </si>
  <si>
    <t xml:space="preserve">Noviembre </t>
  </si>
  <si>
    <t>Seguimiento a noviembre</t>
  </si>
  <si>
    <t>Seguimiento a  noviembre</t>
  </si>
  <si>
    <t>Registro periodo del 01-01-2025 a 30-11-2025</t>
  </si>
  <si>
    <t xml:space="preserve">SEGUIMIENTO PLAN DE ACCION CONSOLIDADO 2025 VERSION 29  DEL  2025-01-01 AL 2025-11-30 </t>
  </si>
  <si>
    <t>&lt;&lt;&lt;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</si>
</sst>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_-* #,##0_-;\-* #,##0_-;_-* &quot;-&quot;??_-;_-@_-"/>
    <numFmt numFmtId="166" formatCode="dd/mm/yyyy"/>
    <numFmt numFmtId="167" formatCode="\ * #,##0\ ;\-* #,##0\ ;\ * &quot;- &quot;;\ @\ "/>
  </numFmts>
  <fonts count="62" x14ac:knownFonts="1">
    <font>
      <sz val="11"/>
      <color theme="1"/>
      <name val="Calibri"/>
      <family val="2"/>
      <scheme val="minor"/>
    </font>
    <font>
      <b/>
      <sz val="13"/>
      <color theme="3"/>
      <name val="Calibri"/>
      <family val="2"/>
      <scheme val="minor"/>
    </font>
    <font>
      <b/>
      <sz val="11"/>
      <color theme="1"/>
      <name val="Calibri"/>
      <family val="2"/>
      <scheme val="minor"/>
    </font>
    <font>
      <b/>
      <sz val="12"/>
      <color theme="0"/>
      <name val="Calibri"/>
      <family val="2"/>
      <scheme val="minor"/>
    </font>
    <font>
      <b/>
      <sz val="12"/>
      <color theme="1"/>
      <name val="Calibri"/>
      <family val="2"/>
      <scheme val="minor"/>
    </font>
    <font>
      <sz val="10"/>
      <name val="Calibri"/>
      <family val="2"/>
      <scheme val="minor"/>
    </font>
    <font>
      <sz val="10"/>
      <color indexed="8"/>
      <name val="Calibri"/>
      <family val="2"/>
      <scheme val="minor"/>
    </font>
    <font>
      <b/>
      <sz val="18"/>
      <color rgb="FF962D46"/>
      <name val="Calibri"/>
      <family val="2"/>
      <scheme val="minor"/>
    </font>
    <font>
      <b/>
      <sz val="12"/>
      <color rgb="FF962D46"/>
      <name val="Calibri"/>
      <family val="2"/>
      <scheme val="minor"/>
    </font>
    <font>
      <b/>
      <sz val="24"/>
      <color rgb="FF962D46"/>
      <name val="Calibri"/>
      <family val="2"/>
      <scheme val="minor"/>
    </font>
    <font>
      <b/>
      <sz val="12"/>
      <color theme="9" tint="-0.499984740745262"/>
      <name val="Calibri"/>
      <family val="2"/>
      <scheme val="minor"/>
    </font>
    <font>
      <b/>
      <sz val="11"/>
      <color rgb="FFFFC000"/>
      <name val="Calibri"/>
      <family val="2"/>
      <scheme val="minor"/>
    </font>
    <font>
      <b/>
      <sz val="11"/>
      <color theme="8" tint="-0.499984740745262"/>
      <name val="Calibri"/>
      <family val="2"/>
      <scheme val="minor"/>
    </font>
    <font>
      <b/>
      <sz val="11"/>
      <color rgb="FF275317"/>
      <name val="Calibri"/>
      <family val="2"/>
      <scheme val="minor"/>
    </font>
    <font>
      <b/>
      <sz val="11"/>
      <color theme="3" tint="9.9978637043366805E-2"/>
      <name val="Calibri"/>
      <family val="2"/>
      <scheme val="minor"/>
    </font>
    <font>
      <b/>
      <sz val="11"/>
      <color theme="5" tint="-0.249977111117893"/>
      <name val="Calibri"/>
      <family val="2"/>
      <scheme val="minor"/>
    </font>
    <font>
      <b/>
      <sz val="11"/>
      <color rgb="FFC00000"/>
      <name val="Calibri"/>
      <family val="2"/>
      <scheme val="minor"/>
    </font>
    <font>
      <b/>
      <sz val="11"/>
      <color theme="2" tint="-0.749992370372631"/>
      <name val="Calibri"/>
      <family val="2"/>
      <scheme val="minor"/>
    </font>
    <font>
      <b/>
      <sz val="12"/>
      <color rgb="FFFFC000"/>
      <name val="Calibri"/>
      <family val="2"/>
      <scheme val="minor"/>
    </font>
    <font>
      <sz val="10"/>
      <color theme="1"/>
      <name val="Calibri"/>
      <family val="2"/>
      <scheme val="minor"/>
    </font>
    <font>
      <sz val="11"/>
      <name val="Calibri"/>
      <family val="2"/>
      <scheme val="minor"/>
    </font>
    <font>
      <sz val="11"/>
      <color indexed="8"/>
      <name val="Calibri"/>
      <family val="2"/>
      <scheme val="minor"/>
    </font>
    <font>
      <b/>
      <sz val="11"/>
      <name val="Calibri"/>
      <family val="2"/>
    </font>
    <font>
      <b/>
      <sz val="11"/>
      <color rgb="FF000000"/>
      <name val="Calibri"/>
      <family val="2"/>
    </font>
    <font>
      <sz val="11"/>
      <color rgb="FF000000"/>
      <name val="Calibri"/>
      <family val="2"/>
    </font>
    <font>
      <b/>
      <sz val="12"/>
      <color theme="2" tint="-0.499984740745262"/>
      <name val="Calibri"/>
      <family val="2"/>
      <scheme val="minor"/>
    </font>
    <font>
      <sz val="11"/>
      <color rgb="FF3B3838"/>
      <name val="Calibri"/>
      <family val="2"/>
      <scheme val="minor"/>
    </font>
    <font>
      <sz val="9"/>
      <color theme="1"/>
      <name val="Calibri"/>
      <family val="2"/>
      <scheme val="minor"/>
    </font>
    <font>
      <sz val="11"/>
      <color rgb="FFC00000"/>
      <name val="Calibri"/>
      <family val="2"/>
      <scheme val="minor"/>
    </font>
    <font>
      <b/>
      <sz val="18"/>
      <color rgb="FFA40000"/>
      <name val="Calibri"/>
      <family val="2"/>
      <scheme val="minor"/>
    </font>
    <font>
      <b/>
      <sz val="12"/>
      <color theme="0"/>
      <name val="Calibri"/>
      <family val="2"/>
    </font>
    <font>
      <sz val="14"/>
      <color theme="1"/>
      <name val="Calibri"/>
      <family val="2"/>
      <scheme val="minor"/>
    </font>
    <font>
      <b/>
      <sz val="16"/>
      <color theme="1"/>
      <name val="Calibri"/>
      <family val="2"/>
      <scheme val="minor"/>
    </font>
    <font>
      <b/>
      <sz val="11"/>
      <color theme="1"/>
      <name val="Arial"/>
      <family val="2"/>
    </font>
    <font>
      <b/>
      <sz val="11"/>
      <color rgb="FF161616"/>
      <name val="Arial"/>
      <family val="2"/>
    </font>
    <font>
      <sz val="11"/>
      <color theme="1"/>
      <name val="Arial"/>
      <family val="2"/>
    </font>
    <font>
      <sz val="11"/>
      <color rgb="FF000000"/>
      <name val="Arial"/>
      <family val="2"/>
    </font>
    <font>
      <u/>
      <sz val="10"/>
      <name val="Calibri"/>
      <family val="2"/>
      <scheme val="minor"/>
    </font>
    <font>
      <b/>
      <sz val="26"/>
      <color rgb="FFA40000"/>
      <name val="Calibri"/>
      <family val="2"/>
      <scheme val="minor"/>
    </font>
    <font>
      <b/>
      <sz val="16"/>
      <color indexed="48"/>
      <name val="Calibri"/>
      <family val="2"/>
    </font>
    <font>
      <sz val="11"/>
      <color theme="1"/>
      <name val="Calibri"/>
      <family val="2"/>
      <scheme val="minor"/>
    </font>
    <font>
      <b/>
      <sz val="14"/>
      <color theme="1"/>
      <name val="Calibri"/>
      <family val="2"/>
      <scheme val="minor"/>
    </font>
    <font>
      <sz val="10"/>
      <name val="Arial"/>
      <family val="2"/>
      <charset val="1"/>
    </font>
    <font>
      <b/>
      <sz val="12"/>
      <name val="Calibri"/>
      <family val="2"/>
    </font>
    <font>
      <b/>
      <sz val="12"/>
      <name val="Calibri"/>
      <family val="2"/>
      <charset val="1"/>
    </font>
    <font>
      <b/>
      <sz val="14"/>
      <name val="Calibri"/>
      <family val="2"/>
      <charset val="1"/>
    </font>
    <font>
      <b/>
      <sz val="12"/>
      <color rgb="FFFF0808"/>
      <name val="Calibri"/>
      <family val="2"/>
    </font>
    <font>
      <sz val="11"/>
      <color rgb="FF1F4E79"/>
      <name val="Calibri"/>
      <family val="2"/>
      <charset val="1"/>
    </font>
    <font>
      <sz val="16"/>
      <color rgb="FFFF0000"/>
      <name val="Calibri"/>
      <family val="2"/>
      <charset val="1"/>
    </font>
    <font>
      <b/>
      <sz val="16"/>
      <color rgb="FFFF0000"/>
      <name val="Calibri"/>
      <family val="2"/>
      <charset val="1"/>
    </font>
    <font>
      <b/>
      <sz val="12"/>
      <color rgb="FFEBF700"/>
      <name val="Calibri"/>
      <family val="2"/>
    </font>
    <font>
      <sz val="11"/>
      <color rgb="FFFFFF00"/>
      <name val="Calibri"/>
      <family val="2"/>
      <charset val="1"/>
    </font>
    <font>
      <b/>
      <sz val="12"/>
      <color rgb="FFFFFF00"/>
      <name val="Calibri"/>
      <family val="2"/>
      <charset val="1"/>
    </font>
    <font>
      <b/>
      <sz val="12"/>
      <color rgb="FF18E609"/>
      <name val="Calibri"/>
      <family val="2"/>
    </font>
    <font>
      <b/>
      <sz val="12"/>
      <color rgb="FF002060"/>
      <name val="Calibri"/>
      <family val="2"/>
      <charset val="1"/>
    </font>
    <font>
      <b/>
      <sz val="12"/>
      <color rgb="FF000000"/>
      <name val="Calibri"/>
      <family val="2"/>
      <charset val="1"/>
    </font>
    <font>
      <b/>
      <sz val="20"/>
      <color rgb="FF000000"/>
      <name val="Calibri"/>
      <family val="2"/>
      <charset val="1"/>
    </font>
    <font>
      <b/>
      <sz val="11"/>
      <color rgb="FF000000"/>
      <name val="Calibri"/>
      <family val="2"/>
      <charset val="1"/>
    </font>
    <font>
      <sz val="12"/>
      <color rgb="FF000000"/>
      <name val="Calibri"/>
      <family val="2"/>
      <charset val="1"/>
    </font>
    <font>
      <b/>
      <sz val="9"/>
      <color rgb="FF000000"/>
      <name val="Calibri"/>
      <family val="2"/>
      <charset val="1"/>
    </font>
    <font>
      <b/>
      <sz val="11"/>
      <color indexed="8"/>
      <name val="Calibri"/>
      <family val="2"/>
      <scheme val="minor"/>
    </font>
    <font>
      <b/>
      <sz val="18"/>
      <color theme="1"/>
      <name val="Calibri"/>
      <family val="2"/>
      <scheme val="minor"/>
    </font>
  </fonts>
  <fills count="51">
    <fill>
      <patternFill patternType="none"/>
    </fill>
    <fill>
      <patternFill patternType="gray125"/>
    </fill>
    <fill>
      <patternFill patternType="solid">
        <fgColor rgb="FF962D46"/>
        <bgColor indexed="64"/>
      </patternFill>
    </fill>
    <fill>
      <patternFill patternType="solid">
        <fgColor theme="0"/>
        <bgColor indexed="64"/>
      </patternFill>
    </fill>
    <fill>
      <patternFill patternType="solid">
        <fgColor theme="7" tint="-0.249977111117893"/>
        <bgColor indexed="64"/>
      </patternFill>
    </fill>
    <fill>
      <patternFill patternType="solid">
        <fgColor theme="0" tint="-0.14999847407452621"/>
        <bgColor indexed="64"/>
      </patternFill>
    </fill>
    <fill>
      <patternFill patternType="solid">
        <fgColor theme="9" tint="-0.499984740745262"/>
        <bgColor indexed="64"/>
      </patternFill>
    </fill>
    <fill>
      <patternFill patternType="solid">
        <fgColor theme="8" tint="-0.499984740745262"/>
        <bgColor indexed="64"/>
      </patternFill>
    </fill>
    <fill>
      <patternFill patternType="solid">
        <fgColor theme="3" tint="9.9978637043366805E-2"/>
        <bgColor indexed="64"/>
      </patternFill>
    </fill>
    <fill>
      <patternFill patternType="solid">
        <fgColor theme="5" tint="-0.249977111117893"/>
        <bgColor indexed="64"/>
      </patternFill>
    </fill>
    <fill>
      <patternFill patternType="solid">
        <fgColor rgb="FFA50021"/>
        <bgColor indexed="64"/>
      </patternFill>
    </fill>
    <fill>
      <patternFill patternType="solid">
        <fgColor theme="2" tint="-0.749992370372631"/>
        <bgColor indexed="64"/>
      </patternFill>
    </fill>
    <fill>
      <patternFill patternType="solid">
        <fgColor rgb="FFFFC000"/>
        <bgColor indexed="64"/>
      </patternFill>
    </fill>
    <fill>
      <patternFill patternType="solid">
        <fgColor indexed="22"/>
      </patternFill>
    </fill>
    <fill>
      <patternFill patternType="solid">
        <fgColor theme="5" tint="0.39997558519241921"/>
        <bgColor indexed="64"/>
      </patternFill>
    </fill>
    <fill>
      <patternFill patternType="solid">
        <fgColor rgb="FFD9E1F2"/>
        <bgColor rgb="FFD9E1F2"/>
      </patternFill>
    </fill>
    <fill>
      <patternFill patternType="solid">
        <fgColor rgb="FF92D050"/>
        <bgColor indexed="64"/>
      </patternFill>
    </fill>
    <fill>
      <patternFill patternType="solid">
        <fgColor theme="0" tint="-4.9989318521683403E-2"/>
        <bgColor indexed="64"/>
      </patternFill>
    </fill>
    <fill>
      <patternFill patternType="solid">
        <fgColor rgb="FFA40000"/>
        <bgColor indexed="64"/>
      </patternFill>
    </fill>
    <fill>
      <patternFill patternType="solid">
        <fgColor theme="9" tint="-0.249977111117893"/>
        <bgColor indexed="64"/>
      </patternFill>
    </fill>
    <fill>
      <patternFill patternType="solid">
        <fgColor theme="4"/>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7" tint="0.79998168889431442"/>
        <bgColor rgb="FF000000"/>
      </patternFill>
    </fill>
    <fill>
      <patternFill patternType="solid">
        <fgColor rgb="FFFFC000"/>
        <bgColor rgb="FF000000"/>
      </patternFill>
    </fill>
    <fill>
      <patternFill patternType="solid">
        <fgColor theme="3" tint="0.79998168889431442"/>
        <bgColor indexed="64"/>
      </patternFill>
    </fill>
    <fill>
      <patternFill patternType="solid">
        <fgColor indexed="23"/>
      </patternFill>
    </fill>
    <fill>
      <patternFill patternType="solid">
        <fgColor theme="6" tint="0.39997558519241921"/>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indexed="57"/>
      </patternFill>
    </fill>
    <fill>
      <patternFill patternType="solid">
        <fgColor rgb="FFFFD966"/>
      </patternFill>
    </fill>
    <fill>
      <patternFill patternType="solid">
        <fgColor rgb="FFFFD966"/>
        <bgColor rgb="FFFFE699"/>
      </patternFill>
    </fill>
    <fill>
      <patternFill patternType="solid">
        <fgColor rgb="FFFFE699"/>
        <bgColor rgb="FFFFFF99"/>
      </patternFill>
    </fill>
    <fill>
      <patternFill patternType="solid">
        <fgColor rgb="FFBFBFBF"/>
      </patternFill>
    </fill>
    <fill>
      <patternFill patternType="solid">
        <fgColor rgb="FFA6A6A6"/>
        <bgColor rgb="FF8FAADC"/>
      </patternFill>
    </fill>
    <fill>
      <patternFill patternType="solid">
        <fgColor rgb="FFA9D18E"/>
        <bgColor rgb="FFC5E0B4"/>
      </patternFill>
    </fill>
    <fill>
      <patternFill patternType="solid">
        <fgColor rgb="FF8FAADC"/>
        <bgColor rgb="FFA6A6A6"/>
      </patternFill>
    </fill>
    <fill>
      <patternFill patternType="solid">
        <fgColor rgb="FFE1F59F"/>
        <bgColor rgb="FFFFFF99"/>
      </patternFill>
    </fill>
    <fill>
      <patternFill patternType="solid">
        <fgColor rgb="FFBFBFBF"/>
        <bgColor rgb="FFA9D18E"/>
      </patternFill>
    </fill>
    <fill>
      <patternFill patternType="solid">
        <fgColor rgb="FFC5E0B4"/>
        <bgColor rgb="FFD9D9D9"/>
      </patternFill>
    </fill>
    <fill>
      <patternFill patternType="solid">
        <fgColor rgb="FFDAE3F3"/>
        <bgColor rgb="FFD9D9D9"/>
      </patternFill>
    </fill>
    <fill>
      <patternFill patternType="solid">
        <fgColor rgb="FFD9D9D9"/>
        <bgColor rgb="FFDAE3F3"/>
      </patternFill>
    </fill>
    <fill>
      <patternFill patternType="solid">
        <fgColor rgb="FF18E609"/>
      </patternFill>
    </fill>
    <fill>
      <patternFill patternType="solid">
        <fgColor rgb="FFFF0808"/>
      </patternFill>
    </fill>
    <fill>
      <patternFill patternType="solid">
        <fgColor theme="5" tint="0.59999389629810485"/>
        <bgColor indexed="64"/>
      </patternFill>
    </fill>
    <fill>
      <patternFill patternType="solid">
        <fgColor theme="7" tint="0.59999389629810485"/>
        <bgColor rgb="FFFFFF99"/>
      </patternFill>
    </fill>
    <fill>
      <patternFill patternType="solid">
        <fgColor theme="7" tint="0.59999389629810485"/>
        <bgColor indexed="64"/>
      </patternFill>
    </fill>
    <fill>
      <patternFill patternType="solid">
        <fgColor theme="4" tint="0.79998168889431442"/>
        <bgColor theme="4" tint="0.79998168889431442"/>
      </patternFill>
    </fill>
    <fill>
      <patternFill patternType="solid">
        <fgColor rgb="FFFF0000"/>
        <bgColor indexed="64"/>
      </patternFill>
    </fill>
    <fill>
      <patternFill patternType="solid">
        <fgColor rgb="FFFFFF00"/>
        <bgColor indexed="64"/>
      </patternFill>
    </fill>
  </fills>
  <borders count="157">
    <border>
      <left/>
      <right/>
      <top/>
      <bottom/>
      <diagonal/>
    </border>
    <border>
      <left/>
      <right/>
      <top/>
      <bottom style="thick">
        <color theme="4" tint="0.499984740745262"/>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style="hair">
        <color indexed="64"/>
      </left>
      <right style="hair">
        <color indexed="64"/>
      </right>
      <top style="hair">
        <color indexed="64"/>
      </top>
      <bottom/>
      <diagonal/>
    </border>
    <border>
      <left style="medium">
        <color rgb="FF0070C0"/>
      </left>
      <right style="hair">
        <color indexed="64"/>
      </right>
      <top style="hair">
        <color indexed="64"/>
      </top>
      <bottom style="hair">
        <color indexed="64"/>
      </bottom>
      <diagonal/>
    </border>
    <border>
      <left style="medium">
        <color rgb="FF0070C0"/>
      </left>
      <right style="hair">
        <color indexed="64"/>
      </right>
      <top/>
      <bottom style="hair">
        <color indexed="64"/>
      </bottom>
      <diagonal/>
    </border>
    <border>
      <left/>
      <right/>
      <top/>
      <bottom style="medium">
        <color theme="9" tint="-0.499984740745262"/>
      </bottom>
      <diagonal/>
    </border>
    <border>
      <left style="hair">
        <color auto="1"/>
      </left>
      <right style="hair">
        <color auto="1"/>
      </right>
      <top/>
      <bottom style="hair">
        <color auto="1"/>
      </bottom>
      <diagonal/>
    </border>
    <border>
      <left style="hair">
        <color indexed="64"/>
      </left>
      <right style="medium">
        <color theme="8" tint="-0.499984740745262"/>
      </right>
      <top style="hair">
        <color indexed="64"/>
      </top>
      <bottom style="hair">
        <color indexed="64"/>
      </bottom>
      <diagonal/>
    </border>
    <border>
      <left style="hair">
        <color indexed="64"/>
      </left>
      <right style="hair">
        <color indexed="64"/>
      </right>
      <top style="hair">
        <color indexed="64"/>
      </top>
      <bottom style="medium">
        <color theme="3" tint="9.9948118533890809E-2"/>
      </bottom>
      <diagonal/>
    </border>
    <border>
      <left style="medium">
        <color theme="5" tint="-0.249977111117893"/>
      </left>
      <right/>
      <top style="thin">
        <color indexed="64"/>
      </top>
      <bottom/>
      <diagonal/>
    </border>
    <border>
      <left style="medium">
        <color theme="5" tint="-0.249977111117893"/>
      </left>
      <right/>
      <top/>
      <bottom/>
      <diagonal/>
    </border>
    <border>
      <left style="medium">
        <color theme="5" tint="-0.249977111117893"/>
      </left>
      <right/>
      <top/>
      <bottom style="thin">
        <color indexed="64"/>
      </bottom>
      <diagonal/>
    </border>
    <border>
      <left style="thin">
        <color indexed="64"/>
      </left>
      <right/>
      <top/>
      <bottom style="medium">
        <color theme="5" tint="-0.249977111117893"/>
      </bottom>
      <diagonal/>
    </border>
    <border>
      <left/>
      <right/>
      <top/>
      <bottom style="medium">
        <color theme="5" tint="-0.249977111117893"/>
      </bottom>
      <diagonal/>
    </border>
    <border>
      <left/>
      <right style="thin">
        <color indexed="64"/>
      </right>
      <top/>
      <bottom style="medium">
        <color theme="5" tint="-0.249977111117893"/>
      </bottom>
      <diagonal/>
    </border>
    <border>
      <left/>
      <right style="medium">
        <color rgb="FFA50021"/>
      </right>
      <top/>
      <bottom/>
      <diagonal/>
    </border>
    <border>
      <left/>
      <right style="medium">
        <color rgb="FFA50021"/>
      </right>
      <top/>
      <bottom style="thin">
        <color indexed="64"/>
      </bottom>
      <diagonal/>
    </border>
    <border>
      <left style="thin">
        <color indexed="64"/>
      </left>
      <right/>
      <top/>
      <bottom style="medium">
        <color rgb="FFA50021"/>
      </bottom>
      <diagonal/>
    </border>
    <border>
      <left/>
      <right/>
      <top/>
      <bottom style="medium">
        <color rgb="FFA50021"/>
      </bottom>
      <diagonal/>
    </border>
    <border>
      <left/>
      <right style="thin">
        <color indexed="64"/>
      </right>
      <top/>
      <bottom style="medium">
        <color rgb="FFA50021"/>
      </bottom>
      <diagonal/>
    </border>
    <border>
      <left style="medium">
        <color theme="2" tint="-0.499984740745262"/>
      </left>
      <right/>
      <top style="thin">
        <color indexed="64"/>
      </top>
      <bottom/>
      <diagonal/>
    </border>
    <border>
      <left style="medium">
        <color theme="2" tint="-0.499984740745262"/>
      </left>
      <right/>
      <top/>
      <bottom/>
      <diagonal/>
    </border>
    <border>
      <left style="medium">
        <color theme="2" tint="-0.499984740745262"/>
      </left>
      <right/>
      <top/>
      <bottom style="thin">
        <color indexed="64"/>
      </bottom>
      <diagonal/>
    </border>
    <border>
      <left style="medium">
        <color rgb="FFFFC000"/>
      </left>
      <right/>
      <top style="thin">
        <color indexed="64"/>
      </top>
      <bottom/>
      <diagonal/>
    </border>
    <border>
      <left style="medium">
        <color rgb="FFFFC000"/>
      </left>
      <right/>
      <top/>
      <bottom/>
      <diagonal/>
    </border>
    <border>
      <left style="medium">
        <color rgb="FFFFC000"/>
      </left>
      <right/>
      <top/>
      <bottom style="thin">
        <color indexed="64"/>
      </bottom>
      <diagonal/>
    </border>
    <border>
      <left style="medium">
        <color rgb="FFFFC000"/>
      </left>
      <right/>
      <top style="medium">
        <color rgb="FFFFC000"/>
      </top>
      <bottom style="medium">
        <color rgb="FFFFC000"/>
      </bottom>
      <diagonal/>
    </border>
    <border>
      <left/>
      <right/>
      <top style="medium">
        <color rgb="FFFFC000"/>
      </top>
      <bottom style="medium">
        <color rgb="FFFFC000"/>
      </bottom>
      <diagonal/>
    </border>
    <border>
      <left/>
      <right style="medium">
        <color rgb="FFFFC000"/>
      </right>
      <top style="medium">
        <color rgb="FFFFC000"/>
      </top>
      <bottom style="medium">
        <color rgb="FFFFC000"/>
      </bottom>
      <diagonal/>
    </border>
    <border>
      <left style="medium">
        <color rgb="FFFFC000"/>
      </left>
      <right/>
      <top/>
      <bottom style="medium">
        <color rgb="FFFFC000"/>
      </bottom>
      <diagonal/>
    </border>
    <border>
      <left/>
      <right style="thin">
        <color indexed="64"/>
      </right>
      <top/>
      <bottom style="medium">
        <color rgb="FFFFC000"/>
      </bottom>
      <diagonal/>
    </border>
    <border>
      <left style="thin">
        <color indexed="64"/>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style="thin">
        <color indexed="64"/>
      </left>
      <right/>
      <top/>
      <bottom style="medium">
        <color theme="9" tint="-0.499984740745262"/>
      </bottom>
      <diagonal/>
    </border>
    <border>
      <left style="medium">
        <color rgb="FF336600"/>
      </left>
      <right style="hair">
        <color indexed="64"/>
      </right>
      <top style="medium">
        <color rgb="FF336600"/>
      </top>
      <bottom style="medium">
        <color theme="9" tint="-0.499984740745262"/>
      </bottom>
      <diagonal/>
    </border>
    <border>
      <left style="hair">
        <color indexed="64"/>
      </left>
      <right style="hair">
        <color indexed="64"/>
      </right>
      <top style="medium">
        <color rgb="FF336600"/>
      </top>
      <bottom style="medium">
        <color theme="9" tint="-0.499984740745262"/>
      </bottom>
      <diagonal/>
    </border>
    <border>
      <left style="hair">
        <color indexed="64"/>
      </left>
      <right style="medium">
        <color rgb="FF336600"/>
      </right>
      <top style="medium">
        <color rgb="FF336600"/>
      </top>
      <bottom style="medium">
        <color theme="9" tint="-0.499984740745262"/>
      </bottom>
      <diagonal/>
    </border>
    <border>
      <left style="thin">
        <color theme="8" tint="-0.499984740745262"/>
      </left>
      <right/>
      <top style="thin">
        <color theme="8" tint="-0.499984740745262"/>
      </top>
      <bottom/>
      <diagonal/>
    </border>
    <border>
      <left/>
      <right/>
      <top style="thin">
        <color theme="8" tint="-0.499984740745262"/>
      </top>
      <bottom/>
      <diagonal/>
    </border>
    <border>
      <left/>
      <right style="thin">
        <color theme="8" tint="-0.499984740745262"/>
      </right>
      <top style="thin">
        <color theme="8" tint="-0.499984740745262"/>
      </top>
      <bottom/>
      <diagonal/>
    </border>
    <border>
      <left style="hair">
        <color indexed="64"/>
      </left>
      <right style="hair">
        <color indexed="64"/>
      </right>
      <top/>
      <bottom/>
      <diagonal/>
    </border>
    <border>
      <left style="hair">
        <color indexed="64"/>
      </left>
      <right style="hair">
        <color indexed="64"/>
      </right>
      <top style="medium">
        <color theme="3" tint="9.9917600024414813E-2"/>
      </top>
      <bottom style="hair">
        <color indexed="64"/>
      </bottom>
      <diagonal/>
    </border>
    <border>
      <left style="thin">
        <color indexed="64"/>
      </left>
      <right/>
      <top style="thin">
        <color indexed="64"/>
      </top>
      <bottom style="medium">
        <color rgb="FF336600"/>
      </bottom>
      <diagonal/>
    </border>
    <border>
      <left/>
      <right/>
      <top style="thin">
        <color indexed="64"/>
      </top>
      <bottom style="medium">
        <color rgb="FF336600"/>
      </bottom>
      <diagonal/>
    </border>
    <border>
      <left/>
      <right style="thin">
        <color indexed="64"/>
      </right>
      <top style="thin">
        <color indexed="64"/>
      </top>
      <bottom style="medium">
        <color rgb="FF336600"/>
      </bottom>
      <diagonal/>
    </border>
    <border>
      <left/>
      <right/>
      <top/>
      <bottom style="thin">
        <color rgb="FF8EA9DB"/>
      </bottom>
      <diagonal/>
    </border>
    <border>
      <left style="hair">
        <color indexed="64"/>
      </left>
      <right/>
      <top style="hair">
        <color indexed="64"/>
      </top>
      <bottom style="hair">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style="hair">
        <color indexed="64"/>
      </left>
      <right/>
      <top style="medium">
        <color rgb="FF336600"/>
      </top>
      <bottom style="medium">
        <color theme="9" tint="-0.49998474074526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rgb="FF336600"/>
      </left>
      <right style="hair">
        <color indexed="64"/>
      </right>
      <top style="medium">
        <color rgb="FF336600"/>
      </top>
      <bottom/>
      <diagonal/>
    </border>
    <border>
      <left/>
      <right style="hair">
        <color indexed="64"/>
      </right>
      <top style="medium">
        <color rgb="FF336600"/>
      </top>
      <bottom/>
      <diagonal/>
    </border>
    <border>
      <left style="hair">
        <color indexed="64"/>
      </left>
      <right style="hair">
        <color indexed="64"/>
      </right>
      <top style="medium">
        <color rgb="FF336600"/>
      </top>
      <bottom/>
      <diagonal/>
    </border>
    <border>
      <left style="hair">
        <color indexed="64"/>
      </left>
      <right style="medium">
        <color rgb="FF336600"/>
      </right>
      <top style="medium">
        <color rgb="FF336600"/>
      </top>
      <bottom/>
      <diagonal/>
    </border>
    <border>
      <left style="hair">
        <color indexed="64"/>
      </left>
      <right/>
      <top style="medium">
        <color rgb="FF336600"/>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hair">
        <color auto="1"/>
      </left>
      <right style="hair">
        <color indexed="64"/>
      </right>
      <top style="medium">
        <color theme="9" tint="-0.499984740745262"/>
      </top>
      <bottom/>
      <diagonal/>
    </border>
    <border>
      <left style="hair">
        <color auto="1"/>
      </left>
      <right style="hair">
        <color indexed="64"/>
      </right>
      <top/>
      <bottom style="medium">
        <color theme="9" tint="-0.499984740745262"/>
      </bottom>
      <diagonal/>
    </border>
    <border>
      <left style="medium">
        <color indexed="64"/>
      </left>
      <right style="hair">
        <color auto="1"/>
      </right>
      <top style="medium">
        <color indexed="64"/>
      </top>
      <bottom style="hair">
        <color auto="1"/>
      </bottom>
      <diagonal/>
    </border>
    <border>
      <left style="hair">
        <color auto="1"/>
      </left>
      <right style="hair">
        <color indexed="64"/>
      </right>
      <top style="medium">
        <color indexed="64"/>
      </top>
      <bottom/>
      <diagonal/>
    </border>
    <border>
      <left style="hair">
        <color auto="1"/>
      </left>
      <right style="hair">
        <color auto="1"/>
      </right>
      <top style="medium">
        <color indexed="64"/>
      </top>
      <bottom style="hair">
        <color auto="1"/>
      </bottom>
      <diagonal/>
    </border>
    <border>
      <left style="hair">
        <color auto="1"/>
      </left>
      <right style="medium">
        <color indexed="64"/>
      </right>
      <top style="medium">
        <color indexed="64"/>
      </top>
      <bottom style="hair">
        <color auto="1"/>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auto="1"/>
      </left>
      <right style="hair">
        <color indexed="64"/>
      </right>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top style="hair">
        <color indexed="64"/>
      </top>
      <bottom/>
      <diagonal/>
    </border>
    <border>
      <left style="hair">
        <color indexed="64"/>
      </left>
      <right style="medium">
        <color theme="8" tint="-0.499984740745262"/>
      </right>
      <top style="hair">
        <color indexed="64"/>
      </top>
      <bottom/>
      <diagonal/>
    </border>
    <border>
      <left style="medium">
        <color rgb="FF336600"/>
      </left>
      <right style="hair">
        <color indexed="64"/>
      </right>
      <top/>
      <bottom style="medium">
        <color theme="9" tint="-0.499984740745262"/>
      </bottom>
      <diagonal/>
    </border>
    <border>
      <left style="hair">
        <color indexed="64"/>
      </left>
      <right/>
      <top/>
      <bottom style="medium">
        <color theme="9" tint="-0.499984740745262"/>
      </bottom>
      <diagonal/>
    </border>
    <border>
      <left style="hair">
        <color indexed="64"/>
      </left>
      <right style="medium">
        <color rgb="FF336600"/>
      </right>
      <top/>
      <bottom style="medium">
        <color theme="9" tint="-0.499984740745262"/>
      </bottom>
      <diagonal/>
    </border>
    <border>
      <left style="medium">
        <color indexed="64"/>
      </left>
      <right style="hair">
        <color indexed="64"/>
      </right>
      <top style="hair">
        <color indexed="64"/>
      </top>
      <bottom style="medium">
        <color theme="3" tint="9.9948118533890809E-2"/>
      </bottom>
      <diagonal/>
    </border>
    <border>
      <left style="medium">
        <color indexed="64"/>
      </left>
      <right/>
      <top/>
      <bottom style="medium">
        <color indexed="64"/>
      </bottom>
      <diagonal/>
    </border>
    <border>
      <left/>
      <right/>
      <top/>
      <bottom style="medium">
        <color indexed="64"/>
      </bottom>
      <diagonal/>
    </border>
    <border>
      <left style="medium">
        <color indexed="64"/>
      </left>
      <right style="hair">
        <color indexed="64"/>
      </right>
      <top style="hair">
        <color indexed="64"/>
      </top>
      <bottom/>
      <diagonal/>
    </border>
    <border>
      <left style="medium">
        <color indexed="64"/>
      </left>
      <right style="hair">
        <color auto="1"/>
      </right>
      <top/>
      <bottom style="hair">
        <color auto="1"/>
      </bottom>
      <diagonal/>
    </border>
    <border>
      <left style="hair">
        <color auto="1"/>
      </left>
      <right style="medium">
        <color indexed="64"/>
      </right>
      <top/>
      <bottom style="hair">
        <color auto="1"/>
      </bottom>
      <diagonal/>
    </border>
    <border>
      <left style="medium">
        <color indexed="64"/>
      </left>
      <right/>
      <top style="medium">
        <color indexed="64"/>
      </top>
      <bottom/>
      <diagonal/>
    </border>
    <border>
      <left style="medium">
        <color indexed="64"/>
      </left>
      <right/>
      <top/>
      <bottom/>
      <diagonal/>
    </border>
    <border>
      <left style="hair">
        <color indexed="64"/>
      </left>
      <right style="medium">
        <color indexed="64"/>
      </right>
      <top style="hair">
        <color indexed="64"/>
      </top>
      <bottom/>
      <diagonal/>
    </border>
    <border>
      <left style="hair">
        <color auto="1"/>
      </left>
      <right/>
      <top/>
      <bottom style="hair">
        <color auto="1"/>
      </bottom>
      <diagonal/>
    </border>
    <border>
      <left/>
      <right style="hair">
        <color indexed="64"/>
      </right>
      <top/>
      <bottom/>
      <diagonal/>
    </border>
    <border>
      <left/>
      <right style="hair">
        <color indexed="64"/>
      </right>
      <top/>
      <bottom style="medium">
        <color indexed="64"/>
      </bottom>
      <diagonal/>
    </border>
    <border>
      <left/>
      <right style="hair">
        <color indexed="64"/>
      </right>
      <top style="medium">
        <color indexed="64"/>
      </top>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hair">
        <color indexed="64"/>
      </left>
      <right/>
      <top/>
      <bottom/>
      <diagonal/>
    </border>
    <border>
      <left/>
      <right style="hair">
        <color auto="1"/>
      </right>
      <top style="medium">
        <color indexed="64"/>
      </top>
      <bottom style="medium">
        <color indexed="64"/>
      </bottom>
      <diagonal/>
    </border>
    <border>
      <left style="thin">
        <color auto="1"/>
      </left>
      <right style="medium">
        <color indexed="64"/>
      </right>
      <top style="medium">
        <color indexed="64"/>
      </top>
      <bottom style="thin">
        <color auto="1"/>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right style="thin">
        <color indexed="64"/>
      </right>
      <top style="medium">
        <color indexed="64"/>
      </top>
      <bottom/>
      <diagonal/>
    </border>
    <border>
      <left/>
      <right/>
      <top style="medium">
        <color rgb="FF336600"/>
      </top>
      <bottom style="medium">
        <color theme="9" tint="-0.499984740745262"/>
      </bottom>
      <diagonal/>
    </border>
    <border>
      <left style="thin">
        <color indexed="64"/>
      </left>
      <right/>
      <top style="hair">
        <color indexed="64"/>
      </top>
      <bottom/>
      <diagonal/>
    </border>
    <border>
      <left/>
      <right/>
      <top style="hair">
        <color indexed="64"/>
      </top>
      <bottom/>
      <diagonal/>
    </border>
    <border>
      <left style="thin">
        <color indexed="64"/>
      </left>
      <right/>
      <top/>
      <bottom style="medium">
        <color rgb="FF336600"/>
      </bottom>
      <diagonal/>
    </border>
    <border>
      <left/>
      <right/>
      <top/>
      <bottom style="medium">
        <color rgb="FF336600"/>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auto="1"/>
      </left>
      <right style="thin">
        <color auto="1"/>
      </right>
      <top style="medium">
        <color indexed="64"/>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indexed="64"/>
      </bottom>
      <diagonal/>
    </border>
    <border>
      <left style="medium">
        <color indexed="64"/>
      </left>
      <right style="medium">
        <color rgb="FF336600"/>
      </right>
      <top style="medium">
        <color indexed="64"/>
      </top>
      <bottom style="medium">
        <color indexed="64"/>
      </bottom>
      <diagonal/>
    </border>
    <border>
      <left style="hair">
        <color indexed="64"/>
      </left>
      <right style="medium">
        <color rgb="FF336600"/>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top/>
      <bottom style="thin">
        <color theme="4" tint="0.39997558519241921"/>
      </bottom>
      <diagonal/>
    </border>
    <border>
      <left style="thick">
        <color auto="1"/>
      </left>
      <right/>
      <top/>
      <bottom/>
      <diagonal/>
    </border>
    <border>
      <left/>
      <right style="thick">
        <color auto="1"/>
      </right>
      <top/>
      <bottom/>
      <diagonal/>
    </border>
    <border>
      <left style="thick">
        <color auto="1"/>
      </left>
      <right style="thick">
        <color auto="1"/>
      </right>
      <top style="thick">
        <color auto="1"/>
      </top>
      <bottom style="thick">
        <color auto="1"/>
      </bottom>
      <diagonal/>
    </border>
    <border>
      <left style="medium">
        <color auto="1"/>
      </left>
      <right style="medium">
        <color auto="1"/>
      </right>
      <top style="medium">
        <color auto="1"/>
      </top>
      <bottom/>
      <diagonal/>
    </border>
    <border>
      <left/>
      <right style="medium">
        <color auto="1"/>
      </right>
      <top/>
      <bottom/>
      <diagonal/>
    </border>
    <border>
      <left/>
      <right style="medium">
        <color auto="1"/>
      </right>
      <top/>
      <bottom style="medium">
        <color auto="1"/>
      </bottom>
      <diagonal/>
    </border>
    <border>
      <left/>
      <right/>
      <top style="thick">
        <color auto="1"/>
      </top>
      <bottom/>
      <diagonal/>
    </border>
    <border>
      <left style="thick">
        <color auto="1"/>
      </left>
      <right/>
      <top style="thick">
        <color auto="1"/>
      </top>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right style="medium">
        <color auto="1"/>
      </right>
      <top style="thin">
        <color auto="1"/>
      </top>
      <bottom style="thin">
        <color auto="1"/>
      </bottom>
      <diagonal/>
    </border>
    <border>
      <left style="medium">
        <color auto="1"/>
      </left>
      <right style="thin">
        <color indexed="64"/>
      </right>
      <top style="medium">
        <color auto="1"/>
      </top>
      <bottom/>
      <diagonal/>
    </border>
    <border>
      <left style="medium">
        <color indexed="64"/>
      </left>
      <right style="thick">
        <color auto="1"/>
      </right>
      <top style="medium">
        <color indexed="64"/>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right/>
      <top style="thin">
        <color theme="4" tint="0.39997558519241921"/>
      </top>
      <bottom/>
      <diagonal/>
    </border>
    <border>
      <left style="thin">
        <color indexed="64"/>
      </left>
      <right style="thin">
        <color auto="1"/>
      </right>
      <top/>
      <bottom/>
      <diagonal/>
    </border>
    <border>
      <left/>
      <right style="thin">
        <color auto="1"/>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s>
  <cellStyleXfs count="10">
    <xf numFmtId="0" fontId="0" fillId="0" borderId="0"/>
    <xf numFmtId="0" fontId="1" fillId="0" borderId="1" applyNumberFormat="0" applyFill="0" applyAlignment="0" applyProtection="0"/>
    <xf numFmtId="0" fontId="21" fillId="0" borderId="0"/>
    <xf numFmtId="0" fontId="21" fillId="0" borderId="0"/>
    <xf numFmtId="0" fontId="21" fillId="0" borderId="0"/>
    <xf numFmtId="0" fontId="21" fillId="0" borderId="0"/>
    <xf numFmtId="43" fontId="40" fillId="0" borderId="0" applyFont="0" applyFill="0" applyBorder="0" applyAlignment="0" applyProtection="0"/>
    <xf numFmtId="9" fontId="40" fillId="0" borderId="0" applyFont="0" applyFill="0" applyBorder="0" applyAlignment="0" applyProtection="0"/>
    <xf numFmtId="0" fontId="42" fillId="0" borderId="0"/>
    <xf numFmtId="167" fontId="42" fillId="0" borderId="0" applyBorder="0" applyProtection="0"/>
  </cellStyleXfs>
  <cellXfs count="542">
    <xf numFmtId="0" fontId="0" fillId="0" borderId="0" xfId="0"/>
    <xf numFmtId="0" fontId="0" fillId="0" borderId="0" xfId="0" applyAlignment="1">
      <alignment horizontal="center" vertical="center" wrapText="1"/>
    </xf>
    <xf numFmtId="0" fontId="2" fillId="0" borderId="0" xfId="0" applyFont="1" applyAlignment="1">
      <alignment horizontal="center" vertical="center"/>
    </xf>
    <xf numFmtId="0" fontId="0" fillId="0" borderId="0" xfId="0" applyAlignment="1">
      <alignment vertical="center" wrapText="1"/>
    </xf>
    <xf numFmtId="14" fontId="0" fillId="0" borderId="0" xfId="0" applyNumberFormat="1" applyAlignment="1">
      <alignment horizontal="center" vertical="center"/>
    </xf>
    <xf numFmtId="0" fontId="0" fillId="0" borderId="0" xfId="0" applyAlignment="1">
      <alignment vertical="center"/>
    </xf>
    <xf numFmtId="0" fontId="5" fillId="3" borderId="5" xfId="0" applyFont="1" applyFill="1" applyBorder="1" applyAlignment="1">
      <alignment horizontal="center" vertical="center" wrapText="1"/>
    </xf>
    <xf numFmtId="14" fontId="5" fillId="3" borderId="5" xfId="0" applyNumberFormat="1" applyFont="1" applyFill="1" applyBorder="1" applyAlignment="1">
      <alignment horizontal="center" vertical="center" wrapText="1"/>
    </xf>
    <xf numFmtId="0" fontId="0" fillId="0" borderId="14" xfId="0" applyBorder="1" applyAlignment="1">
      <alignment horizontal="center" vertical="center"/>
    </xf>
    <xf numFmtId="49" fontId="3" fillId="0" borderId="8" xfId="1" applyNumberFormat="1" applyFont="1" applyFill="1" applyBorder="1" applyAlignment="1" applyProtection="1">
      <alignment horizontal="center" vertical="center" wrapText="1"/>
      <protection locked="0"/>
    </xf>
    <xf numFmtId="49" fontId="3" fillId="0" borderId="7" xfId="1" applyNumberFormat="1" applyFont="1" applyFill="1" applyBorder="1" applyAlignment="1" applyProtection="1">
      <alignment horizontal="center" vertical="center" wrapText="1"/>
      <protection locked="0"/>
    </xf>
    <xf numFmtId="0" fontId="5" fillId="3" borderId="13" xfId="0" applyFont="1" applyFill="1" applyBorder="1" applyAlignment="1">
      <alignment horizontal="center" vertical="center" wrapText="1"/>
    </xf>
    <xf numFmtId="0" fontId="0" fillId="5" borderId="0" xfId="0" applyFill="1" applyAlignment="1">
      <alignment vertical="center"/>
    </xf>
    <xf numFmtId="0" fontId="19" fillId="5" borderId="0" xfId="0" applyFont="1" applyFill="1" applyAlignment="1">
      <alignment vertical="center"/>
    </xf>
    <xf numFmtId="0" fontId="19" fillId="0" borderId="0" xfId="0" applyFont="1" applyAlignment="1">
      <alignment vertical="center"/>
    </xf>
    <xf numFmtId="0" fontId="5" fillId="5" borderId="17" xfId="0" applyFont="1" applyFill="1" applyBorder="1" applyAlignment="1">
      <alignment horizontal="center" vertical="center" wrapText="1"/>
    </xf>
    <xf numFmtId="0" fontId="5" fillId="3" borderId="18" xfId="0" applyFont="1" applyFill="1" applyBorder="1" applyAlignment="1">
      <alignment horizontal="center" vertical="center" wrapText="1"/>
    </xf>
    <xf numFmtId="0" fontId="6" fillId="0" borderId="5" xfId="0" applyFont="1" applyBorder="1" applyAlignment="1">
      <alignment horizontal="center" vertical="center" wrapText="1"/>
    </xf>
    <xf numFmtId="0" fontId="5" fillId="3" borderId="19" xfId="0" applyFont="1" applyFill="1" applyBorder="1" applyAlignment="1">
      <alignment horizontal="center" vertical="center" wrapText="1"/>
    </xf>
    <xf numFmtId="0" fontId="20" fillId="3" borderId="5" xfId="0" applyFont="1" applyFill="1" applyBorder="1" applyAlignment="1">
      <alignment horizontal="center" vertical="center" wrapText="1"/>
    </xf>
    <xf numFmtId="14" fontId="20" fillId="3" borderId="5" xfId="0" applyNumberFormat="1" applyFont="1" applyFill="1" applyBorder="1" applyAlignment="1">
      <alignment horizontal="center" vertical="center" wrapText="1"/>
    </xf>
    <xf numFmtId="49" fontId="8" fillId="3" borderId="46" xfId="1" applyNumberFormat="1" applyFont="1" applyFill="1" applyBorder="1" applyAlignment="1" applyProtection="1">
      <alignment horizontal="center" vertical="center" wrapText="1"/>
      <protection locked="0"/>
    </xf>
    <xf numFmtId="49" fontId="8" fillId="3" borderId="47" xfId="1" applyNumberFormat="1" applyFont="1" applyFill="1" applyBorder="1" applyAlignment="1" applyProtection="1">
      <alignment horizontal="center" vertical="center" wrapText="1"/>
      <protection locked="0"/>
    </xf>
    <xf numFmtId="14" fontId="8" fillId="3" borderId="47" xfId="1" applyNumberFormat="1" applyFont="1" applyFill="1" applyBorder="1" applyAlignment="1" applyProtection="1">
      <alignment horizontal="center" vertical="center" wrapText="1"/>
      <protection locked="0"/>
    </xf>
    <xf numFmtId="49" fontId="8" fillId="3" borderId="48" xfId="1" applyNumberFormat="1" applyFont="1" applyFill="1" applyBorder="1" applyAlignment="1" applyProtection="1">
      <alignment horizontal="center" vertical="center" wrapText="1"/>
      <protection locked="0"/>
    </xf>
    <xf numFmtId="0" fontId="0" fillId="0" borderId="15" xfId="0" applyBorder="1" applyAlignment="1">
      <alignment horizontal="center" vertical="center"/>
    </xf>
    <xf numFmtId="0" fontId="20" fillId="3" borderId="17" xfId="0" applyFont="1" applyFill="1" applyBorder="1" applyAlignment="1">
      <alignment horizontal="center" vertical="center" wrapText="1"/>
    </xf>
    <xf numFmtId="14" fontId="20" fillId="3" borderId="17" xfId="0" applyNumberFormat="1" applyFont="1" applyFill="1" applyBorder="1" applyAlignment="1">
      <alignment horizontal="center" vertical="center" wrapText="1"/>
    </xf>
    <xf numFmtId="0" fontId="6" fillId="0" borderId="52" xfId="0" applyFont="1" applyBorder="1" applyAlignment="1">
      <alignment horizontal="center" vertical="center" wrapText="1"/>
    </xf>
    <xf numFmtId="0" fontId="5" fillId="3" borderId="53" xfId="0" applyFont="1" applyFill="1" applyBorder="1" applyAlignment="1">
      <alignment horizontal="center" vertical="center" wrapText="1"/>
    </xf>
    <xf numFmtId="0" fontId="21" fillId="0" borderId="0" xfId="2"/>
    <xf numFmtId="0" fontId="23" fillId="15" borderId="57" xfId="0" applyFont="1" applyFill="1" applyBorder="1" applyAlignment="1">
      <alignment horizontal="center" vertical="center" wrapText="1"/>
    </xf>
    <xf numFmtId="0" fontId="24" fillId="0" borderId="0" xfId="0" applyFont="1" applyAlignment="1">
      <alignment wrapText="1"/>
    </xf>
    <xf numFmtId="0" fontId="24" fillId="0" borderId="0" xfId="0" applyFont="1"/>
    <xf numFmtId="0" fontId="24" fillId="14" borderId="0" xfId="0" applyFont="1" applyFill="1"/>
    <xf numFmtId="0" fontId="21" fillId="0" borderId="0" xfId="2" applyAlignment="1">
      <alignment vertical="top" wrapText="1"/>
    </xf>
    <xf numFmtId="0" fontId="0" fillId="0" borderId="0" xfId="0" applyAlignment="1">
      <alignment vertical="top"/>
    </xf>
    <xf numFmtId="0" fontId="0" fillId="0" borderId="9" xfId="0" applyBorder="1" applyAlignment="1">
      <alignment vertical="center"/>
    </xf>
    <xf numFmtId="0" fontId="5" fillId="3" borderId="58" xfId="0" applyFont="1" applyFill="1" applyBorder="1" applyAlignment="1">
      <alignment horizontal="center" vertical="center" wrapText="1"/>
    </xf>
    <xf numFmtId="0" fontId="22" fillId="13" borderId="0" xfId="0" applyFont="1" applyFill="1" applyAlignment="1">
      <alignment horizontal="center"/>
    </xf>
    <xf numFmtId="49" fontId="25" fillId="0" borderId="8" xfId="1" applyNumberFormat="1" applyFont="1" applyFill="1" applyBorder="1" applyAlignment="1" applyProtection="1">
      <alignment horizontal="center" vertical="center" wrapText="1"/>
      <protection locked="0"/>
    </xf>
    <xf numFmtId="0" fontId="11" fillId="0" borderId="0" xfId="0" applyFont="1" applyAlignment="1">
      <alignment horizontal="center"/>
    </xf>
    <xf numFmtId="0" fontId="17" fillId="0" borderId="0" xfId="0" applyFont="1" applyAlignment="1">
      <alignment horizontal="center"/>
    </xf>
    <xf numFmtId="0" fontId="16" fillId="0" borderId="0" xfId="0" applyFont="1" applyAlignment="1">
      <alignment horizontal="center"/>
    </xf>
    <xf numFmtId="0" fontId="13" fillId="0" borderId="0" xfId="0" applyFont="1" applyAlignment="1">
      <alignment horizontal="center" vertical="center"/>
    </xf>
    <xf numFmtId="0" fontId="12" fillId="0" borderId="0" xfId="0" applyFont="1" applyAlignment="1">
      <alignment horizontal="center"/>
    </xf>
    <xf numFmtId="0" fontId="14" fillId="0" borderId="0" xfId="0" applyFont="1" applyAlignment="1">
      <alignment horizontal="center"/>
    </xf>
    <xf numFmtId="0" fontId="0" fillId="0" borderId="8" xfId="0" applyBorder="1" applyAlignment="1">
      <alignment horizontal="center" vertical="center"/>
    </xf>
    <xf numFmtId="0" fontId="0" fillId="0" borderId="9" xfId="0" applyBorder="1" applyAlignment="1">
      <alignment horizontal="center" vertical="center"/>
    </xf>
    <xf numFmtId="49" fontId="3" fillId="2" borderId="52" xfId="1" applyNumberFormat="1" applyFont="1" applyFill="1" applyBorder="1" applyAlignment="1" applyProtection="1">
      <alignment horizontal="center" vertical="center" wrapText="1"/>
      <protection locked="0"/>
    </xf>
    <xf numFmtId="0" fontId="26" fillId="0" borderId="8" xfId="0" applyFont="1" applyBorder="1" applyAlignment="1">
      <alignment horizontal="center" vertical="center" wrapText="1"/>
    </xf>
    <xf numFmtId="49" fontId="18" fillId="0" borderId="8" xfId="1" applyNumberFormat="1" applyFont="1" applyFill="1" applyBorder="1" applyAlignment="1" applyProtection="1">
      <alignment horizontal="center" vertical="center" wrapText="1"/>
      <protection locked="0"/>
    </xf>
    <xf numFmtId="49" fontId="3" fillId="2" borderId="0" xfId="1" applyNumberFormat="1" applyFont="1" applyFill="1" applyBorder="1" applyAlignment="1" applyProtection="1">
      <alignment horizontal="center" vertical="center" wrapText="1"/>
      <protection locked="0"/>
    </xf>
    <xf numFmtId="49" fontId="3" fillId="2" borderId="55" xfId="1" applyNumberFormat="1" applyFont="1" applyFill="1" applyBorder="1" applyAlignment="1" applyProtection="1">
      <alignment horizontal="center" vertical="center" wrapText="1"/>
      <protection locked="0"/>
    </xf>
    <xf numFmtId="0" fontId="0" fillId="0" borderId="59" xfId="0" applyBorder="1" applyAlignment="1">
      <alignment horizontal="center" vertical="center"/>
    </xf>
    <xf numFmtId="0" fontId="0" fillId="0" borderId="60" xfId="0" applyBorder="1" applyAlignment="1">
      <alignment horizontal="center" vertical="center"/>
    </xf>
    <xf numFmtId="14" fontId="8" fillId="3" borderId="61" xfId="1" applyNumberFormat="1" applyFont="1" applyFill="1" applyBorder="1" applyAlignment="1" applyProtection="1">
      <alignment horizontal="center" vertical="center" wrapText="1"/>
      <protection locked="0"/>
    </xf>
    <xf numFmtId="14" fontId="5" fillId="3" borderId="58" xfId="0" applyNumberFormat="1" applyFont="1" applyFill="1" applyBorder="1" applyAlignment="1">
      <alignment horizontal="center" vertical="center" wrapText="1"/>
    </xf>
    <xf numFmtId="0" fontId="0" fillId="0" borderId="0" xfId="0" applyAlignment="1">
      <alignment horizontal="center" vertical="center"/>
    </xf>
    <xf numFmtId="0" fontId="15" fillId="0" borderId="0" xfId="0" applyFont="1" applyAlignment="1">
      <alignment horizontal="left"/>
    </xf>
    <xf numFmtId="0" fontId="27" fillId="0" borderId="0" xfId="0" applyFont="1"/>
    <xf numFmtId="0" fontId="0" fillId="0" borderId="0" xfId="0" applyAlignment="1">
      <alignment vertical="top" wrapText="1"/>
    </xf>
    <xf numFmtId="0" fontId="28" fillId="0" borderId="0" xfId="2" applyFont="1" applyAlignment="1">
      <alignment vertical="top" wrapText="1"/>
    </xf>
    <xf numFmtId="0" fontId="29" fillId="0" borderId="0" xfId="0" applyFont="1" applyAlignment="1">
      <alignment vertical="top" wrapText="1"/>
    </xf>
    <xf numFmtId="0" fontId="3" fillId="0" borderId="0" xfId="0" applyFont="1" applyAlignment="1">
      <alignment vertical="center" wrapText="1"/>
    </xf>
    <xf numFmtId="0" fontId="29" fillId="0" borderId="0" xfId="0" applyFont="1" applyAlignment="1">
      <alignment vertical="top"/>
    </xf>
    <xf numFmtId="0" fontId="0" fillId="0" borderId="66" xfId="0" applyBorder="1" applyAlignment="1">
      <alignment vertical="top" wrapText="1"/>
    </xf>
    <xf numFmtId="49" fontId="3" fillId="2" borderId="43" xfId="1" applyNumberFormat="1" applyFont="1" applyFill="1" applyBorder="1" applyAlignment="1" applyProtection="1">
      <alignment horizontal="center" vertical="center" wrapText="1"/>
      <protection locked="0"/>
    </xf>
    <xf numFmtId="49" fontId="3" fillId="2" borderId="8" xfId="1" applyNumberFormat="1" applyFont="1" applyFill="1" applyBorder="1" applyAlignment="1" applyProtection="1">
      <alignment horizontal="center" vertical="center" wrapText="1"/>
      <protection locked="0"/>
    </xf>
    <xf numFmtId="0" fontId="31" fillId="0" borderId="0" xfId="0" applyFont="1"/>
    <xf numFmtId="0" fontId="32" fillId="17" borderId="65" xfId="0" applyFont="1" applyFill="1" applyBorder="1" applyAlignment="1">
      <alignment vertical="center" wrapText="1"/>
    </xf>
    <xf numFmtId="0" fontId="32" fillId="0" borderId="0" xfId="0" applyFont="1" applyAlignment="1">
      <alignment wrapText="1"/>
    </xf>
    <xf numFmtId="49" fontId="8" fillId="3" borderId="69" xfId="1" applyNumberFormat="1" applyFont="1" applyFill="1" applyBorder="1" applyAlignment="1" applyProtection="1">
      <alignment horizontal="center" vertical="center" wrapText="1"/>
      <protection locked="0"/>
    </xf>
    <xf numFmtId="49" fontId="8" fillId="3" borderId="70" xfId="1" applyNumberFormat="1" applyFont="1" applyFill="1" applyBorder="1" applyAlignment="1" applyProtection="1">
      <alignment horizontal="center" vertical="center" wrapText="1"/>
      <protection locked="0"/>
    </xf>
    <xf numFmtId="49" fontId="8" fillId="3" borderId="71" xfId="1" applyNumberFormat="1" applyFont="1" applyFill="1" applyBorder="1" applyAlignment="1" applyProtection="1">
      <alignment horizontal="center" vertical="center" wrapText="1"/>
      <protection locked="0"/>
    </xf>
    <xf numFmtId="14" fontId="8" fillId="3" borderId="71" xfId="1" applyNumberFormat="1" applyFont="1" applyFill="1" applyBorder="1" applyAlignment="1" applyProtection="1">
      <alignment horizontal="center" vertical="center" wrapText="1"/>
      <protection locked="0"/>
    </xf>
    <xf numFmtId="49" fontId="8" fillId="3" borderId="72" xfId="1" applyNumberFormat="1" applyFont="1" applyFill="1" applyBorder="1" applyAlignment="1" applyProtection="1">
      <alignment horizontal="center" vertical="center" wrapText="1"/>
      <protection locked="0"/>
    </xf>
    <xf numFmtId="14" fontId="8" fillId="3" borderId="73" xfId="1" applyNumberFormat="1" applyFont="1" applyFill="1" applyBorder="1" applyAlignment="1" applyProtection="1">
      <alignment horizontal="center" vertical="center" wrapText="1"/>
      <protection locked="0"/>
    </xf>
    <xf numFmtId="0" fontId="21" fillId="16" borderId="66" xfId="2" applyFill="1" applyBorder="1"/>
    <xf numFmtId="0" fontId="21" fillId="0" borderId="66" xfId="2" applyBorder="1"/>
    <xf numFmtId="49" fontId="8" fillId="19" borderId="71" xfId="1" applyNumberFormat="1" applyFont="1" applyFill="1" applyBorder="1" applyAlignment="1" applyProtection="1">
      <alignment horizontal="center" vertical="center" wrapText="1"/>
      <protection locked="0"/>
    </xf>
    <xf numFmtId="0" fontId="30" fillId="20" borderId="66" xfId="0" applyFont="1" applyFill="1" applyBorder="1" applyAlignment="1">
      <alignment horizontal="center" vertical="center" wrapText="1"/>
    </xf>
    <xf numFmtId="0" fontId="0" fillId="0" borderId="66" xfId="0" applyBorder="1" applyAlignment="1">
      <alignment horizontal="center" vertical="top" wrapText="1"/>
    </xf>
    <xf numFmtId="0" fontId="0" fillId="0" borderId="66" xfId="0" applyBorder="1" applyAlignment="1">
      <alignment horizontal="center" vertical="center" wrapText="1"/>
    </xf>
    <xf numFmtId="0" fontId="33" fillId="12" borderId="66" xfId="0" applyFont="1" applyFill="1" applyBorder="1" applyAlignment="1">
      <alignment horizontal="center" vertical="center" wrapText="1"/>
    </xf>
    <xf numFmtId="0" fontId="34" fillId="23" borderId="66" xfId="0" applyFont="1" applyFill="1" applyBorder="1" applyAlignment="1">
      <alignment horizontal="center" vertical="center" wrapText="1"/>
    </xf>
    <xf numFmtId="0" fontId="34" fillId="24" borderId="66" xfId="0" applyFont="1" applyFill="1" applyBorder="1" applyAlignment="1">
      <alignment horizontal="center" vertical="center" wrapText="1"/>
    </xf>
    <xf numFmtId="0" fontId="2" fillId="12" borderId="66" xfId="0" applyFont="1" applyFill="1" applyBorder="1" applyAlignment="1">
      <alignment horizontal="center" vertical="center" wrapText="1"/>
    </xf>
    <xf numFmtId="0" fontId="35" fillId="0" borderId="66" xfId="0" applyFont="1" applyBorder="1" applyAlignment="1">
      <alignment vertical="center" wrapText="1"/>
    </xf>
    <xf numFmtId="0" fontId="0" fillId="0" borderId="66" xfId="0" applyBorder="1" applyAlignment="1">
      <alignment vertical="center" wrapText="1"/>
    </xf>
    <xf numFmtId="0" fontId="36" fillId="0" borderId="66" xfId="0" applyFont="1" applyBorder="1" applyAlignment="1">
      <alignment horizontal="left" vertical="center" wrapText="1"/>
    </xf>
    <xf numFmtId="0" fontId="36" fillId="0" borderId="66" xfId="0" applyFont="1" applyBorder="1" applyAlignment="1">
      <alignment vertical="center" wrapText="1"/>
    </xf>
    <xf numFmtId="0" fontId="2" fillId="12" borderId="66" xfId="0" applyFont="1" applyFill="1" applyBorder="1" applyAlignment="1">
      <alignment horizontal="center" vertical="top" wrapText="1"/>
    </xf>
    <xf numFmtId="0" fontId="0" fillId="0" borderId="66" xfId="0" applyBorder="1" applyAlignment="1">
      <alignment vertical="top"/>
    </xf>
    <xf numFmtId="0" fontId="0" fillId="0" borderId="75" xfId="0" applyBorder="1" applyAlignment="1">
      <alignment vertical="top" wrapText="1"/>
    </xf>
    <xf numFmtId="0" fontId="5" fillId="5" borderId="52" xfId="0" applyFont="1" applyFill="1" applyBorder="1" applyAlignment="1">
      <alignment horizontal="center" vertical="center" wrapText="1"/>
    </xf>
    <xf numFmtId="0" fontId="5" fillId="5" borderId="78" xfId="0" applyFont="1" applyFill="1" applyBorder="1" applyAlignment="1">
      <alignment horizontal="center" vertical="center" wrapText="1"/>
    </xf>
    <xf numFmtId="0" fontId="5" fillId="5" borderId="79" xfId="0" applyFont="1" applyFill="1" applyBorder="1" applyAlignment="1">
      <alignment horizontal="center" vertical="center" wrapText="1"/>
    </xf>
    <xf numFmtId="0" fontId="5" fillId="5" borderId="80" xfId="0" applyFont="1" applyFill="1" applyBorder="1" applyAlignment="1">
      <alignment horizontal="center" vertical="center" wrapText="1"/>
    </xf>
    <xf numFmtId="0" fontId="5" fillId="5" borderId="81" xfId="0" applyFont="1" applyFill="1" applyBorder="1" applyAlignment="1">
      <alignment horizontal="center" vertical="center" wrapText="1"/>
    </xf>
    <xf numFmtId="0" fontId="5" fillId="3" borderId="82" xfId="0" applyFont="1" applyFill="1" applyBorder="1" applyAlignment="1">
      <alignment horizontal="center" vertical="center" wrapText="1"/>
    </xf>
    <xf numFmtId="0" fontId="5" fillId="3" borderId="83" xfId="0" applyFont="1" applyFill="1" applyBorder="1" applyAlignment="1">
      <alignment horizontal="center" vertical="center" wrapText="1"/>
    </xf>
    <xf numFmtId="0" fontId="5" fillId="3" borderId="84" xfId="0" applyFont="1" applyFill="1" applyBorder="1" applyAlignment="1">
      <alignment horizontal="center" vertical="center" wrapText="1"/>
    </xf>
    <xf numFmtId="0" fontId="5" fillId="5" borderId="85" xfId="0" applyFont="1" applyFill="1" applyBorder="1" applyAlignment="1">
      <alignment horizontal="center" vertical="center" wrapText="1"/>
    </xf>
    <xf numFmtId="0" fontId="5" fillId="3" borderId="86" xfId="0" applyFont="1" applyFill="1" applyBorder="1" applyAlignment="1">
      <alignment horizontal="center" vertical="center" wrapText="1"/>
    </xf>
    <xf numFmtId="14" fontId="5" fillId="3" borderId="86" xfId="0" applyNumberFormat="1" applyFont="1" applyFill="1" applyBorder="1" applyAlignment="1">
      <alignment horizontal="center" vertical="center" wrapText="1"/>
    </xf>
    <xf numFmtId="14" fontId="5" fillId="3" borderId="87" xfId="0" applyNumberFormat="1" applyFont="1" applyFill="1" applyBorder="1" applyAlignment="1">
      <alignment horizontal="center" vertical="center" wrapText="1"/>
    </xf>
    <xf numFmtId="0" fontId="5" fillId="3" borderId="88" xfId="0" applyFont="1" applyFill="1" applyBorder="1" applyAlignment="1">
      <alignment horizontal="center" vertical="center" wrapText="1"/>
    </xf>
    <xf numFmtId="14" fontId="5" fillId="3" borderId="13" xfId="0" applyNumberFormat="1" applyFont="1" applyFill="1" applyBorder="1" applyAlignment="1">
      <alignment horizontal="center" vertical="center" wrapText="1"/>
    </xf>
    <xf numFmtId="14" fontId="5" fillId="3" borderId="89" xfId="0" applyNumberFormat="1" applyFont="1" applyFill="1" applyBorder="1" applyAlignment="1">
      <alignment horizontal="center" vertical="center" wrapText="1"/>
    </xf>
    <xf numFmtId="0" fontId="5" fillId="3" borderId="90" xfId="0" applyFont="1" applyFill="1" applyBorder="1" applyAlignment="1">
      <alignment horizontal="center" vertical="center" wrapText="1"/>
    </xf>
    <xf numFmtId="49" fontId="8" fillId="3" borderId="91" xfId="1" applyNumberFormat="1" applyFont="1" applyFill="1" applyBorder="1" applyAlignment="1" applyProtection="1">
      <alignment horizontal="center" vertical="center" wrapText="1"/>
      <protection locked="0"/>
    </xf>
    <xf numFmtId="49" fontId="8" fillId="3" borderId="77" xfId="1" applyNumberFormat="1" applyFont="1" applyFill="1" applyBorder="1" applyAlignment="1" applyProtection="1">
      <alignment horizontal="center" vertical="center" wrapText="1"/>
      <protection locked="0"/>
    </xf>
    <xf numFmtId="14" fontId="8" fillId="3" borderId="77" xfId="1" applyNumberFormat="1" applyFont="1" applyFill="1" applyBorder="1" applyAlignment="1" applyProtection="1">
      <alignment horizontal="center" vertical="center" wrapText="1"/>
      <protection locked="0"/>
    </xf>
    <xf numFmtId="14" fontId="8" fillId="3" borderId="92" xfId="1" applyNumberFormat="1" applyFont="1" applyFill="1" applyBorder="1" applyAlignment="1" applyProtection="1">
      <alignment horizontal="center" vertical="center" wrapText="1"/>
      <protection locked="0"/>
    </xf>
    <xf numFmtId="49" fontId="8" fillId="3" borderId="93" xfId="1" applyNumberFormat="1" applyFont="1" applyFill="1" applyBorder="1" applyAlignment="1" applyProtection="1">
      <alignment horizontal="center" vertical="center" wrapText="1"/>
      <protection locked="0"/>
    </xf>
    <xf numFmtId="0" fontId="5" fillId="3" borderId="94" xfId="0" applyFont="1" applyFill="1" applyBorder="1" applyAlignment="1">
      <alignment horizontal="center" vertical="center" wrapText="1"/>
    </xf>
    <xf numFmtId="0" fontId="5" fillId="3" borderId="97" xfId="0" applyFont="1" applyFill="1" applyBorder="1" applyAlignment="1">
      <alignment horizontal="center" vertical="center" wrapText="1"/>
    </xf>
    <xf numFmtId="0" fontId="38" fillId="0" borderId="0" xfId="0" applyFont="1" applyAlignment="1">
      <alignment vertical="top"/>
    </xf>
    <xf numFmtId="49" fontId="7" fillId="0" borderId="8" xfId="1" applyNumberFormat="1" applyFont="1" applyFill="1" applyBorder="1" applyAlignment="1" applyProtection="1">
      <alignment vertical="center" wrapText="1"/>
      <protection locked="0"/>
    </xf>
    <xf numFmtId="49" fontId="7" fillId="0" borderId="32" xfId="1" applyNumberFormat="1" applyFont="1" applyFill="1" applyBorder="1" applyAlignment="1" applyProtection="1">
      <alignment vertical="center" wrapText="1"/>
      <protection locked="0"/>
    </xf>
    <xf numFmtId="49" fontId="7" fillId="0" borderId="0" xfId="1" applyNumberFormat="1" applyFont="1" applyFill="1" applyBorder="1" applyAlignment="1" applyProtection="1">
      <alignment vertical="center" wrapText="1"/>
      <protection locked="0"/>
    </xf>
    <xf numFmtId="49" fontId="7" fillId="0" borderId="33" xfId="1" applyNumberFormat="1" applyFont="1" applyFill="1" applyBorder="1" applyAlignment="1" applyProtection="1">
      <alignment vertical="center" wrapText="1"/>
      <protection locked="0"/>
    </xf>
    <xf numFmtId="49" fontId="7" fillId="0" borderId="9" xfId="1" applyNumberFormat="1" applyFont="1" applyFill="1" applyBorder="1" applyAlignment="1" applyProtection="1">
      <alignment vertical="center" wrapText="1"/>
      <protection locked="0"/>
    </xf>
    <xf numFmtId="49" fontId="7" fillId="0" borderId="31" xfId="1" applyNumberFormat="1" applyFont="1" applyFill="1" applyBorder="1" applyAlignment="1" applyProtection="1">
      <alignment vertical="center"/>
      <protection locked="0"/>
    </xf>
    <xf numFmtId="0" fontId="0" fillId="0" borderId="26" xfId="0" applyBorder="1" applyAlignment="1">
      <alignment vertical="center"/>
    </xf>
    <xf numFmtId="0" fontId="0" fillId="0" borderId="27" xfId="0" applyBorder="1" applyAlignment="1">
      <alignment vertical="center"/>
    </xf>
    <xf numFmtId="49" fontId="7" fillId="0" borderId="8" xfId="1" applyNumberFormat="1" applyFont="1" applyFill="1" applyBorder="1" applyAlignment="1" applyProtection="1">
      <alignment vertical="center"/>
      <protection locked="0"/>
    </xf>
    <xf numFmtId="49" fontId="7" fillId="0" borderId="21" xfId="1" applyNumberFormat="1" applyFont="1" applyFill="1" applyBorder="1" applyAlignment="1" applyProtection="1">
      <alignment vertical="center" wrapText="1"/>
      <protection locked="0"/>
    </xf>
    <xf numFmtId="49" fontId="7" fillId="0" borderId="22" xfId="1" applyNumberFormat="1" applyFont="1" applyFill="1" applyBorder="1" applyAlignment="1" applyProtection="1">
      <alignment vertical="center" wrapText="1"/>
      <protection locked="0"/>
    </xf>
    <xf numFmtId="49" fontId="7" fillId="0" borderId="20" xfId="1" applyNumberFormat="1" applyFont="1" applyFill="1" applyBorder="1" applyAlignment="1" applyProtection="1">
      <alignment vertical="center"/>
      <protection locked="0"/>
    </xf>
    <xf numFmtId="49" fontId="7" fillId="0" borderId="0" xfId="1" applyNumberFormat="1" applyFont="1" applyFill="1" applyBorder="1" applyAlignment="1" applyProtection="1">
      <alignment vertical="center"/>
      <protection locked="0"/>
    </xf>
    <xf numFmtId="49" fontId="7" fillId="0" borderId="2" xfId="1" applyNumberFormat="1" applyFont="1" applyFill="1" applyBorder="1" applyAlignment="1" applyProtection="1">
      <alignment vertical="center" wrapText="1"/>
      <protection locked="0"/>
    </xf>
    <xf numFmtId="49" fontId="7" fillId="0" borderId="12" xfId="1" applyNumberFormat="1" applyFont="1" applyFill="1" applyBorder="1" applyAlignment="1" applyProtection="1">
      <alignment vertical="center" wrapText="1"/>
      <protection locked="0"/>
    </xf>
    <xf numFmtId="0" fontId="6" fillId="0" borderId="82" xfId="0" applyFont="1" applyBorder="1" applyAlignment="1">
      <alignment horizontal="center" vertical="center" wrapText="1"/>
    </xf>
    <xf numFmtId="0" fontId="6" fillId="0" borderId="84" xfId="0" applyFont="1" applyBorder="1" applyAlignment="1">
      <alignment horizontal="center" vertical="center" wrapText="1"/>
    </xf>
    <xf numFmtId="0" fontId="5" fillId="21" borderId="17" xfId="0" applyFont="1" applyFill="1" applyBorder="1" applyAlignment="1">
      <alignment horizontal="center" vertical="center" wrapText="1"/>
    </xf>
    <xf numFmtId="0" fontId="5" fillId="5" borderId="98" xfId="0" applyFont="1" applyFill="1" applyBorder="1" applyAlignment="1">
      <alignment horizontal="center" vertical="center" wrapText="1"/>
    </xf>
    <xf numFmtId="0" fontId="5" fillId="5" borderId="99" xfId="0" applyFont="1" applyFill="1" applyBorder="1" applyAlignment="1">
      <alignment horizontal="center" vertical="center" wrapText="1"/>
    </xf>
    <xf numFmtId="0" fontId="0" fillId="0" borderId="100" xfId="0" applyBorder="1" applyAlignment="1">
      <alignment vertical="center"/>
    </xf>
    <xf numFmtId="0" fontId="19" fillId="5" borderId="101" xfId="0" applyFont="1" applyFill="1" applyBorder="1" applyAlignment="1">
      <alignment vertical="center"/>
    </xf>
    <xf numFmtId="0" fontId="19" fillId="5" borderId="95" xfId="0" applyFont="1" applyFill="1" applyBorder="1" applyAlignment="1">
      <alignment vertical="center"/>
    </xf>
    <xf numFmtId="0" fontId="5" fillId="3" borderId="102" xfId="0" applyFont="1" applyFill="1" applyBorder="1" applyAlignment="1">
      <alignment horizontal="center" vertical="center" wrapText="1"/>
    </xf>
    <xf numFmtId="2" fontId="21" fillId="0" borderId="0" xfId="2" applyNumberFormat="1"/>
    <xf numFmtId="164" fontId="21" fillId="0" borderId="0" xfId="2" applyNumberFormat="1"/>
    <xf numFmtId="0" fontId="21" fillId="25" borderId="0" xfId="2" applyFill="1"/>
    <xf numFmtId="49" fontId="3" fillId="0" borderId="2" xfId="1" applyNumberFormat="1" applyFont="1" applyFill="1" applyBorder="1" applyAlignment="1" applyProtection="1">
      <alignment horizontal="center" vertical="center" wrapText="1"/>
      <protection locked="0"/>
    </xf>
    <xf numFmtId="49" fontId="3" fillId="0" borderId="0" xfId="1" applyNumberFormat="1" applyFont="1" applyFill="1" applyBorder="1" applyAlignment="1" applyProtection="1">
      <alignment horizontal="center" vertical="center" wrapText="1"/>
      <protection locked="0"/>
    </xf>
    <xf numFmtId="49" fontId="25" fillId="0" borderId="0" xfId="1" applyNumberFormat="1" applyFont="1" applyFill="1" applyBorder="1" applyAlignment="1" applyProtection="1">
      <alignment horizontal="center" vertical="center" wrapText="1"/>
      <protection locked="0"/>
    </xf>
    <xf numFmtId="49" fontId="25" fillId="0" borderId="0" xfId="1" applyNumberFormat="1" applyFont="1" applyFill="1" applyBorder="1" applyAlignment="1" applyProtection="1">
      <alignment vertical="center" wrapText="1"/>
      <protection locked="0"/>
    </xf>
    <xf numFmtId="0" fontId="5" fillId="5" borderId="103" xfId="0" applyFont="1" applyFill="1" applyBorder="1" applyAlignment="1">
      <alignment horizontal="center" vertical="center" wrapText="1"/>
    </xf>
    <xf numFmtId="0" fontId="6" fillId="0" borderId="97" xfId="0" applyFont="1" applyBorder="1" applyAlignment="1">
      <alignment horizontal="center" vertical="center" wrapText="1"/>
    </xf>
    <xf numFmtId="0" fontId="0" fillId="26" borderId="0" xfId="0" applyFill="1"/>
    <xf numFmtId="0" fontId="21" fillId="0" borderId="66" xfId="2" applyBorder="1" applyAlignment="1">
      <alignment vertical="top" wrapText="1"/>
    </xf>
    <xf numFmtId="0" fontId="5" fillId="5" borderId="79" xfId="0" applyFont="1" applyFill="1" applyBorder="1" applyAlignment="1">
      <alignment vertical="center" wrapText="1"/>
    </xf>
    <xf numFmtId="14" fontId="0" fillId="0" borderId="0" xfId="0" applyNumberFormat="1" applyAlignment="1">
      <alignment vertical="top" wrapText="1"/>
    </xf>
    <xf numFmtId="14" fontId="29" fillId="0" borderId="0" xfId="0" applyNumberFormat="1" applyFont="1" applyAlignment="1">
      <alignment vertical="top" wrapText="1"/>
    </xf>
    <xf numFmtId="14" fontId="21" fillId="0" borderId="0" xfId="2" applyNumberFormat="1" applyAlignment="1">
      <alignment vertical="top" wrapText="1"/>
    </xf>
    <xf numFmtId="14" fontId="21" fillId="0" borderId="0" xfId="2" applyNumberFormat="1"/>
    <xf numFmtId="14" fontId="21" fillId="0" borderId="66" xfId="2" applyNumberFormat="1" applyBorder="1"/>
    <xf numFmtId="14" fontId="22" fillId="13" borderId="0" xfId="0" applyNumberFormat="1" applyFont="1" applyFill="1" applyAlignment="1">
      <alignment horizontal="center"/>
    </xf>
    <xf numFmtId="14" fontId="0" fillId="0" borderId="0" xfId="0" applyNumberFormat="1"/>
    <xf numFmtId="14" fontId="7" fillId="0" borderId="8" xfId="1" applyNumberFormat="1" applyFont="1" applyFill="1" applyBorder="1" applyAlignment="1" applyProtection="1">
      <alignment vertical="center" wrapText="1"/>
      <protection locked="0"/>
    </xf>
    <xf numFmtId="14" fontId="7" fillId="0" borderId="0" xfId="1" applyNumberFormat="1" applyFont="1" applyFill="1" applyBorder="1" applyAlignment="1" applyProtection="1">
      <alignment vertical="center" wrapText="1"/>
      <protection locked="0"/>
    </xf>
    <xf numFmtId="14" fontId="7" fillId="0" borderId="9" xfId="1" applyNumberFormat="1" applyFont="1" applyFill="1" applyBorder="1" applyAlignment="1" applyProtection="1">
      <alignment vertical="center" wrapText="1"/>
      <protection locked="0"/>
    </xf>
    <xf numFmtId="14" fontId="5" fillId="5" borderId="17" xfId="0" applyNumberFormat="1" applyFont="1" applyFill="1" applyBorder="1" applyAlignment="1">
      <alignment horizontal="center" vertical="center" wrapText="1"/>
    </xf>
    <xf numFmtId="14" fontId="5" fillId="5" borderId="80" xfId="0" applyNumberFormat="1" applyFont="1" applyFill="1" applyBorder="1" applyAlignment="1">
      <alignment horizontal="center" vertical="center" wrapText="1"/>
    </xf>
    <xf numFmtId="0" fontId="21" fillId="21" borderId="100" xfId="2" applyFill="1" applyBorder="1" applyAlignment="1">
      <alignment vertical="top" wrapText="1"/>
    </xf>
    <xf numFmtId="0" fontId="21" fillId="0" borderId="95" xfId="2" applyBorder="1" applyAlignment="1">
      <alignment vertical="top" wrapText="1"/>
    </xf>
    <xf numFmtId="0" fontId="5" fillId="3" borderId="80" xfId="0" applyFont="1" applyFill="1" applyBorder="1" applyAlignment="1">
      <alignment horizontal="center" vertical="center" wrapText="1"/>
    </xf>
    <xf numFmtId="14" fontId="5" fillId="3" borderId="80" xfId="0" applyNumberFormat="1" applyFont="1" applyFill="1" applyBorder="1" applyAlignment="1">
      <alignment horizontal="center" vertical="center" wrapText="1"/>
    </xf>
    <xf numFmtId="14" fontId="5" fillId="3" borderId="107" xfId="0" applyNumberFormat="1" applyFont="1" applyFill="1" applyBorder="1" applyAlignment="1">
      <alignment horizontal="center" vertical="center" wrapText="1"/>
    </xf>
    <xf numFmtId="0" fontId="5" fillId="3" borderId="81" xfId="0" applyFont="1" applyFill="1" applyBorder="1" applyAlignment="1">
      <alignment horizontal="center" vertical="center" wrapText="1"/>
    </xf>
    <xf numFmtId="0" fontId="6" fillId="0" borderId="17" xfId="0" applyFont="1" applyBorder="1" applyAlignment="1">
      <alignment horizontal="center" vertical="center" wrapText="1"/>
    </xf>
    <xf numFmtId="0" fontId="21" fillId="27" borderId="66" xfId="2" applyFill="1" applyBorder="1" applyAlignment="1">
      <alignment vertical="top" wrapText="1"/>
    </xf>
    <xf numFmtId="14" fontId="21" fillId="27" borderId="66" xfId="2" applyNumberFormat="1" applyFill="1" applyBorder="1" applyAlignment="1">
      <alignment vertical="top" wrapText="1"/>
    </xf>
    <xf numFmtId="0" fontId="19" fillId="5" borderId="66" xfId="0" applyFont="1" applyFill="1" applyBorder="1" applyAlignment="1">
      <alignment vertical="center"/>
    </xf>
    <xf numFmtId="0" fontId="5" fillId="3" borderId="66" xfId="0" applyFont="1" applyFill="1" applyBorder="1" applyAlignment="1">
      <alignment horizontal="center" vertical="center" wrapText="1"/>
    </xf>
    <xf numFmtId="14" fontId="5" fillId="3" borderId="66" xfId="0" applyNumberFormat="1" applyFont="1" applyFill="1" applyBorder="1" applyAlignment="1">
      <alignment horizontal="center" vertical="center" wrapText="1"/>
    </xf>
    <xf numFmtId="2" fontId="0" fillId="0" borderId="0" xfId="0" applyNumberFormat="1" applyAlignment="1">
      <alignment vertical="top" wrapText="1"/>
    </xf>
    <xf numFmtId="2" fontId="29" fillId="0" borderId="0" xfId="0" applyNumberFormat="1" applyFont="1" applyAlignment="1">
      <alignment vertical="top" wrapText="1"/>
    </xf>
    <xf numFmtId="2" fontId="21" fillId="0" borderId="0" xfId="2" applyNumberFormat="1" applyAlignment="1">
      <alignment vertical="top" wrapText="1"/>
    </xf>
    <xf numFmtId="14" fontId="21" fillId="0" borderId="66" xfId="2" applyNumberFormat="1" applyBorder="1" applyAlignment="1">
      <alignment vertical="top" wrapText="1"/>
    </xf>
    <xf numFmtId="0" fontId="21" fillId="27" borderId="0" xfId="2" applyFill="1" applyAlignment="1">
      <alignment vertical="top"/>
    </xf>
    <xf numFmtId="0" fontId="4" fillId="0" borderId="0" xfId="0" applyFont="1" applyAlignment="1">
      <alignment horizontal="center" vertical="center" wrapText="1"/>
    </xf>
    <xf numFmtId="0" fontId="10" fillId="0" borderId="0" xfId="1" applyNumberFormat="1" applyFont="1" applyFill="1" applyBorder="1" applyAlignment="1" applyProtection="1">
      <alignment horizontal="center" vertical="top" wrapText="1"/>
      <protection locked="0"/>
    </xf>
    <xf numFmtId="49" fontId="3" fillId="8" borderId="0" xfId="1" applyNumberFormat="1" applyFont="1" applyFill="1" applyBorder="1" applyAlignment="1" applyProtection="1">
      <alignment horizontal="center" vertical="center" wrapText="1"/>
      <protection locked="0"/>
    </xf>
    <xf numFmtId="49" fontId="7" fillId="0" borderId="0" xfId="1" applyNumberFormat="1" applyFont="1" applyFill="1" applyBorder="1" applyAlignment="1" applyProtection="1">
      <alignment horizontal="center" vertical="center" wrapText="1"/>
      <protection locked="0"/>
    </xf>
    <xf numFmtId="0" fontId="5" fillId="5" borderId="107" xfId="0" applyFont="1" applyFill="1" applyBorder="1" applyAlignment="1">
      <alignment horizontal="center" vertical="center" wrapText="1"/>
    </xf>
    <xf numFmtId="49" fontId="3" fillId="4" borderId="0" xfId="1" applyNumberFormat="1" applyFont="1" applyFill="1" applyBorder="1" applyAlignment="1" applyProtection="1">
      <alignment horizontal="center" vertical="center" wrapText="1"/>
      <protection locked="0"/>
    </xf>
    <xf numFmtId="49" fontId="8" fillId="3" borderId="0" xfId="1" applyNumberFormat="1" applyFont="1" applyFill="1" applyBorder="1" applyAlignment="1" applyProtection="1">
      <alignment horizontal="center" vertical="center" wrapText="1"/>
      <protection locked="0"/>
    </xf>
    <xf numFmtId="0" fontId="5" fillId="5" borderId="0" xfId="0" applyFont="1" applyFill="1" applyAlignment="1">
      <alignment horizontal="center" vertical="center" wrapText="1"/>
    </xf>
    <xf numFmtId="0" fontId="5" fillId="3" borderId="0" xfId="0" applyFont="1" applyFill="1" applyAlignment="1">
      <alignment horizontal="center" vertical="center" wrapText="1"/>
    </xf>
    <xf numFmtId="2" fontId="5" fillId="3" borderId="107" xfId="0" applyNumberFormat="1" applyFont="1" applyFill="1" applyBorder="1" applyAlignment="1">
      <alignment horizontal="center" vertical="center" wrapText="1"/>
    </xf>
    <xf numFmtId="0" fontId="0" fillId="29" borderId="64" xfId="0" applyFill="1" applyBorder="1" applyAlignment="1">
      <alignment vertical="center"/>
    </xf>
    <xf numFmtId="9" fontId="0" fillId="0" borderId="0" xfId="7" applyFont="1" applyAlignment="1">
      <alignment vertical="center"/>
    </xf>
    <xf numFmtId="49" fontId="8" fillId="3" borderId="65" xfId="1" applyNumberFormat="1" applyFont="1" applyFill="1" applyBorder="1" applyAlignment="1" applyProtection="1">
      <alignment horizontal="center" vertical="center" wrapText="1"/>
      <protection locked="0"/>
    </xf>
    <xf numFmtId="49" fontId="8" fillId="3" borderId="61" xfId="1" applyNumberFormat="1" applyFont="1" applyFill="1" applyBorder="1" applyAlignment="1" applyProtection="1">
      <alignment horizontal="center" vertical="center" wrapText="1"/>
      <protection locked="0"/>
    </xf>
    <xf numFmtId="0" fontId="5" fillId="3" borderId="103" xfId="0" applyFont="1" applyFill="1" applyBorder="1" applyAlignment="1">
      <alignment horizontal="center" vertical="center" wrapText="1"/>
    </xf>
    <xf numFmtId="2" fontId="5" fillId="3" borderId="112" xfId="0" applyNumberFormat="1" applyFont="1" applyFill="1" applyBorder="1" applyAlignment="1">
      <alignment horizontal="center" vertical="center" wrapText="1"/>
    </xf>
    <xf numFmtId="2" fontId="5" fillId="3" borderId="113" xfId="0" applyNumberFormat="1" applyFont="1" applyFill="1" applyBorder="1" applyAlignment="1">
      <alignment horizontal="center" vertical="center" wrapText="1"/>
    </xf>
    <xf numFmtId="9" fontId="8" fillId="3" borderId="65" xfId="7" applyFont="1" applyFill="1" applyBorder="1" applyAlignment="1" applyProtection="1">
      <alignment horizontal="center" vertical="center" wrapText="1"/>
      <protection locked="0"/>
    </xf>
    <xf numFmtId="14" fontId="8" fillId="3" borderId="116" xfId="1" applyNumberFormat="1" applyFont="1" applyFill="1" applyBorder="1" applyAlignment="1" applyProtection="1">
      <alignment horizontal="center" vertical="center" wrapText="1"/>
      <protection locked="0"/>
    </xf>
    <xf numFmtId="9" fontId="8" fillId="3" borderId="72" xfId="7" applyFont="1" applyFill="1" applyBorder="1" applyAlignment="1" applyProtection="1">
      <alignment horizontal="center" vertical="center" wrapText="1"/>
      <protection locked="0"/>
    </xf>
    <xf numFmtId="49" fontId="8" fillId="3" borderId="127" xfId="1" applyNumberFormat="1" applyFont="1" applyFill="1" applyBorder="1" applyAlignment="1" applyProtection="1">
      <alignment horizontal="center" vertical="center" wrapText="1"/>
      <protection locked="0"/>
    </xf>
    <xf numFmtId="9" fontId="8" fillId="3" borderId="128" xfId="7" applyFont="1" applyFill="1" applyBorder="1" applyAlignment="1" applyProtection="1">
      <alignment horizontal="center" vertical="center" wrapText="1"/>
      <protection locked="0"/>
    </xf>
    <xf numFmtId="49" fontId="8" fillId="3" borderId="129" xfId="1" applyNumberFormat="1" applyFont="1" applyFill="1" applyBorder="1" applyAlignment="1" applyProtection="1">
      <alignment horizontal="center" vertical="center" wrapText="1"/>
      <protection locked="0"/>
    </xf>
    <xf numFmtId="0" fontId="0" fillId="0" borderId="0" xfId="0" applyAlignment="1">
      <alignment horizontal="left"/>
    </xf>
    <xf numFmtId="2" fontId="0" fillId="0" borderId="0" xfId="0" applyNumberFormat="1"/>
    <xf numFmtId="0" fontId="0" fillId="0" borderId="132" xfId="0" applyBorder="1"/>
    <xf numFmtId="166" fontId="0" fillId="0" borderId="133" xfId="0" applyNumberFormat="1" applyBorder="1"/>
    <xf numFmtId="166" fontId="0" fillId="0" borderId="0" xfId="0" applyNumberFormat="1"/>
    <xf numFmtId="0" fontId="0" fillId="0" borderId="133" xfId="0" applyBorder="1"/>
    <xf numFmtId="0" fontId="42" fillId="0" borderId="0" xfId="8" applyProtection="1">
      <protection hidden="1"/>
    </xf>
    <xf numFmtId="0" fontId="42" fillId="0" borderId="0" xfId="8" applyAlignment="1" applyProtection="1">
      <alignment horizontal="center"/>
      <protection hidden="1"/>
    </xf>
    <xf numFmtId="0" fontId="42" fillId="0" borderId="0" xfId="8"/>
    <xf numFmtId="0" fontId="42" fillId="0" borderId="100" xfId="8" applyBorder="1" applyProtection="1">
      <protection hidden="1"/>
    </xf>
    <xf numFmtId="0" fontId="42" fillId="0" borderId="114" xfId="8" applyBorder="1" applyProtection="1">
      <protection hidden="1"/>
    </xf>
    <xf numFmtId="0" fontId="42" fillId="0" borderId="114" xfId="8" applyBorder="1" applyAlignment="1" applyProtection="1">
      <alignment horizontal="center"/>
      <protection hidden="1"/>
    </xf>
    <xf numFmtId="0" fontId="42" fillId="0" borderId="122" xfId="8" applyBorder="1" applyProtection="1">
      <protection hidden="1"/>
    </xf>
    <xf numFmtId="0" fontId="42" fillId="0" borderId="101" xfId="8" applyBorder="1" applyProtection="1">
      <protection hidden="1"/>
    </xf>
    <xf numFmtId="0" fontId="42" fillId="0" borderId="101" xfId="8" applyBorder="1" applyAlignment="1" applyProtection="1">
      <alignment vertical="center"/>
      <protection hidden="1"/>
    </xf>
    <xf numFmtId="0" fontId="58" fillId="0" borderId="101" xfId="8" applyFont="1" applyBorder="1" applyProtection="1">
      <protection hidden="1"/>
    </xf>
    <xf numFmtId="0" fontId="21" fillId="0" borderId="101" xfId="2" applyBorder="1" applyProtection="1">
      <protection hidden="1"/>
    </xf>
    <xf numFmtId="0" fontId="45" fillId="32" borderId="95" xfId="2" applyFont="1" applyFill="1" applyBorder="1" applyAlignment="1" applyProtection="1">
      <alignment horizontal="center" vertical="center" wrapText="1"/>
      <protection hidden="1"/>
    </xf>
    <xf numFmtId="0" fontId="45" fillId="32" borderId="96" xfId="2" applyFont="1" applyFill="1" applyBorder="1" applyAlignment="1" applyProtection="1">
      <alignment horizontal="center" vertical="center" wrapText="1"/>
      <protection hidden="1"/>
    </xf>
    <xf numFmtId="0" fontId="45" fillId="32" borderId="96" xfId="2" applyFont="1" applyFill="1" applyBorder="1" applyAlignment="1" applyProtection="1">
      <alignment horizontal="right" vertical="center" wrapText="1"/>
      <protection hidden="1"/>
    </xf>
    <xf numFmtId="0" fontId="21" fillId="0" borderId="101" xfId="2" applyBorder="1" applyAlignment="1" applyProtection="1">
      <alignment vertical="center"/>
      <protection hidden="1"/>
    </xf>
    <xf numFmtId="0" fontId="58" fillId="0" borderId="101" xfId="2" applyFont="1" applyBorder="1" applyProtection="1">
      <protection hidden="1"/>
    </xf>
    <xf numFmtId="0" fontId="57" fillId="33" borderId="101" xfId="2" applyFont="1" applyFill="1" applyBorder="1" applyAlignment="1" applyProtection="1">
      <alignment vertical="center" wrapText="1"/>
      <protection hidden="1"/>
    </xf>
    <xf numFmtId="167" fontId="59" fillId="40" borderId="145" xfId="9" applyFont="1" applyFill="1" applyBorder="1" applyAlignment="1" applyProtection="1">
      <alignment horizontal="center" vertical="center" wrapText="1"/>
      <protection hidden="1"/>
    </xf>
    <xf numFmtId="167" fontId="59" fillId="40" borderId="146" xfId="9" applyFont="1" applyFill="1" applyBorder="1" applyAlignment="1" applyProtection="1">
      <alignment horizontal="center" vertical="center" wrapText="1"/>
      <protection hidden="1"/>
    </xf>
    <xf numFmtId="167" fontId="59" fillId="41" borderId="145" xfId="9" applyFont="1" applyFill="1" applyBorder="1" applyAlignment="1" applyProtection="1">
      <alignment horizontal="center" vertical="center" wrapText="1"/>
      <protection hidden="1"/>
    </xf>
    <xf numFmtId="167" fontId="59" fillId="41" borderId="6" xfId="9" applyFont="1" applyFill="1" applyBorder="1" applyAlignment="1" applyProtection="1">
      <alignment horizontal="center" vertical="center" wrapText="1"/>
      <protection hidden="1"/>
    </xf>
    <xf numFmtId="167" fontId="59" fillId="42" borderId="7" xfId="9" applyFont="1" applyFill="1" applyBorder="1" applyAlignment="1" applyProtection="1">
      <alignment horizontal="center" vertical="center" wrapText="1"/>
      <protection hidden="1"/>
    </xf>
    <xf numFmtId="167" fontId="59" fillId="42" borderId="146" xfId="9" applyFont="1" applyFill="1" applyBorder="1" applyAlignment="1" applyProtection="1">
      <alignment horizontal="center" vertical="center" wrapText="1"/>
      <protection hidden="1"/>
    </xf>
    <xf numFmtId="0" fontId="42" fillId="0" borderId="122" xfId="8" applyBorder="1"/>
    <xf numFmtId="0" fontId="42" fillId="0" borderId="136" xfId="8" applyBorder="1"/>
    <xf numFmtId="0" fontId="21" fillId="0" borderId="0" xfId="2" applyProtection="1">
      <protection hidden="1"/>
    </xf>
    <xf numFmtId="0" fontId="21" fillId="0" borderId="0" xfId="2" applyAlignment="1" applyProtection="1">
      <alignment horizontal="center"/>
      <protection hidden="1"/>
    </xf>
    <xf numFmtId="0" fontId="21" fillId="0" borderId="0" xfId="2" applyAlignment="1" applyProtection="1">
      <alignment vertical="center"/>
      <protection hidden="1"/>
    </xf>
    <xf numFmtId="0" fontId="21" fillId="0" borderId="0" xfId="2" applyAlignment="1" applyProtection="1">
      <alignment horizontal="center" vertical="center"/>
      <protection hidden="1"/>
    </xf>
    <xf numFmtId="0" fontId="48" fillId="0" borderId="0" xfId="2" applyFont="1" applyAlignment="1" applyProtection="1">
      <alignment vertical="center"/>
      <protection hidden="1"/>
    </xf>
    <xf numFmtId="0" fontId="49" fillId="0" borderId="0" xfId="2" applyFont="1" applyAlignment="1" applyProtection="1">
      <alignment horizontal="center" vertical="center"/>
      <protection hidden="1"/>
    </xf>
    <xf numFmtId="0" fontId="51" fillId="0" borderId="0" xfId="2" applyFont="1" applyAlignment="1" applyProtection="1">
      <alignment vertical="center"/>
      <protection hidden="1"/>
    </xf>
    <xf numFmtId="0" fontId="52" fillId="0" borderId="0" xfId="2" applyFont="1" applyAlignment="1" applyProtection="1">
      <alignment horizontal="center" vertical="center"/>
      <protection hidden="1"/>
    </xf>
    <xf numFmtId="0" fontId="54" fillId="0" borderId="0" xfId="2" applyFont="1" applyAlignment="1" applyProtection="1">
      <alignment horizontal="center" vertical="center" wrapText="1"/>
      <protection hidden="1"/>
    </xf>
    <xf numFmtId="0" fontId="56" fillId="0" borderId="0" xfId="2" applyFont="1" applyAlignment="1" applyProtection="1">
      <alignment horizontal="center"/>
      <protection hidden="1"/>
    </xf>
    <xf numFmtId="0" fontId="21" fillId="0" borderId="101" xfId="2" applyBorder="1"/>
    <xf numFmtId="0" fontId="42" fillId="0" borderId="101" xfId="8" applyBorder="1"/>
    <xf numFmtId="0" fontId="42" fillId="0" borderId="95" xfId="8" applyBorder="1"/>
    <xf numFmtId="0" fontId="42" fillId="0" borderId="96" xfId="8" applyBorder="1"/>
    <xf numFmtId="0" fontId="42" fillId="0" borderId="137" xfId="8" applyBorder="1"/>
    <xf numFmtId="2" fontId="2" fillId="45" borderId="148" xfId="0" applyNumberFormat="1" applyFont="1" applyFill="1" applyBorder="1" applyAlignment="1">
      <alignment horizontal="center" vertical="center" wrapText="1"/>
    </xf>
    <xf numFmtId="2" fontId="2" fillId="45" borderId="149" xfId="0" applyNumberFormat="1" applyFont="1" applyFill="1" applyBorder="1" applyAlignment="1">
      <alignment horizontal="center" vertical="center" wrapText="1"/>
    </xf>
    <xf numFmtId="2" fontId="42" fillId="0" borderId="66" xfId="8" applyNumberFormat="1" applyBorder="1"/>
    <xf numFmtId="2" fontId="2" fillId="45" borderId="67" xfId="0" applyNumberFormat="1" applyFont="1" applyFill="1" applyBorder="1" applyAlignment="1">
      <alignment horizontal="center" vertical="center" wrapText="1"/>
    </xf>
    <xf numFmtId="2" fontId="2" fillId="45" borderId="68" xfId="0" applyNumberFormat="1" applyFont="1" applyFill="1" applyBorder="1" applyAlignment="1">
      <alignment horizontal="center" vertical="center" wrapText="1"/>
    </xf>
    <xf numFmtId="2" fontId="2" fillId="47" borderId="124" xfId="0" applyNumberFormat="1" applyFont="1" applyFill="1" applyBorder="1" applyAlignment="1">
      <alignment horizontal="center" vertical="center" wrapText="1"/>
    </xf>
    <xf numFmtId="2" fontId="0" fillId="3" borderId="66" xfId="0" applyNumberFormat="1" applyFill="1" applyBorder="1" applyAlignment="1">
      <alignment horizontal="center" vertical="center" wrapText="1"/>
    </xf>
    <xf numFmtId="2" fontId="0" fillId="3" borderId="151" xfId="0" applyNumberFormat="1" applyFill="1" applyBorder="1" applyAlignment="1">
      <alignment horizontal="center" vertical="center" wrapText="1"/>
    </xf>
    <xf numFmtId="2" fontId="2" fillId="47" borderId="66" xfId="0" applyNumberFormat="1" applyFont="1" applyFill="1" applyBorder="1" applyAlignment="1">
      <alignment horizontal="center" vertical="center" wrapText="1"/>
    </xf>
    <xf numFmtId="2" fontId="2" fillId="47" borderId="151" xfId="0" applyNumberFormat="1" applyFont="1" applyFill="1" applyBorder="1" applyAlignment="1">
      <alignment horizontal="center" vertical="center" wrapText="1"/>
    </xf>
    <xf numFmtId="2" fontId="0" fillId="3" borderId="126" xfId="0" applyNumberFormat="1" applyFill="1" applyBorder="1" applyAlignment="1">
      <alignment horizontal="center" vertical="center" wrapText="1"/>
    </xf>
    <xf numFmtId="2" fontId="0" fillId="3" borderId="113" xfId="0" applyNumberFormat="1" applyFill="1" applyBorder="1" applyAlignment="1">
      <alignment horizontal="center" vertical="center" wrapText="1"/>
    </xf>
    <xf numFmtId="0" fontId="2" fillId="0" borderId="0" xfId="0" applyFont="1"/>
    <xf numFmtId="0" fontId="2" fillId="0" borderId="131" xfId="0" applyFont="1" applyBorder="1"/>
    <xf numFmtId="0" fontId="0" fillId="0" borderId="0" xfId="0" pivotButton="1"/>
    <xf numFmtId="2" fontId="0" fillId="16" borderId="0" xfId="0" applyNumberFormat="1" applyFill="1"/>
    <xf numFmtId="2" fontId="2" fillId="47" borderId="112" xfId="0" applyNumberFormat="1" applyFont="1" applyFill="1" applyBorder="1" applyAlignment="1">
      <alignment horizontal="center" vertical="center" wrapText="1"/>
    </xf>
    <xf numFmtId="2" fontId="5" fillId="3" borderId="58" xfId="0" applyNumberFormat="1" applyFont="1" applyFill="1" applyBorder="1" applyAlignment="1">
      <alignment horizontal="center" vertical="center" wrapText="1"/>
    </xf>
    <xf numFmtId="2" fontId="5" fillId="5" borderId="107" xfId="0" applyNumberFormat="1" applyFont="1" applyFill="1" applyBorder="1" applyAlignment="1">
      <alignment horizontal="center" vertical="center" wrapText="1"/>
    </xf>
    <xf numFmtId="2" fontId="5" fillId="3" borderId="87" xfId="0" applyNumberFormat="1" applyFont="1" applyFill="1" applyBorder="1" applyAlignment="1">
      <alignment horizontal="center" vertical="center" wrapText="1"/>
    </xf>
    <xf numFmtId="2" fontId="5" fillId="5" borderId="103" xfId="0" applyNumberFormat="1" applyFont="1" applyFill="1" applyBorder="1" applyAlignment="1">
      <alignment horizontal="center" vertical="center" wrapText="1"/>
    </xf>
    <xf numFmtId="2" fontId="5" fillId="5" borderId="80" xfId="0" applyNumberFormat="1" applyFont="1" applyFill="1" applyBorder="1" applyAlignment="1">
      <alignment horizontal="center" vertical="center" wrapText="1"/>
    </xf>
    <xf numFmtId="2" fontId="5" fillId="3" borderId="5" xfId="0" applyNumberFormat="1" applyFont="1" applyFill="1" applyBorder="1" applyAlignment="1">
      <alignment horizontal="center" vertical="center" wrapText="1"/>
    </xf>
    <xf numFmtId="2" fontId="5" fillId="3" borderId="86" xfId="0" applyNumberFormat="1" applyFont="1" applyFill="1" applyBorder="1" applyAlignment="1">
      <alignment horizontal="center" vertical="center" wrapText="1"/>
    </xf>
    <xf numFmtId="2" fontId="5" fillId="5" borderId="17" xfId="0" applyNumberFormat="1" applyFont="1" applyFill="1" applyBorder="1" applyAlignment="1">
      <alignment horizontal="center" vertical="center" wrapText="1"/>
    </xf>
    <xf numFmtId="2" fontId="5" fillId="3" borderId="13" xfId="0" applyNumberFormat="1" applyFont="1" applyFill="1" applyBorder="1" applyAlignment="1">
      <alignment horizontal="center" vertical="center" wrapText="1"/>
    </xf>
    <xf numFmtId="1" fontId="5" fillId="5" borderId="17" xfId="0" applyNumberFormat="1" applyFont="1" applyFill="1" applyBorder="1" applyAlignment="1">
      <alignment horizontal="center" vertical="center" wrapText="1"/>
    </xf>
    <xf numFmtId="1" fontId="5" fillId="3" borderId="5" xfId="0" applyNumberFormat="1" applyFont="1" applyFill="1" applyBorder="1" applyAlignment="1">
      <alignment horizontal="center" vertical="center" wrapText="1"/>
    </xf>
    <xf numFmtId="1" fontId="5" fillId="3" borderId="13" xfId="0" applyNumberFormat="1" applyFont="1" applyFill="1" applyBorder="1" applyAlignment="1">
      <alignment horizontal="center" vertical="center" wrapText="1"/>
    </xf>
    <xf numFmtId="1" fontId="5" fillId="5" borderId="80" xfId="0" applyNumberFormat="1" applyFont="1" applyFill="1" applyBorder="1" applyAlignment="1">
      <alignment horizontal="center" vertical="center" wrapText="1"/>
    </xf>
    <xf numFmtId="1" fontId="5" fillId="3" borderId="86" xfId="0" applyNumberFormat="1" applyFont="1" applyFill="1" applyBorder="1" applyAlignment="1">
      <alignment horizontal="center" vertical="center" wrapText="1"/>
    </xf>
    <xf numFmtId="1" fontId="5" fillId="3" borderId="80" xfId="0" applyNumberFormat="1" applyFont="1" applyFill="1" applyBorder="1" applyAlignment="1">
      <alignment horizontal="center" vertical="center" wrapText="1"/>
    </xf>
    <xf numFmtId="1" fontId="5" fillId="3" borderId="66" xfId="0" applyNumberFormat="1" applyFont="1" applyFill="1" applyBorder="1" applyAlignment="1">
      <alignment horizontal="center" vertical="center" wrapText="1"/>
    </xf>
    <xf numFmtId="2" fontId="5" fillId="3" borderId="81" xfId="0" applyNumberFormat="1" applyFont="1" applyFill="1" applyBorder="1" applyAlignment="1">
      <alignment horizontal="center" vertical="center" wrapText="1"/>
    </xf>
    <xf numFmtId="2" fontId="5" fillId="3" borderId="129" xfId="0" applyNumberFormat="1" applyFont="1" applyFill="1" applyBorder="1" applyAlignment="1">
      <alignment horizontal="center" vertical="center" wrapText="1"/>
    </xf>
    <xf numFmtId="0" fontId="21" fillId="0" borderId="74" xfId="2" applyBorder="1" applyAlignment="1">
      <alignment vertical="top" wrapText="1"/>
    </xf>
    <xf numFmtId="14" fontId="21" fillId="27" borderId="66" xfId="2" applyNumberFormat="1" applyFill="1" applyBorder="1" applyAlignment="1">
      <alignment horizontal="center" vertical="center" wrapText="1"/>
    </xf>
    <xf numFmtId="0" fontId="21" fillId="27" borderId="66" xfId="2" applyFill="1" applyBorder="1" applyAlignment="1">
      <alignment horizontal="center" vertical="center" wrapText="1"/>
    </xf>
    <xf numFmtId="14" fontId="21" fillId="0" borderId="66" xfId="2" applyNumberFormat="1" applyBorder="1" applyAlignment="1">
      <alignment horizontal="center" vertical="center" wrapText="1"/>
    </xf>
    <xf numFmtId="0" fontId="21" fillId="0" borderId="66" xfId="2" applyBorder="1" applyAlignment="1">
      <alignment horizontal="center" vertical="center" wrapText="1"/>
    </xf>
    <xf numFmtId="0" fontId="5" fillId="0" borderId="123" xfId="8" applyFont="1" applyBorder="1" applyAlignment="1">
      <alignment horizontal="left"/>
    </xf>
    <xf numFmtId="0" fontId="5" fillId="0" borderId="150" xfId="8" applyFont="1" applyBorder="1" applyAlignment="1">
      <alignment horizontal="left"/>
    </xf>
    <xf numFmtId="0" fontId="2" fillId="48" borderId="152" xfId="0" applyFont="1" applyFill="1" applyBorder="1" applyAlignment="1">
      <alignment horizontal="left"/>
    </xf>
    <xf numFmtId="0" fontId="31" fillId="0" borderId="62" xfId="0" applyFont="1" applyBorder="1" applyAlignment="1">
      <alignment horizontal="left" vertical="top" wrapText="1"/>
    </xf>
    <xf numFmtId="0" fontId="31" fillId="0" borderId="63" xfId="0" applyFont="1" applyBorder="1" applyAlignment="1">
      <alignment horizontal="left" vertical="top" wrapText="1"/>
    </xf>
    <xf numFmtId="0" fontId="31" fillId="0" borderId="64" xfId="0" applyFont="1" applyBorder="1" applyAlignment="1">
      <alignment horizontal="left" vertical="top" wrapText="1"/>
    </xf>
    <xf numFmtId="0" fontId="0" fillId="0" borderId="0" xfId="0" applyAlignment="1">
      <alignment horizontal="center" vertical="center"/>
    </xf>
    <xf numFmtId="49" fontId="9" fillId="0" borderId="0" xfId="1" applyNumberFormat="1" applyFont="1" applyFill="1" applyBorder="1" applyAlignment="1" applyProtection="1">
      <alignment horizontal="center" vertical="center" wrapText="1"/>
      <protection locked="0"/>
    </xf>
    <xf numFmtId="0" fontId="2" fillId="0" borderId="0" xfId="0" applyFont="1" applyAlignment="1">
      <alignment horizontal="center" vertical="center"/>
    </xf>
    <xf numFmtId="0" fontId="0" fillId="0" borderId="0" xfId="0" applyAlignment="1">
      <alignment horizontal="center" vertical="center" wrapText="1"/>
    </xf>
    <xf numFmtId="0" fontId="31" fillId="17" borderId="62" xfId="0" applyFont="1" applyFill="1" applyBorder="1" applyAlignment="1">
      <alignment horizontal="center" vertical="center" wrapText="1"/>
    </xf>
    <xf numFmtId="0" fontId="31" fillId="17" borderId="63" xfId="0" applyFont="1" applyFill="1" applyBorder="1" applyAlignment="1">
      <alignment horizontal="center" vertical="center" wrapText="1"/>
    </xf>
    <xf numFmtId="0" fontId="31" fillId="17" borderId="64" xfId="0" applyFont="1" applyFill="1" applyBorder="1" applyAlignment="1">
      <alignment horizontal="center" vertical="center" wrapText="1"/>
    </xf>
    <xf numFmtId="2" fontId="5" fillId="6" borderId="114" xfId="0" applyNumberFormat="1" applyFont="1" applyFill="1" applyBorder="1" applyAlignment="1">
      <alignment horizontal="center" vertical="center" wrapText="1"/>
    </xf>
    <xf numFmtId="0" fontId="5" fillId="5" borderId="52" xfId="0" applyFont="1" applyFill="1" applyBorder="1" applyAlignment="1">
      <alignment horizontal="center" vertical="center" wrapText="1"/>
    </xf>
    <xf numFmtId="0" fontId="5" fillId="5" borderId="85" xfId="0" applyFont="1" applyFill="1" applyBorder="1" applyAlignment="1">
      <alignment horizontal="center" vertical="center" wrapText="1"/>
    </xf>
    <xf numFmtId="0" fontId="5" fillId="5" borderId="79" xfId="0" applyFont="1" applyFill="1" applyBorder="1" applyAlignment="1">
      <alignment horizontal="center" vertical="center" wrapText="1"/>
    </xf>
    <xf numFmtId="49" fontId="3" fillId="6" borderId="12" xfId="1" applyNumberFormat="1" applyFont="1" applyFill="1" applyBorder="1" applyAlignment="1" applyProtection="1">
      <alignment horizontal="center" vertical="center" wrapText="1"/>
      <protection locked="0"/>
    </xf>
    <xf numFmtId="49" fontId="3" fillId="6" borderId="9" xfId="1" applyNumberFormat="1" applyFont="1" applyFill="1" applyBorder="1" applyAlignment="1" applyProtection="1">
      <alignment horizontal="center" vertical="center" wrapText="1"/>
      <protection locked="0"/>
    </xf>
    <xf numFmtId="0" fontId="32" fillId="28" borderId="62" xfId="0" applyFont="1" applyFill="1" applyBorder="1" applyAlignment="1">
      <alignment horizontal="center" vertical="center" wrapText="1"/>
    </xf>
    <xf numFmtId="0" fontId="32" fillId="28" borderId="63" xfId="0" applyFont="1" applyFill="1" applyBorder="1" applyAlignment="1">
      <alignment horizontal="center" vertical="center" wrapText="1"/>
    </xf>
    <xf numFmtId="0" fontId="32" fillId="28" borderId="64" xfId="0" applyFont="1" applyFill="1" applyBorder="1" applyAlignment="1">
      <alignment horizontal="center" vertical="center" wrapText="1"/>
    </xf>
    <xf numFmtId="0" fontId="41" fillId="0" borderId="101" xfId="0" applyFont="1" applyBorder="1" applyAlignment="1">
      <alignment horizontal="center" vertical="center"/>
    </xf>
    <xf numFmtId="0" fontId="41" fillId="0" borderId="0" xfId="0" applyFont="1" applyAlignment="1">
      <alignment horizontal="center" vertical="center"/>
    </xf>
    <xf numFmtId="165" fontId="41" fillId="0" borderId="108" xfId="6" applyNumberFormat="1" applyFont="1" applyBorder="1" applyAlignment="1">
      <alignment horizontal="center" vertical="center"/>
    </xf>
    <xf numFmtId="165" fontId="41" fillId="0" borderId="109" xfId="6" applyNumberFormat="1" applyFont="1" applyBorder="1" applyAlignment="1">
      <alignment horizontal="center" vertical="center"/>
    </xf>
    <xf numFmtId="0" fontId="0" fillId="29" borderId="62" xfId="0" applyFill="1" applyBorder="1" applyAlignment="1">
      <alignment horizontal="right" vertical="center"/>
    </xf>
    <xf numFmtId="0" fontId="0" fillId="29" borderId="63" xfId="0" applyFill="1" applyBorder="1" applyAlignment="1">
      <alignment horizontal="right" vertical="center"/>
    </xf>
    <xf numFmtId="49" fontId="3" fillId="2" borderId="54" xfId="1" applyNumberFormat="1" applyFont="1" applyFill="1" applyBorder="1" applyAlignment="1" applyProtection="1">
      <alignment horizontal="center" vertical="center" wrapText="1"/>
      <protection locked="0"/>
    </xf>
    <xf numFmtId="49" fontId="3" fillId="2" borderId="55" xfId="1" applyNumberFormat="1" applyFont="1" applyFill="1" applyBorder="1" applyAlignment="1" applyProtection="1">
      <alignment horizontal="center" vertical="center" wrapText="1"/>
      <protection locked="0"/>
    </xf>
    <xf numFmtId="49" fontId="3" fillId="2" borderId="56" xfId="1" applyNumberFormat="1" applyFont="1" applyFill="1" applyBorder="1" applyAlignment="1" applyProtection="1">
      <alignment horizontal="center" vertical="center" wrapText="1"/>
      <protection locked="0"/>
    </xf>
    <xf numFmtId="0" fontId="4" fillId="0" borderId="54" xfId="0" applyFont="1" applyBorder="1" applyAlignment="1">
      <alignment horizontal="center" vertical="center" wrapText="1"/>
    </xf>
    <xf numFmtId="0" fontId="4" fillId="0" borderId="55" xfId="0" applyFont="1" applyBorder="1" applyAlignment="1">
      <alignment horizontal="center" vertical="center" wrapText="1"/>
    </xf>
    <xf numFmtId="49" fontId="3" fillId="4" borderId="62" xfId="1" applyNumberFormat="1" applyFont="1" applyFill="1" applyBorder="1" applyAlignment="1" applyProtection="1">
      <alignment horizontal="center" vertical="center" wrapText="1"/>
      <protection locked="0"/>
    </xf>
    <xf numFmtId="49" fontId="3" fillId="4" borderId="63" xfId="1" applyNumberFormat="1" applyFont="1" applyFill="1" applyBorder="1" applyAlignment="1" applyProtection="1">
      <alignment horizontal="center" vertical="center" wrapText="1"/>
      <protection locked="0"/>
    </xf>
    <xf numFmtId="0" fontId="10" fillId="0" borderId="12" xfId="1" applyNumberFormat="1" applyFont="1" applyFill="1" applyBorder="1" applyAlignment="1" applyProtection="1">
      <alignment horizontal="center" vertical="top" wrapText="1"/>
      <protection locked="0"/>
    </xf>
    <xf numFmtId="0" fontId="10" fillId="0" borderId="9" xfId="1" applyNumberFormat="1" applyFont="1" applyFill="1" applyBorder="1" applyAlignment="1" applyProtection="1">
      <alignment horizontal="center" vertical="top" wrapText="1"/>
      <protection locked="0"/>
    </xf>
    <xf numFmtId="49" fontId="3" fillId="6" borderId="45" xfId="1" applyNumberFormat="1" applyFont="1" applyFill="1" applyBorder="1" applyAlignment="1" applyProtection="1">
      <alignment horizontal="center" vertical="center" wrapText="1"/>
      <protection locked="0"/>
    </xf>
    <xf numFmtId="49" fontId="3" fillId="6" borderId="16" xfId="1" applyNumberFormat="1" applyFont="1" applyFill="1" applyBorder="1" applyAlignment="1" applyProtection="1">
      <alignment horizontal="center" vertical="center" wrapText="1"/>
      <protection locked="0"/>
    </xf>
    <xf numFmtId="49" fontId="3" fillId="2" borderId="2" xfId="1" applyNumberFormat="1" applyFont="1" applyFill="1" applyBorder="1" applyAlignment="1" applyProtection="1">
      <alignment horizontal="center" vertical="center" wrapText="1"/>
      <protection locked="0"/>
    </xf>
    <xf numFmtId="49" fontId="3" fillId="2" borderId="0" xfId="1" applyNumberFormat="1" applyFont="1" applyFill="1" applyBorder="1" applyAlignment="1" applyProtection="1">
      <alignment horizontal="center" vertical="center" wrapText="1"/>
      <protection locked="0"/>
    </xf>
    <xf numFmtId="49" fontId="3" fillId="2" borderId="11" xfId="1" applyNumberFormat="1" applyFont="1" applyFill="1" applyBorder="1" applyAlignment="1" applyProtection="1">
      <alignment horizontal="center" vertical="center" wrapText="1"/>
      <protection locked="0"/>
    </xf>
    <xf numFmtId="0" fontId="4" fillId="0" borderId="2" xfId="0" applyFont="1" applyBorder="1" applyAlignment="1">
      <alignment horizontal="center" vertical="center" wrapText="1"/>
    </xf>
    <xf numFmtId="0" fontId="4" fillId="0" borderId="0" xfId="0" applyFont="1" applyAlignment="1">
      <alignment horizontal="center" vertical="center" wrapText="1"/>
    </xf>
    <xf numFmtId="0" fontId="4" fillId="0" borderId="11" xfId="0" applyFont="1" applyBorder="1" applyAlignment="1">
      <alignment horizontal="center" vertical="center" wrapText="1"/>
    </xf>
    <xf numFmtId="49" fontId="25" fillId="0" borderId="0" xfId="1" applyNumberFormat="1" applyFont="1" applyFill="1" applyBorder="1" applyAlignment="1" applyProtection="1">
      <alignment horizontal="center" vertical="center" wrapText="1"/>
      <protection locked="0"/>
    </xf>
    <xf numFmtId="0" fontId="5" fillId="5" borderId="76" xfId="0" applyFont="1" applyFill="1" applyBorder="1" applyAlignment="1">
      <alignment horizontal="center" vertical="center" wrapText="1"/>
    </xf>
    <xf numFmtId="0" fontId="5" fillId="5" borderId="17" xfId="0" applyFont="1" applyFill="1" applyBorder="1" applyAlignment="1">
      <alignment horizontal="center" vertical="center" wrapText="1"/>
    </xf>
    <xf numFmtId="0" fontId="4" fillId="0" borderId="110" xfId="0" applyFont="1" applyBorder="1" applyAlignment="1">
      <alignment horizontal="center" vertical="center" wrapText="1"/>
    </xf>
    <xf numFmtId="49" fontId="3" fillId="7" borderId="110" xfId="1" applyNumberFormat="1" applyFont="1" applyFill="1" applyBorder="1" applyAlignment="1" applyProtection="1">
      <alignment horizontal="center" vertical="center" wrapText="1"/>
      <protection locked="0"/>
    </xf>
    <xf numFmtId="49" fontId="3" fillId="7" borderId="0" xfId="1" applyNumberFormat="1" applyFont="1" applyFill="1" applyBorder="1" applyAlignment="1" applyProtection="1">
      <alignment horizontal="center" vertical="center" wrapText="1"/>
      <protection locked="0"/>
    </xf>
    <xf numFmtId="49" fontId="3" fillId="2" borderId="52" xfId="1" applyNumberFormat="1" applyFont="1" applyFill="1" applyBorder="1" applyAlignment="1" applyProtection="1">
      <alignment horizontal="center" vertical="center" wrapText="1"/>
      <protection locked="0"/>
    </xf>
    <xf numFmtId="0" fontId="0" fillId="0" borderId="8" xfId="0" applyBorder="1" applyAlignment="1">
      <alignment horizontal="center" vertical="center"/>
    </xf>
    <xf numFmtId="0" fontId="0" fillId="0" borderId="7"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49" fontId="3" fillId="4" borderId="3" xfId="1" applyNumberFormat="1" applyFont="1" applyFill="1" applyBorder="1" applyAlignment="1" applyProtection="1">
      <alignment horizontal="center" vertical="center" wrapText="1"/>
      <protection locked="0"/>
    </xf>
    <xf numFmtId="49" fontId="3" fillId="4" borderId="4" xfId="1" applyNumberFormat="1" applyFont="1" applyFill="1" applyBorder="1" applyAlignment="1" applyProtection="1">
      <alignment horizontal="center" vertical="center" wrapText="1"/>
      <protection locked="0"/>
    </xf>
    <xf numFmtId="0" fontId="10" fillId="0" borderId="0" xfId="1" applyNumberFormat="1" applyFont="1" applyFill="1" applyBorder="1" applyAlignment="1" applyProtection="1">
      <alignment horizontal="center" vertical="top" wrapText="1"/>
      <protection locked="0"/>
    </xf>
    <xf numFmtId="49" fontId="25" fillId="0" borderId="8" xfId="1" applyNumberFormat="1" applyFont="1" applyFill="1" applyBorder="1" applyAlignment="1" applyProtection="1">
      <alignment horizontal="center" vertical="center" wrapText="1"/>
      <protection locked="0"/>
    </xf>
    <xf numFmtId="49" fontId="3" fillId="7" borderId="49" xfId="1" applyNumberFormat="1" applyFont="1" applyFill="1" applyBorder="1" applyAlignment="1" applyProtection="1">
      <alignment horizontal="center" vertical="center" wrapText="1"/>
      <protection locked="0"/>
    </xf>
    <xf numFmtId="49" fontId="3" fillId="7" borderId="50" xfId="1" applyNumberFormat="1" applyFont="1" applyFill="1" applyBorder="1" applyAlignment="1" applyProtection="1">
      <alignment horizontal="center" vertical="center" wrapText="1"/>
      <protection locked="0"/>
    </xf>
    <xf numFmtId="49" fontId="3" fillId="7" borderId="51" xfId="1" applyNumberFormat="1" applyFont="1" applyFill="1" applyBorder="1" applyAlignment="1" applyProtection="1">
      <alignment horizontal="center" vertical="center" wrapText="1"/>
      <protection locked="0"/>
    </xf>
    <xf numFmtId="0" fontId="5" fillId="5" borderId="13" xfId="0" applyFont="1" applyFill="1" applyBorder="1" applyAlignment="1">
      <alignment horizontal="center" vertical="center" wrapText="1"/>
    </xf>
    <xf numFmtId="0" fontId="37" fillId="5" borderId="79" xfId="0" applyFont="1" applyFill="1" applyBorder="1" applyAlignment="1">
      <alignment horizontal="center" vertical="center" wrapText="1"/>
    </xf>
    <xf numFmtId="0" fontId="37" fillId="5" borderId="52" xfId="0" applyFont="1" applyFill="1" applyBorder="1" applyAlignment="1">
      <alignment horizontal="center" vertical="center" wrapText="1"/>
    </xf>
    <xf numFmtId="0" fontId="37" fillId="5" borderId="85" xfId="0" applyFont="1" applyFill="1" applyBorder="1" applyAlignment="1">
      <alignment horizontal="center" vertical="center" wrapText="1"/>
    </xf>
    <xf numFmtId="49" fontId="3" fillId="8" borderId="121" xfId="1" applyNumberFormat="1" applyFont="1" applyFill="1" applyBorder="1" applyAlignment="1" applyProtection="1">
      <alignment horizontal="center" vertical="center" wrapText="1"/>
      <protection locked="0"/>
    </xf>
    <xf numFmtId="49" fontId="3" fillId="8" borderId="114" xfId="1" applyNumberFormat="1" applyFont="1" applyFill="1" applyBorder="1" applyAlignment="1" applyProtection="1">
      <alignment horizontal="center" vertical="center" wrapText="1"/>
      <protection locked="0"/>
    </xf>
    <xf numFmtId="49" fontId="3" fillId="8" borderId="101" xfId="1" applyNumberFormat="1" applyFont="1" applyFill="1" applyBorder="1" applyAlignment="1" applyProtection="1">
      <alignment horizontal="center" vertical="center" wrapText="1"/>
      <protection locked="0"/>
    </xf>
    <xf numFmtId="49" fontId="3" fillId="8" borderId="0" xfId="1" applyNumberFormat="1" applyFont="1" applyFill="1" applyBorder="1" applyAlignment="1" applyProtection="1">
      <alignment horizontal="center" vertical="center" wrapText="1"/>
      <protection locked="0"/>
    </xf>
    <xf numFmtId="49" fontId="3" fillId="8" borderId="2" xfId="1" applyNumberFormat="1" applyFont="1" applyFill="1" applyBorder="1" applyAlignment="1" applyProtection="1">
      <alignment horizontal="center" vertical="center" wrapText="1"/>
      <protection locked="0"/>
    </xf>
    <xf numFmtId="0" fontId="5" fillId="5" borderId="104" xfId="0" applyFont="1" applyFill="1" applyBorder="1" applyAlignment="1">
      <alignment horizontal="center" vertical="center" wrapText="1"/>
    </xf>
    <xf numFmtId="0" fontId="5" fillId="5" borderId="105" xfId="0" applyFont="1" applyFill="1" applyBorder="1" applyAlignment="1">
      <alignment horizontal="center" vertical="center" wrapText="1"/>
    </xf>
    <xf numFmtId="49" fontId="3" fillId="4" borderId="9" xfId="1" applyNumberFormat="1" applyFont="1" applyFill="1" applyBorder="1" applyAlignment="1" applyProtection="1">
      <alignment horizontal="center" vertical="center" wrapText="1"/>
      <protection locked="0"/>
    </xf>
    <xf numFmtId="49" fontId="3" fillId="4" borderId="10" xfId="1" applyNumberFormat="1" applyFont="1" applyFill="1" applyBorder="1" applyAlignment="1" applyProtection="1">
      <alignment horizontal="center" vertical="center" wrapText="1"/>
      <protection locked="0"/>
    </xf>
    <xf numFmtId="49" fontId="3" fillId="8" borderId="12" xfId="1" applyNumberFormat="1" applyFont="1" applyFill="1" applyBorder="1" applyAlignment="1" applyProtection="1">
      <alignment horizontal="center" vertical="center" wrapText="1"/>
      <protection locked="0"/>
    </xf>
    <xf numFmtId="49" fontId="3" fillId="8" borderId="9" xfId="1" applyNumberFormat="1" applyFont="1" applyFill="1" applyBorder="1" applyAlignment="1" applyProtection="1">
      <alignment horizontal="center" vertical="center" wrapText="1"/>
      <protection locked="0"/>
    </xf>
    <xf numFmtId="49" fontId="3" fillId="8" borderId="10" xfId="1" applyNumberFormat="1" applyFont="1" applyFill="1" applyBorder="1" applyAlignment="1" applyProtection="1">
      <alignment horizontal="center" vertical="center" wrapText="1"/>
      <protection locked="0"/>
    </xf>
    <xf numFmtId="0" fontId="41" fillId="0" borderId="62" xfId="0" applyFont="1" applyBorder="1" applyAlignment="1">
      <alignment horizontal="center" vertical="center"/>
    </xf>
    <xf numFmtId="0" fontId="41" fillId="0" borderId="111" xfId="0" applyFont="1" applyBorder="1" applyAlignment="1">
      <alignment horizontal="center" vertical="center"/>
    </xf>
    <xf numFmtId="165" fontId="41" fillId="0" borderId="95" xfId="6" applyNumberFormat="1" applyFont="1" applyBorder="1" applyAlignment="1">
      <alignment horizontal="center" vertical="center"/>
    </xf>
    <xf numFmtId="165" fontId="41" fillId="0" borderId="96" xfId="6" applyNumberFormat="1" applyFont="1" applyBorder="1" applyAlignment="1">
      <alignment horizontal="center" vertical="center"/>
    </xf>
    <xf numFmtId="0" fontId="0" fillId="29" borderId="100" xfId="0" applyFill="1" applyBorder="1" applyAlignment="1">
      <alignment horizontal="center" vertical="center"/>
    </xf>
    <xf numFmtId="0" fontId="0" fillId="29" borderId="114" xfId="0" applyFill="1" applyBorder="1" applyAlignment="1">
      <alignment horizontal="center" vertical="center"/>
    </xf>
    <xf numFmtId="0" fontId="0" fillId="29" borderId="115" xfId="0" applyFill="1" applyBorder="1" applyAlignment="1">
      <alignment horizontal="center" vertical="center"/>
    </xf>
    <xf numFmtId="49" fontId="3" fillId="8" borderId="117" xfId="1" applyNumberFormat="1" applyFont="1" applyFill="1" applyBorder="1" applyAlignment="1" applyProtection="1">
      <alignment horizontal="center" vertical="center" wrapText="1"/>
      <protection locked="0"/>
    </xf>
    <xf numFmtId="49" fontId="3" fillId="8" borderId="118" xfId="1" applyNumberFormat="1" applyFont="1" applyFill="1" applyBorder="1" applyAlignment="1" applyProtection="1">
      <alignment horizontal="center" vertical="center" wrapText="1"/>
      <protection locked="0"/>
    </xf>
    <xf numFmtId="49" fontId="3" fillId="8" borderId="119" xfId="1" applyNumberFormat="1" applyFont="1" applyFill="1" applyBorder="1" applyAlignment="1" applyProtection="1">
      <alignment horizontal="center" vertical="center" wrapText="1"/>
      <protection locked="0"/>
    </xf>
    <xf numFmtId="49" fontId="3" fillId="8" borderId="120" xfId="1" applyNumberFormat="1" applyFont="1" applyFill="1" applyBorder="1" applyAlignment="1" applyProtection="1">
      <alignment horizontal="center" vertical="center" wrapText="1"/>
      <protection locked="0"/>
    </xf>
    <xf numFmtId="0" fontId="5" fillId="5" borderId="106" xfId="0" applyFont="1" applyFill="1" applyBorder="1" applyAlignment="1">
      <alignment horizontal="center" vertical="center" wrapText="1"/>
    </xf>
    <xf numFmtId="49" fontId="3" fillId="2" borderId="6" xfId="1" applyNumberFormat="1" applyFont="1" applyFill="1" applyBorder="1" applyAlignment="1" applyProtection="1">
      <alignment horizontal="center" vertical="center" wrapText="1"/>
      <protection locked="0"/>
    </xf>
    <xf numFmtId="49" fontId="3" fillId="2" borderId="8" xfId="1" applyNumberFormat="1" applyFont="1" applyFill="1" applyBorder="1" applyAlignment="1" applyProtection="1">
      <alignment horizontal="center" vertical="center" wrapText="1"/>
      <protection locked="0"/>
    </xf>
    <xf numFmtId="49" fontId="3" fillId="2" borderId="7" xfId="1" applyNumberFormat="1" applyFont="1" applyFill="1" applyBorder="1" applyAlignment="1" applyProtection="1">
      <alignment horizontal="center" vertical="center" wrapText="1"/>
      <protection locked="0"/>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7" xfId="0" applyFont="1" applyBorder="1" applyAlignment="1">
      <alignment horizontal="center" vertical="center" wrapText="1"/>
    </xf>
    <xf numFmtId="0" fontId="0" fillId="29" borderId="62" xfId="0" applyFill="1" applyBorder="1" applyAlignment="1">
      <alignment horizontal="center" vertical="center"/>
    </xf>
    <xf numFmtId="0" fontId="0" fillId="29" borderId="63" xfId="0" applyFill="1" applyBorder="1" applyAlignment="1">
      <alignment horizontal="center" vertical="center"/>
    </xf>
    <xf numFmtId="0" fontId="0" fillId="29" borderId="64" xfId="0" applyFill="1" applyBorder="1" applyAlignment="1">
      <alignment horizontal="center" vertical="center"/>
    </xf>
    <xf numFmtId="49" fontId="3" fillId="9" borderId="23" xfId="1" applyNumberFormat="1" applyFont="1" applyFill="1" applyBorder="1" applyAlignment="1" applyProtection="1">
      <alignment horizontal="center" vertical="center" wrapText="1"/>
      <protection locked="0"/>
    </xf>
    <xf numFmtId="49" fontId="3" fillId="9" borderId="24" xfId="1" applyNumberFormat="1" applyFont="1" applyFill="1" applyBorder="1" applyAlignment="1" applyProtection="1">
      <alignment horizontal="center" vertical="center" wrapText="1"/>
      <protection locked="0"/>
    </xf>
    <xf numFmtId="49" fontId="3" fillId="9" borderId="25" xfId="1" applyNumberFormat="1" applyFont="1" applyFill="1" applyBorder="1" applyAlignment="1" applyProtection="1">
      <alignment horizontal="center" vertical="center" wrapText="1"/>
      <protection locked="0"/>
    </xf>
    <xf numFmtId="49" fontId="3" fillId="10" borderId="28" xfId="1" applyNumberFormat="1" applyFont="1" applyFill="1" applyBorder="1" applyAlignment="1" applyProtection="1">
      <alignment horizontal="center" vertical="center" wrapText="1"/>
      <protection locked="0"/>
    </xf>
    <xf numFmtId="49" fontId="3" fillId="10" borderId="29" xfId="1" applyNumberFormat="1" applyFont="1" applyFill="1" applyBorder="1" applyAlignment="1" applyProtection="1">
      <alignment horizontal="center" vertical="center" wrapText="1"/>
      <protection locked="0"/>
    </xf>
    <xf numFmtId="49" fontId="3" fillId="10" borderId="30" xfId="1" applyNumberFormat="1" applyFont="1" applyFill="1" applyBorder="1" applyAlignment="1" applyProtection="1">
      <alignment horizontal="center" vertical="center" wrapText="1"/>
      <protection locked="0"/>
    </xf>
    <xf numFmtId="49" fontId="3" fillId="10" borderId="6" xfId="1" applyNumberFormat="1" applyFont="1" applyFill="1" applyBorder="1" applyAlignment="1" applyProtection="1">
      <alignment horizontal="center" vertical="center" wrapText="1"/>
      <protection locked="0"/>
    </xf>
    <xf numFmtId="49" fontId="3" fillId="10" borderId="8" xfId="1" applyNumberFormat="1" applyFont="1" applyFill="1" applyBorder="1" applyAlignment="1" applyProtection="1">
      <alignment horizontal="center" vertical="center" wrapText="1"/>
      <protection locked="0"/>
    </xf>
    <xf numFmtId="0" fontId="5" fillId="5" borderId="66" xfId="0" applyFont="1" applyFill="1" applyBorder="1" applyAlignment="1">
      <alignment horizontal="center" vertical="center" wrapText="1"/>
    </xf>
    <xf numFmtId="49" fontId="3" fillId="11" borderId="12" xfId="1" applyNumberFormat="1" applyFont="1" applyFill="1" applyBorder="1" applyAlignment="1" applyProtection="1">
      <alignment horizontal="center" vertical="center" wrapText="1"/>
      <protection locked="0"/>
    </xf>
    <xf numFmtId="49" fontId="3" fillId="11" borderId="9" xfId="1" applyNumberFormat="1" applyFont="1" applyFill="1" applyBorder="1" applyAlignment="1" applyProtection="1">
      <alignment horizontal="center" vertical="center" wrapText="1"/>
      <protection locked="0"/>
    </xf>
    <xf numFmtId="49" fontId="3" fillId="11" borderId="10" xfId="1" applyNumberFormat="1" applyFont="1" applyFill="1" applyBorder="1" applyAlignment="1" applyProtection="1">
      <alignment horizontal="center" vertical="center" wrapText="1"/>
      <protection locked="0"/>
    </xf>
    <xf numFmtId="0" fontId="26" fillId="0" borderId="8" xfId="0" applyFont="1" applyBorder="1" applyAlignment="1">
      <alignment horizontal="center" vertical="center" wrapText="1"/>
    </xf>
    <xf numFmtId="49" fontId="7" fillId="0" borderId="34" xfId="1" applyNumberFormat="1" applyFont="1" applyFill="1" applyBorder="1" applyAlignment="1" applyProtection="1">
      <alignment horizontal="center" vertical="center" wrapText="1"/>
      <protection locked="0"/>
    </xf>
    <xf numFmtId="49" fontId="7" fillId="0" borderId="8" xfId="1" applyNumberFormat="1" applyFont="1" applyFill="1" applyBorder="1" applyAlignment="1" applyProtection="1">
      <alignment horizontal="center" vertical="center" wrapText="1"/>
      <protection locked="0"/>
    </xf>
    <xf numFmtId="49" fontId="7" fillId="0" borderId="35" xfId="1" applyNumberFormat="1" applyFont="1" applyFill="1" applyBorder="1" applyAlignment="1" applyProtection="1">
      <alignment horizontal="center" vertical="center" wrapText="1"/>
      <protection locked="0"/>
    </xf>
    <xf numFmtId="49" fontId="7" fillId="0" borderId="0" xfId="1" applyNumberFormat="1" applyFont="1" applyFill="1" applyBorder="1" applyAlignment="1" applyProtection="1">
      <alignment horizontal="center" vertical="center" wrapText="1"/>
      <protection locked="0"/>
    </xf>
    <xf numFmtId="49" fontId="7" fillId="0" borderId="36" xfId="1" applyNumberFormat="1" applyFont="1" applyFill="1" applyBorder="1" applyAlignment="1" applyProtection="1">
      <alignment horizontal="center" vertical="center" wrapText="1"/>
      <protection locked="0"/>
    </xf>
    <xf numFmtId="49" fontId="7" fillId="0" borderId="9" xfId="1" applyNumberFormat="1" applyFont="1" applyFill="1" applyBorder="1" applyAlignment="1" applyProtection="1">
      <alignment horizontal="center" vertical="center" wrapText="1"/>
      <protection locked="0"/>
    </xf>
    <xf numFmtId="49" fontId="3" fillId="12" borderId="37" xfId="1" applyNumberFormat="1" applyFont="1" applyFill="1" applyBorder="1" applyAlignment="1" applyProtection="1">
      <alignment horizontal="center" vertical="center" wrapText="1"/>
      <protection locked="0"/>
    </xf>
    <xf numFmtId="49" fontId="3" fillId="12" borderId="38" xfId="1" applyNumberFormat="1" applyFont="1" applyFill="1" applyBorder="1" applyAlignment="1" applyProtection="1">
      <alignment horizontal="center" vertical="center" wrapText="1"/>
      <protection locked="0"/>
    </xf>
    <xf numFmtId="49" fontId="3" fillId="12" borderId="39" xfId="1" applyNumberFormat="1" applyFont="1" applyFill="1" applyBorder="1" applyAlignment="1" applyProtection="1">
      <alignment horizontal="center" vertical="center" wrapText="1"/>
      <protection locked="0"/>
    </xf>
    <xf numFmtId="49" fontId="18" fillId="0" borderId="8" xfId="1" applyNumberFormat="1" applyFont="1" applyFill="1" applyBorder="1" applyAlignment="1" applyProtection="1">
      <alignment horizontal="center" vertical="center" wrapText="1"/>
      <protection locked="0"/>
    </xf>
    <xf numFmtId="0" fontId="32" fillId="28" borderId="100" xfId="0" applyFont="1" applyFill="1" applyBorder="1" applyAlignment="1">
      <alignment horizontal="center" vertical="center" wrapText="1"/>
    </xf>
    <xf numFmtId="0" fontId="32" fillId="28" borderId="114" xfId="0" applyFont="1" applyFill="1" applyBorder="1" applyAlignment="1">
      <alignment horizontal="center" vertical="center" wrapText="1"/>
    </xf>
    <xf numFmtId="0" fontId="32" fillId="28" borderId="122" xfId="0" applyFont="1" applyFill="1" applyBorder="1" applyAlignment="1">
      <alignment horizontal="center" vertical="center" wrapText="1"/>
    </xf>
    <xf numFmtId="0" fontId="41" fillId="0" borderId="123" xfId="0" applyFont="1" applyBorder="1" applyAlignment="1">
      <alignment horizontal="center" vertical="center"/>
    </xf>
    <xf numFmtId="0" fontId="41" fillId="0" borderId="124" xfId="0" applyFont="1" applyBorder="1" applyAlignment="1">
      <alignment horizontal="center" vertical="center"/>
    </xf>
    <xf numFmtId="165" fontId="41" fillId="0" borderId="125" xfId="6" applyNumberFormat="1" applyFont="1" applyBorder="1" applyAlignment="1">
      <alignment horizontal="center" vertical="center"/>
    </xf>
    <xf numFmtId="165" fontId="41" fillId="0" borderId="126" xfId="6" applyNumberFormat="1" applyFont="1" applyBorder="1" applyAlignment="1">
      <alignment horizontal="center" vertical="center"/>
    </xf>
    <xf numFmtId="49" fontId="3" fillId="2" borderId="40" xfId="1" applyNumberFormat="1" applyFont="1" applyFill="1" applyBorder="1" applyAlignment="1" applyProtection="1">
      <alignment horizontal="center" vertical="center" wrapText="1"/>
      <protection locked="0"/>
    </xf>
    <xf numFmtId="49" fontId="3" fillId="2" borderId="43" xfId="1" applyNumberFormat="1" applyFont="1" applyFill="1" applyBorder="1" applyAlignment="1" applyProtection="1">
      <alignment horizontal="center" vertical="center" wrapText="1"/>
      <protection locked="0"/>
    </xf>
    <xf numFmtId="49" fontId="3" fillId="2" borderId="41" xfId="1" applyNumberFormat="1" applyFont="1" applyFill="1" applyBorder="1" applyAlignment="1" applyProtection="1">
      <alignment horizontal="center" vertical="center" wrapText="1"/>
      <protection locked="0"/>
    </xf>
    <xf numFmtId="0" fontId="4" fillId="0" borderId="42"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0" fillId="0" borderId="125" xfId="0" applyBorder="1" applyAlignment="1">
      <alignment horizontal="left"/>
    </xf>
    <xf numFmtId="0" fontId="0" fillId="0" borderId="126" xfId="0" applyBorder="1" applyAlignment="1">
      <alignment horizontal="left"/>
    </xf>
    <xf numFmtId="0" fontId="0" fillId="0" borderId="150" xfId="0" applyBorder="1" applyAlignment="1">
      <alignment horizontal="left"/>
    </xf>
    <xf numFmtId="0" fontId="0" fillId="0" borderId="66" xfId="0" applyBorder="1" applyAlignment="1">
      <alignment horizontal="left"/>
    </xf>
    <xf numFmtId="0" fontId="2" fillId="47" borderId="150" xfId="0" applyFont="1" applyFill="1" applyBorder="1" applyAlignment="1">
      <alignment horizontal="center"/>
    </xf>
    <xf numFmtId="0" fontId="2" fillId="47" borderId="66" xfId="0" applyFont="1" applyFill="1" applyBorder="1" applyAlignment="1">
      <alignment horizontal="center"/>
    </xf>
    <xf numFmtId="0" fontId="0" fillId="0" borderId="75" xfId="0" applyBorder="1" applyAlignment="1">
      <alignment horizontal="left"/>
    </xf>
    <xf numFmtId="0" fontId="55" fillId="32" borderId="62" xfId="8" applyFont="1" applyFill="1" applyBorder="1" applyAlignment="1" applyProtection="1">
      <alignment horizontal="center"/>
      <protection hidden="1"/>
    </xf>
    <xf numFmtId="0" fontId="55" fillId="32" borderId="63" xfId="8" applyFont="1" applyFill="1" applyBorder="1" applyAlignment="1" applyProtection="1">
      <alignment horizontal="center"/>
      <protection hidden="1"/>
    </xf>
    <xf numFmtId="0" fontId="55" fillId="32" borderId="64" xfId="8" applyFont="1" applyFill="1" applyBorder="1" applyAlignment="1" applyProtection="1">
      <alignment horizontal="center"/>
      <protection hidden="1"/>
    </xf>
    <xf numFmtId="0" fontId="2" fillId="45" borderId="143" xfId="0" applyFont="1" applyFill="1" applyBorder="1" applyAlignment="1">
      <alignment horizontal="center" vertical="center" wrapText="1"/>
    </xf>
    <xf numFmtId="0" fontId="2" fillId="45" borderId="67" xfId="0" applyFont="1" applyFill="1" applyBorder="1" applyAlignment="1">
      <alignment horizontal="center" vertical="center" wrapText="1"/>
    </xf>
    <xf numFmtId="0" fontId="57" fillId="46" borderId="123" xfId="8" applyFont="1" applyFill="1" applyBorder="1" applyAlignment="1" applyProtection="1">
      <alignment horizontal="center" vertical="center" wrapText="1"/>
      <protection hidden="1"/>
    </xf>
    <xf numFmtId="0" fontId="57" fillId="46" borderId="124" xfId="8" applyFont="1" applyFill="1" applyBorder="1" applyAlignment="1" applyProtection="1">
      <alignment horizontal="center" vertical="center" wrapText="1"/>
      <protection hidden="1"/>
    </xf>
    <xf numFmtId="0" fontId="5" fillId="0" borderId="66" xfId="8" applyFont="1" applyBorder="1" applyAlignment="1">
      <alignment horizontal="left" wrapText="1"/>
    </xf>
    <xf numFmtId="0" fontId="5" fillId="0" borderId="66" xfId="8" applyFont="1" applyBorder="1" applyAlignment="1">
      <alignment horizontal="left"/>
    </xf>
    <xf numFmtId="0" fontId="55" fillId="32" borderId="65" xfId="8" applyFont="1" applyFill="1" applyBorder="1" applyAlignment="1" applyProtection="1">
      <alignment horizontal="center"/>
      <protection hidden="1"/>
    </xf>
    <xf numFmtId="0" fontId="2" fillId="45" borderId="147" xfId="0" applyFont="1" applyFill="1" applyBorder="1" applyAlignment="1">
      <alignment horizontal="center" vertical="center" wrapText="1"/>
    </xf>
    <xf numFmtId="0" fontId="2" fillId="45" borderId="148" xfId="0" applyFont="1" applyFill="1" applyBorder="1" applyAlignment="1">
      <alignment horizontal="center" vertical="center" wrapText="1"/>
    </xf>
    <xf numFmtId="0" fontId="43" fillId="31" borderId="144" xfId="2" applyFont="1" applyFill="1" applyBorder="1" applyAlignment="1">
      <alignment horizontal="center" vertical="center" wrapText="1"/>
    </xf>
    <xf numFmtId="0" fontId="44" fillId="32" borderId="135" xfId="2" applyFont="1" applyFill="1" applyBorder="1" applyAlignment="1" applyProtection="1">
      <alignment horizontal="center" vertical="center" wrapText="1"/>
      <protection hidden="1"/>
    </xf>
    <xf numFmtId="0" fontId="44" fillId="32" borderId="137" xfId="2" applyFont="1" applyFill="1" applyBorder="1" applyAlignment="1" applyProtection="1">
      <alignment horizontal="left" vertical="center" wrapText="1"/>
      <protection hidden="1"/>
    </xf>
    <xf numFmtId="0" fontId="46" fillId="0" borderId="0" xfId="2" applyFont="1" applyAlignment="1">
      <alignment horizontal="left"/>
    </xf>
    <xf numFmtId="0" fontId="47" fillId="0" borderId="0" xfId="2" applyFont="1" applyAlignment="1" applyProtection="1">
      <alignment horizontal="center" vertical="center" wrapText="1"/>
      <protection hidden="1"/>
    </xf>
    <xf numFmtId="0" fontId="50" fillId="0" borderId="0" xfId="2" applyFont="1" applyAlignment="1">
      <alignment horizontal="left"/>
    </xf>
    <xf numFmtId="0" fontId="21" fillId="0" borderId="0" xfId="2" applyAlignment="1" applyProtection="1">
      <alignment horizontal="center" vertical="center"/>
      <protection hidden="1"/>
    </xf>
    <xf numFmtId="0" fontId="53" fillId="0" borderId="0" xfId="2" applyFont="1" applyAlignment="1">
      <alignment horizontal="left"/>
    </xf>
    <xf numFmtId="0" fontId="55" fillId="32" borderId="65" xfId="2" applyFont="1" applyFill="1" applyBorder="1" applyAlignment="1" applyProtection="1">
      <alignment horizontal="center"/>
      <protection hidden="1"/>
    </xf>
    <xf numFmtId="0" fontId="57" fillId="33" borderId="135" xfId="2" applyFont="1" applyFill="1" applyBorder="1" applyAlignment="1" applyProtection="1">
      <alignment horizontal="center" vertical="center" wrapText="1"/>
      <protection hidden="1"/>
    </xf>
    <xf numFmtId="0" fontId="43" fillId="31" borderId="138" xfId="2" applyFont="1" applyFill="1" applyBorder="1"/>
    <xf numFmtId="0" fontId="55" fillId="32" borderId="100" xfId="2" applyFont="1" applyFill="1" applyBorder="1" applyAlignment="1" applyProtection="1">
      <alignment horizontal="center" wrapText="1"/>
      <protection hidden="1"/>
    </xf>
    <xf numFmtId="0" fontId="43" fillId="34" borderId="139" xfId="2" applyFont="1" applyFill="1" applyBorder="1" applyAlignment="1">
      <alignment horizontal="center" vertical="center"/>
    </xf>
    <xf numFmtId="0" fontId="55" fillId="35" borderId="140" xfId="2" applyFont="1" applyFill="1" applyBorder="1" applyAlignment="1" applyProtection="1">
      <alignment horizontal="center"/>
      <protection hidden="1"/>
    </xf>
    <xf numFmtId="0" fontId="59" fillId="36" borderId="140" xfId="2" applyFont="1" applyFill="1" applyBorder="1" applyAlignment="1" applyProtection="1">
      <alignment horizontal="center" vertical="center" wrapText="1"/>
      <protection hidden="1"/>
    </xf>
    <xf numFmtId="0" fontId="59" fillId="37" borderId="141" xfId="2" applyFont="1" applyFill="1" applyBorder="1" applyAlignment="1" applyProtection="1">
      <alignment horizontal="center" vertical="center" wrapText="1"/>
      <protection hidden="1"/>
    </xf>
    <xf numFmtId="0" fontId="59" fillId="39" borderId="142" xfId="2" applyFont="1" applyFill="1" applyBorder="1" applyAlignment="1" applyProtection="1">
      <alignment horizontal="center" vertical="center" wrapText="1"/>
      <protection hidden="1"/>
    </xf>
    <xf numFmtId="0" fontId="57" fillId="33" borderId="136" xfId="2" applyFont="1" applyFill="1" applyBorder="1" applyAlignment="1" applyProtection="1">
      <alignment horizontal="center" vertical="center" wrapText="1"/>
      <protection hidden="1"/>
    </xf>
    <xf numFmtId="0" fontId="5" fillId="0" borderId="124" xfId="8" applyFont="1" applyBorder="1" applyAlignment="1">
      <alignment horizontal="left" wrapText="1"/>
    </xf>
    <xf numFmtId="0" fontId="5" fillId="0" borderId="124" xfId="8" applyFont="1" applyBorder="1" applyAlignment="1">
      <alignment horizontal="left"/>
    </xf>
    <xf numFmtId="167" fontId="59" fillId="38" borderId="130" xfId="9" applyFont="1" applyFill="1" applyBorder="1" applyAlignment="1" applyProtection="1">
      <alignment horizontal="center" vertical="center" wrapText="1"/>
      <protection hidden="1"/>
    </xf>
    <xf numFmtId="0" fontId="33" fillId="21" borderId="66" xfId="0" applyFont="1" applyFill="1" applyBorder="1" applyAlignment="1">
      <alignment horizontal="center" vertical="center" wrapText="1"/>
    </xf>
    <xf numFmtId="0" fontId="33" fillId="22" borderId="74" xfId="0" applyFont="1" applyFill="1" applyBorder="1" applyAlignment="1">
      <alignment horizontal="center" vertical="center" wrapText="1"/>
    </xf>
    <xf numFmtId="0" fontId="33" fillId="22" borderId="3" xfId="0" applyFont="1" applyFill="1" applyBorder="1" applyAlignment="1">
      <alignment horizontal="center" vertical="center" wrapText="1"/>
    </xf>
    <xf numFmtId="0" fontId="33" fillId="22" borderId="4" xfId="0" applyFont="1" applyFill="1" applyBorder="1" applyAlignment="1">
      <alignment horizontal="center" vertical="center" wrapText="1"/>
    </xf>
    <xf numFmtId="0" fontId="39" fillId="0" borderId="0" xfId="0" applyFont="1" applyAlignment="1">
      <alignment horizontal="left"/>
    </xf>
    <xf numFmtId="0" fontId="0" fillId="0" borderId="0" xfId="0"/>
    <xf numFmtId="0" fontId="22" fillId="30" borderId="134" xfId="0" applyFont="1" applyFill="1" applyBorder="1" applyAlignment="1">
      <alignment horizontal="center"/>
    </xf>
    <xf numFmtId="14" fontId="0" fillId="0" borderId="0" xfId="0" applyNumberFormat="1"/>
    <xf numFmtId="14" fontId="0" fillId="0" borderId="133" xfId="0" applyNumberFormat="1" applyBorder="1"/>
    <xf numFmtId="0" fontId="0" fillId="0" borderId="0" xfId="0" applyAlignment="1">
      <alignment wrapText="1"/>
    </xf>
    <xf numFmtId="0" fontId="0" fillId="0" borderId="0" xfId="0" applyNumberFormat="1"/>
    <xf numFmtId="2" fontId="0" fillId="0" borderId="133" xfId="0" applyNumberFormat="1" applyBorder="1"/>
    <xf numFmtId="0" fontId="21" fillId="0" borderId="0" xfId="2" applyAlignment="1">
      <alignment horizontal="center"/>
    </xf>
    <xf numFmtId="0" fontId="21" fillId="0" borderId="0" xfId="2" applyAlignment="1">
      <alignment horizontal="center"/>
    </xf>
    <xf numFmtId="0" fontId="21" fillId="0" borderId="0" xfId="2" applyAlignment="1"/>
    <xf numFmtId="9" fontId="0" fillId="0" borderId="0" xfId="7" applyFont="1"/>
    <xf numFmtId="10" fontId="5" fillId="43" borderId="66" xfId="7" applyNumberFormat="1" applyFont="1" applyFill="1" applyBorder="1" applyAlignment="1">
      <alignment horizontal="right" vertical="center"/>
    </xf>
    <xf numFmtId="10" fontId="5" fillId="49" borderId="66" xfId="7" applyNumberFormat="1" applyFont="1" applyFill="1" applyBorder="1" applyAlignment="1">
      <alignment horizontal="right" vertical="center"/>
    </xf>
    <xf numFmtId="10" fontId="5" fillId="50" borderId="66" xfId="7" applyNumberFormat="1" applyFont="1" applyFill="1" applyBorder="1" applyAlignment="1">
      <alignment horizontal="right" vertical="center"/>
    </xf>
    <xf numFmtId="167" fontId="59" fillId="38" borderId="153" xfId="9" applyFont="1" applyFill="1" applyBorder="1" applyAlignment="1" applyProtection="1">
      <alignment horizontal="center" vertical="center" wrapText="1"/>
      <protection hidden="1"/>
    </xf>
    <xf numFmtId="10" fontId="5" fillId="43" borderId="66" xfId="8" applyNumberFormat="1" applyFont="1" applyFill="1" applyBorder="1" applyAlignment="1">
      <alignment horizontal="right" vertical="center"/>
    </xf>
    <xf numFmtId="0" fontId="0" fillId="0" borderId="66" xfId="0" applyBorder="1" applyAlignment="1">
      <alignment horizontal="right"/>
    </xf>
    <xf numFmtId="9" fontId="0" fillId="43" borderId="66" xfId="7" applyFont="1" applyFill="1" applyBorder="1" applyAlignment="1">
      <alignment horizontal="right" vertical="center"/>
    </xf>
    <xf numFmtId="10" fontId="5" fillId="0" borderId="66" xfId="8" applyNumberFormat="1" applyFont="1" applyBorder="1" applyAlignment="1">
      <alignment horizontal="right" vertical="center"/>
    </xf>
    <xf numFmtId="0" fontId="0" fillId="43" borderId="66" xfId="0" applyFill="1" applyBorder="1" applyAlignment="1">
      <alignment horizontal="right" vertical="center"/>
    </xf>
    <xf numFmtId="0" fontId="5" fillId="0" borderId="66" xfId="8" applyFont="1" applyBorder="1" applyAlignment="1">
      <alignment horizontal="right"/>
    </xf>
    <xf numFmtId="10" fontId="5" fillId="49" borderId="66" xfId="8" applyNumberFormat="1" applyFont="1" applyFill="1" applyBorder="1" applyAlignment="1">
      <alignment horizontal="right" vertical="center"/>
    </xf>
    <xf numFmtId="9" fontId="0" fillId="49" borderId="66" xfId="7" applyFont="1" applyFill="1" applyBorder="1" applyAlignment="1">
      <alignment horizontal="right" vertical="center"/>
    </xf>
    <xf numFmtId="10" fontId="5" fillId="44" borderId="66" xfId="8" applyNumberFormat="1" applyFont="1" applyFill="1" applyBorder="1" applyAlignment="1">
      <alignment horizontal="right" vertical="center"/>
    </xf>
    <xf numFmtId="0" fontId="5" fillId="0" borderId="145" xfId="8" applyFont="1" applyBorder="1" applyAlignment="1">
      <alignment horizontal="left"/>
    </xf>
    <xf numFmtId="0" fontId="5" fillId="0" borderId="130" xfId="8" applyFont="1" applyBorder="1" applyAlignment="1">
      <alignment horizontal="left" wrapText="1"/>
    </xf>
    <xf numFmtId="0" fontId="5" fillId="0" borderId="130" xfId="8" applyFont="1" applyBorder="1" applyAlignment="1">
      <alignment horizontal="left"/>
    </xf>
    <xf numFmtId="10" fontId="5" fillId="43" borderId="130" xfId="8" applyNumberFormat="1" applyFont="1" applyFill="1" applyBorder="1" applyAlignment="1">
      <alignment horizontal="right" vertical="center"/>
    </xf>
    <xf numFmtId="10" fontId="5" fillId="43" borderId="130" xfId="7" applyNumberFormat="1" applyFont="1" applyFill="1" applyBorder="1" applyAlignment="1">
      <alignment horizontal="right" vertical="center"/>
    </xf>
    <xf numFmtId="0" fontId="0" fillId="43" borderId="130" xfId="0" applyFill="1" applyBorder="1" applyAlignment="1">
      <alignment horizontal="right" vertical="center"/>
    </xf>
    <xf numFmtId="9" fontId="0" fillId="43" borderId="130" xfId="7" applyFont="1" applyFill="1" applyBorder="1" applyAlignment="1">
      <alignment horizontal="right" vertical="center"/>
    </xf>
    <xf numFmtId="10" fontId="5" fillId="0" borderId="130" xfId="8" applyNumberFormat="1" applyFont="1" applyBorder="1" applyAlignment="1">
      <alignment horizontal="right" vertical="center"/>
    </xf>
    <xf numFmtId="0" fontId="60" fillId="0" borderId="62" xfId="2" applyFont="1" applyBorder="1" applyAlignment="1">
      <alignment horizontal="left" wrapText="1"/>
    </xf>
    <xf numFmtId="0" fontId="60" fillId="0" borderId="63" xfId="2" applyFont="1" applyBorder="1" applyAlignment="1">
      <alignment horizontal="left" wrapText="1"/>
    </xf>
    <xf numFmtId="0" fontId="60" fillId="0" borderId="154" xfId="2" applyFont="1" applyBorder="1" applyAlignment="1">
      <alignment horizontal="left" wrapText="1"/>
    </xf>
    <xf numFmtId="10" fontId="60" fillId="43" borderId="148" xfId="2" applyNumberFormat="1" applyFont="1" applyFill="1" applyBorder="1" applyAlignment="1">
      <alignment horizontal="center" vertical="center" wrapText="1"/>
    </xf>
    <xf numFmtId="0" fontId="2" fillId="43" borderId="148" xfId="0" applyFont="1" applyFill="1" applyBorder="1" applyAlignment="1">
      <alignment horizontal="right" vertical="center"/>
    </xf>
    <xf numFmtId="10" fontId="60" fillId="43" borderId="149" xfId="2" applyNumberFormat="1" applyFont="1" applyFill="1" applyBorder="1" applyAlignment="1">
      <alignment horizontal="center" vertical="center" wrapText="1"/>
    </xf>
    <xf numFmtId="0" fontId="39" fillId="0" borderId="0" xfId="0" applyFont="1" applyAlignment="1"/>
    <xf numFmtId="0" fontId="39" fillId="0" borderId="133" xfId="0" applyFont="1" applyBorder="1" applyAlignment="1"/>
    <xf numFmtId="164" fontId="5" fillId="3" borderId="58" xfId="0" applyNumberFormat="1" applyFont="1" applyFill="1" applyBorder="1" applyAlignment="1">
      <alignment horizontal="center" vertical="center" wrapText="1"/>
    </xf>
    <xf numFmtId="0" fontId="61" fillId="21" borderId="62" xfId="0" applyFont="1" applyFill="1" applyBorder="1" applyAlignment="1">
      <alignment horizontal="center" vertical="top" wrapText="1"/>
    </xf>
    <xf numFmtId="0" fontId="61" fillId="21" borderId="63" xfId="0" applyFont="1" applyFill="1" applyBorder="1" applyAlignment="1">
      <alignment horizontal="center" vertical="top" wrapText="1"/>
    </xf>
    <xf numFmtId="0" fontId="61" fillId="21" borderId="64" xfId="0" applyFont="1" applyFill="1" applyBorder="1" applyAlignment="1">
      <alignment horizontal="center" vertical="top" wrapText="1"/>
    </xf>
    <xf numFmtId="0" fontId="21" fillId="27" borderId="75" xfId="2" applyFill="1" applyBorder="1" applyAlignment="1">
      <alignment vertical="top" wrapText="1"/>
    </xf>
    <xf numFmtId="14" fontId="21" fillId="27" borderId="75" xfId="2" applyNumberFormat="1" applyFill="1" applyBorder="1" applyAlignment="1">
      <alignment vertical="top" wrapText="1"/>
    </xf>
    <xf numFmtId="14" fontId="21" fillId="27" borderId="75" xfId="2" applyNumberFormat="1" applyFill="1" applyBorder="1" applyAlignment="1">
      <alignment horizontal="center" vertical="center" wrapText="1"/>
    </xf>
    <xf numFmtId="0" fontId="21" fillId="27" borderId="75" xfId="2" applyFill="1" applyBorder="1" applyAlignment="1">
      <alignment horizontal="center" vertical="center" wrapText="1"/>
    </xf>
    <xf numFmtId="0" fontId="30" fillId="18" borderId="147" xfId="0" applyFont="1" applyFill="1" applyBorder="1" applyAlignment="1">
      <alignment horizontal="center" vertical="center" wrapText="1"/>
    </xf>
    <xf numFmtId="2" fontId="30" fillId="18" borderId="148" xfId="0" applyNumberFormat="1" applyFont="1" applyFill="1" applyBorder="1" applyAlignment="1">
      <alignment horizontal="center" vertical="center" wrapText="1"/>
    </xf>
    <xf numFmtId="0" fontId="30" fillId="18" borderId="148" xfId="0" applyFont="1" applyFill="1" applyBorder="1" applyAlignment="1">
      <alignment horizontal="center" vertical="center" wrapText="1"/>
    </xf>
    <xf numFmtId="14" fontId="30" fillId="18" borderId="148" xfId="0" applyNumberFormat="1" applyFont="1" applyFill="1" applyBorder="1" applyAlignment="1">
      <alignment horizontal="center" vertical="center" wrapText="1"/>
    </xf>
    <xf numFmtId="0" fontId="30" fillId="18" borderId="149" xfId="0" applyFont="1" applyFill="1" applyBorder="1" applyAlignment="1">
      <alignment horizontal="center" vertical="center" wrapText="1"/>
    </xf>
    <xf numFmtId="14" fontId="30" fillId="18" borderId="149" xfId="0" applyNumberFormat="1" applyFont="1" applyFill="1" applyBorder="1" applyAlignment="1">
      <alignment horizontal="center" vertical="center" wrapText="1"/>
    </xf>
    <xf numFmtId="0" fontId="0" fillId="27" borderId="74" xfId="0" applyFill="1" applyBorder="1" applyAlignment="1">
      <alignment vertical="top" wrapText="1"/>
    </xf>
    <xf numFmtId="0" fontId="0" fillId="0" borderId="74" xfId="0" applyBorder="1" applyAlignment="1">
      <alignment vertical="top" wrapText="1"/>
    </xf>
    <xf numFmtId="0" fontId="21" fillId="27" borderId="155" xfId="2" applyFill="1" applyBorder="1" applyAlignment="1">
      <alignment vertical="top" wrapText="1"/>
    </xf>
    <xf numFmtId="0" fontId="21" fillId="27" borderId="156" xfId="2" applyFill="1" applyBorder="1" applyAlignment="1">
      <alignment horizontal="center" vertical="center" wrapText="1"/>
    </xf>
    <xf numFmtId="0" fontId="21" fillId="0" borderId="150" xfId="2" applyBorder="1" applyAlignment="1">
      <alignment vertical="top" wrapText="1"/>
    </xf>
    <xf numFmtId="0" fontId="21" fillId="0" borderId="151" xfId="2" applyBorder="1" applyAlignment="1">
      <alignment horizontal="center" vertical="center" wrapText="1"/>
    </xf>
    <xf numFmtId="0" fontId="21" fillId="27" borderId="150" xfId="2" applyFill="1" applyBorder="1" applyAlignment="1">
      <alignment vertical="top" wrapText="1"/>
    </xf>
    <xf numFmtId="0" fontId="21" fillId="27" borderId="151" xfId="2" applyFill="1" applyBorder="1" applyAlignment="1">
      <alignment horizontal="center" vertical="center" wrapText="1"/>
    </xf>
    <xf numFmtId="0" fontId="21" fillId="0" borderId="125" xfId="2" applyBorder="1" applyAlignment="1">
      <alignment vertical="top" wrapText="1"/>
    </xf>
    <xf numFmtId="0" fontId="21" fillId="0" borderId="126" xfId="2" applyBorder="1" applyAlignment="1">
      <alignment vertical="top" wrapText="1"/>
    </xf>
    <xf numFmtId="14" fontId="21" fillId="0" borderId="126" xfId="2" applyNumberFormat="1" applyBorder="1" applyAlignment="1">
      <alignment vertical="top" wrapText="1"/>
    </xf>
    <xf numFmtId="14" fontId="21" fillId="0" borderId="126" xfId="2" applyNumberFormat="1" applyBorder="1" applyAlignment="1">
      <alignment horizontal="center" vertical="center" wrapText="1"/>
    </xf>
    <xf numFmtId="0" fontId="21" fillId="0" borderId="126" xfId="2" applyBorder="1" applyAlignment="1">
      <alignment horizontal="center" vertical="center" wrapText="1"/>
    </xf>
    <xf numFmtId="0" fontId="21" fillId="0" borderId="113" xfId="2" applyBorder="1" applyAlignment="1">
      <alignment horizontal="center" vertical="center" wrapText="1"/>
    </xf>
  </cellXfs>
  <cellStyles count="10">
    <cellStyle name="Excel Built-in Comma [0] 1" xfId="9" xr:uid="{774A308A-821F-480B-ABFC-DE4FC92E093E}"/>
    <cellStyle name="Millares" xfId="6" builtinId="3"/>
    <cellStyle name="Normal" xfId="0" builtinId="0"/>
    <cellStyle name="Normal 2" xfId="2" xr:uid="{307A5F4E-D984-4ADC-B557-4DEBDA57A915}"/>
    <cellStyle name="Normal 2 2" xfId="5" xr:uid="{7D836BB8-AA7A-40C5-9A12-D186B8223F3B}"/>
    <cellStyle name="Normal 3" xfId="3" xr:uid="{E1308B40-E49B-474D-B8CF-6E0F4307A634}"/>
    <cellStyle name="Normal 4" xfId="8" xr:uid="{171709FB-C123-4219-9A80-23B68B0A837C}"/>
    <cellStyle name="Normal 7" xfId="4" xr:uid="{6CE52B24-A28A-483B-ADC2-856D5D361353}"/>
    <cellStyle name="Porcentaje" xfId="7" builtinId="5"/>
    <cellStyle name="Título 2" xfId="1" builtinId="17"/>
  </cellStyles>
  <dxfs count="321">
    <dxf>
      <fill>
        <patternFill patternType="none">
          <fgColor indexed="64"/>
          <bgColor indexed="65"/>
        </patternFill>
      </fill>
    </dxf>
    <dxf>
      <fill>
        <patternFill>
          <bgColor rgb="FFFF0000"/>
        </patternFill>
      </fill>
    </dxf>
    <dxf>
      <fill>
        <patternFill>
          <bgColor rgb="FFFFFF99"/>
        </patternFill>
      </fill>
    </dxf>
    <dxf>
      <fill>
        <patternFill>
          <bgColor rgb="FF92D050"/>
        </patternFill>
      </fill>
    </dxf>
    <dxf>
      <fill>
        <patternFill>
          <bgColor rgb="FFFF0000"/>
        </patternFill>
      </fill>
    </dxf>
    <dxf>
      <fill>
        <patternFill>
          <bgColor rgb="FFFFFF99"/>
        </patternFill>
      </fill>
    </dxf>
    <dxf>
      <fill>
        <patternFill>
          <bgColor rgb="FF92D050"/>
        </patternFill>
      </fill>
    </dxf>
    <dxf>
      <font>
        <color theme="0"/>
      </font>
      <fill>
        <patternFill patternType="none">
          <bgColor auto="1"/>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ill>
        <patternFill>
          <bgColor theme="0"/>
        </patternFill>
      </fill>
    </dxf>
    <dxf>
      <font>
        <color theme="0"/>
      </font>
      <fill>
        <patternFill>
          <bgColor theme="0"/>
        </patternFill>
      </fill>
    </dxf>
    <dxf>
      <fill>
        <patternFill>
          <bgColor theme="0"/>
        </patternFill>
      </fill>
    </dxf>
    <dxf>
      <font>
        <color theme="0"/>
      </font>
      <fill>
        <patternFill>
          <bgColor theme="0"/>
        </patternFill>
      </fill>
    </dxf>
    <dxf>
      <font>
        <color theme="0"/>
      </font>
      <fill>
        <patternFill>
          <bgColor theme="0"/>
        </patternFill>
      </fill>
    </dxf>
    <dxf>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s>
  <tableStyles count="0" defaultTableStyle="TableStyleMedium2" defaultPivotStyle="PivotStyleLight16"/>
  <colors>
    <mruColors>
      <color rgb="FF962D46"/>
      <color rgb="FFA50021"/>
      <color rgb="FFCC0000"/>
      <color rgb="FF33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9.xml"/><Relationship Id="rId21" Type="http://schemas.openxmlformats.org/officeDocument/2006/relationships/externalLink" Target="externalLinks/externalLink4.xml"/><Relationship Id="rId42" Type="http://schemas.openxmlformats.org/officeDocument/2006/relationships/externalLink" Target="externalLinks/externalLink25.xml"/><Relationship Id="rId47" Type="http://schemas.openxmlformats.org/officeDocument/2006/relationships/externalLink" Target="externalLinks/externalLink30.xml"/><Relationship Id="rId63" Type="http://schemas.openxmlformats.org/officeDocument/2006/relationships/pivotCacheDefinition" Target="pivotCache/pivotCacheDefinition2.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2.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40" Type="http://schemas.openxmlformats.org/officeDocument/2006/relationships/externalLink" Target="externalLinks/externalLink23.xml"/><Relationship Id="rId45" Type="http://schemas.openxmlformats.org/officeDocument/2006/relationships/externalLink" Target="externalLinks/externalLink28.xml"/><Relationship Id="rId53" Type="http://schemas.openxmlformats.org/officeDocument/2006/relationships/externalLink" Target="externalLinks/externalLink36.xml"/><Relationship Id="rId58" Type="http://schemas.openxmlformats.org/officeDocument/2006/relationships/externalLink" Target="externalLinks/externalLink41.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externalLink" Target="externalLinks/externalLink44.xml"/><Relationship Id="rId19" Type="http://schemas.openxmlformats.org/officeDocument/2006/relationships/externalLink" Target="externalLinks/externalLink2.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43" Type="http://schemas.openxmlformats.org/officeDocument/2006/relationships/externalLink" Target="externalLinks/externalLink26.xml"/><Relationship Id="rId48" Type="http://schemas.openxmlformats.org/officeDocument/2006/relationships/externalLink" Target="externalLinks/externalLink31.xml"/><Relationship Id="rId56" Type="http://schemas.openxmlformats.org/officeDocument/2006/relationships/externalLink" Target="externalLinks/externalLink39.xml"/><Relationship Id="rId64" Type="http://schemas.openxmlformats.org/officeDocument/2006/relationships/pivotCacheDefinition" Target="pivotCache/pivotCacheDefinition3.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46" Type="http://schemas.openxmlformats.org/officeDocument/2006/relationships/externalLink" Target="externalLinks/externalLink29.xml"/><Relationship Id="rId59" Type="http://schemas.openxmlformats.org/officeDocument/2006/relationships/externalLink" Target="externalLinks/externalLink42.xml"/><Relationship Id="rId67" Type="http://schemas.openxmlformats.org/officeDocument/2006/relationships/styles" Target="styles.xml"/><Relationship Id="rId20" Type="http://schemas.openxmlformats.org/officeDocument/2006/relationships/externalLink" Target="externalLinks/externalLink3.xml"/><Relationship Id="rId41" Type="http://schemas.openxmlformats.org/officeDocument/2006/relationships/externalLink" Target="externalLinks/externalLink24.xml"/><Relationship Id="rId54" Type="http://schemas.openxmlformats.org/officeDocument/2006/relationships/externalLink" Target="externalLinks/externalLink37.xml"/><Relationship Id="rId62"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49" Type="http://schemas.openxmlformats.org/officeDocument/2006/relationships/externalLink" Target="externalLinks/externalLink32.xml"/><Relationship Id="rId57" Type="http://schemas.openxmlformats.org/officeDocument/2006/relationships/externalLink" Target="externalLinks/externalLink40.xml"/><Relationship Id="rId10" Type="http://schemas.openxmlformats.org/officeDocument/2006/relationships/worksheet" Target="worksheets/sheet10.xml"/><Relationship Id="rId31" Type="http://schemas.openxmlformats.org/officeDocument/2006/relationships/externalLink" Target="externalLinks/externalLink14.xml"/><Relationship Id="rId44" Type="http://schemas.openxmlformats.org/officeDocument/2006/relationships/externalLink" Target="externalLinks/externalLink27.xml"/><Relationship Id="rId52" Type="http://schemas.openxmlformats.org/officeDocument/2006/relationships/externalLink" Target="externalLinks/externalLink35.xml"/><Relationship Id="rId60" Type="http://schemas.openxmlformats.org/officeDocument/2006/relationships/externalLink" Target="externalLinks/externalLink43.xml"/><Relationship Id="rId65" Type="http://schemas.openxmlformats.org/officeDocument/2006/relationships/pivotCacheDefinition" Target="pivotCache/pivotCacheDefinition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1.xml"/><Relationship Id="rId39" Type="http://schemas.openxmlformats.org/officeDocument/2006/relationships/externalLink" Target="externalLinks/externalLink22.xml"/><Relationship Id="rId34" Type="http://schemas.openxmlformats.org/officeDocument/2006/relationships/externalLink" Target="externalLinks/externalLink17.xml"/><Relationship Id="rId50" Type="http://schemas.openxmlformats.org/officeDocument/2006/relationships/externalLink" Target="externalLinks/externalLink33.xml"/><Relationship Id="rId55" Type="http://schemas.openxmlformats.org/officeDocument/2006/relationships/externalLink" Target="externalLinks/externalLink38.xml"/></Relationships>
</file>

<file path=xl/drawings/_rels/drawing1.xml.rels><?xml version="1.0" encoding="UTF-8" standalone="yes"?>
<Relationships xmlns="http://schemas.openxmlformats.org/package/2006/relationships"><Relationship Id="rId13" Type="http://schemas.openxmlformats.org/officeDocument/2006/relationships/hyperlink" Target="#'Dimensi&#243;n 7 - Control Interno'!A1"/><Relationship Id="rId18" Type="http://schemas.openxmlformats.org/officeDocument/2006/relationships/hyperlink" Target="https://sedeelectronica.sic.gov.co/transparencia/planeacion/planes-de-accion/plan-previsi%C3%B3n-de-recursos-humanos" TargetMode="External"/><Relationship Id="rId26" Type="http://schemas.openxmlformats.org/officeDocument/2006/relationships/hyperlink" Target="https://sedeelectronica.sic.gov.co/transparencia/planeacion/proyectos-de-inversion" TargetMode="External"/><Relationship Id="rId39" Type="http://schemas.openxmlformats.org/officeDocument/2006/relationships/hyperlink" Target="#'PAI 2025 Consolidado'!R5"/><Relationship Id="rId21" Type="http://schemas.openxmlformats.org/officeDocument/2006/relationships/hyperlink" Target="https://sedeelectronica.sic.gov.co/transparencia/planeacion/planes-de-accion/plan-de-bienestar" TargetMode="External"/><Relationship Id="rId34" Type="http://schemas.openxmlformats.org/officeDocument/2006/relationships/hyperlink" Target="#'PAI 2025 Consolidado'!A1"/><Relationship Id="rId42" Type="http://schemas.openxmlformats.org/officeDocument/2006/relationships/hyperlink" Target="#'PAI 2025 Consolidado'!I5"/><Relationship Id="rId7" Type="http://schemas.openxmlformats.org/officeDocument/2006/relationships/hyperlink" Target="#'Dimensi&#243;n 4 - Evaluaci&#243;n de res'!A1"/><Relationship Id="rId2" Type="http://schemas.openxmlformats.org/officeDocument/2006/relationships/image" Target="../media/image1.png"/><Relationship Id="rId16" Type="http://schemas.openxmlformats.org/officeDocument/2006/relationships/hyperlink" Target="https://sedeelectronica.sic.gov.co/transparencia/contratacion/plan-anual-de-adquisiciones/plan-anual-de-adquisiciones-version-2" TargetMode="External"/><Relationship Id="rId29" Type="http://schemas.openxmlformats.org/officeDocument/2006/relationships/image" Target="../media/image9.svg"/><Relationship Id="rId1" Type="http://schemas.openxmlformats.org/officeDocument/2006/relationships/hyperlink" Target="#'Dimensi&#243;n 1 - Talento Humano '!A1"/><Relationship Id="rId6" Type="http://schemas.openxmlformats.org/officeDocument/2006/relationships/image" Target="../media/image3.png"/><Relationship Id="rId11" Type="http://schemas.openxmlformats.org/officeDocument/2006/relationships/hyperlink" Target="#'Dimensi&#243;n 6 - GESCO+I'!A1"/><Relationship Id="rId24" Type="http://schemas.openxmlformats.org/officeDocument/2006/relationships/hyperlink" Target="https://sedeelectronica.sic.gov.co/transparencia/planeacion/planes-de-accion/plan-estrat%C3%A9gico-de-las%20Tecnolog%C3%ADas-de-la-informaci%C3%B3n-y-las-comunicaciones-peti" TargetMode="External"/><Relationship Id="rId32" Type="http://schemas.openxmlformats.org/officeDocument/2006/relationships/image" Target="../media/image10.png"/><Relationship Id="rId37" Type="http://schemas.openxmlformats.org/officeDocument/2006/relationships/image" Target="../media/image13.svg"/><Relationship Id="rId40" Type="http://schemas.openxmlformats.org/officeDocument/2006/relationships/hyperlink" Target="#'PAI 2025 Consolidado'!M5"/><Relationship Id="rId45" Type="http://schemas.openxmlformats.org/officeDocument/2006/relationships/image" Target="../media/image15.svg"/><Relationship Id="rId5" Type="http://schemas.openxmlformats.org/officeDocument/2006/relationships/hyperlink" Target="#'Dimensi&#243;n 3-Gesti&#243;n con Valor'!A1"/><Relationship Id="rId15" Type="http://schemas.openxmlformats.org/officeDocument/2006/relationships/hyperlink" Target="https://sedeelectronica.sic.gov.co/transparencia/planeacion/plan-institucional-de-archivos/plan-institucional-de-archivos-pinar-sic-0" TargetMode="External"/><Relationship Id="rId23" Type="http://schemas.openxmlformats.org/officeDocument/2006/relationships/hyperlink" Target="https://sedeelectronica.sic.gov.co/transparencia/planeacion/plan-anticorrupcion-y-de-atencion-al-ciudadano/abc-programa-de-transparencia-y-etica-publica" TargetMode="External"/><Relationship Id="rId28" Type="http://schemas.openxmlformats.org/officeDocument/2006/relationships/image" Target="../media/image8.png"/><Relationship Id="rId36" Type="http://schemas.openxmlformats.org/officeDocument/2006/relationships/image" Target="../media/image12.png"/><Relationship Id="rId10" Type="http://schemas.openxmlformats.org/officeDocument/2006/relationships/image" Target="../media/image5.png"/><Relationship Id="rId19" Type="http://schemas.openxmlformats.org/officeDocument/2006/relationships/hyperlink" Target="https://sedeelectronica.sic.gov.co/transparencia/planeacion/plan-estrategico-de-talento-humano/plan-estrategico-de-recursos-humanos" TargetMode="External"/><Relationship Id="rId31" Type="http://schemas.openxmlformats.org/officeDocument/2006/relationships/hyperlink" Target="https://sedeelectronica.sic.gov.co/transparencia/planeacion/planes-de-accion/plan-de-acci%C3%B3n-institucional" TargetMode="External"/><Relationship Id="rId44" Type="http://schemas.openxmlformats.org/officeDocument/2006/relationships/image" Target="../media/image14.png"/><Relationship Id="rId4" Type="http://schemas.openxmlformats.org/officeDocument/2006/relationships/image" Target="../media/image2.png"/><Relationship Id="rId9" Type="http://schemas.openxmlformats.org/officeDocument/2006/relationships/hyperlink" Target="#'Dimensi&#243;n 5 - Informaci&#243;n y com'!A1"/><Relationship Id="rId14" Type="http://schemas.openxmlformats.org/officeDocument/2006/relationships/image" Target="../media/image7.png"/><Relationship Id="rId22" Type="http://schemas.openxmlformats.org/officeDocument/2006/relationships/hyperlink" Target="https://sedeelectronica.sic.gov.co/transparencia/planeacion/planes-de-accion/plan-de-seguridad-y-salud-en-el-trabajo" TargetMode="External"/><Relationship Id="rId27" Type="http://schemas.openxmlformats.org/officeDocument/2006/relationships/hyperlink" Target="#'PAI 2025 Publicado'!A1"/><Relationship Id="rId30" Type="http://schemas.openxmlformats.org/officeDocument/2006/relationships/hyperlink" Target="https://sedeelectronica.sic.gov.co/transparencia/planeacion/planes-de-accion/plan-de-tratamiento-de-riesgos%20de-seguridad-y-privacidad-de-la-informaci%C3%B3n" TargetMode="External"/><Relationship Id="rId35" Type="http://schemas.openxmlformats.org/officeDocument/2006/relationships/hyperlink" Target="#'PAI 2025 Consolidado'!H5"/><Relationship Id="rId43" Type="http://schemas.openxmlformats.org/officeDocument/2006/relationships/hyperlink" Target="#Convenciones!A1"/><Relationship Id="rId8" Type="http://schemas.openxmlformats.org/officeDocument/2006/relationships/image" Target="../media/image4.png"/><Relationship Id="rId3" Type="http://schemas.openxmlformats.org/officeDocument/2006/relationships/hyperlink" Target="#'Dimensi&#243;n 2 - Direccionamiento'!A1"/><Relationship Id="rId12" Type="http://schemas.openxmlformats.org/officeDocument/2006/relationships/image" Target="../media/image6.png"/><Relationship Id="rId17" Type="http://schemas.openxmlformats.org/officeDocument/2006/relationships/hyperlink" Target="https://sedeelectronica.sic.gov.co/transparencia/planeacion/planes-de-accion/plan-anual-de-vacantes" TargetMode="External"/><Relationship Id="rId25" Type="http://schemas.openxmlformats.org/officeDocument/2006/relationships/hyperlink" Target="https://sedeelectronica.sic.gov.co/transparencia/planeacion/planes-de-accion/plan-de-seguridad-y-privacidad-de-la-informaci%C3%B3n" TargetMode="External"/><Relationship Id="rId33" Type="http://schemas.openxmlformats.org/officeDocument/2006/relationships/image" Target="../media/image11.svg"/><Relationship Id="rId38" Type="http://schemas.openxmlformats.org/officeDocument/2006/relationships/hyperlink" Target="#'PAI 2025 Consolidado'!J5"/><Relationship Id="rId46" Type="http://schemas.openxmlformats.org/officeDocument/2006/relationships/hyperlink" Target="#RANKIG!A1"/><Relationship Id="rId20" Type="http://schemas.openxmlformats.org/officeDocument/2006/relationships/hyperlink" Target="https://sedeelectronica.sic.gov.co/transparencia/planeacion/planes-de-accion/plan-de-capacitaci%C3%B3n" TargetMode="External"/><Relationship Id="rId41" Type="http://schemas.openxmlformats.org/officeDocument/2006/relationships/hyperlink" Target="#'PAI 2025 Consolidado'!W5"/></Relationships>
</file>

<file path=xl/drawings/_rels/drawing10.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image" Target="../media/image17.jpeg"/><Relationship Id="rId1" Type="http://schemas.openxmlformats.org/officeDocument/2006/relationships/hyperlink" Target="#'CONTENIDO '!A1"/><Relationship Id="rId4"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hyperlink" Target="#'CONTENIDO '!A1"/></Relationships>
</file>

<file path=xl/drawings/_rels/drawing2.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1.png"/><Relationship Id="rId4" Type="http://schemas.openxmlformats.org/officeDocument/2006/relationships/image" Target="../media/image17.jpeg"/></Relationships>
</file>

<file path=xl/drawings/_rels/drawing3.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2.png"/><Relationship Id="rId4" Type="http://schemas.openxmlformats.org/officeDocument/2006/relationships/image" Target="../media/image17.jpeg"/></Relationships>
</file>

<file path=xl/drawings/_rels/drawing4.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3.png"/><Relationship Id="rId4" Type="http://schemas.openxmlformats.org/officeDocument/2006/relationships/image" Target="../media/image17.jpeg"/></Relationships>
</file>

<file path=xl/drawings/_rels/drawing5.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4.png"/><Relationship Id="rId4" Type="http://schemas.openxmlformats.org/officeDocument/2006/relationships/image" Target="../media/image17.jpeg"/></Relationships>
</file>

<file path=xl/drawings/_rels/drawing6.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5.png"/><Relationship Id="rId4" Type="http://schemas.openxmlformats.org/officeDocument/2006/relationships/image" Target="../media/image17.jpeg"/></Relationships>
</file>

<file path=xl/drawings/_rels/drawing7.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6.png"/><Relationship Id="rId4" Type="http://schemas.openxmlformats.org/officeDocument/2006/relationships/image" Target="../media/image17.jpeg"/></Relationships>
</file>

<file path=xl/drawings/_rels/drawing8.xml.rels><?xml version="1.0" encoding="UTF-8" standalone="yes"?>
<Relationships xmlns="http://schemas.openxmlformats.org/package/2006/relationships"><Relationship Id="rId3" Type="http://schemas.openxmlformats.org/officeDocument/2006/relationships/hyperlink" Target="#'CONTENIDO '!A1"/><Relationship Id="rId2" Type="http://schemas.openxmlformats.org/officeDocument/2006/relationships/image" Target="../media/image16.jpeg"/><Relationship Id="rId1" Type="http://schemas.openxmlformats.org/officeDocument/2006/relationships/image" Target="../media/image7.png"/><Relationship Id="rId4" Type="http://schemas.openxmlformats.org/officeDocument/2006/relationships/image" Target="../media/image17.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hyperlink" Target="#'CONTENIDO '!A27"/><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xdr:from>
      <xdr:col>1</xdr:col>
      <xdr:colOff>66676</xdr:colOff>
      <xdr:row>9</xdr:row>
      <xdr:rowOff>67234</xdr:rowOff>
    </xdr:from>
    <xdr:to>
      <xdr:col>1</xdr:col>
      <xdr:colOff>1630240</xdr:colOff>
      <xdr:row>12</xdr:row>
      <xdr:rowOff>78440</xdr:rowOff>
    </xdr:to>
    <xdr:sp macro="" textlink="">
      <xdr:nvSpPr>
        <xdr:cNvPr id="3" name="Rectángulo: esquinas redondeadas 2">
          <a:hlinkClick xmlns:r="http://schemas.openxmlformats.org/officeDocument/2006/relationships" r:id="rId1"/>
          <a:extLst>
            <a:ext uri="{FF2B5EF4-FFF2-40B4-BE49-F238E27FC236}">
              <a16:creationId xmlns:a16="http://schemas.microsoft.com/office/drawing/2014/main" id="{1ACF692F-390E-DE4D-85D8-B6EDFD8A7E23}"/>
            </a:ext>
          </a:extLst>
        </xdr:cNvPr>
        <xdr:cNvSpPr/>
      </xdr:nvSpPr>
      <xdr:spPr>
        <a:xfrm>
          <a:off x="249849" y="2192042"/>
          <a:ext cx="1563564" cy="1385004"/>
        </a:xfrm>
        <a:prstGeom prst="roundRect">
          <a:avLst/>
        </a:prstGeom>
        <a:noFill/>
        <a:ln>
          <a:solidFill>
            <a:schemeClr val="accent6">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100" kern="1200"/>
            <a:t> </a:t>
          </a:r>
          <a:r>
            <a:rPr lang="es-CO" sz="1100" b="1" kern="1200">
              <a:solidFill>
                <a:schemeClr val="accent6">
                  <a:lumMod val="50000"/>
                </a:schemeClr>
              </a:solidFill>
            </a:rPr>
            <a:t>DIMENSIÓN 1 - TALENTO HUMANO</a:t>
          </a: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xdr:txBody>
    </xdr:sp>
    <xdr:clientData/>
  </xdr:twoCellAnchor>
  <xdr:twoCellAnchor editAs="oneCell">
    <xdr:from>
      <xdr:col>1</xdr:col>
      <xdr:colOff>484051</xdr:colOff>
      <xdr:row>10</xdr:row>
      <xdr:rowOff>357770</xdr:rowOff>
    </xdr:from>
    <xdr:to>
      <xdr:col>1</xdr:col>
      <xdr:colOff>1382452</xdr:colOff>
      <xdr:row>10</xdr:row>
      <xdr:rowOff>934182</xdr:rowOff>
    </xdr:to>
    <xdr:pic>
      <xdr:nvPicPr>
        <xdr:cNvPr id="2" name="Imagen 1">
          <a:extLst>
            <a:ext uri="{FF2B5EF4-FFF2-40B4-BE49-F238E27FC236}">
              <a16:creationId xmlns:a16="http://schemas.microsoft.com/office/drawing/2014/main" id="{CE430311-F8FB-D06A-1EF8-2C87DC777DF6}"/>
            </a:ext>
          </a:extLst>
        </xdr:cNvPr>
        <xdr:cNvPicPr>
          <a:picLocks noChangeAspect="1"/>
        </xdr:cNvPicPr>
      </xdr:nvPicPr>
      <xdr:blipFill>
        <a:blip xmlns:r="http://schemas.openxmlformats.org/officeDocument/2006/relationships" r:embed="rId2"/>
        <a:stretch>
          <a:fillRect/>
        </a:stretch>
      </xdr:blipFill>
      <xdr:spPr>
        <a:xfrm>
          <a:off x="667224" y="2665751"/>
          <a:ext cx="898401" cy="576412"/>
        </a:xfrm>
        <a:prstGeom prst="rect">
          <a:avLst/>
        </a:prstGeom>
      </xdr:spPr>
    </xdr:pic>
    <xdr:clientData/>
  </xdr:twoCellAnchor>
  <xdr:twoCellAnchor>
    <xdr:from>
      <xdr:col>2</xdr:col>
      <xdr:colOff>9137</xdr:colOff>
      <xdr:row>9</xdr:row>
      <xdr:rowOff>78440</xdr:rowOff>
    </xdr:from>
    <xdr:to>
      <xdr:col>2</xdr:col>
      <xdr:colOff>1714500</xdr:colOff>
      <xdr:row>12</xdr:row>
      <xdr:rowOff>78440</xdr:rowOff>
    </xdr:to>
    <xdr:sp macro="" textlink="">
      <xdr:nvSpPr>
        <xdr:cNvPr id="4" name="Rectángulo: esquinas redondeadas 3">
          <a:hlinkClick xmlns:r="http://schemas.openxmlformats.org/officeDocument/2006/relationships" r:id="rId3"/>
          <a:extLst>
            <a:ext uri="{FF2B5EF4-FFF2-40B4-BE49-F238E27FC236}">
              <a16:creationId xmlns:a16="http://schemas.microsoft.com/office/drawing/2014/main" id="{2E090280-3EA3-4D9D-8A4A-73D08BEE77D8}"/>
            </a:ext>
          </a:extLst>
        </xdr:cNvPr>
        <xdr:cNvSpPr/>
      </xdr:nvSpPr>
      <xdr:spPr>
        <a:xfrm>
          <a:off x="1914137" y="2260531"/>
          <a:ext cx="1705363" cy="1385454"/>
        </a:xfrm>
        <a:prstGeom prst="roundRect">
          <a:avLst/>
        </a:prstGeom>
        <a:noFill/>
        <a:ln>
          <a:solidFill>
            <a:schemeClr val="accent5">
              <a:lumMod val="5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t> </a:t>
          </a:r>
          <a:r>
            <a:rPr lang="es-CO" sz="1100" b="1" kern="1200">
              <a:solidFill>
                <a:schemeClr val="accent5">
                  <a:lumMod val="50000"/>
                </a:schemeClr>
              </a:solidFill>
            </a:rPr>
            <a:t>DIMENSIÓN 2 - DIRECCIONAMIENTO ESTRATÉGICO</a:t>
          </a: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xdr:txBody>
    </xdr:sp>
    <xdr:clientData/>
  </xdr:twoCellAnchor>
  <xdr:twoCellAnchor editAs="oneCell">
    <xdr:from>
      <xdr:col>2</xdr:col>
      <xdr:colOff>721897</xdr:colOff>
      <xdr:row>10</xdr:row>
      <xdr:rowOff>508493</xdr:rowOff>
    </xdr:from>
    <xdr:to>
      <xdr:col>2</xdr:col>
      <xdr:colOff>1224796</xdr:colOff>
      <xdr:row>11</xdr:row>
      <xdr:rowOff>1823</xdr:rowOff>
    </xdr:to>
    <xdr:pic>
      <xdr:nvPicPr>
        <xdr:cNvPr id="6" name="Imagen 5">
          <a:extLst>
            <a:ext uri="{FF2B5EF4-FFF2-40B4-BE49-F238E27FC236}">
              <a16:creationId xmlns:a16="http://schemas.microsoft.com/office/drawing/2014/main" id="{696D80D7-F4EC-4EAF-ED56-1F9D8BC8F231}"/>
            </a:ext>
          </a:extLst>
        </xdr:cNvPr>
        <xdr:cNvPicPr>
          <a:picLocks noChangeAspect="1"/>
        </xdr:cNvPicPr>
      </xdr:nvPicPr>
      <xdr:blipFill>
        <a:blip xmlns:r="http://schemas.openxmlformats.org/officeDocument/2006/relationships" r:embed="rId4"/>
        <a:stretch>
          <a:fillRect/>
        </a:stretch>
      </xdr:blipFill>
      <xdr:spPr>
        <a:xfrm>
          <a:off x="2645214" y="2816474"/>
          <a:ext cx="502899" cy="498959"/>
        </a:xfrm>
        <a:prstGeom prst="rect">
          <a:avLst/>
        </a:prstGeom>
      </xdr:spPr>
    </xdr:pic>
    <xdr:clientData/>
  </xdr:twoCellAnchor>
  <xdr:twoCellAnchor>
    <xdr:from>
      <xdr:col>3</xdr:col>
      <xdr:colOff>17319</xdr:colOff>
      <xdr:row>9</xdr:row>
      <xdr:rowOff>96370</xdr:rowOff>
    </xdr:from>
    <xdr:to>
      <xdr:col>3</xdr:col>
      <xdr:colOff>1939636</xdr:colOff>
      <xdr:row>12</xdr:row>
      <xdr:rowOff>96370</xdr:rowOff>
    </xdr:to>
    <xdr:sp macro="" textlink="">
      <xdr:nvSpPr>
        <xdr:cNvPr id="7" name="Rectángulo: esquinas redondeadas 6">
          <a:hlinkClick xmlns:r="http://schemas.openxmlformats.org/officeDocument/2006/relationships" r:id="rId5"/>
          <a:extLst>
            <a:ext uri="{FF2B5EF4-FFF2-40B4-BE49-F238E27FC236}">
              <a16:creationId xmlns:a16="http://schemas.microsoft.com/office/drawing/2014/main" id="{1C344AFD-FE7F-4875-9B97-A4337C43D85D}"/>
            </a:ext>
          </a:extLst>
        </xdr:cNvPr>
        <xdr:cNvSpPr/>
      </xdr:nvSpPr>
      <xdr:spPr>
        <a:xfrm>
          <a:off x="3792683" y="2278461"/>
          <a:ext cx="1922317" cy="1385454"/>
        </a:xfrm>
        <a:prstGeom prst="roundRect">
          <a:avLst/>
        </a:prstGeom>
        <a:noFill/>
        <a:ln>
          <a:solidFill>
            <a:schemeClr val="tx2">
              <a:lumMod val="90000"/>
              <a:lumOff val="1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solidFill>
                <a:schemeClr val="tx2">
                  <a:lumMod val="90000"/>
                  <a:lumOff val="10000"/>
                </a:schemeClr>
              </a:solidFill>
            </a:rPr>
            <a:t> </a:t>
          </a:r>
          <a:r>
            <a:rPr lang="es-CO" sz="1100" b="1" kern="1200">
              <a:solidFill>
                <a:schemeClr val="tx2">
                  <a:lumMod val="90000"/>
                  <a:lumOff val="10000"/>
                </a:schemeClr>
              </a:solidFill>
            </a:rPr>
            <a:t>DIMENSIÓN 3 - GESTIÓN CON VALOR PARA RESULTADOS</a:t>
          </a: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3</xdr:col>
      <xdr:colOff>630327</xdr:colOff>
      <xdr:row>10</xdr:row>
      <xdr:rowOff>518551</xdr:rowOff>
    </xdr:from>
    <xdr:to>
      <xdr:col>3</xdr:col>
      <xdr:colOff>1220166</xdr:colOff>
      <xdr:row>10</xdr:row>
      <xdr:rowOff>986528</xdr:rowOff>
    </xdr:to>
    <xdr:pic>
      <xdr:nvPicPr>
        <xdr:cNvPr id="9" name="Imagen 8">
          <a:extLst>
            <a:ext uri="{FF2B5EF4-FFF2-40B4-BE49-F238E27FC236}">
              <a16:creationId xmlns:a16="http://schemas.microsoft.com/office/drawing/2014/main" id="{13371F84-B82B-EBFF-A620-C5C66375FDB1}"/>
            </a:ext>
          </a:extLst>
        </xdr:cNvPr>
        <xdr:cNvPicPr>
          <a:picLocks noChangeAspect="1"/>
        </xdr:cNvPicPr>
      </xdr:nvPicPr>
      <xdr:blipFill rotWithShape="1">
        <a:blip xmlns:r="http://schemas.openxmlformats.org/officeDocument/2006/relationships" r:embed="rId6"/>
        <a:srcRect t="6001" b="1"/>
        <a:stretch/>
      </xdr:blipFill>
      <xdr:spPr>
        <a:xfrm>
          <a:off x="4423616" y="2507104"/>
          <a:ext cx="589839" cy="467977"/>
        </a:xfrm>
        <a:prstGeom prst="rect">
          <a:avLst/>
        </a:prstGeom>
      </xdr:spPr>
    </xdr:pic>
    <xdr:clientData/>
  </xdr:twoCellAnchor>
  <xdr:twoCellAnchor>
    <xdr:from>
      <xdr:col>3</xdr:col>
      <xdr:colOff>2078181</xdr:colOff>
      <xdr:row>9</xdr:row>
      <xdr:rowOff>108187</xdr:rowOff>
    </xdr:from>
    <xdr:to>
      <xdr:col>5</xdr:col>
      <xdr:colOff>1575955</xdr:colOff>
      <xdr:row>12</xdr:row>
      <xdr:rowOff>108187</xdr:rowOff>
    </xdr:to>
    <xdr:sp macro="" textlink="">
      <xdr:nvSpPr>
        <xdr:cNvPr id="10" name="Rectángulo: esquinas redondeadas 9">
          <a:hlinkClick xmlns:r="http://schemas.openxmlformats.org/officeDocument/2006/relationships" r:id="rId7"/>
          <a:extLst>
            <a:ext uri="{FF2B5EF4-FFF2-40B4-BE49-F238E27FC236}">
              <a16:creationId xmlns:a16="http://schemas.microsoft.com/office/drawing/2014/main" id="{A84235DD-8102-4A6E-8D65-A428D723E421}"/>
            </a:ext>
          </a:extLst>
        </xdr:cNvPr>
        <xdr:cNvSpPr/>
      </xdr:nvSpPr>
      <xdr:spPr>
        <a:xfrm>
          <a:off x="5853545" y="2290278"/>
          <a:ext cx="1922319" cy="1385454"/>
        </a:xfrm>
        <a:prstGeom prst="roundRect">
          <a:avLst/>
        </a:prstGeom>
        <a:noFill/>
        <a:ln>
          <a:solidFill>
            <a:schemeClr val="accent2">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solidFill>
                <a:schemeClr val="tx2">
                  <a:lumMod val="90000"/>
                  <a:lumOff val="10000"/>
                </a:schemeClr>
              </a:solidFill>
            </a:rPr>
            <a:t> </a:t>
          </a:r>
          <a:r>
            <a:rPr lang="es-CO" sz="1100" b="1" kern="1200">
              <a:solidFill>
                <a:schemeClr val="accent2">
                  <a:lumMod val="75000"/>
                </a:schemeClr>
              </a:solidFill>
            </a:rPr>
            <a:t>DIMENSIÓN 4 -</a:t>
          </a:r>
          <a:r>
            <a:rPr lang="es-CO" sz="1100" b="1" kern="1200" baseline="0">
              <a:solidFill>
                <a:schemeClr val="accent2">
                  <a:lumMod val="75000"/>
                </a:schemeClr>
              </a:solidFill>
            </a:rPr>
            <a:t> EVALUACIÓN DE RESULTADOS</a:t>
          </a:r>
          <a:endParaRPr lang="es-CO" sz="1100" b="1" kern="1200">
            <a:solidFill>
              <a:schemeClr val="accent2">
                <a:lumMod val="75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5</xdr:col>
      <xdr:colOff>333668</xdr:colOff>
      <xdr:row>10</xdr:row>
      <xdr:rowOff>552146</xdr:rowOff>
    </xdr:from>
    <xdr:to>
      <xdr:col>5</xdr:col>
      <xdr:colOff>718939</xdr:colOff>
      <xdr:row>10</xdr:row>
      <xdr:rowOff>987136</xdr:rowOff>
    </xdr:to>
    <xdr:pic>
      <xdr:nvPicPr>
        <xdr:cNvPr id="11" name="Imagen 10">
          <a:extLst>
            <a:ext uri="{FF2B5EF4-FFF2-40B4-BE49-F238E27FC236}">
              <a16:creationId xmlns:a16="http://schemas.microsoft.com/office/drawing/2014/main" id="{49FFA691-2438-6CD3-CC0C-20E5E4BCF352}"/>
            </a:ext>
          </a:extLst>
        </xdr:cNvPr>
        <xdr:cNvPicPr>
          <a:picLocks noChangeAspect="1"/>
        </xdr:cNvPicPr>
      </xdr:nvPicPr>
      <xdr:blipFill>
        <a:blip xmlns:r="http://schemas.openxmlformats.org/officeDocument/2006/relationships" r:embed="rId8"/>
        <a:stretch>
          <a:fillRect/>
        </a:stretch>
      </xdr:blipFill>
      <xdr:spPr>
        <a:xfrm>
          <a:off x="6549984" y="2540699"/>
          <a:ext cx="385271" cy="434990"/>
        </a:xfrm>
        <a:prstGeom prst="rect">
          <a:avLst/>
        </a:prstGeom>
      </xdr:spPr>
    </xdr:pic>
    <xdr:clientData/>
  </xdr:twoCellAnchor>
  <xdr:twoCellAnchor>
    <xdr:from>
      <xdr:col>5</xdr:col>
      <xdr:colOff>1679864</xdr:colOff>
      <xdr:row>9</xdr:row>
      <xdr:rowOff>59376</xdr:rowOff>
    </xdr:from>
    <xdr:to>
      <xdr:col>6</xdr:col>
      <xdr:colOff>1783773</xdr:colOff>
      <xdr:row>12</xdr:row>
      <xdr:rowOff>86591</xdr:rowOff>
    </xdr:to>
    <xdr:sp macro="" textlink="">
      <xdr:nvSpPr>
        <xdr:cNvPr id="5" name="Rectángulo: esquinas redondeadas 4">
          <a:hlinkClick xmlns:r="http://schemas.openxmlformats.org/officeDocument/2006/relationships" r:id="rId9"/>
          <a:extLst>
            <a:ext uri="{FF2B5EF4-FFF2-40B4-BE49-F238E27FC236}">
              <a16:creationId xmlns:a16="http://schemas.microsoft.com/office/drawing/2014/main" id="{5B20002E-824A-4BFA-BF19-64E859222845}"/>
            </a:ext>
          </a:extLst>
        </xdr:cNvPr>
        <xdr:cNvSpPr/>
      </xdr:nvSpPr>
      <xdr:spPr>
        <a:xfrm>
          <a:off x="7879773" y="2241467"/>
          <a:ext cx="1922318" cy="1412669"/>
        </a:xfrm>
        <a:prstGeom prst="roundRect">
          <a:avLst/>
        </a:prstGeom>
        <a:noFill/>
        <a:ln>
          <a:solidFill>
            <a:srgbClr val="A5002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b="1" kern="1200">
              <a:solidFill>
                <a:srgbClr val="C00000"/>
              </a:solidFill>
            </a:rPr>
            <a:t> </a:t>
          </a:r>
          <a:r>
            <a:rPr lang="es-CO" sz="1100" b="1" kern="1200">
              <a:solidFill>
                <a:srgbClr val="A50021"/>
              </a:solidFill>
            </a:rPr>
            <a:t>DIMENSIÓN 5 -</a:t>
          </a:r>
          <a:r>
            <a:rPr lang="es-CO" sz="1100" b="1" kern="1200" baseline="0">
              <a:solidFill>
                <a:srgbClr val="A50021"/>
              </a:solidFill>
            </a:rPr>
            <a:t> INFORMACIÓN Y COMUNICACIÓN</a:t>
          </a:r>
          <a:endParaRPr lang="es-CO" sz="1100" b="1" kern="1200">
            <a:solidFill>
              <a:srgbClr val="A50021"/>
            </a:solidFill>
          </a:endParaRPr>
        </a:p>
        <a:p>
          <a:pPr algn="ctr"/>
          <a:endParaRPr lang="es-CO" sz="1100" b="1"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6</xdr:col>
      <xdr:colOff>638446</xdr:colOff>
      <xdr:row>10</xdr:row>
      <xdr:rowOff>514743</xdr:rowOff>
    </xdr:from>
    <xdr:to>
      <xdr:col>6</xdr:col>
      <xdr:colOff>1005718</xdr:colOff>
      <xdr:row>10</xdr:row>
      <xdr:rowOff>969819</xdr:rowOff>
    </xdr:to>
    <xdr:pic>
      <xdr:nvPicPr>
        <xdr:cNvPr id="8" name="Imagen 7">
          <a:extLst>
            <a:ext uri="{FF2B5EF4-FFF2-40B4-BE49-F238E27FC236}">
              <a16:creationId xmlns:a16="http://schemas.microsoft.com/office/drawing/2014/main" id="{08FA2A9D-D751-8127-CDD5-8E77EF8938CC}"/>
            </a:ext>
          </a:extLst>
        </xdr:cNvPr>
        <xdr:cNvPicPr>
          <a:picLocks noChangeAspect="1"/>
        </xdr:cNvPicPr>
      </xdr:nvPicPr>
      <xdr:blipFill>
        <a:blip xmlns:r="http://schemas.openxmlformats.org/officeDocument/2006/relationships" r:embed="rId10"/>
        <a:stretch>
          <a:fillRect/>
        </a:stretch>
      </xdr:blipFill>
      <xdr:spPr>
        <a:xfrm>
          <a:off x="8659499" y="2503296"/>
          <a:ext cx="367272" cy="455076"/>
        </a:xfrm>
        <a:prstGeom prst="rect">
          <a:avLst/>
        </a:prstGeom>
      </xdr:spPr>
    </xdr:pic>
    <xdr:clientData/>
  </xdr:twoCellAnchor>
  <xdr:twoCellAnchor>
    <xdr:from>
      <xdr:col>7</xdr:col>
      <xdr:colOff>64324</xdr:colOff>
      <xdr:row>9</xdr:row>
      <xdr:rowOff>86591</xdr:rowOff>
    </xdr:from>
    <xdr:to>
      <xdr:col>8</xdr:col>
      <xdr:colOff>155864</xdr:colOff>
      <xdr:row>12</xdr:row>
      <xdr:rowOff>69273</xdr:rowOff>
    </xdr:to>
    <xdr:sp macro="" textlink="">
      <xdr:nvSpPr>
        <xdr:cNvPr id="12" name="Rectángulo: esquinas redondeadas 11">
          <a:hlinkClick xmlns:r="http://schemas.openxmlformats.org/officeDocument/2006/relationships" r:id="rId11"/>
          <a:extLst>
            <a:ext uri="{FF2B5EF4-FFF2-40B4-BE49-F238E27FC236}">
              <a16:creationId xmlns:a16="http://schemas.microsoft.com/office/drawing/2014/main" id="{52CB86D0-EE8F-4600-8BA2-1CA431E770B9}"/>
            </a:ext>
          </a:extLst>
        </xdr:cNvPr>
        <xdr:cNvSpPr/>
      </xdr:nvSpPr>
      <xdr:spPr>
        <a:xfrm>
          <a:off x="9918369" y="2268682"/>
          <a:ext cx="1857995" cy="1368136"/>
        </a:xfrm>
        <a:prstGeom prst="roundRect">
          <a:avLst/>
        </a:prstGeom>
        <a:noFill/>
        <a:ln>
          <a:solidFill>
            <a:schemeClr val="bg2">
              <a:lumMod val="2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solidFill>
                <a:schemeClr val="bg2">
                  <a:lumMod val="25000"/>
                </a:schemeClr>
              </a:solidFill>
            </a:rPr>
            <a:t> </a:t>
          </a:r>
          <a:r>
            <a:rPr lang="es-CO" sz="1100" b="1" kern="1200">
              <a:solidFill>
                <a:schemeClr val="bg2">
                  <a:lumMod val="25000"/>
                </a:schemeClr>
              </a:solidFill>
            </a:rPr>
            <a:t>DIMENSIÓN 6 - GESTIÓN DEL CONOCIMIENTO Y LA INNOVACIÓN</a:t>
          </a:r>
        </a:p>
        <a:p>
          <a:pPr algn="ctr"/>
          <a:endParaRPr lang="es-CO" sz="1100"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bg2">
                <a:lumMod val="25000"/>
              </a:schemeClr>
            </a:solidFill>
          </a:endParaRPr>
        </a:p>
      </xdr:txBody>
    </xdr:sp>
    <xdr:clientData/>
  </xdr:twoCellAnchor>
  <xdr:twoCellAnchor editAs="oneCell">
    <xdr:from>
      <xdr:col>7</xdr:col>
      <xdr:colOff>746384</xdr:colOff>
      <xdr:row>10</xdr:row>
      <xdr:rowOff>568826</xdr:rowOff>
    </xdr:from>
    <xdr:to>
      <xdr:col>7</xdr:col>
      <xdr:colOff>1186447</xdr:colOff>
      <xdr:row>11</xdr:row>
      <xdr:rowOff>1</xdr:rowOff>
    </xdr:to>
    <xdr:pic>
      <xdr:nvPicPr>
        <xdr:cNvPr id="13" name="Imagen 12">
          <a:extLst>
            <a:ext uri="{FF2B5EF4-FFF2-40B4-BE49-F238E27FC236}">
              <a16:creationId xmlns:a16="http://schemas.microsoft.com/office/drawing/2014/main" id="{09F8CA84-AE41-FDCB-5D28-DDE3061A5EC7}"/>
            </a:ext>
          </a:extLst>
        </xdr:cNvPr>
        <xdr:cNvPicPr>
          <a:picLocks noChangeAspect="1"/>
        </xdr:cNvPicPr>
      </xdr:nvPicPr>
      <xdr:blipFill rotWithShape="1">
        <a:blip xmlns:r="http://schemas.openxmlformats.org/officeDocument/2006/relationships" r:embed="rId12"/>
        <a:srcRect t="8450"/>
        <a:stretch/>
      </xdr:blipFill>
      <xdr:spPr>
        <a:xfrm>
          <a:off x="10588884" y="2557379"/>
          <a:ext cx="440063" cy="433806"/>
        </a:xfrm>
        <a:prstGeom prst="rect">
          <a:avLst/>
        </a:prstGeom>
      </xdr:spPr>
    </xdr:pic>
    <xdr:clientData/>
  </xdr:twoCellAnchor>
  <xdr:twoCellAnchor>
    <xdr:from>
      <xdr:col>8</xdr:col>
      <xdr:colOff>235033</xdr:colOff>
      <xdr:row>9</xdr:row>
      <xdr:rowOff>86591</xdr:rowOff>
    </xdr:from>
    <xdr:to>
      <xdr:col>9</xdr:col>
      <xdr:colOff>69274</xdr:colOff>
      <xdr:row>12</xdr:row>
      <xdr:rowOff>66842</xdr:rowOff>
    </xdr:to>
    <xdr:sp macro="" textlink="">
      <xdr:nvSpPr>
        <xdr:cNvPr id="14" name="Rectángulo: esquinas redondeadas 13">
          <a:hlinkClick xmlns:r="http://schemas.openxmlformats.org/officeDocument/2006/relationships" r:id="rId13"/>
          <a:extLst>
            <a:ext uri="{FF2B5EF4-FFF2-40B4-BE49-F238E27FC236}">
              <a16:creationId xmlns:a16="http://schemas.microsoft.com/office/drawing/2014/main" id="{1747045A-5C75-4432-A1CB-CB5C59AD3D70}"/>
            </a:ext>
          </a:extLst>
        </xdr:cNvPr>
        <xdr:cNvSpPr/>
      </xdr:nvSpPr>
      <xdr:spPr>
        <a:xfrm>
          <a:off x="11832138" y="1891328"/>
          <a:ext cx="1822794" cy="1350514"/>
        </a:xfrm>
        <a:prstGeom prst="roundRect">
          <a:avLst/>
        </a:prstGeom>
        <a:noFill/>
        <a:ln>
          <a:solidFill>
            <a:srgbClr val="FFC000"/>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O" sz="1100" kern="1200">
              <a:solidFill>
                <a:schemeClr val="tx2">
                  <a:lumMod val="90000"/>
                  <a:lumOff val="10000"/>
                </a:schemeClr>
              </a:solidFill>
            </a:rPr>
            <a:t> </a:t>
          </a:r>
          <a:r>
            <a:rPr lang="es-CO" sz="1100" b="1" kern="1200">
              <a:solidFill>
                <a:srgbClr val="FFC000"/>
              </a:solidFill>
            </a:rPr>
            <a:t>DIMENSIÓN 7 - CONTROL INTERNO</a:t>
          </a: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8</xdr:col>
      <xdr:colOff>881304</xdr:colOff>
      <xdr:row>10</xdr:row>
      <xdr:rowOff>367559</xdr:rowOff>
    </xdr:from>
    <xdr:to>
      <xdr:col>8</xdr:col>
      <xdr:colOff>1326710</xdr:colOff>
      <xdr:row>10</xdr:row>
      <xdr:rowOff>951285</xdr:rowOff>
    </xdr:to>
    <xdr:pic>
      <xdr:nvPicPr>
        <xdr:cNvPr id="15" name="Imagen 14">
          <a:extLst>
            <a:ext uri="{FF2B5EF4-FFF2-40B4-BE49-F238E27FC236}">
              <a16:creationId xmlns:a16="http://schemas.microsoft.com/office/drawing/2014/main" id="{C9709C3D-C065-9C27-37FD-17B78474075B}"/>
            </a:ext>
          </a:extLst>
        </xdr:cNvPr>
        <xdr:cNvPicPr>
          <a:picLocks noChangeAspect="1"/>
        </xdr:cNvPicPr>
      </xdr:nvPicPr>
      <xdr:blipFill>
        <a:blip xmlns:r="http://schemas.openxmlformats.org/officeDocument/2006/relationships" r:embed="rId14"/>
        <a:stretch>
          <a:fillRect/>
        </a:stretch>
      </xdr:blipFill>
      <xdr:spPr>
        <a:xfrm>
          <a:off x="12470054" y="2413670"/>
          <a:ext cx="445406" cy="583726"/>
        </a:xfrm>
        <a:prstGeom prst="rect">
          <a:avLst/>
        </a:prstGeom>
      </xdr:spPr>
    </xdr:pic>
    <xdr:clientData/>
  </xdr:twoCellAnchor>
  <xdr:twoCellAnchor>
    <xdr:from>
      <xdr:col>0</xdr:col>
      <xdr:colOff>109904</xdr:colOff>
      <xdr:row>0</xdr:row>
      <xdr:rowOff>54691</xdr:rowOff>
    </xdr:from>
    <xdr:to>
      <xdr:col>8</xdr:col>
      <xdr:colOff>1923319</xdr:colOff>
      <xdr:row>8</xdr:row>
      <xdr:rowOff>153863</xdr:rowOff>
    </xdr:to>
    <xdr:sp macro="" textlink="">
      <xdr:nvSpPr>
        <xdr:cNvPr id="16" name="Rectángulo: esquinas redondeadas 15">
          <a:extLst>
            <a:ext uri="{FF2B5EF4-FFF2-40B4-BE49-F238E27FC236}">
              <a16:creationId xmlns:a16="http://schemas.microsoft.com/office/drawing/2014/main" id="{D401E5FC-F470-435C-A803-9D867D246D68}"/>
            </a:ext>
          </a:extLst>
        </xdr:cNvPr>
        <xdr:cNvSpPr/>
      </xdr:nvSpPr>
      <xdr:spPr>
        <a:xfrm>
          <a:off x="109904" y="54691"/>
          <a:ext cx="14965242" cy="2040807"/>
        </a:xfrm>
        <a:prstGeom prst="roundRect">
          <a:avLst/>
        </a:prstGeom>
        <a:noFill/>
        <a:ln>
          <a:solidFill>
            <a:srgbClr val="962D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2400" b="1" kern="1200">
              <a:solidFill>
                <a:srgbClr val="962D46"/>
              </a:solidFill>
              <a:latin typeface="+mn-lt"/>
              <a:ea typeface="+mn-ea"/>
              <a:cs typeface="+mn-cs"/>
            </a:rPr>
            <a:t> SEGUIMIENTO </a:t>
          </a:r>
          <a:r>
            <a:rPr lang="es-CO" sz="2400" b="1" kern="1200">
              <a:solidFill>
                <a:srgbClr val="962D46"/>
              </a:solidFill>
            </a:rPr>
            <a:t>PLAN DE ACCIÓN INSTITUCIONAL SIC</a:t>
          </a:r>
          <a:r>
            <a:rPr lang="es-CO" sz="2400" b="1" kern="1200" baseline="0">
              <a:solidFill>
                <a:srgbClr val="962D46"/>
              </a:solidFill>
            </a:rPr>
            <a:t> </a:t>
          </a:r>
          <a:r>
            <a:rPr lang="es-CO" sz="2400" b="1" kern="1200">
              <a:solidFill>
                <a:srgbClr val="962D46"/>
              </a:solidFill>
            </a:rPr>
            <a:t>2025 V29 (ENERO</a:t>
          </a:r>
          <a:r>
            <a:rPr lang="es-CO" sz="2400" b="1" kern="1200" baseline="0">
              <a:solidFill>
                <a:srgbClr val="962D46"/>
              </a:solidFill>
            </a:rPr>
            <a:t> NOVIEMBRE</a:t>
          </a:r>
          <a:r>
            <a:rPr lang="es-CO" sz="2400" b="1" kern="1200">
              <a:solidFill>
                <a:srgbClr val="962D46"/>
              </a:solidFill>
            </a:rPr>
            <a:t>)</a:t>
          </a:r>
        </a:p>
        <a:p>
          <a:pPr algn="ctr"/>
          <a:endParaRPr lang="es-CO" sz="1100" b="1" kern="1200">
            <a:solidFill>
              <a:srgbClr val="962D46"/>
            </a:solidFill>
          </a:endParaRPr>
        </a:p>
        <a:p>
          <a:pPr algn="ctr"/>
          <a:r>
            <a:rPr lang="es-CO" sz="1400">
              <a:solidFill>
                <a:schemeClr val="bg2">
                  <a:lumMod val="25000"/>
                </a:schemeClr>
              </a:solidFill>
            </a:rPr>
            <a:t>Es la hoja de ruta anual que compila los acuerdos y compromisos de la Superintendencia de Industria y Comercio para cumplir con las funciones de Ley, el Plan Nacional de Desarrollo,</a:t>
          </a:r>
          <a:r>
            <a:rPr lang="es-CO" sz="1400" baseline="0">
              <a:solidFill>
                <a:schemeClr val="bg2">
                  <a:lumMod val="25000"/>
                </a:schemeClr>
              </a:solidFill>
            </a:rPr>
            <a:t> el Marco Estratégico Institucional, el Plan Estratégico Institucional y el Plan Estratégico Sectorial. </a:t>
          </a:r>
        </a:p>
        <a:p>
          <a:pPr algn="ctr"/>
          <a:r>
            <a:rPr lang="es-CO" sz="1400" baseline="0">
              <a:solidFill>
                <a:schemeClr val="bg2">
                  <a:lumMod val="25000"/>
                </a:schemeClr>
              </a:solidFill>
            </a:rPr>
            <a:t>Este documento se estructura por las Dimensiones del Modelo Integrado de Planeación y Gestión, en este sentido, cuando haga clic en cualquier ícono correspondiente a la dimensión que desea consultar, encontrará los productos asociados a la Dimensión, así mismo, encontrará los objetivos estratégicos, las estrategias, metas, fuentes de financiación y responsables.</a:t>
          </a: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a:p>
          <a:pPr algn="ctr"/>
          <a:endParaRPr lang="es-CO" sz="1100" kern="1200">
            <a:solidFill>
              <a:schemeClr val="accent6">
                <a:lumMod val="50000"/>
              </a:schemeClr>
            </a:solidFill>
          </a:endParaRPr>
        </a:p>
      </xdr:txBody>
    </xdr:sp>
    <xdr:clientData/>
  </xdr:twoCellAnchor>
  <xdr:twoCellAnchor>
    <xdr:from>
      <xdr:col>0</xdr:col>
      <xdr:colOff>103801</xdr:colOff>
      <xdr:row>13</xdr:row>
      <xdr:rowOff>90234</xdr:rowOff>
    </xdr:from>
    <xdr:to>
      <xdr:col>3</xdr:col>
      <xdr:colOff>80210</xdr:colOff>
      <xdr:row>18</xdr:row>
      <xdr:rowOff>83552</xdr:rowOff>
    </xdr:to>
    <xdr:sp macro="" textlink="">
      <xdr:nvSpPr>
        <xdr:cNvPr id="17" name="Rectángulo: esquinas redondeadas 16">
          <a:extLst>
            <a:ext uri="{FF2B5EF4-FFF2-40B4-BE49-F238E27FC236}">
              <a16:creationId xmlns:a16="http://schemas.microsoft.com/office/drawing/2014/main" id="{DA5B208D-9993-4FDD-AFF7-447B7EA04249}"/>
            </a:ext>
          </a:extLst>
        </xdr:cNvPr>
        <xdr:cNvSpPr/>
      </xdr:nvSpPr>
      <xdr:spPr>
        <a:xfrm>
          <a:off x="103801" y="3449050"/>
          <a:ext cx="3769698" cy="912397"/>
        </a:xfrm>
        <a:prstGeom prst="roundRect">
          <a:avLst/>
        </a:prstGeom>
        <a:noFill/>
        <a:ln>
          <a:solidFill>
            <a:schemeClr val="bg1">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800" kern="1200">
              <a:solidFill>
                <a:schemeClr val="accent3">
                  <a:lumMod val="75000"/>
                </a:schemeClr>
              </a:solidFill>
            </a:rPr>
            <a:t> </a:t>
          </a:r>
          <a:r>
            <a:rPr lang="es-CO" sz="1400" b="1" kern="1200">
              <a:solidFill>
                <a:srgbClr val="962D46"/>
              </a:solidFill>
            </a:rPr>
            <a:t>PLANES</a:t>
          </a:r>
          <a:r>
            <a:rPr lang="es-CO" sz="1400" b="1" kern="1200" baseline="0">
              <a:solidFill>
                <a:srgbClr val="962D46"/>
              </a:solidFill>
            </a:rPr>
            <a:t> - DECRETO 612 DE 2018</a:t>
          </a:r>
          <a:endParaRPr lang="es-CO" sz="1800" b="1" kern="1200">
            <a:solidFill>
              <a:srgbClr val="962D46"/>
            </a:solidFill>
          </a:endParaRPr>
        </a:p>
        <a:p>
          <a:pPr algn="ctr"/>
          <a:endParaRPr lang="es-CO" sz="200" b="1" kern="1200">
            <a:solidFill>
              <a:srgbClr val="962D46"/>
            </a:solidFill>
          </a:endParaRPr>
        </a:p>
        <a:p>
          <a:pPr algn="ctr"/>
          <a:r>
            <a:rPr lang="es-CO" sz="1100">
              <a:solidFill>
                <a:schemeClr val="bg1">
                  <a:lumMod val="50000"/>
                </a:schemeClr>
              </a:solidFill>
            </a:rPr>
            <a:t>El Plan</a:t>
          </a:r>
          <a:r>
            <a:rPr lang="es-CO" sz="1100" baseline="0">
              <a:solidFill>
                <a:schemeClr val="bg1">
                  <a:lumMod val="50000"/>
                </a:schemeClr>
              </a:solidFill>
            </a:rPr>
            <a:t> de Acción Institucional de la </a:t>
          </a:r>
          <a:r>
            <a:rPr lang="es-CO" sz="1100">
              <a:solidFill>
                <a:schemeClr val="bg1">
                  <a:lumMod val="50000"/>
                </a:schemeClr>
              </a:solidFill>
            </a:rPr>
            <a:t>SIC integra los planes del Decreto 612 de 2018,</a:t>
          </a:r>
          <a:r>
            <a:rPr lang="es-CO" sz="1100" baseline="0">
              <a:solidFill>
                <a:schemeClr val="bg1">
                  <a:lumMod val="50000"/>
                </a:schemeClr>
              </a:solidFill>
            </a:rPr>
            <a:t> consúltelos</a:t>
          </a:r>
          <a:r>
            <a:rPr lang="es-CO" sz="1100">
              <a:solidFill>
                <a:schemeClr val="bg1">
                  <a:lumMod val="50000"/>
                </a:schemeClr>
              </a:solidFill>
            </a:rPr>
            <a:t> al ingresar a </a:t>
          </a:r>
          <a:r>
            <a:rPr lang="es-CO" sz="1100" baseline="0">
              <a:solidFill>
                <a:schemeClr val="bg1">
                  <a:lumMod val="50000"/>
                </a:schemeClr>
              </a:solidFill>
            </a:rPr>
            <a:t>cada plan .</a:t>
          </a:r>
          <a:endParaRPr lang="es-CO" sz="1100">
            <a:solidFill>
              <a:schemeClr val="bg1">
                <a:lumMod val="50000"/>
              </a:schemeClr>
            </a:solidFill>
          </a:endParaRPr>
        </a:p>
      </xdr:txBody>
    </xdr:sp>
    <xdr:clientData/>
  </xdr:twoCellAnchor>
  <xdr:twoCellAnchor>
    <xdr:from>
      <xdr:col>3</xdr:col>
      <xdr:colOff>163369</xdr:colOff>
      <xdr:row>13</xdr:row>
      <xdr:rowOff>59531</xdr:rowOff>
    </xdr:from>
    <xdr:to>
      <xdr:col>3</xdr:col>
      <xdr:colOff>1690554</xdr:colOff>
      <xdr:row>16</xdr:row>
      <xdr:rowOff>96738</xdr:rowOff>
    </xdr:to>
    <xdr:sp macro="" textlink="">
      <xdr:nvSpPr>
        <xdr:cNvPr id="18" name="Rectángulo: esquinas redondeadas 17">
          <a:hlinkClick xmlns:r="http://schemas.openxmlformats.org/officeDocument/2006/relationships" r:id="rId15"/>
          <a:extLst>
            <a:ext uri="{FF2B5EF4-FFF2-40B4-BE49-F238E27FC236}">
              <a16:creationId xmlns:a16="http://schemas.microsoft.com/office/drawing/2014/main" id="{D8CDD668-9B0A-7F81-EE84-E600DE48540C}"/>
            </a:ext>
          </a:extLst>
        </xdr:cNvPr>
        <xdr:cNvSpPr/>
      </xdr:nvSpPr>
      <xdr:spPr>
        <a:xfrm>
          <a:off x="3943603" y="3512344"/>
          <a:ext cx="1527185" cy="617636"/>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Institucional de Archivos de la Entidad –PINAR</a:t>
          </a:r>
        </a:p>
      </xdr:txBody>
    </xdr:sp>
    <xdr:clientData/>
  </xdr:twoCellAnchor>
  <xdr:twoCellAnchor>
    <xdr:from>
      <xdr:col>3</xdr:col>
      <xdr:colOff>1725542</xdr:colOff>
      <xdr:row>13</xdr:row>
      <xdr:rowOff>59532</xdr:rowOff>
    </xdr:from>
    <xdr:to>
      <xdr:col>5</xdr:col>
      <xdr:colOff>297656</xdr:colOff>
      <xdr:row>16</xdr:row>
      <xdr:rowOff>96739</xdr:rowOff>
    </xdr:to>
    <xdr:sp macro="" textlink="">
      <xdr:nvSpPr>
        <xdr:cNvPr id="19" name="Rectángulo: esquinas redondeadas 18">
          <a:hlinkClick xmlns:r="http://schemas.openxmlformats.org/officeDocument/2006/relationships" r:id="rId16"/>
          <a:extLst>
            <a:ext uri="{FF2B5EF4-FFF2-40B4-BE49-F238E27FC236}">
              <a16:creationId xmlns:a16="http://schemas.microsoft.com/office/drawing/2014/main" id="{2DEC3D0E-A300-4C1C-BACF-2076E254586E}"/>
            </a:ext>
          </a:extLst>
        </xdr:cNvPr>
        <xdr:cNvSpPr/>
      </xdr:nvSpPr>
      <xdr:spPr>
        <a:xfrm>
          <a:off x="5505776" y="3512345"/>
          <a:ext cx="983130" cy="617636"/>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Anual de Adquisiciones</a:t>
          </a:r>
        </a:p>
      </xdr:txBody>
    </xdr:sp>
    <xdr:clientData/>
  </xdr:twoCellAnchor>
  <xdr:twoCellAnchor>
    <xdr:from>
      <xdr:col>5</xdr:col>
      <xdr:colOff>356360</xdr:colOff>
      <xdr:row>13</xdr:row>
      <xdr:rowOff>62344</xdr:rowOff>
    </xdr:from>
    <xdr:to>
      <xdr:col>5</xdr:col>
      <xdr:colOff>1153418</xdr:colOff>
      <xdr:row>16</xdr:row>
      <xdr:rowOff>133946</xdr:rowOff>
    </xdr:to>
    <xdr:sp macro="" textlink="">
      <xdr:nvSpPr>
        <xdr:cNvPr id="20" name="Rectángulo: esquinas redondeadas 19">
          <a:hlinkClick xmlns:r="http://schemas.openxmlformats.org/officeDocument/2006/relationships" r:id="rId17"/>
          <a:extLst>
            <a:ext uri="{FF2B5EF4-FFF2-40B4-BE49-F238E27FC236}">
              <a16:creationId xmlns:a16="http://schemas.microsoft.com/office/drawing/2014/main" id="{5A24F0F3-3122-489A-A232-4DC222C320D2}"/>
            </a:ext>
          </a:extLst>
        </xdr:cNvPr>
        <xdr:cNvSpPr/>
      </xdr:nvSpPr>
      <xdr:spPr>
        <a:xfrm>
          <a:off x="6547610" y="3515157"/>
          <a:ext cx="797058" cy="652031"/>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Anual de Vacantes</a:t>
          </a:r>
        </a:p>
      </xdr:txBody>
    </xdr:sp>
    <xdr:clientData/>
  </xdr:twoCellAnchor>
  <xdr:twoCellAnchor>
    <xdr:from>
      <xdr:col>5</xdr:col>
      <xdr:colOff>1206740</xdr:colOff>
      <xdr:row>13</xdr:row>
      <xdr:rowOff>59268</xdr:rowOff>
    </xdr:from>
    <xdr:to>
      <xdr:col>6</xdr:col>
      <xdr:colOff>580430</xdr:colOff>
      <xdr:row>16</xdr:row>
      <xdr:rowOff>133946</xdr:rowOff>
    </xdr:to>
    <xdr:sp macro="" textlink="">
      <xdr:nvSpPr>
        <xdr:cNvPr id="21" name="Rectángulo: esquinas redondeadas 20">
          <a:hlinkClick xmlns:r="http://schemas.openxmlformats.org/officeDocument/2006/relationships" r:id="rId18"/>
          <a:extLst>
            <a:ext uri="{FF2B5EF4-FFF2-40B4-BE49-F238E27FC236}">
              <a16:creationId xmlns:a16="http://schemas.microsoft.com/office/drawing/2014/main" id="{4DCD0F3B-FCD2-4F6A-A2E0-CEFA4A66D63F}"/>
            </a:ext>
          </a:extLst>
        </xdr:cNvPr>
        <xdr:cNvSpPr/>
      </xdr:nvSpPr>
      <xdr:spPr>
        <a:xfrm>
          <a:off x="7397990" y="3512081"/>
          <a:ext cx="1181952" cy="655107"/>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de Previsión de Recursos Humanos</a:t>
          </a:r>
        </a:p>
      </xdr:txBody>
    </xdr:sp>
    <xdr:clientData/>
  </xdr:twoCellAnchor>
  <xdr:twoCellAnchor>
    <xdr:from>
      <xdr:col>6</xdr:col>
      <xdr:colOff>626757</xdr:colOff>
      <xdr:row>13</xdr:row>
      <xdr:rowOff>51366</xdr:rowOff>
    </xdr:from>
    <xdr:to>
      <xdr:col>6</xdr:col>
      <xdr:colOff>1726406</xdr:colOff>
      <xdr:row>16</xdr:row>
      <xdr:rowOff>141386</xdr:rowOff>
    </xdr:to>
    <xdr:sp macro="" textlink="">
      <xdr:nvSpPr>
        <xdr:cNvPr id="22" name="Rectángulo: esquinas redondeadas 21">
          <a:hlinkClick xmlns:r="http://schemas.openxmlformats.org/officeDocument/2006/relationships" r:id="rId19"/>
          <a:extLst>
            <a:ext uri="{FF2B5EF4-FFF2-40B4-BE49-F238E27FC236}">
              <a16:creationId xmlns:a16="http://schemas.microsoft.com/office/drawing/2014/main" id="{19B2CFD0-DA0C-4AB2-8752-BC8954894B20}"/>
            </a:ext>
          </a:extLst>
        </xdr:cNvPr>
        <xdr:cNvSpPr/>
      </xdr:nvSpPr>
      <xdr:spPr>
        <a:xfrm>
          <a:off x="8626269" y="3504179"/>
          <a:ext cx="1099649" cy="670449"/>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Estratégico de Talento Humano</a:t>
          </a:r>
        </a:p>
      </xdr:txBody>
    </xdr:sp>
    <xdr:clientData/>
  </xdr:twoCellAnchor>
  <xdr:twoCellAnchor>
    <xdr:from>
      <xdr:col>6</xdr:col>
      <xdr:colOff>1769964</xdr:colOff>
      <xdr:row>13</xdr:row>
      <xdr:rowOff>46885</xdr:rowOff>
    </xdr:from>
    <xdr:to>
      <xdr:col>7</xdr:col>
      <xdr:colOff>1012032</xdr:colOff>
      <xdr:row>16</xdr:row>
      <xdr:rowOff>133945</xdr:rowOff>
    </xdr:to>
    <xdr:sp macro="" textlink="">
      <xdr:nvSpPr>
        <xdr:cNvPr id="23" name="Rectángulo: esquinas redondeadas 22">
          <a:hlinkClick xmlns:r="http://schemas.openxmlformats.org/officeDocument/2006/relationships" r:id="rId20"/>
          <a:extLst>
            <a:ext uri="{FF2B5EF4-FFF2-40B4-BE49-F238E27FC236}">
              <a16:creationId xmlns:a16="http://schemas.microsoft.com/office/drawing/2014/main" id="{AA11A6EA-D221-49AA-95CE-79767AA6DB5B}"/>
            </a:ext>
          </a:extLst>
        </xdr:cNvPr>
        <xdr:cNvSpPr/>
      </xdr:nvSpPr>
      <xdr:spPr>
        <a:xfrm>
          <a:off x="9769476" y="3499698"/>
          <a:ext cx="1072654" cy="667489"/>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Institucional de Capacitación</a:t>
          </a:r>
        </a:p>
      </xdr:txBody>
    </xdr:sp>
    <xdr:clientData/>
  </xdr:twoCellAnchor>
  <xdr:twoCellAnchor>
    <xdr:from>
      <xdr:col>7</xdr:col>
      <xdr:colOff>1059778</xdr:colOff>
      <xdr:row>13</xdr:row>
      <xdr:rowOff>41012</xdr:rowOff>
    </xdr:from>
    <xdr:to>
      <xdr:col>8</xdr:col>
      <xdr:colOff>476251</xdr:colOff>
      <xdr:row>16</xdr:row>
      <xdr:rowOff>126504</xdr:rowOff>
    </xdr:to>
    <xdr:sp macro="" textlink="">
      <xdr:nvSpPr>
        <xdr:cNvPr id="24" name="Rectángulo: esquinas redondeadas 23">
          <a:hlinkClick xmlns:r="http://schemas.openxmlformats.org/officeDocument/2006/relationships" r:id="rId21"/>
          <a:extLst>
            <a:ext uri="{FF2B5EF4-FFF2-40B4-BE49-F238E27FC236}">
              <a16:creationId xmlns:a16="http://schemas.microsoft.com/office/drawing/2014/main" id="{18723C64-86BF-45FD-9B52-FF8195AE6356}"/>
            </a:ext>
          </a:extLst>
        </xdr:cNvPr>
        <xdr:cNvSpPr/>
      </xdr:nvSpPr>
      <xdr:spPr>
        <a:xfrm>
          <a:off x="10889876" y="3493825"/>
          <a:ext cx="1180086" cy="665921"/>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de Bienestar e Incentivos Institucionales</a:t>
          </a:r>
        </a:p>
      </xdr:txBody>
    </xdr:sp>
    <xdr:clientData/>
  </xdr:twoCellAnchor>
  <xdr:twoCellAnchor>
    <xdr:from>
      <xdr:col>8</xdr:col>
      <xdr:colOff>504569</xdr:colOff>
      <xdr:row>13</xdr:row>
      <xdr:rowOff>35728</xdr:rowOff>
    </xdr:from>
    <xdr:to>
      <xdr:col>9</xdr:col>
      <xdr:colOff>125328</xdr:colOff>
      <xdr:row>16</xdr:row>
      <xdr:rowOff>119063</xdr:rowOff>
    </xdr:to>
    <xdr:sp macro="" textlink="">
      <xdr:nvSpPr>
        <xdr:cNvPr id="25" name="Rectángulo: esquinas redondeadas 24">
          <a:hlinkClick xmlns:r="http://schemas.openxmlformats.org/officeDocument/2006/relationships" r:id="rId22"/>
          <a:extLst>
            <a:ext uri="{FF2B5EF4-FFF2-40B4-BE49-F238E27FC236}">
              <a16:creationId xmlns:a16="http://schemas.microsoft.com/office/drawing/2014/main" id="{BC07D5DB-5571-4A22-A81F-0B3FD4E396C4}"/>
            </a:ext>
          </a:extLst>
        </xdr:cNvPr>
        <xdr:cNvSpPr/>
      </xdr:nvSpPr>
      <xdr:spPr>
        <a:xfrm>
          <a:off x="12097497" y="3444675"/>
          <a:ext cx="1613489" cy="647316"/>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de Trabajo Anual en Seguridad y Salud en el Trabajo</a:t>
          </a:r>
        </a:p>
      </xdr:txBody>
    </xdr:sp>
    <xdr:clientData/>
  </xdr:twoCellAnchor>
  <xdr:twoCellAnchor>
    <xdr:from>
      <xdr:col>3</xdr:col>
      <xdr:colOff>654644</xdr:colOff>
      <xdr:row>17</xdr:row>
      <xdr:rowOff>13720</xdr:rowOff>
    </xdr:from>
    <xdr:to>
      <xdr:col>4</xdr:col>
      <xdr:colOff>28204</xdr:colOff>
      <xdr:row>19</xdr:row>
      <xdr:rowOff>187992</xdr:rowOff>
    </xdr:to>
    <xdr:sp macro="" textlink="">
      <xdr:nvSpPr>
        <xdr:cNvPr id="26" name="Rectángulo: esquinas redondeadas 25">
          <a:hlinkClick xmlns:r="http://schemas.openxmlformats.org/officeDocument/2006/relationships" r:id="rId23"/>
          <a:extLst>
            <a:ext uri="{FF2B5EF4-FFF2-40B4-BE49-F238E27FC236}">
              <a16:creationId xmlns:a16="http://schemas.microsoft.com/office/drawing/2014/main" id="{A870AB5B-BB7F-4EAD-95BF-761782E780FC}"/>
            </a:ext>
          </a:extLst>
        </xdr:cNvPr>
        <xdr:cNvSpPr/>
      </xdr:nvSpPr>
      <xdr:spPr>
        <a:xfrm>
          <a:off x="4427045" y="4174641"/>
          <a:ext cx="1692146" cy="550259"/>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Programa de Transparencia</a:t>
          </a:r>
          <a:r>
            <a:rPr lang="es-CO" sz="1000" b="1" kern="1200" baseline="0">
              <a:solidFill>
                <a:srgbClr val="962D46"/>
              </a:solidFill>
            </a:rPr>
            <a:t> y Ética Pública</a:t>
          </a:r>
          <a:endParaRPr lang="es-CO" sz="1000" b="1" kern="1200">
            <a:solidFill>
              <a:srgbClr val="962D46"/>
            </a:solidFill>
          </a:endParaRPr>
        </a:p>
      </xdr:txBody>
    </xdr:sp>
    <xdr:clientData/>
  </xdr:twoCellAnchor>
  <xdr:twoCellAnchor>
    <xdr:from>
      <xdr:col>4</xdr:col>
      <xdr:colOff>96110</xdr:colOff>
      <xdr:row>17</xdr:row>
      <xdr:rowOff>12969</xdr:rowOff>
    </xdr:from>
    <xdr:to>
      <xdr:col>6</xdr:col>
      <xdr:colOff>556152</xdr:colOff>
      <xdr:row>19</xdr:row>
      <xdr:rowOff>150395</xdr:rowOff>
    </xdr:to>
    <xdr:sp macro="" textlink="">
      <xdr:nvSpPr>
        <xdr:cNvPr id="27" name="Rectángulo: esquinas redondeadas 26">
          <a:hlinkClick xmlns:r="http://schemas.openxmlformats.org/officeDocument/2006/relationships" r:id="rId24"/>
          <a:extLst>
            <a:ext uri="{FF2B5EF4-FFF2-40B4-BE49-F238E27FC236}">
              <a16:creationId xmlns:a16="http://schemas.microsoft.com/office/drawing/2014/main" id="{67D1291A-F625-47AD-8FAD-DCF3BE87847B}"/>
            </a:ext>
          </a:extLst>
        </xdr:cNvPr>
        <xdr:cNvSpPr/>
      </xdr:nvSpPr>
      <xdr:spPr>
        <a:xfrm>
          <a:off x="6187097" y="4173890"/>
          <a:ext cx="2365042" cy="513413"/>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Estratégico de Tecnologías de la Información y las Comunicaciones –PETI</a:t>
          </a:r>
        </a:p>
      </xdr:txBody>
    </xdr:sp>
    <xdr:clientData/>
  </xdr:twoCellAnchor>
  <xdr:twoCellAnchor>
    <xdr:from>
      <xdr:col>6</xdr:col>
      <xdr:colOff>630925</xdr:colOff>
      <xdr:row>17</xdr:row>
      <xdr:rowOff>17542</xdr:rowOff>
    </xdr:from>
    <xdr:to>
      <xdr:col>7</xdr:col>
      <xdr:colOff>557326</xdr:colOff>
      <xdr:row>19</xdr:row>
      <xdr:rowOff>175461</xdr:rowOff>
    </xdr:to>
    <xdr:sp macro="" textlink="">
      <xdr:nvSpPr>
        <xdr:cNvPr id="29" name="Rectángulo: esquinas redondeadas 28">
          <a:hlinkClick xmlns:r="http://schemas.openxmlformats.org/officeDocument/2006/relationships" r:id="rId25"/>
          <a:extLst>
            <a:ext uri="{FF2B5EF4-FFF2-40B4-BE49-F238E27FC236}">
              <a16:creationId xmlns:a16="http://schemas.microsoft.com/office/drawing/2014/main" id="{3440FD90-55B7-4A93-B09F-1DD62F969951}"/>
            </a:ext>
          </a:extLst>
        </xdr:cNvPr>
        <xdr:cNvSpPr/>
      </xdr:nvSpPr>
      <xdr:spPr>
        <a:xfrm>
          <a:off x="8626912" y="4178463"/>
          <a:ext cx="1756203" cy="533906"/>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000" b="1" kern="1200">
              <a:solidFill>
                <a:srgbClr val="962D46"/>
              </a:solidFill>
            </a:rPr>
            <a:t>Plan de Seguridad y Privacidad de la Información</a:t>
          </a:r>
        </a:p>
      </xdr:txBody>
    </xdr:sp>
    <xdr:clientData/>
  </xdr:twoCellAnchor>
  <xdr:twoCellAnchor>
    <xdr:from>
      <xdr:col>1</xdr:col>
      <xdr:colOff>555743</xdr:colOff>
      <xdr:row>18</xdr:row>
      <xdr:rowOff>174538</xdr:rowOff>
    </xdr:from>
    <xdr:to>
      <xdr:col>2</xdr:col>
      <xdr:colOff>1350809</xdr:colOff>
      <xdr:row>20</xdr:row>
      <xdr:rowOff>116974</xdr:rowOff>
    </xdr:to>
    <xdr:sp macro="" textlink="">
      <xdr:nvSpPr>
        <xdr:cNvPr id="30" name="Rectángulo: esquinas redondeadas 29">
          <a:hlinkClick xmlns:r="http://schemas.openxmlformats.org/officeDocument/2006/relationships" r:id="rId26"/>
          <a:extLst>
            <a:ext uri="{FF2B5EF4-FFF2-40B4-BE49-F238E27FC236}">
              <a16:creationId xmlns:a16="http://schemas.microsoft.com/office/drawing/2014/main" id="{E54170A2-20F0-4C40-B15C-7A74F27C7FD0}"/>
            </a:ext>
          </a:extLst>
        </xdr:cNvPr>
        <xdr:cNvSpPr/>
      </xdr:nvSpPr>
      <xdr:spPr>
        <a:xfrm>
          <a:off x="739559" y="4452433"/>
          <a:ext cx="2532961" cy="310067"/>
        </a:xfrm>
        <a:prstGeom prst="roundRect">
          <a:avLst/>
        </a:prstGeom>
        <a:solidFill>
          <a:schemeClr val="bg1">
            <a:lumMod val="75000"/>
          </a:schemeClr>
        </a:solid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400" b="1" kern="1200">
              <a:solidFill>
                <a:srgbClr val="962D46"/>
              </a:solidFill>
            </a:rPr>
            <a:t>Proyectos de Inversión </a:t>
          </a:r>
        </a:p>
      </xdr:txBody>
    </xdr:sp>
    <xdr:clientData/>
  </xdr:twoCellAnchor>
  <xdr:twoCellAnchor editAs="oneCell">
    <xdr:from>
      <xdr:col>1</xdr:col>
      <xdr:colOff>1730794</xdr:colOff>
      <xdr:row>23</xdr:row>
      <xdr:rowOff>140423</xdr:rowOff>
    </xdr:from>
    <xdr:to>
      <xdr:col>2</xdr:col>
      <xdr:colOff>483729</xdr:colOff>
      <xdr:row>25</xdr:row>
      <xdr:rowOff>34137</xdr:rowOff>
    </xdr:to>
    <xdr:pic>
      <xdr:nvPicPr>
        <xdr:cNvPr id="45" name="Gráfico 44" descr="Mano con dedo índice apuntando a la derecha">
          <a:hlinkClick xmlns:r="http://schemas.openxmlformats.org/officeDocument/2006/relationships" r:id="rId27"/>
          <a:extLst>
            <a:ext uri="{FF2B5EF4-FFF2-40B4-BE49-F238E27FC236}">
              <a16:creationId xmlns:a16="http://schemas.microsoft.com/office/drawing/2014/main" id="{E29C68A0-C7E6-4045-88B0-87D7B8FFB467}"/>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 uri="{96DAC541-7B7A-43D3-8B79-37D633B846F1}">
              <asvg:svgBlip xmlns:asvg="http://schemas.microsoft.com/office/drawing/2016/SVG/main" r:embed="rId29"/>
            </a:ext>
          </a:extLst>
        </a:blip>
        <a:stretch>
          <a:fillRect/>
        </a:stretch>
      </xdr:blipFill>
      <xdr:spPr>
        <a:xfrm>
          <a:off x="1911648" y="5951879"/>
          <a:ext cx="489138" cy="520676"/>
        </a:xfrm>
        <a:prstGeom prst="rect">
          <a:avLst/>
        </a:prstGeom>
      </xdr:spPr>
    </xdr:pic>
    <xdr:clientData/>
  </xdr:twoCellAnchor>
  <xdr:twoCellAnchor>
    <xdr:from>
      <xdr:col>7</xdr:col>
      <xdr:colOff>671298</xdr:colOff>
      <xdr:row>16</xdr:row>
      <xdr:rowOff>186035</xdr:rowOff>
    </xdr:from>
    <xdr:to>
      <xdr:col>8</xdr:col>
      <xdr:colOff>1445205</xdr:colOff>
      <xdr:row>19</xdr:row>
      <xdr:rowOff>175460</xdr:rowOff>
    </xdr:to>
    <xdr:sp macro="" textlink="">
      <xdr:nvSpPr>
        <xdr:cNvPr id="50" name="Rectángulo: esquinas redondeadas 49">
          <a:hlinkClick xmlns:r="http://schemas.openxmlformats.org/officeDocument/2006/relationships" r:id="rId30"/>
          <a:extLst>
            <a:ext uri="{FF2B5EF4-FFF2-40B4-BE49-F238E27FC236}">
              <a16:creationId xmlns:a16="http://schemas.microsoft.com/office/drawing/2014/main" id="{D8244E36-DB42-4732-896C-5105012A1362}"/>
            </a:ext>
          </a:extLst>
        </xdr:cNvPr>
        <xdr:cNvSpPr/>
      </xdr:nvSpPr>
      <xdr:spPr>
        <a:xfrm>
          <a:off x="10497087" y="4158963"/>
          <a:ext cx="2541046" cy="553405"/>
        </a:xfrm>
        <a:prstGeom prst="roundRect">
          <a:avLst/>
        </a:prstGeom>
        <a:noFill/>
        <a:ln>
          <a:solidFill>
            <a:schemeClr val="bg1">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s-CO" sz="1000" b="1">
              <a:solidFill>
                <a:srgbClr val="962D46"/>
              </a:solidFill>
              <a:effectLst/>
              <a:latin typeface="+mn-lt"/>
              <a:ea typeface="+mn-ea"/>
              <a:cs typeface="+mn-cs"/>
            </a:rPr>
            <a:t>Plan de Tratamiento de Riesgos de Seguridad y Privacidad de la Información</a:t>
          </a:r>
          <a:endParaRPr lang="es-CO" sz="1000">
            <a:solidFill>
              <a:srgbClr val="962D46"/>
            </a:solidFill>
            <a:effectLst/>
          </a:endParaRPr>
        </a:p>
        <a:p>
          <a:pPr algn="ctr"/>
          <a:endParaRPr lang="es-CO" sz="1100" b="1" kern="1200">
            <a:solidFill>
              <a:srgbClr val="962D46"/>
            </a:solidFill>
          </a:endParaRPr>
        </a:p>
      </xdr:txBody>
    </xdr:sp>
    <xdr:clientData/>
  </xdr:twoCellAnchor>
  <xdr:twoCellAnchor editAs="oneCell">
    <xdr:from>
      <xdr:col>8</xdr:col>
      <xdr:colOff>1521843</xdr:colOff>
      <xdr:row>24</xdr:row>
      <xdr:rowOff>3103</xdr:rowOff>
    </xdr:from>
    <xdr:to>
      <xdr:col>8</xdr:col>
      <xdr:colOff>1939606</xdr:colOff>
      <xdr:row>24</xdr:row>
      <xdr:rowOff>421821</xdr:rowOff>
    </xdr:to>
    <xdr:pic>
      <xdr:nvPicPr>
        <xdr:cNvPr id="52" name="Gráfico 51" descr="Contrato RTL">
          <a:hlinkClick xmlns:r="http://schemas.openxmlformats.org/officeDocument/2006/relationships" r:id="rId31"/>
          <a:extLst>
            <a:ext uri="{FF2B5EF4-FFF2-40B4-BE49-F238E27FC236}">
              <a16:creationId xmlns:a16="http://schemas.microsoft.com/office/drawing/2014/main" id="{1F1EF1FD-8A61-C1AA-BAB0-94C1D91F2496}"/>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 uri="{96DAC541-7B7A-43D3-8B79-37D633B846F1}">
              <asvg:svgBlip xmlns:asvg="http://schemas.microsoft.com/office/drawing/2016/SVG/main" r:embed="rId33"/>
            </a:ext>
          </a:extLst>
        </a:blip>
        <a:stretch>
          <a:fillRect/>
        </a:stretch>
      </xdr:blipFill>
      <xdr:spPr>
        <a:xfrm>
          <a:off x="13101522" y="5963032"/>
          <a:ext cx="417763" cy="418718"/>
        </a:xfrm>
        <a:prstGeom prst="rect">
          <a:avLst/>
        </a:prstGeom>
      </xdr:spPr>
    </xdr:pic>
    <xdr:clientData/>
  </xdr:twoCellAnchor>
  <xdr:twoCellAnchor>
    <xdr:from>
      <xdr:col>0</xdr:col>
      <xdr:colOff>175483</xdr:colOff>
      <xdr:row>23</xdr:row>
      <xdr:rowOff>85507</xdr:rowOff>
    </xdr:from>
    <xdr:to>
      <xdr:col>2</xdr:col>
      <xdr:colOff>566677</xdr:colOff>
      <xdr:row>25</xdr:row>
      <xdr:rowOff>109620</xdr:rowOff>
    </xdr:to>
    <xdr:sp macro="" textlink="">
      <xdr:nvSpPr>
        <xdr:cNvPr id="54" name="Rectángulo: esquinas redondeadas 53">
          <a:hlinkClick xmlns:r="http://schemas.openxmlformats.org/officeDocument/2006/relationships" r:id="rId34"/>
          <a:extLst>
            <a:ext uri="{FF2B5EF4-FFF2-40B4-BE49-F238E27FC236}">
              <a16:creationId xmlns:a16="http://schemas.microsoft.com/office/drawing/2014/main" id="{A3001CF7-620F-4152-B680-1574CAAF04B8}"/>
            </a:ext>
          </a:extLst>
        </xdr:cNvPr>
        <xdr:cNvSpPr/>
      </xdr:nvSpPr>
      <xdr:spPr>
        <a:xfrm>
          <a:off x="175483" y="5767662"/>
          <a:ext cx="2307142" cy="648165"/>
        </a:xfrm>
        <a:prstGeom prst="roundRect">
          <a:avLst/>
        </a:prstGeom>
        <a:noFill/>
        <a:ln>
          <a:solidFill>
            <a:schemeClr val="accent2">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es-CO" sz="1600" kern="1200">
              <a:solidFill>
                <a:schemeClr val="tx2">
                  <a:lumMod val="90000"/>
                  <a:lumOff val="10000"/>
                </a:schemeClr>
              </a:solidFill>
            </a:rPr>
            <a:t> </a:t>
          </a:r>
          <a:r>
            <a:rPr lang="es-CO" sz="1600" b="1" kern="1200">
              <a:solidFill>
                <a:schemeClr val="accent2">
                  <a:lumMod val="75000"/>
                </a:schemeClr>
              </a:solidFill>
            </a:rPr>
            <a:t>PLAN DE ACCION CONSOLIDADO</a:t>
          </a:r>
          <a:endParaRPr lang="es-CO" sz="1600" kern="1200">
            <a:solidFill>
              <a:schemeClr val="tx2">
                <a:lumMod val="90000"/>
                <a:lumOff val="10000"/>
              </a:schemeClr>
            </a:solidFill>
          </a:endParaRPr>
        </a:p>
        <a:p>
          <a:pPr algn="l"/>
          <a:endParaRPr lang="es-CO" sz="1600" kern="1200">
            <a:solidFill>
              <a:schemeClr val="tx2">
                <a:lumMod val="90000"/>
                <a:lumOff val="10000"/>
              </a:schemeClr>
            </a:solidFill>
          </a:endParaRPr>
        </a:p>
        <a:p>
          <a:pPr algn="l"/>
          <a:r>
            <a:rPr lang="es-CO" sz="1600" kern="1200">
              <a:solidFill>
                <a:schemeClr val="tx2">
                  <a:lumMod val="90000"/>
                  <a:lumOff val="10000"/>
                </a:schemeClr>
              </a:solidFill>
            </a:rPr>
            <a:t>V</a:t>
          </a:r>
        </a:p>
      </xdr:txBody>
    </xdr:sp>
    <xdr:clientData/>
  </xdr:twoCellAnchor>
  <xdr:twoCellAnchor>
    <xdr:from>
      <xdr:col>7</xdr:col>
      <xdr:colOff>153489</xdr:colOff>
      <xdr:row>24</xdr:row>
      <xdr:rowOff>0</xdr:rowOff>
    </xdr:from>
    <xdr:to>
      <xdr:col>8</xdr:col>
      <xdr:colOff>1934114</xdr:colOff>
      <xdr:row>24</xdr:row>
      <xdr:rowOff>417764</xdr:rowOff>
    </xdr:to>
    <xdr:sp macro="" textlink="">
      <xdr:nvSpPr>
        <xdr:cNvPr id="56" name="Rectángulo: esquinas redondeadas 55">
          <a:hlinkClick xmlns:r="http://schemas.openxmlformats.org/officeDocument/2006/relationships" r:id="rId31"/>
          <a:extLst>
            <a:ext uri="{FF2B5EF4-FFF2-40B4-BE49-F238E27FC236}">
              <a16:creationId xmlns:a16="http://schemas.microsoft.com/office/drawing/2014/main" id="{EF27F074-5198-4F83-9474-E335F4B58CBB}"/>
            </a:ext>
          </a:extLst>
        </xdr:cNvPr>
        <xdr:cNvSpPr/>
      </xdr:nvSpPr>
      <xdr:spPr>
        <a:xfrm>
          <a:off x="9964239" y="5959929"/>
          <a:ext cx="3549554" cy="417764"/>
        </a:xfrm>
        <a:prstGeom prst="roundRect">
          <a:avLst/>
        </a:prstGeom>
        <a:noFill/>
        <a:ln>
          <a:solidFill>
            <a:schemeClr val="accent2">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es-CO" sz="1800" kern="1200">
              <a:solidFill>
                <a:schemeClr val="tx2">
                  <a:lumMod val="90000"/>
                  <a:lumOff val="10000"/>
                </a:schemeClr>
              </a:solidFill>
            </a:rPr>
            <a:t> </a:t>
          </a:r>
          <a:r>
            <a:rPr lang="es-CO" sz="1800" b="1" kern="1200">
              <a:solidFill>
                <a:schemeClr val="accent2">
                  <a:lumMod val="75000"/>
                </a:schemeClr>
              </a:solidFill>
              <a:latin typeface="+mn-lt"/>
              <a:ea typeface="+mn-ea"/>
              <a:cs typeface="+mn-cs"/>
            </a:rPr>
            <a:t>PUBLICACIÓN PLAN DE ACCION </a:t>
          </a:r>
        </a:p>
        <a:p>
          <a:pPr algn="l"/>
          <a:endParaRPr lang="es-CO" sz="1800" kern="1200">
            <a:solidFill>
              <a:schemeClr val="tx2">
                <a:lumMod val="90000"/>
                <a:lumOff val="10000"/>
              </a:schemeClr>
            </a:solidFill>
          </a:endParaRPr>
        </a:p>
        <a:p>
          <a:pPr algn="l"/>
          <a:endParaRPr lang="es-CO" sz="1800" kern="1200">
            <a:solidFill>
              <a:schemeClr val="tx2">
                <a:lumMod val="90000"/>
                <a:lumOff val="10000"/>
              </a:schemeClr>
            </a:solidFill>
          </a:endParaRPr>
        </a:p>
      </xdr:txBody>
    </xdr:sp>
    <xdr:clientData/>
  </xdr:twoCellAnchor>
  <xdr:twoCellAnchor editAs="oneCell">
    <xdr:from>
      <xdr:col>2</xdr:col>
      <xdr:colOff>334209</xdr:colOff>
      <xdr:row>25</xdr:row>
      <xdr:rowOff>1</xdr:rowOff>
    </xdr:from>
    <xdr:to>
      <xdr:col>2</xdr:col>
      <xdr:colOff>1248609</xdr:colOff>
      <xdr:row>28</xdr:row>
      <xdr:rowOff>95585</xdr:rowOff>
    </xdr:to>
    <xdr:pic>
      <xdr:nvPicPr>
        <xdr:cNvPr id="58" name="Gráfico 57" descr="Flecha con curva ligera">
          <a:hlinkClick xmlns:r="http://schemas.openxmlformats.org/officeDocument/2006/relationships" r:id="rId35"/>
          <a:extLst>
            <a:ext uri="{FF2B5EF4-FFF2-40B4-BE49-F238E27FC236}">
              <a16:creationId xmlns:a16="http://schemas.microsoft.com/office/drawing/2014/main" id="{3FED2107-191E-25B9-3EC9-1C23B501355A}"/>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55920" y="6266448"/>
          <a:ext cx="914400" cy="914400"/>
        </a:xfrm>
        <a:prstGeom prst="rect">
          <a:avLst/>
        </a:prstGeom>
      </xdr:spPr>
    </xdr:pic>
    <xdr:clientData/>
  </xdr:twoCellAnchor>
  <xdr:twoCellAnchor editAs="oneCell">
    <xdr:from>
      <xdr:col>2</xdr:col>
      <xdr:colOff>336211</xdr:colOff>
      <xdr:row>28</xdr:row>
      <xdr:rowOff>369654</xdr:rowOff>
    </xdr:from>
    <xdr:to>
      <xdr:col>2</xdr:col>
      <xdr:colOff>1250611</xdr:colOff>
      <xdr:row>32</xdr:row>
      <xdr:rowOff>47475</xdr:rowOff>
    </xdr:to>
    <xdr:pic>
      <xdr:nvPicPr>
        <xdr:cNvPr id="59" name="Gráfico 58" descr="Flecha con curva ligera">
          <a:hlinkClick xmlns:r="http://schemas.openxmlformats.org/officeDocument/2006/relationships" r:id="rId38"/>
          <a:extLst>
            <a:ext uri="{FF2B5EF4-FFF2-40B4-BE49-F238E27FC236}">
              <a16:creationId xmlns:a16="http://schemas.microsoft.com/office/drawing/2014/main" id="{B6FC70DB-23A8-41B5-8F82-1E7E7EC9E2E2}"/>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57922" y="7454917"/>
          <a:ext cx="914400" cy="914400"/>
        </a:xfrm>
        <a:prstGeom prst="rect">
          <a:avLst/>
        </a:prstGeom>
      </xdr:spPr>
    </xdr:pic>
    <xdr:clientData/>
  </xdr:twoCellAnchor>
  <xdr:twoCellAnchor editAs="oneCell">
    <xdr:from>
      <xdr:col>2</xdr:col>
      <xdr:colOff>338211</xdr:colOff>
      <xdr:row>30</xdr:row>
      <xdr:rowOff>405076</xdr:rowOff>
    </xdr:from>
    <xdr:to>
      <xdr:col>2</xdr:col>
      <xdr:colOff>1252611</xdr:colOff>
      <xdr:row>34</xdr:row>
      <xdr:rowOff>116318</xdr:rowOff>
    </xdr:to>
    <xdr:pic>
      <xdr:nvPicPr>
        <xdr:cNvPr id="60" name="Gráfico 59" descr="Flecha con curva ligera">
          <a:hlinkClick xmlns:r="http://schemas.openxmlformats.org/officeDocument/2006/relationships" r:id="rId39"/>
          <a:extLst>
            <a:ext uri="{FF2B5EF4-FFF2-40B4-BE49-F238E27FC236}">
              <a16:creationId xmlns:a16="http://schemas.microsoft.com/office/drawing/2014/main" id="{DA8FBD51-8CE5-44E7-BA78-30F655C46D8D}"/>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59922" y="7490339"/>
          <a:ext cx="914400" cy="914400"/>
        </a:xfrm>
        <a:prstGeom prst="rect">
          <a:avLst/>
        </a:prstGeom>
      </xdr:spPr>
    </xdr:pic>
    <xdr:clientData/>
  </xdr:twoCellAnchor>
  <xdr:twoCellAnchor editAs="oneCell">
    <xdr:from>
      <xdr:col>2</xdr:col>
      <xdr:colOff>373637</xdr:colOff>
      <xdr:row>32</xdr:row>
      <xdr:rowOff>423796</xdr:rowOff>
    </xdr:from>
    <xdr:to>
      <xdr:col>2</xdr:col>
      <xdr:colOff>1288037</xdr:colOff>
      <xdr:row>36</xdr:row>
      <xdr:rowOff>135038</xdr:rowOff>
    </xdr:to>
    <xdr:pic>
      <xdr:nvPicPr>
        <xdr:cNvPr id="61" name="Gráfico 60" descr="Flecha con curva ligera">
          <a:hlinkClick xmlns:r="http://schemas.openxmlformats.org/officeDocument/2006/relationships" r:id="rId40"/>
          <a:extLst>
            <a:ext uri="{FF2B5EF4-FFF2-40B4-BE49-F238E27FC236}">
              <a16:creationId xmlns:a16="http://schemas.microsoft.com/office/drawing/2014/main" id="{C6B8DF90-7F84-4396-B1BE-27BF99BEF1DC}"/>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95348" y="8093928"/>
          <a:ext cx="914400" cy="914400"/>
        </a:xfrm>
        <a:prstGeom prst="rect">
          <a:avLst/>
        </a:prstGeom>
      </xdr:spPr>
    </xdr:pic>
    <xdr:clientData/>
  </xdr:twoCellAnchor>
  <xdr:twoCellAnchor editAs="oneCell">
    <xdr:from>
      <xdr:col>2</xdr:col>
      <xdr:colOff>375638</xdr:colOff>
      <xdr:row>34</xdr:row>
      <xdr:rowOff>492649</xdr:rowOff>
    </xdr:from>
    <xdr:to>
      <xdr:col>2</xdr:col>
      <xdr:colOff>1290038</xdr:colOff>
      <xdr:row>37</xdr:row>
      <xdr:rowOff>120339</xdr:rowOff>
    </xdr:to>
    <xdr:pic>
      <xdr:nvPicPr>
        <xdr:cNvPr id="62" name="Gráfico 61" descr="Flecha con curva ligera">
          <a:hlinkClick xmlns:r="http://schemas.openxmlformats.org/officeDocument/2006/relationships" r:id="rId41"/>
          <a:extLst>
            <a:ext uri="{FF2B5EF4-FFF2-40B4-BE49-F238E27FC236}">
              <a16:creationId xmlns:a16="http://schemas.microsoft.com/office/drawing/2014/main" id="{83F6CDAF-4BA9-4DC8-8B7B-12AEE06F7782}"/>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97349" y="8781070"/>
          <a:ext cx="914400" cy="914400"/>
        </a:xfrm>
        <a:prstGeom prst="rect">
          <a:avLst/>
        </a:prstGeom>
      </xdr:spPr>
    </xdr:pic>
    <xdr:clientData/>
  </xdr:twoCellAnchor>
  <xdr:twoCellAnchor editAs="oneCell">
    <xdr:from>
      <xdr:col>2</xdr:col>
      <xdr:colOff>317503</xdr:colOff>
      <xdr:row>26</xdr:row>
      <xdr:rowOff>384343</xdr:rowOff>
    </xdr:from>
    <xdr:to>
      <xdr:col>2</xdr:col>
      <xdr:colOff>1231903</xdr:colOff>
      <xdr:row>30</xdr:row>
      <xdr:rowOff>28743</xdr:rowOff>
    </xdr:to>
    <xdr:pic>
      <xdr:nvPicPr>
        <xdr:cNvPr id="64" name="Gráfico 63" descr="Flecha con curva ligera">
          <a:hlinkClick xmlns:r="http://schemas.openxmlformats.org/officeDocument/2006/relationships" r:id="rId42"/>
          <a:extLst>
            <a:ext uri="{FF2B5EF4-FFF2-40B4-BE49-F238E27FC236}">
              <a16:creationId xmlns:a16="http://schemas.microsoft.com/office/drawing/2014/main" id="{41744092-E51E-4E93-8D35-8A5E8E1F5415}"/>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239214" y="6851317"/>
          <a:ext cx="914400" cy="914400"/>
        </a:xfrm>
        <a:prstGeom prst="rect">
          <a:avLst/>
        </a:prstGeom>
      </xdr:spPr>
    </xdr:pic>
    <xdr:clientData/>
  </xdr:twoCellAnchor>
  <xdr:twoCellAnchor>
    <xdr:from>
      <xdr:col>2</xdr:col>
      <xdr:colOff>700382</xdr:colOff>
      <xdr:row>23</xdr:row>
      <xdr:rowOff>65689</xdr:rowOff>
    </xdr:from>
    <xdr:to>
      <xdr:col>5</xdr:col>
      <xdr:colOff>65690</xdr:colOff>
      <xdr:row>25</xdr:row>
      <xdr:rowOff>98535</xdr:rowOff>
    </xdr:to>
    <xdr:sp macro="" textlink="">
      <xdr:nvSpPr>
        <xdr:cNvPr id="28" name="Rectángulo: esquinas redondeadas 27">
          <a:hlinkClick xmlns:r="http://schemas.openxmlformats.org/officeDocument/2006/relationships" r:id="rId43"/>
          <a:extLst>
            <a:ext uri="{FF2B5EF4-FFF2-40B4-BE49-F238E27FC236}">
              <a16:creationId xmlns:a16="http://schemas.microsoft.com/office/drawing/2014/main" id="{9631A41D-2306-4D94-BF53-8B2D8DF337F5}"/>
            </a:ext>
          </a:extLst>
        </xdr:cNvPr>
        <xdr:cNvSpPr/>
      </xdr:nvSpPr>
      <xdr:spPr>
        <a:xfrm>
          <a:off x="2616330" y="5747844"/>
          <a:ext cx="3646084" cy="656898"/>
        </a:xfrm>
        <a:prstGeom prst="roundRect">
          <a:avLst/>
        </a:prstGeom>
        <a:noFill/>
        <a:ln>
          <a:solidFill>
            <a:schemeClr val="accent2">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es-CO" sz="1600" kern="1200">
              <a:solidFill>
                <a:schemeClr val="tx2">
                  <a:lumMod val="90000"/>
                  <a:lumOff val="10000"/>
                </a:schemeClr>
              </a:solidFill>
            </a:rPr>
            <a:t> </a:t>
          </a:r>
          <a:r>
            <a:rPr lang="es-CO" sz="1600" b="1" kern="1200">
              <a:solidFill>
                <a:schemeClr val="accent2">
                  <a:lumMod val="75000"/>
                </a:schemeClr>
              </a:solidFill>
            </a:rPr>
            <a:t>CONVENCIONES</a:t>
          </a:r>
          <a:r>
            <a:rPr lang="es-CO" sz="1600" b="1" kern="1200" baseline="0">
              <a:solidFill>
                <a:schemeClr val="accent2">
                  <a:lumMod val="75000"/>
                </a:schemeClr>
              </a:solidFill>
            </a:rPr>
            <a:t> P</a:t>
          </a:r>
          <a:r>
            <a:rPr lang="es-CO" sz="1600" b="1" kern="1200">
              <a:solidFill>
                <a:schemeClr val="accent2">
                  <a:lumMod val="75000"/>
                </a:schemeClr>
              </a:solidFill>
            </a:rPr>
            <a:t>LAN DE ACCION CONSOLIDADO - PUBLICADO</a:t>
          </a:r>
          <a:endParaRPr lang="es-CO" sz="1600" kern="1200">
            <a:solidFill>
              <a:schemeClr val="tx2">
                <a:lumMod val="90000"/>
                <a:lumOff val="10000"/>
              </a:schemeClr>
            </a:solidFill>
          </a:endParaRPr>
        </a:p>
        <a:p>
          <a:pPr algn="l"/>
          <a:endParaRPr lang="es-CO" sz="1600" kern="1200">
            <a:solidFill>
              <a:schemeClr val="tx2">
                <a:lumMod val="90000"/>
                <a:lumOff val="10000"/>
              </a:schemeClr>
            </a:solidFill>
          </a:endParaRPr>
        </a:p>
        <a:p>
          <a:pPr algn="l"/>
          <a:endParaRPr lang="es-CO" sz="1600" kern="1200">
            <a:solidFill>
              <a:schemeClr val="tx2">
                <a:lumMod val="90000"/>
                <a:lumOff val="10000"/>
              </a:schemeClr>
            </a:solidFill>
          </a:endParaRPr>
        </a:p>
      </xdr:txBody>
    </xdr:sp>
    <xdr:clientData/>
  </xdr:twoCellAnchor>
  <xdr:twoCellAnchor editAs="oneCell">
    <xdr:from>
      <xdr:col>3</xdr:col>
      <xdr:colOff>1940972</xdr:colOff>
      <xdr:row>24</xdr:row>
      <xdr:rowOff>71006</xdr:rowOff>
    </xdr:from>
    <xdr:to>
      <xdr:col>4</xdr:col>
      <xdr:colOff>11884</xdr:colOff>
      <xdr:row>25</xdr:row>
      <xdr:rowOff>14074</xdr:rowOff>
    </xdr:to>
    <xdr:pic>
      <xdr:nvPicPr>
        <xdr:cNvPr id="32" name="Gráfico 31" descr="Lista de comprobación RTL">
          <a:extLst>
            <a:ext uri="{FF2B5EF4-FFF2-40B4-BE49-F238E27FC236}">
              <a16:creationId xmlns:a16="http://schemas.microsoft.com/office/drawing/2014/main" id="{B223B8ED-CDB5-9AB6-7E34-F5B8111BCF7A}"/>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 uri="{96DAC541-7B7A-43D3-8B79-37D633B846F1}">
              <asvg:svgBlip xmlns:asvg="http://schemas.microsoft.com/office/drawing/2016/SVG/main" r:embed="rId45"/>
            </a:ext>
          </a:extLst>
        </a:blip>
        <a:stretch>
          <a:fillRect/>
        </a:stretch>
      </xdr:blipFill>
      <xdr:spPr>
        <a:xfrm>
          <a:off x="5729075" y="5939282"/>
          <a:ext cx="380999" cy="380999"/>
        </a:xfrm>
        <a:prstGeom prst="rect">
          <a:avLst/>
        </a:prstGeom>
      </xdr:spPr>
    </xdr:pic>
    <xdr:clientData/>
  </xdr:twoCellAnchor>
  <xdr:twoCellAnchor>
    <xdr:from>
      <xdr:col>5</xdr:col>
      <xdr:colOff>295603</xdr:colOff>
      <xdr:row>23</xdr:row>
      <xdr:rowOff>131381</xdr:rowOff>
    </xdr:from>
    <xdr:to>
      <xdr:col>7</xdr:col>
      <xdr:colOff>76638</xdr:colOff>
      <xdr:row>25</xdr:row>
      <xdr:rowOff>98534</xdr:rowOff>
    </xdr:to>
    <xdr:sp macro="" textlink="">
      <xdr:nvSpPr>
        <xdr:cNvPr id="31" name="Rectángulo: esquinas redondeadas 30">
          <a:hlinkClick xmlns:r="http://schemas.openxmlformats.org/officeDocument/2006/relationships" r:id="rId46"/>
          <a:extLst>
            <a:ext uri="{FF2B5EF4-FFF2-40B4-BE49-F238E27FC236}">
              <a16:creationId xmlns:a16="http://schemas.microsoft.com/office/drawing/2014/main" id="{B6A63CF3-126D-43B9-BA9E-7D2F5B54A402}"/>
            </a:ext>
          </a:extLst>
        </xdr:cNvPr>
        <xdr:cNvSpPr/>
      </xdr:nvSpPr>
      <xdr:spPr>
        <a:xfrm>
          <a:off x="6492327" y="5813536"/>
          <a:ext cx="3415863" cy="591205"/>
        </a:xfrm>
        <a:prstGeom prst="roundRect">
          <a:avLst/>
        </a:prstGeom>
        <a:noFill/>
        <a:ln>
          <a:solidFill>
            <a:schemeClr val="accent2">
              <a:lumMod val="75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lang="es-CO" sz="1600" kern="1200">
              <a:solidFill>
                <a:schemeClr val="tx2">
                  <a:lumMod val="90000"/>
                  <a:lumOff val="10000"/>
                </a:schemeClr>
              </a:solidFill>
            </a:rPr>
            <a:t> </a:t>
          </a:r>
          <a:r>
            <a:rPr lang="es-CO" sz="1600" b="1" kern="1200">
              <a:solidFill>
                <a:schemeClr val="accent2">
                  <a:lumMod val="75000"/>
                </a:schemeClr>
              </a:solidFill>
            </a:rPr>
            <a:t>RANKING</a:t>
          </a:r>
          <a:r>
            <a:rPr lang="es-CO" sz="1600" b="1" kern="1200" baseline="0">
              <a:solidFill>
                <a:schemeClr val="accent2">
                  <a:lumMod val="75000"/>
                </a:schemeClr>
              </a:solidFill>
            </a:rPr>
            <a:t> S</a:t>
          </a:r>
          <a:r>
            <a:rPr lang="es-CO" sz="1600" b="1" kern="1200">
              <a:solidFill>
                <a:schemeClr val="accent2">
                  <a:lumMod val="75000"/>
                </a:schemeClr>
              </a:solidFill>
            </a:rPr>
            <a:t>EGUIMIENTO PA </a:t>
          </a:r>
        </a:p>
        <a:p>
          <a:pPr algn="l"/>
          <a:r>
            <a:rPr lang="es-CO" sz="1600" b="1" kern="1200">
              <a:solidFill>
                <a:schemeClr val="accent2">
                  <a:lumMod val="75000"/>
                </a:schemeClr>
              </a:solidFill>
            </a:rPr>
            <a:t>CONSOLIDADO</a:t>
          </a:r>
          <a:endParaRPr lang="es-CO" sz="1600" kern="1200">
            <a:solidFill>
              <a:schemeClr val="tx2">
                <a:lumMod val="90000"/>
                <a:lumOff val="10000"/>
              </a:schemeClr>
            </a:solidFill>
          </a:endParaRPr>
        </a:p>
      </xdr:txBody>
    </xdr:sp>
    <xdr:clientData/>
  </xdr:twoCellAnchor>
  <xdr:twoCellAnchor editAs="oneCell">
    <xdr:from>
      <xdr:col>6</xdr:col>
      <xdr:colOff>1083882</xdr:colOff>
      <xdr:row>23</xdr:row>
      <xdr:rowOff>153277</xdr:rowOff>
    </xdr:from>
    <xdr:to>
      <xdr:col>6</xdr:col>
      <xdr:colOff>1673721</xdr:colOff>
      <xdr:row>24</xdr:row>
      <xdr:rowOff>435133</xdr:rowOff>
    </xdr:to>
    <xdr:pic>
      <xdr:nvPicPr>
        <xdr:cNvPr id="33" name="Imagen 32">
          <a:extLst>
            <a:ext uri="{FF2B5EF4-FFF2-40B4-BE49-F238E27FC236}">
              <a16:creationId xmlns:a16="http://schemas.microsoft.com/office/drawing/2014/main" id="{1057738D-25C1-404D-A9D7-09E03D421B62}"/>
            </a:ext>
          </a:extLst>
        </xdr:cNvPr>
        <xdr:cNvPicPr>
          <a:picLocks noChangeAspect="1"/>
        </xdr:cNvPicPr>
      </xdr:nvPicPr>
      <xdr:blipFill rotWithShape="1">
        <a:blip xmlns:r="http://schemas.openxmlformats.org/officeDocument/2006/relationships" r:embed="rId6"/>
        <a:srcRect t="6001" b="1"/>
        <a:stretch/>
      </xdr:blipFill>
      <xdr:spPr>
        <a:xfrm>
          <a:off x="9087072" y="5835432"/>
          <a:ext cx="589839" cy="46797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232560</xdr:colOff>
      <xdr:row>5</xdr:row>
      <xdr:rowOff>181800</xdr:rowOff>
    </xdr:from>
    <xdr:to>
      <xdr:col>8</xdr:col>
      <xdr:colOff>338760</xdr:colOff>
      <xdr:row>7</xdr:row>
      <xdr:rowOff>99720</xdr:rowOff>
    </xdr:to>
    <xdr:sp macro="" textlink="">
      <xdr:nvSpPr>
        <xdr:cNvPr id="3" name="Rectángulo 6">
          <a:extLst>
            <a:ext uri="{FF2B5EF4-FFF2-40B4-BE49-F238E27FC236}">
              <a16:creationId xmlns:a16="http://schemas.microsoft.com/office/drawing/2014/main" id="{70B8D1AD-CF68-40E3-9FED-BBFC58B0CF01}"/>
            </a:ext>
          </a:extLst>
        </xdr:cNvPr>
        <xdr:cNvSpPr/>
      </xdr:nvSpPr>
      <xdr:spPr>
        <a:xfrm>
          <a:off x="6214260" y="1277175"/>
          <a:ext cx="106200" cy="384645"/>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2</xdr:col>
      <xdr:colOff>257175</xdr:colOff>
      <xdr:row>5</xdr:row>
      <xdr:rowOff>38100</xdr:rowOff>
    </xdr:from>
    <xdr:to>
      <xdr:col>3</xdr:col>
      <xdr:colOff>359276</xdr:colOff>
      <xdr:row>7</xdr:row>
      <xdr:rowOff>104775</xdr:rowOff>
    </xdr:to>
    <xdr:pic>
      <xdr:nvPicPr>
        <xdr:cNvPr id="5" name="Imagen 4" descr="👈 Dorso de una mano con el dedo índice señalando hacia la izquierda Emoji  — Significado, copiar y pegar, combinaciónes">
          <a:hlinkClick xmlns:r="http://schemas.openxmlformats.org/officeDocument/2006/relationships" r:id="rId1"/>
          <a:extLst>
            <a:ext uri="{FF2B5EF4-FFF2-40B4-BE49-F238E27FC236}">
              <a16:creationId xmlns:a16="http://schemas.microsoft.com/office/drawing/2014/main" id="{EE402E4B-BC08-4DA4-AC32-E9C8C1D351A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6775" y="1190625"/>
          <a:ext cx="530726"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232560</xdr:colOff>
      <xdr:row>5</xdr:row>
      <xdr:rowOff>181800</xdr:rowOff>
    </xdr:from>
    <xdr:to>
      <xdr:col>9</xdr:col>
      <xdr:colOff>338760</xdr:colOff>
      <xdr:row>7</xdr:row>
      <xdr:rowOff>99720</xdr:rowOff>
    </xdr:to>
    <xdr:sp macro="" textlink="">
      <xdr:nvSpPr>
        <xdr:cNvPr id="7" name="Rectángulo 6">
          <a:extLst>
            <a:ext uri="{FF2B5EF4-FFF2-40B4-BE49-F238E27FC236}">
              <a16:creationId xmlns:a16="http://schemas.microsoft.com/office/drawing/2014/main" id="{B453CB9C-25DF-48C7-9FCE-529C614931F2}"/>
            </a:ext>
          </a:extLst>
        </xdr:cNvPr>
        <xdr:cNvSpPr/>
      </xdr:nvSpPr>
      <xdr:spPr>
        <a:xfrm>
          <a:off x="6214260" y="1305750"/>
          <a:ext cx="106200" cy="384645"/>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71280</xdr:colOff>
      <xdr:row>4</xdr:row>
      <xdr:rowOff>126360</xdr:rowOff>
    </xdr:from>
    <xdr:to>
      <xdr:col>8</xdr:col>
      <xdr:colOff>288360</xdr:colOff>
      <xdr:row>9</xdr:row>
      <xdr:rowOff>67320</xdr:rowOff>
    </xdr:to>
    <xdr:pic>
      <xdr:nvPicPr>
        <xdr:cNvPr id="8" name="Imagen 10" descr="Imágenes de semáforos para colorear | Material para maestros ...">
          <a:extLst>
            <a:ext uri="{FF2B5EF4-FFF2-40B4-BE49-F238E27FC236}">
              <a16:creationId xmlns:a16="http://schemas.microsoft.com/office/drawing/2014/main" id="{E3EAE22E-C290-4718-A63F-3AABE054A86C}"/>
            </a:ext>
          </a:extLst>
        </xdr:cNvPr>
        <xdr:cNvPicPr/>
      </xdr:nvPicPr>
      <xdr:blipFill>
        <a:blip xmlns:r="http://schemas.openxmlformats.org/officeDocument/2006/relationships" r:embed="rId3"/>
        <a:srcRect l="2658" t="18193" r="54157" b="10659"/>
        <a:stretch/>
      </xdr:blipFill>
      <xdr:spPr>
        <a:xfrm>
          <a:off x="4509930" y="1088385"/>
          <a:ext cx="988605" cy="931560"/>
        </a:xfrm>
        <a:prstGeom prst="rect">
          <a:avLst/>
        </a:prstGeom>
        <a:ln w="0">
          <a:noFill/>
        </a:ln>
      </xdr:spPr>
    </xdr:pic>
    <xdr:clientData/>
  </xdr:twoCellAnchor>
  <xdr:twoCellAnchor editAs="oneCell">
    <xdr:from>
      <xdr:col>2</xdr:col>
      <xdr:colOff>7216</xdr:colOff>
      <xdr:row>2</xdr:row>
      <xdr:rowOff>7216</xdr:rowOff>
    </xdr:from>
    <xdr:to>
      <xdr:col>3</xdr:col>
      <xdr:colOff>559288</xdr:colOff>
      <xdr:row>3</xdr:row>
      <xdr:rowOff>230909</xdr:rowOff>
    </xdr:to>
    <xdr:pic>
      <xdr:nvPicPr>
        <xdr:cNvPr id="2" name="Imagen 1" descr="Vista previa de imagen">
          <a:extLst>
            <a:ext uri="{FF2B5EF4-FFF2-40B4-BE49-F238E27FC236}">
              <a16:creationId xmlns:a16="http://schemas.microsoft.com/office/drawing/2014/main" id="{0B60E409-393C-4EF8-93FF-7639715458D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13352" y="353580"/>
          <a:ext cx="977811" cy="591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79375</xdr:colOff>
      <xdr:row>0</xdr:row>
      <xdr:rowOff>428625</xdr:rowOff>
    </xdr:from>
    <xdr:to>
      <xdr:col>1</xdr:col>
      <xdr:colOff>711868</xdr:colOff>
      <xdr:row>1</xdr:row>
      <xdr:rowOff>129039</xdr:rowOff>
    </xdr:to>
    <xdr:pic>
      <xdr:nvPicPr>
        <xdr:cNvPr id="2" name="Imagen 1" descr="👈 Dorso de una mano con el dedo índice señalando hacia la izquierda Emoji  — Significado, copiar y pegar, combinaciónes">
          <a:hlinkClick xmlns:r="http://schemas.openxmlformats.org/officeDocument/2006/relationships" r:id="rId1"/>
          <a:extLst>
            <a:ext uri="{FF2B5EF4-FFF2-40B4-BE49-F238E27FC236}">
              <a16:creationId xmlns:a16="http://schemas.microsoft.com/office/drawing/2014/main" id="{F93DF64F-C6DC-4E2C-AF62-D1B87210472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5" y="428625"/>
          <a:ext cx="902368" cy="9069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147801</xdr:colOff>
      <xdr:row>4</xdr:row>
      <xdr:rowOff>83971</xdr:rowOff>
    </xdr:from>
    <xdr:to>
      <xdr:col>13</xdr:col>
      <xdr:colOff>2437278</xdr:colOff>
      <xdr:row>5</xdr:row>
      <xdr:rowOff>546286</xdr:rowOff>
    </xdr:to>
    <xdr:sp macro="" textlink="">
      <xdr:nvSpPr>
        <xdr:cNvPr id="2" name="Rectángulo: esquinas redondeadas 1">
          <a:extLst>
            <a:ext uri="{FF2B5EF4-FFF2-40B4-BE49-F238E27FC236}">
              <a16:creationId xmlns:a16="http://schemas.microsoft.com/office/drawing/2014/main" id="{7519933F-0FB9-423E-AF26-70B0E23F4819}"/>
            </a:ext>
          </a:extLst>
        </xdr:cNvPr>
        <xdr:cNvSpPr/>
      </xdr:nvSpPr>
      <xdr:spPr>
        <a:xfrm>
          <a:off x="147801" y="1344633"/>
          <a:ext cx="26059955" cy="1134668"/>
        </a:xfrm>
        <a:prstGeom prst="roundRect">
          <a:avLst/>
        </a:prstGeom>
        <a:noFill/>
        <a:ln>
          <a:solidFill>
            <a:schemeClr val="accent6">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a:solidFill>
                <a:schemeClr val="accent6">
                  <a:lumMod val="50000"/>
                </a:schemeClr>
              </a:solidFill>
            </a:rPr>
            <a:t> </a:t>
          </a:r>
          <a:endParaRPr lang="es-CO" sz="1100" kern="1200">
            <a:solidFill>
              <a:schemeClr val="tx2">
                <a:lumMod val="90000"/>
                <a:lumOff val="10000"/>
              </a:schemeClr>
            </a:solidFill>
          </a:endParaRPr>
        </a:p>
      </xdr:txBody>
    </xdr:sp>
    <xdr:clientData/>
  </xdr:twoCellAnchor>
  <xdr:twoCellAnchor editAs="oneCell">
    <xdr:from>
      <xdr:col>13</xdr:col>
      <xdr:colOff>447681</xdr:colOff>
      <xdr:row>4</xdr:row>
      <xdr:rowOff>182368</xdr:rowOff>
    </xdr:from>
    <xdr:to>
      <xdr:col>13</xdr:col>
      <xdr:colOff>1848448</xdr:colOff>
      <xdr:row>5</xdr:row>
      <xdr:rowOff>402350</xdr:rowOff>
    </xdr:to>
    <xdr:pic>
      <xdr:nvPicPr>
        <xdr:cNvPr id="3" name="Imagen 2">
          <a:extLst>
            <a:ext uri="{FF2B5EF4-FFF2-40B4-BE49-F238E27FC236}">
              <a16:creationId xmlns:a16="http://schemas.microsoft.com/office/drawing/2014/main" id="{BBEB4E9A-CD62-43A4-8075-071F8C2F370C}"/>
            </a:ext>
          </a:extLst>
        </xdr:cNvPr>
        <xdr:cNvPicPr>
          <a:picLocks noChangeAspect="1"/>
        </xdr:cNvPicPr>
      </xdr:nvPicPr>
      <xdr:blipFill>
        <a:blip xmlns:r="http://schemas.openxmlformats.org/officeDocument/2006/relationships" r:embed="rId1"/>
        <a:stretch>
          <a:fillRect/>
        </a:stretch>
      </xdr:blipFill>
      <xdr:spPr>
        <a:xfrm>
          <a:off x="15359233" y="1249825"/>
          <a:ext cx="1400767" cy="901512"/>
        </a:xfrm>
        <a:prstGeom prst="rect">
          <a:avLst/>
        </a:prstGeom>
      </xdr:spPr>
    </xdr:pic>
    <xdr:clientData/>
  </xdr:twoCellAnchor>
  <xdr:twoCellAnchor editAs="oneCell">
    <xdr:from>
      <xdr:col>2</xdr:col>
      <xdr:colOff>1740086</xdr:colOff>
      <xdr:row>0</xdr:row>
      <xdr:rowOff>59270</xdr:rowOff>
    </xdr:from>
    <xdr:to>
      <xdr:col>2</xdr:col>
      <xdr:colOff>2879911</xdr:colOff>
      <xdr:row>2</xdr:row>
      <xdr:rowOff>230283</xdr:rowOff>
    </xdr:to>
    <xdr:pic>
      <xdr:nvPicPr>
        <xdr:cNvPr id="4" name="Imagen 3">
          <a:extLst>
            <a:ext uri="{FF2B5EF4-FFF2-40B4-BE49-F238E27FC236}">
              <a16:creationId xmlns:a16="http://schemas.microsoft.com/office/drawing/2014/main" id="{EA588884-8078-4170-9CEA-7E862275BB1C}"/>
            </a:ext>
          </a:extLst>
        </xdr:cNvPr>
        <xdr:cNvPicPr>
          <a:picLocks noChangeAspect="1"/>
        </xdr:cNvPicPr>
      </xdr:nvPicPr>
      <xdr:blipFill>
        <a:blip xmlns:r="http://schemas.openxmlformats.org/officeDocument/2006/relationships" r:embed="rId2"/>
        <a:stretch>
          <a:fillRect/>
        </a:stretch>
      </xdr:blipFill>
      <xdr:spPr>
        <a:xfrm>
          <a:off x="2496483" y="59270"/>
          <a:ext cx="1139825" cy="703292"/>
        </a:xfrm>
        <a:prstGeom prst="rect">
          <a:avLst/>
        </a:prstGeom>
      </xdr:spPr>
    </xdr:pic>
    <xdr:clientData/>
  </xdr:twoCellAnchor>
  <xdr:twoCellAnchor editAs="oneCell">
    <xdr:from>
      <xdr:col>1</xdr:col>
      <xdr:colOff>266139</xdr:colOff>
      <xdr:row>0</xdr:row>
      <xdr:rowOff>14008</xdr:rowOff>
    </xdr:from>
    <xdr:to>
      <xdr:col>2</xdr:col>
      <xdr:colOff>224116</xdr:colOff>
      <xdr:row>2</xdr:row>
      <xdr:rowOff>196103</xdr:rowOff>
    </xdr:to>
    <xdr:pic>
      <xdr:nvPicPr>
        <xdr:cNvPr id="5" name="Imagen 4"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ED203C8B-612D-4680-8E16-8A7A75032B9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6139" y="14008"/>
          <a:ext cx="714374" cy="714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126330</xdr:colOff>
      <xdr:row>4</xdr:row>
      <xdr:rowOff>29240</xdr:rowOff>
    </xdr:from>
    <xdr:to>
      <xdr:col>13</xdr:col>
      <xdr:colOff>2924342</xdr:colOff>
      <xdr:row>5</xdr:row>
      <xdr:rowOff>300789</xdr:rowOff>
    </xdr:to>
    <xdr:sp macro="" textlink="">
      <xdr:nvSpPr>
        <xdr:cNvPr id="2" name="Rectángulo: esquinas redondeadas 1">
          <a:extLst>
            <a:ext uri="{FF2B5EF4-FFF2-40B4-BE49-F238E27FC236}">
              <a16:creationId xmlns:a16="http://schemas.microsoft.com/office/drawing/2014/main" id="{496E55E8-ED5E-42C3-B55F-891B7C72109C}"/>
            </a:ext>
          </a:extLst>
        </xdr:cNvPr>
        <xdr:cNvSpPr/>
      </xdr:nvSpPr>
      <xdr:spPr>
        <a:xfrm>
          <a:off x="126330" y="1132135"/>
          <a:ext cx="14846301" cy="1123786"/>
        </a:xfrm>
        <a:prstGeom prst="roundRect">
          <a:avLst/>
        </a:prstGeom>
        <a:noFill/>
        <a:ln>
          <a:solidFill>
            <a:schemeClr val="accent5">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lang="es-CO" sz="1100" kern="1200">
            <a:solidFill>
              <a:schemeClr val="accent5">
                <a:lumMod val="50000"/>
              </a:schemeClr>
            </a:solidFill>
          </a:endParaRPr>
        </a:p>
        <a:p>
          <a:pPr algn="ctr"/>
          <a:endParaRPr lang="es-CO" sz="1100" kern="1200">
            <a:solidFill>
              <a:schemeClr val="accent5">
                <a:lumMod val="50000"/>
              </a:schemeClr>
            </a:solidFill>
          </a:endParaRPr>
        </a:p>
        <a:p>
          <a:pPr algn="ctr"/>
          <a:endParaRPr lang="es-CO" sz="1100" kern="1200">
            <a:solidFill>
              <a:schemeClr val="accent5">
                <a:lumMod val="50000"/>
              </a:schemeClr>
            </a:solidFill>
          </a:endParaRPr>
        </a:p>
      </xdr:txBody>
    </xdr:sp>
    <xdr:clientData/>
  </xdr:twoCellAnchor>
  <xdr:twoCellAnchor editAs="oneCell">
    <xdr:from>
      <xdr:col>13</xdr:col>
      <xdr:colOff>1038729</xdr:colOff>
      <xdr:row>4</xdr:row>
      <xdr:rowOff>73864</xdr:rowOff>
    </xdr:from>
    <xdr:to>
      <xdr:col>13</xdr:col>
      <xdr:colOff>1967718</xdr:colOff>
      <xdr:row>5</xdr:row>
      <xdr:rowOff>133686</xdr:rowOff>
    </xdr:to>
    <xdr:pic>
      <xdr:nvPicPr>
        <xdr:cNvPr id="4" name="Imagen 3">
          <a:extLst>
            <a:ext uri="{FF2B5EF4-FFF2-40B4-BE49-F238E27FC236}">
              <a16:creationId xmlns:a16="http://schemas.microsoft.com/office/drawing/2014/main" id="{88ECE6FF-D038-4D27-9318-4692367363E0}"/>
            </a:ext>
          </a:extLst>
        </xdr:cNvPr>
        <xdr:cNvPicPr>
          <a:picLocks noChangeAspect="1"/>
        </xdr:cNvPicPr>
      </xdr:nvPicPr>
      <xdr:blipFill>
        <a:blip xmlns:r="http://schemas.openxmlformats.org/officeDocument/2006/relationships" r:embed="rId1"/>
        <a:stretch>
          <a:fillRect/>
        </a:stretch>
      </xdr:blipFill>
      <xdr:spPr>
        <a:xfrm>
          <a:off x="13087018" y="1176759"/>
          <a:ext cx="928989" cy="912058"/>
        </a:xfrm>
        <a:prstGeom prst="rect">
          <a:avLst/>
        </a:prstGeom>
      </xdr:spPr>
    </xdr:pic>
    <xdr:clientData/>
  </xdr:twoCellAnchor>
  <xdr:twoCellAnchor editAs="oneCell">
    <xdr:from>
      <xdr:col>2</xdr:col>
      <xdr:colOff>2335964</xdr:colOff>
      <xdr:row>0</xdr:row>
      <xdr:rowOff>14036</xdr:rowOff>
    </xdr:from>
    <xdr:to>
      <xdr:col>3</xdr:col>
      <xdr:colOff>868947</xdr:colOff>
      <xdr:row>2</xdr:row>
      <xdr:rowOff>135528</xdr:rowOff>
    </xdr:to>
    <xdr:pic>
      <xdr:nvPicPr>
        <xdr:cNvPr id="3" name="Imagen 2">
          <a:extLst>
            <a:ext uri="{FF2B5EF4-FFF2-40B4-BE49-F238E27FC236}">
              <a16:creationId xmlns:a16="http://schemas.microsoft.com/office/drawing/2014/main" id="{EAFAD103-B5BC-44FB-8E60-5142C861FB9E}"/>
            </a:ext>
          </a:extLst>
        </xdr:cNvPr>
        <xdr:cNvPicPr>
          <a:picLocks noChangeAspect="1"/>
        </xdr:cNvPicPr>
      </xdr:nvPicPr>
      <xdr:blipFill>
        <a:blip xmlns:r="http://schemas.openxmlformats.org/officeDocument/2006/relationships" r:embed="rId2"/>
        <a:stretch>
          <a:fillRect/>
        </a:stretch>
      </xdr:blipFill>
      <xdr:spPr>
        <a:xfrm>
          <a:off x="2904122" y="14036"/>
          <a:ext cx="1173246" cy="723071"/>
        </a:xfrm>
        <a:prstGeom prst="rect">
          <a:avLst/>
        </a:prstGeom>
      </xdr:spPr>
    </xdr:pic>
    <xdr:clientData/>
  </xdr:twoCellAnchor>
  <xdr:twoCellAnchor editAs="oneCell">
    <xdr:from>
      <xdr:col>1</xdr:col>
      <xdr:colOff>183816</xdr:colOff>
      <xdr:row>0</xdr:row>
      <xdr:rowOff>33421</xdr:rowOff>
    </xdr:from>
    <xdr:to>
      <xdr:col>2</xdr:col>
      <xdr:colOff>484605</xdr:colOff>
      <xdr:row>3</xdr:row>
      <xdr:rowOff>0</xdr:rowOff>
    </xdr:to>
    <xdr:pic>
      <xdr:nvPicPr>
        <xdr:cNvPr id="7" name="Imagen 6"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405E4288-3752-460B-9D60-6F8D9B444F9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3816" y="33421"/>
          <a:ext cx="868947" cy="868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33707</xdr:colOff>
      <xdr:row>4</xdr:row>
      <xdr:rowOff>88701</xdr:rowOff>
    </xdr:from>
    <xdr:to>
      <xdr:col>13</xdr:col>
      <xdr:colOff>1833932</xdr:colOff>
      <xdr:row>5</xdr:row>
      <xdr:rowOff>223242</xdr:rowOff>
    </xdr:to>
    <xdr:sp macro="" textlink="">
      <xdr:nvSpPr>
        <xdr:cNvPr id="2" name="Rectángulo: esquinas redondeadas 1">
          <a:extLst>
            <a:ext uri="{FF2B5EF4-FFF2-40B4-BE49-F238E27FC236}">
              <a16:creationId xmlns:a16="http://schemas.microsoft.com/office/drawing/2014/main" id="{9D95C294-DAFD-444A-B4DD-EC47C506F029}"/>
            </a:ext>
          </a:extLst>
        </xdr:cNvPr>
        <xdr:cNvSpPr/>
      </xdr:nvSpPr>
      <xdr:spPr>
        <a:xfrm>
          <a:off x="33707" y="1662397"/>
          <a:ext cx="25309029" cy="1197475"/>
        </a:xfrm>
        <a:prstGeom prst="roundRect">
          <a:avLst/>
        </a:prstGeom>
        <a:noFill/>
        <a:ln>
          <a:solidFill>
            <a:schemeClr val="tx2">
              <a:lumMod val="90000"/>
              <a:lumOff val="1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13</xdr:col>
      <xdr:colOff>166685</xdr:colOff>
      <xdr:row>4</xdr:row>
      <xdr:rowOff>135135</xdr:rowOff>
    </xdr:from>
    <xdr:to>
      <xdr:col>13</xdr:col>
      <xdr:colOff>1577575</xdr:colOff>
      <xdr:row>5</xdr:row>
      <xdr:rowOff>175096</xdr:rowOff>
    </xdr:to>
    <xdr:pic>
      <xdr:nvPicPr>
        <xdr:cNvPr id="3" name="Imagen 2">
          <a:extLst>
            <a:ext uri="{FF2B5EF4-FFF2-40B4-BE49-F238E27FC236}">
              <a16:creationId xmlns:a16="http://schemas.microsoft.com/office/drawing/2014/main" id="{F4550C20-3587-4CB3-A489-1F024FFA7148}"/>
            </a:ext>
          </a:extLst>
        </xdr:cNvPr>
        <xdr:cNvPicPr>
          <a:picLocks noChangeAspect="1"/>
        </xdr:cNvPicPr>
      </xdr:nvPicPr>
      <xdr:blipFill rotWithShape="1">
        <a:blip xmlns:r="http://schemas.openxmlformats.org/officeDocument/2006/relationships" r:embed="rId1"/>
        <a:srcRect t="1" b="6135"/>
        <a:stretch/>
      </xdr:blipFill>
      <xdr:spPr>
        <a:xfrm>
          <a:off x="14275591" y="1727596"/>
          <a:ext cx="1410890" cy="1111523"/>
        </a:xfrm>
        <a:prstGeom prst="rect">
          <a:avLst/>
        </a:prstGeom>
      </xdr:spPr>
    </xdr:pic>
    <xdr:clientData/>
  </xdr:twoCellAnchor>
  <xdr:twoCellAnchor editAs="oneCell">
    <xdr:from>
      <xdr:col>2</xdr:col>
      <xdr:colOff>1452708</xdr:colOff>
      <xdr:row>0</xdr:row>
      <xdr:rowOff>151733</xdr:rowOff>
    </xdr:from>
    <xdr:to>
      <xdr:col>3</xdr:col>
      <xdr:colOff>379275</xdr:colOff>
      <xdr:row>2</xdr:row>
      <xdr:rowOff>251893</xdr:rowOff>
    </xdr:to>
    <xdr:pic>
      <xdr:nvPicPr>
        <xdr:cNvPr id="4" name="Imagen 3">
          <a:extLst>
            <a:ext uri="{FF2B5EF4-FFF2-40B4-BE49-F238E27FC236}">
              <a16:creationId xmlns:a16="http://schemas.microsoft.com/office/drawing/2014/main" id="{DD76F88D-8463-4050-B726-5A04521DEB7E}"/>
            </a:ext>
          </a:extLst>
        </xdr:cNvPr>
        <xdr:cNvPicPr>
          <a:picLocks noChangeAspect="1"/>
        </xdr:cNvPicPr>
      </xdr:nvPicPr>
      <xdr:blipFill>
        <a:blip xmlns:r="http://schemas.openxmlformats.org/officeDocument/2006/relationships" r:embed="rId2"/>
        <a:stretch>
          <a:fillRect/>
        </a:stretch>
      </xdr:blipFill>
      <xdr:spPr>
        <a:xfrm>
          <a:off x="2056732" y="151733"/>
          <a:ext cx="1574983" cy="982965"/>
        </a:xfrm>
        <a:prstGeom prst="rect">
          <a:avLst/>
        </a:prstGeom>
      </xdr:spPr>
    </xdr:pic>
    <xdr:clientData/>
  </xdr:twoCellAnchor>
  <xdr:twoCellAnchor editAs="oneCell">
    <xdr:from>
      <xdr:col>1</xdr:col>
      <xdr:colOff>372070</xdr:colOff>
      <xdr:row>0</xdr:row>
      <xdr:rowOff>223243</xdr:rowOff>
    </xdr:from>
    <xdr:to>
      <xdr:col>2</xdr:col>
      <xdr:colOff>264995</xdr:colOff>
      <xdr:row>2</xdr:row>
      <xdr:rowOff>247525</xdr:rowOff>
    </xdr:to>
    <xdr:pic>
      <xdr:nvPicPr>
        <xdr:cNvPr id="7" name="Imagen 6"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5C0C9A4D-9EAF-47C6-8E65-09811185F07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72070" y="223243"/>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136070</xdr:colOff>
      <xdr:row>4</xdr:row>
      <xdr:rowOff>78920</xdr:rowOff>
    </xdr:from>
    <xdr:to>
      <xdr:col>13</xdr:col>
      <xdr:colOff>1835602</xdr:colOff>
      <xdr:row>5</xdr:row>
      <xdr:rowOff>193221</xdr:rowOff>
    </xdr:to>
    <xdr:sp macro="" textlink="">
      <xdr:nvSpPr>
        <xdr:cNvPr id="2" name="Rectángulo: esquinas redondeadas 1">
          <a:extLst>
            <a:ext uri="{FF2B5EF4-FFF2-40B4-BE49-F238E27FC236}">
              <a16:creationId xmlns:a16="http://schemas.microsoft.com/office/drawing/2014/main" id="{9724AA36-0EE1-4921-9C26-1320E58440D2}"/>
            </a:ext>
          </a:extLst>
        </xdr:cNvPr>
        <xdr:cNvSpPr/>
      </xdr:nvSpPr>
      <xdr:spPr>
        <a:xfrm>
          <a:off x="898070" y="1875063"/>
          <a:ext cx="14884853" cy="930729"/>
        </a:xfrm>
        <a:prstGeom prst="roundRect">
          <a:avLst/>
        </a:prstGeom>
        <a:noFill/>
        <a:ln>
          <a:solidFill>
            <a:schemeClr val="accent2">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100" b="1" kern="1200">
              <a:solidFill>
                <a:schemeClr val="accent6">
                  <a:lumMod val="50000"/>
                </a:schemeClr>
              </a:solidFill>
            </a:rPr>
            <a:t> </a:t>
          </a:r>
          <a:endParaRPr lang="es-CO" sz="1100" kern="1200">
            <a:solidFill>
              <a:schemeClr val="tx2">
                <a:lumMod val="90000"/>
                <a:lumOff val="10000"/>
              </a:schemeClr>
            </a:solidFill>
          </a:endParaRPr>
        </a:p>
      </xdr:txBody>
    </xdr:sp>
    <xdr:clientData/>
  </xdr:twoCellAnchor>
  <xdr:twoCellAnchor editAs="oneCell">
    <xdr:from>
      <xdr:col>13</xdr:col>
      <xdr:colOff>332015</xdr:colOff>
      <xdr:row>4</xdr:row>
      <xdr:rowOff>93851</xdr:rowOff>
    </xdr:from>
    <xdr:to>
      <xdr:col>13</xdr:col>
      <xdr:colOff>993322</xdr:colOff>
      <xdr:row>5</xdr:row>
      <xdr:rowOff>28704</xdr:rowOff>
    </xdr:to>
    <xdr:pic>
      <xdr:nvPicPr>
        <xdr:cNvPr id="3" name="Imagen 2">
          <a:extLst>
            <a:ext uri="{FF2B5EF4-FFF2-40B4-BE49-F238E27FC236}">
              <a16:creationId xmlns:a16="http://schemas.microsoft.com/office/drawing/2014/main" id="{B3656E92-E14F-4309-87D3-B7E915BB20B8}"/>
            </a:ext>
          </a:extLst>
        </xdr:cNvPr>
        <xdr:cNvPicPr>
          <a:picLocks noChangeAspect="1"/>
        </xdr:cNvPicPr>
      </xdr:nvPicPr>
      <xdr:blipFill>
        <a:blip xmlns:r="http://schemas.openxmlformats.org/officeDocument/2006/relationships" r:embed="rId1"/>
        <a:stretch>
          <a:fillRect/>
        </a:stretch>
      </xdr:blipFill>
      <xdr:spPr>
        <a:xfrm>
          <a:off x="14279336" y="1889994"/>
          <a:ext cx="661307" cy="751281"/>
        </a:xfrm>
        <a:prstGeom prst="rect">
          <a:avLst/>
        </a:prstGeom>
      </xdr:spPr>
    </xdr:pic>
    <xdr:clientData/>
  </xdr:twoCellAnchor>
  <xdr:twoCellAnchor editAs="oneCell">
    <xdr:from>
      <xdr:col>2</xdr:col>
      <xdr:colOff>1609725</xdr:colOff>
      <xdr:row>0</xdr:row>
      <xdr:rowOff>84364</xdr:rowOff>
    </xdr:from>
    <xdr:to>
      <xdr:col>3</xdr:col>
      <xdr:colOff>545918</xdr:colOff>
      <xdr:row>2</xdr:row>
      <xdr:rowOff>186310</xdr:rowOff>
    </xdr:to>
    <xdr:pic>
      <xdr:nvPicPr>
        <xdr:cNvPr id="4" name="Imagen 3">
          <a:extLst>
            <a:ext uri="{FF2B5EF4-FFF2-40B4-BE49-F238E27FC236}">
              <a16:creationId xmlns:a16="http://schemas.microsoft.com/office/drawing/2014/main" id="{8F1D336B-8A6B-4A7E-BDF3-64BFF6B1C217}"/>
            </a:ext>
          </a:extLst>
        </xdr:cNvPr>
        <xdr:cNvPicPr>
          <a:picLocks noChangeAspect="1"/>
        </xdr:cNvPicPr>
      </xdr:nvPicPr>
      <xdr:blipFill>
        <a:blip xmlns:r="http://schemas.openxmlformats.org/officeDocument/2006/relationships" r:embed="rId2"/>
        <a:stretch>
          <a:fillRect/>
        </a:stretch>
      </xdr:blipFill>
      <xdr:spPr>
        <a:xfrm>
          <a:off x="2031546" y="84364"/>
          <a:ext cx="1575979" cy="986410"/>
        </a:xfrm>
        <a:prstGeom prst="rect">
          <a:avLst/>
        </a:prstGeom>
      </xdr:spPr>
    </xdr:pic>
    <xdr:clientData/>
  </xdr:twoCellAnchor>
  <xdr:twoCellAnchor editAs="oneCell">
    <xdr:from>
      <xdr:col>1</xdr:col>
      <xdr:colOff>176893</xdr:colOff>
      <xdr:row>0</xdr:row>
      <xdr:rowOff>122464</xdr:rowOff>
    </xdr:from>
    <xdr:to>
      <xdr:col>2</xdr:col>
      <xdr:colOff>657440</xdr:colOff>
      <xdr:row>2</xdr:row>
      <xdr:rowOff>140368</xdr:rowOff>
    </xdr:to>
    <xdr:pic>
      <xdr:nvPicPr>
        <xdr:cNvPr id="7" name="Imagen 6"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0390A201-DF05-4B7D-BC82-E1DDD8C8973F}"/>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76893" y="122464"/>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159753</xdr:colOff>
      <xdr:row>4</xdr:row>
      <xdr:rowOff>99927</xdr:rowOff>
    </xdr:from>
    <xdr:to>
      <xdr:col>13</xdr:col>
      <xdr:colOff>1637632</xdr:colOff>
      <xdr:row>5</xdr:row>
      <xdr:rowOff>176128</xdr:rowOff>
    </xdr:to>
    <xdr:sp macro="" textlink="">
      <xdr:nvSpPr>
        <xdr:cNvPr id="2" name="Rectángulo: esquinas redondeadas 1">
          <a:extLst>
            <a:ext uri="{FF2B5EF4-FFF2-40B4-BE49-F238E27FC236}">
              <a16:creationId xmlns:a16="http://schemas.microsoft.com/office/drawing/2014/main" id="{3EE75BE9-7FBD-4C65-AD01-0B94F16171FA}"/>
            </a:ext>
          </a:extLst>
        </xdr:cNvPr>
        <xdr:cNvSpPr/>
      </xdr:nvSpPr>
      <xdr:spPr>
        <a:xfrm>
          <a:off x="928437" y="2088480"/>
          <a:ext cx="14963274" cy="1179095"/>
        </a:xfrm>
        <a:prstGeom prst="roundRect">
          <a:avLst/>
        </a:prstGeom>
        <a:noFill/>
        <a:ln>
          <a:solidFill>
            <a:srgbClr val="A5002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100" b="1" kern="1200">
              <a:solidFill>
                <a:srgbClr val="A50021"/>
              </a:solidFill>
            </a:rPr>
            <a:t> </a:t>
          </a:r>
          <a:endParaRPr lang="es-CO" sz="1100" kern="1200">
            <a:solidFill>
              <a:srgbClr val="A50021"/>
            </a:solidFill>
          </a:endParaRPr>
        </a:p>
        <a:p>
          <a:pPr algn="ctr"/>
          <a:endParaRPr lang="es-CO" sz="1100" kern="1200">
            <a:solidFill>
              <a:srgbClr val="A50021"/>
            </a:solidFill>
          </a:endParaRPr>
        </a:p>
      </xdr:txBody>
    </xdr:sp>
    <xdr:clientData/>
  </xdr:twoCellAnchor>
  <xdr:twoCellAnchor editAs="oneCell">
    <xdr:from>
      <xdr:col>13</xdr:col>
      <xdr:colOff>463049</xdr:colOff>
      <xdr:row>4</xdr:row>
      <xdr:rowOff>259848</xdr:rowOff>
    </xdr:from>
    <xdr:to>
      <xdr:col>13</xdr:col>
      <xdr:colOff>1139239</xdr:colOff>
      <xdr:row>4</xdr:row>
      <xdr:rowOff>1081066</xdr:rowOff>
    </xdr:to>
    <xdr:pic>
      <xdr:nvPicPr>
        <xdr:cNvPr id="3" name="Imagen 2">
          <a:extLst>
            <a:ext uri="{FF2B5EF4-FFF2-40B4-BE49-F238E27FC236}">
              <a16:creationId xmlns:a16="http://schemas.microsoft.com/office/drawing/2014/main" id="{C7482529-B176-466B-9A52-EE7F71D653B8}"/>
            </a:ext>
          </a:extLst>
        </xdr:cNvPr>
        <xdr:cNvPicPr>
          <a:picLocks noChangeAspect="1"/>
        </xdr:cNvPicPr>
      </xdr:nvPicPr>
      <xdr:blipFill>
        <a:blip xmlns:r="http://schemas.openxmlformats.org/officeDocument/2006/relationships" r:embed="rId1"/>
        <a:stretch>
          <a:fillRect/>
        </a:stretch>
      </xdr:blipFill>
      <xdr:spPr>
        <a:xfrm>
          <a:off x="14717128" y="2248401"/>
          <a:ext cx="676190" cy="821218"/>
        </a:xfrm>
        <a:prstGeom prst="rect">
          <a:avLst/>
        </a:prstGeom>
      </xdr:spPr>
    </xdr:pic>
    <xdr:clientData/>
  </xdr:twoCellAnchor>
  <xdr:twoCellAnchor editAs="oneCell">
    <xdr:from>
      <xdr:col>2</xdr:col>
      <xdr:colOff>1470527</xdr:colOff>
      <xdr:row>0</xdr:row>
      <xdr:rowOff>300790</xdr:rowOff>
    </xdr:from>
    <xdr:to>
      <xdr:col>3</xdr:col>
      <xdr:colOff>399439</xdr:colOff>
      <xdr:row>3</xdr:row>
      <xdr:rowOff>5277</xdr:rowOff>
    </xdr:to>
    <xdr:pic>
      <xdr:nvPicPr>
        <xdr:cNvPr id="4" name="Imagen 3">
          <a:extLst>
            <a:ext uri="{FF2B5EF4-FFF2-40B4-BE49-F238E27FC236}">
              <a16:creationId xmlns:a16="http://schemas.microsoft.com/office/drawing/2014/main" id="{79FE2503-701C-40DE-A6C0-297616C14E18}"/>
            </a:ext>
          </a:extLst>
        </xdr:cNvPr>
        <xdr:cNvPicPr>
          <a:picLocks noChangeAspect="1"/>
        </xdr:cNvPicPr>
      </xdr:nvPicPr>
      <xdr:blipFill>
        <a:blip xmlns:r="http://schemas.openxmlformats.org/officeDocument/2006/relationships" r:embed="rId2"/>
        <a:stretch>
          <a:fillRect/>
        </a:stretch>
      </xdr:blipFill>
      <xdr:spPr>
        <a:xfrm>
          <a:off x="2172369" y="300790"/>
          <a:ext cx="1569175" cy="978246"/>
        </a:xfrm>
        <a:prstGeom prst="rect">
          <a:avLst/>
        </a:prstGeom>
      </xdr:spPr>
    </xdr:pic>
    <xdr:clientData/>
  </xdr:twoCellAnchor>
  <xdr:twoCellAnchor editAs="oneCell">
    <xdr:from>
      <xdr:col>1</xdr:col>
      <xdr:colOff>250658</xdr:colOff>
      <xdr:row>0</xdr:row>
      <xdr:rowOff>116973</xdr:rowOff>
    </xdr:from>
    <xdr:to>
      <xdr:col>2</xdr:col>
      <xdr:colOff>451184</xdr:colOff>
      <xdr:row>2</xdr:row>
      <xdr:rowOff>150394</xdr:rowOff>
    </xdr:to>
    <xdr:pic>
      <xdr:nvPicPr>
        <xdr:cNvPr id="9" name="Imagen 8"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FFBF28EE-5942-43F6-A0BC-124B349ACC7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0658" y="116973"/>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65345</xdr:colOff>
      <xdr:row>4</xdr:row>
      <xdr:rowOff>36688</xdr:rowOff>
    </xdr:from>
    <xdr:to>
      <xdr:col>13</xdr:col>
      <xdr:colOff>2846645</xdr:colOff>
      <xdr:row>5</xdr:row>
      <xdr:rowOff>229306</xdr:rowOff>
    </xdr:to>
    <xdr:sp macro="" textlink="">
      <xdr:nvSpPr>
        <xdr:cNvPr id="2" name="Rectángulo: esquinas redondeadas 1">
          <a:extLst>
            <a:ext uri="{FF2B5EF4-FFF2-40B4-BE49-F238E27FC236}">
              <a16:creationId xmlns:a16="http://schemas.microsoft.com/office/drawing/2014/main" id="{06E97487-1FA3-44A9-89D0-0757A631D15A}"/>
            </a:ext>
          </a:extLst>
        </xdr:cNvPr>
        <xdr:cNvSpPr/>
      </xdr:nvSpPr>
      <xdr:spPr>
        <a:xfrm>
          <a:off x="823817" y="1535994"/>
          <a:ext cx="16222134" cy="845256"/>
        </a:xfrm>
        <a:prstGeom prst="roundRect">
          <a:avLst/>
        </a:prstGeom>
        <a:noFill/>
        <a:ln>
          <a:solidFill>
            <a:schemeClr val="bg2">
              <a:lumMod val="2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CO" sz="1100" b="1" kern="1200">
              <a:solidFill>
                <a:schemeClr val="accent6">
                  <a:lumMod val="50000"/>
                </a:schemeClr>
              </a:solidFill>
            </a:rPr>
            <a:t> </a:t>
          </a:r>
          <a:endParaRPr lang="es-CO" sz="1100" b="1" kern="1200">
            <a:solidFill>
              <a:schemeClr val="bg2">
                <a:lumMod val="25000"/>
              </a:schemeClr>
            </a:solidFill>
          </a:endParaRPr>
        </a:p>
        <a:p>
          <a:pPr algn="ctr"/>
          <a:endParaRPr lang="es-CO" sz="1100" kern="1200">
            <a:solidFill>
              <a:schemeClr val="bg2">
                <a:lumMod val="25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a:p>
          <a:pPr algn="ctr"/>
          <a:endParaRPr lang="es-CO" sz="1100" kern="1200">
            <a:solidFill>
              <a:schemeClr val="tx2">
                <a:lumMod val="90000"/>
                <a:lumOff val="10000"/>
              </a:schemeClr>
            </a:solidFill>
          </a:endParaRPr>
        </a:p>
      </xdr:txBody>
    </xdr:sp>
    <xdr:clientData/>
  </xdr:twoCellAnchor>
  <xdr:twoCellAnchor editAs="oneCell">
    <xdr:from>
      <xdr:col>13</xdr:col>
      <xdr:colOff>739259</xdr:colOff>
      <xdr:row>4</xdr:row>
      <xdr:rowOff>146837</xdr:rowOff>
    </xdr:from>
    <xdr:to>
      <xdr:col>13</xdr:col>
      <xdr:colOff>1356108</xdr:colOff>
      <xdr:row>5</xdr:row>
      <xdr:rowOff>158750</xdr:rowOff>
    </xdr:to>
    <xdr:pic>
      <xdr:nvPicPr>
        <xdr:cNvPr id="3" name="Imagen 2">
          <a:extLst>
            <a:ext uri="{FF2B5EF4-FFF2-40B4-BE49-F238E27FC236}">
              <a16:creationId xmlns:a16="http://schemas.microsoft.com/office/drawing/2014/main" id="{F6BFE7BC-BB31-4C12-BD09-F25644D6EF3F}"/>
            </a:ext>
          </a:extLst>
        </xdr:cNvPr>
        <xdr:cNvPicPr>
          <a:picLocks noChangeAspect="1"/>
        </xdr:cNvPicPr>
      </xdr:nvPicPr>
      <xdr:blipFill rotWithShape="1">
        <a:blip xmlns:r="http://schemas.openxmlformats.org/officeDocument/2006/relationships" r:embed="rId1"/>
        <a:srcRect t="8450"/>
        <a:stretch/>
      </xdr:blipFill>
      <xdr:spPr>
        <a:xfrm>
          <a:off x="14938565" y="1646143"/>
          <a:ext cx="616849" cy="664551"/>
        </a:xfrm>
        <a:prstGeom prst="rect">
          <a:avLst/>
        </a:prstGeom>
      </xdr:spPr>
    </xdr:pic>
    <xdr:clientData/>
  </xdr:twoCellAnchor>
  <xdr:twoCellAnchor editAs="oneCell">
    <xdr:from>
      <xdr:col>2</xdr:col>
      <xdr:colOff>1339317</xdr:colOff>
      <xdr:row>0</xdr:row>
      <xdr:rowOff>78291</xdr:rowOff>
    </xdr:from>
    <xdr:to>
      <xdr:col>3</xdr:col>
      <xdr:colOff>269003</xdr:colOff>
      <xdr:row>2</xdr:row>
      <xdr:rowOff>177306</xdr:rowOff>
    </xdr:to>
    <xdr:pic>
      <xdr:nvPicPr>
        <xdr:cNvPr id="4" name="Imagen 3">
          <a:extLst>
            <a:ext uri="{FF2B5EF4-FFF2-40B4-BE49-F238E27FC236}">
              <a16:creationId xmlns:a16="http://schemas.microsoft.com/office/drawing/2014/main" id="{62343078-3BB3-4F78-B2D2-0ED581495F82}"/>
            </a:ext>
          </a:extLst>
        </xdr:cNvPr>
        <xdr:cNvPicPr>
          <a:picLocks noChangeAspect="1"/>
        </xdr:cNvPicPr>
      </xdr:nvPicPr>
      <xdr:blipFill>
        <a:blip xmlns:r="http://schemas.openxmlformats.org/officeDocument/2006/relationships" r:embed="rId2"/>
        <a:stretch>
          <a:fillRect/>
        </a:stretch>
      </xdr:blipFill>
      <xdr:spPr>
        <a:xfrm>
          <a:off x="2011670" y="78291"/>
          <a:ext cx="1563068" cy="967471"/>
        </a:xfrm>
        <a:prstGeom prst="rect">
          <a:avLst/>
        </a:prstGeom>
      </xdr:spPr>
    </xdr:pic>
    <xdr:clientData/>
  </xdr:twoCellAnchor>
  <xdr:twoCellAnchor editAs="oneCell">
    <xdr:from>
      <xdr:col>1</xdr:col>
      <xdr:colOff>352778</xdr:colOff>
      <xdr:row>0</xdr:row>
      <xdr:rowOff>123473</xdr:rowOff>
    </xdr:from>
    <xdr:to>
      <xdr:col>2</xdr:col>
      <xdr:colOff>584868</xdr:colOff>
      <xdr:row>2</xdr:row>
      <xdr:rowOff>161535</xdr:rowOff>
    </xdr:to>
    <xdr:pic>
      <xdr:nvPicPr>
        <xdr:cNvPr id="9" name="Imagen 8"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848C435B-3CC6-47F4-BCCD-BC1C025FEDB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52778" y="123473"/>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598061</xdr:colOff>
      <xdr:row>4</xdr:row>
      <xdr:rowOff>190902</xdr:rowOff>
    </xdr:from>
    <xdr:to>
      <xdr:col>13</xdr:col>
      <xdr:colOff>1143448</xdr:colOff>
      <xdr:row>5</xdr:row>
      <xdr:rowOff>174401</xdr:rowOff>
    </xdr:to>
    <xdr:pic>
      <xdr:nvPicPr>
        <xdr:cNvPr id="2" name="Imagen 1">
          <a:extLst>
            <a:ext uri="{FF2B5EF4-FFF2-40B4-BE49-F238E27FC236}">
              <a16:creationId xmlns:a16="http://schemas.microsoft.com/office/drawing/2014/main" id="{2952EA7D-AC55-4954-9244-9FED06CD57C2}"/>
            </a:ext>
          </a:extLst>
        </xdr:cNvPr>
        <xdr:cNvPicPr>
          <a:picLocks noChangeAspect="1"/>
        </xdr:cNvPicPr>
      </xdr:nvPicPr>
      <xdr:blipFill>
        <a:blip xmlns:r="http://schemas.openxmlformats.org/officeDocument/2006/relationships" r:embed="rId1"/>
        <a:stretch>
          <a:fillRect/>
        </a:stretch>
      </xdr:blipFill>
      <xdr:spPr>
        <a:xfrm>
          <a:off x="13785491" y="1867839"/>
          <a:ext cx="545387" cy="721351"/>
        </a:xfrm>
        <a:prstGeom prst="rect">
          <a:avLst/>
        </a:prstGeom>
      </xdr:spPr>
    </xdr:pic>
    <xdr:clientData/>
  </xdr:twoCellAnchor>
  <xdr:twoCellAnchor>
    <xdr:from>
      <xdr:col>1</xdr:col>
      <xdr:colOff>62785</xdr:colOff>
      <xdr:row>4</xdr:row>
      <xdr:rowOff>106521</xdr:rowOff>
    </xdr:from>
    <xdr:to>
      <xdr:col>13</xdr:col>
      <xdr:colOff>1863010</xdr:colOff>
      <xdr:row>5</xdr:row>
      <xdr:rowOff>241479</xdr:rowOff>
    </xdr:to>
    <xdr:sp macro="" textlink="">
      <xdr:nvSpPr>
        <xdr:cNvPr id="3" name="Rectángulo: esquinas redondeadas 2">
          <a:extLst>
            <a:ext uri="{FF2B5EF4-FFF2-40B4-BE49-F238E27FC236}">
              <a16:creationId xmlns:a16="http://schemas.microsoft.com/office/drawing/2014/main" id="{C079DA8C-4CB6-4EAF-AA43-4BA6BBAE77BF}"/>
            </a:ext>
          </a:extLst>
        </xdr:cNvPr>
        <xdr:cNvSpPr/>
      </xdr:nvSpPr>
      <xdr:spPr>
        <a:xfrm>
          <a:off x="827468" y="1783458"/>
          <a:ext cx="14987655" cy="872810"/>
        </a:xfrm>
        <a:prstGeom prst="roundRect">
          <a:avLst/>
        </a:prstGeom>
        <a:noFill/>
        <a:ln>
          <a:solidFill>
            <a:srgbClr val="FFC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lang="es-CO" sz="1100" kern="1200">
            <a:solidFill>
              <a:srgbClr val="FFC000"/>
            </a:solidFill>
          </a:endParaRPr>
        </a:p>
        <a:p>
          <a:pPr algn="ctr"/>
          <a:endParaRPr lang="es-CO" sz="1100" kern="1200">
            <a:solidFill>
              <a:srgbClr val="FFC000"/>
            </a:solidFill>
          </a:endParaRPr>
        </a:p>
        <a:p>
          <a:pPr algn="ctr"/>
          <a:endParaRPr lang="es-CO" sz="1100" kern="1200">
            <a:solidFill>
              <a:schemeClr val="tx2">
                <a:lumMod val="90000"/>
                <a:lumOff val="10000"/>
              </a:schemeClr>
            </a:solidFill>
          </a:endParaRPr>
        </a:p>
      </xdr:txBody>
    </xdr:sp>
    <xdr:clientData/>
  </xdr:twoCellAnchor>
  <xdr:twoCellAnchor editAs="oneCell">
    <xdr:from>
      <xdr:col>3</xdr:col>
      <xdr:colOff>1100070</xdr:colOff>
      <xdr:row>0</xdr:row>
      <xdr:rowOff>147571</xdr:rowOff>
    </xdr:from>
    <xdr:to>
      <xdr:col>4</xdr:col>
      <xdr:colOff>1005723</xdr:colOff>
      <xdr:row>2</xdr:row>
      <xdr:rowOff>253810</xdr:rowOff>
    </xdr:to>
    <xdr:pic>
      <xdr:nvPicPr>
        <xdr:cNvPr id="4" name="Imagen 3">
          <a:extLst>
            <a:ext uri="{FF2B5EF4-FFF2-40B4-BE49-F238E27FC236}">
              <a16:creationId xmlns:a16="http://schemas.microsoft.com/office/drawing/2014/main" id="{69CBB6FA-EAFA-4A41-B4E3-685DD6054166}"/>
            </a:ext>
          </a:extLst>
        </xdr:cNvPr>
        <xdr:cNvPicPr>
          <a:picLocks noChangeAspect="1"/>
        </xdr:cNvPicPr>
      </xdr:nvPicPr>
      <xdr:blipFill>
        <a:blip xmlns:r="http://schemas.openxmlformats.org/officeDocument/2006/relationships" r:embed="rId2"/>
        <a:stretch>
          <a:fillRect/>
        </a:stretch>
      </xdr:blipFill>
      <xdr:spPr>
        <a:xfrm>
          <a:off x="1515950" y="147571"/>
          <a:ext cx="1569175" cy="978246"/>
        </a:xfrm>
        <a:prstGeom prst="rect">
          <a:avLst/>
        </a:prstGeom>
      </xdr:spPr>
    </xdr:pic>
    <xdr:clientData/>
  </xdr:twoCellAnchor>
  <xdr:twoCellAnchor editAs="oneCell">
    <xdr:from>
      <xdr:col>1</xdr:col>
      <xdr:colOff>241478</xdr:colOff>
      <xdr:row>0</xdr:row>
      <xdr:rowOff>201233</xdr:rowOff>
    </xdr:from>
    <xdr:to>
      <xdr:col>2</xdr:col>
      <xdr:colOff>727966</xdr:colOff>
      <xdr:row>2</xdr:row>
      <xdr:rowOff>231594</xdr:rowOff>
    </xdr:to>
    <xdr:pic>
      <xdr:nvPicPr>
        <xdr:cNvPr id="9" name="Imagen 8" descr="👈 Dorso de una mano con el dedo índice señalando hacia la izquierda Emoji  — Significado, copiar y pegar, combinaciónes">
          <a:hlinkClick xmlns:r="http://schemas.openxmlformats.org/officeDocument/2006/relationships" r:id="rId3"/>
          <a:extLst>
            <a:ext uri="{FF2B5EF4-FFF2-40B4-BE49-F238E27FC236}">
              <a16:creationId xmlns:a16="http://schemas.microsoft.com/office/drawing/2014/main" id="{4779574D-6087-4EFF-88E3-1FC2749DB8EB}"/>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41478" y="201233"/>
          <a:ext cx="902368" cy="902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1347508</xdr:colOff>
      <xdr:row>0</xdr:row>
      <xdr:rowOff>28014</xdr:rowOff>
    </xdr:from>
    <xdr:to>
      <xdr:col>2</xdr:col>
      <xdr:colOff>2857500</xdr:colOff>
      <xdr:row>1</xdr:row>
      <xdr:rowOff>193364</xdr:rowOff>
    </xdr:to>
    <xdr:pic>
      <xdr:nvPicPr>
        <xdr:cNvPr id="2" name="Imagen 1" descr="Vista previa de imagen">
          <a:extLst>
            <a:ext uri="{FF2B5EF4-FFF2-40B4-BE49-F238E27FC236}">
              <a16:creationId xmlns:a16="http://schemas.microsoft.com/office/drawing/2014/main" id="{1E721AE7-221D-4FBF-92D6-8D6A946BCD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7508" y="28014"/>
          <a:ext cx="1509992" cy="922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486255</xdr:colOff>
      <xdr:row>0</xdr:row>
      <xdr:rowOff>56029</xdr:rowOff>
    </xdr:from>
    <xdr:to>
      <xdr:col>2</xdr:col>
      <xdr:colOff>902368</xdr:colOff>
      <xdr:row>1</xdr:row>
      <xdr:rowOff>200943</xdr:rowOff>
    </xdr:to>
    <xdr:pic>
      <xdr:nvPicPr>
        <xdr:cNvPr id="3" name="Imagen 2" descr="👈 Dorso de una mano con el dedo índice señalando hacia la izquierda Emoji  — Significado, copiar y pegar, combinaciónes">
          <a:hlinkClick xmlns:r="http://schemas.openxmlformats.org/officeDocument/2006/relationships" r:id="rId2"/>
          <a:extLst>
            <a:ext uri="{FF2B5EF4-FFF2-40B4-BE49-F238E27FC236}">
              <a16:creationId xmlns:a16="http://schemas.microsoft.com/office/drawing/2014/main" id="{0009D552-2C03-47BD-B845-9B92C2B5825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6255" y="56029"/>
          <a:ext cx="902368" cy="8933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mmelg\Downloads\Consolidado%20PAI%20cpon%20ajustes%20areas.xlsm" TargetMode="External"/><Relationship Id="rId1" Type="http://schemas.openxmlformats.org/officeDocument/2006/relationships/externalLinkPath" Target="/Users/mmelg/Downloads/Consolidado%20PAI%20cpon%20ajustes%20areas.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ic018838\Users\PLANTAS\COMISION%20DE%20AGUA%2020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ic018838\Users\EJECUCION%202001\FALTANTES%20UNIDAD%20ICT%2020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Usuario/Downloads/PAA%202021%20%20ADM.%20PERSONAL%20V%200.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000%20SG%20Secretaria%20General/2010%20GP%20Grupo%20de%20Planeaci&#243;n/Modelo%20Disco%20S/201009%20Planes/20100901%20Plan%20de%20Acci&#243;n/2012/Planes%20de%20acci&#243;n/Seguimiento%20Primer%20trimestre%202012/BASE%20seguimiento%20ENTREGADO%20SISGESTION.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MERY/INPEC/PA%20Central%20II%20Trimestre/CALCULOS%20INDICADORES%20PA%20II%20TRIMESTRE.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20.100.241\Planeacion\Users\escha\Desktop\borrar\PAA%20Recursos%20fisicos%202020%20(sin%20cargue%20SECOP).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mmelguizo/DNP/MATRIZ%20PARA%20CAPTURA%20PLAN%20DE%20ACCION%202015.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apedraza/Downloads/fichas%20actividades%20de%20OAP%20tramites%20(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2000%20SG%20Secretaria%20General/2010%20GP%20Grupo%20de%20Planeaci&#243;n/Modelo%20Disco%20S/201009%20Planes/20100901%20Plan%20de%20Acci&#243;n/2012/Planes%20de%20acci&#243;n/Planes%20de%20acci&#243;n%20ajustados%202012/SG%202012.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ocuments%20and%20Settings/smontilla/Escritorio/Planta/PLANTA%202012/PLANTA%20A%2031%20DE%20ENERO%20DE%2020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A_Johanna%20SIC\1_Johanna\3_Presupuesto%20y%20Proyectos\2019\Anteproyecto%20de%20Ppto%20y%20MGMP%202019\Anteproyecto\2_Finales\1.%20Formularios%20Anteproyecto%202019_Marzo%2028%20OAP.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mmelguizo/AppData/Local/Microsoft/Windows/Temporary%20Internet%20Files/Content.Outlook/ZF09P4L0/Listado%20de%20Proyectos-Consolidado-POAI.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ic018838\Users\Documents%20and%20Settings\lrojas\Configuraci&#243;n%20local\Archivos%20temporales%20de%20Internet\Content.Outlook\1ENZTYNF\JUSTIFICACION%20PLAN%20INFORMATICO.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c.dccastillo/AppData/Roaming/Microsoft/Excel/SOLICITUD%20MODIFICACI&#211;N%20AL%20PLAN%20DE%20ACCION_Proytecto%20V12%20(1)%20(version%201).xlsb"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IC24441\Users\Users\apedraza\Documents\Entidad\2016\Seguimiento%202016\Base%20Seguimiento%202016\08%20Agosto%202016\Evaluaci&#243;n\Consolidado%20Planes%20Acci&#243;n%20Evaluaci&#243;n%2008%202016.xlsm" TargetMode="External"/></Relationships>
</file>

<file path=xl/externalLinks/_rels/externalLink24.xml.rels><?xml version="1.0" encoding="UTF-8" standalone="yes"?>
<Relationships xmlns="http://schemas.openxmlformats.org/package/2006/relationships"><Relationship Id="rId2" Type="http://schemas.openxmlformats.org/officeDocument/2006/relationships/externalLinkPath" Target="file:///C:\Users\jarias\Downloads\Consolidado%20PAI%20cpon%20ajustes%20areas%20(3).xlsm" TargetMode="External"/><Relationship Id="rId1" Type="http://schemas.openxmlformats.org/officeDocument/2006/relationships/externalLinkPath" Target="/Users/jarias/Downloads/Consolidado%20PAI%20cpon%20ajustes%20areas%20(3).xlsm" TargetMode="External"/></Relationships>
</file>

<file path=xl/externalLinks/_rels/externalLink25.xml.rels><?xml version="1.0" encoding="UTF-8" standalone="yes"?>
<Relationships xmlns="http://schemas.openxmlformats.org/package/2006/relationships"><Relationship Id="rId2" Type="http://schemas.openxmlformats.org/officeDocument/2006/relationships/externalLinkPath" Target="https://its2sicgov-my.sharepoint.com/personal/ljforero_sic_gov_co/Documents/Escritorio/Escritorio%20Laura/LAURA%20SIC/Enero%20a%20Junio%202025/Otros/Planes%20de%20accion%202025/Consolidado%20PAI%20cpon%20ajustes%20areas.xlsm" TargetMode="External"/><Relationship Id="rId1" Type="http://schemas.openxmlformats.org/officeDocument/2006/relationships/externalLinkPath" Target="https://its2sicgov-my.sharepoint.com/Users/jarias/Downloads/Consolidado%20PAI%20cpon%20ajustes%20areas.xlsm" TargetMode="External"/></Relationships>
</file>

<file path=xl/externalLinks/_rels/externalLink26.xml.rels><?xml version="1.0" encoding="UTF-8" standalone="yes"?>
<Relationships xmlns="http://schemas.openxmlformats.org/package/2006/relationships"><Relationship Id="rId2" Type="http://schemas.openxmlformats.org/officeDocument/2006/relationships/externalLinkPath" Target="https://its2sicgov-my.sharepoint.com/personal/ljforero_sic_gov_co/Documents/Escritorio/Escritorio%20Laura/LAURA%20SIC/Enero%20a%20Junio%202025/Otros/Planes%20de%20accion%202025/Consolidado%20PAI%20cpon%20ajustes%20areas.xlsm" TargetMode="External"/><Relationship Id="rId1" Type="http://schemas.openxmlformats.org/officeDocument/2006/relationships/externalLinkPath" Target="/Users/jarias/Downloads/Consolidado%20PAI%20cpon%20ajustes%20areas.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W:\Users\Mery\Downloads\PAA%20Datos%20personales%20201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W:\Users\c.lsanz\Downloads\PAA-Modificaci&#243;n7-03.10.2018_Planeacion.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O:\Planeacion%20Institucional\Documentos%20SGC\Indicadores\Tablero%20de%20Indicadores%20Versi&#243;n%20Marzo.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mmelguizo/Downloads/Calculo%20indicadores%20metas%20PAI%20%20I%20semestre%202015.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0.20.100.241\2016\1_PLANEACI&#211;N\2_Seguimiento%20a%20Planes%20de%20Acci&#243;n\Modificaciones\Consolidado%20Planes%20Acci&#243;n%20VERSIONES%20ACTUALIZADAS.xlsm" TargetMode="External"/></Relationships>
</file>

<file path=xl/externalLinks/_rels/externalLink31.xml.rels><?xml version="1.0" encoding="UTF-8" standalone="yes"?>
<Relationships xmlns="http://schemas.openxmlformats.org/package/2006/relationships"><Relationship Id="rId2" Type="http://schemas.openxmlformats.org/officeDocument/2006/relationships/externalLinkPath" Target="file:///C:\SIC\SIC%202025\PA\ConsolidadoPA-V0_2025-01-31_19_50_28%20rev%20publi.xlsx" TargetMode="External"/><Relationship Id="rId1" Type="http://schemas.openxmlformats.org/officeDocument/2006/relationships/externalLinkPath" Target="/SIC/SIC%202025/PA/ConsolidadoPA-V0_2025-01-31_19_50_28%20rev%20publi.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mmelguizo/indicadores/Lis%20maestro%20ind%202011%20F-GP-31-%20ajustad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0.20.100.241\Planeacion\Users\escha\Desktop\borrar\PAA%20ADMINISTRACI&#211;N%20DE%20PERSONAL%20final%20(sin%20cargue%20SECOP).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W:\Users\mdiaz\Downloads\PAA_CONSOLIDADA%20DEF%202017.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Jnino1\mis%20documentos\Documents%20and%20Settings\cvalderrama\Mis%20documentos\RENOVACION\EVALUACI&#211;N-PROPUEST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O:\Planeacion%20Institucional\Documentos%20SGC\Indicadores\Indicadores%202014\01-Direccionamiento%20Estrat&#233;gico\Formulacion%20y%20seguimiento%20a%20la%20planeacion%20institucional.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CONSOLID%20COMPARTIVO%202014%202015%2025_12.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Documents%20and%20Settings/bgalan/Configuraci&#243;n%20local/Archivos%20temporales%20de%20Internet/Content.Outlook/ABSHCLHZ/Focos%20y%20Resultados%202012-2014%20FIIP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Planeacion%20Institucional/PLANEACI&#211;N%202012/Planes%20acci&#243;n%20entregados%20a%2030%20Dic%202011/SF.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UPERINTENDENCIA/INDICADORES/hojas%20de%20vida%20indicadores.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2000%20SG%20Secretaria%20General/2010%20GP%20Grupo%20de%20Planeaci&#243;n/Modelo%20Disco%20S/201009%20Planes/20100901%20Plan%20de%20Acci&#243;n/2012/Planes%20de%20acci&#243;n/Planes%20de%20acci&#243;n%20ajustados%202012/DDE%202012.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OAP-SIC\NUEVOS%20FORMATOS\CADENAS%20DE%20VALOR\1.%20Jurisdiccional\2.%20Cadena%20de%20Valor%20Jurisdiccional%20VF.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Users/aleguizamo/AppData/Local/Microsoft/Windows/Temporary%20Internet%20Files/Content.Outlook/4ESALTGF/Formatos%20Planeaci&#243;n%20Estrat&#233;gica%202012%20(3).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W:\Users\c.lsanz\Downloads\Modificaci&#243;n%205_PAA_Gestion%20Documental%20y%20Recursos%20Fisicos_Observaciones%20OAP.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Documents%20and%20Settings/bgalan/Configuraci&#243;n%20local/Archivos%20temporales%20de%20Internet/Content.Outlook/ABSHCLHZ/PRAP%20PLAN%20DE%20ACCI&#211;N%20201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IC24441\Users\Users\CESAR\Desktop\sic\CONTROL%20A&#209;O%202017\lineamientos%20oap%202017\Formato%20PA.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C:\Users\jarias\Downloads\formatoPAFormulacion-PAI%20-%20Con%20Dimensi&#243;n%20y%20Pol&#237;tica.xlsm" TargetMode="External"/><Relationship Id="rId1" Type="http://schemas.openxmlformats.org/officeDocument/2006/relationships/externalLinkPath" Target="https://its2sicgov-my.sharepoint.com/Users/jarias/Downloads/formatoPAFormulacion-PAI%20-%20Con%20Dimensi&#243;n%20y%20Pol&#237;tica.xlsm"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C:\Users\jarias\Downloads\formatoPAFormulacion-PAI%20-%20Con%20Dimensi&#243;n%20y%20Pol&#237;tica.xlsm" TargetMode="External"/><Relationship Id="rId1" Type="http://schemas.openxmlformats.org/officeDocument/2006/relationships/externalLinkPath" Target="/Users/jarias/Downloads/formatoPAFormulacion-PAI%20-%20Con%20Dimensi&#243;n%20y%20Pol&#237;tica.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ERY/PARQUES/PET_DTAM_14_08_2015%20PRESUPUEST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NI&#209;O-IBM\Misdocu\Mis%20documentos\capa-instala\versi&#243;n-seg-99\adeicio-junio-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para la ciuda)"/>
      <sheetName val="Hoja2"/>
      <sheetName val="Plan de Acción"/>
      <sheetName val="Hoja1"/>
      <sheetName val="LISTAS"/>
      <sheetName val="Hoja3"/>
      <sheetName val="Hoja4"/>
    </sheetNames>
    <sheetDataSet>
      <sheetData sheetId="0"/>
      <sheetData sheetId="1"/>
      <sheetData sheetId="2"/>
      <sheetData sheetId="3"/>
      <sheetData sheetId="4"/>
      <sheetData sheetId="5"/>
      <sheetData sheetId="6"/>
      <sheetData sheetId="7">
        <row r="110">
          <cell r="B110" t="str">
            <v xml:space="preserve">C_COMPETENCIA 1. Reducir el comportamiento rentista de los agentes, sujetos de inspección, vigilancia y control por parte de esta Superintendencia. PND_TRANSF_ Productiva, internacionalización y acción clímatica _ c. políticas de competencia, consumidor e infraestructura de la calidad modernas </v>
          </cell>
        </row>
        <row r="111">
          <cell r="B111" t="str">
            <v xml:space="preserve">C_COMPETENCIA 2. Reducir la ineficiencia en el mercado por relaciones de consumo asimétricas PND_TRANSF_ Productiva, internacionalización y acción clímatica _ c. políticas de competencia, consumidor e infraestructura de la calidad modernas </v>
          </cell>
        </row>
        <row r="112">
          <cell r="B112" t="str">
            <v xml:space="preserve">C_COMPETENCIA 3. Fortalecer la autoridad de competencia. PND_TRANSF_ Productiva, internacionalización y acción clímatica _ c. políticas de competencia, consumidor e infraestructura de la calidad modernas </v>
          </cell>
        </row>
        <row r="113">
          <cell r="B113" t="str">
            <v xml:space="preserve">C_COMPETENCIA 4. Reconocer la economía popular como fuente de valor PND_TRANSF_ Productiva, internacionalización y acción clímatica _ c. políticas de competencia, consumidor e infraestructura de la calidad modernas </v>
          </cell>
        </row>
        <row r="114">
          <cell r="B114" t="str">
            <v xml:space="preserve">C_COMPETENCIA  5. Fortalecer capacidades y conocimiento sobre derechos y deberes de las relaciones de consumo mediante, entre otros, programas voluntarios de cumplimiento en libre competencia económica. PND_TRANSF_ Productiva, internacionalización y acción clímatica _ c. políticas de competencia, consumidor e infraestructura de la calidad modernas </v>
          </cell>
        </row>
        <row r="115">
          <cell r="B115" t="str">
            <v xml:space="preserve">C_COMPETENCIA 6. Masificar las evaluaciones de la competencia para eliminar barreras regulatorias.PND_TRANSF_ Productiva, internacionalización y acción clímatica _ c. políticas de competencia, consumidor e infraestructura de la calidad modernas </v>
          </cell>
        </row>
        <row r="116">
          <cell r="B116" t="str">
            <v xml:space="preserve">C_COMPETENCIA 7. Hacer análisis y monitoreos de mercados digitales. PND_TRANSF_ Productiva, internacionalización y acción clímatica _ c. políticas de competencia, consumidor e infraestructura de la calidad modernas </v>
          </cell>
        </row>
        <row r="117">
          <cell r="B117" t="str">
            <v xml:space="preserve">C_COMPETENCIA 8. Construir mecanismos de autorregulación que fortalezcan la protección del consumidor y de la competencia PND_TRANSF_ Productiva, internacionalización y acción clímatica _ c. políticas de competencia, consumidor e infraestructura de la calidad modernas </v>
          </cell>
        </row>
        <row r="118">
          <cell r="B118" t="str">
            <v xml:space="preserve">C_COMPETENCIA 9. Sensibilizar a los empresarios que utilizan plataformas como nichos de mercado PND_TRANSF_ Productiva, internacionalización y acción clímatica _ c. políticas de competencia, consumidor e infraestructura de la calidad modernas </v>
          </cell>
        </row>
        <row r="119">
          <cell r="B119" t="str">
            <v xml:space="preserve">C_COMPETENCIA 10. Promover el uso de tecnologías avanzadas para modernizar el Subsistema Nacional de la Calidad y sus componentes de metrologíaPND_TRANSF_ Productiva, internacionalización y acción clímatica _ c. políticas de competencia, consumidor e infraestructura de la calidad modernas </v>
          </cell>
        </row>
        <row r="120">
          <cell r="B120" t="str">
            <v xml:space="preserve">C_COMPETENCIA  11. Ampliar los mecanismos de inspección, vigilancia y control de la Superintendencia PND_TRANSF_ Productiva, internacionalización y acción clímatica _ c. políticas de competencia, consumidor e infraestructura de la calidad modernas </v>
          </cell>
        </row>
        <row r="121">
          <cell r="B121" t="str">
            <v xml:space="preserve">C_COMPETENCIA 12. Actualizar el marco regulatorio para la investigación y la innovación. PND_TRANSF_ Productiva, internacionalización y acción clímatica _ c. políticas de competencia, consumidor e infraestructura de la calidad modernas </v>
          </cell>
        </row>
        <row r="122">
          <cell r="B122" t="str">
            <v xml:space="preserve">C_COMPETENCIA 13. Fortalecer la plataforma digital, a través de que estrategias que involucren aspectos técnicos, de financiamiento, cultura empresarial, emprendimiento e innovación PND_TRANSF_ Productiva, internacionalización y acción clímatica _ c. políticas de competencia, consumidor e infraestructura de la calidad modernas </v>
          </cell>
        </row>
        <row r="123">
          <cell r="B123" t="str">
            <v xml:space="preserve">B_APROVECHAMIENTO 1. Fomentar estrategias de sensibilización para el aprovechamiento y uso responsable de los derechos de propiedad intelectual (PI) PND_TRANSF _ Seguridad humana y justicia social _ b. aprovechamiento de la propiedad intelectual (pi) </v>
          </cell>
        </row>
        <row r="124">
          <cell r="B124" t="str">
            <v xml:space="preserve">B_APROVECHAMIENTO 2, Brindar acompañamiento a inventores y promover el uso de la información de patentes PND_TRANSF _ Seguridad humana y justicia social _ b. aprovechamiento de la propiedad intelectual (pi) </v>
          </cell>
        </row>
        <row r="125">
          <cell r="B125" t="str">
            <v xml:space="preserve"> C_PORTABILIDAD 1. Fortalecer el empoderamiento de las personas sobre sus datos y mejorar la prestación de servicios públicos (comunicaciones). PND_TRANSF _ Seguridad humana y justicia social _ c. portabilidad de datos para el empoderamiento ciudadano</v>
          </cell>
        </row>
        <row r="126">
          <cell r="B126" t="str">
            <v xml:space="preserve">C_PORTABILIDAD 2. Promover y aumentar la reutilización y transmisión segura de la información PND_TRANSF _ Seguridad humana y justicia social _ c. portabilidad de datos para el empoderamiento ciudadano </v>
          </cell>
        </row>
        <row r="127">
          <cell r="B127" t="str">
            <v xml:space="preserve">PND_TRANSF  _ Convergencia regional _ b. entidades públicas territoriales y nacionales fortalecidas B_ENTIDADES 1. Propender por el fortalecimiento institucional como motor de cambio para recuperar la confianza de la ciudadanía (vínculo Estado_Ciudadanía). </v>
          </cell>
        </row>
        <row r="128">
          <cell r="B128" t="str">
            <v xml:space="preserve">D_GOB 1. Generar la interacción fiable, eficiente y segura entre el Estado y los habitantes del territorio PND_TRANSF _ Convergencia regional _ d. GOB digital para la gente </v>
          </cell>
        </row>
        <row r="129">
          <cell r="B129" t="str">
            <v xml:space="preserve">D_GOB 2. Adoptar herramientas y tecnologías digitalesPND_TRANSF _ Convergencia regional _ d. GOB digital para la gente </v>
          </cell>
        </row>
        <row r="130">
          <cell r="B130" t="str">
            <v xml:space="preserve">D_GOB 5. Modernizar las entidades a través de incentivos para el uso de datos PND_TRANSF _ Convergencia regional _ d. GOB digital para la gente </v>
          </cell>
        </row>
      </sheetData>
      <sheetData sheetId="8">
        <row r="3">
          <cell r="AK3" t="str">
            <v>DIMENSIÓN Talento humano_Política de Gestión Estratégica del Talento Humano</v>
          </cell>
          <cell r="AL3" t="str">
            <v>Plan Estrategico Sectorial_PES</v>
          </cell>
        </row>
        <row r="4">
          <cell r="AL4" t="str">
            <v xml:space="preserve">Plan de Gobierno-Plan de Desarrollo </v>
          </cell>
        </row>
        <row r="5">
          <cell r="AL5" t="str">
            <v>PND_TRANSF_ Productiva, internacionalización y acción clímatica _ c. políticas de competencia, consumidor e infraestructura de la calidad modernas C_COMPETENCIA 1. Reducir el comportamiento rentista de los agentes, sujetos de inspección, vigilancia y control por parte de esta Superintendencia.</v>
          </cell>
        </row>
        <row r="6">
          <cell r="AL6" t="str">
            <v>PND_TRANSF_ Productiva, internacionalización y acción clímatica _ c. políticas de competencia, consumidor e infraestructura de la calidad modernas C_COMPETENCIA 2. Reducir la ineficiencia en el mercado por relaciones de consumo asimétricas</v>
          </cell>
        </row>
        <row r="7">
          <cell r="AL7" t="str">
            <v>PND_TRANSF_ Productiva, internacionalización y acción clímatica _ c. políticas de competencia, consumidor e infraestructura de la calidad modernas C_COMPETENCIA 3. Fortalecer la autoridad de competencia</v>
          </cell>
        </row>
        <row r="8">
          <cell r="AL8" t="str">
            <v xml:space="preserve">PND_TRANSF_ Productiva, internacionalización y acción clímatica _ c. políticas de competencia, consumidor e infraestructura de la calidad modernas C_COMPETENCIA 4. Reconocer la economía popular como fuente de valor </v>
          </cell>
        </row>
        <row r="9">
          <cell r="AL9" t="str">
            <v>PND_TRANSF_ Productiva, internacionalización y acción clímatica _ c. políticas de competencia, consumidor e infraestructura de la calidad modernas C_COMPETENCIA  5. Fortalecer capacidades y conocimiento sobre derechos y deberes de las relaciones de consumo mediante, entre otros, programas voluntarios de cumplimiento en libre competencia económica.</v>
          </cell>
        </row>
        <row r="10">
          <cell r="AL10" t="str">
            <v>PND_TRANSF_ Productiva, internacionalización y acción clímatica _ c. políticas de competencia, consumidor e infraestructura de la calidad modernas C_COMPETENCIA 6. Masificar las evaluaciones de la competencia para eliminar barreras regulatorias.</v>
          </cell>
        </row>
        <row r="11">
          <cell r="AL11" t="str">
            <v>PND_TRANSF_ Productiva, internacionalización y acción clímatica _ c. políticas de competencia, consumidor e infraestructura de la calidad modernas C_COMPETENCIA 7. Hacer análisis y monitoreos de mercados digitales.</v>
          </cell>
        </row>
        <row r="12">
          <cell r="AL12" t="str">
            <v>PND_TRANSF_ Productiva, internacionalización y acción clímatica _ c. políticas de competencia, consumidor e infraestructura de la calidad modernas C_COMPETENCIA 8. Construir mecanismos de autorregulación que fortalezcan la protección del consumidor y de la competencia</v>
          </cell>
        </row>
        <row r="13">
          <cell r="AL13" t="str">
            <v>PND_TRANSF_ Productiva, internacionalización y acción clímatica _ c. políticas de competencia, consumidor e infraestructura de la calidad modernas C_COMPETENCIA 9. Sensibilizar a los empresarios que utilizan plataformas como nichos de mercado</v>
          </cell>
        </row>
        <row r="14">
          <cell r="AL14" t="str">
            <v>PND_TRANSF_ Productiva, internacionalización y acción clímatica _ c. políticas de competencia, consumidor e infraestructura de la calidad modernas C_COMPETENCIA 10. Promover el uso de tecnologías avanzadas para modernizar el Subsistema Nacional de la Calidad y sus componentes de metrología</v>
          </cell>
        </row>
        <row r="15">
          <cell r="AL15" t="str">
            <v>PND_TRANSF_ Productiva, internacionalización y acción clímatica _ c. políticas de competencia, consumidor e infraestructura de la calidad modernas C_COMPETENCIA  11. Ampliar los mecanismos de inspección, vigilancia y control de la Superintendencia</v>
          </cell>
        </row>
        <row r="16">
          <cell r="AL16" t="str">
            <v>PND_TRANSF_ Productiva, internacionalización y acción clímatica _ c. políticas de competencia, consumidor e infraestructura de la calidad modernas C_COMPETENCIA 12. Actualizar el marco regulatorio para la investigación y la innovación.</v>
          </cell>
        </row>
        <row r="17">
          <cell r="AL17" t="str">
            <v>PND_TRANSF_ Productiva, internacionalización y acción clímatica _ c. políticas de competencia, consumidor e infraestructura de la calidad modernas C_COMPETENCIA 13. Fortalecer la plataforma digital, a través de que estrategias que involucren aspectos técnicos, de financiamiento, cultura empresarial, emprendimiento e innovación</v>
          </cell>
        </row>
        <row r="18">
          <cell r="AL18" t="str">
            <v>PND_TRANSF _ Seguridad humana y justicia social _ b. aprovechamiento de la propiedad intelectual (pi) B_APROVECHAMIENTO 1. Fomentar estrategias de sensibilización para el aprovechamiento y uso responsable de los derechos de propiedad intelectual (PI)</v>
          </cell>
        </row>
        <row r="19">
          <cell r="AL19" t="str">
            <v>PND_TRANSF _ Seguridad humana y justicia social _ b. aprovechamiento de la propiedad intelectual (pi) B_APROVECHAMIENTO 2, Brindar acompañamiento a inventores y promover el uso de la información de patentes</v>
          </cell>
        </row>
        <row r="20">
          <cell r="AL20" t="str">
            <v>PND_TRANSF _ Seguridad humana y justicia social _ c. portabilidad de datos para el empoderamiento ciudadano C_PORTABILIDAD 1. Fortalecer el empoderamiento de las personas sobre sus datos y mejorar la prestación de servicios públicos (comunicaciones).</v>
          </cell>
        </row>
        <row r="21">
          <cell r="AL21" t="str">
            <v>PND_TRANSF _ Seguridad humana y justicia social _ c. portabilidad de datos para el empoderamiento ciudadano C_PORTABILIDAD 2. Promover y aumentar la reutilización y transmisión segura de la información</v>
          </cell>
        </row>
        <row r="22">
          <cell r="AL22" t="str">
            <v xml:space="preserve">PND_TRANSF  _ Convergencia regional _ b. entidades públicas territoriales y nacionales fortalecidas B_ENTIDADES 1. Propender por el fortalecimiento institucional como motor de cambio para recuperar la confianza de la ciudadanía (vínculo Estado_Ciudadanía). </v>
          </cell>
        </row>
        <row r="23">
          <cell r="AL23" t="str">
            <v>PND_TRANSF _ Convergencia regional _ d. GOB digital para la gente D_GOB 1. Generar la interacción fiable, eficiente y segura entre el Estado y los habitantes del territorio</v>
          </cell>
        </row>
        <row r="24">
          <cell r="AL24" t="str">
            <v>PND_TRANSF _ Convergencia regional _ d. GOB digital para la gente D_GOB 2. Adoptar herramientas y tecnologías digitales</v>
          </cell>
        </row>
        <row r="25">
          <cell r="AL25" t="str">
            <v xml:space="preserve">PND_TRANSF _ Convergencia regional _ d. GOB digital para la gente D_GOB 5. Modernizar las entidades a través de incentivos para el uso de datos </v>
          </cell>
        </row>
        <row r="26">
          <cell r="AL26" t="str">
            <v>Decreto 612 del 2018_ Planes Institucionales y Estratégicos _Plan Institucional de Archivos de la Entidad –PINAR</v>
          </cell>
        </row>
        <row r="27">
          <cell r="AL27" t="str">
            <v>Decreto 612 del 2018_ Planes Institucionales y Estratégicos _Plan Anual de Adquisiciones</v>
          </cell>
        </row>
        <row r="28">
          <cell r="AL28" t="str">
            <v>Decreto 612 del 2018_ Planes Institucionales y Estratégicos _Plan Anual de Vacantes</v>
          </cell>
        </row>
        <row r="29">
          <cell r="AL29" t="str">
            <v>Decreto 612 del 2018_ Planes Institucionales y Estratégicos _Plan de Previsión de Recursos Humanos</v>
          </cell>
        </row>
        <row r="30">
          <cell r="AL30" t="str">
            <v>Decreto 612 del 2018_ Planes Institucionales y Estratégicos _Plan Estratégico de Talento Humano</v>
          </cell>
        </row>
        <row r="31">
          <cell r="AL31" t="str">
            <v>Decreto 612 del 2018_ Planes Institucionales y Estratégicos _Plan Institucional de Capacitación</v>
          </cell>
        </row>
        <row r="32">
          <cell r="AL32" t="str">
            <v>Decreto 612 del 2018_ Planes Institucionales y Estratégicos _Plan de Incentivos Institucionales</v>
          </cell>
        </row>
        <row r="33">
          <cell r="AL33" t="str">
            <v>Decreto 612 del 2018_ Planes Institucionales y Estratégicos _Plan de Trabajo Anual en Seguridad y Salud en el Trabajo</v>
          </cell>
        </row>
        <row r="34">
          <cell r="AL34" t="str">
            <v>Decreto 612 del 2018_ Planes Institucionales y Estratégicos _Plan Anticorrupción y de Atención al Ciudadano</v>
          </cell>
        </row>
        <row r="35">
          <cell r="AL35" t="str">
            <v>Decreto 612 del 2018_ Planes Institucionales y Estratégicos _Plan Estratégico de Tecnologías de la Información y las Comunicaciones –PETI</v>
          </cell>
        </row>
        <row r="36">
          <cell r="AL36" t="str">
            <v>Decreto 612 del 2018_ Planes Institucionales y Estratégicos _Plan de Tratamiento de Riesgos de Seguridad y Privacidad de la Información</v>
          </cell>
        </row>
        <row r="37">
          <cell r="AL37" t="str">
            <v>Decreto 612 del 2018_ Planes Institucionales y Estratégicos _Plan de Seguridad y Privacidad de la Información</v>
          </cell>
        </row>
        <row r="38">
          <cell r="AL38" t="str">
            <v xml:space="preserve">Programa de Transparencia y Ética Pública Programa de Transparencia y Ética Pública PTEP </v>
          </cell>
        </row>
        <row r="39">
          <cell r="AL39" t="str">
            <v>N/A</v>
          </cell>
        </row>
      </sheetData>
      <sheetData sheetId="9"/>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ta2002"/>
      <sheetName val="CRAP 2003"/>
    </sheetNames>
    <sheetDataSet>
      <sheetData sheetId="0">
        <row r="4">
          <cell r="J4">
            <v>2447478</v>
          </cell>
          <cell r="T4">
            <v>1912092</v>
          </cell>
        </row>
        <row r="5">
          <cell r="J5">
            <v>9789912</v>
          </cell>
          <cell r="T5">
            <v>7648368</v>
          </cell>
        </row>
        <row r="7">
          <cell r="J7" t="str">
            <v>Gastos</v>
          </cell>
          <cell r="K7" t="str">
            <v>Auxilios</v>
          </cell>
          <cell r="M7" t="str">
            <v>Prestaciones Sociales legales</v>
          </cell>
          <cell r="T7" t="str">
            <v>Total</v>
          </cell>
        </row>
        <row r="8">
          <cell r="J8" t="str">
            <v>de</v>
          </cell>
          <cell r="K8" t="str">
            <v>Subsidio</v>
          </cell>
          <cell r="L8" t="str">
            <v>Auxilio</v>
          </cell>
          <cell r="M8" t="str">
            <v>Bonificación</v>
          </cell>
          <cell r="N8" t="str">
            <v>Prima</v>
          </cell>
          <cell r="O8" t="str">
            <v>Prima</v>
          </cell>
          <cell r="T8" t="str">
            <v xml:space="preserve">Prima </v>
          </cell>
          <cell r="AA8" t="str">
            <v>Aportes</v>
          </cell>
          <cell r="AG8" t="str">
            <v>Escuelas e</v>
          </cell>
        </row>
        <row r="9">
          <cell r="I9" t="str">
            <v>Anual</v>
          </cell>
          <cell r="J9" t="str">
            <v>Representación</v>
          </cell>
          <cell r="K9" t="str">
            <v>de</v>
          </cell>
          <cell r="L9" t="str">
            <v>de</v>
          </cell>
          <cell r="M9" t="str">
            <v>Servicios</v>
          </cell>
          <cell r="N9" t="str">
            <v>de</v>
          </cell>
          <cell r="O9" t="str">
            <v>de</v>
          </cell>
          <cell r="T9" t="str">
            <v>Técnica</v>
          </cell>
          <cell r="AA9" t="str">
            <v>Previsión</v>
          </cell>
          <cell r="AG9" t="str">
            <v>Institutos</v>
          </cell>
        </row>
        <row r="10">
          <cell r="K10" t="str">
            <v>Transporte</v>
          </cell>
          <cell r="L10" t="str">
            <v>Alimentación</v>
          </cell>
          <cell r="M10" t="str">
            <v>Prestados</v>
          </cell>
          <cell r="N10" t="str">
            <v>Servicio</v>
          </cell>
          <cell r="O10" t="str">
            <v>Vacaciones</v>
          </cell>
          <cell r="AA10" t="str">
            <v>Salud</v>
          </cell>
          <cell r="AG10" t="str">
            <v>Técnicos</v>
          </cell>
        </row>
        <row r="11">
          <cell r="I11">
            <v>6</v>
          </cell>
          <cell r="J11">
            <v>7</v>
          </cell>
          <cell r="K11">
            <v>8</v>
          </cell>
          <cell r="L11">
            <v>9</v>
          </cell>
          <cell r="M11">
            <v>10</v>
          </cell>
          <cell r="N11">
            <v>11</v>
          </cell>
          <cell r="O11">
            <v>12</v>
          </cell>
          <cell r="T11">
            <v>15</v>
          </cell>
          <cell r="AA11">
            <v>22</v>
          </cell>
          <cell r="AG11">
            <v>28</v>
          </cell>
        </row>
        <row r="13">
          <cell r="I13">
            <v>66081888</v>
          </cell>
          <cell r="J13">
            <v>117478944</v>
          </cell>
          <cell r="K13">
            <v>0</v>
          </cell>
          <cell r="L13">
            <v>0</v>
          </cell>
          <cell r="M13">
            <v>5353857.5999999996</v>
          </cell>
          <cell r="N13">
            <v>7871445.3999999994</v>
          </cell>
          <cell r="O13">
            <v>8199422.291666667</v>
          </cell>
          <cell r="T13">
            <v>91780416</v>
          </cell>
          <cell r="AA13">
            <v>15113175.168</v>
          </cell>
          <cell r="AG13">
            <v>2049855.5729166665</v>
          </cell>
        </row>
        <row r="14">
          <cell r="I14">
            <v>66081888</v>
          </cell>
          <cell r="J14">
            <v>117478944</v>
          </cell>
          <cell r="K14">
            <v>0</v>
          </cell>
          <cell r="L14">
            <v>0</v>
          </cell>
          <cell r="M14">
            <v>5353857.5999999996</v>
          </cell>
          <cell r="N14">
            <v>7871445.3999999994</v>
          </cell>
          <cell r="O14">
            <v>8199422.291666667</v>
          </cell>
          <cell r="T14">
            <v>91780416</v>
          </cell>
          <cell r="AA14">
            <v>15113175.168</v>
          </cell>
          <cell r="AG14">
            <v>2049855.5729166665</v>
          </cell>
        </row>
        <row r="16">
          <cell r="I16">
            <v>316339800</v>
          </cell>
          <cell r="J16">
            <v>0</v>
          </cell>
          <cell r="K16">
            <v>0</v>
          </cell>
          <cell r="L16">
            <v>0</v>
          </cell>
          <cell r="M16">
            <v>9226577.5</v>
          </cell>
          <cell r="N16">
            <v>13565265.729166666</v>
          </cell>
          <cell r="O16">
            <v>14130485.134548612</v>
          </cell>
          <cell r="T16">
            <v>0</v>
          </cell>
          <cell r="AA16">
            <v>26045310.199999999</v>
          </cell>
          <cell r="AG16">
            <v>3532621.283637153</v>
          </cell>
        </row>
        <row r="17">
          <cell r="I17">
            <v>316339800</v>
          </cell>
          <cell r="K17">
            <v>0</v>
          </cell>
          <cell r="L17">
            <v>0</v>
          </cell>
          <cell r="M17">
            <v>9226577.5</v>
          </cell>
          <cell r="N17">
            <v>13565265.729166666</v>
          </cell>
          <cell r="O17">
            <v>14130485.134548612</v>
          </cell>
          <cell r="T17">
            <v>0</v>
          </cell>
          <cell r="AA17">
            <v>26045310.199999999</v>
          </cell>
          <cell r="AG17">
            <v>3532621.283637153</v>
          </cell>
        </row>
        <row r="18">
          <cell r="I18">
            <v>0</v>
          </cell>
          <cell r="K18">
            <v>0</v>
          </cell>
          <cell r="L18">
            <v>0</v>
          </cell>
          <cell r="M18">
            <v>0</v>
          </cell>
          <cell r="N18">
            <v>0</v>
          </cell>
          <cell r="O18">
            <v>0</v>
          </cell>
          <cell r="T18">
            <v>0</v>
          </cell>
          <cell r="AA18">
            <v>0</v>
          </cell>
          <cell r="AG18">
            <v>0</v>
          </cell>
        </row>
        <row r="19">
          <cell r="I19">
            <v>0</v>
          </cell>
          <cell r="K19">
            <v>0</v>
          </cell>
          <cell r="L19">
            <v>0</v>
          </cell>
          <cell r="M19">
            <v>0</v>
          </cell>
          <cell r="N19">
            <v>0</v>
          </cell>
          <cell r="O19">
            <v>0</v>
          </cell>
          <cell r="T19">
            <v>0</v>
          </cell>
          <cell r="AA19">
            <v>0</v>
          </cell>
          <cell r="AG19">
            <v>0</v>
          </cell>
        </row>
        <row r="20">
          <cell r="I20">
            <v>0</v>
          </cell>
          <cell r="J20">
            <v>0</v>
          </cell>
          <cell r="K20">
            <v>0</v>
          </cell>
          <cell r="L20">
            <v>0</v>
          </cell>
          <cell r="M20">
            <v>0</v>
          </cell>
          <cell r="N20">
            <v>0</v>
          </cell>
          <cell r="O20">
            <v>0</v>
          </cell>
          <cell r="T20">
            <v>0</v>
          </cell>
          <cell r="AA20">
            <v>0</v>
          </cell>
          <cell r="AG20">
            <v>0</v>
          </cell>
        </row>
        <row r="22">
          <cell r="I22">
            <v>0</v>
          </cell>
          <cell r="J22">
            <v>0</v>
          </cell>
          <cell r="K22">
            <v>0</v>
          </cell>
          <cell r="L22">
            <v>0</v>
          </cell>
          <cell r="M22">
            <v>0</v>
          </cell>
          <cell r="N22">
            <v>0</v>
          </cell>
          <cell r="O22">
            <v>0</v>
          </cell>
          <cell r="T22">
            <v>0</v>
          </cell>
          <cell r="AA22">
            <v>0</v>
          </cell>
          <cell r="AG22">
            <v>0</v>
          </cell>
        </row>
        <row r="23">
          <cell r="I23">
            <v>0</v>
          </cell>
          <cell r="K23">
            <v>0</v>
          </cell>
          <cell r="L23">
            <v>0</v>
          </cell>
          <cell r="M23">
            <v>0</v>
          </cell>
          <cell r="N23">
            <v>0</v>
          </cell>
          <cell r="O23">
            <v>0</v>
          </cell>
          <cell r="AA23">
            <v>0</v>
          </cell>
          <cell r="AG23">
            <v>0</v>
          </cell>
        </row>
        <row r="24">
          <cell r="I24">
            <v>0</v>
          </cell>
          <cell r="K24">
            <v>0</v>
          </cell>
          <cell r="L24">
            <v>0</v>
          </cell>
          <cell r="M24">
            <v>0</v>
          </cell>
          <cell r="N24">
            <v>0</v>
          </cell>
          <cell r="O24">
            <v>0</v>
          </cell>
          <cell r="AA24">
            <v>0</v>
          </cell>
          <cell r="AG24">
            <v>0</v>
          </cell>
        </row>
        <row r="25">
          <cell r="I25">
            <v>0</v>
          </cell>
          <cell r="K25">
            <v>0</v>
          </cell>
          <cell r="L25">
            <v>0</v>
          </cell>
          <cell r="M25">
            <v>0</v>
          </cell>
          <cell r="N25">
            <v>0</v>
          </cell>
          <cell r="O25">
            <v>0</v>
          </cell>
          <cell r="AA25">
            <v>0</v>
          </cell>
          <cell r="AG25">
            <v>0</v>
          </cell>
        </row>
        <row r="26">
          <cell r="I26">
            <v>0</v>
          </cell>
          <cell r="J26">
            <v>0</v>
          </cell>
          <cell r="K26">
            <v>0</v>
          </cell>
          <cell r="L26">
            <v>0</v>
          </cell>
          <cell r="M26">
            <v>0</v>
          </cell>
          <cell r="N26">
            <v>0</v>
          </cell>
          <cell r="O26">
            <v>0</v>
          </cell>
          <cell r="T26">
            <v>0</v>
          </cell>
          <cell r="AA26">
            <v>0</v>
          </cell>
          <cell r="AG26">
            <v>0</v>
          </cell>
        </row>
        <row r="29">
          <cell r="I29">
            <v>92442204</v>
          </cell>
          <cell r="J29">
            <v>0</v>
          </cell>
          <cell r="K29">
            <v>2448000</v>
          </cell>
          <cell r="L29">
            <v>2261280</v>
          </cell>
          <cell r="M29">
            <v>3290378.0999999996</v>
          </cell>
          <cell r="N29">
            <v>4185077.5875000004</v>
          </cell>
          <cell r="O29">
            <v>4359455.8203125</v>
          </cell>
          <cell r="T29">
            <v>0</v>
          </cell>
          <cell r="AA29">
            <v>8778606.568</v>
          </cell>
          <cell r="AG29">
            <v>1229863.955078125</v>
          </cell>
        </row>
        <row r="30">
          <cell r="K30">
            <v>0</v>
          </cell>
          <cell r="L30">
            <v>0</v>
          </cell>
          <cell r="M30">
            <v>0</v>
          </cell>
          <cell r="N30">
            <v>0</v>
          </cell>
          <cell r="O30">
            <v>0</v>
          </cell>
          <cell r="T30">
            <v>0</v>
          </cell>
          <cell r="AA30">
            <v>0</v>
          </cell>
          <cell r="AG30">
            <v>0</v>
          </cell>
        </row>
        <row r="31">
          <cell r="I31">
            <v>26687856</v>
          </cell>
          <cell r="K31">
            <v>1632000</v>
          </cell>
          <cell r="L31">
            <v>1292160</v>
          </cell>
          <cell r="M31">
            <v>1111994</v>
          </cell>
          <cell r="N31">
            <v>1280167.0833333333</v>
          </cell>
          <cell r="O31">
            <v>1333507.3784722222</v>
          </cell>
          <cell r="T31">
            <v>0</v>
          </cell>
          <cell r="AA31">
            <v>3343988</v>
          </cell>
          <cell r="AG31">
            <v>473376.8446180555</v>
          </cell>
        </row>
        <row r="32">
          <cell r="I32">
            <v>13343928</v>
          </cell>
          <cell r="K32">
            <v>816000</v>
          </cell>
          <cell r="L32">
            <v>646080</v>
          </cell>
          <cell r="M32">
            <v>555997</v>
          </cell>
          <cell r="N32">
            <v>640083.54166666663</v>
          </cell>
          <cell r="O32">
            <v>666753.68923611112</v>
          </cell>
          <cell r="T32">
            <v>0</v>
          </cell>
          <cell r="AA32">
            <v>1111994</v>
          </cell>
          <cell r="AG32">
            <v>166688.42230902778</v>
          </cell>
        </row>
        <row r="33">
          <cell r="I33">
            <v>7499988</v>
          </cell>
          <cell r="K33">
            <v>0</v>
          </cell>
          <cell r="L33">
            <v>323040</v>
          </cell>
          <cell r="M33">
            <v>312499.5</v>
          </cell>
          <cell r="N33">
            <v>338980.3125</v>
          </cell>
          <cell r="O33">
            <v>353104.4921875</v>
          </cell>
          <cell r="T33">
            <v>0</v>
          </cell>
          <cell r="AA33">
            <v>624999</v>
          </cell>
          <cell r="AG33">
            <v>88276.123046875</v>
          </cell>
        </row>
        <row r="34">
          <cell r="I34">
            <v>44910432</v>
          </cell>
          <cell r="K34">
            <v>0</v>
          </cell>
          <cell r="L34">
            <v>0</v>
          </cell>
          <cell r="M34">
            <v>1309887.5999999999</v>
          </cell>
          <cell r="N34">
            <v>1925846.6500000001</v>
          </cell>
          <cell r="O34">
            <v>2006090.2604166667</v>
          </cell>
          <cell r="T34">
            <v>0</v>
          </cell>
          <cell r="AA34">
            <v>3697625.568</v>
          </cell>
          <cell r="AG34">
            <v>501522.56510416663</v>
          </cell>
        </row>
        <row r="35">
          <cell r="I35">
            <v>0</v>
          </cell>
          <cell r="K35">
            <v>0</v>
          </cell>
          <cell r="L35">
            <v>0</v>
          </cell>
          <cell r="M35">
            <v>0</v>
          </cell>
          <cell r="N35">
            <v>0</v>
          </cell>
          <cell r="O35">
            <v>0</v>
          </cell>
          <cell r="T35">
            <v>0</v>
          </cell>
          <cell r="AA35">
            <v>0</v>
          </cell>
          <cell r="AG35">
            <v>0</v>
          </cell>
        </row>
        <row r="36">
          <cell r="I36">
            <v>474863892</v>
          </cell>
          <cell r="J36">
            <v>117478944</v>
          </cell>
          <cell r="K36">
            <v>2448000</v>
          </cell>
          <cell r="L36">
            <v>2261280</v>
          </cell>
          <cell r="M36">
            <v>17870813.199999999</v>
          </cell>
          <cell r="N36">
            <v>25621788.716666665</v>
          </cell>
          <cell r="O36">
            <v>26689363.24652778</v>
          </cell>
          <cell r="T36">
            <v>91780416</v>
          </cell>
          <cell r="AA36">
            <v>49937091.935999997</v>
          </cell>
          <cell r="AG36">
            <v>6812340.811631944</v>
          </cell>
        </row>
        <row r="37">
          <cell r="I37">
            <v>474863892</v>
          </cell>
          <cell r="J37">
            <v>117478944</v>
          </cell>
          <cell r="K37">
            <v>2448000</v>
          </cell>
          <cell r="L37">
            <v>2261280</v>
          </cell>
          <cell r="M37">
            <v>17870813.199999999</v>
          </cell>
          <cell r="N37">
            <v>25621788.716666665</v>
          </cell>
          <cell r="O37">
            <v>26689363.24652778</v>
          </cell>
          <cell r="T37">
            <v>91780416</v>
          </cell>
          <cell r="AA37">
            <v>49937091.935999997</v>
          </cell>
          <cell r="AG37">
            <v>6812340.811631944</v>
          </cell>
        </row>
        <row r="40">
          <cell r="I40" t="str">
            <v xml:space="preserve">APROPIADO </v>
          </cell>
          <cell r="J40" t="str">
            <v>FALTANTE</v>
          </cell>
          <cell r="L40" t="str">
            <v>RESUMEN COMISION AGUA-DECRETO 660 ABRIL 10-2002</v>
          </cell>
        </row>
        <row r="41">
          <cell r="I41">
            <v>2002</v>
          </cell>
          <cell r="J41" t="str">
            <v>SOBRANTE</v>
          </cell>
          <cell r="L41" t="str">
            <v>RESUMEN</v>
          </cell>
          <cell r="M41" t="str">
            <v>COSTO REAL</v>
          </cell>
          <cell r="N41" t="str">
            <v>APROPIACION</v>
          </cell>
          <cell r="O41" t="str">
            <v>SOBRANTE</v>
          </cell>
        </row>
        <row r="42">
          <cell r="L42" t="str">
            <v>NOMINA</v>
          </cell>
          <cell r="M42" t="str">
            <v>DEC 660- 2002</v>
          </cell>
          <cell r="N42" t="str">
            <v>ABRIL 24-2002</v>
          </cell>
          <cell r="O42" t="str">
            <v>FALTANTE 2002</v>
          </cell>
        </row>
        <row r="43">
          <cell r="J43">
            <v>0</v>
          </cell>
          <cell r="L43" t="str">
            <v>SUELDOS</v>
          </cell>
          <cell r="M43">
            <v>474863892</v>
          </cell>
          <cell r="N43">
            <v>475323000</v>
          </cell>
          <cell r="O43">
            <v>459108</v>
          </cell>
        </row>
        <row r="44">
          <cell r="I44">
            <v>1239634000</v>
          </cell>
          <cell r="J44">
            <v>55405423.658997223</v>
          </cell>
          <cell r="L44" t="str">
            <v>HORAS EXTRAS</v>
          </cell>
          <cell r="M44">
            <v>14000000</v>
          </cell>
          <cell r="N44">
            <v>14000000</v>
          </cell>
          <cell r="O44">
            <v>0</v>
          </cell>
        </row>
        <row r="45">
          <cell r="J45">
            <v>0</v>
          </cell>
          <cell r="L45" t="str">
            <v>INDEMNIZACIÓN POR VACACIONES</v>
          </cell>
          <cell r="M45">
            <v>22769000</v>
          </cell>
          <cell r="N45">
            <v>15769000</v>
          </cell>
          <cell r="O45">
            <v>-7000000</v>
          </cell>
        </row>
        <row r="46">
          <cell r="I46">
            <v>971084000</v>
          </cell>
          <cell r="J46">
            <v>25279114.006539345</v>
          </cell>
          <cell r="L46" t="str">
            <v>PRIMA TÉCNICA</v>
          </cell>
          <cell r="M46">
            <v>91780416</v>
          </cell>
          <cell r="N46">
            <v>92761000</v>
          </cell>
          <cell r="O46">
            <v>980584</v>
          </cell>
        </row>
        <row r="47">
          <cell r="I47">
            <v>475323000</v>
          </cell>
          <cell r="J47">
            <v>459108</v>
          </cell>
          <cell r="L47" t="str">
            <v>OTROS</v>
          </cell>
          <cell r="M47" t="e">
            <v>#REF!</v>
          </cell>
          <cell r="N47">
            <v>366231000</v>
          </cell>
          <cell r="O47" t="e">
            <v>#REF!</v>
          </cell>
        </row>
        <row r="48">
          <cell r="I48">
            <v>14000000</v>
          </cell>
          <cell r="J48">
            <v>0</v>
          </cell>
          <cell r="L48" t="str">
            <v>BONIFICACIÓN POR COMPENSACIÓN</v>
          </cell>
          <cell r="M48" t="e">
            <v>#REF!</v>
          </cell>
          <cell r="O48" t="e">
            <v>#REF!</v>
          </cell>
        </row>
        <row r="49">
          <cell r="I49">
            <v>22769000</v>
          </cell>
          <cell r="J49">
            <v>0</v>
          </cell>
          <cell r="L49" t="str">
            <v>CONTR. INHER.NÓM. SECTOR PUBLICO</v>
          </cell>
          <cell r="M49">
            <v>211174327.10101432</v>
          </cell>
          <cell r="N49">
            <v>148000000</v>
          </cell>
          <cell r="O49">
            <v>-63174327.101014316</v>
          </cell>
        </row>
        <row r="50">
          <cell r="I50">
            <v>92761000</v>
          </cell>
          <cell r="J50">
            <v>980584</v>
          </cell>
          <cell r="L50" t="str">
            <v xml:space="preserve"> CONTRIB. INHER. NÓM. SECTOR PRIVADO</v>
          </cell>
          <cell r="M50">
            <v>27249363.246527776</v>
          </cell>
          <cell r="N50">
            <v>120550000</v>
          </cell>
          <cell r="O50">
            <v>93300636.753472224</v>
          </cell>
        </row>
        <row r="51">
          <cell r="I51">
            <v>366231000</v>
          </cell>
          <cell r="J51">
            <v>23839422.006539345</v>
          </cell>
          <cell r="L51" t="str">
            <v xml:space="preserve">T O T A L </v>
          </cell>
          <cell r="M51" t="e">
            <v>#REF!</v>
          </cell>
          <cell r="N51">
            <v>1232634000</v>
          </cell>
          <cell r="O51" t="e">
            <v>#REF!</v>
          </cell>
        </row>
        <row r="52">
          <cell r="L52" t="str">
            <v>Provisión Incremento Salar-</v>
          </cell>
          <cell r="N52">
            <v>97571000</v>
          </cell>
          <cell r="O52">
            <v>78186000</v>
          </cell>
        </row>
        <row r="53">
          <cell r="L53" t="str">
            <v>Servicios Indirectos</v>
          </cell>
          <cell r="N53">
            <v>234000000</v>
          </cell>
        </row>
        <row r="54">
          <cell r="L54" t="str">
            <v>TOTAL FALTANTE G P.</v>
          </cell>
          <cell r="M54" t="e">
            <v>#REF!</v>
          </cell>
          <cell r="N54">
            <v>1330205000</v>
          </cell>
          <cell r="O54" t="e">
            <v>#REF!</v>
          </cell>
        </row>
        <row r="57">
          <cell r="M57">
            <v>238423690.34754211</v>
          </cell>
        </row>
        <row r="62">
          <cell r="I62">
            <v>120550000</v>
          </cell>
          <cell r="J62">
            <v>11544337.422998443</v>
          </cell>
          <cell r="K62">
            <v>238423690.34754211</v>
          </cell>
        </row>
        <row r="63">
          <cell r="K63">
            <v>0</v>
          </cell>
        </row>
        <row r="68">
          <cell r="I68">
            <v>148000000</v>
          </cell>
          <cell r="J68">
            <v>18581972.229459435</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URBE"/>
      <sheetName val="SOCIEDADES"/>
      <sheetName val="UNIDAD ICT"/>
    </sheetNames>
    <sheetDataSet>
      <sheetData sheetId="0" refreshError="1"/>
      <sheetData sheetId="1" refreshError="1"/>
      <sheetData sheetId="2" refreshError="1">
        <row r="5">
          <cell r="G5">
            <v>1.0874999999999999</v>
          </cell>
        </row>
        <row r="7">
          <cell r="G7" t="str">
            <v>Asignación Básica</v>
          </cell>
        </row>
        <row r="9">
          <cell r="G9" t="str">
            <v>Mes</v>
          </cell>
        </row>
        <row r="11">
          <cell r="G11">
            <v>4</v>
          </cell>
        </row>
        <row r="13">
          <cell r="G13">
            <v>8393256.4874999989</v>
          </cell>
        </row>
        <row r="14">
          <cell r="G14">
            <v>4642714.7624999993</v>
          </cell>
        </row>
        <row r="15">
          <cell r="G15">
            <v>3750541.7249999996</v>
          </cell>
        </row>
        <row r="17">
          <cell r="G17">
            <v>13799163.524999999</v>
          </cell>
        </row>
        <row r="18">
          <cell r="G18">
            <v>4186792.3499999996</v>
          </cell>
        </row>
        <row r="19">
          <cell r="G19">
            <v>3523294.4624999999</v>
          </cell>
        </row>
        <row r="20">
          <cell r="G20">
            <v>3202990.9124999996</v>
          </cell>
        </row>
        <row r="21">
          <cell r="G21">
            <v>2886085.8</v>
          </cell>
        </row>
        <row r="23">
          <cell r="G23">
            <v>22192420.012499996</v>
          </cell>
        </row>
        <row r="24">
          <cell r="G24">
            <v>9246841.6718749981</v>
          </cell>
        </row>
        <row r="28">
          <cell r="G28" t="str">
            <v>PROYECCION</v>
          </cell>
        </row>
        <row r="29">
          <cell r="G29" t="str">
            <v>EJECUCIÓN 2001</v>
          </cell>
        </row>
        <row r="31">
          <cell r="G31">
            <v>1235003126.4664226</v>
          </cell>
        </row>
        <row r="33">
          <cell r="G33">
            <v>955609342.39492726</v>
          </cell>
        </row>
        <row r="34">
          <cell r="G34">
            <v>679855462.19999993</v>
          </cell>
        </row>
        <row r="35">
          <cell r="G35">
            <v>0</v>
          </cell>
        </row>
        <row r="36">
          <cell r="G36">
            <v>33992773.109999999</v>
          </cell>
        </row>
        <row r="37">
          <cell r="G37">
            <v>95366039.625</v>
          </cell>
        </row>
        <row r="38">
          <cell r="G38">
            <v>146395067.45992729</v>
          </cell>
        </row>
        <row r="39">
          <cell r="G39">
            <v>0</v>
          </cell>
        </row>
        <row r="40">
          <cell r="G40">
            <v>19829117.647499993</v>
          </cell>
        </row>
        <row r="41">
          <cell r="G41">
            <v>0</v>
          </cell>
        </row>
        <row r="42">
          <cell r="G42">
            <v>0</v>
          </cell>
        </row>
        <row r="43">
          <cell r="G43">
            <v>30368254.333658852</v>
          </cell>
        </row>
        <row r="44">
          <cell r="G44">
            <v>29153524.160312496</v>
          </cell>
        </row>
        <row r="45">
          <cell r="G45">
            <v>63267196.528455943</v>
          </cell>
        </row>
        <row r="46">
          <cell r="G46">
            <v>3776974.79</v>
          </cell>
        </row>
        <row r="47">
          <cell r="G47">
            <v>0</v>
          </cell>
        </row>
        <row r="49">
          <cell r="G49">
            <v>133202296.40300563</v>
          </cell>
        </row>
        <row r="50">
          <cell r="G50">
            <v>30368254.333658852</v>
          </cell>
        </row>
        <row r="51">
          <cell r="G51">
            <v>31186341.092962764</v>
          </cell>
        </row>
        <row r="52">
          <cell r="G52">
            <v>55974766.387800001</v>
          </cell>
        </row>
        <row r="53">
          <cell r="G53">
            <v>15672934.588583998</v>
          </cell>
        </row>
        <row r="54">
          <cell r="G54">
            <v>0</v>
          </cell>
        </row>
        <row r="55">
          <cell r="G55">
            <v>146191487.66848981</v>
          </cell>
        </row>
        <row r="56">
          <cell r="G56">
            <v>22776190.750244141</v>
          </cell>
        </row>
        <row r="57">
          <cell r="G57">
            <v>15184127.166829426</v>
          </cell>
        </row>
        <row r="58">
          <cell r="G58">
            <v>39691706.845588975</v>
          </cell>
        </row>
        <row r="59">
          <cell r="G59">
            <v>0</v>
          </cell>
        </row>
        <row r="60">
          <cell r="G60">
            <v>68539462.905827269</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RESIÓN"/>
      <sheetName val="DE01-F15"/>
      <sheetName val="TABLA DINÁMICA"/>
      <sheetName val="LISTAS"/>
    </sheetNames>
    <sheetDataSet>
      <sheetData sheetId="0"/>
      <sheetData sheetId="1"/>
      <sheetData sheetId="2"/>
      <sheetData sheetId="3">
        <row r="487">
          <cell r="B487" t="str">
            <v>A-02-01-01-003-008</v>
          </cell>
        </row>
        <row r="488">
          <cell r="B488" t="str">
            <v>A-02-01-01-004-004</v>
          </cell>
        </row>
        <row r="489">
          <cell r="B489" t="str">
            <v>A-02-01-01-004-005</v>
          </cell>
        </row>
        <row r="490">
          <cell r="B490" t="str">
            <v>A-02-01-01-004-006</v>
          </cell>
        </row>
        <row r="491">
          <cell r="B491" t="str">
            <v>A-02-01-01-004-007</v>
          </cell>
        </row>
        <row r="492">
          <cell r="B492" t="str">
            <v>A-02-01-01-004-008</v>
          </cell>
          <cell r="E492" t="str">
            <v>NA</v>
          </cell>
        </row>
        <row r="493">
          <cell r="B493" t="str">
            <v>A-02-01-01-004-009</v>
          </cell>
        </row>
        <row r="494">
          <cell r="B494" t="str">
            <v>A-02-02-01-002-006</v>
          </cell>
          <cell r="E494" t="str">
            <v>SI</v>
          </cell>
        </row>
        <row r="495">
          <cell r="B495" t="str">
            <v>A-02-02-01-002-007</v>
          </cell>
          <cell r="E495" t="str">
            <v>NO</v>
          </cell>
        </row>
        <row r="496">
          <cell r="B496" t="str">
            <v>A-02-02-01-002-008</v>
          </cell>
        </row>
        <row r="497">
          <cell r="B497" t="str">
            <v>A-02-02-01-003-001</v>
          </cell>
        </row>
        <row r="498">
          <cell r="B498" t="str">
            <v>A-02-02-01-003-002</v>
          </cell>
        </row>
        <row r="499">
          <cell r="B499" t="str">
            <v>A-02-02-01-003-003</v>
          </cell>
        </row>
        <row r="500">
          <cell r="B500" t="str">
            <v>A-02-02-01-003-004</v>
          </cell>
        </row>
        <row r="501">
          <cell r="B501" t="str">
            <v>A-02-02-01-003-005</v>
          </cell>
        </row>
        <row r="502">
          <cell r="B502" t="str">
            <v>A-02-02-01-003-006</v>
          </cell>
        </row>
        <row r="503">
          <cell r="B503" t="str">
            <v>A-02-02-01-003-008</v>
          </cell>
        </row>
        <row r="504">
          <cell r="B504" t="str">
            <v>A-02-02-01-004-004</v>
          </cell>
        </row>
        <row r="505">
          <cell r="B505" t="str">
            <v>A-02-02-01-004-005</v>
          </cell>
        </row>
        <row r="506">
          <cell r="B506" t="str">
            <v>A-02-02-01-004-006</v>
          </cell>
        </row>
        <row r="507">
          <cell r="B507" t="str">
            <v>A-02-02-01-004-007</v>
          </cell>
        </row>
        <row r="508">
          <cell r="B508" t="str">
            <v>A-02-02-02-005-004</v>
          </cell>
        </row>
        <row r="509">
          <cell r="B509" t="str">
            <v>A-02-02-02-006-003</v>
          </cell>
        </row>
        <row r="510">
          <cell r="B510" t="str">
            <v>A-02-02-02-006-004</v>
          </cell>
        </row>
        <row r="511">
          <cell r="B511" t="str">
            <v>A-02-02-02-006-005</v>
          </cell>
        </row>
        <row r="512">
          <cell r="B512" t="str">
            <v>A-02-02-02-006-006</v>
          </cell>
        </row>
        <row r="513">
          <cell r="B513" t="str">
            <v>A-02-02-02-006-008</v>
          </cell>
        </row>
        <row r="514">
          <cell r="B514" t="str">
            <v>A-02-02-02-007-001</v>
          </cell>
        </row>
        <row r="515">
          <cell r="B515" t="str">
            <v>A-02-02-02-007-002</v>
          </cell>
        </row>
        <row r="516">
          <cell r="B516" t="str">
            <v>A-02-02-02-008-001</v>
          </cell>
        </row>
        <row r="517">
          <cell r="B517" t="str">
            <v>A-02-02-02-008-002</v>
          </cell>
        </row>
        <row r="518">
          <cell r="B518" t="str">
            <v>A-02-02-02-008-003</v>
          </cell>
        </row>
        <row r="519">
          <cell r="B519" t="str">
            <v>A-02-02-02-008-004</v>
          </cell>
        </row>
        <row r="520">
          <cell r="B520" t="str">
            <v>A-02-02-02-008-005</v>
          </cell>
        </row>
        <row r="521">
          <cell r="B521" t="str">
            <v>A-02-02-02-008-007</v>
          </cell>
        </row>
        <row r="522">
          <cell r="B522" t="str">
            <v>A-02-02-02-008-009</v>
          </cell>
        </row>
        <row r="523">
          <cell r="B523" t="str">
            <v>A-02-02-02-009-002</v>
          </cell>
        </row>
        <row r="524">
          <cell r="B524" t="str">
            <v>A-02-02-02-009-003</v>
          </cell>
        </row>
        <row r="525">
          <cell r="B525" t="str">
            <v>A-02-02-02-009-006</v>
          </cell>
        </row>
        <row r="526">
          <cell r="B526" t="str">
            <v>A-02-02-02-010</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ción de Usuarios"/>
      <sheetName val="Usuarios-Rol"/>
      <sheetName val="1,Cod Lineamientos"/>
      <sheetName val="Cod resul_institucio"/>
      <sheetName val="2, cod Objetivos "/>
      <sheetName val="3, Lineamientos -Objetivos"/>
      <sheetName val="4, INDICADORES"/>
      <sheetName val="5,Resul_ins"/>
      <sheetName val="Cod Dependencias"/>
      <sheetName val="6, Res inst-dep. "/>
      <sheetName val="6, Participante  result inst"/>
      <sheetName val="6, Responsables resulta Ins"/>
      <sheetName val="8.Cod Proyecto"/>
      <sheetName val="9.Cod Proyecto-actividades"/>
      <sheetName val="cod Proceso"/>
      <sheetName val="Hoja4"/>
      <sheetName val="11. Actividad_respo_ponderad"/>
      <sheetName val="12. Actividad- Colab_pnderad"/>
      <sheetName val="Cod Clasificadores"/>
      <sheetName val="Hoja2"/>
      <sheetName val="11. Actividad (fechas ajustadas"/>
      <sheetName val="11. Actividad"/>
      <sheetName val="Verificación SISGESTION"/>
      <sheetName val="Hoja6"/>
      <sheetName val="Hoja1"/>
      <sheetName val="Hoja3"/>
      <sheetName val="7, CodFocos"/>
      <sheetName val="10,CodResultados PA"/>
      <sheetName val="total funcionarios "/>
      <sheetName val="Cod funcionarios"/>
      <sheetName val="11. Actividad_respo_colab"/>
      <sheetName val="Todos Planes de Acción "/>
      <sheetName val="13, Activ_clasificador"/>
      <sheetName val="Colaboradores"/>
      <sheetName val="Seguimiento actividades"/>
      <sheetName val="Segui activ (ultima ajustada)"/>
      <sheetName val="Hoja5"/>
      <sheetName val="Roles"/>
      <sheetName val="Hoja8"/>
      <sheetName val="Hoja7"/>
    </sheetNames>
    <sheetDataSet>
      <sheetData sheetId="0"/>
      <sheetData sheetId="1"/>
      <sheetData sheetId="2"/>
      <sheetData sheetId="3"/>
      <sheetData sheetId="4"/>
      <sheetData sheetId="5"/>
      <sheetData sheetId="6">
        <row r="3">
          <cell r="A3" t="str">
            <v>SRH - SUBDIR RECURSOS HUMANOS</v>
          </cell>
        </row>
      </sheetData>
      <sheetData sheetId="7"/>
      <sheetData sheetId="8">
        <row r="3">
          <cell r="A3" t="str">
            <v>SRH - SUBDIR RECURSOS HUMANOS</v>
          </cell>
        </row>
      </sheetData>
      <sheetData sheetId="9">
        <row r="3">
          <cell r="A3" t="str">
            <v>SRH - SUBDIR RECURSOS HUMANOS</v>
          </cell>
        </row>
      </sheetData>
      <sheetData sheetId="10"/>
      <sheetData sheetId="11"/>
      <sheetData sheetId="12"/>
      <sheetData sheetId="13"/>
      <sheetData sheetId="14"/>
      <sheetData sheetId="15"/>
      <sheetData sheetId="16"/>
      <sheetData sheetId="17"/>
      <sheetData sheetId="18">
        <row r="3">
          <cell r="D3">
            <v>12563413</v>
          </cell>
        </row>
      </sheetData>
      <sheetData sheetId="19"/>
      <sheetData sheetId="20">
        <row r="3">
          <cell r="D3">
            <v>79134421</v>
          </cell>
        </row>
      </sheetData>
      <sheetData sheetId="21"/>
      <sheetData sheetId="22"/>
      <sheetData sheetId="23"/>
      <sheetData sheetId="24"/>
      <sheetData sheetId="25"/>
      <sheetData sheetId="26"/>
      <sheetData sheetId="27"/>
      <sheetData sheetId="28"/>
      <sheetData sheetId="29">
        <row r="3">
          <cell r="AD3">
            <v>1</v>
          </cell>
        </row>
      </sheetData>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Estrategico "/>
      <sheetName val="Plan Estrategico (formulacion)"/>
      <sheetName val="CONTENIDO"/>
      <sheetName val="GATEC"/>
      <sheetName val="GODHU"/>
      <sheetName val="GRURI"/>
      <sheetName val="GAPOE"/>
      <sheetName val="OFAJU"/>
      <sheetName val="OFICO"/>
      <sheetName val="OFISI"/>
      <sheetName val="OFIDI"/>
      <sheetName val="DIGEC"/>
      <sheetName val="SUTAH"/>
      <sheetName val="DIRAT"/>
      <sheetName val="OFICI"/>
      <sheetName val="OFPLA"/>
      <sheetName val="DIRES"/>
      <sheetName val="DICUV"/>
      <sheetName val="GREPU"/>
      <sheetName val="GASUP"/>
      <sheetName val="PLAN INDICATIVO  (2)"/>
      <sheetName val="PA CONSOLIDADO II"/>
      <sheetName val="PARA PUBLICAR"/>
      <sheetName val="control Seg I trimestre "/>
      <sheetName val="tablero (3)"/>
      <sheetName val="listas"/>
      <sheetName val="PA Gobenlinea"/>
      <sheetName val="PA CONS (Seg ActivIItrimestre)"/>
      <sheetName val="Calculo Eficiencia II tri proce"/>
      <sheetName val="IND II TRIM PROCESO"/>
      <sheetName val="Inventarios"/>
      <sheetName val="PA Seguimiento EFICACIA"/>
      <sheetName val="INESTABILIDAD"/>
      <sheetName val="PA CONS (Seg Activ anual)"/>
      <sheetName val="IND II TRIM DEPEND"/>
      <sheetName val="Ficha DICUV"/>
      <sheetName val="Ficha DIGEC"/>
      <sheetName val="Ficha DIRAT"/>
      <sheetName val="Ficha DIRES"/>
      <sheetName val="Ficha GAPOE"/>
      <sheetName val="Ficha GASUP "/>
      <sheetName val="Ficha GATEC"/>
      <sheetName val="Ficha GODHU"/>
      <sheetName val="Ficha GREPU"/>
      <sheetName val="Ficha GRURI"/>
      <sheetName val="Ficha OFAJU"/>
      <sheetName val="Ficha OFICI"/>
      <sheetName val="Calculo Eficiencia II trimestre"/>
      <sheetName val="Ficha OFICO"/>
      <sheetName val="Ficha OFIDI"/>
      <sheetName val="Ficha OFISI"/>
      <sheetName val="Ficha OFPLA"/>
      <sheetName val="Ficha SUTAH"/>
      <sheetName val="Hoja2"/>
      <sheetName val="PA Segui producto"/>
      <sheetName val="PLAN INDICATIVO 2015 - 2018"/>
      <sheetName val="Consolidado"/>
      <sheetName val="PA formulación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2">
          <cell r="A2" t="str">
            <v xml:space="preserve"> Talento Humano y Formación Penitenciaria</v>
          </cell>
          <cell r="AY2" t="str">
            <v>Asesor</v>
          </cell>
        </row>
        <row r="3">
          <cell r="A3" t="str">
            <v xml:space="preserve">Atención y Tratamiento Penitenciario
</v>
          </cell>
          <cell r="AY3" t="str">
            <v>Auxiliar Administrativo</v>
          </cell>
        </row>
        <row r="4">
          <cell r="A4" t="str">
            <v>Factor Estratégico</v>
          </cell>
          <cell r="AY4" t="str">
            <v>Capitan de Prisiones</v>
          </cell>
        </row>
        <row r="5">
          <cell r="A5" t="str">
            <v>Gestión Institucional, Jurídica y Defensa</v>
          </cell>
          <cell r="AY5" t="str">
            <v>Comandante Superior de Prisiones</v>
          </cell>
        </row>
        <row r="6">
          <cell r="A6" t="str">
            <v>Seguridad Penitenciario y Carcelaria</v>
          </cell>
          <cell r="AY6" t="str">
            <v>Coordinador de Grupo</v>
          </cell>
        </row>
        <row r="7">
          <cell r="A7" t="str">
            <v>Sistema Integral de Información y Comunicación</v>
          </cell>
          <cell r="AY7" t="str">
            <v>Director Administrativo y financiero</v>
          </cell>
        </row>
        <row r="8">
          <cell r="A8" t="str">
            <v>Derechos Humanos</v>
          </cell>
        </row>
        <row r="44">
          <cell r="AY44" t="str">
            <v>Director de Establecimiento de Reclusión</v>
          </cell>
        </row>
        <row r="45">
          <cell r="AY45" t="str">
            <v>Director General de Entidad descentralizada</v>
          </cell>
        </row>
        <row r="46">
          <cell r="AY46" t="str">
            <v>Director Técnico</v>
          </cell>
        </row>
        <row r="47">
          <cell r="AY47" t="str">
            <v>Distinguido</v>
          </cell>
        </row>
        <row r="48">
          <cell r="I48" t="str">
            <v>Indicadores y Metas de Gobierno
no</v>
          </cell>
          <cell r="AY48" t="str">
            <v>Dragoneante</v>
          </cell>
        </row>
        <row r="49">
          <cell r="I49" t="str">
            <v>Mapa de riesgos de corrupción y las medidas para mitigarlos</v>
          </cell>
          <cell r="AY49" t="str">
            <v>Inspector</v>
          </cell>
        </row>
        <row r="50">
          <cell r="I50" t="str">
            <v>Rendición de cuentas a la ciudadanía</v>
          </cell>
          <cell r="AY50" t="str">
            <v>Inspector Jefe</v>
          </cell>
        </row>
        <row r="51">
          <cell r="I51" t="str">
            <v xml:space="preserve">Transparencia y acceso a la información pública </v>
          </cell>
          <cell r="AY51" t="str">
            <v xml:space="preserve">Instructor </v>
          </cell>
        </row>
        <row r="52">
          <cell r="I52" t="str">
            <v>Participación Ciudadana en la gestión</v>
          </cell>
          <cell r="AY52" t="str">
            <v>Jefe de Oficina</v>
          </cell>
        </row>
        <row r="53">
          <cell r="I53" t="str">
            <v>Servicio al ciudadano</v>
          </cell>
          <cell r="AY53" t="str">
            <v>Jefe de Oficina Asesora</v>
          </cell>
        </row>
        <row r="54">
          <cell r="I54" t="str">
            <v>Gestión del talento Humano</v>
          </cell>
          <cell r="AY54" t="str">
            <v>Mayor de Prisiones</v>
          </cell>
        </row>
        <row r="55">
          <cell r="I55" t="str">
            <v>Gestión del talento Humano</v>
          </cell>
          <cell r="AY55" t="str">
            <v>Oficial de Tratamiento Penitenciario</v>
          </cell>
        </row>
        <row r="56">
          <cell r="I56" t="str">
            <v>Gestión de la Calidad</v>
          </cell>
          <cell r="AY56" t="str">
            <v>Oficial Logístico</v>
          </cell>
        </row>
        <row r="57">
          <cell r="I57" t="str">
            <v>Eficiencia Administrativa y Cero Papel</v>
          </cell>
          <cell r="AY57" t="str">
            <v>Pagador</v>
          </cell>
        </row>
        <row r="58">
          <cell r="I58" t="str">
            <v>Racionalización de trámites</v>
          </cell>
          <cell r="AY58" t="str">
            <v>Profesional Especializado</v>
          </cell>
        </row>
        <row r="59">
          <cell r="I59" t="str">
            <v>Modernización Institucional</v>
          </cell>
          <cell r="AY59" t="str">
            <v>Profesional Universitario</v>
          </cell>
        </row>
        <row r="60">
          <cell r="I60" t="str">
            <v>Gestión de Tecnologías de información</v>
          </cell>
          <cell r="AY60" t="str">
            <v>Secretario</v>
          </cell>
        </row>
        <row r="61">
          <cell r="I61" t="str">
            <v>Gestión Documental</v>
          </cell>
          <cell r="AY61" t="str">
            <v>Secretario Ejecutivo</v>
          </cell>
        </row>
        <row r="62">
          <cell r="I62" t="str">
            <v xml:space="preserve">Gestión Financiera </v>
          </cell>
          <cell r="AY62" t="str">
            <v>Subdirector de Establecimiento de Reclusión</v>
          </cell>
        </row>
        <row r="63">
          <cell r="AY63" t="str">
            <v>Subdirector Operativo</v>
          </cell>
        </row>
        <row r="64">
          <cell r="AY64" t="str">
            <v>Subdirector Técnico</v>
          </cell>
        </row>
        <row r="65">
          <cell r="AY65" t="str">
            <v>Técnico Administrativo</v>
          </cell>
        </row>
        <row r="66">
          <cell r="AY66" t="str">
            <v>Técnico Operativo</v>
          </cell>
        </row>
        <row r="67">
          <cell r="AY67" t="str">
            <v>Teniente de Prisiones</v>
          </cell>
        </row>
        <row r="73">
          <cell r="E73" t="str">
            <v>Funcionario 2</v>
          </cell>
        </row>
        <row r="74">
          <cell r="E74" t="str">
            <v>Funcionario 3</v>
          </cell>
        </row>
        <row r="75">
          <cell r="E75" t="str">
            <v>Funcionario 4</v>
          </cell>
        </row>
        <row r="76">
          <cell r="E76" t="str">
            <v>Funcionario 5</v>
          </cell>
        </row>
        <row r="77">
          <cell r="E77" t="str">
            <v>Funcionario 6</v>
          </cell>
        </row>
        <row r="78">
          <cell r="E78" t="str">
            <v>Funcionario 7</v>
          </cell>
        </row>
        <row r="79">
          <cell r="E79" t="str">
            <v>Funcionario 8</v>
          </cell>
        </row>
        <row r="80">
          <cell r="E80" t="str">
            <v>Funcionario 9</v>
          </cell>
        </row>
        <row r="81">
          <cell r="E81" t="str">
            <v>Funcionario 10</v>
          </cell>
        </row>
        <row r="82">
          <cell r="E82" t="str">
            <v>Funcionario 11</v>
          </cell>
        </row>
        <row r="83">
          <cell r="E83" t="str">
            <v>Funcionario 12</v>
          </cell>
        </row>
        <row r="84">
          <cell r="E84" t="str">
            <v>Funcionario 13</v>
          </cell>
        </row>
        <row r="85">
          <cell r="E85" t="str">
            <v>Funcionario 14</v>
          </cell>
        </row>
        <row r="86">
          <cell r="E86" t="str">
            <v>Funcionario 15</v>
          </cell>
        </row>
        <row r="87">
          <cell r="E87" t="str">
            <v>Funcionario 16</v>
          </cell>
        </row>
        <row r="88">
          <cell r="E88" t="str">
            <v>Funcionario 17</v>
          </cell>
        </row>
        <row r="89">
          <cell r="E89" t="str">
            <v>Funcionario 18</v>
          </cell>
        </row>
        <row r="90">
          <cell r="E90" t="str">
            <v>Funcionario 19</v>
          </cell>
        </row>
        <row r="91">
          <cell r="E91" t="str">
            <v>Funcionario 20</v>
          </cell>
        </row>
        <row r="92">
          <cell r="E92" t="str">
            <v>Funcionario 21</v>
          </cell>
        </row>
        <row r="93">
          <cell r="E93" t="str">
            <v>Funcionario 22</v>
          </cell>
        </row>
        <row r="94">
          <cell r="E94" t="str">
            <v>Funcionario 23</v>
          </cell>
        </row>
        <row r="95">
          <cell r="E95" t="str">
            <v>Funcionario 24</v>
          </cell>
        </row>
        <row r="96">
          <cell r="E96" t="str">
            <v>Funcionario 25</v>
          </cell>
        </row>
        <row r="97">
          <cell r="E97" t="str">
            <v>Funcionario 26</v>
          </cell>
        </row>
        <row r="98">
          <cell r="E98" t="str">
            <v>Funcionario 27</v>
          </cell>
        </row>
        <row r="99">
          <cell r="E99" t="str">
            <v>Funcionario 28</v>
          </cell>
        </row>
      </sheetData>
      <sheetData sheetId="26"/>
      <sheetData sheetId="27"/>
      <sheetData sheetId="28"/>
      <sheetData sheetId="29"/>
      <sheetData sheetId="30"/>
      <sheetData sheetId="31"/>
      <sheetData sheetId="32"/>
      <sheetData sheetId="33"/>
      <sheetData sheetId="34">
        <row r="5">
          <cell r="B5" t="str">
            <v xml:space="preserve">DIRECCIÓN DE ATENCIÓN Y TRATAMIENTO </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RESIÓN"/>
      <sheetName val="DE01-F11"/>
      <sheetName val="TABLA DINÁMICA"/>
      <sheetName val="LISTAS"/>
    </sheetNames>
    <sheetDataSet>
      <sheetData sheetId="0"/>
      <sheetData sheetId="1"/>
      <sheetData sheetId="2"/>
      <sheetData sheetId="3">
        <row r="7">
          <cell r="B7" t="str">
            <v>A-02-01-01-001</v>
          </cell>
        </row>
        <row r="8">
          <cell r="B8" t="str">
            <v>A-02-01-01-002</v>
          </cell>
        </row>
        <row r="9">
          <cell r="B9" t="str">
            <v>A-02-01-01-003</v>
          </cell>
        </row>
        <row r="10">
          <cell r="B10" t="str">
            <v>A-02-01-01-004</v>
          </cell>
        </row>
        <row r="11">
          <cell r="B11" t="str">
            <v>A-02-01-01-006</v>
          </cell>
        </row>
        <row r="12">
          <cell r="B12" t="str">
            <v>A-02-01-02-003</v>
          </cell>
        </row>
        <row r="13">
          <cell r="B13" t="str">
            <v>A-02-02-01-000</v>
          </cell>
        </row>
        <row r="14">
          <cell r="B14" t="str">
            <v>A-02-02-01-001</v>
          </cell>
        </row>
        <row r="15">
          <cell r="B15" t="str">
            <v>A-02-02-01-002</v>
          </cell>
        </row>
        <row r="16">
          <cell r="B16" t="str">
            <v>A-02-02-01-003</v>
          </cell>
        </row>
        <row r="17">
          <cell r="B17" t="str">
            <v>A-02-02-01-004</v>
          </cell>
        </row>
        <row r="18">
          <cell r="B18" t="str">
            <v>A-02-02-01-010</v>
          </cell>
        </row>
        <row r="19">
          <cell r="B19" t="str">
            <v>A-02-02-02-005</v>
          </cell>
        </row>
        <row r="20">
          <cell r="B20" t="str">
            <v>A-02-02-02-006</v>
          </cell>
        </row>
        <row r="21">
          <cell r="B21" t="str">
            <v>A-02-02-02-007</v>
          </cell>
        </row>
        <row r="22">
          <cell r="B22" t="str">
            <v>A-02-02-02-008</v>
          </cell>
        </row>
        <row r="23">
          <cell r="B23" t="str">
            <v>A-02-02-02-009</v>
          </cell>
        </row>
        <row r="24">
          <cell r="B24" t="str">
            <v>A-02-02-02-010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CION 2014"/>
      <sheetName val="INTRUCCIONES "/>
      <sheetName val="PA."/>
      <sheetName val="PROY POR DEP"/>
      <sheetName val="dep produc"/>
      <sheetName val="base proyectos actividades"/>
      <sheetName val="proy.obj.produc"/>
      <sheetName val="obj-produc"/>
      <sheetName val="proy-obje"/>
      <sheetName val="Listas"/>
      <sheetName val="OBJE EST-FOCO ESTR"/>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ow r="3">
          <cell r="C3" t="str">
            <v xml:space="preserve">Adelantar ejercicios de prospectiva que orienten el diseño de las políticas públicas.   </v>
          </cell>
          <cell r="W3" t="str">
            <v>Atención a Víctimas</v>
          </cell>
          <cell r="AE3" t="str">
            <v>Profesionales</v>
          </cell>
        </row>
        <row r="4">
          <cell r="C4" t="str">
            <v>Articular  la oferta y demanda de información como insumo del centro de pensamiento</v>
          </cell>
          <cell r="W4" t="str">
            <v>Desplazados</v>
          </cell>
          <cell r="AE4" t="str">
            <v>Firma consultora - externa</v>
          </cell>
        </row>
        <row r="5">
          <cell r="C5" t="str">
            <v>Articular las diferentes fuentes de financiación de la Inversión Pública</v>
          </cell>
          <cell r="W5" t="str">
            <v>Eficiencia administrativa y cero papel</v>
          </cell>
          <cell r="AE5" t="str">
            <v xml:space="preserve">Técnicos - Tecnólogos </v>
          </cell>
        </row>
        <row r="6">
          <cell r="C6" t="str">
            <v xml:space="preserve">Consolidar la política y la institucionalidad para el ordenamiento territorial.   </v>
          </cell>
          <cell r="W6" t="str">
            <v>Gobierno en Línea</v>
          </cell>
        </row>
        <row r="7">
          <cell r="C7" t="str">
            <v xml:space="preserve">Consolidar la política y la institucionalidad para el ordenamiento territorial.   </v>
          </cell>
          <cell r="W7" t="str">
            <v>Plan de Desarrollo Administrativo</v>
          </cell>
        </row>
        <row r="8">
          <cell r="C8" t="str">
            <v xml:space="preserve">Crear espacios para coordinar la planeación, las gestiones y las decisiones al interior del DNP. </v>
          </cell>
          <cell r="W8" t="str">
            <v>SISMEG</v>
          </cell>
        </row>
        <row r="9">
          <cell r="C9" t="str">
            <v xml:space="preserve">Definir roles y alcances  internos para hacer efectiva la gestión pública.   </v>
          </cell>
          <cell r="W9" t="str">
            <v>Tecnología de Información y Comunicación (TIC)</v>
          </cell>
        </row>
        <row r="10">
          <cell r="C10" t="str">
            <v>Definir y poner en marcha  espacios e instrumentos de articulación institucional  de políticas y proyectos de los diferentes entidades públicas a nivel nacional y territorial</v>
          </cell>
          <cell r="W10" t="str">
            <v>Actividades de Ciencia y Tecnología e innovación - ACTI</v>
          </cell>
        </row>
        <row r="11">
          <cell r="C11" t="str">
            <v>Diseñar y ejecutar una estrategia de comunicación de alto impacto orientada a nuestros principales grupos de interés.</v>
          </cell>
          <cell r="W11" t="str">
            <v>NA</v>
          </cell>
        </row>
        <row r="12">
          <cell r="C12" t="str">
            <v>Formular y acompañar el trámite del Plan Nacional del Desarrollo.</v>
          </cell>
        </row>
        <row r="13">
          <cell r="C13" t="str">
            <v>Fortalecer las capacidades institucionales  de las entidades territoriales en la gestión de la política pública.</v>
          </cell>
        </row>
        <row r="14">
          <cell r="C14" t="str">
            <v>Fortalecer los procesos internos para facilitar el cumplimiento de los objetivos del DNP</v>
          </cell>
        </row>
        <row r="15">
          <cell r="C15" t="str">
            <v>Fortalecer los procesos internos para facilitar el cumplimiento de los objetivos del DNP.</v>
          </cell>
        </row>
        <row r="16">
          <cell r="C16" t="str">
            <v>Generar conocimiento y espacios de participación para la construcción de políticas, regulación e inversiones.</v>
          </cell>
        </row>
        <row r="17">
          <cell r="C17" t="str">
            <v>Generar espacios de discusión, participación en eventos de seguimiento y discusión de políticas públicas</v>
          </cell>
        </row>
        <row r="18">
          <cell r="C18" t="str">
            <v xml:space="preserve">Generar información y análisis sobre políticas, proyectos de inversión y otros temas de la realidad nacional. </v>
          </cell>
        </row>
        <row r="19">
          <cell r="C19" t="str">
            <v>Gestionar la formulación de políticas públicas con enfoque diferencial.</v>
          </cell>
        </row>
        <row r="20">
          <cell r="C20" t="str">
            <v>Identificar, desarrollar y posicionar temas dentro de la agenda pública</v>
          </cell>
        </row>
        <row r="21">
          <cell r="C21" t="str">
            <v xml:space="preserve">Integrar  conocimiento y generar insumos para la toma de decisiones estratégicas. </v>
          </cell>
        </row>
        <row r="22">
          <cell r="C22" t="str">
            <v xml:space="preserve">Integrar  conocimiento y generar insumos para la toma de decisiones estratégicas. </v>
          </cell>
        </row>
        <row r="23">
          <cell r="C23" t="str">
            <v xml:space="preserve">Liderar la construcción e implementación de la agenda técnica de descentralización. </v>
          </cell>
        </row>
        <row r="24">
          <cell r="C24" t="str">
            <v>Liderar la programación presupuestal de la Inversión Nacional</v>
          </cell>
        </row>
        <row r="25">
          <cell r="C25" t="str">
            <v>Medir la eficiencia, eficacia y efectividad de las políticas, planes, programas y proyectos de inversión pública</v>
          </cell>
        </row>
        <row r="26">
          <cell r="C26" t="str">
            <v>Participar proactiva y objetivamente en la agenda legislativa y normativa de gobierno</v>
          </cell>
        </row>
        <row r="27">
          <cell r="C27" t="str">
            <v>Promover ajustes y redireccionamiento de las políticas, planes, programas y proyectos de inversión pública a partir de los resultados de su  seguimiento y evaluación</v>
          </cell>
        </row>
        <row r="28">
          <cell r="C28" t="str">
            <v>Promover la participación privada en el desarrollo de proyectos de interés público</v>
          </cell>
        </row>
        <row r="29">
          <cell r="C29" t="str">
            <v>Realizar el seguimiento a la ejecución de la inversión Nacional</v>
          </cell>
        </row>
        <row r="30">
          <cell r="C30" t="str">
            <v>Servir como interlocutor técnico de los organismos multilaterales al interior del Gobierno, generando coordinación intersectorial</v>
          </cell>
        </row>
        <row r="31">
          <cell r="C31" t="str">
            <v xml:space="preserve">Impulso a proyectos estratégicos en Agua y Saneamiento </v>
          </cell>
        </row>
        <row r="32">
          <cell r="C32" t="str">
            <v>Articulación del sector de Agua y de Vivienda con el Sistema General de Regalias</v>
          </cell>
        </row>
        <row r="33">
          <cell r="C33" t="str">
            <v>Actualizar modelos existentes y desarrollar nuevos</v>
          </cell>
        </row>
        <row r="34">
          <cell r="C34" t="str">
            <v>Apoyar la formulacion de la politica fiscal</v>
          </cell>
        </row>
        <row r="35">
          <cell r="C35" t="str">
            <v>Apoyar la formulación de la política en pensiones</v>
          </cell>
        </row>
        <row r="36">
          <cell r="C36" t="str">
            <v>Apoyar la formulacion de la politica en salud</v>
          </cell>
        </row>
        <row r="37">
          <cell r="C37" t="str">
            <v xml:space="preserve">Elaborar Estudios </v>
          </cell>
        </row>
        <row r="38">
          <cell r="C38" t="str">
            <v>Elaborar y divulgar información técnica</v>
          </cell>
        </row>
        <row r="39">
          <cell r="C39" t="str">
            <v>Participar en el Sistema General de Regalias como enlace o como delegado del gobierno nacional</v>
          </cell>
        </row>
        <row r="40">
          <cell r="C40" t="str">
            <v>Apoyar la estructuración de proyectos estratégicos sectoriales</v>
          </cell>
        </row>
        <row r="41">
          <cell r="C41" t="str">
            <v>Apoyar la estructuración de proyectos estratégicos regionales</v>
          </cell>
        </row>
        <row r="42">
          <cell r="C42" t="str">
            <v>Consolidar documentos de política sectorial</v>
          </cell>
        </row>
        <row r="43">
          <cell r="C43" t="str">
            <v xml:space="preserve">Apoyar la implementación de esquemas de Asociaciones Público Privadas - APP   </v>
          </cell>
        </row>
        <row r="44">
          <cell r="C44" t="str">
            <v>Unificar las fuentes para realizar la regionalización</v>
          </cell>
        </row>
        <row r="45">
          <cell r="C45" t="str">
            <v>Optimizar la gestión de recursos externos</v>
          </cell>
        </row>
        <row r="46">
          <cell r="C46" t="str">
            <v xml:space="preserve">Desarrollar instrumentos de seguimiento, control y monitoreo de proyectos y programas financiados con recursos externos </v>
          </cell>
        </row>
        <row r="47">
          <cell r="C47" t="str">
            <v>Promover la participación del DNP en escenarios internacionales</v>
          </cell>
        </row>
        <row r="48">
          <cell r="C48" t="str">
            <v xml:space="preserve">Reglamentar y formular política para el acceso a recursos de financiamiento </v>
          </cell>
        </row>
        <row r="49">
          <cell r="C49" t="str">
            <v>Fortalecer las herramientas conceptuales para la toma de decisiones.</v>
          </cell>
        </row>
        <row r="50">
          <cell r="C50" t="str">
            <v>Capacitar a los entes Nacionales y Territoriales</v>
          </cell>
        </row>
        <row r="51">
          <cell r="C51" t="str">
            <v>Seguimiento focalizado a sectores priorizados del Gobierno</v>
          </cell>
        </row>
        <row r="52">
          <cell r="C52" t="str">
            <v>Programar, emitir conceptos presupuestales y realizar el seguimiento al presupuesto de inversión del PGN</v>
          </cell>
        </row>
        <row r="53">
          <cell r="C53" t="str">
            <v xml:space="preserve">Consolidar los sistemas de información de la inversión pública </v>
          </cell>
        </row>
        <row r="54">
          <cell r="C54" t="str">
            <v>Apoyar la implementación  y operación del SGR</v>
          </cell>
        </row>
        <row r="55">
          <cell r="C55" t="str">
            <v>Profundizar en el conocimiento sobre el proceso de fortalecimiento de organizaciones sociales de base</v>
          </cell>
        </row>
        <row r="56">
          <cell r="C56" t="str">
            <v>Generar insumos para elaborar Políticas Públicas en: Justicia, Seguridad y Defensa, Participación Ciudad, Paz y Desarrollo, Polít Exterior, Cooperación Internal, D.H. y DIH, Justicia Transicional, Perspectiva Diferencial, Convivencia y Seg Ciudadana.</v>
          </cell>
        </row>
        <row r="57">
          <cell r="C57" t="str">
            <v>Fortalecer el régimen democrático</v>
          </cell>
        </row>
        <row r="58">
          <cell r="C58" t="str">
            <v xml:space="preserve">Prever posibles escenarios de evolución y resolución de conflicto </v>
          </cell>
        </row>
        <row r="59">
          <cell r="C59" t="str">
            <v>Coordinar el diseño de la Política de Consolidación y Reconstrucción Territorial bajo la nueva institucionalidad.</v>
          </cell>
        </row>
        <row r="60">
          <cell r="C60" t="str">
            <v>Apoyar el diseño de la Política de Lucha contra la Corrupción</v>
          </cell>
        </row>
        <row r="61">
          <cell r="C61" t="str">
            <v>Apoyar técnicamente el proceso de participación en el sistema General de Regalías</v>
          </cell>
        </row>
        <row r="62">
          <cell r="C62" t="str">
            <v>Continuar la implementación y el desarrollo del Sistema de Monitoreo, Seguimiento, Control y Evaluación -  SMCSE</v>
          </cell>
        </row>
        <row r="63">
          <cell r="C63" t="str">
            <v>Adelantar el cierre de la labores de control y vigilancia a los recursos de regalías</v>
          </cell>
        </row>
        <row r="64">
          <cell r="C64" t="str">
            <v>Apoyo en la implementación del SGR</v>
          </cell>
        </row>
        <row r="65">
          <cell r="C65" t="str">
            <v>Adelantar el proceso de liquidación del Fondo Nacional de Regalías - FNR</v>
          </cell>
        </row>
        <row r="66">
          <cell r="C66" t="str">
            <v>Fortalecer el control social sobre la ejecución de los recursos de Regalías</v>
          </cell>
        </row>
        <row r="67">
          <cell r="C67" t="str">
            <v>Apoyar la asistencia técnica a entidades beneficiarias y/o  ejecutoras de recursos del SGR</v>
          </cell>
        </row>
        <row r="68">
          <cell r="C68" t="str">
            <v>Realizar Seguimiento a las Políticas Públicas</v>
          </cell>
        </row>
        <row r="69">
          <cell r="C69" t="str">
            <v>Evaluar las políticas, programas, planes y proyectos (PPPP) estratégicos para el Gobierno Nacional.</v>
          </cell>
        </row>
        <row r="70">
          <cell r="C70" t="str">
            <v>Consolidar y apoyar el seguimiento y la evaluación de políticas públicas en el nivel territorial</v>
          </cell>
        </row>
        <row r="71">
          <cell r="C71" t="str">
            <v>Divulgar la información del DNP y del subdominio del SGR en el portal Web del DNP</v>
          </cell>
        </row>
        <row r="72">
          <cell r="C72" t="str">
            <v>Garantizar la divulgación de la rendición de cuentas del DNP a sus clientes internos y externos</v>
          </cell>
        </row>
        <row r="73">
          <cell r="C73" t="str">
            <v>Canalizar la información organizacional y estratégica de las diferentes dependencias hacia el interior del DNP</v>
          </cell>
        </row>
        <row r="74">
          <cell r="C74" t="str">
            <v>Difundir los estudios, informes e investigaciones elaborados en el DNP</v>
          </cell>
        </row>
        <row r="75">
          <cell r="C75" t="str">
            <v>Posicionar al DNP como el organismo técnico que lidera la planeación en Colombia</v>
          </cell>
        </row>
        <row r="76">
          <cell r="C76" t="str">
            <v>Asesorar a las diferentes dependencias en la etapa precontractual</v>
          </cell>
        </row>
        <row r="77">
          <cell r="C77" t="str">
            <v>Liquidar los contratos de vigencias anteriores</v>
          </cell>
        </row>
        <row r="78">
          <cell r="C78" t="str">
            <v>Fortalecer la labor de supervisión de contratos</v>
          </cell>
        </row>
        <row r="79">
          <cell r="C79" t="str">
            <v>Mantener y mejorar el SGC</v>
          </cell>
        </row>
        <row r="80">
          <cell r="C80" t="str">
            <v>Garantizar la oportuna y eficiente contratación de los bienes y servicios que requiera la entidad</v>
          </cell>
        </row>
        <row r="81">
          <cell r="C81" t="str">
            <v>Armonizar los instrumentos de seguimiento para facilitar la toma de decisiones</v>
          </cell>
        </row>
        <row r="82">
          <cell r="C82" t="str">
            <v>Consolidar el SGC como el soporte para la mejora continua de la gestión</v>
          </cell>
        </row>
        <row r="83">
          <cell r="C83" t="str">
            <v>Liderar la planeación sectorial e institucional</v>
          </cell>
        </row>
        <row r="84">
          <cell r="C84" t="str">
            <v>Lograr una gestión eficiente de proyectos y presupuesto</v>
          </cell>
        </row>
        <row r="85">
          <cell r="C85" t="str">
            <v>Apoyar la formulación e implementación de las política públicas dirigidas a las  poblaciones vulnerables y  víctimas.</v>
          </cell>
        </row>
        <row r="86">
          <cell r="C86" t="str">
            <v>Apoyo en el seguimiento y fortalecimiento de las políticas públicas dirigidas a las  poblaciones vulnerables y  víctimas.</v>
          </cell>
        </row>
        <row r="87">
          <cell r="C87" t="str">
            <v xml:space="preserve">Diseño de las herramientas para el fortalecimiento de la gestión pública territorial dirigida a la atención de poblaciones vulnerables y víctimas. </v>
          </cell>
        </row>
        <row r="88">
          <cell r="C88" t="str">
            <v>Fortalecer el apoyo jurídico a las Direcciones y Dependencias del Departamento Nacional de Planeación</v>
          </cell>
        </row>
        <row r="89">
          <cell r="C89" t="str">
            <v xml:space="preserve">Atender de manera oportuna los requerimientos judiciales en los que este vinculado el DNP, el FNR en Liquidación, el SGR y el Corpes en Liquidación </v>
          </cell>
        </row>
        <row r="90">
          <cell r="C90" t="str">
            <v>Establecer oportunidades de mejora para el Sistema de Control Interno SCI y Sistema de Gestión de Calidad SGC</v>
          </cell>
        </row>
        <row r="91">
          <cell r="C91" t="str">
            <v xml:space="preserve">Gestión de políticas  y  lineamientos de tecnología de la información y comunicaciones TIC. </v>
          </cell>
        </row>
        <row r="92">
          <cell r="C92" t="str">
            <v>Gestión de Proyectos de TIC.</v>
          </cell>
        </row>
        <row r="93">
          <cell r="C93" t="str">
            <v>Gestión  de Seguridad de la Información.</v>
          </cell>
        </row>
        <row r="94">
          <cell r="C94" t="str">
            <v xml:space="preserve">Gestión  de Servicios de  TIC. </v>
          </cell>
        </row>
        <row r="95">
          <cell r="C95" t="str">
            <v>Mantener y mejorar el SGC</v>
          </cell>
        </row>
        <row r="96">
          <cell r="C96" t="str">
            <v>Planear, liderar y hacer seguimiento al fortalecimiento de las competencias de los servidores públicos para que puedan responder eficientemente a los requerimientos e inquietudes de los ciudadanos</v>
          </cell>
        </row>
        <row r="97">
          <cell r="C97" t="str">
            <v>Liderar una estrategia para que las entidades de la Administración Pública puedan dar claridad a los ciudadanos sobre cómo, cuándo y dónde pueden acceder a la oferta de servicios de la Administración</v>
          </cell>
        </row>
        <row r="98">
          <cell r="C98" t="str">
            <v>Liderar una estrategia para que las entidades de la Administración Pública ofrezcan al Ciudadano una experiencia de servicio ajustada a sus expectativas, necesidades y realidades.</v>
          </cell>
        </row>
        <row r="99">
          <cell r="C99" t="str">
            <v>Liderar una estrategia encaminada a que las entidades de la Administración Pública tengan canales de atención que utilicen innovación y tecnología para que los ciudadanos accedan, en todo el territorio nacional, a la oferta de servicios</v>
          </cell>
        </row>
        <row r="100">
          <cell r="C100" t="str">
            <v>Planear, liderar y hacer seguimiento a la restructuración de procesos y procedimientos para responder oportunamente y con calidad a los requerimientos de los ciudadanos o a la gestión de sus trámites.</v>
          </cell>
        </row>
        <row r="101">
          <cell r="C101" t="str">
            <v>Garantizar la disponibilidad de recursos fìsicos y servicios para el funcionamiento del DNP</v>
          </cell>
        </row>
        <row r="102">
          <cell r="C102" t="str">
            <v xml:space="preserve">Fortalecer el Sistema de Gestión Documental   </v>
          </cell>
        </row>
        <row r="103">
          <cell r="C103" t="str">
            <v>Diseñar e implementar mecanismos para mejorar la satisfacción del cliente interno</v>
          </cell>
        </row>
        <row r="104">
          <cell r="C104" t="str">
            <v>Fortalecer  el direccionamiento estratégico del sector ambiental en la gestión de la biodiversidad y sus servicios ecosistémicos</v>
          </cell>
        </row>
        <row r="105">
          <cell r="C105" t="str">
            <v xml:space="preserve">Fortalecer el direccionamiento estratégico para una gestión sectorial que incorpore consideraciones ambientales </v>
          </cell>
        </row>
        <row r="106">
          <cell r="C106" t="str">
            <v>Fortalecer la gestión del riesgo de desastre a partir de la formulación y seguimiento a políticas; seguimiento a la inversión nacional y municipal en gestión del riesgo de desastres</v>
          </cell>
        </row>
        <row r="107">
          <cell r="C107" t="str">
            <v>Generar Información cuantitativa y cualitativa  para apoyar la toma de decisiones en términos de impactos y oportunidades asociadas a cambio climático</v>
          </cell>
        </row>
        <row r="108">
          <cell r="C108" t="str">
            <v>Identificar los temas estratégicos para la planeación de largo plazo.</v>
          </cell>
        </row>
        <row r="109">
          <cell r="C109" t="str">
            <v>Diseñar e implementar la política de información pública.</v>
          </cell>
        </row>
        <row r="110">
          <cell r="C110" t="str">
            <v>Promover la estructuración y ejecución de asociaciones público privadas.</v>
          </cell>
        </row>
        <row r="111">
          <cell r="C111" t="str">
            <v>Fortalecer el rol del DNP en el direccionamiento y coordinaciòn de la formulación de políticas públicas a través de documentos CONPES.</v>
          </cell>
        </row>
        <row r="112">
          <cell r="C112" t="str">
            <v>Fortalecer los procesos de elaboración y seguimiento de documentos CONPES.</v>
          </cell>
        </row>
        <row r="113">
          <cell r="C113" t="str">
            <v>Programar y hacer seguimiento eficiente a la ejecución de los recursos</v>
          </cell>
        </row>
        <row r="114">
          <cell r="C114" t="str">
            <v>Mantener y mejorar el Sistema de Gestión de Calidad - SF</v>
          </cell>
        </row>
        <row r="115">
          <cell r="C115" t="str">
            <v>Generar la información financiera de calidad</v>
          </cell>
        </row>
        <row r="116">
          <cell r="C116" t="str">
            <v>Coordinar el proceso de reestructuración de la entidad y su implementación</v>
          </cell>
        </row>
        <row r="117">
          <cell r="C117" t="str">
            <v xml:space="preserve">Fortalecer la gestión en la ejecución y cierre de créditos y cooperaciones técnicas no reembolsables </v>
          </cell>
        </row>
        <row r="118">
          <cell r="C118" t="str">
            <v>Fortalecer los servicios de atención al ciudadano</v>
          </cell>
        </row>
        <row r="119">
          <cell r="C119" t="str">
            <v>Fortalecer la labor preventiva en materia disciplinaria de la entidad</v>
          </cell>
        </row>
        <row r="120">
          <cell r="C120" t="str">
            <v>Mejorar el seguimiento a la información de los beneficiarios  del Fondo DNP-FONADE-ICETEX</v>
          </cell>
        </row>
        <row r="121">
          <cell r="C121" t="str">
            <v>Fortalecer la gestión del Consejo Nacional de Planeación</v>
          </cell>
        </row>
        <row r="122">
          <cell r="C122" t="str">
            <v>Adecuar el Sistema de Gestión en Seguridad y Salud Ocupacional a la capacidad Institucional del DNP</v>
          </cell>
        </row>
        <row r="123">
          <cell r="C123" t="str">
            <v>Direccionar la capacitación a las necesidades de la entidad</v>
          </cell>
        </row>
      </sheetData>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DAS (2)"/>
      <sheetName val="TODAS"/>
      <sheetName val="Fichas "/>
      <sheetName val="Hoja1"/>
      <sheetName val="4-7-5"/>
    </sheetNames>
    <sheetDataSet>
      <sheetData sheetId="0">
        <row r="5">
          <cell r="F5" t="str">
            <v>1.1-3-1</v>
          </cell>
        </row>
        <row r="6">
          <cell r="F6" t="str">
            <v>1.1-3-2</v>
          </cell>
        </row>
        <row r="7">
          <cell r="F7" t="str">
            <v>1.1-7-1</v>
          </cell>
        </row>
        <row r="8">
          <cell r="F8" t="str">
            <v>1.1-8-1</v>
          </cell>
        </row>
        <row r="9">
          <cell r="F9" t="str">
            <v>1.2-1-1</v>
          </cell>
        </row>
        <row r="10">
          <cell r="F10" t="str">
            <v>1.2-1-2</v>
          </cell>
        </row>
        <row r="11">
          <cell r="F11" t="str">
            <v>2.1-6-1</v>
          </cell>
        </row>
        <row r="12">
          <cell r="F12" t="str">
            <v>2.2-1-1</v>
          </cell>
        </row>
        <row r="13">
          <cell r="F13" t="str">
            <v>2.2-6-1</v>
          </cell>
        </row>
        <row r="14">
          <cell r="F14" t="str">
            <v>2.2-6-2</v>
          </cell>
        </row>
        <row r="15">
          <cell r="F15" t="str">
            <v>2.2-7-1</v>
          </cell>
        </row>
        <row r="16">
          <cell r="F16" t="str">
            <v>2.2-7-2</v>
          </cell>
        </row>
        <row r="17">
          <cell r="F17" t="str">
            <v>4-7-1</v>
          </cell>
        </row>
        <row r="18">
          <cell r="F18" t="str">
            <v>4-7-2</v>
          </cell>
        </row>
        <row r="19">
          <cell r="F19" t="str">
            <v>4-7-3</v>
          </cell>
        </row>
        <row r="20">
          <cell r="F20" t="str">
            <v>4-7-4</v>
          </cell>
        </row>
        <row r="21">
          <cell r="F21" t="str">
            <v>4-7-5</v>
          </cell>
        </row>
        <row r="22">
          <cell r="F22" t="str">
            <v>4-7-6</v>
          </cell>
        </row>
        <row r="23">
          <cell r="F23" t="str">
            <v>4-8-2</v>
          </cell>
        </row>
        <row r="24">
          <cell r="F24" t="str">
            <v>4-8-3</v>
          </cell>
        </row>
        <row r="25">
          <cell r="F25" t="str">
            <v>5-9-1</v>
          </cell>
        </row>
        <row r="26">
          <cell r="F26" t="str">
            <v>6-1-1</v>
          </cell>
        </row>
        <row r="27">
          <cell r="F27" t="str">
            <v>6-1-2</v>
          </cell>
        </row>
        <row r="28">
          <cell r="F28" t="str">
            <v>6-2-1</v>
          </cell>
        </row>
        <row r="29">
          <cell r="F29" t="str">
            <v>6-3-1</v>
          </cell>
        </row>
        <row r="30">
          <cell r="F30" t="str">
            <v>6-3-2</v>
          </cell>
        </row>
        <row r="31">
          <cell r="F31" t="str">
            <v>7.1-2-1</v>
          </cell>
        </row>
        <row r="32">
          <cell r="F32" t="str">
            <v>7.1-2-2</v>
          </cell>
        </row>
        <row r="33">
          <cell r="F33" t="str">
            <v>7.3-1-1</v>
          </cell>
        </row>
        <row r="34">
          <cell r="F34" t="str">
            <v>7.3-1-2</v>
          </cell>
        </row>
        <row r="35">
          <cell r="F35" t="str">
            <v>7.3-1-3</v>
          </cell>
        </row>
        <row r="36">
          <cell r="F36" t="str">
            <v>7.3-1-4</v>
          </cell>
        </row>
        <row r="37">
          <cell r="F37" t="str">
            <v>7.3-1-5</v>
          </cell>
        </row>
        <row r="38">
          <cell r="F38" t="str">
            <v>7.3-1-6</v>
          </cell>
        </row>
        <row r="39">
          <cell r="F39" t="str">
            <v>7.3-2-1</v>
          </cell>
        </row>
        <row r="40">
          <cell r="F40" t="str">
            <v>7.3-2-2</v>
          </cell>
        </row>
        <row r="41">
          <cell r="F41" t="str">
            <v>7.3-2-3</v>
          </cell>
        </row>
        <row r="42">
          <cell r="F42" t="str">
            <v>7.3-2-4</v>
          </cell>
        </row>
        <row r="43">
          <cell r="F43" t="str">
            <v>7.3-2-5</v>
          </cell>
        </row>
        <row r="44">
          <cell r="F44" t="str">
            <v>7.3-2-6</v>
          </cell>
        </row>
        <row r="45">
          <cell r="F45" t="str">
            <v>7.3-3-1</v>
          </cell>
        </row>
        <row r="46">
          <cell r="F46" t="str">
            <v>7.3-3-2</v>
          </cell>
        </row>
        <row r="47">
          <cell r="F47" t="str">
            <v>7.3-3-3</v>
          </cell>
        </row>
        <row r="48">
          <cell r="F48" t="str">
            <v>7.3-3-4</v>
          </cell>
        </row>
        <row r="49">
          <cell r="F49" t="str">
            <v>7.3-3-5</v>
          </cell>
        </row>
        <row r="50">
          <cell r="F50" t="str">
            <v>7.4-1-2</v>
          </cell>
        </row>
      </sheetData>
      <sheetData sheetId="1"/>
      <sheetData sheetId="2"/>
      <sheetData sheetId="3"/>
      <sheetData sheetId="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de Costos"/>
      <sheetName val="Plan de acción"/>
      <sheetName val="Costos"/>
      <sheetName val="Hoja2"/>
    </sheetNames>
    <sheetDataSet>
      <sheetData sheetId="0"/>
      <sheetData sheetId="1"/>
      <sheetData sheetId="2">
        <row r="3">
          <cell r="EB3" t="str">
            <v>DIRECTOR  D.N.Pcod0010grado00</v>
          </cell>
        </row>
      </sheetData>
      <sheetData sheetId="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ISION LNR (2)"/>
      <sheetName val="NOMENCLATURA"/>
      <sheetName val="meses"/>
      <sheetName val="CARGOS"/>
      <sheetName val="CONVALIDACIONES"/>
      <sheetName val="AUTORIZACIONES"/>
      <sheetName val="SUELDOS"/>
      <sheetName val="CUADRO DE PLANTA"/>
      <sheetName val="EDADES"/>
      <sheetName val="AREAS"/>
      <sheetName val="ENCUESTA DAFP "/>
      <sheetName val="GENERO "/>
      <sheetName val="MISIONA Y APOYO "/>
      <sheetName val="INDICE DE ROTACION"/>
    </sheetNames>
    <sheetDataSet>
      <sheetData sheetId="0" refreshError="1"/>
      <sheetData sheetId="1" refreshError="1"/>
      <sheetData sheetId="2" refreshError="1"/>
      <sheetData sheetId="3" refreshError="1">
        <row r="1">
          <cell r="B1" t="str">
            <v>ASESOR</v>
          </cell>
        </row>
        <row r="2">
          <cell r="B2" t="str">
            <v>AUXILIAR ADMINISTRATIVO</v>
          </cell>
        </row>
        <row r="3">
          <cell r="B3" t="str">
            <v>AUXILIAR DE SERVICIOS GENERALES</v>
          </cell>
        </row>
        <row r="4">
          <cell r="B4" t="str">
            <v>CONDUCTOR MECANICO</v>
          </cell>
        </row>
        <row r="5">
          <cell r="B5" t="str">
            <v>DIRECTOR DE DEPARTAMENTO ADMINISTRATIVO</v>
          </cell>
        </row>
        <row r="6">
          <cell r="B6" t="str">
            <v>DIRECTOR TECNICO</v>
          </cell>
        </row>
        <row r="7">
          <cell r="B7" t="str">
            <v>JEFE DE OFICINA DE CONTROL INTERNO</v>
          </cell>
        </row>
        <row r="8">
          <cell r="B8" t="str">
            <v>JEFE DE OFICINA INFORMATICA</v>
          </cell>
        </row>
        <row r="9">
          <cell r="B9" t="str">
            <v>JEFE OFICINA ASESORA DE JURIDICA</v>
          </cell>
        </row>
        <row r="10">
          <cell r="B10" t="str">
            <v>PROFESIONAL ESPECIALIZADO</v>
          </cell>
        </row>
        <row r="11">
          <cell r="B11" t="str">
            <v>SUBDIRECTOR TÉCNICO</v>
          </cell>
        </row>
        <row r="12">
          <cell r="B12" t="str">
            <v>PROFESIONAL UNIVERSITARIO</v>
          </cell>
        </row>
        <row r="13">
          <cell r="B13" t="str">
            <v>SECRETARIO EJECUTIVO</v>
          </cell>
        </row>
        <row r="14">
          <cell r="B14" t="str">
            <v>SECRETARIO GENERAL DE DEPARTAMENTO ADMINISTRATIVO</v>
          </cell>
        </row>
        <row r="15">
          <cell r="B15" t="str">
            <v>SUBDIRECTOR ADMINISTRATIVO</v>
          </cell>
        </row>
        <row r="16">
          <cell r="B16" t="str">
            <v>SUBDIRECTOR DE DEPARTAMENTO ADMINISTRATIVO</v>
          </cell>
        </row>
        <row r="17">
          <cell r="B17" t="str">
            <v>SUBDIRECTOR DE RECURSOS HUMANOS</v>
          </cell>
        </row>
        <row r="18">
          <cell r="B18" t="str">
            <v>SUBDIRECTOR FINANCIERO</v>
          </cell>
        </row>
        <row r="19">
          <cell r="B19" t="str">
            <v>TECNICO ADMINISTRATIVO</v>
          </cell>
        </row>
        <row r="20">
          <cell r="B20" t="str">
            <v>TECNICO OPERATIVO</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rio 1.1- Ingresos E.P"/>
      <sheetName val="Formulario 1.1A - Cálculo I-E.P"/>
      <sheetName val="Formulario 2- Gasto"/>
      <sheetName val="Formulario 3-Clas. Económica"/>
      <sheetName val="Formulario 4- Planta"/>
      <sheetName val="Formulario 4A - Nómina"/>
      <sheetName val="DESPLEGABLES"/>
      <sheetName val="LISTAS"/>
    </sheetNames>
    <sheetDataSet>
      <sheetData sheetId="0"/>
      <sheetData sheetId="1"/>
      <sheetData sheetId="2"/>
      <sheetData sheetId="3"/>
      <sheetData sheetId="4"/>
      <sheetData sheetId="5"/>
      <sheetData sheetId="6"/>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amiento SRT "/>
      <sheetName val="Funcionamiento CRT"/>
      <sheetName val="Ant. CRT.DNP"/>
      <sheetName val="Ant. SRT.DNP"/>
      <sheetName val="Inv. Programas y Subp."/>
      <sheetName val="Inversiónficha"/>
      <sheetName val="Inversiónreque"/>
      <sheetName val="MGMP"/>
      <sheetName val="VF 14-17"/>
      <sheetName val="Hoja1"/>
      <sheetName val="Hoja2"/>
      <sheetName val="PGN"/>
      <sheetName val="SGR"/>
      <sheetName val="Info listas desplegables"/>
      <sheetName val="TD VF"/>
      <sheetName val="BASE VF"/>
      <sheetName val="Prog DNP"/>
      <sheetName val="Ingresos"/>
      <sheetName val="MetasPND"/>
      <sheetName val="Justificacion "/>
      <sheetName val="INDIREC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ow r="4">
          <cell r="A4" t="str">
            <v>Dirección General - DG</v>
          </cell>
          <cell r="C4" t="str">
            <v>Dirección General - DG</v>
          </cell>
        </row>
        <row r="5">
          <cell r="C5" t="str">
            <v>Subdirección Territorial y de Inversión Pública</v>
          </cell>
        </row>
        <row r="6">
          <cell r="C6" t="str">
            <v>Subdirección Sectorial</v>
          </cell>
        </row>
        <row r="7">
          <cell r="C7" t="str">
            <v>Dirección de Dersarrollo Territorial Sostenible - DDTS</v>
          </cell>
          <cell r="J7" t="str">
            <v>SI</v>
          </cell>
          <cell r="AD7" t="str">
            <v>Funcionamiento SGR</v>
          </cell>
        </row>
        <row r="8">
          <cell r="C8" t="str">
            <v>Dirección de Inversiones y Finanzas Públicas - DIFP</v>
          </cell>
          <cell r="J8" t="str">
            <v>NO</v>
          </cell>
          <cell r="AD8" t="str">
            <v>Monitoreo SMSCE</v>
          </cell>
        </row>
        <row r="9">
          <cell r="C9" t="str">
            <v>Dirección de Regalías  - DR</v>
          </cell>
        </row>
        <row r="10">
          <cell r="C10" t="str">
            <v>Grupo de Comunicaciones y Relaciones Públicas - GCRP</v>
          </cell>
        </row>
        <row r="11">
          <cell r="C11" t="str">
            <v>Grupo de Contratación - GC</v>
          </cell>
        </row>
        <row r="12">
          <cell r="C12" t="str">
            <v>Grupo de Planeación - GP</v>
          </cell>
        </row>
        <row r="13">
          <cell r="C13" t="str">
            <v>Oficina Asesora Jurídica - OAJ</v>
          </cell>
        </row>
        <row r="14">
          <cell r="C14" t="str">
            <v>Oficina de Control Interno  - OCI</v>
          </cell>
        </row>
        <row r="15">
          <cell r="C15" t="str">
            <v>Oficina de Informática - OI</v>
          </cell>
        </row>
        <row r="16">
          <cell r="C16" t="str">
            <v>Secretaría General - SG</v>
          </cell>
        </row>
        <row r="17">
          <cell r="C17" t="str">
            <v>Subdirección Administrativa - SA</v>
          </cell>
        </row>
        <row r="18">
          <cell r="C18" t="str">
            <v>Subdirección de Recursos Humanos - SRH</v>
          </cell>
        </row>
        <row r="19">
          <cell r="C19" t="str">
            <v>Subdirección Financiera  - SF</v>
          </cell>
        </row>
      </sheetData>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2"/>
      <sheetName val="Hoja1"/>
    </sheetNames>
    <sheetDataSet>
      <sheetData sheetId="0">
        <row r="9">
          <cell r="V9" t="str">
            <v>REALIZACION Y CONTRATACION ESTUDIOS</v>
          </cell>
        </row>
      </sheetData>
      <sheetData sheetId="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MODIFICACIÓN"/>
      <sheetName val="LISTAS (2)"/>
      <sheetName val="IMPRESIÓN"/>
    </sheetNames>
    <sheetDataSet>
      <sheetData sheetId="0"/>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CONSUL ASOCIACIONES"/>
      <sheetName val="Inventarios"/>
      <sheetName val="CONTENIDO"/>
      <sheetName val="Sabana planes Actualizados "/>
      <sheetName val="Consolidado Modi"/>
      <sheetName val="Consulta Mod"/>
      <sheetName val="Resumen Evaluación"/>
      <sheetName val="cronogramas"/>
      <sheetName val="Ranking"/>
      <sheetName val="Evaluaciones Dependencias"/>
      <sheetName val="Envio Evaluaciones"/>
      <sheetName val="Sabana EVALUACION"/>
      <sheetName val="1.1"/>
      <sheetName val="1.2"/>
      <sheetName val="2,1"/>
      <sheetName val="2,2"/>
      <sheetName val="3"/>
      <sheetName val="4"/>
      <sheetName val="5"/>
      <sheetName val="6"/>
      <sheetName val="7,1"/>
      <sheetName val="7,2"/>
      <sheetName val="7.3"/>
      <sheetName val="7,4"/>
      <sheetName val="8,1"/>
      <sheetName val="8.2"/>
      <sheetName val="8.3"/>
      <sheetName val="9,1"/>
      <sheetName val="9,2"/>
      <sheetName val="9,3"/>
      <sheetName val="9,4"/>
      <sheetName val="10,1"/>
      <sheetName val="10.2"/>
      <sheetName val="10.3"/>
      <sheetName val="10,4"/>
      <sheetName val="10,5"/>
      <sheetName val="10,6"/>
      <sheetName val="10,7"/>
      <sheetName val="11"/>
      <sheetName val="12.1"/>
      <sheetName val="12.2"/>
      <sheetName val="12.3"/>
      <sheetName val="13"/>
    </sheetNames>
    <sheetDataSet>
      <sheetData sheetId="0" refreshError="1">
        <row r="112">
          <cell r="A112" t="str">
            <v>1.1</v>
          </cell>
          <cell r="AC112" t="str">
            <v>1.1</v>
          </cell>
        </row>
        <row r="113">
          <cell r="AC113" t="str">
            <v>1.2</v>
          </cell>
        </row>
        <row r="114">
          <cell r="AC114" t="str">
            <v>2.1</v>
          </cell>
        </row>
        <row r="115">
          <cell r="AC115" t="str">
            <v>2.2</v>
          </cell>
        </row>
        <row r="116">
          <cell r="AC116">
            <v>3</v>
          </cell>
        </row>
        <row r="117">
          <cell r="AC117">
            <v>4</v>
          </cell>
        </row>
        <row r="118">
          <cell r="AC118">
            <v>5</v>
          </cell>
        </row>
        <row r="119">
          <cell r="AC119">
            <v>6</v>
          </cell>
        </row>
        <row r="120">
          <cell r="AC120" t="str">
            <v>7.1</v>
          </cell>
        </row>
        <row r="121">
          <cell r="AC121" t="str">
            <v>7.2</v>
          </cell>
        </row>
        <row r="122">
          <cell r="AC122" t="str">
            <v>7.3</v>
          </cell>
        </row>
        <row r="123">
          <cell r="AC123" t="str">
            <v>7.4</v>
          </cell>
        </row>
        <row r="124">
          <cell r="AC124" t="str">
            <v>8.1</v>
          </cell>
        </row>
        <row r="125">
          <cell r="AC125" t="str">
            <v>8.2</v>
          </cell>
        </row>
        <row r="126">
          <cell r="AC126" t="str">
            <v>8.3</v>
          </cell>
        </row>
        <row r="127">
          <cell r="AC127" t="str">
            <v>9.1</v>
          </cell>
        </row>
        <row r="128">
          <cell r="AC128" t="str">
            <v>9.2</v>
          </cell>
        </row>
        <row r="129">
          <cell r="AC129" t="str">
            <v>9.3</v>
          </cell>
        </row>
        <row r="130">
          <cell r="AC130" t="str">
            <v>9.4</v>
          </cell>
        </row>
        <row r="131">
          <cell r="AC131" t="str">
            <v>10.1</v>
          </cell>
        </row>
        <row r="132">
          <cell r="AC132" t="str">
            <v>10.2</v>
          </cell>
        </row>
        <row r="133">
          <cell r="AC133" t="str">
            <v>10.3</v>
          </cell>
        </row>
        <row r="134">
          <cell r="AC134" t="str">
            <v>10.4</v>
          </cell>
        </row>
        <row r="135">
          <cell r="AC135" t="str">
            <v>10.5</v>
          </cell>
        </row>
        <row r="136">
          <cell r="AC136" t="str">
            <v>10.6</v>
          </cell>
        </row>
        <row r="137">
          <cell r="AC137" t="str">
            <v>10.7</v>
          </cell>
        </row>
        <row r="138">
          <cell r="AC138">
            <v>11</v>
          </cell>
        </row>
        <row r="139">
          <cell r="AC139" t="str">
            <v>12.1</v>
          </cell>
        </row>
        <row r="140">
          <cell r="AC140" t="str">
            <v>12.2</v>
          </cell>
        </row>
        <row r="141">
          <cell r="AC141" t="str">
            <v>12.3</v>
          </cell>
        </row>
        <row r="142">
          <cell r="AC142">
            <v>13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para la ciuda)"/>
      <sheetName val="Plan de Acción"/>
      <sheetName val="Hoja1"/>
      <sheetName val="LISTAS"/>
    </sheetNames>
    <sheetDataSet>
      <sheetData sheetId="0"/>
      <sheetData sheetId="1"/>
      <sheetData sheetId="2"/>
      <sheetData sheetId="3"/>
      <sheetData sheetId="4"/>
      <sheetData sheetId="5"/>
      <sheetData sheetId="6"/>
      <sheetData sheetId="7">
        <row r="16">
          <cell r="H16" t="str">
            <v>C-3503-0200-0009-40401c</v>
          </cell>
        </row>
        <row r="17">
          <cell r="H17" t="str">
            <v>C-3503-0200-0011-40401c</v>
          </cell>
        </row>
        <row r="18">
          <cell r="H18" t="str">
            <v>C-3503-0200-0012-20104c</v>
          </cell>
        </row>
        <row r="19">
          <cell r="H19" t="str">
            <v>C-3503-0200-0014-20309b</v>
          </cell>
        </row>
        <row r="20">
          <cell r="H20" t="str">
            <v>C-3503-0200-0015-40401c</v>
          </cell>
        </row>
        <row r="21">
          <cell r="H21" t="str">
            <v>C-3503-0200-0016-40401c</v>
          </cell>
        </row>
        <row r="22">
          <cell r="H22" t="str">
            <v>C-3599-0200-0005-53105b</v>
          </cell>
        </row>
        <row r="23">
          <cell r="H23" t="str">
            <v>C-3599-0200-0006-53105d</v>
          </cell>
        </row>
        <row r="24">
          <cell r="H24" t="str">
            <v>C-3599-0200-0008-53105b</v>
          </cell>
        </row>
        <row r="25">
          <cell r="H25" t="str">
            <v>FUNCIONAMIENTO</v>
          </cell>
        </row>
        <row r="26">
          <cell r="H26" t="str">
            <v>N/A</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para la ciuda)"/>
      <sheetName val="Plan de Acción"/>
      <sheetName val="Hoja1"/>
      <sheetName val="LISTAS"/>
    </sheetNames>
    <sheetDataSet>
      <sheetData sheetId="0"/>
      <sheetData sheetId="1"/>
      <sheetData sheetId="2"/>
      <sheetData sheetId="3"/>
      <sheetData sheetId="4"/>
      <sheetData sheetId="5"/>
      <sheetData sheetId="6"/>
      <sheetData sheetId="7">
        <row r="16">
          <cell r="H16" t="str">
            <v>C-3503-0200-0009-40401c</v>
          </cell>
        </row>
        <row r="17">
          <cell r="H17" t="str">
            <v>C-3503-0200-0011-40401c</v>
          </cell>
        </row>
        <row r="18">
          <cell r="H18" t="str">
            <v>C-3503-0200-0012-20104c</v>
          </cell>
        </row>
        <row r="19">
          <cell r="H19" t="str">
            <v>C-3503-0200-0014-20309b</v>
          </cell>
        </row>
        <row r="20">
          <cell r="H20" t="str">
            <v>C-3503-0200-0015-40401c</v>
          </cell>
        </row>
        <row r="21">
          <cell r="H21" t="str">
            <v>C-3503-0200-0016-40401c</v>
          </cell>
        </row>
        <row r="22">
          <cell r="H22" t="str">
            <v>C-3599-0200-0005-53105b</v>
          </cell>
        </row>
        <row r="23">
          <cell r="H23" t="str">
            <v>C-3599-0200-0006-53105d</v>
          </cell>
        </row>
        <row r="24">
          <cell r="H24" t="str">
            <v>C-3599-0200-0008-53105b</v>
          </cell>
        </row>
        <row r="25">
          <cell r="H25" t="str">
            <v>FUNCIONAMIENTO</v>
          </cell>
        </row>
        <row r="26">
          <cell r="H26" t="str">
            <v>N/A</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para la ciuda)"/>
      <sheetName val="Plan de Acción"/>
      <sheetName val="Hoja1"/>
      <sheetName val="LISTAS"/>
    </sheetNames>
    <sheetDataSet>
      <sheetData sheetId="0"/>
      <sheetData sheetId="1"/>
      <sheetData sheetId="2"/>
      <sheetData sheetId="3"/>
      <sheetData sheetId="4"/>
      <sheetData sheetId="5"/>
      <sheetData sheetId="6"/>
      <sheetData sheetId="7">
        <row r="16">
          <cell r="H16" t="str">
            <v>C-3503-0200-0009-40401c</v>
          </cell>
        </row>
        <row r="17">
          <cell r="H17" t="str">
            <v>C-3503-0200-0011-40401c</v>
          </cell>
        </row>
        <row r="18">
          <cell r="H18" t="str">
            <v>C-3503-0200-0012-20104c</v>
          </cell>
        </row>
        <row r="19">
          <cell r="H19" t="str">
            <v>C-3503-0200-0014-20309b</v>
          </cell>
        </row>
        <row r="20">
          <cell r="H20" t="str">
            <v>C-3503-0200-0015-40401c</v>
          </cell>
        </row>
        <row r="21">
          <cell r="H21" t="str">
            <v>C-3503-0200-0016-40401c</v>
          </cell>
        </row>
        <row r="22">
          <cell r="H22" t="str">
            <v>C-3599-0200-0005-53105b</v>
          </cell>
        </row>
        <row r="23">
          <cell r="H23" t="str">
            <v>C-3599-0200-0006-53105d</v>
          </cell>
        </row>
        <row r="24">
          <cell r="H24" t="str">
            <v>C-3599-0200-0008-53105b</v>
          </cell>
        </row>
        <row r="25">
          <cell r="H25" t="str">
            <v>FUNCIONAMIENTO</v>
          </cell>
        </row>
        <row r="26">
          <cell r="H26" t="str">
            <v>N/A</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A Formato Inversión"/>
    </sheetNames>
    <sheetDataSet>
      <sheetData sheetId="0">
        <row r="108">
          <cell r="C108" t="str">
            <v>Solicitud de información a los Proveedores</v>
          </cell>
        </row>
        <row r="109">
          <cell r="C109" t="str">
            <v>Licitación pública</v>
          </cell>
        </row>
        <row r="110">
          <cell r="C110" t="str">
            <v>Concurso de méritos con precalificación</v>
          </cell>
        </row>
        <row r="111">
          <cell r="C111" t="str">
            <v>Concurso de méritos abierto</v>
          </cell>
        </row>
        <row r="112">
          <cell r="C112" t="str">
            <v>Contratación directa</v>
          </cell>
        </row>
        <row r="113">
          <cell r="C113" t="str">
            <v>Selección abreviada menor cuantía</v>
          </cell>
        </row>
        <row r="114">
          <cell r="C114" t="str">
            <v>Selección abreviada subasta inversa</v>
          </cell>
        </row>
        <row r="115">
          <cell r="C115" t="str">
            <v>Selección abreviada subasta inversa (No disponible)</v>
          </cell>
        </row>
        <row r="116">
          <cell r="C116" t="str">
            <v>Mínima cuantía</v>
          </cell>
        </row>
        <row r="117">
          <cell r="C117" t="str">
            <v>Publicación contratación régimen especial - Selección de comisionista</v>
          </cell>
        </row>
        <row r="118">
          <cell r="C118" t="str">
            <v>Publicación contratación régimen especial - Enajenación de bienes para intermediarios idóneos</v>
          </cell>
        </row>
        <row r="119">
          <cell r="C119" t="str">
            <v>Publicación contratación régimen especial - Régimen especial</v>
          </cell>
        </row>
        <row r="120">
          <cell r="C120" t="str">
            <v>Publicación contratación régimen especial - Banco multilateral y organismos multilaterales</v>
          </cell>
        </row>
        <row r="121">
          <cell r="C121" t="str">
            <v>Selección abreviada - acuerdo marco</v>
          </cell>
        </row>
        <row r="125">
          <cell r="C125" t="str">
            <v>Propios - 20 Ingresos corrientes</v>
          </cell>
        </row>
        <row r="126">
          <cell r="C126" t="str">
            <v>Propios - 21 Otros recursos de tesorería</v>
          </cell>
        </row>
        <row r="127">
          <cell r="C127" t="str">
            <v>Nación 10 - Recursos Corrientes</v>
          </cell>
        </row>
        <row r="131">
          <cell r="C131" t="str">
            <v>N/A</v>
          </cell>
        </row>
        <row r="132">
          <cell r="C132" t="str">
            <v>No solicitadas</v>
          </cell>
        </row>
        <row r="133">
          <cell r="C133" t="str">
            <v>Solicitadas</v>
          </cell>
        </row>
        <row r="134">
          <cell r="C134" t="str">
            <v>Aprobadas</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01-F12"/>
    </sheetNames>
    <sheetDataSet>
      <sheetData sheetId="0">
        <row r="90">
          <cell r="E90" t="str">
            <v>Solicitud de información a los Proveedores</v>
          </cell>
        </row>
        <row r="107">
          <cell r="E107" t="str">
            <v>Propios - 20 Ingresos corrientes</v>
          </cell>
        </row>
        <row r="108">
          <cell r="E108" t="str">
            <v>Propios - 21 Otros recursos de tesorería</v>
          </cell>
        </row>
        <row r="109">
          <cell r="E109" t="str">
            <v>Nación 10 - Recursos Corrientes</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istro Indicadores"/>
      <sheetName val="TABLERO DE CONTROL"/>
      <sheetName val="HV METODOLOGIA"/>
      <sheetName val="TABLA DE CONTENIDO"/>
      <sheetName val="DEPENDENCIA-tipo"/>
      <sheetName val="DEPENDENCIA"/>
      <sheetName val="TIPO"/>
      <sheetName val="PROYECTO"/>
      <sheetName val="PROCESO"/>
      <sheetName val="Indicadores por Proceso"/>
      <sheetName val="PERSPECTIVA"/>
      <sheetName val="Indicadores por perspectiva"/>
      <sheetName val="I-1"/>
      <sheetName val="I-2"/>
      <sheetName val="I-3"/>
      <sheetName val="I-4"/>
      <sheetName val="I-5"/>
      <sheetName val="I-6"/>
      <sheetName val="I-7"/>
      <sheetName val="I-8"/>
      <sheetName val="I-9"/>
      <sheetName val="I-10"/>
      <sheetName val="I-11"/>
      <sheetName val="I-12"/>
      <sheetName val="I-13"/>
      <sheetName val="I-14"/>
      <sheetName val="I-15"/>
      <sheetName val="I-16"/>
      <sheetName val="I-17"/>
      <sheetName val="I-18"/>
      <sheetName val="I-19"/>
      <sheetName val="I-20"/>
      <sheetName val="I-21"/>
      <sheetName val="I-22"/>
      <sheetName val="I-23"/>
      <sheetName val="I-24"/>
      <sheetName val="I-25"/>
      <sheetName val="I-26"/>
      <sheetName val="I-27"/>
      <sheetName val="I-28"/>
      <sheetName val="I-29"/>
      <sheetName val="I-30"/>
      <sheetName val="I-31"/>
      <sheetName val="I-32"/>
      <sheetName val="I-33"/>
      <sheetName val="I-34"/>
      <sheetName val="I-35"/>
      <sheetName val="I-36"/>
      <sheetName val="I-37"/>
      <sheetName val="I-38"/>
      <sheetName val="I-39"/>
      <sheetName val="I-40"/>
      <sheetName val="I-41"/>
      <sheetName val="I-42"/>
      <sheetName val="I-43"/>
      <sheetName val="I-44"/>
      <sheetName val="I-45"/>
      <sheetName val="I-46"/>
      <sheetName val="I-47"/>
      <sheetName val="I-48"/>
      <sheetName val="I-49"/>
      <sheetName val="I-50"/>
      <sheetName val="I-51"/>
      <sheetName val="I-52"/>
      <sheetName val="I-53"/>
      <sheetName val="I-54"/>
      <sheetName val="I-55"/>
      <sheetName val="I-56"/>
      <sheetName val="I-57"/>
      <sheetName val="I-58"/>
      <sheetName val="I-59"/>
      <sheetName val="I-60"/>
      <sheetName val="I-61"/>
      <sheetName val="I-62"/>
      <sheetName val="I-63"/>
      <sheetName val="I-64"/>
      <sheetName val="I-65"/>
      <sheetName val="I-66"/>
      <sheetName val="I-67"/>
      <sheetName val="I-68"/>
      <sheetName val="I-69"/>
      <sheetName val="I-70"/>
      <sheetName val="I-71"/>
      <sheetName val="I-72"/>
      <sheetName val="I-73"/>
      <sheetName val="I-74"/>
      <sheetName val="I-75"/>
      <sheetName val="I-76"/>
      <sheetName val="I-77"/>
      <sheetName val="I-78"/>
      <sheetName val="I-79"/>
      <sheetName val="I-80"/>
      <sheetName val="I-81"/>
      <sheetName val="I-82"/>
      <sheetName val="I-83"/>
      <sheetName val="I-84"/>
      <sheetName val="I-85"/>
      <sheetName val="I-86"/>
      <sheetName val="I-87"/>
      <sheetName val="I-88"/>
      <sheetName val="I-89"/>
      <sheetName val="I-90"/>
      <sheetName val="I-91"/>
      <sheetName val="I-92"/>
      <sheetName val="I-93"/>
      <sheetName val="I-94"/>
      <sheetName val="I-95"/>
      <sheetName val="listas"/>
    </sheetNames>
    <sheetDataSet>
      <sheetData sheetId="0" refreshError="1">
        <row r="6">
          <cell r="C6" t="str">
            <v xml:space="preserve">Cumplimiento Plan de Acción </v>
          </cell>
        </row>
        <row r="7">
          <cell r="C7" t="str">
            <v>Eficiencia en el cumplimiento del Plan de Acción</v>
          </cell>
        </row>
        <row r="8">
          <cell r="C8" t="str">
            <v>Eficacia en la actualización de la documentación asociada a los sistemas de Gestión</v>
          </cell>
        </row>
        <row r="9">
          <cell r="C9" t="str">
            <v xml:space="preserve">Valoración de riesgos </v>
          </cell>
        </row>
        <row r="10">
          <cell r="C10" t="str">
            <v xml:space="preserve">% municipios con informaciòn inconsistente </v>
          </cell>
        </row>
        <row r="11">
          <cell r="C11" t="str">
            <v xml:space="preserve">Proyectos que superan controles para formulación </v>
          </cell>
        </row>
        <row r="12">
          <cell r="C12" t="str">
            <v>% de documentos que cuentan con viabilidad presupuestal, juridica y tecnica.</v>
          </cell>
        </row>
        <row r="13">
          <cell r="C13" t="str">
            <v>% de documentos “borrador CONPES” que no requiere ajustes</v>
          </cell>
        </row>
        <row r="14">
          <cell r="C14" t="str">
            <v>% de Informes asociados al proceso que fueron aprobados</v>
          </cell>
        </row>
        <row r="15">
          <cell r="C15" t="str">
            <v>Cumplimiento actividades del proceso registradas en el Plan de Acciòn</v>
          </cell>
        </row>
        <row r="16">
          <cell r="C16" t="str">
            <v xml:space="preserve">Actualización de Información Social </v>
          </cell>
        </row>
        <row r="17">
          <cell r="C17" t="str">
            <v>Eficiencia en la emisión de Conceptos para la modificaciòn y autorizacion de la ejecuciòn del PGN</v>
          </cell>
        </row>
        <row r="18">
          <cell r="C18" t="str">
            <v xml:space="preserve">Eficiencia en la emisión de Conceptos relacionados con la ejecución del presupuesto de inversión para EICE y SEM </v>
          </cell>
        </row>
        <row r="19">
          <cell r="C19" t="str">
            <v xml:space="preserve">Cumplimiento de términos para la liquidación excedentes financieros y utilidades </v>
          </cell>
        </row>
        <row r="20">
          <cell r="C20" t="str">
            <v>Satisfacción del cliente en procesos de capacitación y apoyo en la gestión de proyectos</v>
          </cell>
        </row>
        <row r="21">
          <cell r="C21" t="str">
            <v>Efectividad en el proceso para la distribución del SGP</v>
          </cell>
        </row>
        <row r="22">
          <cell r="C22" t="str">
            <v xml:space="preserve">% de solicitudes de crédito sin garantía soberana con concepto favorable </v>
          </cell>
        </row>
        <row r="23">
          <cell r="C23" t="str">
            <v xml:space="preserve">Tiempo promedio de elaboración del concepto crédito sin garantía soberana </v>
          </cell>
        </row>
        <row r="24">
          <cell r="C24" t="str">
            <v xml:space="preserve">% de solicitudes de proyectos de Cooperación internacional con concepto favorable </v>
          </cell>
        </row>
        <row r="25">
          <cell r="C25" t="str">
            <v>Tiempo promedio de elaboración de concepto de proyectos de Cooperación internacional</v>
          </cell>
        </row>
        <row r="26">
          <cell r="C26" t="str">
            <v>Oportunidad en el reporte de indicadores del Sistema de Seguimiento a Metas del Gobierno -SISMEG</v>
          </cell>
        </row>
        <row r="27">
          <cell r="C27" t="str">
            <v>Cumplimiento en el avance fìsico del proyecto(s) asignado a la dependencia</v>
          </cell>
        </row>
        <row r="28">
          <cell r="C28" t="str">
            <v>Cumplimiento en el Avance de gestión del proyecto(s) asignado a la dependencia</v>
          </cell>
        </row>
        <row r="29">
          <cell r="C29" t="str">
            <v>Cumplimiento en el  avance financiero del proyecto(s) asignado a la dependencia</v>
          </cell>
        </row>
        <row r="30">
          <cell r="C30" t="str">
            <v>Modificaciones en proyecto(s) asignado a la dependencia</v>
          </cell>
        </row>
        <row r="31">
          <cell r="C31" t="str">
            <v>Eficiencia en el registro de información de seguimiento de proyectos</v>
          </cell>
        </row>
        <row r="32">
          <cell r="C32" t="str">
            <v>Cumplimiento de la agenda anual de evaluaciones</v>
          </cell>
        </row>
        <row r="33">
          <cell r="C33" t="str">
            <v xml:space="preserve">Oportunidad en entrega de información para la Evaluaciòn del componente Requisitos Legales </v>
          </cell>
        </row>
        <row r="34">
          <cell r="C34" t="str">
            <v xml:space="preserve">% entidades territoriales que presentan informaciòn  para la Evaluaciòn del componente Requisitos Legales </v>
          </cell>
        </row>
        <row r="35">
          <cell r="C35" t="str">
            <v>% entidades territoriales con informaciòn completa y consistente</v>
          </cell>
        </row>
        <row r="36">
          <cell r="C36" t="str">
            <v xml:space="preserve">Pocentaje de recomendaciones actualizadas en documentos CONPES </v>
          </cell>
        </row>
        <row r="37">
          <cell r="C37" t="str">
            <v xml:space="preserve">Cumplimiento Plan anual de Bienestar </v>
          </cell>
        </row>
        <row r="38">
          <cell r="C38" t="str">
            <v xml:space="preserve">Cobertura Plan anual de Bienestar </v>
          </cell>
        </row>
        <row r="39">
          <cell r="C39" t="str">
            <v>Valoración eventos de bienestar</v>
          </cell>
        </row>
        <row r="40">
          <cell r="C40" t="str">
            <v>Valoración  eventos de capacitación</v>
          </cell>
        </row>
        <row r="41">
          <cell r="C41" t="str">
            <v>Cumplimiento Programa Salud Ocupacional</v>
          </cell>
        </row>
        <row r="42">
          <cell r="C42" t="str">
            <v>Beneficiarios programa Salud Ocupacional</v>
          </cell>
        </row>
        <row r="43">
          <cell r="C43" t="str">
            <v xml:space="preserve">Desempeño de los funcionarios de Planta </v>
          </cell>
        </row>
        <row r="44">
          <cell r="C44" t="str">
            <v>Atención a quejas</v>
          </cell>
        </row>
        <row r="45">
          <cell r="C45">
            <v>0</v>
          </cell>
        </row>
        <row r="46">
          <cell r="C46">
            <v>0</v>
          </cell>
        </row>
        <row r="47">
          <cell r="C47">
            <v>0</v>
          </cell>
        </row>
        <row r="48">
          <cell r="C48" t="str">
            <v xml:space="preserve">Oportunidad de las acciones del Plan de Mejoramiento </v>
          </cell>
        </row>
        <row r="49">
          <cell r="C49" t="str">
            <v xml:space="preserve">Efectividad Acciones Plan de Mejoramiento </v>
          </cell>
        </row>
        <row r="50">
          <cell r="C50" t="str">
            <v>Avance porcentual en cronograma de conceptuación inversión EICE y SEM</v>
          </cell>
        </row>
        <row r="51">
          <cell r="C51" t="str">
            <v>Porcentaje de giros autorizados a proyectos activos del FNR en Liquidación</v>
          </cell>
        </row>
        <row r="52">
          <cell r="C52" t="str">
            <v>Eficacia en la realización de Informes de Seguimiento a la utilización de Recursos de Regalías Directas</v>
          </cell>
        </row>
        <row r="53">
          <cell r="C53" t="str">
            <v>Eficacia en el reporte de las presuntas irregularidades allegadas a la Subdirección de Procedimientos Correctivos.</v>
          </cell>
        </row>
        <row r="54">
          <cell r="C54" t="str">
            <v xml:space="preserve">Eficacia en la publicación de informes de seguimiento a Entidades territoriales </v>
          </cell>
        </row>
        <row r="55">
          <cell r="C55" t="str">
            <v>Atención a comisiones</v>
          </cell>
        </row>
        <row r="56">
          <cell r="C56">
            <v>0</v>
          </cell>
        </row>
        <row r="57">
          <cell r="C57">
            <v>0</v>
          </cell>
        </row>
        <row r="58">
          <cell r="C58" t="str">
            <v>Ajuste de PAC</v>
          </cell>
        </row>
        <row r="59">
          <cell r="C59" t="str">
            <v>Consistencia de Solicitud de CDP</v>
          </cell>
        </row>
        <row r="60">
          <cell r="C60" t="str">
            <v>Eficiencia en el tramite de CDP</v>
          </cell>
        </row>
        <row r="61">
          <cell r="C61" t="str">
            <v>Eficiencia en el tramite de RP</v>
          </cell>
        </row>
        <row r="62">
          <cell r="C62" t="str">
            <v xml:space="preserve">Eficiencia en la realización de pagos </v>
          </cell>
        </row>
        <row r="63">
          <cell r="C63" t="str">
            <v>Consistencia de documentación para pagos</v>
          </cell>
        </row>
        <row r="64">
          <cell r="C64" t="str">
            <v>Eficiencia en el cumplimiento de las actividades del cronograma</v>
          </cell>
        </row>
        <row r="65">
          <cell r="C65" t="str">
            <v>Modificaciones al Plan de Adquisiciones de Bienes y Servicios</v>
          </cell>
        </row>
        <row r="66">
          <cell r="C66" t="str">
            <v>Eficiencia en la modificaciones al Plan de Adquisiciones de Bienes y Servicios</v>
          </cell>
        </row>
        <row r="67">
          <cell r="C67" t="str">
            <v>Eficiencia en proceso de contratación de prestación de servicios CPS</v>
          </cell>
        </row>
        <row r="68">
          <cell r="C68" t="str">
            <v xml:space="preserve">Tiempo promedio liquidación de contratos </v>
          </cell>
        </row>
        <row r="69">
          <cell r="C69" t="str">
            <v xml:space="preserve">Atención a requerimiento de suministros </v>
          </cell>
        </row>
        <row r="70">
          <cell r="C70" t="str">
            <v>Eficacia en la prestación de servicio de transporte</v>
          </cell>
        </row>
        <row r="71">
          <cell r="C71" t="str">
            <v xml:space="preserve">Atención en Servicios de cafetería y apoyo administrativo </v>
          </cell>
        </row>
        <row r="72">
          <cell r="C72" t="str">
            <v>Atención en  servicios de mantenimiento locativo y telefonía</v>
          </cell>
        </row>
        <row r="73">
          <cell r="C73" t="str">
            <v>Tiempo promedio de revisión del cumplimiento de requisitos para expediciíon de decretos</v>
          </cell>
        </row>
        <row r="74">
          <cell r="C74" t="str">
            <v>Información actualizada en LITIGOB</v>
          </cell>
        </row>
        <row r="75">
          <cell r="C75" t="str">
            <v>Actualización de la base de datos de proyectos de Ley y de Acto Legislativo</v>
          </cell>
        </row>
        <row r="76">
          <cell r="C76">
            <v>0</v>
          </cell>
        </row>
        <row r="77">
          <cell r="C77" t="str">
            <v xml:space="preserve">Desarrollo Tecnológico </v>
          </cell>
        </row>
        <row r="78">
          <cell r="C78" t="str">
            <v xml:space="preserve">Asistencia en Servicios de TIC (Eficacia en la atención de incidentes) </v>
          </cell>
        </row>
        <row r="79">
          <cell r="C79" t="str">
            <v>Satisfacción en Asistencia por Servicios de Tecnología de información y comunicaciones</v>
          </cell>
        </row>
        <row r="80">
          <cell r="C80">
            <v>0</v>
          </cell>
        </row>
        <row r="81">
          <cell r="C81" t="str">
            <v xml:space="preserve">Hallazgos del Sistema de seguridad de la información </v>
          </cell>
        </row>
        <row r="82">
          <cell r="C82" t="str">
            <v xml:space="preserve">Replique de información en medios nacionales y regionales </v>
          </cell>
        </row>
        <row r="83">
          <cell r="C83">
            <v>0</v>
          </cell>
        </row>
        <row r="84">
          <cell r="C84" t="str">
            <v>Oportunidad en la atención de peticiones</v>
          </cell>
        </row>
        <row r="85">
          <cell r="C85" t="str">
            <v>Oportunidad en la atención de quejas Reclamos y sugerencias</v>
          </cell>
        </row>
        <row r="86">
          <cell r="C86" t="str">
            <v xml:space="preserve">% recursos comprometidos por área </v>
          </cell>
        </row>
        <row r="87">
          <cell r="C87" t="str">
            <v>% recursos obligados por área</v>
          </cell>
        </row>
        <row r="88">
          <cell r="C88" t="str">
            <v xml:space="preserve">Actualización y Seguimiento Tablero de indicadores </v>
          </cell>
        </row>
        <row r="89">
          <cell r="C89">
            <v>0</v>
          </cell>
        </row>
        <row r="90">
          <cell r="C90" t="str">
            <v>Efectividad de los informes de evaluación.</v>
          </cell>
        </row>
        <row r="91">
          <cell r="C91" t="str">
            <v>Efectividad en la asistencia técnica y negociación de contratos</v>
          </cell>
        </row>
        <row r="92">
          <cell r="C92" t="str">
            <v>Eficiencia en la emisión de conceptos técnicos y financieros</v>
          </cell>
        </row>
        <row r="93">
          <cell r="C93" t="str">
            <v>Efectividad en la asistencia técnica y negociación de contratos de créditos externos de la nación</v>
          </cell>
        </row>
        <row r="94">
          <cell r="C94" t="str">
            <v>Eficiencia en la emisión de conceptos para proyectos de cooperación internacional</v>
          </cell>
        </row>
        <row r="95">
          <cell r="C95" t="str">
            <v>% de recomendaciones a ser impartidas como instrucciones</v>
          </cell>
        </row>
        <row r="96">
          <cell r="C96" t="str">
            <v>Precisiòn en la Liquidación de excedentes financieros y destinación de utilidades.</v>
          </cell>
        </row>
        <row r="97">
          <cell r="C97" t="str">
            <v>Porcentaje de Solicitudes que se materializan en contratos de crédito aprobados</v>
          </cell>
        </row>
        <row r="98">
          <cell r="C98" t="str">
            <v>% de solicitudes que no cumplen con los requerimientos establecidos</v>
          </cell>
        </row>
        <row r="99">
          <cell r="C99" t="str">
            <v>Tiempo promedio de elaboración de contrato de crédito</v>
          </cell>
        </row>
        <row r="100">
          <cell r="C100" t="str">
            <v>% de documentos “borrador CONPES” que no requiere ajustes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row r="4">
          <cell r="B4" t="str">
            <v>PROCESO</v>
          </cell>
        </row>
        <row r="5">
          <cell r="M5" t="str">
            <v>ECONÓMICA  - PRESUPUESTAL</v>
          </cell>
          <cell r="O5" t="str">
            <v>Fortalecer la formulación, evaluación y seguimiento a las políticas, planes, programas y proyectos previstos en la planeación institucional.</v>
          </cell>
        </row>
        <row r="6">
          <cell r="M6" t="str">
            <v>CLIENTE</v>
          </cell>
          <cell r="O6" t="str">
            <v>Implementar un mecanismo que permita realizar el seguimiento a la elaboración de estudios adelantados por el DNP.</v>
          </cell>
        </row>
        <row r="7">
          <cell r="M7" t="str">
            <v>INTERNA - PROCESOS Y PRODUCTOS</v>
          </cell>
          <cell r="O7" t="str">
            <v>Fortalecer la planeación, implementación de políticas, evaluación, control y seguimiento relacionados con la ejecución  de los recursos de regalías.</v>
          </cell>
        </row>
        <row r="8">
          <cell r="M8" t="str">
            <v>INNOVACIÓN - APRENDIZAJE</v>
          </cell>
          <cell r="O8" t="str">
            <v>Implementar estrategias de servicio al ciudadano para fortalecer la imagen institucional del DNP.</v>
          </cell>
        </row>
        <row r="9">
          <cell r="O9" t="str">
            <v>Mejorar continuamente el Sistema de Gestión de Calidad en el DNP.</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1.2.1 (en construc)"/>
      <sheetName val="Contenido"/>
      <sheetName val="Balance de Metas PAI"/>
      <sheetName val="1111"/>
      <sheetName val="1112"/>
      <sheetName val="1113"/>
      <sheetName val="1121"/>
      <sheetName val="1121 anexo"/>
      <sheetName val="1122"/>
      <sheetName val="1131"/>
      <sheetName val="1141"/>
      <sheetName val="1211"/>
      <sheetName val="1212"/>
      <sheetName val="1221"/>
      <sheetName val="1222"/>
      <sheetName val="1231"/>
      <sheetName val="1232"/>
      <sheetName val="1233"/>
      <sheetName val="1233 Anexo"/>
      <sheetName val="1234"/>
      <sheetName val="1241"/>
      <sheetName val="2111"/>
      <sheetName val="2211"/>
      <sheetName val="3111"/>
      <sheetName val="3111 Anexo"/>
      <sheetName val="3112"/>
      <sheetName val="3211"/>
      <sheetName val="3231"/>
      <sheetName val="3232"/>
      <sheetName val="3233"/>
      <sheetName val="3241"/>
      <sheetName val="3242"/>
      <sheetName val="3243"/>
      <sheetName val="3244"/>
      <sheetName val="3245"/>
      <sheetName val="3245 Anexo"/>
      <sheetName val="3246"/>
      <sheetName val="3311"/>
      <sheetName val="3411"/>
      <sheetName val="3421"/>
      <sheetName val="3422"/>
      <sheetName val="3423"/>
      <sheetName val="3431"/>
      <sheetName val="3441"/>
      <sheetName val="3442"/>
      <sheetName val="3443"/>
      <sheetName val="3444"/>
      <sheetName val="3451"/>
      <sheetName val="soportecnicos"/>
      <sheetName val="ejecpresup"/>
      <sheetName val="No conformes"/>
      <sheetName val="Compras"/>
      <sheetName val="PQR OPORTUNAS"/>
      <sheetName val="Correctivo"/>
      <sheetName val="Preventivo"/>
      <sheetName val="Contratos"/>
    </sheetNames>
    <sheetDataSet>
      <sheetData sheetId="0"/>
      <sheetData sheetId="1"/>
      <sheetData sheetId="2"/>
      <sheetData sheetId="3"/>
      <sheetData sheetId="4">
        <row r="30">
          <cell r="C30" t="str">
            <v>Instancias gubernamentales que incorporan temas relacionados con la planificación y conservación del Sistema de Parques Nacionales Naturales.</v>
          </cell>
        </row>
        <row r="37">
          <cell r="B37" t="str">
            <v xml:space="preserve">Este indicador se debe incluir en el POA de la Oficina Asesora de Planeación </v>
          </cell>
        </row>
      </sheetData>
      <sheetData sheetId="5">
        <row r="36">
          <cell r="B36" t="str">
            <v>Los planes de trabajo con los sectores de 
Agencia Nacional Minera
Agencia Nacional de Hidrocarburos
ANLA - Ministerio de Ambiente y Desarrollo Territorial.
Ministerio de Desarrollo Rural</v>
          </cell>
        </row>
        <row r="39">
          <cell r="B39" t="str">
            <v xml:space="preserve">El POA de SINAP contempla el indicador con un logro primeer trimestre de 3 y uno para elcuarto trimestre </v>
          </cell>
        </row>
      </sheetData>
      <sheetData sheetId="6">
        <row r="36">
          <cell r="B36" t="str">
            <v xml:space="preserve">Por la cual se expide  el reglamento interno para los centros de documentación  de Parques Nacionales Naturales de Colombia y se dictán otras  disposiciones
Por medio de la cual  se establece el cobro por recuperación de costos de monitoreo para embarcaciones que transitan por el Parque Nacional Natural Los Corales del Rosario
Por medio de la cual  se cierra un sector del Parque Nacional Natural VIA PARQUE ISLA DE SALAMANCA y en consecuencia se prohíbe el ingreso al mismo de visitantes y de personas no autorizadas
Resolución de Compra de Bienes  Inmuebles
Por medio de la cual  se modifica parcialmente  la Resolución No.434 del 28 de Noviembre de 2014, la cual modificó la Resolución  No.057 del 31 de Octubre de 2011”Por la cual  se crea el Comité de Dirección y se dictan otras disposiciones
Por medio de la cual se reglamenta  el Encuentro Nacional  de Jefes de áreas Protegidas
Por la cual se adopta el Plan de Manejo del Santuario de Fauna y Flora Galeras
</v>
          </cell>
        </row>
        <row r="39">
          <cell r="B39" t="str">
            <v>En el reporte no se evidencia cuales son Instrumentos de politica gestionados  (lineamientos institucionales), cuales con Instrumentos normativos gestionados  y cuantos son Instrumentos de Politica y Normativos necesarios, se registra la información enviada por la Doctora Lila Sabarain</v>
          </cell>
        </row>
      </sheetData>
      <sheetData sheetId="7"/>
      <sheetData sheetId="8">
        <row r="34">
          <cell r="B34" t="str">
            <v xml:space="preserve">Por la cual se expide  el reglamento interno para los centros de documentación  de Parques Nacionales Naturales de Colombia y se dictán otras  disposiciones
Por medio de la cual  se establece el cobro por recuperación de costos de monitoreo para embarcaciones que transitan por el Parque Nacional Natural Los Corales del Rosario
Por medio de la cual  se cierra un sector del Parque Nacional Natural VIA PARQUE ISLA DE SALAMANCA y en consecuencia se prohíbe el ingreso al mismo de visitantes y de personas no autorizadas
Resolución de Compra de Bienes  Inmuebles
Por medio de la cual  se modifica parcialmente  la Resolución No.434 del 28 de Noviembre de 2014, la cual modificó la Resolución  No.057 del 31 de Octubre de 2011”Por la cual  se crea el Comité de Dirección y se dictan otras disposiciones
Por medio de la cual se reglamenta  el Encuentro Nacional  de Jefes de áreas Protegidas
Por la cual se adopta el Plan de Manejo del Santuario de Fauna y Flora Galeras
</v>
          </cell>
        </row>
        <row r="37">
          <cell r="B37" t="str">
            <v>LA información del reporte a junio s etom e información suministrada por la Doctora Lila Sabarain</v>
          </cell>
        </row>
      </sheetData>
      <sheetData sheetId="9">
        <row r="33">
          <cell r="B33" t="str">
            <v xml:space="preserve">La SNNA tiene previsto meta (1). Se esta estructurando documento de estrategia que permita valorar el servicio de regulación climático en las Áreas Protegidas de Colombia. </v>
          </cell>
        </row>
        <row r="36">
          <cell r="B36">
            <v>0</v>
          </cell>
        </row>
      </sheetData>
      <sheetData sheetId="10">
        <row r="35">
          <cell r="B35" t="str">
            <v>Se reportaron evidencias en medio magnético para cada una de las variables contempladas en el Indicador, Los avances descriptivos corresponden con los medios de verificación (soportes) anexados, los cuales se encuentran clasificados de acuerdo con cada uno de los componentes contemplados, sobre los cuales se realiza evaluación individual al avance de cada uno de los elementos contemplados por el GSIR</v>
          </cell>
        </row>
        <row r="38">
          <cell r="B38" t="str">
            <v>Teniendo en cuenta que la meta resultado (incremental) para el 2015 es de 50%, con linea base del 2014 del 35%, se observa inconsistencia con la sumatoria de la trimestralización que suma 16% la cual no esta definida de manera incremental siendo el máximo 6%</v>
          </cell>
        </row>
      </sheetData>
      <sheetData sheetId="11">
        <row r="36">
          <cell r="B36">
            <v>0</v>
          </cell>
        </row>
        <row r="39">
          <cell r="B39" t="str">
            <v xml:space="preserve">El GPM no meta ni seguimiento dentro del POA - Se envio correo realizando el requerimiento </v>
          </cell>
        </row>
      </sheetData>
      <sheetData sheetId="12">
        <row r="36">
          <cell r="B36">
            <v>0</v>
          </cell>
        </row>
        <row r="39">
          <cell r="B39" t="str">
            <v>El GPM no contempla el indicador dentro del POA - Se envio correo realizando el requerimiento</v>
          </cell>
        </row>
      </sheetData>
      <sheetData sheetId="13">
        <row r="36">
          <cell r="B36" t="str">
            <v xml:space="preserve">Para este semestre se cuenta con el 95% de las áreas de Parques Nacionales Naturales con planes de contingencia para la gestión del riesgo generado por el ejercicio de la autoridad ambiental. Solo faltando tres áreas nuevas (Bahía Portete, Corales de Profundidad  y Acandí Playón y Playona) en las cuales se espera las fechas en que las estas tengan el personal para de esta forma seguir el conducto para la implementación del plan de contingencia  </v>
          </cell>
        </row>
        <row r="39">
          <cell r="B39">
            <v>0</v>
          </cell>
        </row>
      </sheetData>
      <sheetData sheetId="14">
        <row r="39">
          <cell r="B39" t="str">
            <v xml:space="preserve">En el semestre no se reportó avance de esta meta, por tanto en el comité ampliado del día 06 de Abril de 2015 se acordó que la Oficina de Gestión del Riesgo, enviaría la justificación de la eliminación de esta meta del PAI.  </v>
          </cell>
        </row>
        <row r="42">
          <cell r="B42">
            <v>0</v>
          </cell>
        </row>
      </sheetData>
      <sheetData sheetId="15">
        <row r="38">
          <cell r="B38" t="str">
            <v>SIRAP : Han realizado reuniones los SIRAPs Pacifico,  Eje Cafetero, Macizo Colombiano y Orinoquia.
Se preparó y convocó a reunión del CONAP, pero por agendas del Sr. Ministro se cancelo.
Se realizó dos (2) reuniones de Secretarios del Mde.
Este indicador es de reporte anual.</v>
          </cell>
        </row>
        <row r="41">
          <cell r="B41" t="str">
            <v xml:space="preserve">Ni el indicador ni sus variables se encuentran registrados en el POA </v>
          </cell>
        </row>
      </sheetData>
      <sheetData sheetId="16">
        <row r="47">
          <cell r="B47" t="str">
            <v>SIRAP PACÍFICO: Se desarrollo el primer Comité Técnico del año 2015 en donde se avanzón en la formulación conjunta del proyecto en gestión con el GEF (sexto aprovisionamiento), para financiar el desarrollo del Plan de Acción del SIRAP Pacífico y se concerto el Plan de trabajo para el 2015.   
  En el marco del Comité técnico del SIRAP Macizo, se adelantó principalmente en la revisión del documento CONPES “Lineamientos de política y estrategias para el desarrollo integral del Macizo colombiano”, y el   Plan de Acción y Seguimiento del mismo,  documentos a ser presentado en el Consejo de Ministros a celebrarse en Nieva a mediados del mes de marzo de 2015 El otro punto fue la definición de la participación en la expedición al macizo, para lo cual se decidió que los participantes debería llenar la ficha de inscripción.            
En relación con el SIRAP Eje Cafetero, Los temas que se manejaron fueron: 1. Convenio entre las corporaciones Autónomas Regionales socias de slRAp Eje cafetero para la ejecución del plan operativo del año 2015. 2. Avances en el Convenio CARDER_WCS 3' Diseño de una estrategia de comunicación y participación del SlRAP Eje cafetero y 4' Incidencia regional en el consejo Nacional de Áreas protegidas - CONAP  
Con respecto al SAMP se viene apoyando la definición de una propuesta de plan de accion articulado a los SIRAPs Pacifico y Caribe, para ello se realizó una videoconferencia con los profesionalde del SAMP y se les remitio la información que sobre el plan de accion del SINAP y las propuesta de ajuste y seguimiento, se han generado por el GGIS.
En el marco del SIDAP Tolima,  se adelantó los días 4 y 5  de marzo el taller Las reservas naturales de la Sociedad Civil en el Tolima con la presencia de los propietarios dee RNSC del Tolima, oficina de negocios verdes del MAD,  y varias otras entidades de la región. 
SIRAP Orinoquia: Se planea en el marco del primer Comité Técnico del Subsistema, avanzar en la evaluación del POA 2014 y la formulación y ajuste del Plan de Trabajo para el año 2015.</v>
          </cell>
        </row>
        <row r="50">
          <cell r="B50" t="str">
            <v xml:space="preserve">El POA repota una meta de 9 con un cumplimiento de 5. No es claro el calculo del indicador, mientras el nombre se refiere a Número, el calculo hace referencia a porcentaje, y los historicos estan calculados de manera porcentual, se trato de hacer el calculo de acuerdo a la hoja metodologica pero no se conto con información. </v>
          </cell>
        </row>
      </sheetData>
      <sheetData sheetId="17">
        <row r="35">
          <cell r="B35" t="str">
            <v xml:space="preserve">El RUNAP reportaba 750 áreas del SINAP inscritas, correspondientes a 57 áreas del SPNN, 52 reservas forestales protectoras nacionales, 176 áreas protegidas regionales y 307 reservas de la sociedad civil. y un total de 16.914.299,34 hectáreas.
Se apoyó a las Autoridades Ambientales en los trámites pertinentes relacionados con el Registro Único Nacional de Áreas Protegidas - RUNAP, de acuerdo con los lineamientos del Decreto 2372 de 2010. </v>
          </cell>
        </row>
        <row r="38">
          <cell r="B38" t="str">
            <v>De acuerdo con informacion reportada por la profesional Luz Nelly Niño el seguimiento a este in</v>
          </cell>
        </row>
      </sheetData>
      <sheetData sheetId="18"/>
      <sheetData sheetId="19">
        <row r="39">
          <cell r="B39" t="str">
            <v xml:space="preserve">Se agotaron las dos primeras etapas durante el año 2013.  La adopción no es competencia de PNN, se  continua con la gestión del proyecto de ley ante el Ministerio de Ambiente para el análisis y presentación de la iniciativa legislativa ante el congreso.,  </v>
          </cell>
        </row>
        <row r="42">
          <cell r="B42" t="str">
            <v>Ya se cumplieron la etapas que concienen a las competencias de PNN, el indicador no se contempla en el POA para el año 2015</v>
          </cell>
        </row>
      </sheetData>
      <sheetData sheetId="20">
        <row r="35">
          <cell r="B35" t="str">
            <v xml:space="preserve">El avance descriptivo relaciona gestiones pero no están relacionadas con la encuesta virtual cuya aplicación y consolidación anual permite determinar el avance en la variable contemplada.     </v>
          </cell>
        </row>
        <row r="38">
          <cell r="B38" t="str">
            <v>La meta de resultado es incremental, pero la trimestralización realizada no lo es. Solo se proyectó para los dos primeros trimestres/15. El avance de meta no es coherente con los medios de verificación requeridos "Encuesta virtual para el seguimiento a la implementación de las acciones de educacion ambiental", lo cual no permite inferir el avance alcanzado en esta meta</v>
          </cell>
        </row>
      </sheetData>
      <sheetData sheetId="21">
        <row r="38">
          <cell r="B38" t="str">
            <v>Se realizó el  Estudio Escala Nacional cumpliendo con todas las etapas 
Terminos de Referencia y formatos para recopilación de autorizaciones para el uso de información de portafolios a diferentes escalas de gestión.</v>
          </cell>
        </row>
        <row r="41">
          <cell r="B41" t="str">
            <v>Esta meta ya esta cumplida al 100%</v>
          </cell>
        </row>
      </sheetData>
      <sheetData sheetId="22">
        <row r="35">
          <cell r="B35" t="str">
            <v>El SPNN conserva 139 de 240 Unidades de análisis no representados o subrepresentados en el país. En el primer trimestre con la declaratoria de Corales de Profundidad no se incrementó la representatividad de unidades, pero sí la extensión de Area protegida para el país.  Agosto 22/2013 - Declaratoria de la ampliación del PNN Chiribiquete en una extensión de   1'483.399 Has  y pasa de tener 2'782.35  hectáreas.  Una unidad nueva y mejora la representación de 8 unidades.
Con la ampliación del PNN Chiribiquete se aportó UNA unidd de anáilisis quedando en 140 y que permitió mover el indicador a 58.33%. Con la Declaración del Santuario de Fauna Acandí-Playón-Playona se incrementó en 3 UNIDADES quedando en 143 con una variación porcentual de representatividad de 59.58%
Se incrementó una unidad por la ampliación del PNN Chiribiquete. (140)
Corales de Profundida no incluye nuevas unidades, incrementa la meta de tres unidades.</v>
          </cell>
        </row>
        <row r="38">
          <cell r="B38" t="str">
            <v xml:space="preserve">El POA no contempla meta para el año 2015, para el año 2014 solo alcanzo el 59,58% y tenia una meta del 85%, en este sentido se contempla la misma meta </v>
          </cell>
        </row>
      </sheetData>
      <sheetData sheetId="23">
        <row r="44">
          <cell r="B44" t="str">
            <v xml:space="preserve">De acuerdo a las modificaciones solicitadas a la hoja metodológica del indicador para el año 2015, las cuáles fueron aprobadas por la Oficina Asesora de Planeación, el resultado debe ser ajustado por el siguiente: "% de avance de los Programas de manejo de valores objeto de conservación definidos para el sistema a nivel de especie en proceso de implementación en el SPNN".
Para el primer semestre de 2015 se priorizó la implementación el Programa de conservacion de Oso Andino para PNN. Para este periodo, se realizaron las siguientes acciones:                                                                                                                                                                     
- Concertación plan de trabajo para la implementación de acciones en el PNN Chingaza y socialización de los resultados del segundo monitoreo de oso andino en el Parque.
-  Implementación del Programa Regional para el Manejo y Conservación del Oso Andino (Tremarctos ornatus) en el Territorio del Macizo Chingaza y su zona de influencia.                                                                                                                                                                                                                                                                                           
-  Avances en el ajuste del manual de Monitoreo de Oso Andino para PNN.                                                                                                                      
- Formulación y gestión del Proyecto de conservacion de Oso Andino para los PNN Munchique, PNN Farallones y  PNN Tatamá, con la participación de la Oficina de Cooperación, Comunicaciones, DT Pacifico, DT Andes Occidentales, WCS y Fundación Argos.                                                                  
- Elaboración de un artículo para el periodico El Tiempo, dirigido a la divulgación del trabajo que hace PNN para la conservación del Oso Andino.                                                                      
- Se inició el proyecto de Liberación de dos individuos de Oso Andino en el PNN Churumbelos, proyecto propuesto por la Fundación Bioandina.
En relación al Programa de conservación de Frailejones (Subtribu Espeletiinae), durante este semestre se desarrolló el formato de registro de información para diagnóstico del estado de afectación de frailejones con su respectivo instructivo, el cual será remitido a las áreas protegidas para su aplicación en campo. Igualmente se avanzó en la Guía para la recolección de frailejones, esto como aporte para la generación de información de línea base respecto a distribución y estado de conservación.  </v>
          </cell>
        </row>
        <row r="47">
          <cell r="B47">
            <v>0</v>
          </cell>
        </row>
      </sheetData>
      <sheetData sheetId="24"/>
      <sheetData sheetId="25">
        <row r="38">
          <cell r="B38" t="str">
            <v>No se encuentra incluido en el POA - De acuerdo con el PAI este indicador se debe cumplir en el año 2019</v>
          </cell>
        </row>
      </sheetData>
      <sheetData sheetId="26">
        <row r="35">
          <cell r="B35">
            <v>0</v>
          </cell>
        </row>
        <row r="38">
          <cell r="B38" t="str">
            <v xml:space="preserve">Este indicador no esta contemplado en el POA </v>
          </cell>
        </row>
      </sheetData>
      <sheetData sheetId="27">
        <row r="38">
          <cell r="B38" t="str">
            <v xml:space="preserve">Esta meta PAI, ya se encuentra terminada; Actualmente, se cuenta con un Plan de Acción en implementación para el control de dos especies invasoras:
 a) Pez león (Pterois volitans) en el Caribe Colombiano 
 b) Matandrea (Hedychium coronarium) en el Santuario de Fauna y Flora Otún Quimbaya.      
Respecto al pez león se ha articulado el proceso con el Ministerio de Ambiente y Desarrollo Sostenible para la socialización del plan de acción para el control de Pez león. Adicional, se participo en la socialización llevada a cabo por el Ministerio en la ciudad de Cartagena. 
Para las áreas que realizan acciones para el control del pez león el avance es el siguiente:
1) PNN Corales del Rosario: Se realizaron seis (6) jornadas de extracción de Pez León, una de ellas en el marco del torneo comunitario en San Bernardo.  El día 3 de noviembre de 2014 se realizó una charla informativa sobre el Pez León, incluyendo una capacitación a los pescadores de isla Múcura (archipiélago de San Bernardo), para la realización del torneo contemplado dentro del "Encuentro comunitario para la conservación de especies marinas amenazadas".                                                             
2) PNN Old Providence: Se realizaron tres jornadas de extracción del pez león con la captura de 25 ejemplares. 
3) PNN Tayrona: Se cuenta con una propuesta para captura de Pez Leon, empleando NASAS de Mersales, dado que estas actuan autonomamente a altas profundidades.
Para la extraccion a profundidades adsequibles por los busos, se tiene propuesta para realizar la extraccion con  arpones y ganchos, actividad esta que sera realizada por los pescadores, con el fin de disminuir la presion por pesca y que estos hagan reconversion productiva a la extraccion y aprovechamiento del Pez Leon. En el marco de la implementacion del protocolo nacional de extraccion de especies invasoras (Pez Leon) se han venido adelantando las siguientes acciones:
* Recorridos marinos y/o una actividad subacuática donde se han extaido 7 individuos.
* Organización del segundo torneo de Pez Leon.
* Socialización del documento borrador "Reconversión productiva y/o tecnológica hacia la extracción de pez león como estrategia de conservación, acorde con los objetivos del PNN Tayrona y los lineamientos de país hacia esta especie"con el equipo tecnico del AP.
Respecto a la Matandrea en el SFF Otún se reportan las siguientes acciones: 
Para el ultimo trimestre del presente año se produjeron 250 plantulas, para un total de 1073 para 2014. El total de individios producidos seran sembrado a medida que se vayan realizando nuevas intervenciones sobre el área invadida por Matandrea u otras especies invasoras o exoticas, segun la estrategia de restauracion formulada. El proyecto "Evaluación  y seguimiento de parcelas de matandrea (Hedychium coronarium J. Koening) intervenidas con control manual en el SFFOQ", en conjunto con dos estudiantes de biologia de la Universidad del Quindio, en el marco del Convenio 007 de 2011, se culmino con exito en el anterior trimestre; el documento final sera presentado como trabajo de grado.
Finalmente, se ha avanzado en el diagnóstico de  las invasoras en el sistema de PNN, revisando los planes de manejo, matrices de análisis de riesgo de las áreas protegidas.   </v>
          </cell>
        </row>
        <row r="41">
          <cell r="B41">
            <v>0</v>
          </cell>
        </row>
      </sheetData>
      <sheetData sheetId="28">
        <row r="35">
          <cell r="B35" t="str">
            <v xml:space="preserve">Se recibió el tema mediante el acta realizada de la reunión sostenida entre el Grupo de Planeación y Manejo (Sandra Rodríguez) y la Oficina de Gestión del Riesgo (Diego Chacón) los días 17, 18, 26 y 30 de marzo y 9 de abril de 2015 en la cual se concluyó que:
8 planes de emergencia y contingencia han sido aprobados en lo corrido del año, sin embargo la OGR no ha recibido evidencias de socilaización de los mismos ante los concejos territiriales de gestion del riesgo, por esta razon aun no se cuentan para la meta PAI. 7 fueron aprobados en vigencias anteriores y se tiene evidencia de 4 socializados que son Tatama, Hermosas, Katios y munchique.
Desde la Subdirección de gestión y manejo  están por aprobar 17 Planes de Emergencia </v>
          </cell>
        </row>
        <row r="38">
          <cell r="B38" t="str">
            <v xml:space="preserve">La información suministrada por el Grupo de Gestion de Risgo difiere de la registrada en el POA, se hace necesario ajustar el seguimiento </v>
          </cell>
        </row>
      </sheetData>
      <sheetData sheetId="29">
        <row r="36">
          <cell r="B36" t="str">
            <v xml:space="preserve">Se recibió el tema mediante el acta realizada de la reunión sostenida entre el Grupo de Planeación y Manejo (Sandra Rodríguez) y la Oficina de Gestión del Riesgo (Diego Chacón) los días 17, 18, 26 y 30 de marzo y 9 de abril de 2015 en la cual se concluyó que:
8 planes de emergencia y contingencia han sido aprobados en lo corrido del año, sin embargo la OGR no ha recibido evidencias de socilaización de los mismos ante los concejos territiriales de gestion del riesgo, por esta razon aun no se cuentan para la meta PAI. 7 fueron aprobados en vigencias anteriores y se tiene evidencia de 4 socializados que son Tatama, Hermosas, Katios y munchique.
Desde la Subdirección de gestión y manejo  están por aprobar 17 Planes de Emergencia </v>
          </cell>
        </row>
      </sheetData>
      <sheetData sheetId="30">
        <row r="1">
          <cell r="A1">
            <v>0</v>
          </cell>
        </row>
        <row r="37">
          <cell r="B37" t="str">
            <v>Se contempla el indicador en el POA sin embarrgo no se programa meta para el año 2015</v>
          </cell>
        </row>
      </sheetData>
      <sheetData sheetId="31">
        <row r="36">
          <cell r="B36" t="str">
            <v>Se presenta un avance del 5% para la meta establecida para el 2015 con el siguiente análisis descriptivo: De acuerdo a lo establecido en la hoja metodológica del indicador,  dentro de las actividades encaminadas al desarrollo y aporte a procesos de ordenamiento de RHB tanto a nivel regional como de las AP, se encuentran:
a) Reuniones preparatorias con la AUNAP (OAJ, DTIV, Oficina de Administración y Fomento, Dirección seccional Medellín) y el equipo de PNN (GPM, DTPA, EU -PNN), para la suscripción de un convenio de cooperación que permita la formulación e implementación de acciones de los recursos hidrobiológicos y pesqueros tanto al interior como en las zonas aledañas a las áreas protegidas.
b) Política Integral de pesca: PNN a través de las DTCA , DTPA y GPM participó en la formulación de las estrategias relacionadas con los lineamientos establecidos en la formulación de la Política Integral de pesca, en especial lo referente a Sostenibilidad de los recursos pesqueros, planificación y ordenamiento y seguimiento, control y vigilancia.
c) Iniciativa CMAR: Para la formulación del Proyecto de Prefactibilidad del CMAR se recopiló y remitió información sobre el aprovechamiento de RHB en el área CMAR como insumo para la elaboración del Proyecto de inversión.
d) Mesa de RHB: Reunión con la participación de los jefes de AP de las DTCA, DTPA, DTAM, DTOR, GPM, OAJ, GTEA, en la cual se trataron los temas referentes al establecimiento de la mesa de Recursos Hidrobiológicos y su incorporación como instancia adjunta a la mesa de UOT, la cual permitirá abarcar diferentes aspectos relacionados con el uso y aprovechamiento de RHB en las AP, enfocándose inicialmente en recursos pesqueros, pero teniendo en cuenta otros factores de estrés que los afectan no solo en términos de sostenibilidad del recurso, sino de calidad, acceso y soberanía sobre el mismo. 
e) Procesos de ordenamiento regional:
PNN Utría: En la DTPA  fue fundamental el lanzamiento oficial del DRMI el 12 de marzo del año en curso, para lo que el PNN Utría participó en diferentes escenarios para la socialización de la propuesta de ordenamiento pesquero del Golfo de Tribugá, así como en la revisión, discusión y propuesta de ajuste del proyecto de Ley de Pesca gestionada por el MADR. Igualmente PNN ha participado en el establecimiento de estrategias que permitan el desarrollo de actividades de investigación de recursos pesqueros (CAP y pesca blanca) y en diferentes sectores pesqueros (Industriales y artesanales).
SFFCGSM: Levantamiento de información para la caracterización socioeconómica de las comunidades palafiticas y las actividades que realizan de aprovechamiento de RHB tanto al interior del AP como en su zona de influencia. 
SFF Corchal:  Se desarrollaron investigaciones con el objetivo de contribuir al conocimiento de los recursos hidrobiológicos del sistema hídrico del AP evidenciándose la presión que se ejerce actualmente sobre estos recursos. Por otra parte, se realizaron reuniones  de coordinación interinstitucional para la conservación y usos  sostenible del recurso pequero, el cual ha venido disminuyendo de manera sostenida en los últimos años.
Por último, se finalizó el proyecto: “Conservando Recursos Hidrobiológicos y Pesqueros en las Áreas Protegidas”, en el cual se compilan y consolidan los resultados de las diferentes líneas de acción establecidas:
• DTCA: Proyectos productivos, investigación y monitoreo, comunicación y educación ambiental, señalización en AP y control y vigilancia.
• DTPA: Ordenamiento, investigación y monitoreo y  comunicación y educación ambiental.
De acuerdo a lo establecido en la hoja metodológica del indicador, las áreas protegidas que han adelantado acciones de manejo conjuntas con los demás actores involucrados en el proceso de ordenamiento de los recursos hidrobiológicos y pesqueros, son:
 -PNN Uramba – Bahía Málaga SFF Los Flamencos, Vía Parque Isla de Salamanca (VIPIS), PNN Los Corales del Rosario y San Bernardo, PNN Old Providence McBean Lagoon y PNN Tayrona, PNN Sanquianga y PNN Gorgona PNN Katios, el PNN Uramba, SFF Malpelo,</v>
          </cell>
        </row>
        <row r="44">
          <cell r="B44" t="str">
            <v>El POA no reporta avance numerico, este es un indicador incremental que viene con un avance del 47,72 con una meta preevista para el año 2015 de 50%, en este sentido, se debe reportar el avance historico.</v>
          </cell>
        </row>
      </sheetData>
      <sheetData sheetId="32">
        <row r="36">
          <cell r="B36" t="str">
            <v>La meta de este indicador esta programada para el año 2019</v>
          </cell>
        </row>
        <row r="39">
          <cell r="B39" t="str">
            <v>Esta meta esta programada para el año 2019</v>
          </cell>
        </row>
      </sheetData>
      <sheetData sheetId="33">
        <row r="9">
          <cell r="B9" t="str">
            <v>La meta hace referencia al otorgamiento de permisos, autorizaciones y concesiones, sin embargo luego de revisar una valoración de las presiones que estos generan en conjunto con las áreas protegidas, se priorizó la captación del recurso agua que es regulado mediante el otorgamiento de concesiones. Se considera que los permisos de filmación y fotografìa no generan presiones considerables sobre el SPNN por lo que se excluye de la medición del indicador. Las estructuras de antenas existentes en el SPNN generan presiones permanentes, sin embargo se abstiene de realizar su integración al presente indicador hasta tanto se cuente con el anàlisis jurídico que permita determinar la pertinencia o no de mantener este tipo de estructuras al interior del sistema.
Para el cumplimiento del indicador se deberá contemplar el avance en las siguientes etapas, acorde a competencias institucionales en este tema: 
1. Cuantificación: Para cuantificar las presiones por el otorgamiento de concesiones de agua se determinará la cantidad de captaciones de agua, su ubicación precisa y la del sitio donde se le da uso, nombre de la fuente, si la captación es legal o ilegal y datos del responsable. Corresponde a las Direcciones Territoriales y las áreas protegidas, consolida el nivel central (Inventario de uso de agua en los parques por DT). Peso: 40%, se divide en función de la entrega de los consolidados de Inventarios por parte de las DT para su jurisdicción.
2. Cualificación: Para cualificar las presiones por el otorgamiento de concesiones de agua se realizará la clasificaciòn del uso del recurso hìdrico, caudales en la fuente y los captados, caracterización de calidad del agua (por lo menos DBO5 y SST) y descripción básica del tipo de captación. Corresponde a las Direcciones Territoriales y las áreas protegidas, consolida el nivel central  (Inventario de uso de agua en los parques por DT que incluya información cualitativa). Peso: 30%</v>
          </cell>
        </row>
        <row r="40">
          <cell r="B40" t="str">
            <v xml:space="preserve">El seguimiento registrado en el POA no muestra el caclulo del indicador ni reporta las variables para realizar el calculo </v>
          </cell>
        </row>
      </sheetData>
      <sheetData sheetId="34">
        <row r="41">
          <cell r="B41">
            <v>0</v>
          </cell>
        </row>
        <row r="44">
          <cell r="B44" t="str">
            <v>El POA de la GTEA no contempla la información requerida para el reporte y/o calculo del indicador</v>
          </cell>
        </row>
      </sheetData>
      <sheetData sheetId="35"/>
      <sheetData sheetId="36">
        <row r="38">
          <cell r="B38" t="str">
            <v>De acuerdo al reporte final de 2014, las áreas que han realizado sus ejercicios de planificación del ecoturismo  a través de la construcción de los planes de uso público-ecoturismo son 8 áreas protegidas (PNN Utría, SFF Flamencos, PNN Cocuy, PNN Old Providence, PNN Corales del Rosario, SFF Otún Quimbaya, Macarena y Vipis).
Por su parte, las áreas protegidas que tienen diseñado el monitoreo de impactos del ecoturismo son: (15 Ap) PNN Utría, SFF Flamencos, PNN Cocuy, PNN Old Providence, PNN Corales del Rosario, SFF Otún Quimbaya, PNN Gorgona (área terrestre y Marina), SFF Malpelo, PNN Sierra Nevada de Santa Marta (Sector Teyuna), PNN Tayrona, PNN Nevados, Vipis, PNN Macarena, PNN Cueva de los Guacharos y SFF Isla Corota.
A pesar de lo anterior, las áreas que actualmente implementan los ejercicios de planificación y ordenamiento  del ecoturismo incluido el monitoreo de impactos a través del cual se podría conocer si el ecoturismo esta contribuyendo a mantener o mejorar los valores objeto de conservación son:  (4 Ap) Vipis, Macarena, Otún y Utria. Todos estos ejercicios fueron trabajados de manera conjunta con las Direcciones Territoriales Caribe, Pacifico y Andes Occidentales, segun el caso. 
Los avances para el 2015, se reportarán de acuerdo a la periodicidad del indicador.</v>
          </cell>
        </row>
        <row r="41">
          <cell r="B41" t="str">
            <v>El POA de GPM contempla información del indicador correspondiente al año 2014 por tratarse de un indicador incremental</v>
          </cell>
        </row>
      </sheetData>
      <sheetData sheetId="37">
        <row r="36">
          <cell r="B36">
            <v>0</v>
          </cell>
        </row>
        <row r="39">
          <cell r="B39" t="str">
            <v xml:space="preserve">Este indicador no esta contemplado en ningun POA </v>
          </cell>
        </row>
      </sheetData>
      <sheetData sheetId="38">
        <row r="38">
          <cell r="B38" t="str">
            <v xml:space="preserve">No se presenta avance cuantitativo de esta meta, sin embargo en el análisis descritivo se menciona que en un comite directivo se adicionaron dos VOC para este indicador, por lo que se debe analisar si deben inluirse en el cálculo del indicador. Teniendo encuenta que estos VOCs nuevos no cuentan con información de línea base. </v>
          </cell>
        </row>
        <row r="41">
          <cell r="B41" t="str">
            <v>la meta de resultado no esta trimestralizada</v>
          </cell>
        </row>
      </sheetData>
      <sheetData sheetId="39">
        <row r="60">
          <cell r="B60" t="str">
            <v>Se verificó con el Grupo de Gestión Humana y para el 2014 en el segundo semestre se presentó documento técnico para solicitud de nuevos cargos al DAF de acuerdo a los oficios  No. 20144400052051 de fecha 2014-09-03 mediante el cual solicitan la aprobación de 22 cargos, oficio  No. 20144400061041 de fecha 2014-10-08, donde se solicita la creación ya no de 22 cargos si no de 13 cargos  y el oficio  No. 20144400079911 de fecha 2014-12-23donde solicitan la aprobación de 5 cargos mas, para un total de 18 cargos solicitados (13+5), por lo tanto el porcentaje de avance es del 74% y no 0% como aparece en el POA. 
Se incorpora anexo de cálculo a diciembre 31 de 2014, se cuenta con las siguientes evidencias: documento técnico el cual incluye las variables definidas en el indicador quedando pendiente la aprobación por parte de la entidad competente.</v>
          </cell>
        </row>
        <row r="63">
          <cell r="B63" t="str">
            <v>Este es un indicador tipo incremental que tiene un cumplimiento del 70% que correspone a las etapas que son competencia y en las que tiene ingerencia PNN</v>
          </cell>
        </row>
      </sheetData>
      <sheetData sheetId="40">
        <row r="44">
          <cell r="B44" t="str">
            <v xml:space="preserve">Porcentaje correspondiente a la cobertura abarcada en la ejecución de las temáticas de capacitación.
A continuación se discrimina el % de la cobertura abarcada por temática
Encuentro de Jefes (34,9%), inducción (1,7%), competencias laborales (0,1%), primeros auxilios (0,5%) temas juridicos (0,5%), temas misionales (1,5%) y capacitación con otras entidades (0,9%). 
Se realizó Inducción a un Funcionario de la SAF indicando los aspectos básicos de la entidad
"Reunión certificación de competencias constructores diseño de instrumentos con el SENA y donde participaron  Grupo Gestión E Integración SINAP, Grupo Participación social y GGH 
Reunión taller sobre el proceso de Certificación de competencias laborales fase de construcción y diseño de instrumentos para la NCL 220201005 donde participaron GGH y GPS   (NO SE REGISTRA EN EL CONTEO A GGH, GPS  YA TENIAN REGISTRO DE DE PARTICIPACION  EN EL TRIMESTRE ANTERIOR. "
"Churumbelos: Se realizó  un taller con acompañamiento de la DFC de Mocoa sobre Primeros Auxilios y Manejo del Pánico
Orito: Capacitar al personal del SFPM-OIA, como aplicar  los primeros auxilios frente a una crisis."
Chiribiquete: Diplomado Instrumentos de Gestión socio ambiental
"1. Capacitación al jefe oficina Control Interno, ""Actualizaciòn de roles y funciones de la oficina de control interno, el estatuto anticorrupción y acceso a la información, la ley de transparencia y actualización de la pagina WEB"" 
2. Taller sobre Finanzas Personales (SGM, Grupo procesos corporativos, Grupo de Control Interno, Grupo de Asusntos internacionales y cooperación, Grupo de Participación social, Oficina Asesora Juridica, Grupo de infraestructura, Grupo de Gestión Humana, Grupo de Sistema de Información y Radiocomunicaciones)
3. DTAM, RNN Nukak, Chiribiquete:  Seguridad vial, normas y procedimientos dictada por la secretaria de Transito y transporte de San José del Guaviare.  Capacitación en emergencias, incendios y evacuación dictada por el Cuerpo de Bomberos del Guaviare
4. DTAO: Seguridad Vial dictado por la ARL
5. DTPA: Capacitación en en inteligencia emocional para llevar una vida saludable. (Delima Marsh)
</v>
          </cell>
        </row>
        <row r="47">
          <cell r="B47" t="str">
            <v xml:space="preserve">Se ingreso información obtenida del POA y enviada por la SF </v>
          </cell>
        </row>
      </sheetData>
      <sheetData sheetId="41">
        <row r="59">
          <cell r="B59" t="str">
            <v>Porcentaje correspondiente a la cobertura abarcada en la ejecución de las temáticas de bienestar.
A continuación se discrimina el % de la cobertura abarcada por temática
Procesos de comunicación equipos de trabajo (27,8%), Entrega de incentivos mejores equipos (5%), Asignación de tiquetes (2,5%), Programas preventivos en manejo de riesgos psicioscial (2%),  Intervenciones psicologicas individuales (6,9%), Fechas especiales (2,8%), Actividades deportivas (0,6%), Examenes médicos (1,6%),  Elementos de protección personal (2,9%), Elementos de seguridad industrial (2,9%), Reuniones de copaso (3%), Pausas activas (3%), Capacitación brigadistas (0,1%).
Para las siguientes temáticas no se presentaron reportes: Talleres medición riesgo psicosocial, incentivos no pecuniarios, vigias de salud ocupacional</v>
          </cell>
        </row>
        <row r="62">
          <cell r="B62">
            <v>0</v>
          </cell>
        </row>
      </sheetData>
      <sheetData sheetId="42">
        <row r="65">
          <cell r="B65" t="str">
            <v>Se han cumplido al 100% las estrategias de:  
Sistema de Gestión de Calidad
Formulación, actualización o reformulación de los planes de manejo.
Formulación, seguimiento y evaluación de proyectos 
Seguimiento y evaluación de la gestión institucional a partir de la formalización del sistema de indicadores de la entidad.
Se ha avanzado unn 48% en la estrategia de Modelo Estandar de Control Interno; 67% en la articulación de las herramientas de planeación institucional; entre si, con las del sector y el gobierno en general ; y 60.9% en  Areas Protegidas en la aplicación del AEMAPPS</v>
          </cell>
        </row>
        <row r="68">
          <cell r="B68" t="str">
            <v xml:space="preserve">La informacion de calculo del indicador fue suministrada por los reesponsables de la realización de las actividades </v>
          </cell>
        </row>
      </sheetData>
      <sheetData sheetId="43">
        <row r="38">
          <cell r="B38" t="str">
            <v xml:space="preserve">Los datos consignados difieren y no permiten el cálculo de las variables definidas para el indicador. No están determinados los datos de la población total, ni de la informada por diferentes medios. Es preciso anotar sinembargo, que la descripción realizada da cuenta de la gestión y realizaciones a través de diferentes canales de comunicación   </v>
          </cell>
        </row>
        <row r="41">
          <cell r="B41" t="str">
            <v xml:space="preserve">La Oficina de Comuniaciones no programó meta para este indicador para el año 2015 </v>
          </cell>
        </row>
      </sheetData>
      <sheetData sheetId="44">
        <row r="34">
          <cell r="B34" t="str">
            <v>Durante el II trimestre semestre de 2015 se participó en 11 eventos de carácter regional, multilateral y bilateral fronterizo que incidieron en terminos de negociación y posicionamiento de la gestión del PNN:
1. UICN: Reunión Comité Directivo de la Comisión Mundial de Áreas Protegidas del 12-18 de abril de 2015: Memorando de Entendimiento entre PNN y Servicio de Parques de Finlandia, derivado de la gestión en el marco del Congreso Mundial de Parques de la UICN en 2014.
2. UNESCO: 39 sesión del Comité de Patrimonio Mundial del 28 de junio al 9 de julio de 2015. Objetivo sacar de la Lista de Patrimonio en Peligro al PNN Katios. 
3. CMAR: Reunión del Comite Técnico Regional del CMAR realizado de forma virtual el 30 de abril de 2015. PNN es el punto focal del CMAR ante Colombia relacionandose con los MInisterios de Ambiente de Ecuador, Panama y Costa Rica.
4. TRATATO ANTARTICO: Comité Técnico Nacional de la Antartica  1ra. sesión 23 de feb. 2da sesión mayo 7 : Plan estratégico del Comité de Asuntos Antárticos, incluyendo subcomités y propuesta de proyecto de investigación.
5. UNESCO: Convenio entre el Ministerio de Cultura y la Fundación Herencia Ambiental para el desarrollo del dossier de nominación del PNN Serranía de Chiribiquete como sitio Patrimonio Mundial.
6. RAMSAR:  Reuniones interinstitucionales de preparatoria del  para la 12 Conferencia de las Partes de la Convención sobre los Humedales  de Importancia Internacional Ramsar,  realizadas el 9 de abril y 6 de mayo de 2015: Insumos preparados para las reuniones.
7. REDPARQUES: Reuniones elaboración  y validación documento propuesto para la declaratoria en la COP 21 realizadas el 21 y 25 de marzo, 10 y 30 de abril, 25 de mayo, 17 de junio.
8. COMISION DE VECINDAD-COVIEC: El pasado  27 de mayo se llevó a cabo el V Comité Técnico Binacional de Asuntos Ambientales-CTBAA- en Quito, Ecuador.
9. BILATERAL COLOMBIA-ECUADOR: EL 17 de marzo se realizó virtualmente la reunión de Autoridades de Areas Protegidas de dicha reunión se cuenta con el Acta Taller de Áreas Protegidas Marino-costeras de Ecuador y Colombia en el marco del mecanismo de Reunión Bilateral para la Pesca Ilegal NDNR y Pesca Ilegal.
10. BILATERAL GABINETE: Documento Borrador de Acuerdo Interinstitucional SERNANP-PNN de Colombia en el marco del Gabinete Ministerial entre Perú y Colombia.
11. PLAN BINACIONAL DE DESARROLLO DE LA ZONA DE INTEGRACIÓN FRONTERIZA ECUADOR-COLOMBIA:, PIFEC-ZIF. Capítulo Ambiental : Formulación de indicadores de áreas protegidas. Ecuador aceptó que se mantenga un contacto permanente con el punto focal para indicadores en PNN (Oficina Asesora de Planeación-Marcela Tamayo) para la construcción de indicadores en áreas protegidas, y, mediante un trabajo cotidiano con el punto focal designado por el MAE.
11. PROGRAMA TRINACIONAL: Acta del Comité Coordinador del Programa Trinacional, 26 de febrero</v>
          </cell>
        </row>
        <row r="37">
          <cell r="B37" t="str">
            <v>El POA 2015 no establece meta para este indicador</v>
          </cell>
        </row>
      </sheetData>
      <sheetData sheetId="45">
        <row r="35">
          <cell r="B35" t="str">
            <v>Los datos consignados difieren y no permiten el cálculo de las variables definidas para el indicador. Es importante anotar que si bien la descripción relaciona acciones relacionadas con los talleres de comunicación en dos Áreas protegidas no describe ni relaciona el acta que debió levantarse conformando el colectivo de reporteros Farallones y Cocuy.</v>
          </cell>
        </row>
        <row r="38">
          <cell r="B38" t="str">
            <v>La meta de resultado es incremental con valor asignado del 40 (valor absoluto) para el año 2015, sin embargo la trimestralización asignada no es incremental, está representada en porcentaje y solo se realizó para los dos primeros trimestres. El avance de meta no es coherente con los medios de verificación requeridos "Acta de conformación del colectivo"</v>
          </cell>
        </row>
      </sheetData>
      <sheetData sheetId="46">
        <row r="36">
          <cell r="B36" t="str">
            <v xml:space="preserve"> El avance descriptivo relaciona las acciones y gestión informativa desplegadas a traves de los diferentes medios de comunicación interna haciendo uso de medios físicos y electrónicos, pero no relaciona en número los funcionarios y contratistas beneficiados, en consecuencia los datos consignados difieren y no permiten el cálculo de las variables definidas para el indicador.No se aportaron evidencias relacionadas con la encuesta virtual que debe ser aplicada como medio de verificación.</v>
          </cell>
        </row>
        <row r="39">
          <cell r="B39" t="str">
            <v>La meta de resultado es constante, sin embargo fue asignada en términos de porcentaje para el año 2015 (100%) la trimestralización asignada es del 100%, no obstante los datos consignados no permiten el cálculo la determinación según las variables definidas en el indicador.</v>
          </cell>
        </row>
      </sheetData>
      <sheetData sheetId="47">
        <row r="44">
          <cell r="B44" t="str">
            <v>La Oficina de Planeación aún no cuenta con información financiera de los ingresos  (propios y del Gobierno Nacional), los ingresos por proyectos de cooperación nacional e internacional y los costos de funcionamiento y operación de la entidad. Estos reportes de información se realizan de manera semestral y/o anual lo que implica que en el primer trimestre del año no se cuente con estos reportes (por no ser aún significativa)</v>
          </cell>
        </row>
        <row r="47">
          <cell r="B47" t="str">
            <v xml:space="preserve">Este indicador es contemplado por la SSNA (10%), GRUPO ASUNTOS INTERNACIONALES Y COPERACIÓN (3%).
Solo la SSNA eporto seguimiento en el POA </v>
          </cell>
        </row>
      </sheetData>
      <sheetData sheetId="48">
        <row r="36">
          <cell r="B36">
            <v>0</v>
          </cell>
        </row>
      </sheetData>
      <sheetData sheetId="49">
        <row r="37">
          <cell r="B37">
            <v>0</v>
          </cell>
        </row>
        <row r="40">
          <cell r="B40" t="str">
            <v>El 39% corresponde al promedio de ejecución de los siguientes rubros
*Gastos de personal se ejecuto el 21% con relación a la apropiacion vigente, y se refleja una modificación en los gastos de personal por $80.000.000 para aprobación del Ministerio de Hacienda en los rubros de Sueldos - FNA con destino a Indemnización de vacaciones y prima tecnica para cubrir los gastos inherentes a los retiros de los funcionarios.  
*Impuestos y multas 4 de 7 territoriales obligaron los impuestos predial y de vehiculos para un total del 58% de ejecución.     
* Gastos Generales se ha ejecutado el 20% el cual es un porcentaje bajo debido a los recursos libres de afectación en los rubros de arrendamiento de bienes inmuebles con 2% de ejecución - proyectado para el arrendamiento de la sede para el nivel central y el rubro de seguros generales con el 6% de ejecución debido a que no se han adjudicado los demas gastos corresponden a los gastos administrativos como vigilancia - aseo y cafeteria y arrendamiento de computadores que hicieron parte de las vigencias futuras aprobadas en la vigencia pasada;                                                                                                                
* Transferencias: al sector público tiene una ejecucion del 1% debido a que el rubro de sentencias y conciliaciones cuya apropiacion se prevee a nivel de decreto para cumplir con las responsabilidades juridicas de la entidad a la fecha no se han surtido tramite presupuestal y el rubro de cuota de auditaje la Contraloria General de la Nación liquida aproximadamente en el segundo semestre de la vigencia.                                             
Para los proyectos de inversion se ha ejecutado un 55%, 69% corresponde al fuente de FONAM y el 53% a la fuente PGN la menor ejecución se refleja para los objetos de gasto tiquetes y convenios los cuales no se ha realizado el proceso de precontractual.</v>
          </cell>
        </row>
      </sheetData>
      <sheetData sheetId="50">
        <row r="37">
          <cell r="B37" t="str">
            <v xml:space="preserve"> Se hizo control a la conformidad del producto y/o servicio de 63  expedientes del trámite de REGISTRO DE RESERVAS NATURALES DE LA SOCIEDAD CIVIL, de los cuales 48 corresponden a trámites solicitados durante el periodo comprendido entre julio 23 de 2014 a diciembre 31 de 2014 y 15 solicitudes resueltas mediante otorgamiento del registro. Teniendo en cuenta los requisitos del producto y/o servicio, se encontraron observaciones en 58 de ellos; 5 trámites resueltos a conformidad; 15 trámites resueltos a conformidad de manera parcial, teniendo en cuenta que de los tres requisitos del usuario se cumplió en la respuesta de fondo: La respuesta al usuario fue coherente con lo solicitado inicialmente por él, el segundo y tercer requisito se refiere al incumplimiento de los tiempos del procedimiento y notificación y publicación de actos administrativos.
Se hizo control a la conformidad del producto y/o servicio de 25 expedientes del trámite de Permisos de Filmación y Fotografía y Uso Posterior,  todos resueltos durante 2014,  es decir se encuentran en fase de seguimiento. 
De las 25 solicitudes revisadas, todas están no conformes de acuerdo con la ficha de requisitos definida para el trámite dentro del procedimiento del Producto y/o Servicio No Conforme con 42 incumplimientos. De las 25 solicitudes revisadas, todas están no conformes de acuerdo con la ficha de requisitos definida para el trámite dentro del procedimiento del Producto y/o Servicio No Conforme con 42 incumplimientos
Se hizo control a la conformidad del producto y/o servicio de 45 expedientes del trámite de CONCESION DE AGUAS SUPERFICIALES, de los cuales 42 ya han sido otorgados (durante el periodo desde 2002 a 2014), es decir se encuentran en fase de seguimiento y 3 trámites que se encuentran en trámite ( en el SFF Galeras - zona intangible, se espera la actualización del Plan de Manejo del AP para definir la localización de la captación y uno en el PNN Farallones). 
De las 45 solicitudes revisadas se encuentran conformes 11 de ellas; mientras que las 34 restantes están no conformes de acuerdo con la ficha de requisitos definida para el trámite dentro del procedimiento del Producto y/o Servicio No Conforme.
Se hizo control a la conformidad del producto y/o servicio de 13 expedientes del trámite de solicitud de PERMISOS DE INVESTIGACIÓN CIENTIFICA, NO COMERCIAL para el periodo comprendido: desde  Julio 19 de 2014 a Diciembre 31 de 2014  de los cuales 12  han sido otorgados y se delegó el seguimiento al Área Protegida y uno se archivó por desistimiento. 
Teniendo en cuenta los requisitos del producto y/o servicio, se encontró que dos de ellos están conformes a los requisitos establecidos; también se hallaron incumplimientos  en 11 trámites 
</v>
          </cell>
        </row>
      </sheetData>
      <sheetData sheetId="51">
        <row r="36">
          <cell r="B36">
            <v>0</v>
          </cell>
        </row>
      </sheetData>
      <sheetData sheetId="52">
        <row r="37">
          <cell r="B37" t="str">
            <v>Conforme al reporte generado por el Sistema de gestión documental orfeo y al hacer la revisión del mismo, de un total de 78 Derechos de Petición recibidos durante el segundo trimestre de 2015 un 86% se respondió oportunamente es decir 67 PQRS, encontrándose este dato en el nivel satisfactorio de acuerdo a lo definido en la Hoja metodológica del Indicador. El  14% se refleja en la matriz como respondidas  fuera de los tiempos (es decir 11 PQRS), lo cual una vez revisado se tomará las respectivas acciones correctivas, remitiendo memorandos a las áreas competentes. Respecto al resultado del trimestre anterior, el indicador presentó una disminución del 2%. De otra parte es de anotar que el volumen total no es el real, toda vez que se evidenció que la Direccion Territorial Andes Occidentales por error al incorporar los derechos de peticion al sistema no reflejó lo remitido por el Parque Nacional Natural de los Nevados, correspondiente a 140 Derechos de peticion.Para corregir dicha situación se requirió a esta Territorial mediante memorandos 20154600004303 del 07/07/2015 y 20154600005483 del 19/08/2015.</v>
          </cell>
        </row>
      </sheetData>
      <sheetData sheetId="53"/>
      <sheetData sheetId="54">
        <row r="35">
          <cell r="B35">
            <v>0</v>
          </cell>
        </row>
      </sheetData>
      <sheetData sheetId="55">
        <row r="37">
          <cell r="B37">
            <v>0</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aluaciones Dependencias (2)"/>
      <sheetName val="listas"/>
      <sheetName val="CONSUL ASOCIACIONES"/>
      <sheetName val="Inventarios"/>
      <sheetName val="CONTENIDO"/>
      <sheetName val="Sabana planes Actualizados "/>
      <sheetName val="Consulta Mod"/>
      <sheetName val="Consolidado Modi"/>
      <sheetName val="Resumen Evaluación"/>
      <sheetName val="cronogramas"/>
      <sheetName val="Ranking"/>
      <sheetName val="Evaluaciones Dependencias"/>
      <sheetName val="CONSULTA"/>
      <sheetName val="SIGI MES SEPTIEMBRE"/>
      <sheetName val="Sabana EVALUACION"/>
      <sheetName val="1.1"/>
      <sheetName val="1.2"/>
      <sheetName val="2,1"/>
      <sheetName val="2,2"/>
      <sheetName val="3"/>
      <sheetName val="4"/>
      <sheetName val="5"/>
      <sheetName val="6"/>
      <sheetName val="7,1"/>
      <sheetName val="7,2"/>
      <sheetName val="7.3"/>
      <sheetName val="7,4"/>
      <sheetName val="8,1"/>
      <sheetName val="8.2"/>
      <sheetName val="8.3"/>
      <sheetName val="9,1"/>
      <sheetName val="9,2"/>
      <sheetName val="9,3"/>
      <sheetName val="9,4"/>
      <sheetName val="10,1"/>
      <sheetName val="10.2"/>
      <sheetName val="10.3"/>
      <sheetName val="10,4"/>
      <sheetName val="10,5"/>
      <sheetName val="10,6"/>
      <sheetName val="10,7"/>
      <sheetName val="11"/>
      <sheetName val="12.1"/>
      <sheetName val="12.2"/>
      <sheetName val="12.3"/>
      <sheetName val="13"/>
    </sheetNames>
    <sheetDataSet>
      <sheetData sheetId="0" refreshError="1"/>
      <sheetData sheetId="1">
        <row r="112">
          <cell r="AC112" t="str">
            <v>1.1</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2">
          <cell r="BG12" t="str">
            <v xml:space="preserve">Enero </v>
          </cell>
        </row>
        <row r="13">
          <cell r="BG13" t="str">
            <v>Febrero</v>
          </cell>
        </row>
        <row r="14">
          <cell r="BG14" t="str">
            <v>Marzo</v>
          </cell>
        </row>
        <row r="15">
          <cell r="BG15" t="str">
            <v>Abril</v>
          </cell>
        </row>
        <row r="16">
          <cell r="BG16" t="str">
            <v>Mayo</v>
          </cell>
        </row>
        <row r="17">
          <cell r="BG17" t="str">
            <v>Junio</v>
          </cell>
        </row>
        <row r="18">
          <cell r="BG18" t="str">
            <v>Julio</v>
          </cell>
        </row>
        <row r="19">
          <cell r="BG19" t="str">
            <v>Agosto</v>
          </cell>
        </row>
        <row r="20">
          <cell r="BG20" t="str">
            <v>Septiembre</v>
          </cell>
        </row>
        <row r="21">
          <cell r="BG21" t="str">
            <v>Octubre</v>
          </cell>
        </row>
        <row r="22">
          <cell r="BG22" t="str">
            <v>Noviembre</v>
          </cell>
        </row>
        <row r="23">
          <cell r="BG23" t="str">
            <v>Diciembre</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I 2025 GPS (2)"/>
      <sheetName val="LISTAS POLITICA"/>
      <sheetName val="Plan de acción consolidado  (2)"/>
      <sheetName val="Codigos"/>
      <sheetName val="pnd DIEGO "/>
      <sheetName val="POLITICAS"/>
      <sheetName val="OBJETIVOS"/>
      <sheetName val="repetidas"/>
      <sheetName val="Hoja6"/>
      <sheetName val="Hoja7"/>
      <sheetName val="PAI 2025 GPS"/>
    </sheetNames>
    <sheetDataSet>
      <sheetData sheetId="0"/>
      <sheetData sheetId="1">
        <row r="1">
          <cell r="B1" t="str">
            <v>Política de Gestión Estratégica del Talento Humano _DIMENSIÓN Talento humano</v>
          </cell>
        </row>
        <row r="2">
          <cell r="B2" t="str">
            <v>Política de Integridad _DIMENSIÓN Talento humano</v>
          </cell>
        </row>
        <row r="3">
          <cell r="B3" t="str">
            <v>Política Planeación Institucional _DIMENSIÓN Direccionamiento Estratégico y Planeación</v>
          </cell>
        </row>
        <row r="4">
          <cell r="B4" t="str">
            <v>Política Gestión Presupuestal y Eficiencia del Gasto Público _DIMENSIÓN Direccionamiento Estratégico y Planeación</v>
          </cell>
        </row>
        <row r="5">
          <cell r="B5" t="str">
            <v>Política Compras y contratación pública _DIMENSIÓN Direccionamiento Estratégico y Planeación</v>
          </cell>
        </row>
        <row r="6">
          <cell r="B6" t="str">
            <v>Política Fortalecimiento Organizacional y Simplificación de Procesos _DIMENSIÓN Gestión con Valores para Resultados</v>
          </cell>
        </row>
        <row r="7">
          <cell r="B7" t="str">
            <v>Política Servicio al Ciudadano_DIMENSIÓN Gestión con Valores para Resultados</v>
          </cell>
        </row>
        <row r="8">
          <cell r="B8" t="str">
            <v>Política Simplificación, Racionalización y Estandarización de trámites _DIMENSIÓN Gestión con Valores para Resultados</v>
          </cell>
        </row>
        <row r="9">
          <cell r="B9" t="str">
            <v>Política Participación Ciudadana en la Gestión Pública _DIMENSIÓN Gestión con Valores para Resultados</v>
          </cell>
        </row>
        <row r="10">
          <cell r="B10" t="str">
            <v>Política Gobierno Digital _DIMENSIÓN Gestión con Valores para Resultados</v>
          </cell>
        </row>
        <row r="11">
          <cell r="B11" t="str">
            <v>Política Transparencia, acceso a la información pública y lucha contra la corrupción _DIMENSIÓN Gestión con Valores para Resultados</v>
          </cell>
        </row>
        <row r="12">
          <cell r="B12" t="str">
            <v>Política Seguridad Digital _DIMENSIÓN Gestión con Valores para Resultados</v>
          </cell>
        </row>
        <row r="13">
          <cell r="B13" t="str">
            <v>Política Defensa Jurídica _DIMENSIÓN Gestión con Valores para Resultados</v>
          </cell>
        </row>
        <row r="14">
          <cell r="B14" t="str">
            <v>Política Mejora Normativa _DIMENSIÓN Gestión con Valores para Resultados</v>
          </cell>
        </row>
        <row r="15">
          <cell r="B15" t="str">
            <v>Política Seguimiento y evaluación de la gestión institucional _DIMENSIÓN Evaluación de Resultados</v>
          </cell>
        </row>
        <row r="16">
          <cell r="B16" t="str">
            <v>Política Gestión Documental _DIMENSIÓN Información y Comunicación</v>
          </cell>
        </row>
        <row r="17">
          <cell r="B17" t="str">
            <v>Política Gestión de la información estadística _DIMENSIÓN Información y Comunicación</v>
          </cell>
        </row>
        <row r="18">
          <cell r="B18" t="str">
            <v>Política Gestión del Conocimiento y la Innovación _DIMENSIÓN Gestión del conocimiento y la innovación</v>
          </cell>
        </row>
        <row r="19">
          <cell r="B19" t="str">
            <v>Política Control Interno _DIMENSIÓN Control Interno</v>
          </cell>
        </row>
        <row r="20">
          <cell r="B20" t="str">
            <v>N/A</v>
          </cell>
        </row>
        <row r="21">
          <cell r="B21"/>
        </row>
      </sheetData>
      <sheetData sheetId="2"/>
      <sheetData sheetId="3"/>
      <sheetData sheetId="4"/>
      <sheetData sheetId="5"/>
      <sheetData sheetId="6"/>
      <sheetData sheetId="7"/>
      <sheetData sheetId="8"/>
      <sheetData sheetId="9"/>
      <sheetData sheetId="1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desplegables"/>
      <sheetName val="F-GP-31-Hoja_2"/>
    </sheetNames>
    <sheetDataSet>
      <sheetData sheetId="0">
        <row r="3">
          <cell r="B3" t="str">
            <v>Atención a requerimientos internos y externos</v>
          </cell>
        </row>
        <row r="4">
          <cell r="B4" t="str">
            <v>Direccionamiento estrategico</v>
          </cell>
        </row>
        <row r="5">
          <cell r="B5" t="str">
            <v>Finanzas públicas</v>
          </cell>
        </row>
        <row r="6">
          <cell r="B6" t="str">
            <v>Gestión administrativa y logística</v>
          </cell>
        </row>
        <row r="7">
          <cell r="B7" t="str">
            <v>Gestión de calidad</v>
          </cell>
        </row>
        <row r="8">
          <cell r="B8" t="str">
            <v>Gestión de información</v>
          </cell>
        </row>
        <row r="9">
          <cell r="B9" t="str">
            <v>Gestión de recursos humanos</v>
          </cell>
        </row>
        <row r="10">
          <cell r="B10" t="str">
            <v>Gestión de TIC´s</v>
          </cell>
        </row>
        <row r="11">
          <cell r="B11" t="str">
            <v>Gestión financiera</v>
          </cell>
        </row>
        <row r="12">
          <cell r="B12" t="str">
            <v>Gestión jurídica</v>
          </cell>
        </row>
        <row r="13">
          <cell r="B13" t="str">
            <v>Mejora continua</v>
          </cell>
        </row>
        <row r="14">
          <cell r="B14" t="str">
            <v>Planeación de mediano y largo plazo</v>
          </cell>
        </row>
        <row r="15">
          <cell r="B15" t="str">
            <v>Seguimiento a la gestión</v>
          </cell>
        </row>
        <row r="16">
          <cell r="B16" t="str">
            <v>Seguimiento y evaluación de PPPP</v>
          </cell>
        </row>
      </sheetData>
      <sheetData sheetId="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RESIÓN"/>
      <sheetName val="DE01-F11"/>
      <sheetName val="TABLA DINÁMICA"/>
      <sheetName val="LISTAS"/>
    </sheetNames>
    <sheetDataSet>
      <sheetData sheetId="0"/>
      <sheetData sheetId="1"/>
      <sheetData sheetId="2"/>
      <sheetData sheetId="3">
        <row r="7">
          <cell r="A7" t="str">
            <v>Solicitud de información a los Proveedores</v>
          </cell>
        </row>
        <row r="8">
          <cell r="A8" t="str">
            <v>Licitación pública</v>
          </cell>
        </row>
        <row r="9">
          <cell r="A9" t="str">
            <v>Concurso de méritos con precalificación</v>
          </cell>
        </row>
        <row r="10">
          <cell r="A10" t="str">
            <v>Concurso de méritos abierto</v>
          </cell>
        </row>
        <row r="11">
          <cell r="A11" t="str">
            <v>Contratación directa</v>
          </cell>
        </row>
        <row r="12">
          <cell r="A12" t="str">
            <v>Selección abreviada menor cuantía</v>
          </cell>
        </row>
        <row r="13">
          <cell r="A13" t="str">
            <v>Selección abreviada subasta inversa</v>
          </cell>
        </row>
        <row r="14">
          <cell r="A14" t="str">
            <v>Selección abreviada subasta inversa (No disponible)</v>
          </cell>
        </row>
        <row r="15">
          <cell r="A15" t="str">
            <v>Mínima cuantía</v>
          </cell>
        </row>
        <row r="16">
          <cell r="A16" t="str">
            <v>Publicación contratación régimen especial - Selección de comisionista</v>
          </cell>
        </row>
        <row r="17">
          <cell r="A17" t="str">
            <v>Publicación contratación régimen especial - Enajenación de bienes para intermediarios idóneos</v>
          </cell>
        </row>
        <row r="18">
          <cell r="A18" t="str">
            <v>Publicación contratación régimen especial - Régimen especial</v>
          </cell>
        </row>
        <row r="19">
          <cell r="A19" t="str">
            <v>Publicación contratación régimen especial - Banco multilateral y organismos multilaterales</v>
          </cell>
        </row>
        <row r="20">
          <cell r="A20" t="str">
            <v>Selección abreviada - acuerdo marco</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Personales"/>
      <sheetName val="Consumidor"/>
      <sheetName val="OTI"/>
      <sheetName val="RTyML"/>
      <sheetName val="Red"/>
      <sheetName val="Cámaras"/>
      <sheetName val="Jurisdiccional"/>
      <sheetName val="Propiedad Industrial"/>
      <sheetName val="Ciudadano"/>
      <sheetName val="Adecuación Sede"/>
      <sheetName val="Servicios personales e indirect"/>
      <sheetName val="Gest Documental"/>
      <sheetName val="Talento Humano"/>
      <sheetName val="Códigos UNSPSC"/>
      <sheetName val="Validador"/>
      <sheetName val="Competencia"/>
      <sheetName val="Base consolidada"/>
      <sheetName val="TD"/>
      <sheetName val="Archivo de datos"/>
      <sheetName val="OBSERVACIONES"/>
      <sheetName val="cargue"/>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 3"/>
      <sheetName val="anexo 5"/>
      <sheetName val="anexo 4"/>
      <sheetName val="anexo 7"/>
      <sheetName val="anexo 6"/>
      <sheetName val="anexo9"/>
      <sheetName val="anexo 12"/>
      <sheetName val="ANEXO 8"/>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ido"/>
      <sheetName val="I-9"/>
      <sheetName val="I-9GPE"/>
      <sheetName val="I-9SDS"/>
      <sheetName val="I-9STDIP"/>
      <sheetName val="I-9SRH"/>
      <sheetName val="I-9SG"/>
      <sheetName val="I-9SF"/>
      <sheetName val="I-9DG"/>
      <sheetName val="I-9GRUPOSGR"/>
      <sheetName val="I-9SDAS"/>
      <sheetName val="I-9SA"/>
      <sheetName val="I-9PNSC"/>
      <sheetName val="I-9OI"/>
      <sheetName val="I-9OCI"/>
      <sheetName val="I-9GP"/>
      <sheetName val="I-9GCT"/>
      <sheetName val="I-9GCRP"/>
      <sheetName val="I-9DR"/>
      <sheetName val="I-9DJSG"/>
      <sheetName val="I-9DIFP"/>
      <sheetName val="I-9DIES"/>
      <sheetName val="I-9DSEPP"/>
      <sheetName val="I-9DEE"/>
      <sheetName val="I-9DDU"/>
      <sheetName val="I-9DDTS"/>
      <sheetName val="I-9DDS"/>
      <sheetName val="I-9DDRS"/>
      <sheetName val="I-9DDE"/>
      <sheetName val="I-9OAJ"/>
      <sheetName val="I-2"/>
      <sheetName val="I-2SDAS"/>
      <sheetName val="I-2DR"/>
      <sheetName val="I-2DIFP"/>
      <sheetName val="I-2DDTS"/>
      <sheetName val="I-2STDIP"/>
      <sheetName val="I-2PROFIIP"/>
      <sheetName val="I-2DG"/>
      <sheetName val="I-2GP"/>
      <sheetName val="I-2GRUPOSGR"/>
      <sheetName val="I-2GCT"/>
      <sheetName val="I-2SRH"/>
      <sheetName val="I-2SF"/>
      <sheetName val="I-2SA"/>
      <sheetName val="I-2SG"/>
      <sheetName val="I-2DDU"/>
      <sheetName val="I-2DDE"/>
      <sheetName val="I-2DJSG"/>
      <sheetName val="I-2DDRS"/>
      <sheetName val="I-2DDS"/>
      <sheetName val="I-2DIES"/>
      <sheetName val="I-2DSEPP"/>
      <sheetName val="I-2DEE"/>
      <sheetName val="I-2SDS"/>
      <sheetName val="I-2GPE"/>
      <sheetName val="I-2OCI"/>
      <sheetName val="I-2GCRP"/>
      <sheetName val="I-2OI"/>
      <sheetName val="I-2OAJ"/>
      <sheetName val="I-1"/>
      <sheetName val="I-1SDAS"/>
      <sheetName val="I-1DR"/>
      <sheetName val="I-1DIFP"/>
      <sheetName val="I-1STDIP"/>
      <sheetName val="I-1PNSC"/>
      <sheetName val="I-1DDTS"/>
      <sheetName val="I-1GP"/>
      <sheetName val="I-1GCT"/>
      <sheetName val="I-1SRH"/>
      <sheetName val="I-1SF"/>
      <sheetName val="I-1SA"/>
      <sheetName val="I-1SG"/>
      <sheetName val="I-1DDU"/>
      <sheetName val="I-1DDE"/>
      <sheetName val="I-1DJSG"/>
      <sheetName val="I-1DDRS"/>
      <sheetName val="I-1DDS"/>
      <sheetName val="I-1DIES"/>
      <sheetName val="I-1DSEPP"/>
      <sheetName val="I-1DEE"/>
      <sheetName val="I-1SDS"/>
      <sheetName val="I-1GPE"/>
      <sheetName val="I-1OCI"/>
      <sheetName val="I-1GCRP"/>
      <sheetName val="I-1OI"/>
      <sheetName val="I-1OAJ"/>
      <sheetName val="I-1GRUPOSGR"/>
      <sheetName val="I-1DG"/>
      <sheetName val="I-6"/>
      <sheetName val="I-8"/>
      <sheetName val="I-8GPE"/>
      <sheetName val="I-8SDS"/>
      <sheetName val="I-8STDIP"/>
      <sheetName val="I-8SRH"/>
      <sheetName val="I-8SG"/>
      <sheetName val="I-8SF"/>
      <sheetName val="I-8DG"/>
      <sheetName val="I-8GRUPOSGR"/>
      <sheetName val="I-8SDAS"/>
      <sheetName val="I-8SA"/>
      <sheetName val="I-8PNSC"/>
      <sheetName val="I-8OI"/>
      <sheetName val="I-8OCI"/>
      <sheetName val="I-8GP"/>
      <sheetName val="I-8GCT"/>
      <sheetName val="I-8GCRP"/>
      <sheetName val="I-8DR"/>
      <sheetName val="I-8DJSG"/>
      <sheetName val="I-8DIFP"/>
      <sheetName val="I-8DIES"/>
      <sheetName val="I-8DSEPP"/>
      <sheetName val="I-8DEE"/>
      <sheetName val="I-8DDU"/>
      <sheetName val="I-8DDTS"/>
      <sheetName val="I-8DDS"/>
      <sheetName val="I-8DDRS"/>
      <sheetName val="I-8DDE"/>
      <sheetName val="I-8OAJ"/>
      <sheetName val="Procesos"/>
      <sheetName val="Dependencias"/>
      <sheetName val="Objetivos"/>
      <sheetName val="Proyec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row r="5">
          <cell r="A5" t="str">
            <v>Diseñar e implementar herramientas de planeación y liderar la formulación de políticas de mediano y largo plazo en el marco de la agenda de desarrollo del país.</v>
          </cell>
        </row>
        <row r="6">
          <cell r="A6" t="str">
            <v>Liderar el desarrollo territorial con visión de país.</v>
          </cell>
        </row>
        <row r="7">
          <cell r="A7" t="str">
            <v xml:space="preserve">Articular las diferentes fuentes de inversión, y garantizar la distribución de los recursos bajo </v>
          </cell>
        </row>
        <row r="8">
          <cell r="A8" t="str">
            <v>Incorporar al ciclo de planeación la información proveniente del seguimiento y la evaluación de las políticas públicas.</v>
          </cell>
        </row>
        <row r="9">
          <cell r="A9" t="str">
            <v>Fortalecer al DNP a través de mejores prácticas en la gestión de procesos administrativos, financieros, tecnológicos y de talento humano, para mejorar el desempeño y la conformidad de los productos y servicios de la Entidad.</v>
          </cell>
        </row>
        <row r="10">
          <cell r="A10" t="str">
            <v>Mantener integralmente los sistemas de gestión institucional, con un enfoque de mejora continua orientado a la eficacia, eficiencia y efectividad de la gestión.</v>
          </cell>
        </row>
        <row r="11">
          <cell r="A11" t="str">
            <v>Asegurar la efectiva prestación de trámites y servicios a nuestros clientes, promoviendo prácticas de eficiencia y buen gobierno.</v>
          </cell>
        </row>
      </sheetData>
      <sheetData sheetId="12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j Gasto (2)"/>
      <sheetName val="contratos"/>
      <sheetName val="central"/>
      <sheetName val="Hoja1"/>
      <sheetName val="presu COMPARA 2014 (2)"/>
      <sheetName val="Disminiciones totales"/>
      <sheetName val="tabla TERRI"/>
      <sheetName val="FONAM"/>
      <sheetName val="Hoja3"/>
      <sheetName val="Hoja4"/>
      <sheetName val="Hoja6"/>
      <sheetName val="mantenim"/>
      <sheetName val="terri central"/>
      <sheetName val="Espejo TERRI"/>
      <sheetName val="dtam"/>
      <sheetName val="dtan"/>
      <sheetName val="dtao"/>
      <sheetName val="dpa"/>
      <sheetName val="dtor"/>
      <sheetName val="dtca"/>
      <sheetName val="presu 2014"/>
      <sheetName val="Obj_Gasto_(2)"/>
      <sheetName val="presu_COMPARA_2014_(2)"/>
      <sheetName val="Disminiciones_totales"/>
      <sheetName val="tabla_TERRI"/>
      <sheetName val="terri_central"/>
      <sheetName val="Espejo_TERRI"/>
      <sheetName val="presu_2014"/>
      <sheetName val="Obj_Gasto_(2)1"/>
      <sheetName val="presu_COMPARA_2014_(2)1"/>
      <sheetName val="Disminiciones_totales1"/>
      <sheetName val="tabla_TERRI1"/>
      <sheetName val="terri_central1"/>
      <sheetName val="Espejo_TERRI1"/>
      <sheetName val="presu_20141"/>
      <sheetName val="Obj_Gasto_(2)2"/>
      <sheetName val="presu_COMPARA_2014_(2)2"/>
      <sheetName val="Disminiciones_totales2"/>
      <sheetName val="tabla_TERRI2"/>
      <sheetName val="terri_central2"/>
      <sheetName val="Espejo_TERRI2"/>
      <sheetName val="presu_20142"/>
      <sheetName val="Obj_Gasto_(2)3"/>
      <sheetName val="presu_COMPARA_2014_(2)3"/>
      <sheetName val="Disminiciones_totales3"/>
      <sheetName val="tabla_TERRI3"/>
      <sheetName val="terri_central3"/>
      <sheetName val="Espejo_TERRI3"/>
      <sheetName val="presu_20143"/>
      <sheetName val="Obj_Gasto_(2)4"/>
      <sheetName val="presu_COMPARA_2014_(2)4"/>
      <sheetName val="Disminiciones_totales4"/>
      <sheetName val="tabla_TERRI4"/>
      <sheetName val="terri_central4"/>
      <sheetName val="Espejo_TERRI4"/>
      <sheetName val="presu_20144"/>
      <sheetName val="Obj_Gasto_(2)6"/>
      <sheetName val="presu_COMPARA_2014_(2)6"/>
      <sheetName val="Disminiciones_totales6"/>
      <sheetName val="tabla_TERRI6"/>
      <sheetName val="terri_central6"/>
      <sheetName val="Espejo_TERRI6"/>
      <sheetName val="presu_20146"/>
      <sheetName val="Obj_Gasto_(2)5"/>
      <sheetName val="presu_COMPARA_2014_(2)5"/>
      <sheetName val="Disminiciones_totales5"/>
      <sheetName val="tabla_TERRI5"/>
      <sheetName val="terri_central5"/>
      <sheetName val="Espejo_TERRI5"/>
      <sheetName val="presu_20145"/>
      <sheetName val="Obj_Gasto_(2)7"/>
      <sheetName val="presu_COMPARA_2014_(2)7"/>
      <sheetName val="Disminiciones_totales7"/>
      <sheetName val="tabla_TERRI7"/>
      <sheetName val="terri_central7"/>
      <sheetName val="Espejo_TERRI7"/>
      <sheetName val="presu_20147"/>
      <sheetName val="Obj_Gasto_(2)9"/>
      <sheetName val="presu_COMPARA_2014_(2)9"/>
      <sheetName val="Disminiciones_totales9"/>
      <sheetName val="tabla_TERRI9"/>
      <sheetName val="terri_central9"/>
      <sheetName val="Espejo_TERRI9"/>
      <sheetName val="presu_20149"/>
      <sheetName val="Obj_Gasto_(2)8"/>
      <sheetName val="presu_COMPARA_2014_(2)8"/>
      <sheetName val="Disminiciones_totales8"/>
      <sheetName val="tabla_TERRI8"/>
      <sheetName val="terri_central8"/>
      <sheetName val="Espejo_TERRI8"/>
      <sheetName val="presu_20148"/>
    </sheetNames>
    <sheetDataSet>
      <sheetData sheetId="0">
        <row r="2">
          <cell r="A2" t="str">
            <v>Arrendamientos</v>
          </cell>
        </row>
        <row r="3">
          <cell r="A3" t="str">
            <v>Capacitación y eventos</v>
          </cell>
        </row>
        <row r="4">
          <cell r="A4" t="str">
            <v>Compra de equipo</v>
          </cell>
        </row>
        <row r="5">
          <cell r="A5" t="str">
            <v>Compra de semovientes</v>
          </cell>
        </row>
        <row r="6">
          <cell r="A6" t="str">
            <v xml:space="preserve">Comunicaciones y transporte </v>
          </cell>
        </row>
        <row r="7">
          <cell r="A7" t="str">
            <v>Consultorias</v>
          </cell>
        </row>
        <row r="8">
          <cell r="A8" t="str">
            <v>Contrataciones</v>
          </cell>
        </row>
        <row r="9">
          <cell r="A9" t="str">
            <v>Defensa de hacienda pública</v>
          </cell>
        </row>
        <row r="10">
          <cell r="A10" t="str">
            <v>Enseres y equipos de oficina</v>
          </cell>
        </row>
        <row r="11">
          <cell r="A11" t="str">
            <v>Gastos financieros</v>
          </cell>
        </row>
        <row r="12">
          <cell r="A12" t="str">
            <v>Impresos y publicaciones</v>
          </cell>
        </row>
        <row r="13">
          <cell r="A13" t="str">
            <v>Impuestos y multas</v>
          </cell>
        </row>
        <row r="14">
          <cell r="A14" t="str">
            <v>Mantenimientos</v>
          </cell>
        </row>
        <row r="15">
          <cell r="A15" t="str">
            <v>Materiales y suministros</v>
          </cell>
        </row>
        <row r="16">
          <cell r="A16" t="str">
            <v>Seguros</v>
          </cell>
        </row>
        <row r="17">
          <cell r="A17" t="str">
            <v>Servicios publicos</v>
          </cell>
        </row>
        <row r="18">
          <cell r="A18" t="str">
            <v>Sostenimiento de semovientes</v>
          </cell>
        </row>
        <row r="19">
          <cell r="A19" t="str">
            <v>Viáticos y gastos de viaje</v>
          </cell>
        </row>
      </sheetData>
      <sheetData sheetId="1" refreshError="1"/>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ow r="2">
          <cell r="A2" t="str">
            <v>Arrendamientos</v>
          </cell>
        </row>
      </sheetData>
      <sheetData sheetId="22"/>
      <sheetData sheetId="23"/>
      <sheetData sheetId="24"/>
      <sheetData sheetId="25"/>
      <sheetData sheetId="26"/>
      <sheetData sheetId="27"/>
      <sheetData sheetId="28">
        <row r="2">
          <cell r="A2" t="str">
            <v>Arrendamientos</v>
          </cell>
        </row>
      </sheetData>
      <sheetData sheetId="29"/>
      <sheetData sheetId="30"/>
      <sheetData sheetId="31"/>
      <sheetData sheetId="32"/>
      <sheetData sheetId="33"/>
      <sheetData sheetId="34"/>
      <sheetData sheetId="35">
        <row r="2">
          <cell r="A2" t="str">
            <v>Arrendamientos</v>
          </cell>
        </row>
      </sheetData>
      <sheetData sheetId="36"/>
      <sheetData sheetId="37"/>
      <sheetData sheetId="38"/>
      <sheetData sheetId="39"/>
      <sheetData sheetId="40"/>
      <sheetData sheetId="41"/>
      <sheetData sheetId="42">
        <row r="2">
          <cell r="A2" t="str">
            <v>Arrendamientos</v>
          </cell>
        </row>
      </sheetData>
      <sheetData sheetId="43"/>
      <sheetData sheetId="44"/>
      <sheetData sheetId="45"/>
      <sheetData sheetId="46"/>
      <sheetData sheetId="47"/>
      <sheetData sheetId="48"/>
      <sheetData sheetId="49">
        <row r="2">
          <cell r="A2" t="str">
            <v>Arrendamientos</v>
          </cell>
        </row>
      </sheetData>
      <sheetData sheetId="50"/>
      <sheetData sheetId="51"/>
      <sheetData sheetId="52"/>
      <sheetData sheetId="53"/>
      <sheetData sheetId="54"/>
      <sheetData sheetId="55"/>
      <sheetData sheetId="56">
        <row r="2">
          <cell r="A2" t="str">
            <v>Arrendamientos</v>
          </cell>
        </row>
      </sheetData>
      <sheetData sheetId="57"/>
      <sheetData sheetId="58"/>
      <sheetData sheetId="59"/>
      <sheetData sheetId="60"/>
      <sheetData sheetId="61"/>
      <sheetData sheetId="62"/>
      <sheetData sheetId="63">
        <row r="2">
          <cell r="A2" t="str">
            <v>Arrendamientos</v>
          </cell>
        </row>
      </sheetData>
      <sheetData sheetId="64"/>
      <sheetData sheetId="65"/>
      <sheetData sheetId="66"/>
      <sheetData sheetId="67"/>
      <sheetData sheetId="68"/>
      <sheetData sheetId="69"/>
      <sheetData sheetId="70">
        <row r="2">
          <cell r="A2" t="str">
            <v>Arrendamientos</v>
          </cell>
        </row>
      </sheetData>
      <sheetData sheetId="71" refreshError="1"/>
      <sheetData sheetId="72" refreshError="1"/>
      <sheetData sheetId="73" refreshError="1"/>
      <sheetData sheetId="74"/>
      <sheetData sheetId="75" refreshError="1"/>
      <sheetData sheetId="76" refreshError="1"/>
      <sheetData sheetId="77">
        <row r="2">
          <cell r="A2" t="str">
            <v>Arrendamientos</v>
          </cell>
        </row>
      </sheetData>
      <sheetData sheetId="78"/>
      <sheetData sheetId="79"/>
      <sheetData sheetId="80"/>
      <sheetData sheetId="81"/>
      <sheetData sheetId="82"/>
      <sheetData sheetId="83"/>
      <sheetData sheetId="84">
        <row r="2">
          <cell r="A2" t="str">
            <v>Arrendamientos</v>
          </cell>
        </row>
      </sheetData>
      <sheetData sheetId="85"/>
      <sheetData sheetId="86"/>
      <sheetData sheetId="87"/>
      <sheetData sheetId="88"/>
      <sheetData sheetId="89"/>
      <sheetData sheetId="9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Focos y resultados 2012-2014"/>
      <sheetName val="Marco estratégico 2011-2014"/>
      <sheetName val="Marco estratégico"/>
      <sheetName val="Proyectos inversión 2012"/>
    </sheetNames>
    <sheetDataSet>
      <sheetData sheetId="0"/>
      <sheetData sheetId="1"/>
      <sheetData sheetId="2"/>
      <sheetData sheetId="3">
        <row r="1">
          <cell r="B1" t="str">
            <v>1-Adelantarse a la realidad y liderar la planeación para el largo plazo</v>
          </cell>
        </row>
        <row r="2">
          <cell r="B2" t="str">
            <v>2-Administrar el sistema de información gerencial del Estado</v>
          </cell>
        </row>
        <row r="3">
          <cell r="B3" t="str">
            <v>3-Coordinar la formulación, puesta en marcha y monitoreo de las políticas públicas, planes y programas para el cumplimiento del PND 2010-2014</v>
          </cell>
        </row>
        <row r="4">
          <cell r="B4" t="str">
            <v>4-Consolidar el documento CONPES como instrumento estratégico de política</v>
          </cell>
        </row>
        <row r="5">
          <cell r="B5" t="str">
            <v xml:space="preserve">5- Articular la Planeación Nacional con la Regional </v>
          </cell>
        </row>
        <row r="6">
          <cell r="B6" t="str">
            <v>6-Fomentar procesos de desarrollo regional</v>
          </cell>
        </row>
        <row r="7">
          <cell r="B7" t="str">
            <v>7-Incorporar los resultados del seguimiento y evaluación de políticas públicas en el proceso de toma de decisiones</v>
          </cell>
        </row>
        <row r="8">
          <cell r="B8" t="str">
            <v>8-Hacer simulaciones de política pública, planes y programas</v>
          </cell>
        </row>
        <row r="9">
          <cell r="B9" t="str">
            <v>9-Promover una mayor eficiencia del gasto público</v>
          </cell>
        </row>
        <row r="10">
          <cell r="B10" t="str">
            <v>10-Liderar la construcción del portafolio de proyectos del País e impulsar la estructuración de estos proyectos</v>
          </cell>
        </row>
        <row r="11">
          <cell r="B11" t="str">
            <v>11-Liderar cuando se le asigne, las respuestas a temas puntuales y urgentes del Estado</v>
          </cell>
        </row>
        <row r="12">
          <cell r="B12" t="str">
            <v>12-Institucionalizar los temas una vez estos se hayan diseñado</v>
          </cell>
        </row>
        <row r="13">
          <cell r="B13" t="str">
            <v>13-Asegurar que la estructura institucional responda al rol del DNP</v>
          </cell>
        </row>
        <row r="14">
          <cell r="B14" t="str">
            <v>14-Desarrollar una estrategia de gestión del talento humano</v>
          </cell>
        </row>
        <row r="15">
          <cell r="B15" t="str">
            <v>15-Optimizar los tiempos de ejecución de los planes de trabajo</v>
          </cell>
        </row>
      </sheetData>
      <sheetData sheetId="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de Costos"/>
      <sheetName val="PLAN DE ACCIÓN"/>
      <sheetName val="Costos "/>
      <sheetName val="Hoja2"/>
    </sheetNames>
    <sheetDataSet>
      <sheetData sheetId="0"/>
      <sheetData sheetId="1"/>
      <sheetData sheetId="2"/>
      <sheetData sheetId="3">
        <row r="1">
          <cell r="G1" t="str">
            <v>No aplica</v>
          </cell>
        </row>
        <row r="2">
          <cell r="G2" t="str">
            <v>Elaboración, publicación y socialización del Plan Nacional de Desarrollo</v>
          </cell>
        </row>
        <row r="3">
          <cell r="G3" t="str">
            <v>Seguimiento al Plan Nacional de Desarrollo</v>
          </cell>
        </row>
        <row r="4">
          <cell r="G4" t="str">
            <v>Formulación y seguimiento a la planeación institucional</v>
          </cell>
        </row>
        <row r="5">
          <cell r="G5" t="str">
            <v xml:space="preserve">Evaluación de Políticas Estratégicas </v>
          </cell>
        </row>
        <row r="6">
          <cell r="G6" t="str">
            <v>Gestión de Proyectos</v>
          </cell>
        </row>
        <row r="7">
          <cell r="G7" t="str">
            <v>Gestión documental</v>
          </cell>
        </row>
        <row r="8">
          <cell r="G8" t="str">
            <v>Contratación de bienes y servicios</v>
          </cell>
        </row>
        <row r="9">
          <cell r="G9" t="str">
            <v>Programación presupuestal</v>
          </cell>
        </row>
        <row r="10">
          <cell r="G10" t="str">
            <v>Evaluación integral de  las entidades territoriales</v>
          </cell>
        </row>
        <row r="11">
          <cell r="G11" t="str">
            <v>Contratación de créditos externos con garantía de la nación</v>
          </cell>
        </row>
        <row r="12">
          <cell r="G12" t="str">
            <v>Contratación de créditos externos de la nación</v>
          </cell>
        </row>
        <row r="13">
          <cell r="G13" t="str">
            <v>Contratación de crédito sin garantía soberana</v>
          </cell>
        </row>
        <row r="14">
          <cell r="G14" t="str">
            <v>Emisión de conceptos para proyectos de cooperación internacional</v>
          </cell>
        </row>
        <row r="15">
          <cell r="B15" t="str">
            <v>Si</v>
          </cell>
          <cell r="G15" t="str">
            <v>Distribución del sistema general de participaciones</v>
          </cell>
        </row>
        <row r="16">
          <cell r="B16" t="str">
            <v>No</v>
          </cell>
          <cell r="G16" t="str">
            <v>Seguimiento al sistema general de participaciones</v>
          </cell>
        </row>
        <row r="17">
          <cell r="G17" t="str">
            <v>Documentación de los Sistemas de Gestión</v>
          </cell>
        </row>
        <row r="18">
          <cell r="G18" t="str">
            <v>Elaboración de informes de gestion gubernamental estudios y/o DNP</v>
          </cell>
        </row>
        <row r="19">
          <cell r="G19" t="str">
            <v>Comisiones</v>
          </cell>
        </row>
        <row r="20">
          <cell r="G20" t="str">
            <v>Elaboración de indicadores de coyuntura económica</v>
          </cell>
        </row>
        <row r="21">
          <cell r="G21" t="str">
            <v xml:space="preserve">Quejas, Reclamos y Sugerencias </v>
          </cell>
        </row>
        <row r="22">
          <cell r="G22" t="str">
            <v>Atención a peticiones</v>
          </cell>
        </row>
        <row r="23">
          <cell r="G23" t="str">
            <v>Control disciplinario interno</v>
          </cell>
        </row>
        <row r="24">
          <cell r="G24" t="str">
            <v>Emisión de conceptos previos para modificaciones, afectaciones y autorizaciones relacionadas con la ejecución del presupuesto de inversión</v>
          </cell>
        </row>
        <row r="25">
          <cell r="G25" t="str">
            <v xml:space="preserve">Emisión conceptos previos modificaciones EICE  Y SEM con el régimen de aquellas </v>
          </cell>
        </row>
        <row r="26">
          <cell r="G26" t="str">
            <v>Capacitación y apoyo en gestión de proyectos</v>
          </cell>
        </row>
        <row r="27">
          <cell r="G27" t="str">
            <v>Gestion del Talento Humano</v>
          </cell>
        </row>
        <row r="28">
          <cell r="G28" t="str">
            <v>Evaluación y Seguimiento al Sistema de Control Interno</v>
          </cell>
        </row>
        <row r="29">
          <cell r="G29" t="str">
            <v xml:space="preserve">Servicios de Tecnología de Información y Comunicaciones </v>
          </cell>
        </row>
        <row r="30">
          <cell r="G30" t="str">
            <v>Proyectos de tics</v>
          </cell>
        </row>
        <row r="31">
          <cell r="G31" t="str">
            <v>Programación presupuestal de la inversión de las Empresas Industriales y Comerciales del Estado y Sociedades de Economía Mixta con el régimen de aquellas</v>
          </cell>
        </row>
        <row r="32">
          <cell r="G32" t="str">
            <v>Procesamiento y Consolidación de Información social</v>
          </cell>
        </row>
        <row r="33">
          <cell r="G33" t="str">
            <v>Elaboración de Documentos CONPES</v>
          </cell>
        </row>
        <row r="34">
          <cell r="G34" t="str">
            <v>Seguimiento a documentos CONPES</v>
          </cell>
        </row>
        <row r="35">
          <cell r="G35" t="str">
            <v>Programación presupuestal de la inversión del presupuesto General de la Nación</v>
          </cell>
        </row>
        <row r="36">
          <cell r="G36" t="str">
            <v>Liquidación y distribución de  excedentes financieros y destinación de utilidades</v>
          </cell>
        </row>
        <row r="37">
          <cell r="G37" t="str">
            <v>Seguimiento a proyectos de inversión publica del PGN</v>
          </cell>
        </row>
        <row r="38">
          <cell r="G38" t="str">
            <v>Gestión Judicial</v>
          </cell>
        </row>
        <row r="39">
          <cell r="G39" t="str">
            <v>Seguimiento agenda legislativa</v>
          </cell>
        </row>
        <row r="40">
          <cell r="G40" t="str">
            <v>Regalías</v>
          </cell>
        </row>
        <row r="41">
          <cell r="G41" t="str">
            <v>Gestión de la seguridad de la información</v>
          </cell>
        </row>
        <row r="42">
          <cell r="G42" t="str">
            <v>Publicaciones</v>
          </cell>
        </row>
        <row r="43">
          <cell r="G43" t="str">
            <v>Control y seguimiento a la ejecución de recursos financieros</v>
          </cell>
        </row>
        <row r="44">
          <cell r="G44" t="str">
            <v>Elaboración de informes</v>
          </cell>
        </row>
        <row r="45">
          <cell r="G45" t="str">
            <v>Divulgación de información</v>
          </cell>
        </row>
        <row r="46">
          <cell r="G46" t="str">
            <v>Administración de bienes</v>
          </cell>
        </row>
        <row r="47">
          <cell r="G47" t="str">
            <v>Administración logística</v>
          </cell>
        </row>
        <row r="48">
          <cell r="G48" t="str">
            <v xml:space="preserve">Seguimiento a los Sistemas de Gestión </v>
          </cell>
        </row>
        <row r="49">
          <cell r="G49" t="str">
            <v>Administración de riesgos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puesta formato "/>
      <sheetName val="INDICADOR"/>
      <sheetName val="PE-2"/>
      <sheetName val="PE-3"/>
      <sheetName val="PE-4"/>
      <sheetName val="PE-5"/>
      <sheetName val="PE-6"/>
      <sheetName val="PE - 10 "/>
      <sheetName val="PE - 11"/>
      <sheetName val="PE-12"/>
      <sheetName val="PE-13"/>
      <sheetName val="PE-14"/>
      <sheetName val="PE-15"/>
      <sheetName val="PE-16"/>
      <sheetName val="PE-17"/>
      <sheetName val="PE-19"/>
      <sheetName val="PE-25"/>
      <sheetName val="PE-29"/>
      <sheetName val="PE-31"/>
      <sheetName val="base de datos"/>
      <sheetName val="PE-21"/>
      <sheetName val="PE-23"/>
      <sheetName val="PE-33"/>
      <sheetName val="DE01-F19 - PEI "/>
      <sheetName val="PE-20"/>
    </sheetNames>
    <sheetDataSet>
      <sheetData sheetId="0" refreshError="1"/>
      <sheetData sheetId="1" refreshError="1"/>
      <sheetData sheetId="2">
        <row r="32">
          <cell r="B32" t="str">
            <v>Eficiencia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ow r="5">
          <cell r="A5" t="str">
            <v>Automatización de procesos en el Sistema de Información de Propiedad Industrial - SIPI.</v>
          </cell>
        </row>
        <row r="51">
          <cell r="A51" t="str">
            <v>Incremental</v>
          </cell>
        </row>
        <row r="52">
          <cell r="A52" t="str">
            <v xml:space="preserve">Decremental </v>
          </cell>
        </row>
        <row r="53">
          <cell r="A53" t="str">
            <v>Suma</v>
          </cell>
        </row>
        <row r="54">
          <cell r="A54" t="str">
            <v>Constante</v>
          </cell>
        </row>
      </sheetData>
      <sheetData sheetId="20" refreshError="1"/>
      <sheetData sheetId="21" refreshError="1"/>
      <sheetData sheetId="22" refreshError="1"/>
      <sheetData sheetId="23">
        <row r="10">
          <cell r="E10" t="str">
            <v>Automatización de procesos en el Sistema de Información de Propiedad Industrial - SIPI.</v>
          </cell>
        </row>
      </sheetData>
      <sheetData sheetId="2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monización"/>
      <sheetName val="PdA Final"/>
      <sheetName val="Observaciones"/>
      <sheetName val="10 Cron Estrat Nal Innov"/>
      <sheetName val="Procesos SGC"/>
    </sheetNames>
    <sheetDataSet>
      <sheetData sheetId="0" refreshError="1"/>
      <sheetData sheetId="1" refreshError="1"/>
      <sheetData sheetId="2" refreshError="1"/>
      <sheetData sheetId="3" refreshError="1"/>
      <sheetData sheetId="4">
        <row r="2">
          <cell r="A2" t="str">
            <v>Atención a peticiones</v>
          </cell>
        </row>
        <row r="3">
          <cell r="A3" t="str">
            <v>Elaboración de Documentos CONPES</v>
          </cell>
        </row>
        <row r="4">
          <cell r="A4" t="str">
            <v>Elaboración de informes</v>
          </cell>
        </row>
        <row r="5">
          <cell r="A5" t="str">
            <v>Elaboración, publicación y socialización del Plan Nacional de Desarrollo</v>
          </cell>
        </row>
        <row r="6">
          <cell r="A6" t="str">
            <v>Evaluación de políticas estratégicas</v>
          </cell>
        </row>
        <row r="7">
          <cell r="A7" t="str">
            <v>Formulación y seguimiento a la planeación institucional</v>
          </cell>
        </row>
        <row r="8">
          <cell r="A8" t="str">
            <v>Gestión de proyectos</v>
          </cell>
        </row>
        <row r="9">
          <cell r="A9" t="str">
            <v>Seguimiento al Plan Nacional de Desarrollo</v>
          </cell>
        </row>
        <row r="10">
          <cell r="A10" t="str">
            <v>No aplica</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dena de valor"/>
      <sheetName val="Indicador de producto"/>
      <sheetName val="Tipo de fuente"/>
      <sheetName val="Indicador de Gestión"/>
      <sheetName val="Productos"/>
      <sheetName val="LISTAS"/>
    </sheetNames>
    <sheetDataSet>
      <sheetData sheetId="0" refreshError="1"/>
      <sheetData sheetId="1" refreshError="1"/>
      <sheetData sheetId="2" refreshError="1"/>
      <sheetData sheetId="3" refreshError="1"/>
      <sheetData sheetId="4">
        <row r="2">
          <cell r="A2" t="str">
            <v>Archivo histórico inventariado</v>
          </cell>
        </row>
        <row r="3">
          <cell r="A3" t="str">
            <v>Derecho de beneficio fiduciario</v>
          </cell>
        </row>
        <row r="4">
          <cell r="A4" t="str">
            <v>Documento de Sistema de Gestión</v>
          </cell>
        </row>
        <row r="5">
          <cell r="A5" t="str">
            <v>Documentos de lineamientos técnicos</v>
          </cell>
        </row>
        <row r="6">
          <cell r="A6" t="str">
            <v xml:space="preserve">Documentos de planeación   </v>
          </cell>
        </row>
        <row r="7">
          <cell r="A7" t="str">
            <v>Documentos metodológicos</v>
          </cell>
        </row>
        <row r="8">
          <cell r="A8" t="str">
            <v>Documentos normativos</v>
          </cell>
        </row>
        <row r="9">
          <cell r="A9" t="str">
            <v>Documentos normativos y reglamentarios de información financiera</v>
          </cell>
        </row>
        <row r="10">
          <cell r="A10" t="str">
            <v>Estudio Técnico de Rediseño Institucional</v>
          </cell>
        </row>
        <row r="11">
          <cell r="A11" t="str">
            <v>Sedes adecuadas</v>
          </cell>
        </row>
        <row r="12">
          <cell r="A12" t="str">
            <v>Sedes adquiridas</v>
          </cell>
        </row>
        <row r="13">
          <cell r="A13" t="str">
            <v>Sedes ampliadas</v>
          </cell>
        </row>
        <row r="14">
          <cell r="A14" t="str">
            <v>Sedes con reforzamiento estructural</v>
          </cell>
        </row>
        <row r="15">
          <cell r="A15" t="str">
            <v>Sedes construidas</v>
          </cell>
        </row>
        <row r="16">
          <cell r="A16" t="str">
            <v>Sedes mantenidas</v>
          </cell>
        </row>
        <row r="17">
          <cell r="A17" t="str">
            <v>Sedes modificadas</v>
          </cell>
        </row>
        <row r="18">
          <cell r="A18" t="str">
            <v>Sedes restauradas</v>
          </cell>
        </row>
        <row r="19">
          <cell r="A19" t="str">
            <v>Servicio de almacenamiento de datos</v>
          </cell>
        </row>
        <row r="20">
          <cell r="A20" t="str">
            <v xml:space="preserve">Servicio de Apoyo Financiero para el Fortalecimiento del Talento Humano </v>
          </cell>
        </row>
        <row r="21">
          <cell r="A21" t="str">
            <v>Servicio de atención al ciudadano</v>
          </cell>
        </row>
        <row r="22">
          <cell r="A22" t="str">
            <v>Servicio de divulgación de temas misionales de la SIC</v>
          </cell>
        </row>
        <row r="23">
          <cell r="A23" t="str">
            <v>Servicio de educación informal en información financiera y herramientas de inclusión financiera</v>
          </cell>
        </row>
        <row r="24">
          <cell r="A24" t="str">
            <v>Servicio de Educación informal para la gestión Administrativa</v>
          </cell>
        </row>
        <row r="25">
          <cell r="A25" t="str">
            <v>Servicio de gestión de calidad</v>
          </cell>
        </row>
        <row r="26">
          <cell r="A26" t="str">
            <v>Servicio de Gestión Documental</v>
          </cell>
        </row>
        <row r="27">
          <cell r="A27" t="str">
            <v>Servicio de gestión documental</v>
          </cell>
        </row>
        <row r="28">
          <cell r="A28" t="str">
            <v>Servicio de Implementación Sistema de Gestión</v>
          </cell>
        </row>
        <row r="29">
          <cell r="A29" t="str">
            <v>Servicio de Registro Único de Facturas Electrónicas</v>
          </cell>
        </row>
        <row r="30">
          <cell r="A30" t="str">
            <v>Servicio de seguimiento y evaluación de la gestión institucional</v>
          </cell>
        </row>
        <row r="31">
          <cell r="A31" t="str">
            <v>Servicio de transporte de personal</v>
          </cell>
        </row>
        <row r="32">
          <cell r="A32" t="str">
            <v>Servicio de vigilancia y control dentro de las competencias de la SIC en el marco del Subsistema Nacional de Calidad (SICAL)</v>
          </cell>
        </row>
        <row r="33">
          <cell r="A33" t="str">
            <v>Servicio jurisdiccionales para la protección del consumidor, la competencia y la propiedad industrial</v>
          </cell>
        </row>
        <row r="34">
          <cell r="A34" t="str">
            <v>Servicio para la protección de la competencia</v>
          </cell>
        </row>
        <row r="35">
          <cell r="A35" t="str">
            <v>Servicio para promover la propiedad industrial y su registro</v>
          </cell>
        </row>
        <row r="36">
          <cell r="A36" t="str">
            <v>Servicios administrativos orientados a matener un adecuado ambiente laboral</v>
          </cell>
        </row>
        <row r="37">
          <cell r="A37" t="str">
            <v>Servicios bibliotecarios</v>
          </cell>
        </row>
        <row r="38">
          <cell r="A38" t="str">
            <v>Servicios de apoyo para la consolidación de la red nacional de protección al consumidor</v>
          </cell>
        </row>
        <row r="39">
          <cell r="A39" t="str">
            <v>Servicios de comunicación</v>
          </cell>
        </row>
        <row r="40">
          <cell r="A40" t="str">
            <v>Servicios de conectividad</v>
          </cell>
        </row>
        <row r="41">
          <cell r="A41" t="str">
            <v>Servicios de educación informal en temas de la Superintendencia de Industria y Comercio</v>
          </cell>
        </row>
        <row r="42">
          <cell r="A42" t="str">
            <v>Servicios de formación para el trabajo y desarrollo humano</v>
          </cell>
        </row>
        <row r="43">
          <cell r="A43" t="str">
            <v>Servicios de información para la gestión administrativa</v>
          </cell>
        </row>
        <row r="44">
          <cell r="A44" t="str">
            <v>Servicios de información para la gestión administrativa</v>
          </cell>
        </row>
        <row r="45">
          <cell r="A45" t="str">
            <v>Servicios de inspección y vigilancia a contadores públicos y sociedades prestadoras de servicios contables</v>
          </cell>
        </row>
        <row r="46">
          <cell r="A46" t="str">
            <v>Servicios de inspección, vigilancia y control para la protección de los datos personales.</v>
          </cell>
        </row>
        <row r="47">
          <cell r="A47" t="str">
            <v>Servicios de inspección,vigilancia y control a las cámaras de comercio y comerciantes</v>
          </cell>
        </row>
        <row r="48">
          <cell r="A48" t="str">
            <v>Servicios de Interoperabilidad</v>
          </cell>
        </row>
        <row r="49">
          <cell r="A49" t="str">
            <v>Servicios de investigación en asuntos de comercio exterior, industria y turismo</v>
          </cell>
        </row>
        <row r="50">
          <cell r="A50" t="str">
            <v>Servicios de protección al consumidor dentro de las competencias de la SIC</v>
          </cell>
        </row>
      </sheetData>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NEAMIENTOS DNP"/>
      <sheetName val="OBJETIVOS DNP"/>
      <sheetName val="RESUL - PRIO - INST"/>
      <sheetName val="FOCALIZACIÓN DNP"/>
      <sheetName val="FORMATO PLAN ACCIÓN"/>
      <sheetName val="Act Prioritarias Proyectos"/>
    </sheetNames>
    <sheetDataSet>
      <sheetData sheetId="0"/>
      <sheetData sheetId="1"/>
      <sheetData sheetId="2">
        <row r="3">
          <cell r="A3" t="str">
            <v>OTRO</v>
          </cell>
        </row>
        <row r="4">
          <cell r="A4" t="str">
            <v>REESTRUCTURACIÓN DNP</v>
          </cell>
        </row>
        <row r="5">
          <cell r="A5" t="str">
            <v>MOJANA</v>
          </cell>
        </row>
        <row r="6">
          <cell r="A6" t="str">
            <v>ALTILLANURA</v>
          </cell>
        </row>
        <row r="7">
          <cell r="A7" t="str">
            <v>CAMBIO CLIMATICO</v>
          </cell>
        </row>
        <row r="8">
          <cell r="A8" t="str">
            <v>INNOVACIÓN</v>
          </cell>
        </row>
      </sheetData>
      <sheetData sheetId="3"/>
      <sheetData sheetId="4"/>
      <sheetData sheetId="5"/>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01-F12"/>
      <sheetName val="PAA"/>
      <sheetName val="Hoja1"/>
    </sheetNames>
    <sheetDataSet>
      <sheetData sheetId="0">
        <row r="101">
          <cell r="E101" t="str">
            <v>No</v>
          </cell>
        </row>
        <row r="102">
          <cell r="E102" t="str">
            <v>SI</v>
          </cell>
        </row>
        <row r="103">
          <cell r="E103" t="str">
            <v>N/A</v>
          </cell>
        </row>
      </sheetData>
      <sheetData sheetId="1"/>
      <sheetData sheetId="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de Costos"/>
      <sheetName val="PLAN DE ACCIÓN"/>
      <sheetName val="Costos "/>
      <sheetName val="Hoja2"/>
    </sheetNames>
    <sheetDataSet>
      <sheetData sheetId="0" refreshError="1"/>
      <sheetData sheetId="1" refreshError="1"/>
      <sheetData sheetId="2" refreshError="1"/>
      <sheetData sheetId="3">
        <row r="15">
          <cell r="B15" t="str">
            <v>Si</v>
          </cell>
        </row>
        <row r="16">
          <cell r="B16" t="str">
            <v>No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cion PA"/>
    </sheetNames>
    <sheetDataSet>
      <sheetData sheetId="0">
        <row r="92">
          <cell r="A92" t="str">
            <v>Delegatura para la Protección de la Competencia</v>
          </cell>
          <cell r="G92" t="str">
            <v>Reconocer los derechos de propiedad industrial de los inventores y empresarios a través de la concesión oportuna de nuevas creaciones y registro y depósito de signos distintivos así como difundir y transmitir la información tecnológica contenida en los do</v>
          </cell>
          <cell r="Y92" t="str">
            <v>Delegatura para Asuntos  Jurisdiccionales</v>
          </cell>
        </row>
        <row r="93">
          <cell r="A93" t="str">
            <v>Dirección de Cámaras de Comercio</v>
          </cell>
          <cell r="G93" t="str">
            <v>Vigilar y promover el cumplimiento de las normas que protegen los derechos de los consumidores, la defensa de los derechos fundamentales relacionados con la correcta administración de datos personales y que regulen la metrología legal.</v>
          </cell>
          <cell r="Y93" t="str">
            <v>Delegatura para el Control y Verificación de los Reglamentos Técnicos y Metrología Legal</v>
          </cell>
        </row>
        <row r="94">
          <cell r="A94" t="str">
            <v>Dirección de Investigaciones Administrativas de Protección del Consumidor</v>
          </cell>
          <cell r="G94" t="str">
            <v xml:space="preserve">Ejercer control y vigilancia a las Cámaras de Comercio, sus federaciones y confederaciones y a los comerciantes </v>
          </cell>
          <cell r="Y94" t="str">
            <v>Delegatura para la Propiedad Industrial</v>
          </cell>
        </row>
        <row r="95">
          <cell r="A95" t="str">
            <v>Dirección de Investigaciones de Protección de Usuarios de Servicios de Comunicaciones</v>
          </cell>
          <cell r="G95" t="str">
            <v>Vigilar y promover la sana y libre competencia en el mercado colombiano.</v>
          </cell>
          <cell r="Y95" t="str">
            <v>Delegatura para la Protección de Datos Personales</v>
          </cell>
        </row>
        <row r="96">
          <cell r="A96" t="str">
            <v>Grupo de Trabajo de Apoyo a la Red Nacional de Protección al Consumidor</v>
          </cell>
          <cell r="G96" t="str">
            <v>Atender las demandas presentadas en materia de garantías de bienes y servicios establecidas en las normas de protección al consumidor, competencia Desleal y Propiedad industrial  de acuerdo con lo establecido por la ley</v>
          </cell>
          <cell r="Y96" t="str">
            <v>Delegatura para la Protección de la Competencia</v>
          </cell>
        </row>
        <row r="97">
          <cell r="A97" t="str">
            <v>Delegatura para la Protección de Datos Personales</v>
          </cell>
          <cell r="G97" t="str">
            <v xml:space="preserve">Desarrollar mecanismos y herramientas que permitan optimizar la capacidad administrativa para el cumplimiento de las metas institucionales </v>
          </cell>
          <cell r="Y97" t="str">
            <v>Delegatura para la Protección del Consumidor</v>
          </cell>
        </row>
        <row r="98">
          <cell r="A98" t="str">
            <v>Delegatura para el Control y Verificación de los Reglamentos Técnicos y Metrología Legal</v>
          </cell>
          <cell r="Y98" t="str">
            <v xml:space="preserve">Secretaría General </v>
          </cell>
        </row>
        <row r="99">
          <cell r="A99" t="str">
            <v>Delegatura para Asuntos  Jurisdiccionales</v>
          </cell>
          <cell r="Y99" t="str">
            <v>Oficina Asesora de Planeación</v>
          </cell>
        </row>
        <row r="100">
          <cell r="A100" t="str">
            <v>Delegatura para la Propiedad Industrial</v>
          </cell>
          <cell r="Y100" t="str">
            <v xml:space="preserve">Oficina Asesora Jurídica </v>
          </cell>
        </row>
        <row r="101">
          <cell r="A101" t="str">
            <v>Dirección Signos Distintivos</v>
          </cell>
          <cell r="Y101" t="str">
            <v>Oficina de Control Interno</v>
          </cell>
        </row>
        <row r="102">
          <cell r="A102" t="str">
            <v xml:space="preserve"> Dirección de Nuevas Creaciones</v>
          </cell>
          <cell r="Y102" t="str">
            <v>Oficina de Servicios al Consumidor y de Apoyo Empresarial</v>
          </cell>
        </row>
        <row r="103">
          <cell r="A103" t="str">
            <v>Grupo de Trabajo de Centro de Información Tecnológica y Apoyo a la Gestión de la Propiedad Industrial</v>
          </cell>
          <cell r="Y103" t="str">
            <v>Oficina de Tecnología e Informática</v>
          </cell>
        </row>
        <row r="104">
          <cell r="A104" t="str">
            <v>Oficina Asesora de Planeación</v>
          </cell>
          <cell r="Y104" t="str">
            <v>Grupo de Trabajo de Apoyo a la Red Nacional de Protección al Consumidor</v>
          </cell>
        </row>
        <row r="105">
          <cell r="A105" t="str">
            <v>Grupo de Trabajo de Estudios Económicos</v>
          </cell>
        </row>
        <row r="106">
          <cell r="A106" t="str">
            <v>Grupo de Trabajo de Asuntos Internacionales</v>
          </cell>
        </row>
        <row r="107">
          <cell r="A107" t="str">
            <v>Grupo de Trabajo de atención Ciudadano</v>
          </cell>
        </row>
        <row r="108">
          <cell r="A108" t="str">
            <v>Grupo de Trabajo de Formación</v>
          </cell>
        </row>
        <row r="109">
          <cell r="A109" t="str">
            <v>Grupo de Trabajo de Comunicaciones</v>
          </cell>
        </row>
        <row r="110">
          <cell r="A110" t="str">
            <v>Grupo de Trabajo Aula de Propiedad Industrial</v>
          </cell>
        </row>
        <row r="111">
          <cell r="A111" t="str">
            <v>Grupo de Trabajo de Talento Humano</v>
          </cell>
        </row>
        <row r="112">
          <cell r="A112" t="str">
            <v>Grupo de Trabajo de  Control Disciplinario Interno</v>
          </cell>
        </row>
        <row r="113">
          <cell r="A113" t="str">
            <v>Grupo de Notificaciones y Certificaciones</v>
          </cell>
        </row>
        <row r="114">
          <cell r="A114" t="str">
            <v>Grupo de Trabajo de Gestión Documental y Recursos Físicos</v>
          </cell>
        </row>
        <row r="115">
          <cell r="A115" t="str">
            <v>Grupo Trabajo de Contratación</v>
          </cell>
        </row>
        <row r="116">
          <cell r="A116" t="str">
            <v>Dirección Financiera</v>
          </cell>
        </row>
        <row r="117">
          <cell r="A117" t="str">
            <v>Oficina de Tecnología e Informática</v>
          </cell>
        </row>
        <row r="118">
          <cell r="A118" t="str">
            <v>Grupo de Trabajo de Cobro Coactivo</v>
          </cell>
        </row>
        <row r="119">
          <cell r="A119" t="str">
            <v>Grupo de Trabajo de Gestión Judicial</v>
          </cell>
        </row>
        <row r="120">
          <cell r="A120" t="str">
            <v>Grupo de trabajo de Regulación</v>
          </cell>
        </row>
        <row r="121">
          <cell r="A121" t="str">
            <v>Oficina de Control Interno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sheetName val="LISTAS"/>
      <sheetName val="Hoja1"/>
    </sheetNames>
    <sheetDataSet>
      <sheetData sheetId="0"/>
      <sheetData sheetId="1"/>
      <sheetData sheetId="2"/>
      <sheetData sheetId="3"/>
      <sheetData sheetId="4"/>
      <sheetData sheetId="5">
        <row r="3">
          <cell r="AK3" t="str">
            <v>DIMENSIÓN Talento humano_Política de Gestión Estratégica del Talento Humano</v>
          </cell>
          <cell r="AL3" t="str">
            <v>Plan Estrategico Sectorial_PES</v>
          </cell>
        </row>
        <row r="4">
          <cell r="I4" t="str">
            <v>10-OFICINA  ASESORA JURÍDICA</v>
          </cell>
          <cell r="AK4" t="str">
            <v>DIMENSIÓN Talento humano_Política de Integridad</v>
          </cell>
          <cell r="AL4" t="str">
            <v xml:space="preserve">Plan de Gobierno-Plan de Desarrollo </v>
          </cell>
        </row>
        <row r="5">
          <cell r="I5" t="str">
            <v>11-GRUPO DE TRABAJO DE COBRO COACTIVO</v>
          </cell>
          <cell r="AK5" t="str">
            <v>DIMENSIÓN Direccionamiento Estratégico y Planeación_Política Planeación Institucional</v>
          </cell>
          <cell r="AL5" t="str">
            <v>PND_TRANSF_ Productiva, internacionalización y acción clímatica _ c. políticas de competencia, consumidor e infraestructura de la calidad modernas C_COMPETENCIA 1. Reducir el comportamiento rentista de los agentes, sujetos de inspección, vigilancia y control por parte de esta Superintendencia.</v>
          </cell>
        </row>
        <row r="6">
          <cell r="I6" t="str">
            <v>12-GRUPO DE TRABAJO DE REGULACIÓN</v>
          </cell>
          <cell r="AK6" t="str">
            <v>DIMENSIÓN Direccionamiento Estratégico y Planeación _Política Gestión Presupuestal y Eficiencia del Gasto Público</v>
          </cell>
          <cell r="AL6" t="str">
            <v>PND_TRANSF_ Productiva, internacionalización y acción clímatica _ c. políticas de competencia, consumidor e infraestructura de la calidad modernas C_COMPETENCIA 2. Reducir la ineficiencia en el mercado por relaciones de consumo asimétricas</v>
          </cell>
        </row>
        <row r="7">
          <cell r="I7" t="str">
            <v>20-OFICINA DE TECNOLOGÍA E INFORMÁTICA</v>
          </cell>
          <cell r="AK7" t="str">
            <v>DIMENSIÓN Direccionamiento Estratégico y Planeación _Compras y contratación pública</v>
          </cell>
          <cell r="AL7" t="str">
            <v>PND_TRANSF_ Productiva, internacionalización y acción clímatica _ c. políticas de competencia, consumidor e infraestructura de la calidad modernas C_COMPETENCIA 3. Fortalecer la autoridad de competencia</v>
          </cell>
        </row>
        <row r="8">
          <cell r="I8" t="str">
            <v>30-OFICINA ASESORA DE PLANEACIÓN</v>
          </cell>
          <cell r="AK8" t="str">
            <v>DIMENSIÓN Gestión con Valores para Resultados_Política Fortalecimiento Organizacional y Simplificación de Procesos</v>
          </cell>
          <cell r="AL8" t="str">
            <v xml:space="preserve">PND_TRANSF_ Productiva, internacionalización y acción clímatica _ c. políticas de competencia, consumidor e infraestructura de la calidad modernas C_COMPETENCIA 4. Reconocer la economía popular como fuente de valor </v>
          </cell>
        </row>
        <row r="9">
          <cell r="I9" t="str">
            <v>37-GRUPO DE TRABAJO DE ESTUDIOS ECONÓMICOS</v>
          </cell>
          <cell r="AK9" t="str">
            <v>DIMENSIÓN Gestión con Valores para Resultados_Política Servicio al Ciudadano</v>
          </cell>
          <cell r="AL9" t="str">
            <v>PND_TRANSF_ Productiva, internacionalización y acción clímatica _ c. políticas de competencia, consumidor e infraestructura de la calidad modernas C_COMPETENCIA  5. Fortalecer capacidades y conocimiento sobre derechos y deberes de las relaciones de consumo mediante, entre otros, programas voluntarios de cumplimiento en libre competencia económica.</v>
          </cell>
        </row>
        <row r="10">
          <cell r="I10" t="str">
            <v>38-GRUPO DE TRABAJO DE ASUNTOS INTERNACIONALES</v>
          </cell>
          <cell r="AK10" t="str">
            <v>DIMENSIÓN Gestión con Valores para Resultados_Política Simplificación, Racionalización y Estandarización de trámites</v>
          </cell>
          <cell r="AL10" t="str">
            <v>PND_TRANSF_ Productiva, internacionalización y acción clímatica _ c. políticas de competencia, consumidor e infraestructura de la calidad modernas C_COMPETENCIA 6. Masificar las evaluaciones de la competencia para eliminar barreras regulatorias.</v>
          </cell>
        </row>
        <row r="11">
          <cell r="I11" t="str">
            <v>50-OFICINA DE CONTROL INTERNO</v>
          </cell>
          <cell r="AK11" t="str">
            <v>DIMENSIÓN Gestión con Valores para Resultados_Política Participación Ciudadana en la Gestión Pública</v>
          </cell>
          <cell r="AL11" t="str">
            <v>PND_TRANSF_ Productiva, internacionalización y acción clímatica _ c. políticas de competencia, consumidor e infraestructura de la calidad modernas C_COMPETENCIA 7. Hacer análisis y monitoreos de mercados digitales.</v>
          </cell>
        </row>
        <row r="12">
          <cell r="I12" t="str">
            <v>60-GRUPO DE TRABAJO DE GESTIÓN JUDICIAL ADSCRITO A LA OFICINA ASESORA JURÍDICA</v>
          </cell>
          <cell r="AK12" t="str">
            <v>DIMENSIÓN Gestión con Valores para Resultados_Política Gobierno Digital</v>
          </cell>
          <cell r="AL12" t="str">
            <v>PND_TRANSF_ Productiva, internacionalización y acción clímatica _ c. políticas de competencia, consumidor e infraestructura de la calidad modernas C_COMPETENCIA 8. Construir mecanismos de autorregulación que fortalezcan la protección del consumidor y de la competencia</v>
          </cell>
        </row>
        <row r="13">
          <cell r="I13" t="str">
            <v>71-GRUPO DE TRABAJO DE FORMACION</v>
          </cell>
          <cell r="AK13" t="str">
            <v>DIMENSIÓN Gestión con Valores para Resultados_Política Transparencia, acceso a la información pública y lucha contra la corrupción</v>
          </cell>
          <cell r="AL13" t="str">
            <v>PND_TRANSF_ Productiva, internacionalización y acción clímatica _ c. políticas de competencia, consumidor e infraestructura de la calidad modernas C_COMPETENCIA 9. Sensibilizar a los empresarios que utilizan plataformas como nichos de mercado</v>
          </cell>
        </row>
        <row r="14">
          <cell r="I14" t="str">
            <v>72-GRUPO DE TRABAJO DE ATENCION AL CIUDADANO</v>
          </cell>
          <cell r="AK14" t="str">
            <v>DIMENSIÓN Gestión con Valores para Resultados_Política Seguridad Digital</v>
          </cell>
          <cell r="AL14" t="str">
            <v>PND_TRANSF_ Productiva, internacionalización y acción clímatica _ c. políticas de competencia, consumidor e infraestructura de la calidad modernas C_COMPETENCIA 10. Promover el uso de tecnologías avanzadas para modernizar el Subsistema Nacional de la Calidad y sus componentes de metrología</v>
          </cell>
        </row>
        <row r="15">
          <cell r="I15" t="str">
            <v>73-GRUPO DE TRABAJO DE COMUNICACION</v>
          </cell>
          <cell r="AK15" t="str">
            <v>DIMENSIÓN Gestión con Valores para Resultados_Política Defensa Jurídica</v>
          </cell>
          <cell r="AL15" t="str">
            <v>PND_TRANSF_ Productiva, internacionalización y acción clímatica _ c. políticas de competencia, consumidor e infraestructura de la calidad modernas C_COMPETENCIA  11. Ampliar los mecanismos de inspección, vigilancia y control de la Superintendencia</v>
          </cell>
        </row>
        <row r="16">
          <cell r="I16" t="str">
            <v>100-SECRETARIA GENERAL</v>
          </cell>
          <cell r="AK16" t="str">
            <v>DIMENSIÓN Gestión con Valores para Resultados_Política Mejora Normativa</v>
          </cell>
          <cell r="AL16" t="str">
            <v>PND_TRANSF_ Productiva, internacionalización y acción clímatica _ c. políticas de competencia, consumidor e infraestructura de la calidad modernas C_COMPETENCIA 12. Actualizar el marco regulatorio para la investigación y la innovación.</v>
          </cell>
        </row>
        <row r="17">
          <cell r="I17" t="str">
            <v>103-GRUPO DE CONTROL DISCIPLINARIO INTERNO</v>
          </cell>
          <cell r="AK17" t="str">
            <v>DIMENSIÓN Evaluación de Resultados_Política Seguimiento y evaluación de la gestión institucional</v>
          </cell>
          <cell r="AL17" t="str">
            <v>PND_TRANSF_ Productiva, internacionalización y acción clímatica _ c. políticas de competencia, consumidor e infraestructura de la calidad modernas C_COMPETENCIA 13. Fortalecer la plataforma digital, a través de que estrategias que involucren aspectos técnicos, de financiamiento, cultura empresarial, emprendimiento e innovación</v>
          </cell>
        </row>
        <row r="18">
          <cell r="I18" t="str">
            <v>104-GRUPO DE TRABAJO DE NOTIFICACIONES Y CERTIFICACIONES</v>
          </cell>
          <cell r="AK18" t="str">
            <v>DIMENSIÓN Información y Comunicación _Política Gestión Documental</v>
          </cell>
          <cell r="AL18" t="str">
            <v>PND_TRANSF _ Seguridad humana y justicia social _ b. aprovechamiento de la propiedad intelectual (pi) B_APROVECHAMIENTO 1. Fomentar estrategias de sensibilización para el aprovechamiento y uso responsable de los derechos de propiedad intelectual (PI)</v>
          </cell>
        </row>
        <row r="19">
          <cell r="I19" t="str">
            <v>105-GRUPO DE TRABAJO DE CONTRATACIÓN</v>
          </cell>
          <cell r="AK19" t="str">
            <v>DIMENSIÓN Información y Comunicación _Política Gestión de la información estadística</v>
          </cell>
          <cell r="AL19" t="str">
            <v>PND_TRANSF _ Seguridad humana y justicia social _ b. aprovechamiento de la propiedad intelectual (pi) B_APROVECHAMIENTO 2, Brindar acompañamiento a inventores y promover el uso de la información de patentes</v>
          </cell>
        </row>
        <row r="20">
          <cell r="I20" t="str">
            <v>111-GRUPO DE TRABAJO DE ADMINISTRACIÓN DE PERSONAL</v>
          </cell>
          <cell r="AK20" t="str">
            <v>DIMENSIÓN Gestión del conocimiento y la innovación _Política Gestión del Conocimiento y la Innovación</v>
          </cell>
          <cell r="AL20" t="str">
            <v>PND_TRANSF _ Seguridad humana y justicia social _ c. portabilidad de datos para el empoderamiento ciudadano C_PORTABILIDAD 1. Fortalecer el empoderamiento de las personas sobre sus datos y mejorar la prestación de servicios públicos (comunicaciones).</v>
          </cell>
        </row>
        <row r="21">
          <cell r="I21" t="str">
            <v>117-GRUPO DE TRABAJO DE DESARROLLO DE TALENTO HUMANO</v>
          </cell>
          <cell r="AK21" t="str">
            <v>DIMENSIÓN Control Interno _Política Control Interno</v>
          </cell>
          <cell r="AL21" t="str">
            <v>PND_TRANSF _ Seguridad humana y justicia social _ c. portabilidad de datos para el empoderamiento ciudadano C_PORTABILIDAD 2. Promover y aumentar la reutilización y transmisión segura de la información</v>
          </cell>
        </row>
        <row r="22">
          <cell r="I22" t="str">
            <v>130-DIRECCIÓN FINANCIERA</v>
          </cell>
          <cell r="AK22" t="str">
            <v>N/A</v>
          </cell>
          <cell r="AL22" t="str">
            <v xml:space="preserve">PND_TRANSF  _ Convergencia regional _ b. entidades públicas territoriales y nacionales fortalecidas B_ENTIDADES 1. Propender por el fortalecimiento institucional como motor de cambio para recuperar la confianza de la ciudadanía (vínculo Estado_Ciudadanía). </v>
          </cell>
        </row>
        <row r="23">
          <cell r="I23" t="str">
            <v>141-GRUPO DE TRABAJO DE GESTIÓN DOCUMENTAL Y ARCHIVO</v>
          </cell>
          <cell r="AL23" t="str">
            <v>PND_TRANSF _ Convergencia regional _ d. GOB digital para la gente D_GOB 1. Generar la interacción fiable, eficiente y segura entre el Estado y los habitantes del territorio</v>
          </cell>
        </row>
        <row r="24">
          <cell r="I24" t="str">
            <v>142-GRUPO DE TRABAJO DE SERVICIOS ADMINISTRATIVOS Y RECURSOS FÍSICOS</v>
          </cell>
          <cell r="AL24" t="str">
            <v>PND_TRANSF _ Convergencia regional _ d. GOB digital para la gente D_GOB 2. Adoptar herramientas y tecnologías digitales</v>
          </cell>
        </row>
        <row r="25">
          <cell r="I25" t="str">
            <v>1000-DESPACHO DEL SUPERINTENDENTE DELEGADO PARA LA PROTECCIÓN DE LA COMPETENCIA</v>
          </cell>
          <cell r="AL25" t="str">
            <v xml:space="preserve">PND_TRANSF _ Convergencia regional _ d. GOB digital para la gente D_GOB 5. Modernizar las entidades a través de incentivos para el uso de datos </v>
          </cell>
        </row>
        <row r="26">
          <cell r="I26" t="str">
            <v>2000-DESPACHO DEL SUPERINTENDENTE DELEGADO PARA LA PROPIEDAD INDUSTRIAL</v>
          </cell>
          <cell r="AL26" t="str">
            <v>Decreto 612 del 2018_ Planes Institucionales y Estratégicos _Plan Institucional de Archivos de la Entidad –PINAR</v>
          </cell>
        </row>
        <row r="27">
          <cell r="I27" t="str">
            <v>2010-DIRECCION DE SIGNOS DISTINTIVOS</v>
          </cell>
          <cell r="AL27" t="str">
            <v>Decreto 612 del 2018_ Planes Institucionales y Estratégicos _Plan Anual de Adquisiciones</v>
          </cell>
        </row>
        <row r="28">
          <cell r="I28" t="str">
            <v>2020-DIRECCIÓN DE NUEVAS CREACIONES</v>
          </cell>
          <cell r="AL28" t="str">
            <v>Decreto 612 del 2018_ Planes Institucionales y Estratégicos _Plan Anual de Vacantes</v>
          </cell>
        </row>
        <row r="29">
          <cell r="I29" t="str">
            <v>2023-GRUPO DE TRABAJO DE CENTRO DE INFORMACIÓN TECNOLÓGICA Y APOYO A LA GESTIÓN DE PROPIEDAD LA INDUSTRIAL</v>
          </cell>
          <cell r="AL29" t="str">
            <v>Decreto 612 del 2018_ Planes Institucionales y Estratégicos _Plan de Previsión de Recursos Humanos</v>
          </cell>
        </row>
        <row r="30">
          <cell r="I30" t="str">
            <v>3000-DESPACHO DEL SUPERINTENDENTE DELEGADO PARA LA PROTECCIÓN DEL CONSUMIDOR</v>
          </cell>
          <cell r="AL30" t="str">
            <v>Decreto 612 del 2018_ Planes Institucionales y Estratégicos _Plan Estratégico de Talento Humano</v>
          </cell>
        </row>
        <row r="31">
          <cell r="I31" t="str">
            <v>3003-GRUPO DE TRABAJO DE APOYO A LA RED NACIONAL DE PROTECCIÓN  AL CONSUMIDOR</v>
          </cell>
          <cell r="AL31" t="str">
            <v>Decreto 612 del 2018_ Planes Institucionales y Estratégicos _Plan Institucional de Capacitación</v>
          </cell>
        </row>
        <row r="32">
          <cell r="I32" t="str">
            <v>3100-DIRECCION DE INVESTIGACIONES DE PROTECCION AL CONSUMIDOR</v>
          </cell>
          <cell r="AL32" t="str">
            <v>Decreto 612 del 2018_ Planes Institucionales y Estratégicos _Plan de Incentivos Institucionales</v>
          </cell>
        </row>
        <row r="33">
          <cell r="I33" t="str">
            <v>3200-DIRECCIÓN DE INVESTIGACIONES DE PROTECCIÓN DE USUARIOS DE SERVICIOS DE COMUNICACIONES</v>
          </cell>
          <cell r="AL33" t="str">
            <v>Decreto 612 del 2018_ Planes Institucionales y Estratégicos _Plan de Trabajo Anual en Seguridad y Salud en el Trabajo</v>
          </cell>
        </row>
        <row r="34">
          <cell r="I34" t="str">
            <v>4000-DESPACHO DEL SUPERINTENDENTE DELEGADO PARA ASUNTOS JURISDICCIONALES</v>
          </cell>
          <cell r="AL34" t="str">
            <v>Decreto 612 del 2018_ Planes Institucionales y Estratégicos _Plan Anticorrupción y de Atención al Ciudadano</v>
          </cell>
        </row>
        <row r="35">
          <cell r="I35" t="str">
            <v>6000-DESPACHO DEL SUPERINTENDENTE DELEGADO PARA EL CONTROL Y VERIFICACIÓN DE REGLAMENTOS TÉCNICOS Y METROLOGÍA LEGAL</v>
          </cell>
          <cell r="AL35" t="str">
            <v>Decreto 612 del 2018_ Planes Institucionales y Estratégicos _Plan Estratégico de Tecnologías de la Información y las Comunicaciones –PETI</v>
          </cell>
        </row>
        <row r="36">
          <cell r="I36" t="str">
            <v>7000-DESPACHO DEL SUPERINTENDENTE DELEGADO PARA LA PROTECCIÓN DE DATOS PERSONALES</v>
          </cell>
          <cell r="AL36" t="str">
            <v>Decreto 612 del 2018_ Planes Institucionales y Estratégicos _Plan de Tratamiento de Riesgos de Seguridad y Privacidad de la Información</v>
          </cell>
        </row>
        <row r="37">
          <cell r="I37" t="str">
            <v>7100-DIRECCIÓN DE INVESTIGACIONES DE PROTECCIÓN DE DATOS PERSONALES</v>
          </cell>
          <cell r="AL37" t="str">
            <v>Decreto 612 del 2018_ Planes Institucionales y Estratégicos _Plan de Seguridad y Privacidad de la Información</v>
          </cell>
        </row>
        <row r="38">
          <cell r="I38" t="str">
            <v>7200-DIRECCION DE HABEAS DATA</v>
          </cell>
          <cell r="AL38" t="str">
            <v xml:space="preserve">Programa de Transparencia y Ética Pública Programa de Transparencia y Ética Pública PTEP </v>
          </cell>
        </row>
        <row r="39">
          <cell r="AL39" t="str">
            <v>N/A</v>
          </cell>
        </row>
      </sheetData>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aObjetivosEstrategicos"/>
      <sheetName val="listaIndicadores"/>
      <sheetName val="listaEstrategias"/>
      <sheetName val="listaInsumos"/>
      <sheetName val="Plan de Acción"/>
      <sheetName val="LISTAS"/>
      <sheetName val="Hoja1"/>
    </sheetNames>
    <sheetDataSet>
      <sheetData sheetId="0"/>
      <sheetData sheetId="1"/>
      <sheetData sheetId="2"/>
      <sheetData sheetId="3"/>
      <sheetData sheetId="4"/>
      <sheetData sheetId="5">
        <row r="3">
          <cell r="AK3" t="str">
            <v>DIMENSIÓN Talento humano_Política de Gestión Estratégica del Talento Humano</v>
          </cell>
          <cell r="AL3" t="str">
            <v>Plan Estrategico Sectorial_PES</v>
          </cell>
        </row>
        <row r="4">
          <cell r="I4" t="str">
            <v>10-OFICINA  ASESORA JURÍDICA</v>
          </cell>
          <cell r="AK4" t="str">
            <v>DIMENSIÓN Talento humano_Política de Integridad</v>
          </cell>
          <cell r="AL4" t="str">
            <v xml:space="preserve">Plan de Gobierno-Plan de Desarrollo </v>
          </cell>
        </row>
        <row r="5">
          <cell r="I5" t="str">
            <v>11-GRUPO DE TRABAJO DE COBRO COACTIVO</v>
          </cell>
          <cell r="AK5" t="str">
            <v>DIMENSIÓN Direccionamiento Estratégico y Planeación_Política Planeación Institucional</v>
          </cell>
          <cell r="AL5" t="str">
            <v>PND_TRANSF_ Productiva, internacionalización y acción clímatica _ c. políticas de competencia, consumidor e infraestructura de la calidad modernas C_COMPETENCIA 1. Reducir el comportamiento rentista de los agentes, sujetos de inspección, vigilancia y control por parte de esta Superintendencia.</v>
          </cell>
        </row>
        <row r="6">
          <cell r="I6" t="str">
            <v>12-GRUPO DE TRABAJO DE REGULACIÓN</v>
          </cell>
          <cell r="AK6" t="str">
            <v>DIMENSIÓN Direccionamiento Estratégico y Planeación _Política Gestión Presupuestal y Eficiencia del Gasto Público</v>
          </cell>
          <cell r="AL6" t="str">
            <v>PND_TRANSF_ Productiva, internacionalización y acción clímatica _ c. políticas de competencia, consumidor e infraestructura de la calidad modernas C_COMPETENCIA 2. Reducir la ineficiencia en el mercado por relaciones de consumo asimétricas</v>
          </cell>
        </row>
        <row r="7">
          <cell r="I7" t="str">
            <v>20-OFICINA DE TECNOLOGÍA E INFORMÁTICA</v>
          </cell>
          <cell r="AK7" t="str">
            <v>DIMENSIÓN Direccionamiento Estratégico y Planeación _Compras y contratación pública</v>
          </cell>
          <cell r="AL7" t="str">
            <v>PND_TRANSF_ Productiva, internacionalización y acción clímatica _ c. políticas de competencia, consumidor e infraestructura de la calidad modernas C_COMPETENCIA 3. Fortalecer la autoridad de competencia</v>
          </cell>
        </row>
        <row r="8">
          <cell r="I8" t="str">
            <v>30-OFICINA ASESORA DE PLANEACIÓN</v>
          </cell>
          <cell r="AK8" t="str">
            <v>DIMENSIÓN Gestión con Valores para Resultados_Política Fortalecimiento Organizacional y Simplificación de Procesos</v>
          </cell>
          <cell r="AL8" t="str">
            <v xml:space="preserve">PND_TRANSF_ Productiva, internacionalización y acción clímatica _ c. políticas de competencia, consumidor e infraestructura de la calidad modernas C_COMPETENCIA 4. Reconocer la economía popular como fuente de valor </v>
          </cell>
        </row>
        <row r="9">
          <cell r="I9" t="str">
            <v>37-GRUPO DE TRABAJO DE ESTUDIOS ECONÓMICOS</v>
          </cell>
          <cell r="AK9" t="str">
            <v>DIMENSIÓN Gestión con Valores para Resultados_Política Servicio al Ciudadano</v>
          </cell>
          <cell r="AL9" t="str">
            <v>PND_TRANSF_ Productiva, internacionalización y acción clímatica _ c. políticas de competencia, consumidor e infraestructura de la calidad modernas C_COMPETENCIA  5. Fortalecer capacidades y conocimiento sobre derechos y deberes de las relaciones de consumo mediante, entre otros, programas voluntarios de cumplimiento en libre competencia económica.</v>
          </cell>
        </row>
        <row r="10">
          <cell r="I10" t="str">
            <v>38-GRUPO DE TRABAJO DE ASUNTOS INTERNACIONALES</v>
          </cell>
          <cell r="AK10" t="str">
            <v>DIMENSIÓN Gestión con Valores para Resultados_Política Simplificación, Racionalización y Estandarización de trámites</v>
          </cell>
          <cell r="AL10" t="str">
            <v>PND_TRANSF_ Productiva, internacionalización y acción clímatica _ c. políticas de competencia, consumidor e infraestructura de la calidad modernas C_COMPETENCIA 6. Masificar las evaluaciones de la competencia para eliminar barreras regulatorias.</v>
          </cell>
        </row>
        <row r="11">
          <cell r="I11" t="str">
            <v>50-OFICINA DE CONTROL INTERNO</v>
          </cell>
          <cell r="AK11" t="str">
            <v>DIMENSIÓN Gestión con Valores para Resultados_Política Participación Ciudadana en la Gestión Pública</v>
          </cell>
          <cell r="AL11" t="str">
            <v>PND_TRANSF_ Productiva, internacionalización y acción clímatica _ c. políticas de competencia, consumidor e infraestructura de la calidad modernas C_COMPETENCIA 7. Hacer análisis y monitoreos de mercados digitales.</v>
          </cell>
        </row>
        <row r="12">
          <cell r="I12" t="str">
            <v>60-GRUPO DE TRABAJO DE GESTIÓN JUDICIAL ADSCRITO A LA OFICINA ASESORA JURÍDICA</v>
          </cell>
          <cell r="AK12" t="str">
            <v>DIMENSIÓN Gestión con Valores para Resultados_Política Gobierno Digital</v>
          </cell>
          <cell r="AL12" t="str">
            <v>PND_TRANSF_ Productiva, internacionalización y acción clímatica _ c. políticas de competencia, consumidor e infraestructura de la calidad modernas C_COMPETENCIA 8. Construir mecanismos de autorregulación que fortalezcan la protección del consumidor y de la competencia</v>
          </cell>
        </row>
        <row r="13">
          <cell r="I13" t="str">
            <v>71-GRUPO DE TRABAJO DE FORMACION</v>
          </cell>
          <cell r="AK13" t="str">
            <v>DIMENSIÓN Gestión con Valores para Resultados_Política Transparencia, acceso a la información pública y lucha contra la corrupción</v>
          </cell>
          <cell r="AL13" t="str">
            <v>PND_TRANSF_ Productiva, internacionalización y acción clímatica _ c. políticas de competencia, consumidor e infraestructura de la calidad modernas C_COMPETENCIA 9. Sensibilizar a los empresarios que utilizan plataformas como nichos de mercado</v>
          </cell>
        </row>
        <row r="14">
          <cell r="I14" t="str">
            <v>72-GRUPO DE TRABAJO DE ATENCION AL CIUDADANO</v>
          </cell>
          <cell r="AK14" t="str">
            <v>DIMENSIÓN Gestión con Valores para Resultados_Política Seguridad Digital</v>
          </cell>
          <cell r="AL14" t="str">
            <v>PND_TRANSF_ Productiva, internacionalización y acción clímatica _ c. políticas de competencia, consumidor e infraestructura de la calidad modernas C_COMPETENCIA 10. Promover el uso de tecnologías avanzadas para modernizar el Subsistema Nacional de la Calidad y sus componentes de metrología</v>
          </cell>
        </row>
        <row r="15">
          <cell r="I15" t="str">
            <v>73-GRUPO DE TRABAJO DE COMUNICACION</v>
          </cell>
          <cell r="AK15" t="str">
            <v>DIMENSIÓN Gestión con Valores para Resultados_Política Defensa Jurídica</v>
          </cell>
          <cell r="AL15" t="str">
            <v>PND_TRANSF_ Productiva, internacionalización y acción clímatica _ c. políticas de competencia, consumidor e infraestructura de la calidad modernas C_COMPETENCIA  11. Ampliar los mecanismos de inspección, vigilancia y control de la Superintendencia</v>
          </cell>
        </row>
        <row r="16">
          <cell r="I16" t="str">
            <v>100-SECRETARIA GENERAL</v>
          </cell>
          <cell r="AK16" t="str">
            <v>DIMENSIÓN Gestión con Valores para Resultados_Política Mejora Normativa</v>
          </cell>
          <cell r="AL16" t="str">
            <v>PND_TRANSF_ Productiva, internacionalización y acción clímatica _ c. políticas de competencia, consumidor e infraestructura de la calidad modernas C_COMPETENCIA 12. Actualizar el marco regulatorio para la investigación y la innovación.</v>
          </cell>
        </row>
        <row r="17">
          <cell r="I17" t="str">
            <v>103-GRUPO DE CONTROL DISCIPLINARIO INTERNO</v>
          </cell>
          <cell r="AK17" t="str">
            <v>DIMENSIÓN Evaluación de Resultados_Política Seguimiento y evaluación de la gestión institucional</v>
          </cell>
          <cell r="AL17" t="str">
            <v>PND_TRANSF_ Productiva, internacionalización y acción clímatica _ c. políticas de competencia, consumidor e infraestructura de la calidad modernas C_COMPETENCIA 13. Fortalecer la plataforma digital, a través de que estrategias que involucren aspectos técnicos, de financiamiento, cultura empresarial, emprendimiento e innovación</v>
          </cell>
        </row>
        <row r="18">
          <cell r="I18" t="str">
            <v>104-GRUPO DE TRABAJO DE NOTIFICACIONES Y CERTIFICACIONES</v>
          </cell>
          <cell r="AK18" t="str">
            <v>DIMENSIÓN Información y Comunicación _Política Gestión Documental</v>
          </cell>
          <cell r="AL18" t="str">
            <v>PND_TRANSF _ Seguridad humana y justicia social _ b. aprovechamiento de la propiedad intelectual (pi) B_APROVECHAMIENTO 1. Fomentar estrategias de sensibilización para el aprovechamiento y uso responsable de los derechos de propiedad intelectual (PI)</v>
          </cell>
        </row>
        <row r="19">
          <cell r="I19" t="str">
            <v>105-GRUPO DE TRABAJO DE CONTRATACIÓN</v>
          </cell>
          <cell r="AK19" t="str">
            <v>DIMENSIÓN Información y Comunicación _Política Gestión de la información estadística</v>
          </cell>
          <cell r="AL19" t="str">
            <v>PND_TRANSF _ Seguridad humana y justicia social _ b. aprovechamiento de la propiedad intelectual (pi) B_APROVECHAMIENTO 2, Brindar acompañamiento a inventores y promover el uso de la información de patentes</v>
          </cell>
        </row>
        <row r="20">
          <cell r="I20" t="str">
            <v>111-GRUPO DE TRABAJO DE ADMINISTRACIÓN DE PERSONAL</v>
          </cell>
          <cell r="AK20" t="str">
            <v>DIMENSIÓN Gestión del conocimiento y la innovación _Política Gestión del Conocimiento y la Innovación</v>
          </cell>
          <cell r="AL20" t="str">
            <v>PND_TRANSF _ Seguridad humana y justicia social _ c. portabilidad de datos para el empoderamiento ciudadano C_PORTABILIDAD 1. Fortalecer el empoderamiento de las personas sobre sus datos y mejorar la prestación de servicios públicos (comunicaciones).</v>
          </cell>
        </row>
        <row r="21">
          <cell r="I21" t="str">
            <v>117-GRUPO DE TRABAJO DE DESARROLLO DE TALENTO HUMANO</v>
          </cell>
          <cell r="AK21" t="str">
            <v>DIMENSIÓN Control Interno _Política Control Interno</v>
          </cell>
          <cell r="AL21" t="str">
            <v>PND_TRANSF _ Seguridad humana y justicia social _ c. portabilidad de datos para el empoderamiento ciudadano C_PORTABILIDAD 2. Promover y aumentar la reutilización y transmisión segura de la información</v>
          </cell>
        </row>
        <row r="22">
          <cell r="I22" t="str">
            <v>130-DIRECCIÓN FINANCIERA</v>
          </cell>
          <cell r="AK22" t="str">
            <v>N/A</v>
          </cell>
          <cell r="AL22" t="str">
            <v xml:space="preserve">PND_TRANSF  _ Convergencia regional _ b. entidades públicas territoriales y nacionales fortalecidas B_ENTIDADES 1. Propender por el fortalecimiento institucional como motor de cambio para recuperar la confianza de la ciudadanía (vínculo Estado_Ciudadanía). </v>
          </cell>
        </row>
        <row r="23">
          <cell r="I23" t="str">
            <v>141-GRUPO DE TRABAJO DE GESTIÓN DOCUMENTAL Y ARCHIVO</v>
          </cell>
          <cell r="AL23" t="str">
            <v>PND_TRANSF _ Convergencia regional _ d. GOB digital para la gente D_GOB 1. Generar la interacción fiable, eficiente y segura entre el Estado y los habitantes del territorio</v>
          </cell>
        </row>
        <row r="24">
          <cell r="I24" t="str">
            <v>142-GRUPO DE TRABAJO DE SERVICIOS ADMINISTRATIVOS Y RECURSOS FÍSICOS</v>
          </cell>
          <cell r="AL24" t="str">
            <v>PND_TRANSF _ Convergencia regional _ d. GOB digital para la gente D_GOB 2. Adoptar herramientas y tecnologías digitales</v>
          </cell>
        </row>
        <row r="25">
          <cell r="I25" t="str">
            <v>1000-DESPACHO DEL SUPERINTENDENTE DELEGADO PARA LA PROTECCIÓN DE LA COMPETENCIA</v>
          </cell>
          <cell r="AL25" t="str">
            <v xml:space="preserve">PND_TRANSF _ Convergencia regional _ d. GOB digital para la gente D_GOB 5. Modernizar las entidades a través de incentivos para el uso de datos </v>
          </cell>
        </row>
        <row r="26">
          <cell r="I26" t="str">
            <v>2000-DESPACHO DEL SUPERINTENDENTE DELEGADO PARA LA PROPIEDAD INDUSTRIAL</v>
          </cell>
          <cell r="AL26" t="str">
            <v>Decreto 612 del 2018_ Planes Institucionales y Estratégicos _Plan Institucional de Archivos de la Entidad –PINAR</v>
          </cell>
        </row>
        <row r="27">
          <cell r="I27" t="str">
            <v>2010-DIRECCION DE SIGNOS DISTINTIVOS</v>
          </cell>
          <cell r="AL27" t="str">
            <v>Decreto 612 del 2018_ Planes Institucionales y Estratégicos _Plan Anual de Adquisiciones</v>
          </cell>
        </row>
        <row r="28">
          <cell r="I28" t="str">
            <v>2020-DIRECCIÓN DE NUEVAS CREACIONES</v>
          </cell>
          <cell r="AL28" t="str">
            <v>Decreto 612 del 2018_ Planes Institucionales y Estratégicos _Plan Anual de Vacantes</v>
          </cell>
        </row>
        <row r="29">
          <cell r="I29" t="str">
            <v>2023-GRUPO DE TRABAJO DE CENTRO DE INFORMACIÓN TECNOLÓGICA Y APOYO A LA GESTIÓN DE PROPIEDAD LA INDUSTRIAL</v>
          </cell>
          <cell r="AL29" t="str">
            <v>Decreto 612 del 2018_ Planes Institucionales y Estratégicos _Plan de Previsión de Recursos Humanos</v>
          </cell>
        </row>
        <row r="30">
          <cell r="I30" t="str">
            <v>3000-DESPACHO DEL SUPERINTENDENTE DELEGADO PARA LA PROTECCIÓN DEL CONSUMIDOR</v>
          </cell>
          <cell r="AL30" t="str">
            <v>Decreto 612 del 2018_ Planes Institucionales y Estratégicos _Plan Estratégico de Talento Humano</v>
          </cell>
        </row>
        <row r="31">
          <cell r="I31" t="str">
            <v>3003-GRUPO DE TRABAJO DE APOYO A LA RED NACIONAL DE PROTECCIÓN  AL CONSUMIDOR</v>
          </cell>
          <cell r="AL31" t="str">
            <v>Decreto 612 del 2018_ Planes Institucionales y Estratégicos _Plan Institucional de Capacitación</v>
          </cell>
        </row>
        <row r="32">
          <cell r="I32" t="str">
            <v>3100-DIRECCION DE INVESTIGACIONES DE PROTECCION AL CONSUMIDOR</v>
          </cell>
          <cell r="AL32" t="str">
            <v>Decreto 612 del 2018_ Planes Institucionales y Estratégicos _Plan de Incentivos Institucionales</v>
          </cell>
        </row>
        <row r="33">
          <cell r="I33" t="str">
            <v>3200-DIRECCIÓN DE INVESTIGACIONES DE PROTECCIÓN DE USUARIOS DE SERVICIOS DE COMUNICACIONES</v>
          </cell>
          <cell r="AL33" t="str">
            <v>Decreto 612 del 2018_ Planes Institucionales y Estratégicos _Plan de Trabajo Anual en Seguridad y Salud en el Trabajo</v>
          </cell>
        </row>
        <row r="34">
          <cell r="I34" t="str">
            <v>4000-DESPACHO DEL SUPERINTENDENTE DELEGADO PARA ASUNTOS JURISDICCIONALES</v>
          </cell>
          <cell r="AL34" t="str">
            <v>Decreto 612 del 2018_ Planes Institucionales y Estratégicos _Plan Anticorrupción y de Atención al Ciudadano</v>
          </cell>
        </row>
        <row r="35">
          <cell r="I35" t="str">
            <v>6000-DESPACHO DEL SUPERINTENDENTE DELEGADO PARA EL CONTROL Y VERIFICACIÓN DE REGLAMENTOS TÉCNICOS Y METROLOGÍA LEGAL</v>
          </cell>
          <cell r="AL35" t="str">
            <v>Decreto 612 del 2018_ Planes Institucionales y Estratégicos _Plan Estratégico de Tecnologías de la Información y las Comunicaciones –PETI</v>
          </cell>
        </row>
        <row r="36">
          <cell r="I36" t="str">
            <v>7000-DESPACHO DEL SUPERINTENDENTE DELEGADO PARA LA PROTECCIÓN DE DATOS PERSONALES</v>
          </cell>
          <cell r="AL36" t="str">
            <v>Decreto 612 del 2018_ Planes Institucionales y Estratégicos _Plan de Tratamiento de Riesgos de Seguridad y Privacidad de la Información</v>
          </cell>
        </row>
        <row r="37">
          <cell r="I37" t="str">
            <v>7100-DIRECCIÓN DE INVESTIGACIONES DE PROTECCIÓN DE DATOS PERSONALES</v>
          </cell>
          <cell r="AL37" t="str">
            <v>Decreto 612 del 2018_ Planes Institucionales y Estratégicos _Plan de Seguridad y Privacidad de la Información</v>
          </cell>
        </row>
        <row r="38">
          <cell r="I38" t="str">
            <v>7200-DIRECCION DE HABEAS DATA</v>
          </cell>
          <cell r="AL38" t="str">
            <v xml:space="preserve">Programa de Transparencia y Ética Pública Programa de Transparencia y Ética Pública PTEP </v>
          </cell>
        </row>
        <row r="39">
          <cell r="AL39" t="str">
            <v>N/A</v>
          </cell>
        </row>
      </sheetData>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o"/>
      <sheetName val="Obj 1"/>
      <sheetName val="OBJ 2"/>
      <sheetName val="OBJ 3"/>
      <sheetName val="OBJ 4"/>
      <sheetName val="OBJ 5"/>
    </sheetNames>
    <sheetDataSet>
      <sheetData sheetId="0">
        <row r="422">
          <cell r="B422" t="str">
            <v>1.1.1. Gestionar y concertar la formulación, aprobación  e implementación de instrumentos de planificación</v>
          </cell>
          <cell r="G422" t="str">
            <v>DIG</v>
          </cell>
          <cell r="I422" t="str">
            <v xml:space="preserve">DIREECCION GENERAL </v>
          </cell>
          <cell r="N422" t="str">
            <v>Arrendamientos</v>
          </cell>
          <cell r="P422" t="str">
            <v>Predial</v>
          </cell>
          <cell r="R422" t="str">
            <v>Herrramientas</v>
          </cell>
          <cell r="T422" t="str">
            <v>Equipos y maquinas de oficina</v>
          </cell>
          <cell r="V422" t="str">
            <v>Otros gastos por adquisición</v>
          </cell>
          <cell r="AA422" t="str">
            <v>Combustibles y lubricantes</v>
          </cell>
          <cell r="AC422" t="str">
            <v>Correo</v>
          </cell>
          <cell r="AE422" t="str">
            <v>Adquisición de libros y revistas</v>
          </cell>
          <cell r="AH422" t="str">
            <v>Acueducto, alcantarillado y aseo</v>
          </cell>
          <cell r="AJ422" t="str">
            <v>Arrendamiento de inmuebles</v>
          </cell>
          <cell r="AL422" t="str">
            <v>Al interior</v>
          </cell>
          <cell r="AN422" t="str">
            <v>Defensa</v>
          </cell>
          <cell r="AP422" t="str">
            <v>Compra de semovientes</v>
          </cell>
          <cell r="AR422" t="str">
            <v>Material veterinario</v>
          </cell>
          <cell r="AT422" t="str">
            <v>Capacitaciones</v>
          </cell>
          <cell r="AV422" t="str">
            <v>Comisiones bancarias</v>
          </cell>
          <cell r="AX422" t="str">
            <v>Profesionales</v>
          </cell>
          <cell r="AZ422" t="str">
            <v>Consultorias</v>
          </cell>
          <cell r="BB422" t="str">
            <v>Mantenimiento de bienes inmuebles</v>
          </cell>
          <cell r="BD422" t="str">
            <v>Seguros de accidentes personales</v>
          </cell>
        </row>
        <row r="423">
          <cell r="B423" t="str">
            <v>1.1.2. Contar con un marco de política y normativo adecuado que dinamice el cumplimiento de la misión institucional</v>
          </cell>
          <cell r="G423" t="str">
            <v>DTAM</v>
          </cell>
          <cell r="I423" t="str">
            <v>GRUPO ASUNTOS INTERNACIONALES Y COPERACIÓN</v>
          </cell>
          <cell r="N423" t="str">
            <v>Capacitación y eventos</v>
          </cell>
          <cell r="P423" t="str">
            <v>Valorización de Edificaciones</v>
          </cell>
          <cell r="R423" t="str">
            <v>Equipo de sistemas</v>
          </cell>
          <cell r="T423" t="str">
            <v>Otros enseres y equipos de oficina</v>
          </cell>
          <cell r="AA423" t="str">
            <v>Dotaciones</v>
          </cell>
          <cell r="AC423" t="str">
            <v>Embalaje y acarreo</v>
          </cell>
          <cell r="AE423" t="str">
            <v>Edición de libros y revistas, escritos y trabajos tipográficos</v>
          </cell>
          <cell r="AH423" t="str">
            <v>Energía</v>
          </cell>
          <cell r="AJ423" t="str">
            <v>Arrendamiento de muebles</v>
          </cell>
          <cell r="AL423" t="str">
            <v>Tiquetes</v>
          </cell>
          <cell r="AN423" t="str">
            <v>Gastos judiciales</v>
          </cell>
          <cell r="AR423" t="str">
            <v>Sostenimiento</v>
          </cell>
          <cell r="AT423" t="str">
            <v>Otros elementos para capacitacion y eventos</v>
          </cell>
          <cell r="AV423" t="str">
            <v>Gastos por manejo de portafolios y red swift</v>
          </cell>
          <cell r="AX423" t="str">
            <v>Tecnicos</v>
          </cell>
          <cell r="BB423" t="str">
            <v>Mantenimiento de bienes muebles equipos y enseres</v>
          </cell>
          <cell r="BD423" t="str">
            <v>seguro de vida</v>
          </cell>
        </row>
        <row r="424">
          <cell r="B424" t="str">
            <v xml:space="preserve">1.1.3. Diseñar e implementar instrumentos para la valoración, negociación y reconocimiento de los  beneficios ecosistémicos </v>
          </cell>
          <cell r="G424" t="str">
            <v>DTAN</v>
          </cell>
          <cell r="I424" t="str">
            <v>GRUPO DE COMUNICACIONES</v>
          </cell>
          <cell r="N424" t="str">
            <v>Compra de equipo</v>
          </cell>
          <cell r="P424" t="str">
            <v xml:space="preserve">Otros Impuestos </v>
          </cell>
          <cell r="R424" t="str">
            <v>Software</v>
          </cell>
          <cell r="T424" t="str">
            <v>Mobiliario y Enseres</v>
          </cell>
          <cell r="AA424" t="str">
            <v>Llantas y accesorios</v>
          </cell>
          <cell r="AC424" t="str">
            <v xml:space="preserve">Servicios de transmisión de información </v>
          </cell>
          <cell r="AE424" t="str">
            <v>Publicidad y propaganda</v>
          </cell>
          <cell r="AH424" t="str">
            <v>Gas natural</v>
          </cell>
          <cell r="AL424" t="str">
            <v>Al exterior</v>
          </cell>
          <cell r="AT424" t="str">
            <v>Eventos</v>
          </cell>
          <cell r="AX424" t="str">
            <v>Operarios</v>
          </cell>
          <cell r="BB424" t="str">
            <v>Mantenimiento de equipos de comunicación y computación</v>
          </cell>
          <cell r="BD424" t="str">
            <v>seguro de responsabilidad civil</v>
          </cell>
        </row>
        <row r="425">
          <cell r="B425" t="str">
            <v xml:space="preserve">1.1.4. Contar con un sistema de información que facilite la toma de decisiones </v>
          </cell>
          <cell r="G425" t="str">
            <v>DTAO</v>
          </cell>
          <cell r="I425" t="str">
            <v>GRUPO DE CONTROL INTERNO</v>
          </cell>
          <cell r="N425" t="str">
            <v>Compra de semovientes</v>
          </cell>
          <cell r="P425" t="str">
            <v>Vehículo</v>
          </cell>
          <cell r="R425" t="str">
            <v>Vehículos</v>
          </cell>
          <cell r="AA425" t="str">
            <v>Materiales de construcción</v>
          </cell>
          <cell r="AC425" t="str">
            <v>Otras comunicaciones y transporte</v>
          </cell>
          <cell r="AE425" t="str">
            <v>Suscripciones</v>
          </cell>
          <cell r="AH425" t="str">
            <v>Telefonía movil celular</v>
          </cell>
          <cell r="AX425" t="str">
            <v>Otros - Contrataciones</v>
          </cell>
          <cell r="BB425" t="str">
            <v>Mantenimiento de equipos de navegación y transporte</v>
          </cell>
          <cell r="BD425" t="str">
            <v>seguros generales</v>
          </cell>
        </row>
        <row r="426">
          <cell r="B426" t="str">
            <v xml:space="preserve">1.2.1. Concertar estrategias especiales de manejo  con grupos étnicos que permitan articular distintas visiones de territorio </v>
          </cell>
          <cell r="G426" t="str">
            <v>DTCA</v>
          </cell>
          <cell r="I426" t="str">
            <v>GRUPO DE PARTICIPACION</v>
          </cell>
          <cell r="N426" t="str">
            <v xml:space="preserve">Comunicaciones y transporte </v>
          </cell>
          <cell r="R426" t="str">
            <v>Equipo fluvial y maritimo</v>
          </cell>
          <cell r="AA426" t="str">
            <v>Papeleria, utiles de escritorioy oficina</v>
          </cell>
          <cell r="AC426" t="str">
            <v>Transporte</v>
          </cell>
          <cell r="AE426" t="str">
            <v>Otros gastos de impresos y publicaciones</v>
          </cell>
          <cell r="AH426" t="str">
            <v>Teléfono, fax y otros</v>
          </cell>
          <cell r="AX426" t="str">
            <v>convenios</v>
          </cell>
          <cell r="BB426" t="str">
            <v>Servicio de aseo y cafeteria</v>
          </cell>
        </row>
        <row r="427">
          <cell r="B427" t="str">
            <v>1.2.2. Prevenir, atender y mitigar situaciones de riesgo que afecten la gobernabilidad de las áreas</v>
          </cell>
          <cell r="G427" t="str">
            <v>DTOR</v>
          </cell>
          <cell r="I427" t="str">
            <v>OFICINA ASESORA JURIDICA</v>
          </cell>
          <cell r="N427" t="str">
            <v>Consultorias</v>
          </cell>
          <cell r="R427" t="str">
            <v>Equipos y accesorios de navegación</v>
          </cell>
          <cell r="AA427" t="str">
            <v>Productos de aseo y cafeteria</v>
          </cell>
          <cell r="BB427" t="str">
            <v>Servicio de seguridad y vigilancia</v>
          </cell>
        </row>
        <row r="428">
          <cell r="B428" t="str">
            <v>1.2.3. Promover la participación de actores estratégicos para el cumplimiento de la misión institucional</v>
          </cell>
          <cell r="G428" t="str">
            <v>DTPA</v>
          </cell>
          <cell r="I428" t="str">
            <v>OFICINA ASESORA PLANEACIÓN</v>
          </cell>
          <cell r="N428" t="str">
            <v>Contrataciones</v>
          </cell>
          <cell r="R428" t="str">
            <v xml:space="preserve">Equipos de investigación  </v>
          </cell>
          <cell r="AA428" t="str">
            <v>Raciones de campaña</v>
          </cell>
          <cell r="BB428" t="str">
            <v>Mantenimiento de otros bienes</v>
          </cell>
        </row>
        <row r="429">
          <cell r="B429" t="str">
            <v>1.2.4. Promover estrategias educativas que contribuyan a la valoración social de las áreas protegidas</v>
          </cell>
          <cell r="G429" t="str">
            <v>SAF</v>
          </cell>
          <cell r="I429" t="str">
            <v>OFICINA DE GESTION DEL RIESGO</v>
          </cell>
          <cell r="N429" t="str">
            <v>Defensa de hacienda pública</v>
          </cell>
          <cell r="R429" t="str">
            <v>Otras compras de equipos</v>
          </cell>
          <cell r="AA429" t="str">
            <v>Insecticidas, fungicidas y otros insumos agricolas</v>
          </cell>
        </row>
        <row r="430">
          <cell r="B430" t="str">
            <v>2.1.1. Consolidar un portafolio de país que incluya la identificación de vacíos y la definición de prioridades</v>
          </cell>
          <cell r="G430" t="str">
            <v>SGM</v>
          </cell>
          <cell r="I430" t="str">
            <v>DIRECCION TERRITORIAL AMAZONIA</v>
          </cell>
          <cell r="N430" t="str">
            <v>Enseres y equipos de oficina</v>
          </cell>
          <cell r="R430" t="str">
            <v>Audiovisuales y accesorios</v>
          </cell>
          <cell r="AA430" t="str">
            <v>Elementos de alojamiento y campaña</v>
          </cell>
        </row>
        <row r="431">
          <cell r="B431" t="str">
            <v>2.2.1. Incrementar la representatividad ecosistémica del país mediante la declaratoria o ampliación de áreas del SPNN</v>
          </cell>
          <cell r="G431" t="str">
            <v>SSNA</v>
          </cell>
          <cell r="I431" t="str">
            <v>PNN ALTO FRAGUA INDI WASI</v>
          </cell>
          <cell r="N431" t="str">
            <v>Gastos financieros</v>
          </cell>
          <cell r="AA431" t="str">
            <v>Medicamentos y productos farmacéutidos</v>
          </cell>
        </row>
        <row r="432">
          <cell r="B432" t="str">
            <v>3.1.1. Adelantar procesos para el manejo de poblaciones silvestres de especies priorizadas</v>
          </cell>
          <cell r="I432" t="str">
            <v>PNN AMACAYACU</v>
          </cell>
          <cell r="N432" t="str">
            <v>Impresos y publicaciones</v>
          </cell>
          <cell r="AA432" t="str">
            <v>Repuestos</v>
          </cell>
        </row>
        <row r="433">
          <cell r="B433" t="str">
            <v>3.1.2. Mantener la dinámica ecológica de paisajes y ecosistemas con énfasis en aquellos en riesgo y/o alterados</v>
          </cell>
          <cell r="I433" t="str">
            <v>PNN CAHUINARÍ</v>
          </cell>
          <cell r="N433" t="str">
            <v>Impuestos y multas</v>
          </cell>
        </row>
        <row r="434">
          <cell r="B434" t="str">
            <v>3.2.1. Ordenar usos, actividades y ocupación en las áreas del SPNN, incorporando a colonos, campesinos y propietarios a través de procesos de restauración ecológica, saneamiento y relocalización en coordinación con las autoridades competentes</v>
          </cell>
          <cell r="I434" t="str">
            <v>PNN LA PAYA</v>
          </cell>
          <cell r="N434" t="str">
            <v>Mantenimientos</v>
          </cell>
        </row>
        <row r="435">
          <cell r="B435" t="str">
            <v>3.2.2. Promover procesos de ordenamiento y mitigación en las zonas de influencia de las áreas del SPNN</v>
          </cell>
          <cell r="I435" t="str">
            <v>PNN RIO PURÉ</v>
          </cell>
          <cell r="N435" t="str">
            <v>Materiales y suministros</v>
          </cell>
        </row>
        <row r="436">
          <cell r="B436" t="str">
            <v>3.2.3. Prevenir, atender y mitigar riesgos, eventos e impactos generados por fenómenos naturales e incendios forestales</v>
          </cell>
          <cell r="I436" t="str">
            <v>PNN SERRANÍA DE CHIRIBIQUETE</v>
          </cell>
          <cell r="N436" t="str">
            <v>Seguros</v>
          </cell>
        </row>
        <row r="437">
          <cell r="B437" t="str">
            <v>3.2.4. Regular y controlar el uso y aprovechamiento de los recursos naturales en las áreas del SPNN</v>
          </cell>
          <cell r="I437" t="str">
            <v>PNN SERRANÍA DE LOS CHURUMBELOS AUKA WASI</v>
          </cell>
          <cell r="N437" t="str">
            <v>Servicios publicos</v>
          </cell>
        </row>
        <row r="438">
          <cell r="B438" t="str">
            <v>3.3.1. Promover y participar en los procesos de ordenamiento del territorio, gestionando la incorporación de acciones tendientes a la conservación del SPNN</v>
          </cell>
          <cell r="I438" t="str">
            <v>PNN YAIGOJÉ APAPORIS</v>
          </cell>
          <cell r="N438" t="str">
            <v>Sostenimiento de semovientes</v>
          </cell>
        </row>
        <row r="439">
          <cell r="B439" t="str">
            <v>3.4.1. Desarrollar y promover el conocimiento  de los valores naturales, culturales y los beneficios ambientales de las áreas protegidas, para la toma de decisiones</v>
          </cell>
          <cell r="I439" t="str">
            <v>RNN NUKAK</v>
          </cell>
          <cell r="N439" t="str">
            <v>Otros gastos por adquisición</v>
          </cell>
        </row>
        <row r="440">
          <cell r="B440" t="str">
            <v>3.4.2. Fortalecer las capacidades gerenciales y organizacionales de la Unidad de Parques</v>
          </cell>
          <cell r="I440" t="str">
            <v>RNN PUINAWAI</v>
          </cell>
          <cell r="N440" t="str">
            <v>Viáticos y gastos de viaje</v>
          </cell>
        </row>
        <row r="441">
          <cell r="B441" t="str">
            <v>3.4.3. Implementar un sistema de planeación institucional, sistemas de gestión y mecanismos de evaluación</v>
          </cell>
          <cell r="I441" t="str">
            <v>SFF ORITO INGI ANDE</v>
          </cell>
        </row>
        <row r="442">
          <cell r="B442" t="str">
            <v>3.4.4. Posicionar a Parques Nacionales Naturales en los ámbitos nacional, regional, local e internacional y consolidar la cultura de la comunicación al interior</v>
          </cell>
          <cell r="I442" t="str">
            <v>ANU LOS ESTORAQUES</v>
          </cell>
        </row>
        <row r="443">
          <cell r="B443" t="str">
            <v>3.4.5. Fortalecer la capacidad de negociación y gestión de recursos de la Unidad en los ámbitos local, regional, nacional e internacional</v>
          </cell>
          <cell r="I443" t="str">
            <v>DIRECCION TERRITORIAL  ANDES NORORIENTALES</v>
          </cell>
        </row>
        <row r="444">
          <cell r="I444" t="str">
            <v>PNN CATATUMBO BARÍ</v>
          </cell>
        </row>
        <row r="445">
          <cell r="I445" t="str">
            <v>PNN EL COCUY</v>
          </cell>
        </row>
        <row r="446">
          <cell r="I446" t="str">
            <v>PNN GUANENTA ALTO RIO FONCE</v>
          </cell>
        </row>
        <row r="447">
          <cell r="I447" t="str">
            <v>PNN PISBA</v>
          </cell>
        </row>
        <row r="448">
          <cell r="I448" t="str">
            <v>PNN SERRANÍA DE LOS YARIGUÍES</v>
          </cell>
        </row>
        <row r="449">
          <cell r="I449" t="str">
            <v>PNN TAMA</v>
          </cell>
        </row>
        <row r="450">
          <cell r="I450" t="str">
            <v>SFF IGUAQUE</v>
          </cell>
        </row>
        <row r="451">
          <cell r="I451" t="str">
            <v>DIRECCION TERRITORIAL ANDES ORIENTALES</v>
          </cell>
        </row>
        <row r="452">
          <cell r="I452" t="str">
            <v>PNN COMPLEJO VOLCÁNICO DOÑA JUANA CASCABEL</v>
          </cell>
        </row>
        <row r="453">
          <cell r="I453" t="str">
            <v>PNN CUEVA DE LOS GUÁCHAROS</v>
          </cell>
        </row>
        <row r="454">
          <cell r="I454" t="str">
            <v>PNN LAS HERMOSAS</v>
          </cell>
        </row>
        <row r="455">
          <cell r="I455" t="str">
            <v>PNN LOS NEVADOS</v>
          </cell>
        </row>
        <row r="456">
          <cell r="I456" t="str">
            <v>PNN NEVADO DEL HUILA</v>
          </cell>
        </row>
        <row r="457">
          <cell r="I457" t="str">
            <v>PNN ORQUÍDEAS</v>
          </cell>
        </row>
        <row r="458">
          <cell r="I458" t="str">
            <v>PNN PURACÉ</v>
          </cell>
        </row>
        <row r="459">
          <cell r="I459" t="str">
            <v>PNN SELVA DE FLORENCIA</v>
          </cell>
        </row>
        <row r="460">
          <cell r="I460" t="str">
            <v>PNN TATAMÁ</v>
          </cell>
        </row>
        <row r="461">
          <cell r="I461" t="str">
            <v>SFF GALERAS</v>
          </cell>
        </row>
        <row r="462">
          <cell r="I462" t="str">
            <v>SFF ISLA DE LA COROTA</v>
          </cell>
        </row>
        <row r="463">
          <cell r="I463" t="str">
            <v>SFF OTÚN QUIMBAYA</v>
          </cell>
        </row>
        <row r="464">
          <cell r="I464" t="str">
            <v>DIRECCION TERRITORIAL CARIBE</v>
          </cell>
        </row>
        <row r="465">
          <cell r="I465" t="str">
            <v>PNN Bahía Portete Kaurrele</v>
          </cell>
        </row>
        <row r="466">
          <cell r="I466" t="str">
            <v>PNN CORALES DE PROFUNDIDAD</v>
          </cell>
        </row>
        <row r="467">
          <cell r="I467" t="str">
            <v>PNN CORALES DEL ROSARIO Y SAN BERNARDO</v>
          </cell>
        </row>
        <row r="468">
          <cell r="I468" t="str">
            <v>PNN MACUIRA</v>
          </cell>
        </row>
        <row r="469">
          <cell r="I469" t="str">
            <v>PNN OLD PROVIDENCE MC BEAN LAGOON</v>
          </cell>
        </row>
        <row r="470">
          <cell r="I470" t="str">
            <v>PNN PARAMILLO</v>
          </cell>
        </row>
        <row r="471">
          <cell r="I471" t="str">
            <v>PNN SIERRA NEVADA DE SANTA MARTA</v>
          </cell>
        </row>
        <row r="472">
          <cell r="I472" t="str">
            <v>PNN TAYRONA</v>
          </cell>
        </row>
        <row r="473">
          <cell r="I473" t="str">
            <v>SF ACANDÍ, PLAYÓN Y PLAYONA</v>
          </cell>
        </row>
        <row r="474">
          <cell r="I474" t="str">
            <v>SFF CIENAGA GRANDE DE SANTA MARTA</v>
          </cell>
        </row>
        <row r="475">
          <cell r="I475" t="str">
            <v>SFF EL CORCHAL "EL MONO HERNÁNDEZ"</v>
          </cell>
        </row>
        <row r="476">
          <cell r="I476" t="str">
            <v>SFF LOS COLORADOS</v>
          </cell>
        </row>
        <row r="477">
          <cell r="I477" t="str">
            <v>SFF LOS FLAMENCOS</v>
          </cell>
        </row>
        <row r="478">
          <cell r="I478" t="str">
            <v>VIA PARQUE ISLA DE SALAMANCA</v>
          </cell>
        </row>
        <row r="479">
          <cell r="I479" t="str">
            <v>DIRECCION TERRITORIAL ORINOQUIA</v>
          </cell>
        </row>
        <row r="480">
          <cell r="I480" t="str">
            <v>PNN CHINGAZA</v>
          </cell>
        </row>
        <row r="481">
          <cell r="I481" t="str">
            <v>PNN CORDILLERA DE LOS PICACHOS</v>
          </cell>
        </row>
        <row r="482">
          <cell r="I482" t="str">
            <v>PNN SIERRA DE LA MACARENA</v>
          </cell>
        </row>
        <row r="483">
          <cell r="I483" t="str">
            <v>PNN SUMAPAZ</v>
          </cell>
        </row>
        <row r="484">
          <cell r="I484" t="str">
            <v>PNN TINIGUA</v>
          </cell>
        </row>
        <row r="485">
          <cell r="I485" t="str">
            <v>PNN TUPARRO</v>
          </cell>
        </row>
        <row r="486">
          <cell r="I486" t="str">
            <v>DIRECCION TERRITORIAL PACIFICO</v>
          </cell>
        </row>
        <row r="487">
          <cell r="I487" t="str">
            <v>PNN FARALLONES DE CALI</v>
          </cell>
        </row>
        <row r="488">
          <cell r="I488" t="str">
            <v>PNN GORGONA</v>
          </cell>
        </row>
        <row r="489">
          <cell r="I489" t="str">
            <v>PNN KATÍOS</v>
          </cell>
        </row>
        <row r="490">
          <cell r="I490" t="str">
            <v>PNN MUNCHIQUE</v>
          </cell>
        </row>
        <row r="491">
          <cell r="I491" t="str">
            <v>PNN SANQUIANGA</v>
          </cell>
        </row>
        <row r="492">
          <cell r="I492" t="str">
            <v>PNN URAMBA BAHÍA MÁLAGA</v>
          </cell>
        </row>
        <row r="493">
          <cell r="I493" t="str">
            <v>PNN UTRÍA</v>
          </cell>
        </row>
        <row r="494">
          <cell r="I494" t="str">
            <v>SFF MALPELO</v>
          </cell>
        </row>
        <row r="495">
          <cell r="I495" t="str">
            <v>GRUPO DE CONTRATOS</v>
          </cell>
        </row>
        <row r="496">
          <cell r="I496" t="str">
            <v>GRUPO DE CONTROL DISCIPLINARIO</v>
          </cell>
        </row>
        <row r="497">
          <cell r="I497" t="str">
            <v>GRUPO DE GESTIÓN FINANCIERA</v>
          </cell>
        </row>
        <row r="498">
          <cell r="I498" t="str">
            <v>GRUPO DE GESTIÓN HUMANA</v>
          </cell>
        </row>
        <row r="499">
          <cell r="I499" t="str">
            <v>GRUPO DE INFRAESTRUCTURA</v>
          </cell>
        </row>
        <row r="500">
          <cell r="I500" t="str">
            <v>GRUPO DE PROCESOS CORPORATIVOS</v>
          </cell>
        </row>
        <row r="501">
          <cell r="I501" t="str">
            <v xml:space="preserve">SUBDIRECCION ADMINISTRATIVA Y FINANCIERA </v>
          </cell>
        </row>
        <row r="502">
          <cell r="I502" t="str">
            <v>GRUPO DE GESTIÓN E INTEGRACIÓN DEL SINAP</v>
          </cell>
        </row>
        <row r="503">
          <cell r="I503" t="str">
            <v>GRUPO DE PLANEACIÓN Y MANEJO</v>
          </cell>
        </row>
        <row r="504">
          <cell r="I504" t="str">
            <v>GRUPO DE TRÁMITES Y EVALUACIÓN AMBIENTAL</v>
          </cell>
        </row>
        <row r="505">
          <cell r="I505" t="str">
            <v>GRUPO SISTEMAS DE INFORMACIÓN Y RADIOCOMUNICACIONES</v>
          </cell>
        </row>
        <row r="506">
          <cell r="I506" t="str">
            <v>SUBDIRECCIÓN DE GESTIÓN Y MANEJO</v>
          </cell>
        </row>
        <row r="507">
          <cell r="I507" t="str">
            <v>SUBDIRECCION DE SOSTENIBILIDAD Y NEGOCIOS AMBIENTALES</v>
          </cell>
        </row>
      </sheetData>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71-basica"/>
      <sheetName val="09-07-99(106 cargos)"/>
      <sheetName val="distr-nuevos car"/>
      <sheetName val="nuevas FUNCIONES"/>
      <sheetName val="TOTAL "/>
      <sheetName val="RESUMEN-07-29"/>
      <sheetName val="REESTRUC"/>
      <sheetName val="VALOR TOTAL PROY)"/>
      <sheetName val="Lista desplegable"/>
    </sheetNames>
    <sheetDataSet>
      <sheetData sheetId="0"/>
      <sheetData sheetId="1"/>
      <sheetData sheetId="2"/>
      <sheetData sheetId="3"/>
      <sheetData sheetId="4"/>
      <sheetData sheetId="5"/>
      <sheetData sheetId="6"/>
      <sheetData sheetId="7"/>
      <sheetData sheetId="8"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ery Brigeth Melguizo Báez" refreshedDate="45986.779967476854" createdVersion="8" refreshedVersion="8" minRefreshableVersion="3" recordCount="481" xr:uid="{A5392BE8-9A59-45AB-8576-3346AF4D0BF8}">
  <cacheSource type="worksheet">
    <worksheetSource ref="D3:AG462" sheet="Plan de acci�n consolidado 2025"/>
  </cacheSource>
  <cacheFields count="31">
    <cacheField name="Área" numFmtId="0">
      <sharedItems count="31">
        <s v="117-GRUPO DE TRABAJO DE DESARROLLO DE TALENTO HUMANO"/>
        <s v="2023-GRUPO DE TRABAJO DE CENTRO DE INFORMACIÓN TECNOLÓGICA Y APOYO A LA GESTIÓN DE PROPIEDAD LA INDUSTRIAL"/>
        <s v="2020-DIRECCIÓN DE NUEVAS CREACIONES"/>
        <s v="7200-DIRECCION DE HABEAS DATA"/>
        <s v="13-GRUPO DE TRABAJO DE CONCEPTOS Y APOYO LEGAL"/>
        <s v="20-OFICINA DE TECNOLOGÍA E INFORMÁTICA"/>
        <s v="60-GRUPO DE TRABAJO DE GESTIÓN JUDICIAL ADSCRITO A LA OFICINA ASESORA JURÍDICA"/>
        <s v="3200-DIRECCIÓN DE INVESTIGACIONES DE PROTECCIÓN DE USUARIOS DE SERVICIOS DE COMUNICACIONES"/>
        <s v="12-GRUPO DE TRABAJO DE REGULACIÓN"/>
        <s v="37-GRUPO DE TRABAJO DE ESTUDIOS ECONÓMICOS"/>
        <s v="141-GRUPO DE TRABAJO DE GESTIÓN DOCUMENTAL Y ARCHIVO"/>
        <s v="105-GRUPO DE TRABAJO DE CONTRATACIÓN"/>
        <s v="100-SECRETARIA GENERAL"/>
        <s v="2000-DESPACHO DEL SUPERINTENDENTE DELEGADO PARA LA PROPIEDAD INDUSTRIAL"/>
        <s v="72-GRUPO DE TRABAJO DE ATENCION AL CIUDADANO"/>
        <s v="71-GRUPO DE TRABAJO DE FORMACION"/>
        <s v="3003-GRUPO DE TRABAJO DE APOYO A LA RED NACIONAL DE PROTECCIÓN  AL CONSUMIDOR"/>
        <s v="1000-DESPACHO DEL SUPERINTENDENTE DELEGADO PARA LA PROTECCIÓN DE LA COMPETENCIA"/>
        <s v="111-GRUPO DE TRABAJO DE ADMINISTRACIÓN DE PERSONAL"/>
        <s v="7100-DIRECCIÓN DE INVESTIGACIONES DE PROTECCIÓN DE DATOS PERSONALES"/>
        <s v="50-OFICINA DE CONTROL INTERNO"/>
        <s v="6000-DESPACHO DEL SUPERINTENDENTE DELEGADO PARA EL CONTROL Y VERIFICACIÓN DE REGLAMENTOS TÉCNICOS Y METROLOGÍA LEGAL"/>
        <s v="142-GRUPO DE TRABAJO DE SERVICIOS ADMINISTRATIVOS Y RECURSOS FÍSICOS"/>
        <s v="3100-DIRECCION DE INVESTIGACIONES DE PROTECCION AL CONSUMIDOR"/>
        <s v="30-OFICINA ASESORA DE PLANEACIÓN"/>
        <s v="73-GRUPO DE TRABAJO DE COMUNICACION"/>
        <s v="130-DIRECCIÓN FINANCIERA"/>
        <s v="4000-DESPACHO DEL SUPERINTENDENTE DELEGADO PARA ASUNTOS JURISDICCIONALES"/>
        <s v="3000-DESPACHO DEL SUPERINTENDENTE DELEGADO PARA LA PROTECCIÓN DEL CONSUMIDOR"/>
        <s v="2010-DIRECCION DE SIGNOS DISTINTIVOS"/>
        <s v="7000-DESPACHO DEL SUPERINTENDENTE DELEGADO PARA LA PROTECCIÓN DE DATOS PERSONALES"/>
      </sharedItems>
    </cacheField>
    <cacheField name="Versión individual" numFmtId="0">
      <sharedItems containsSemiMixedTypes="0" containsString="0" containsNumber="1" containsInteger="1" minValue="0" maxValue="5"/>
    </cacheField>
    <cacheField name="Ident. Fila" numFmtId="0">
      <sharedItems/>
    </cacheField>
    <cacheField name="Código" numFmtId="0">
      <sharedItems/>
    </cacheField>
    <cacheField name="Categoría" numFmtId="0">
      <sharedItems/>
    </cacheField>
    <cacheField name="Objetivo estratégico" numFmtId="0">
      <sharedItems/>
    </cacheField>
    <cacheField name="Indicador estratégico" numFmtId="0">
      <sharedItems/>
    </cacheField>
    <cacheField name="Estrategia" numFmtId="0">
      <sharedItems longText="1"/>
    </cacheField>
    <cacheField name="Insumo de planeación del que se extrajo el producto" numFmtId="0">
      <sharedItems/>
    </cacheField>
    <cacheField name="¿Es producto compartido con otras áreas?" numFmtId="0">
      <sharedItems/>
    </cacheField>
    <cacheField name="Fuente de financiación" numFmtId="0">
      <sharedItems/>
    </cacheField>
    <cacheField name="Política(s) MIPG" numFmtId="0">
      <sharedItems/>
    </cacheField>
    <cacheField name="Asociación a planes" numFmtId="0">
      <sharedItems longText="1"/>
    </cacheField>
    <cacheField name="Producto o actividad" numFmtId="0">
      <sharedItems longText="1"/>
    </cacheField>
    <cacheField name="Participación %" numFmtId="0">
      <sharedItems containsSemiMixedTypes="0" containsString="0" containsNumber="1" containsInteger="1" minValue="0" maxValue="100"/>
    </cacheField>
    <cacheField name="Meta" numFmtId="0">
      <sharedItems containsSemiMixedTypes="0" containsString="0" containsNumber="1" containsInteger="1" minValue="1" maxValue="3357800"/>
    </cacheField>
    <cacheField name="Unidad de medida" numFmtId="0">
      <sharedItems/>
    </cacheField>
    <cacheField name="Formula de avance" numFmtId="0">
      <sharedItems longText="1"/>
    </cacheField>
    <cacheField name="Fecha inicio" numFmtId="14">
      <sharedItems containsSemiMixedTypes="0" containsNonDate="0" containsDate="1" containsString="0" minDate="2025-01-02T00:00:00" maxDate="2025-12-17T00:00:00"/>
    </cacheField>
    <cacheField name="Fecha fin" numFmtId="14">
      <sharedItems containsSemiMixedTypes="0" containsNonDate="0" containsDate="1" containsString="0" minDate="2025-01-31T00:00:00" maxDate="2026-01-01T00:00:00" count="82">
        <d v="2025-11-28T00:00:00"/>
        <d v="2025-04-30T00:00:00"/>
        <d v="2025-07-01T00:00:00"/>
        <d v="2025-02-28T00:00:00"/>
        <d v="2025-01-31T00:00:00"/>
        <d v="2025-12-22T00:00:00"/>
        <d v="2025-03-31T00:00:00"/>
        <d v="2025-12-12T00:00:00"/>
        <d v="2025-09-30T00:00:00"/>
        <d v="2025-08-29T00:00:00"/>
        <d v="2025-12-31T00:00:00"/>
        <d v="2025-10-30T00:00:00"/>
        <d v="2025-07-31T00:00:00"/>
        <d v="2025-07-04T00:00:00"/>
        <d v="2025-06-27T00:00:00"/>
        <d v="2025-12-10T00:00:00"/>
        <d v="2025-03-29T00:00:00"/>
        <d v="2025-12-19T00:00:00"/>
        <d v="2025-10-31T00:00:00"/>
        <d v="2025-12-15T00:00:00"/>
        <d v="2025-02-14T00:00:00"/>
        <d v="2025-12-30T00:00:00"/>
        <d v="2025-03-14T00:00:00"/>
        <d v="2025-07-15T00:00:00"/>
        <d v="2025-07-11T00:00:00"/>
        <d v="2025-03-25T00:00:00"/>
        <d v="2025-04-25T00:00:00"/>
        <d v="2025-05-30T00:00:00"/>
        <d v="2025-06-20T00:00:00"/>
        <d v="2025-04-15T00:00:00"/>
        <d v="2025-09-15T00:00:00"/>
        <d v="2025-11-15T00:00:00"/>
        <d v="2025-08-18T00:00:00"/>
        <d v="2025-11-14T00:00:00"/>
        <d v="2025-06-15T00:00:00"/>
        <d v="2025-08-15T00:00:00"/>
        <d v="2025-10-15T00:00:00"/>
        <d v="2025-03-15T00:00:00"/>
        <d v="2025-04-05T00:00:00"/>
        <d v="2025-05-16T00:00:00"/>
        <d v="2025-12-16T00:00:00"/>
        <d v="2025-02-21T00:00:00"/>
        <d v="2025-07-25T00:00:00"/>
        <d v="2025-07-18T00:00:00"/>
        <d v="2025-02-18T00:00:00"/>
        <d v="2025-06-04T00:00:00"/>
        <d v="2025-03-28T00:00:00"/>
        <d v="2025-12-05T00:00:00"/>
        <d v="2025-02-03T00:00:00"/>
        <d v="2025-04-14T00:00:00"/>
        <d v="2025-02-07T00:00:00"/>
        <d v="2025-03-17T00:00:00"/>
        <d v="2025-05-29T00:00:00"/>
        <d v="2025-08-04T00:00:00"/>
        <d v="2025-08-28T00:00:00"/>
        <d v="2025-10-17T00:00:00"/>
        <d v="2025-04-04T00:00:00"/>
        <d v="2025-05-02T00:00:00"/>
        <d v="2025-05-23T00:00:00"/>
        <d v="2025-03-05T00:00:00"/>
        <d v="2025-03-20T00:00:00"/>
        <d v="2025-10-03T00:00:00"/>
        <d v="2025-11-21T00:00:00"/>
        <d v="2025-11-07T00:00:00"/>
        <d v="2025-09-12T00:00:00"/>
        <d v="2025-09-26T00:00:00"/>
        <d v="2025-03-07T00:00:00"/>
        <d v="2025-11-20T00:00:00"/>
        <d v="2025-06-06T00:00:00"/>
        <d v="2025-11-19T00:00:00"/>
        <d v="2025-02-15T00:00:00"/>
        <d v="2025-04-11T00:00:00"/>
        <d v="2025-11-18T00:00:00"/>
        <d v="2025-11-17T00:00:00"/>
        <d v="2025-09-05T00:00:00"/>
        <d v="2025-04-21T00:00:00"/>
        <d v="2025-11-26T00:00:00"/>
        <d v="2025-05-12T00:00:00"/>
        <d v="2025-11-22T00:00:00"/>
        <d v="2025-07-30T00:00:00"/>
        <d v="2025-05-05T00:00:00"/>
        <d v="2025-05-08T00:00:00"/>
      </sharedItems>
    </cacheField>
    <cacheField name="MES" numFmtId="165">
      <sharedItems containsSemiMixedTypes="0" containsString="0" containsNumber="1" containsInteger="1" minValue="1" maxValue="12" count="12">
        <n v="11"/>
        <n v="4"/>
        <n v="7"/>
        <n v="2"/>
        <n v="1"/>
        <n v="12"/>
        <n v="3"/>
        <n v="9"/>
        <n v="8"/>
        <n v="10"/>
        <n v="6"/>
        <n v="5"/>
      </sharedItems>
    </cacheField>
    <cacheField name="Dependencias responsables de la ejecución de actividades" numFmtId="0">
      <sharedItems longText="1"/>
    </cacheField>
    <cacheField name="Reponderación" numFmtId="0">
      <sharedItems containsString="0" containsBlank="1" containsNumber="1" minValue="0" maxValue="100"/>
    </cacheField>
    <cacheField name="Porcentaje de avance" numFmtId="0">
      <sharedItems containsString="0" containsBlank="1" containsNumber="1" minValue="0" maxValue="103"/>
    </cacheField>
    <cacheField name="Descripción de lo anvanzado" numFmtId="0">
      <sharedItems containsBlank="1" longText="1"/>
    </cacheField>
    <cacheField name="Fecha de ejecución" numFmtId="166">
      <sharedItems containsNonDate="0" containsDate="1" containsString="0" containsBlank="1" minDate="1899-12-30T00:00:00" maxDate="2025-11-06T00:00:00"/>
    </cacheField>
    <cacheField name="Porcentaje de avance verificado" numFmtId="0">
      <sharedItems containsString="0" containsBlank="1" containsNumber="1" minValue="0" maxValue="100"/>
    </cacheField>
    <cacheField name="Descripción de la verificación de la OAP" numFmtId="0">
      <sharedItems containsBlank="1" longText="1"/>
    </cacheField>
    <cacheField name="Fecha de ejecución verificada" numFmtId="166">
      <sharedItems containsDate="1" containsString="0" containsBlank="1" containsMixedTypes="1" minDate="1899-12-31T04:03:11" maxDate="2025-11-15T00:00:00"/>
    </cacheField>
    <cacheField name="Eficiencia" numFmtId="0">
      <sharedItems containsString="0" containsBlank="1" containsNumber="1" containsInteger="1" minValue="0" maxValue="100"/>
    </cacheField>
    <cacheField name="Logro ponderado" numFmtId="0">
      <sharedItems containsString="0" containsBlank="1" containsNumber="1" minValue="0" maxValue="10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ery Brigeth Melguizo Báez" refreshedDate="46008.374239004632" createdVersion="8" refreshedVersion="8" minRefreshableVersion="3" recordCount="488" xr:uid="{1D23B729-02F9-4BBD-B88D-2AE5CB5AE301}">
  <cacheSource type="worksheet">
    <worksheetSource ref="T2:Y490" sheet="Plantilla publicacion (2)"/>
  </cacheSource>
  <cacheFields count="6">
    <cacheField name="tipo" numFmtId="0">
      <sharedItems count="5">
        <s v="Producto"/>
        <s v="Actividad propia"/>
        <s v="Actividad propia Eliminada"/>
        <s v="Actividad sin participación"/>
        <s v="Actividad sin participación Eliminada"/>
      </sharedItems>
    </cacheField>
    <cacheField name="Dimensión" numFmtId="0">
      <sharedItems count="7">
        <s v="DIMENSIÓN Talento humano"/>
        <s v="DIMENSIÓN Control Interno"/>
        <s v="DIMENSIÓN Gestión con Valores para Resultados"/>
        <s v="DIMENSIÓN Direccionamiento Estratégico y Planeación"/>
        <s v="DIMENSIÓN Gestión del conocimiento y la innovación"/>
        <s v="DIMENSIÓN Información y Comunicación"/>
        <s v="DIMENSIÓN Evaluación de Resultados"/>
      </sharedItems>
    </cacheField>
    <cacheField name="Ponderador " numFmtId="0">
      <sharedItems containsString="0" containsBlank="1" containsNumber="1" containsInteger="1" minValue="0" maxValue="100"/>
    </cacheField>
    <cacheField name="Reponderador " numFmtId="0">
      <sharedItems containsSemiMixedTypes="0" containsString="0" containsNumber="1" minValue="0" maxValue="100"/>
    </cacheField>
    <cacheField name="Logro " numFmtId="0">
      <sharedItems containsBlank="1" containsMixedTypes="1" containsNumber="1" minValue="0" maxValue="100"/>
    </cacheField>
    <cacheField name="Avance ponderado" numFmtId="0">
      <sharedItems containsBlank="1" containsMixedTypes="1" containsNumber="1" minValue="0" maxValue="41.666666666666657"/>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ery Brigeth Melguizo Báez" refreshedDate="46008.374497916666" createdVersion="8" refreshedVersion="8" minRefreshableVersion="3" recordCount="488" xr:uid="{B7B2D9B8-C1A6-4327-A910-6A0BD89A4CEC}">
  <cacheSource type="worksheet">
    <worksheetSource ref="R2:Y490" sheet="Plantilla publicacion (2)"/>
  </cacheSource>
  <cacheFields count="8">
    <cacheField name="AREA" numFmtId="0">
      <sharedItems count="31">
        <s v="111-GRUPO DE TRABAJO DE ADMINISTRACIÓN DE PERSONAL"/>
        <s v="50-OFICINA DE CONTROL INTERNO"/>
        <s v="20-OFICINA DE TECNOLOGÍA E INFORMÁTICA"/>
        <s v="117-GRUPO DE TRABAJO DE DESARROLLO DE TALENTO HUMANO"/>
        <s v="142-GRUPO DE TRABAJO DE SERVICIOS ADMINISTRATIVOS Y RECURSOS FÍSICOS"/>
        <s v="73-GRUPO DE TRABAJO DE COMUNICACION"/>
        <s v="3100-DIRECCION DE INVESTIGACIONES DE PROTECCION AL CONSUMIDOR"/>
        <s v="60-GRUPO DE TRABAJO DE GESTIÓN JUDICIAL ADSCRITO A LA OFICINA ASESORA JURÍDICA"/>
        <s v="105-GRUPO DE TRABAJO DE CONTRATACIÓN"/>
        <s v="2023-GRUPO DE TRABAJO DE CENTRO DE INFORMACIÓN TECNOLÓGICA Y APOYO A LA GESTIÓN DE PROPIEDAD LA INDUSTRIAL"/>
        <s v="2020-DIRECCIÓN DE NUEVAS CREACIONES"/>
        <s v="2010-DIRECCION DE SIGNOS DISTINTIVOS"/>
        <s v="13-GRUPO DE TRABAJO DE CONCEPTOS Y APOYO LEGAL"/>
        <s v="12-GRUPO DE TRABAJO DE REGULACIÓN"/>
        <s v="37-GRUPO DE TRABAJO DE ESTUDIOS ECONÓMICOS"/>
        <s v="7000-DESPACHO DEL SUPERINTENDENTE DELEGADO PARA LA PROTECCIÓN DE DATOS PERSONALES"/>
        <s v="7100-DIRECCIÓN DE INVESTIGACIONES DE PROTECCIÓN DE DATOS PERSONALES"/>
        <s v="7200-DIRECCION DE HABEAS DATA"/>
        <s v="72-GRUPO DE TRABAJO DE ATENCION AL CIUDADANO"/>
        <s v="3200-DIRECCIÓN DE INVESTIGACIONES DE PROTECCIÓN DE USUARIOS DE SERVICIOS DE COMUNICACIONES"/>
        <s v="2000-DESPACHO DEL SUPERINTENDENTE DELEGADO PARA LA PROPIEDAD INDUSTRIAL"/>
        <s v="4000-DESPACHO DEL SUPERINTENDENTE DELEGADO PARA ASUNTOS JURISDICCIONALES"/>
        <s v="30-OFICINA ASESORA DE PLANEACIÓN"/>
        <s v="1000-DESPACHO DEL SUPERINTENDENTE DELEGADO PARA LA PROTECCIÓN DE LA COMPETENCIA"/>
        <s v="71-GRUPO DE TRABAJO DE FORMACION"/>
        <s v="130-DIRECCIÓN FINANCIERA"/>
        <s v="6000-DESPACHO DEL SUPERINTENDENTE DELEGADO PARA EL CONTROL Y VERIFICACIÓN DE REGLAMENTOS TÉCNICOS Y METROLOGÍA LEGAL"/>
        <s v="3003-GRUPO DE TRABAJO DE APOYO A LA RED NACIONAL DE PROTECCIÓN  AL CONSUMIDOR"/>
        <s v="3000-DESPACHO DEL SUPERINTENDENTE DELEGADO PARA LA PROTECCIÓN DEL CONSUMIDOR"/>
        <s v="100-SECRETARIA GENERAL"/>
        <s v="141-GRUPO DE TRABAJO DE GESTIÓN DOCUMENTAL Y ARCHIVO"/>
      </sharedItems>
    </cacheField>
    <cacheField name="Cod " numFmtId="0">
      <sharedItems/>
    </cacheField>
    <cacheField name="tipo" numFmtId="0">
      <sharedItems count="5">
        <s v="Producto"/>
        <s v="Actividad propia"/>
        <s v="Actividad propia Eliminada"/>
        <s v="Actividad sin participación"/>
        <s v="Actividad sin participación Eliminada"/>
      </sharedItems>
    </cacheField>
    <cacheField name="Dimensión" numFmtId="0">
      <sharedItems count="7">
        <s v="DIMENSIÓN Talento humano"/>
        <s v="DIMENSIÓN Control Interno"/>
        <s v="DIMENSIÓN Gestión con Valores para Resultados"/>
        <s v="DIMENSIÓN Direccionamiento Estratégico y Planeación"/>
        <s v="DIMENSIÓN Gestión del conocimiento y la innovación"/>
        <s v="DIMENSIÓN Información y Comunicación"/>
        <s v="DIMENSIÓN Evaluación de Resultados"/>
      </sharedItems>
    </cacheField>
    <cacheField name="Ponderador " numFmtId="0">
      <sharedItems containsString="0" containsBlank="1" containsNumber="1" containsInteger="1" minValue="0" maxValue="100"/>
    </cacheField>
    <cacheField name="Reponderador " numFmtId="0">
      <sharedItems containsSemiMixedTypes="0" containsString="0" containsNumber="1" minValue="0" maxValue="100"/>
    </cacheField>
    <cacheField name="Logro " numFmtId="0">
      <sharedItems containsBlank="1" containsMixedTypes="1" containsNumber="1" minValue="0" maxValue="100"/>
    </cacheField>
    <cacheField name="Avance ponderado" numFmtId="0">
      <sharedItems containsBlank="1" containsMixedTypes="1" containsNumber="1" minValue="0" maxValue="41.666666666666657"/>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ery Brigeth Melguizo Báez" refreshedDate="46008.632352430555" createdVersion="8" refreshedVersion="8" minRefreshableVersion="3" recordCount="482" xr:uid="{28907CE1-921E-4611-9545-04552C0E0C64}">
  <cacheSource type="worksheet">
    <worksheetSource ref="A3:AH485" sheet="Plan de acci�n consolidado 2025"/>
  </cacheSource>
  <cacheFields count="34">
    <cacheField name="Código" numFmtId="0">
      <sharedItems containsString="0" containsBlank="1" containsNumber="1" containsInteger="1" minValue="12" maxValue="7200" count="32">
        <n v="117"/>
        <n v="2023"/>
        <n v="7200"/>
        <n v="13"/>
        <n v="20"/>
        <n v="60"/>
        <n v="3200"/>
        <n v="12"/>
        <n v="37"/>
        <n v="141"/>
        <n v="100"/>
        <n v="2000"/>
        <n v="1000"/>
        <n v="111"/>
        <n v="7100"/>
        <n v="50"/>
        <n v="6000"/>
        <n v="142"/>
        <n v="30"/>
        <n v="130"/>
        <n v="4000"/>
        <n v="3000"/>
        <n v="2010"/>
        <n v="7000"/>
        <n v="3100"/>
        <n v="72"/>
        <n v="3003"/>
        <n v="105"/>
        <n v="2020"/>
        <n v="73"/>
        <n v="71"/>
        <m/>
      </sharedItems>
    </cacheField>
    <cacheField name="Área" numFmtId="0">
      <sharedItems containsBlank="1"/>
    </cacheField>
    <cacheField name="Código2" numFmtId="0">
      <sharedItems containsBlank="1"/>
    </cacheField>
    <cacheField name="Área2" numFmtId="0">
      <sharedItems containsBlank="1"/>
    </cacheField>
    <cacheField name="Versión individual" numFmtId="0">
      <sharedItems containsString="0" containsBlank="1" containsNumber="1" containsInteger="1" minValue="0" maxValue="5"/>
    </cacheField>
    <cacheField name="Ident. Fila" numFmtId="0">
      <sharedItems containsBlank="1" count="4">
        <s v="Producto"/>
        <s v="Actividad propia"/>
        <s v="Actividad sin participación"/>
        <m/>
      </sharedItems>
    </cacheField>
    <cacheField name="Código3" numFmtId="0">
      <sharedItems containsBlank="1"/>
    </cacheField>
    <cacheField name="Categoría" numFmtId="0">
      <sharedItems containsBlank="1"/>
    </cacheField>
    <cacheField name="Objetivo estratégico" numFmtId="0">
      <sharedItems containsBlank="1"/>
    </cacheField>
    <cacheField name="Indicador estratégico" numFmtId="0">
      <sharedItems containsBlank="1"/>
    </cacheField>
    <cacheField name="Estrategia" numFmtId="0">
      <sharedItems containsBlank="1" longText="1"/>
    </cacheField>
    <cacheField name="Insumo de planeación del que se extrajo el producto" numFmtId="0">
      <sharedItems containsBlank="1"/>
    </cacheField>
    <cacheField name="¿Es producto compartido con otras áreas?" numFmtId="0">
      <sharedItems containsBlank="1"/>
    </cacheField>
    <cacheField name="Fuente de financiación" numFmtId="0">
      <sharedItems containsBlank="1"/>
    </cacheField>
    <cacheField name="Política(s) MIPG" numFmtId="0">
      <sharedItems containsBlank="1" containsMixedTypes="1" containsNumber="1" containsInteger="1" minValue="0" maxValue="0"/>
    </cacheField>
    <cacheField name="Asociación a planes" numFmtId="0">
      <sharedItems containsBlank="1" longText="1"/>
    </cacheField>
    <cacheField name="Producto o actividad" numFmtId="0">
      <sharedItems containsBlank="1" longText="1"/>
    </cacheField>
    <cacheField name="Participación %" numFmtId="0">
      <sharedItems containsString="0" containsBlank="1" containsNumber="1" containsInteger="1" minValue="0" maxValue="100"/>
    </cacheField>
    <cacheField name="Meta" numFmtId="0">
      <sharedItems containsString="0" containsBlank="1" containsNumber="1" containsInteger="1" minValue="1" maxValue="3357800"/>
    </cacheField>
    <cacheField name="Unidad de medida" numFmtId="0">
      <sharedItems containsBlank="1"/>
    </cacheField>
    <cacheField name="Formula de avance" numFmtId="0">
      <sharedItems containsBlank="1" longText="1"/>
    </cacheField>
    <cacheField name="Fecha inicio" numFmtId="0">
      <sharedItems containsNonDate="0" containsDate="1" containsString="0" containsBlank="1" minDate="2025-01-02T00:00:00" maxDate="2025-12-17T00:00:00"/>
    </cacheField>
    <cacheField name="Fecha fin" numFmtId="0">
      <sharedItems containsNonDate="0" containsDate="1" containsString="0" containsBlank="1" minDate="2025-01-31T00:00:00" maxDate="2026-01-01T00:00:00"/>
    </cacheField>
    <cacheField name="Dependencias responsables de la ejecución de actividades" numFmtId="0">
      <sharedItems containsBlank="1" longText="1"/>
    </cacheField>
    <cacheField name="Reponderación" numFmtId="0">
      <sharedItems containsString="0" containsBlank="1" containsNumber="1" minValue="0" maxValue="100"/>
    </cacheField>
    <cacheField name="Porcentaje de avance" numFmtId="0">
      <sharedItems containsString="0" containsBlank="1" containsNumber="1" minValue="0" maxValue="102.83"/>
    </cacheField>
    <cacheField name="Descripción de lo avanzado" numFmtId="0">
      <sharedItems containsBlank="1" containsMixedTypes="1" containsNumber="1" containsInteger="1" minValue="0" maxValue="0" longText="1"/>
    </cacheField>
    <cacheField name="Fecha de ejecución" numFmtId="0">
      <sharedItems containsNonDate="0" containsDate="1" containsString="0" containsBlank="1" minDate="2025-01-16T00:00:00" maxDate="2025-12-13T00:00:00"/>
    </cacheField>
    <cacheField name="Porcentaje de avance verificado" numFmtId="0">
      <sharedItems containsString="0" containsBlank="1" containsNumber="1" minValue="0" maxValue="100"/>
    </cacheField>
    <cacheField name="Descripción de la verificación de la OAP" numFmtId="0">
      <sharedItems containsBlank="1" longText="1"/>
    </cacheField>
    <cacheField name="Fecha de ejecución verificada" numFmtId="166">
      <sharedItems containsNonDate="0" containsDate="1" containsString="0" containsBlank="1" minDate="2025-01-16T00:00:00" maxDate="2025-12-13T00:00:00"/>
    </cacheField>
    <cacheField name="Eficiencia" numFmtId="0">
      <sharedItems containsString="0" containsBlank="1" containsNumber="1" containsInteger="1" minValue="0" maxValue="100"/>
    </cacheField>
    <cacheField name="Logro ponderado" numFmtId="0">
      <sharedItems containsSemiMixedTypes="0" containsString="0" containsNumber="1" minValue="0" maxValue="100"/>
    </cacheField>
    <cacheField name="mes" numFmtId="0">
      <sharedItems containsString="0" containsBlank="1" containsNumber="1" containsInteger="1" minValue="1" maxValue="12" count="13">
        <n v="11"/>
        <n v="4"/>
        <n v="7"/>
        <n v="2"/>
        <n v="1"/>
        <n v="12"/>
        <n v="3"/>
        <n v="9"/>
        <n v="8"/>
        <n v="10"/>
        <n v="6"/>
        <n v="5"/>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81">
  <r>
    <x v="0"/>
    <n v="0"/>
    <s v="Producto"/>
    <s v="117.1"/>
    <s v="Innovador"/>
    <s v="Fortalecer la gestión de la información, el conocimiento y la innovación para optimizar la capacidad institucional _x000a_"/>
    <s v="Cumplimiento de productos del PAI asociados a Fortalecer la gestión de la información, el conocimiento y la innovación para optimizar la capacidad institucional _x000a_"/>
    <s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PND - 5-31-5-b- Convergencia regional - Entidades públicas territoriales y nacionales fortalecidas "/>
    <s v="No"/>
    <s v="N/A"/>
    <s v="Política de Gestión Estratégica del Talento Humano _DIMENSIÓN Talento humano"/>
    <s v="N/A"/>
    <s v="Estrategia de ingreso efectivo de nuevos funcionarios que conduzca a la garantía del bienestar integral implementada. (Informe final de la implementación de la estrategia)"/>
    <n v="15"/>
    <n v="100"/>
    <s v="Porcentual"/>
    <s v="% de estrategias de ingreso efectivo de nuevos funcionarios realizada / 100% de estrategias de ingreso efectivo de nuevos funcionarios a realizar"/>
    <d v="2025-02-03T00:00:00"/>
    <x v="0"/>
    <x v="0"/>
    <s v="117-GRUPO DE TRABAJO DE DESARROLLO DE TALENTO HUMANO"/>
    <n v="15"/>
    <m/>
    <m/>
    <m/>
    <m/>
    <m/>
    <m/>
    <m/>
    <m/>
  </r>
  <r>
    <x v="0"/>
    <n v="0"/>
    <s v="Actividad propia"/>
    <s v="117.1.1"/>
    <s v="N/A"/>
    <s v="N/A"/>
    <s v="N/A"/>
    <s v="N/A"/>
    <s v="N/A"/>
    <s v="N/A"/>
    <s v="N/A"/>
    <s v="N/A"/>
    <s v="N/A"/>
    <s v="Diseñar y ejecutar la campaña &quot;Bienvenido a la SIC&quot;, dirigida a los nuevos funcionarios, que incluya como mínimo: Correo de bienvenida, tour virtual y explicación de los beneficios de la entidad (Documento del diseño de la campaña, informe semestral de seguimiento y evidencias de su cumplimiento)"/>
    <n v="25"/>
    <n v="100"/>
    <s v="Porcentual"/>
    <s v="% de nuevos servidores impactados con la campaña / 100% de nuevos servidores"/>
    <d v="2025-02-03T00:00:00"/>
    <x v="0"/>
    <x v="0"/>
    <s v="117-GRUPO DE TRABAJO DE DESARROLLO DE TALENTO HUMANO"/>
    <n v="3.75"/>
    <n v="85.74"/>
    <s v="Teniendo en cuenta que está previsto suplir un total de 414 empleos mediante concurso abierto, y que con corte al 31 de octubre se han posesionado 355 personas, el porcentaje de avance reportado corresponde al cumplimiento efectivo frente a la meta establecida. Este porcentaje se obtiene de dividir el número de personas posesionadas (355) entre el total de empleos proyectados (414), y el resultado se multiplica por cien para expresarlo en porcentaje. Al realizar este cálculo, se obtiene un porcentaje de avance del 85,74%, que refleja de manera precisa el cumplimiento alcanzado con corte a la fecha mencionada._x000a_A los servidores nuevos que ingresaron a la SIC se les envió por correo electrónico, palabras de bienvenidas y link del video del tur virtual. "/>
    <m/>
    <n v="85.74"/>
    <s v="Se avala el avance dado a la presente actividad se evidencian entregables de campañas,bienvenida y link de bienvenida "/>
    <m/>
    <n v="0"/>
    <n v="3.2152499999999997"/>
  </r>
  <r>
    <x v="0"/>
    <n v="0"/>
    <s v="Actividad propia"/>
    <s v="117.1.2"/>
    <s v="N/A"/>
    <s v="N/A"/>
    <s v="N/A"/>
    <s v="N/A"/>
    <s v="N/A"/>
    <s v="N/A"/>
    <s v="N/A"/>
    <s v="N/A"/>
    <s v="N/A"/>
    <s v="Realizar un Taller de adaptación al cambio dirigido a los líderes de las área (Listado de asistencia del taller)"/>
    <n v="25"/>
    <n v="1"/>
    <s v="Númerica"/>
    <s v="# de taller de adaptación al cambio dirigido a los líderes realizado / 1 taller de adaptación al cambio dirigido a los líderes a realizar"/>
    <d v="2025-04-01T00:00:00"/>
    <x v="1"/>
    <x v="1"/>
    <s v="117-GRUPO DE TRABAJO DE DESARROLLO DE TALENTO HUMANO"/>
    <n v="3.75"/>
    <n v="100"/>
    <s v="Se realizó el taller de adaptación al cambio dirigido a los líderes del área "/>
    <d v="2025-04-30T00:00:00"/>
    <n v="100"/>
    <s v="Se avala el cumplimiento de la presente actividad se allega lista de asistencia donde se evidencia taller de liderazgo para el cambio."/>
    <d v="2025-04-30T00:00:00"/>
    <n v="100"/>
    <n v="3.75"/>
  </r>
  <r>
    <x v="0"/>
    <n v="0"/>
    <s v="Actividad propia"/>
    <s v="117.1.3"/>
    <s v="N/A"/>
    <s v="N/A"/>
    <s v="N/A"/>
    <s v="N/A"/>
    <s v="N/A"/>
    <s v="N/A"/>
    <s v="N/A"/>
    <s v="N/A"/>
    <s v="N/A"/>
    <s v="Realizar encuesta sociodemográfica con el fin de caracterizar a los servidores e identificar acciones de mejora en pro de la felicidad de los servidores.  (Informe de los resultados de la encuesta / Documento que defina las acciones de mejora a implementar.)"/>
    <n v="25"/>
    <n v="1"/>
    <s v="Númerica"/>
    <s v="# de informe realizado / 1 informe programado"/>
    <d v="2025-06-03T00:00:00"/>
    <x v="2"/>
    <x v="2"/>
    <s v="117-GRUPO DE TRABAJO DE DESARROLLO DE TALENTO HUMANO"/>
    <n v="3.75"/>
    <n v="100"/>
    <s v="Realizar encuesta sociodemográfica con el fin de caracterizar a los servidores e identificar acciones de mejora en pro de la felicidad de los servidores."/>
    <d v="2025-06-27T00:00:00"/>
    <n v="100"/>
    <s v="Se avala el cumplimiento de la presente actividad. en donde se evidencia mediante un informe el análisis dado a la encuesta sociodemográfica realizada a los servidores públicos de la SIC "/>
    <d v="2025-06-27T00:00:00"/>
    <n v="100"/>
    <n v="3.75"/>
  </r>
  <r>
    <x v="0"/>
    <n v="0"/>
    <s v="Actividad propia"/>
    <s v="117.1.4"/>
    <s v="N/A"/>
    <s v="N/A"/>
    <s v="N/A"/>
    <s v="N/A"/>
    <s v="N/A"/>
    <s v="N/A"/>
    <s v="N/A"/>
    <s v="N/A"/>
    <s v="N/A"/>
    <s v="Realizar campañas &quot;escuchando tus emociones&quot; (Informe con estadísticas de las personas que participaron de la campaña)"/>
    <n v="25"/>
    <n v="6"/>
    <s v="Númerica"/>
    <s v="# de campaña escuchando tus emociones a realizada / 6 campaña escuchando tus emociones a realizar"/>
    <d v="2025-06-03T00:00:00"/>
    <x v="0"/>
    <x v="0"/>
    <s v="117-GRUPO DE TRABAJO DE DESARROLLO DE TALENTO HUMANO"/>
    <n v="3.75"/>
    <n v="85"/>
    <s v="Durante el mes de octubre se realizó la quinta campaña &quot;escuchando tus emociones&quot;, es un espacio de acompañamiento psicosocial individual que permite expresar las emociones en un entorno confidencial, mediante sesiones de 45 minutos realizadas de formas telefónicas, virtuales o presenciales."/>
    <m/>
    <n v="85"/>
    <s v="Se avala el avance dado a la presente actividad se han realizado 5 de las 6 campañas propuestas &quot;escuchando emociones, se evidencia presentación con estadisticas de temas de acompañamiento psicosocial individual."/>
    <m/>
    <n v="0"/>
    <n v="3.1875"/>
  </r>
  <r>
    <x v="0"/>
    <n v="0"/>
    <s v="Producto"/>
    <s v="117.2"/>
    <s v="Operativo"/>
    <s v="Fortalecer el Sistema Integral de Gestión Institucional en el marco del Modelo Integrado de Planeación y gestión para mejorar la prestación del servicio."/>
    <s v="Cumplimiento de productos del PAI asociados a Fortacer el Sistema Integral de Gestión Institucional para mejorar la prestación del servicio. _x000a_"/>
    <s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PND - 5-31-5-b- Convergencia regional - Entidades públicas territoriales y nacionales fortalecidas "/>
    <s v="No"/>
    <s v="N/A"/>
    <s v="Política de Gestión Estratégica del Talento Humano _DIMENSIÓN Talento humano"/>
    <s v="DECRETO 612;_x000a_PES_20240073"/>
    <s v="Documento del Plan Estratégico de Talento Humano, elaborado y publicado  (Plan elaborado y captura de pantalla de la publicación en página web de la SIC e Intrasic)"/>
    <n v="17"/>
    <n v="1"/>
    <s v="Númerica"/>
    <s v="# de planes estratégicos de talento humano elaborados y publicados / 1 planes estratégicos de talento humano a elaborar y publicar"/>
    <d v="2025-01-20T00:00:00"/>
    <x v="3"/>
    <x v="3"/>
    <s v="117-GRUPO DE TRABAJO DE DESARROLLO DE TALENTO HUMANO"/>
    <n v="17"/>
    <n v="100"/>
    <s v="Se elaboró el Plan Estratégico de Talento Humano y se realizó la publicación en página web de la SIC e Intrasic."/>
    <d v="2025-02-28T00:00:00"/>
    <n v="100"/>
    <s v="Se avala el cumplimiento del presente producto mediante los entregables establecidos en el mismo "/>
    <d v="2025-02-28T00:00:00"/>
    <n v="100"/>
    <n v="17"/>
  </r>
  <r>
    <x v="0"/>
    <n v="0"/>
    <s v="Actividad propia"/>
    <s v="117.2.1"/>
    <s v="N/A"/>
    <s v="N/A"/>
    <s v="N/A"/>
    <s v="N/A"/>
    <s v="N/A"/>
    <s v="N/A"/>
    <s v="N/A"/>
    <s v="N/A"/>
    <s v="N/A"/>
    <s v="Elaborar el documento del Plan Estratégico de Talento Humano (Documento del plan/único entregable)"/>
    <n v="60"/>
    <n v="1"/>
    <s v="Númerica"/>
    <s v="# de planes estratégicos elaborados / 1 planes estratégico a elaborar"/>
    <d v="2025-01-20T00:00:00"/>
    <x v="4"/>
    <x v="4"/>
    <s v="117-GRUPO DE TRABAJO DE DESARROLLO DE TALENTO HUMANO"/>
    <n v="10.199999999999999"/>
    <n v="100"/>
    <s v="Se elaboró el documento del Plan Estratégico de Talento Humano para la vigencia 2025."/>
    <d v="2025-01-31T00:00:00"/>
    <n v="100"/>
    <s v="Se avala el cumplimiento de la presente actividad mediante el documento denominado Plan estratégico de talento humano "/>
    <d v="2025-01-31T00:00:00"/>
    <n v="100"/>
    <n v="10.199999999999999"/>
  </r>
  <r>
    <x v="0"/>
    <n v="0"/>
    <s v="Actividad propia"/>
    <s v="117.2.2"/>
    <s v="N/A"/>
    <s v="N/A"/>
    <s v="N/A"/>
    <s v="N/A"/>
    <s v="N/A"/>
    <s v="N/A"/>
    <s v="N/A"/>
    <s v="N/A"/>
    <s v="N/A"/>
    <s v="Publicar el Plan Estratégico de Talento Humano  (Captura de pantalla de la publicación en página web de la SIC e Intrasic)"/>
    <n v="40"/>
    <n v="1"/>
    <s v="Númerica"/>
    <s v="# de planes estratégicos publicados / 1 Planes estratégicos a publicar"/>
    <d v="2025-02-03T00:00:00"/>
    <x v="3"/>
    <x v="3"/>
    <s v="117-GRUPO DE TRABAJO DE DESARROLLO DE TALENTO HUMANO"/>
    <n v="6.8"/>
    <n v="100"/>
    <s v="Se realizó la publicación del Plan Estratégico de Talento Humano tanto en la página web de la entidad como en la Intrasic."/>
    <d v="2025-02-28T00:00:00"/>
    <n v="100"/>
    <s v="Se avala el cumplimiento de la presente actividad mediante la publicación del plan estratégico de talento humano "/>
    <d v="2025-02-28T00:00:00"/>
    <n v="100"/>
    <n v="6.8"/>
  </r>
  <r>
    <x v="0"/>
    <n v="0"/>
    <s v="Producto"/>
    <s v="117.3"/>
    <s v="Operativo"/>
    <s v="Fortalecer el Sistema Integral de Gestión Institucional en el marco del Modelo Integrado de Planeación y gestión para mejorar la prestación del servicio."/>
    <s v="Cumplimiento de productos del PAI asociados a Fortacer el Sistema Integral de Gestión Institucional para mejorar la prestación del servicio. _x000a_"/>
    <s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PND - 5-31-5-b- Convergencia regional - Entidades públicas territoriales y nacionales fortalecidas "/>
    <s v="No"/>
    <s v="N/A"/>
    <s v="Política de Gestión Estratégica del Talento Humano _DIMENSIÓN Talento humano"/>
    <s v="N/A"/>
    <s v="Objetivo de mejora Empresas Familiarmente responsables efr, cumplidos (Informe consolidado de cumplimiento de objetivos de mejora, único entregable)"/>
    <n v="17"/>
    <n v="1"/>
    <s v="Númerica"/>
    <s v="# de Objetivos de mejora efr cumplidos / 1 objetivos de mejora a cumplir"/>
    <d v="2025-01-20T00:00:00"/>
    <x v="5"/>
    <x v="5"/>
    <s v="117-GRUPO DE TRABAJO DE DESARROLLO DE TALENTO HUMANO"/>
    <n v="17"/>
    <m/>
    <m/>
    <m/>
    <m/>
    <m/>
    <m/>
    <m/>
    <m/>
  </r>
  <r>
    <x v="0"/>
    <n v="0"/>
    <s v="Actividad propia"/>
    <s v="117.3.1"/>
    <s v="N/A"/>
    <s v="N/A"/>
    <s v="N/A"/>
    <s v="N/A"/>
    <s v="N/A"/>
    <s v="N/A"/>
    <s v="N/A"/>
    <s v="N/A"/>
    <s v="N/A"/>
    <s v="Establecer plan de trabajo con acciones, fechas y responsables, para el cumplimiento de los objetivos de mejora efr   (Plan de trabajo / único entregable)"/>
    <n v="80"/>
    <n v="1"/>
    <s v="Númerica"/>
    <s v="# de Objetivos de mejora efr cumplidos / 1 objetivos de mejora a cumplir"/>
    <d v="2025-01-20T00:00:00"/>
    <x v="4"/>
    <x v="4"/>
    <s v="117-GRUPO DE TRABAJO DE DESARROLLO DE TALENTO HUMANO"/>
    <n v="13.6"/>
    <n v="100"/>
    <s v="Se estableció el plan de trabajo con acciones, fechas y responsables, para el cumplimiento de los objetivos de mejora efr."/>
    <d v="2025-01-30T00:00:00"/>
    <n v="100"/>
    <s v="Se avala el cumplimiento de la presente actividad mediante el plan de trabajo EFR "/>
    <d v="2025-01-30T00:00:00"/>
    <n v="100"/>
    <n v="13.6"/>
  </r>
  <r>
    <x v="0"/>
    <n v="0"/>
    <s v="Actividad propia"/>
    <s v="117.3.2"/>
    <s v="N/A"/>
    <s v="N/A"/>
    <s v="N/A"/>
    <s v="N/A"/>
    <s v="N/A"/>
    <s v="N/A"/>
    <s v="N/A"/>
    <s v="N/A"/>
    <s v="N/A"/>
    <s v="Ejecutar el plan de trabajo para el cumplimiento de los objetivos de mejora efr  (Informes trimestrales (4) de seguimiento y soportes documentales de cumplimiento)"/>
    <n v="20"/>
    <n v="100"/>
    <s v="Porcentual"/>
    <s v="% de Plan ejecutado / 100% de Plan a ejecutar"/>
    <d v="2025-02-03T00:00:00"/>
    <x v="5"/>
    <x v="5"/>
    <s v="117-GRUPO DE TRABAJO DE DESARROLLO DE TALENTO HUMANO"/>
    <n v="3.4"/>
    <n v="73"/>
    <s v="Durante el mes de octubre se realizaron las siguientes actividades de los objetivos de mejora efr: 1. Desarrollar campaña de comunicación del Modelo de Gestión efr y las medidas efr, a través de diferentes medios 2. Realizar propuesta inicial de marca empleadora para la entidad a partir de las fortalezas existentes en la organización"/>
    <m/>
    <n v="73"/>
    <s v="Se avala el avance dado a la presente actividad en la cual se ejecutaron las actividades de campaña de comunicación del modelo de gestión efr y propuesta inicial de marca empleadora. "/>
    <m/>
    <n v="0"/>
    <n v="2.4819999999999998"/>
  </r>
  <r>
    <x v="0"/>
    <n v="0"/>
    <s v="Producto"/>
    <s v="117.4"/>
    <s v="Operativo"/>
    <s v="Fortalecer el Sistema Integral de Gestión Institucional en el marco del Modelo Integrado de Planeación y gestión para mejorar la prestación del servicio."/>
    <s v="Cumplimiento de productos del PAI asociados a Fortacer el Sistema Integral de Gestión Institucional para mejorar la prestación del servicio. _x000a_"/>
    <s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PND - 5-31-5-b- Convergencia regional - Entidades públicas territoriales y nacionales fortalecidas "/>
    <s v="No"/>
    <s v="FUNCIONAMIENTO"/>
    <s v="Política de Gestión Estratégica del Talento Humano _DIMENSIÓN Talento humano"/>
    <s v="DECRETO 612"/>
    <s v="Plan de Bienestar Social y Estímulos, elaborado y ejecutado (Informe semestral de la ejecución del plan / único entregable)"/>
    <n v="17"/>
    <n v="100"/>
    <s v="Porcentual"/>
    <s v="% de Plan de bienestar elaborado y ejecutado / 100% de plan de bienestar social y estímulos a elaborar y ejecutar"/>
    <d v="2025-01-13T00:00:00"/>
    <x v="5"/>
    <x v="5"/>
    <s v="117-GRUPO DE TRABAJO DE DESARROLLO DE TALENTO HUMANO"/>
    <n v="17"/>
    <n v="41.1"/>
    <s v="Se elaboró el primer informe semestral de Plan de Bienestar Social y Estímulos, se ajusta porcentaje de acuerdo a las indicaciones de la OAP"/>
    <m/>
    <n v="41.1"/>
    <s v="Se avala el avance dado al presente producto, el plan de trabajo se viene ejecutando de acuerdo a la programación las evidencias de la ejecución del plan se encuentra cargadas en el actividad 117.4.2. Se recomienda para los próximos seguimientos adjuntar el plan de trabajo y los soportes en esta sección."/>
    <m/>
    <n v="0"/>
    <n v="6.9870000000000001"/>
  </r>
  <r>
    <x v="0"/>
    <n v="0"/>
    <s v="Actividad propia"/>
    <s v="117.4.1"/>
    <s v="N/A"/>
    <s v="N/A"/>
    <s v="N/A"/>
    <s v="N/A"/>
    <s v="N/A"/>
    <s v="N/A"/>
    <s v="N/A"/>
    <s v="N/A"/>
    <s v="N/A"/>
    <s v="Elaborar y presentar para aprobación del Comité Institucional de Gestión y desempeño la propuesta de plan de bienestar social y estímulos (Acta de Comité Institucional de Gestión y Desempeño aprobando el Plan de Bienestar Social y Estímulos-único entregable)"/>
    <n v="15"/>
    <n v="1"/>
    <s v="Númerica"/>
    <s v="# de planes de bienestar social y estímulos aprobado / 1 planes de bienestar social y estímulos a aprobar"/>
    <d v="2025-01-13T00:00:00"/>
    <x v="4"/>
    <x v="4"/>
    <s v="117-GRUPO DE TRABAJO DE DESARROLLO DE TALENTO HUMANO"/>
    <n v="2.5499999999999998"/>
    <n v="100"/>
    <s v="Se elaboró el plan de bienestar social y estímulos y fue aprobado  por el Comité Institucional de Gestión y Desempeño en reunión celebrada el 29 de enero de 2025."/>
    <d v="2025-01-31T00:00:00"/>
    <n v="100"/>
    <s v="Se avala el cumplimiento de la presente actividad.  "/>
    <d v="2025-01-31T00:00:00"/>
    <n v="100"/>
    <n v="2.5499999999999998"/>
  </r>
  <r>
    <x v="0"/>
    <n v="0"/>
    <s v="Actividad propia"/>
    <s v="117.4.2"/>
    <s v="N/A"/>
    <s v="N/A"/>
    <s v="N/A"/>
    <s v="N/A"/>
    <s v="N/A"/>
    <s v="N/A"/>
    <s v="N/A"/>
    <s v="N/A"/>
    <s v="N/A"/>
    <s v="Realizar la Resolución de adopción del plan de bienestar social y Estímulos  y publicar el plan aprobado en la página web e intrasic (Resolución adoptando el Plan de Bienestar Social y Estímulos y  Soporte de publicación del plan)"/>
    <n v="15"/>
    <n v="1"/>
    <s v="Númerica"/>
    <s v="# de resoluciones adoptando el plan de bienestar social y estímulos realizadas / 1 resoluciones adoptando el plan de bienestar social y estímulos a realizar"/>
    <d v="2025-01-13T00:00:00"/>
    <x v="4"/>
    <x v="4"/>
    <s v="117-GRUPO DE TRABAJO DE DESARROLLO DE TALENTO HUMANO"/>
    <n v="2.5499999999999998"/>
    <n v="100"/>
    <s v="Mediante Resolución 2240 de 2025 se adoptó el Plan de Bienestar Social y Estímulos y se publicó el la resolución en la página web e intrasic."/>
    <d v="2025-01-31T00:00:00"/>
    <n v="100"/>
    <s v="Se avala el cumplimiento de la presente actividad mediante la resolución del plan de bienestar"/>
    <d v="2025-01-31T00:00:00"/>
    <n v="100"/>
    <n v="2.5499999999999998"/>
  </r>
  <r>
    <x v="0"/>
    <n v="0"/>
    <s v="Actividad propia"/>
    <s v="117.4.3"/>
    <s v="N/A"/>
    <s v="N/A"/>
    <s v="N/A"/>
    <s v="N/A"/>
    <s v="N/A"/>
    <s v="N/A"/>
    <s v="N/A"/>
    <s v="N/A"/>
    <s v="N/A"/>
    <s v="Ejecutar el  plan de Bienestar Social y Estímulos (Captura de pantalla de publicación de actividades de bienestar y Estímulos cuando aplique/ Listas de asistencia a actividades de Bienestar social y Estímulos, cuando aplique e informe semestral de las actividades realizadas)"/>
    <n v="70"/>
    <n v="100"/>
    <s v="Porcentual"/>
    <s v="% de Plan ejecutado / 100% de Plan a ejecutar"/>
    <d v="2025-02-03T00:00:00"/>
    <x v="5"/>
    <x v="5"/>
    <s v="117-GRUPO DE TRABAJO DE DESARROLLO DE TALENTO HUMANO"/>
    <n v="11.9"/>
    <n v="75.099999999999994"/>
    <s v="Durante los meses de octubre se realizaron las siguientes actividades de Bienestar: Rutas, Parqueaderos, Teletrabajo, Jornada Especial de Mujeres Embarazadas, Horario Flexible, Valera Emocional los permisos de la Valera está a disposición de los funcionarios y el reporte de uso de Valera depende la solicitud de los funcionarios, Incentivo al Uso de la Bicicleta, Salas Amigas de la Familia Lactante, Asesorías de la Caja de Compensación, Celebración Cumpleaños, Día de los niños, Animales de compañía, bienvenida bebe, Higiene mental, Semana de la salud, Café del conocimiento. Liderazgo para el cambio, Ejercicio es salud y deporte, Gimnasia cerebral, Vacaciones recreativas, Reconocimiento pensionados, Asesoría Fondo Nacional del Ahorro, Reconocimiento a la Antigüedad Laboral, Reconocimiento a los servidores públicos según su profesión."/>
    <m/>
    <n v="75.099999999999994"/>
    <s v="Se avala el avance dado a lapresente actividad en el marco del plan de trabajo de bienestar."/>
    <m/>
    <n v="0"/>
    <n v="8.9368999999999996"/>
  </r>
  <r>
    <x v="0"/>
    <n v="0"/>
    <s v="Producto"/>
    <s v="117.5"/>
    <s v="Operativo"/>
    <s v="Fortalecer el Sistema Integral de Gestión Institucional en el marco del Modelo Integrado de Planeación y gestión para mejorar la prestación del servicio."/>
    <s v="Cumplimiento de productos del PAI asociados a Fortacer el Sistema Integral de Gestión Institucional para mejorar la prestación del servicio. _x000a_"/>
    <s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PND - 5-31-5-b- Convergencia regional - Entidades públicas territoriales y nacionales fortalecidas "/>
    <s v="No"/>
    <s v="FUNCIONAMIENTO"/>
    <s v="Política de Gestión Estratégica del Talento Humano _DIMENSIÓN Talento humano"/>
    <s v="DECRETO 612"/>
    <s v="Plan de Capacitación, elaborado y ejecutado  (Informe semestral de la ejecución del plan)"/>
    <n v="17"/>
    <n v="100"/>
    <s v="Porcentual"/>
    <s v="% de Plan de capacitación elaborado y  ejecutado / 100% de plan de capacitación  a elaborar y ejecutar"/>
    <d v="2025-01-13T00:00:00"/>
    <x v="5"/>
    <x v="5"/>
    <s v="117-GRUPO DE TRABAJO DE DESARROLLO DE TALENTO HUMANO"/>
    <n v="17"/>
    <n v="10.5"/>
    <s v="Se elaboró el informe semestral de Plan de Institucional de Capacitación y se ajusta el avance de porcentaje."/>
    <m/>
    <n v="10.5"/>
    <s v="Se avala el avance dado al presente producto, el plan de trabajo se viene ejecutando de acuerdo a la programación las evidencias de la ejecución del plan se encuentra cargadas en el actividad 117.5.2. Se recomienda para los próximos seguimientos adjuntar el plan de trabajo y los soportes en esta sección."/>
    <m/>
    <n v="0"/>
    <n v="1.7849999999999999"/>
  </r>
  <r>
    <x v="0"/>
    <n v="0"/>
    <s v="Actividad propia"/>
    <s v="117.5.1"/>
    <s v="N/A"/>
    <s v="N/A"/>
    <s v="N/A"/>
    <s v="N/A"/>
    <s v="N/A"/>
    <s v="N/A"/>
    <s v="N/A"/>
    <s v="N/A"/>
    <s v="N/A"/>
    <s v="Elaborar y presentar para aprobación del Comité Institucional de Gestión y desempeño la propuesta de plan de capacitación (Acta de Comité Institucional de Gestión y Desempeño aprobando el Plan de Capacitación único entregable)"/>
    <n v="15"/>
    <n v="1"/>
    <s v="Númerica"/>
    <s v="# de planes de capacitación  aprobado / 1 planes de capacitación  a aprobar"/>
    <d v="2025-01-13T00:00:00"/>
    <x v="4"/>
    <x v="4"/>
    <s v="117-GRUPO DE TRABAJO DE DESARROLLO DE TALENTO HUMANO"/>
    <n v="2.5499999999999998"/>
    <n v="100"/>
    <s v="Se elaboró el Plan Institucional de Capacitación 2025 y fue aprobado  por el Comité Institucional de Gestión y Desempeño en reunión celebrada el 29 de enero de 2025."/>
    <d v="2025-01-31T00:00:00"/>
    <n v="100"/>
    <s v="Se aprueba cumplimiento de la presente actividad"/>
    <d v="2025-01-31T00:00:00"/>
    <n v="100"/>
    <n v="2.5499999999999998"/>
  </r>
  <r>
    <x v="0"/>
    <n v="0"/>
    <s v="Actividad propia"/>
    <s v="117.5.2"/>
    <s v="N/A"/>
    <s v="N/A"/>
    <s v="N/A"/>
    <s v="N/A"/>
    <s v="N/A"/>
    <s v="N/A"/>
    <s v="N/A"/>
    <s v="N/A"/>
    <s v="N/A"/>
    <s v="Realizar la Resolución de adopción del plan de capacitación y publicar el plan aprobado en la página web e intrasic (Resolución adoptando el Plan de Capacitación-único entregable)"/>
    <n v="15"/>
    <n v="1"/>
    <s v="Númerica"/>
    <s v="# de resoluciones adoptando el plan de capacitación realizada / 1 resoluciones adoptando el plan de capacitación a realizar"/>
    <d v="2025-01-13T00:00:00"/>
    <x v="4"/>
    <x v="4"/>
    <s v="117-GRUPO DE TRABAJO DE DESARROLLO DE TALENTO HUMANO"/>
    <n v="2.5499999999999998"/>
    <n v="100"/>
    <s v="Mediante Resolución 2241 de 2025 se adoptó el plan de capacitación y se publicó en la página web e intrasic."/>
    <d v="2025-01-31T00:00:00"/>
    <n v="100"/>
    <s v="Se avala el cumplimiento de la presente actividad mediante la resolución de capacitaciones para la vigencia 2025."/>
    <d v="2025-01-31T00:00:00"/>
    <n v="100"/>
    <n v="2.5499999999999998"/>
  </r>
  <r>
    <x v="0"/>
    <n v="0"/>
    <s v="Actividad propia"/>
    <s v="117.5.3"/>
    <s v="N/A"/>
    <s v="N/A"/>
    <s v="N/A"/>
    <s v="N/A"/>
    <s v="N/A"/>
    <s v="N/A"/>
    <s v="N/A"/>
    <s v="N/A"/>
    <s v="N/A"/>
    <s v="Ejecutar el  plan de Capacitación (Listas de asistencia cuando aplique, captura de pantalla de la reunión de capacitaciones cuando aplique e informe semestral de las actividades realizadas)"/>
    <n v="70"/>
    <n v="100"/>
    <s v="Porcentual"/>
    <s v="% de Plan ejecutado / 100% de Plan a ejecutar"/>
    <d v="2025-02-03T00:00:00"/>
    <x v="5"/>
    <x v="5"/>
    <s v="117-GRUPO DE TRABAJO DE DESARROLLO DE TALENTO HUMANO"/>
    <n v="11.9"/>
    <n v="75.5"/>
    <s v="Durante el mes de octubre se realizaron las siguientes actividades: _x000a_Gestión y manejo documental, Participación y servicio al ciudadano, Gestión del talento humano, habilidades balandas, Presupuesto público y proyectos de inversión, Excel intermedio, Inteligencia Artificial, Lenguaje claro, Derecho Disciplinario, Derecho Probatorio, Derecho Probatorio con énfasis en ámbito privado, Certificación ISO 27001, Contratación Pública, Género y salud mental en el trabajo, Identidades de género y orientación sexual diversa.   _x000a_"/>
    <m/>
    <n v="75.5"/>
    <s v="Se avala el avance dado a la presente activdad se realizaron capacitaciones en temas de habilidades blandas, presupuesto público, gestión y manejo documental, participación y servicos del ciudadano, gestión del talento humano entre otros. "/>
    <m/>
    <n v="0"/>
    <n v="8.9845000000000006"/>
  </r>
  <r>
    <x v="0"/>
    <n v="0"/>
    <s v="Producto"/>
    <s v="117.6"/>
    <s v="Operativo"/>
    <s v="Fortalecer el Sistema Integral de Gestión Institucional en el marco del Modelo Integrado de Planeación y gestión para mejorar la prestación del servicio."/>
    <s v="Cumplimiento de productos del PAI asociados a Fortacer el Sistema Integral de Gestión Institucional para mejorar la prestación del servicio. _x000a_"/>
    <s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PND - 5-31-5-b- Convergencia regional - Entidades públicas territoriales y nacionales fortalecidas "/>
    <s v="No"/>
    <s v="FUNCIONAMIENTO"/>
    <s v="Política de Gestión Estratégica del Talento Humano _DIMENSIÓN Talento humano"/>
    <s v="DECRETO 612"/>
    <s v="Plan de Seguridad y salud en el Trabajo SST, elaborado y ejecutado  (Informe semestral de la ejecución del plan)"/>
    <n v="17"/>
    <n v="100"/>
    <s v="Porcentual"/>
    <s v="% de Plan de  SST elaborado y ejecutado / 100% de plan de SST a elaborar y ejecutar"/>
    <d v="2025-01-13T00:00:00"/>
    <x v="5"/>
    <x v="5"/>
    <s v="117-GRUPO DE TRABAJO DE DESARROLLO DE TALENTO HUMANO"/>
    <n v="17"/>
    <n v="43"/>
    <s v="Se elaboró el informe semestral de las actividades realizadas en el programa de SST. y se ajusta el porcentaje del producto"/>
    <m/>
    <n v="43"/>
    <s v="Se avala el avance dado al presente producto, el plan de trabajo se viene ejecutando de acuerdo a la programación,  las evidencias de la ejecución del plan se encuentra cargadas en el actividad 117.6.2. Se recomienda para los próximos seguimientos adjuntar el plan de trabajo y los soportes en esta sección."/>
    <m/>
    <n v="0"/>
    <n v="7.31"/>
  </r>
  <r>
    <x v="0"/>
    <n v="0"/>
    <s v="Actividad propia"/>
    <s v="117.6.1"/>
    <s v="N/A"/>
    <s v="N/A"/>
    <s v="N/A"/>
    <s v="N/A"/>
    <s v="N/A"/>
    <s v="N/A"/>
    <s v="N/A"/>
    <s v="N/A"/>
    <s v="N/A"/>
    <s v="Realizar la resolución de adopción del Plan de SST  (Resolución adoptando el Plan de SST-único entregable)"/>
    <n v="30"/>
    <n v="1"/>
    <s v="Porcentual"/>
    <s v="% de resoluciones de adopción SST  realizadas / 1% de resoluciones de adopción SST a realizar"/>
    <d v="2025-01-13T00:00:00"/>
    <x v="4"/>
    <x v="4"/>
    <s v="117-GRUPO DE TRABAJO DE DESARROLLO DE TALENTO HUMANO"/>
    <n v="5.0999999999999996"/>
    <n v="100"/>
    <s v="Mediante Resolución 2242 de 2025 se adoptó el Plan Anual de trabajo para el Sistema de Gestión de Seguridad y Salud en el Trabajo de la Superintendencia de Industria y Comercio para la vigencia 2025._x000a_Se ajusta a las observaciones realizada por la OAP"/>
    <d v="2025-01-31T00:00:00"/>
    <n v="100"/>
    <s v="Se avala el cumplimiento de la presente actividad"/>
    <d v="2025-01-31T00:00:00"/>
    <n v="100"/>
    <n v="5.0999999999999996"/>
  </r>
  <r>
    <x v="0"/>
    <n v="0"/>
    <s v="Actividad propia"/>
    <s v="117.6.2"/>
    <s v="N/A"/>
    <s v="N/A"/>
    <s v="N/A"/>
    <s v="N/A"/>
    <s v="N/A"/>
    <s v="N/A"/>
    <s v="N/A"/>
    <s v="N/A"/>
    <s v="N/A"/>
    <s v="Cumplir con la ejecución del plan de SST   (Captura  de publicación de actividades de Seguridad y Salud en el Trabajo, cuando aplique/ Listas de asistencia a actividades de Seguridad y Salud en el Trabajo, cuando aplique y informe semestral de las actividades realizadas)"/>
    <n v="70"/>
    <n v="100"/>
    <s v="Porcentual"/>
    <s v="% de ejecución del plan de SST cumplido / 100% de plan de SST a cumplir"/>
    <d v="2025-02-03T00:00:00"/>
    <x v="5"/>
    <x v="5"/>
    <s v="117-GRUPO DE TRABAJO DE DESARROLLO DE TALENTO HUMANO"/>
    <n v="11.9"/>
    <n v="65"/>
    <s v="Durante el mes de  octubre se realizaron las siguientes actividades de SST: Actas mensuales reunión copasst, y Registro y análisis del indicador (En la hoja de Excel se encuentran los 6)."/>
    <m/>
    <n v="65"/>
    <s v="Se avala el avance dado a la presente actividad en la cual se adjuntan soportes Comite Coppast e indicador "/>
    <m/>
    <n v="0"/>
    <n v="7.7350000000000003"/>
  </r>
  <r>
    <x v="1"/>
    <n v="0"/>
    <s v="Producto"/>
    <s v="2023.1"/>
    <s v="Operativo"/>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PND - 2-03-9-b- Seguridad humana y justicia social - Aprovechamiento de la propiedad intelectual "/>
    <s v="No"/>
    <s v="C-3503-0200-0014-20309b"/>
    <s v="Política Servicio al Ciudadano_DIMENSIÓN Gestión con Valores para Resultados"/>
    <s v="PEI_14;_x000a_PES_20230191;_x000a_PND_ 2_Fomentar estrategiasDe sensibilizaciónPara el reconocimiento, aprovechamiento y uso responsableDe losDerechosDePI"/>
    <s v="Programas de fomento al uso estratégico de la propiedad industrial como herramienta de competitividad para empresarios, ejecutados.  (Matriz de seguimiento e informe final de ejecución de los programas)"/>
    <n v="30"/>
    <n v="100"/>
    <s v="Porcentual"/>
    <s v="% de seguimientos realizados / 100% de seguimientos programados"/>
    <d v="2025-01-13T00:00:00"/>
    <x v="0"/>
    <x v="0"/>
    <s v="2023-GRUPO DE TRABAJO DE CENTRO DE INFORMACIÓN TECNOLÓGICA Y APOYO A LA GESTIÓN DE PROPIEDAD LA INDUSTRIAL"/>
    <n v="30"/>
    <n v="90"/>
    <s v="Los Programas de fomento al uso estratégico de la propiedad industrial como herramienta de competitividad para empresarios, como son el programa CATI y MiPYMES se encuentran en ejecución.  Los avances de cada programa están cargados en las actividades 2023.1.2 y 2023.1.4._x000a_El porcentaje de avance se calcula utilizando la fórmula de avance, que es: seguimientos realizados / seguimientos programados. Durante el año se realizarán un total de 10 seguimientos, y actualmente se está reportando el noveno seguimiento. Por lo tanto, el porcentaje de avance es del 90%."/>
    <m/>
    <n v="90"/>
    <s v="La ejecución de los programas de fomento CATI y MiPYMES se documenta con la entrega de sus respectivas matrices de seguimiento. El porcentaje de avance reportado es del 90%. Este valor se deriva de la finalización de 9 de los 10 seguimientos previstos en el cronograma anual para monitorear la ejecución de dichos programas. Se avala informe de seguimiento."/>
    <m/>
    <n v="0"/>
    <n v="27"/>
  </r>
  <r>
    <x v="1"/>
    <n v="0"/>
    <s v="Actividad propia"/>
    <s v="2023.1.1"/>
    <s v="N/A"/>
    <s v="N/A"/>
    <s v="N/A"/>
    <s v="N/A"/>
    <s v="N/A"/>
    <s v="N/A"/>
    <s v="N/A"/>
    <s v="N/A"/>
    <s v="N/A"/>
    <s v="Elaborar matriz de metas y seguimiento de ejecución del programa"/>
    <n v="10"/>
    <n v="1"/>
    <s v="Númerica"/>
    <s v="# de matrices realizadas / 1 matrices programadas"/>
    <d v="2025-01-13T00:00:00"/>
    <x v="3"/>
    <x v="3"/>
    <s v="2023-GRUPO DE TRABAJO DE CENTRO DE INFORMACIÓN TECNOLÓGICA Y APOYO A LA GESTIÓN DE PROPIEDAD LA INDUSTRIAL"/>
    <n v="3"/>
    <n v="100"/>
    <s v="Se elaboró la matriz de metas y seguimiento de ejecución del programa CATI del año 2025_x000a_"/>
    <d v="2025-02-28T00:00:00"/>
    <n v="100"/>
    <s v="Se valida la evidencia. Respecto del seguimiento es importante remitir la matriz diligenciada por mes con el fin de validar los seguimientos realizados en la actividad de ejecutar el programa de CATIS."/>
    <d v="2025-02-28T00:00:00"/>
    <n v="100"/>
    <n v="3"/>
  </r>
  <r>
    <x v="1"/>
    <n v="0"/>
    <s v="Actividad propia"/>
    <s v="2023.1.2"/>
    <s v="N/A"/>
    <s v="N/A"/>
    <s v="N/A"/>
    <s v="N/A"/>
    <s v="N/A"/>
    <s v="N/A"/>
    <s v="N/A"/>
    <s v="N/A"/>
    <s v="N/A"/>
    <s v="Ejecutar el programa Centros de Apoyo a la Tecnología y la Innovación CATI. (Matriz de seguimiento e Informe final del programa)"/>
    <n v="60"/>
    <n v="100"/>
    <s v="Porcentual"/>
    <s v="% de seguimientos realizados / 100% de seguimientos programados"/>
    <d v="2025-02-03T00:00:00"/>
    <x v="0"/>
    <x v="0"/>
    <s v="2023-GRUPO DE TRABAJO DE CENTRO DE INFORMACIÓN TECNOLÓGICA Y APOYO A LA GESTIÓN DE PROPIEDAD LA INDUSTRIAL"/>
    <n v="18"/>
    <n v="90"/>
    <s v="Al 31 de octubre de 2025 con los CATI se han realizado 13.005 orientaciones personalizadas en Propiedad Industrial a 7.191 usuarios y 616 (284 en patentes y 332 en diseños industriales) asistencias en búsqueda de información tecnológica, lo que ha resultado en la presentación de 2.700 solicitudes de propiedad industrial (2.361 marcas, 275 diseños industriales y 64 patente). Los usuarios orientados están ubicados en 427 municipios de 31 departamentos del país._x000a_De los cuales 2.010 orientaciones en Propiedad Industrial corresponden a 1.358 MiPymes y 109 asistencias en búsqueda de información tecnológica (26 en patentes y 83 en diseños industriales)._x000a_El avance se mide como seguimientos realizados/seguimientos programados: de 10 previstos, se ha reportado el noveno, lo que corresponde a un 90% de avance."/>
    <m/>
    <n v="90"/>
    <s v="La matriz de seguimiento del programa CATI detalla el desarrollo del proyecto a octubre de 2025. Refleja un avance del 90% en el seguimiento,  13.005 orientaciones. 2.700 solicitudes de propiedad industrial, entre otras cifras. Cobertura en diferentes municipios del país y, y la atención a MiPymes. Se avala informe de avance, teniendo en cuenta que en la siguiente entrega se deberá generar/entregar el informe final."/>
    <m/>
    <n v="0"/>
    <n v="16.2"/>
  </r>
  <r>
    <x v="1"/>
    <n v="0"/>
    <s v="Actividad propia"/>
    <s v="2023.1.3"/>
    <s v="N/A"/>
    <s v="N/A"/>
    <s v="N/A"/>
    <s v="N/A"/>
    <s v="N/A"/>
    <s v="N/A"/>
    <s v="N/A"/>
    <s v="N/A"/>
    <s v="N/A"/>
    <s v="Elaborar matriz de fases y etapas para el seguimiento de ejecución del programa"/>
    <n v="10"/>
    <n v="1"/>
    <s v="Númerica"/>
    <s v="# de matrices realizadas / 1 matrices programadas"/>
    <d v="2025-02-03T00:00:00"/>
    <x v="3"/>
    <x v="3"/>
    <s v="2023-GRUPO DE TRABAJO DE CENTRO DE INFORMACIÓN TECNOLÓGICA Y APOYO A LA GESTIÓN DE PROPIEDAD LA INDUSTRIAL"/>
    <n v="3"/>
    <n v="100"/>
    <s v="Se elaboró matriz de fases y etapas para el seguimiento de ejecución del programa PI MiPYMES para 2025."/>
    <d v="2025-02-28T00:00:00"/>
    <n v="100"/>
    <s v="Se valida la evidencia. Respecto del seguimiento es importante remitir la matriz diligenciada por mes con el fin de validar los seguimientos realizados en la actividad de ejecutar el programa de MIPIMES."/>
    <d v="2025-02-28T00:00:00"/>
    <n v="100"/>
    <n v="3"/>
  </r>
  <r>
    <x v="1"/>
    <n v="0"/>
    <s v="Actividad propia"/>
    <s v="2023.1.4"/>
    <s v="N/A"/>
    <s v="N/A"/>
    <s v="N/A"/>
    <s v="N/A"/>
    <s v="N/A"/>
    <s v="N/A"/>
    <s v="N/A"/>
    <s v="N/A"/>
    <s v="N/A"/>
    <s v="Ejecutar el programa Propiedad Industrial para MIPYMES. (Matriz de seguimiento e Informe final del programa)"/>
    <n v="20"/>
    <n v="100"/>
    <s v="Porcentual"/>
    <s v="% de seguimientos realizados / 100% de seguimientos programados"/>
    <d v="2025-03-03T00:00:00"/>
    <x v="0"/>
    <x v="0"/>
    <s v="2023-GRUPO DE TRABAJO DE CENTRO DE INFORMACIÓN TECNOLÓGICA Y APOYO A LA GESTIÓN DE PROPIEDAD LA INDUSTRIAL"/>
    <n v="6"/>
    <n v="60"/>
    <s v="Durante el mes de octubre se realizaron 20 orientaciones especializadas para socializar el informe del diagnóstico e identificar diferentes intereses de protección de PI por parte de las MiPymes participantes. Para el cierre de mes las 20 MiPymes ya contaban con los informes del diagnóstico y habían recibido al menos 1 orientación. Dado que el programa se ejecutará a lo largo de los últimos tres meses del año (septiembre 30%, octubre 30%, noviembre 40%), y que con corte a septiembre se reportó un avance del 30%,  el porcentaje de avance reportado para el corte de octubre corresponde al 60%."/>
    <m/>
    <n v="60"/>
    <s v="La matriz de seguimiento evidencia la ejecución del programa con un avance del 60% a corte de octubre, en línea con el cronograma previsto.  Se realizaron 20 orientaciones especializadas a MiPymes, logrando que el total de 20 empresas participantes recibieran su informe de diagnóstico y al menos una orientación en Propiedad Industrial durante el mes de octubre.  Se avala informe de seguimiento."/>
    <m/>
    <n v="0"/>
    <n v="3.6"/>
  </r>
  <r>
    <x v="1"/>
    <n v="0"/>
    <s v="Producto"/>
    <s v="2023.2"/>
    <s v="Operativo"/>
    <s v="Generar sinergias con agentes nacionales e internacionales que permitan potenciar las capacidades de la SIC._x000a_"/>
    <s v="Cumplimiento de productos del PAI asociados a Generar sinergias con agentes nacionales e internacionales que permitan potenciar las capacidades de la SIC._x000a_"/>
    <s v="1-Generación de oportunidades de cooperación y fortalecimiento de existentes con grupos de interés y de valor.-5-Direccionamiento de la oferta institucional con productos y/o servicios con enfoque preventivo, diferencial y territorial."/>
    <s v="PND - 4-04-1-c- Transformación productiva, internacionalización y acción climática - Políticas de competencia, consumidor e infraestructura de la calidad modernas "/>
    <s v="No"/>
    <s v="N/A"/>
    <s v="Política Participación Ciudadana en la Gestión Pública _DIMENSIÓN Gestión con Valores para Resultados"/>
    <s v="PEI_16;_x000a_PES_20230194;_x000a_PND_ 2_Fomentar estrategiasDe sensibilizaciónPara el reconocimiento, aprovechamiento y uso responsableDe losDerechosDePI;_x000a_PND_4_ReinvertirParteDe las tasas recaudadasPorPropiedad industrial en el funcionamiento yPromociónDe la innovación"/>
    <s v="Mesas de integración para la conexión de actores del ecosistema de innovación involucrados en temas de Propiedad Industrial y transferencia tecnológica, realizadas  (Actas de reunión firmadas)"/>
    <n v="10"/>
    <n v="2"/>
    <s v="Númerica"/>
    <s v="# de mesas de integración realizadas / 2 mesas de integración por realizar"/>
    <d v="2025-01-13T00:00:00"/>
    <x v="0"/>
    <x v="0"/>
    <s v="2023-GRUPO DE TRABAJO DE CENTRO DE INFORMACIÓN TECNOLÓGICA Y APOYO A LA GESTIÓN DE PROPIEDAD LA INDUSTRIAL"/>
    <n v="10"/>
    <n v="50"/>
    <s v="Las Mesas de Integración para conectar actores del ecosistema de innovación en Propiedad Industrial y Transferencia Tecnológica están en ejecución. Durante el mes de octubre se definieron tanto el público objetivo como el objetivo de la segunda Mesa de Integración."/>
    <m/>
    <n v="50"/>
    <s v="El programa Mesas de Integración se documenta como en ejecución. La Mesa I se celebró el 10 de septiembre de 2025, con la participación de representantes de varios CATI, universidades e instituciones. El avance del 50% se infiere de la ejecución de la primera Mesa y la definición de objetivos y público para la Mesa II en octubre, lo que indica que se han completado la mitad de las Mesas previstas o sus actividades iniciales.  Por lo que se avala informe de seguimiento."/>
    <m/>
    <n v="0"/>
    <n v="5"/>
  </r>
  <r>
    <x v="1"/>
    <n v="0"/>
    <s v="Actividad propia"/>
    <s v="2023.2.1"/>
    <s v="N/A"/>
    <s v="N/A"/>
    <s v="N/A"/>
    <s v="N/A"/>
    <s v="N/A"/>
    <s v="N/A"/>
    <s v="N/A"/>
    <s v="N/A"/>
    <s v="N/A"/>
    <s v="Elaborar la propuesta de estructura para la realización de las mesas de integración para la conexión de actores del ecosistema de innovación involucrados en temas de Propiedad Industrial y transferencia tecnológica. (Documento con la propuesta elaborado)"/>
    <n v="60"/>
    <n v="1"/>
    <s v="Númerica"/>
    <s v="# de propuestas realizadas / 1 propuesta por realizar"/>
    <d v="2025-01-13T00:00:00"/>
    <x v="6"/>
    <x v="6"/>
    <s v="2023-GRUPO DE TRABAJO DE CENTRO DE INFORMACIÓN TECNOLÓGICA Y APOYO A LA GESTIÓN DE PROPIEDAD LA INDUSTRIAL"/>
    <n v="6"/>
    <n v="100"/>
    <s v="Se realizó la &quot;Propuesta para la realización de las Mesas de integración para la conexión de actores del ecosistema de innovación involucrados en temas de Propiedad Industrial y transferencia tecnológica&quot; el 27 de marzo, y se envió por correo electrónico a la Delegada el 28 de marzo."/>
    <d v="2025-03-28T00:00:00"/>
    <n v="100"/>
    <s v="Se valida el cumplimiento y entregable de la actividad."/>
    <d v="2025-03-28T00:00:00"/>
    <n v="100"/>
    <n v="6"/>
  </r>
  <r>
    <x v="1"/>
    <n v="0"/>
    <s v="Actividad propia"/>
    <s v="2023.2.2"/>
    <s v="N/A"/>
    <s v="N/A"/>
    <s v="N/A"/>
    <s v="N/A"/>
    <s v="N/A"/>
    <s v="N/A"/>
    <s v="N/A"/>
    <s v="N/A"/>
    <s v="N/A"/>
    <s v="Realizar las mesas de integración  (Actas de reunión firmadas)"/>
    <n v="40"/>
    <n v="2"/>
    <s v="Númerica"/>
    <s v="# de mesas de integración realizadas / 2 mesas de integración por realizar"/>
    <d v="2025-04-01T00:00:00"/>
    <x v="0"/>
    <x v="0"/>
    <s v="2023-GRUPO DE TRABAJO DE CENTRO DE INFORMACIÓN TECNOLÓGICA Y APOYO A LA GESTIÓN DE PROPIEDAD LA INDUSTRIAL"/>
    <n v="4"/>
    <n v="50"/>
    <s v="Durante el mes de octubre se definieron tanto el público objetivo como el objetivo de la segunda Mesa de Integración."/>
    <m/>
    <n v="50"/>
    <s v="La ejecución del proyecto se soporta con el Acta Administrativa y el Registro de Asistencia de la Mesa de Integración I, realizada en septiembre. El avance del 50% se interpreta con la realización de la primera mesa y la definición en octubre del público objetivo y los objetivos para la Mesa de Integración II, lo que indica que la mitad de las mesas programadas fueron ejecutadas o están planificadas. Por lo anterior, se avala el reporte."/>
    <m/>
    <n v="0"/>
    <n v="2"/>
  </r>
  <r>
    <x v="1"/>
    <n v="0"/>
    <s v="Producto"/>
    <s v="2023.3"/>
    <s v="Operativo"/>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PND - 2-03-9-b- Seguridad humana y justicia social - Aprovechamiento de la propiedad intelectual "/>
    <s v="No"/>
    <s v="C-3503-0200-0014-20309b"/>
    <s v="Política Servicio al Ciudadano_DIMENSIÓN Gestión con Valores para Resultados"/>
    <s v="PEI_15;_x000a_PES_20230102;_x000a_PND_ 2_Fomentar estrategiasDe sensibilizaciónPara el reconocimiento, aprovechamiento y uso responsableDe losDerechosDePI"/>
    <s v="Programas de fomento para el uso estratégico de la propiedad industrial en la Economía Popular, ejecutados.  (Matriz de seguimiento e informe final de ejecución de los programas)"/>
    <n v="30"/>
    <n v="100"/>
    <s v="Porcentual"/>
    <s v="% de seguimientos realizados / 100% de seguimientos programados"/>
    <d v="2025-02-03T00:00:00"/>
    <x v="0"/>
    <x v="0"/>
    <s v="2023-GRUPO DE TRABAJO DE CENTRO DE INFORMACIÓN TECNOLÓGICA Y APOYO A LA GESTIÓN DE PROPIEDAD LA INDUSTRIAL"/>
    <n v="30"/>
    <n v="90"/>
    <s v="Los Programas de fomento para el uso estratégico de la propiedad industrial en la Economía Popular, como son el programa Pie y Marcas de Paz se encuentran en ejecución. Los avances de cada programa están cargados en las actividades 2023.3.2 y 2023.3.4._x000a_El avance se mide como seguimientos realizados/seguimientos programados: de 10 previstos, se ha reportado el noveno, lo que corresponde a un 90% de avance."/>
    <m/>
    <n v="90"/>
    <s v="La ejecución de los programas PI-e y Marcas de Paz se documenta mediante la presentación de sus respectivas matrices de seguimiento. El avance del 90% se calcula con base en la fórmula de seguimientos realizados sobre seguimientos programados. El reporte de la novena de diez actividades de seguimiento programadas para el año soporta el porcentaje de avance indicado. Por lo anterior, se avala reporte de avance."/>
    <m/>
    <n v="0"/>
    <n v="27"/>
  </r>
  <r>
    <x v="1"/>
    <n v="0"/>
    <s v="Actividad propia"/>
    <s v="2023.3.1"/>
    <s v="N/A"/>
    <s v="N/A"/>
    <s v="N/A"/>
    <s v="N/A"/>
    <s v="N/A"/>
    <s v="N/A"/>
    <s v="N/A"/>
    <s v="N/A"/>
    <s v="N/A"/>
    <s v="Elaborar matriz programación de jornadas y seguimiento de ejecución del programa"/>
    <n v="60"/>
    <n v="1"/>
    <s v="Númerica"/>
    <s v="# de matrices realizadas / 1 matrices programadas"/>
    <d v="2025-02-03T00:00:00"/>
    <x v="3"/>
    <x v="3"/>
    <s v="2023-GRUPO DE TRABAJO DE CENTRO DE INFORMACIÓN TECNOLÓGICA Y APOYO A LA GESTIÓN DE PROPIEDAD LA INDUSTRIAL"/>
    <n v="18"/>
    <n v="100"/>
    <s v="Se elaboró matriz de programación de jornadas y seguimiento de ejecución del programa Propiedad Industrial para emprendedores PI-e para 2025."/>
    <d v="2025-02-28T00:00:00"/>
    <n v="100"/>
    <s v="Se valida matriz correspondiente. Importante realizar el seguimiento mensual con el fin de observar el nivel de avance."/>
    <d v="2025-02-28T00:00:00"/>
    <n v="100"/>
    <n v="18"/>
  </r>
  <r>
    <x v="1"/>
    <n v="0"/>
    <s v="Actividad propia"/>
    <s v="2023.3.2"/>
    <s v="N/A"/>
    <s v="N/A"/>
    <s v="N/A"/>
    <s v="N/A"/>
    <s v="N/A"/>
    <s v="N/A"/>
    <s v="N/A"/>
    <s v="N/A"/>
    <s v="N/A"/>
    <s v="Ejecutar el programa Propiedad Industrial para emprendedores PI-e.   (Matriz de seguimiento e Informe final del programa)"/>
    <n v="10"/>
    <n v="100"/>
    <s v="Porcentual"/>
    <s v="% de seguimientos realizados / 100% de seguimientos programados"/>
    <d v="2025-02-03T00:00:00"/>
    <x v="0"/>
    <x v="0"/>
    <s v="2023-GRUPO DE TRABAJO DE CENTRO DE INFORMACIÓN TECNOLÓGICA Y APOYO A LA GESTIÓN DE PROPIEDAD LA INDUSTRIAL"/>
    <n v="3"/>
    <n v="90"/>
    <s v="Al 31 de octubre de 2025 se ha iniciado la ejecución de 37 PI-e._x000a_31 PI-e finalizados al 31 de octubre y 6 PI-e en ejecución_x000a__x000a_Los resultados a la fecha son:_x000a_1.721 emprendedores inscritos_x000a_1.583 emprendedores en la etapa de conceptos de PI y charla informativa_x000a_1.461 diagnósticos realizados_x000a_1.421 emprendedores en las sensibilizaciones_x000a_1.388 Orientaciones realizadas_x000a_1.207Solicitudes de PI radicadas:_x000a_      996 Marcas_x000a_      206 Diseños Industriales_x000a_      5 Patente   _x000a__x000a_La estrategia PI-e en el mes de septiembre se ha realizado en articulación con las siguientes instituciones: Cámara de Comercio Piedemonte y Fondo emprender Arauca._x000a_El avance se mide como seguimientos realizados/seguimientos programados: de 10 previstos, se ha reportado el noveno, lo que corresponde a un  90% de avance."/>
    <m/>
    <n v="90"/>
    <s v="La Matriz de seguimiento PI-e a 31 de octubre de 2025 soporta la ejecución del programa. El avance se reporta en 90%, resultado de 9 seguimientos realizados de 10 previstos. A la fecha, 37 PI-e se han iniciado, con 31 finalizados. Los resultados incluyen 1.721 emprendedores inscritos, 1.461 diagnósticos, y 1.207 solicitudes de PI radicadas, siendo 996 Marcas, 206 Diseños Industriales y 5 Patentes. Se articuló la estrategia con la Cámara de Comercio Piedemonte y el Fondo Emprender Arauca."/>
    <m/>
    <n v="0"/>
    <n v="2.7"/>
  </r>
  <r>
    <x v="1"/>
    <n v="0"/>
    <s v="Actividad propia"/>
    <s v="2023.3.3"/>
    <s v="N/A"/>
    <s v="N/A"/>
    <s v="N/A"/>
    <s v="N/A"/>
    <s v="N/A"/>
    <s v="N/A"/>
    <s v="N/A"/>
    <s v="N/A"/>
    <s v="N/A"/>
    <s v="Elaborar matriz de etapas para el seguimiento de ejecución de la estrategia"/>
    <n v="10"/>
    <n v="1"/>
    <s v="Númerica"/>
    <s v="# de matrices realizadas / 1 matrices programadas"/>
    <d v="2025-02-03T00:00:00"/>
    <x v="3"/>
    <x v="3"/>
    <s v="2023-GRUPO DE TRABAJO DE CENTRO DE INFORMACIÓN TECNOLÓGICA Y APOYO A LA GESTIÓN DE PROPIEDAD LA INDUSTRIAL"/>
    <n v="3"/>
    <n v="100"/>
    <s v="Se elaboró matriz de etapas para el seguimiento de ejecución de la estrategia Marcas de Paz para 2025."/>
    <d v="2025-02-28T00:00:00"/>
    <n v="100"/>
    <s v="Se valida la evidencia. Es importante que el área realice seguimiento mensual a la matriz y que la envié a través del aplicativo. "/>
    <d v="2025-02-28T00:00:00"/>
    <n v="100"/>
    <n v="3"/>
  </r>
  <r>
    <x v="1"/>
    <n v="0"/>
    <s v="Actividad propia"/>
    <s v="2023.3.4"/>
    <s v="N/A"/>
    <s v="N/A"/>
    <s v="N/A"/>
    <s v="N/A"/>
    <s v="N/A"/>
    <s v="N/A"/>
    <s v="N/A"/>
    <s v="N/A"/>
    <s v="N/A"/>
    <s v="Ejecutar la estrategia Marcas de paz.  (Matriz de seguimiento e Informe final del programa)"/>
    <n v="20"/>
    <n v="100"/>
    <s v="Porcentual"/>
    <s v="% de seguimientos realizados / 100% de seguimientos programados"/>
    <d v="2025-02-03T00:00:00"/>
    <x v="0"/>
    <x v="0"/>
    <s v="2023-GRUPO DE TRABAJO DE CENTRO DE INFORMACIÓN TECNOLÓGICA Y APOYO A LA GESTIÓN DE PROPIEDAD LA INDUSTRIAL"/>
    <n v="6"/>
    <n v="90"/>
    <s v="Hasta el 31 de octubre, se han beneficiado 183 proyectos productivos vinculados a entidades como la Unidad para las Víctimas -UARIV-, el Fondo Colombia en Paz -FCP- (a través de su marca PaisSana), la Agencia para la Reincorporación y la Normalización -ARN-, y el Ministerio de Comercio, Industria y Turismo -MINCIT- mediante la estrategia Colombia Destinos de Paz._x000a__x000a_En total, se han identificado 183 marcas asociadas a estos proyectos, se han brindado 154 orientaciones y se han radicado 132 solicitudes de registro de marca._x000a_Estos proyectos productivos tienen presencia en 74 municipios del país._x000a_El avance se mide como seguimientos realizados/seguimientos programados: de 10 previstos, se ha reportado el noveno, lo que corresponde a un  90% de avance."/>
    <m/>
    <n v="90"/>
    <s v="La Matriz de seguimiento Marcas de Paz 2025 a 31 de octubre soporta la ejecución del programa. El avance reportado es del 90%, al haberse completado 9 de 10 seguimientos previstos. El programa ha beneficiado a 183 proyectos productivos, resultando en la identificación de 183 marcas y la radicación de 132 solicitudes de registro. La estrategia opera en articulación con entidades como UARIV, FCP (PaisSana), ARN y MINCIT (Colombia Destinos de Paz).  Por lo anterior, se avala informe de seguimiento."/>
    <m/>
    <n v="0"/>
    <n v="5.4"/>
  </r>
  <r>
    <x v="1"/>
    <n v="0"/>
    <s v="Producto"/>
    <s v="2023.4"/>
    <s v="Operativo"/>
    <s v="Promover el enfoque preventivo, diferencial y territorial en el que hacer misional de la entidad _x000a_"/>
    <s v="Cumplimiento de productos del PAI asociados a Fortalecer la gestión de la información, el conocimiento y la innovación para optimizar la capacidad institucional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PND - 2-03-9-b- Seguridad humana y justicia social - Aprovechamiento de la propiedad intelectual "/>
    <s v="No"/>
    <s v="C-3503-0200-0014-20309b"/>
    <s v="Política Servicio al Ciudadano_DIMENSIÓN Gestión con Valores para Resultados"/>
    <s v="CONPES 3934 Acción 4.7;_x000a_PEI_38;_x000a_PND_3_Brindar acompañamiento a inventores yPromover el usoDe la informaciónDePatentes ;_x000a_PND_4_ReinvertirParteDe las tasas recaudadasPorPropiedad industrial en el funcionamiento yPromociónDe la innovación"/>
    <s v="Boletines tecnológicos para la  promoción y difusión del sistema de propiedad industrial para empresas, centros de investigación y en general aquellas entidades que desarrollen tecnologías verdes, divulgados (Informe de divulgación)"/>
    <n v="10"/>
    <n v="2"/>
    <s v="Númerica"/>
    <s v="# de Boletines divulgados / 2 Boletines por divulgar"/>
    <d v="2025-02-03T00:00:00"/>
    <x v="7"/>
    <x v="5"/>
    <s v="2023-GRUPO DE TRABAJO DE CENTRO DE INFORMACIÓN TECNOLÓGICA Y APOYO A LA GESTIÓN DE PROPIEDAD LA INDUSTRIAL"/>
    <n v="10"/>
    <n v="50"/>
    <s v="El segundo boletín tecnológico relacionado con geotermia,  se encuentra en ejecución. Durante el mes de octubre se inició el proceso de edición de los textos correspondientes a las secciones de tendencias, contexto y presentación, y se elaboraron dos propuestas de diseño, de las cuales una fue seleccionada y sobre la cual se realizaron modificaciones solicitadas. Asimismo, se desarrollaron los capítulos “Futuro en el ahora” y “Anexos”, y se avanzó en la edición del capítulo “Patentes clave”.  _x000a_El porcentaje de avance se calcula teniendo en cuenta que hasta el momento se ha publicado y divulgado un boletín tecnológico."/>
    <m/>
    <n v="50"/>
    <s v="El Plan de Ejecución del Boletín Tecnológico a octubre 2025 soporta un avance del 50% en la meta de divulgación, considerando que uno de los dos boletines ya fue divulgado en un corte anterior. El documento evidencia que el segundo boletín (Geotermia) está en proceso de edición y diseño.  Por lo anterior, se avala informe."/>
    <m/>
    <n v="0"/>
    <n v="5"/>
  </r>
  <r>
    <x v="1"/>
    <n v="0"/>
    <s v="Actividad propia"/>
    <s v="2023.4.1"/>
    <s v="N/A"/>
    <s v="N/A"/>
    <s v="N/A"/>
    <s v="N/A"/>
    <s v="N/A"/>
    <s v="N/A"/>
    <s v="N/A"/>
    <s v="N/A"/>
    <s v="N/A"/>
    <s v="Definir cronograma de trabajo y estructura del documento para los boletines tecnológicos.  (Cronograma de trabajo definido)"/>
    <n v="10"/>
    <n v="1"/>
    <s v="Númerica"/>
    <s v="# de cronogramas y estructura de los boletines definidos / 1 cronograma y estructura de los boletines por definir"/>
    <d v="2025-02-03T00:00:00"/>
    <x v="3"/>
    <x v="3"/>
    <s v="2023-GRUPO DE TRABAJO DE CENTRO DE INFORMACIÓN TECNOLÓGICA Y APOYO A LA GESTIÓN DE PROPIEDAD LA INDUSTRIAL"/>
    <n v="1"/>
    <n v="100"/>
    <s v="Se elaboró el cronograma de actividades para la elaboración de los 2 boletines tecnológicos del presente año."/>
    <d v="2025-02-28T00:00:00"/>
    <n v="100"/>
    <s v="Se valida plan de trabajo"/>
    <d v="2025-02-28T00:00:00"/>
    <n v="100"/>
    <n v="1"/>
  </r>
  <r>
    <x v="1"/>
    <n v="0"/>
    <s v="Actividad propia"/>
    <s v="2023.4.2"/>
    <s v="N/A"/>
    <s v="N/A"/>
    <s v="N/A"/>
    <s v="N/A"/>
    <s v="N/A"/>
    <s v="N/A"/>
    <s v="N/A"/>
    <s v="N/A"/>
    <s v="N/A"/>
    <s v="Elaborar y publicar dos (2) Boletines tecnológicos.  (Capturas de pantalla de la publicación de los boletines tecnológicos)"/>
    <n v="70"/>
    <n v="2"/>
    <s v="Númerica"/>
    <s v="# de Boletines publicados / 2 boletines por publicar"/>
    <d v="2025-03-03T00:00:00"/>
    <x v="0"/>
    <x v="0"/>
    <s v="2023-GRUPO DE TRABAJO DE CENTRO DE INFORMACIÓN TECNOLÓGICA Y APOYO A LA GESTIÓN DE PROPIEDAD LA INDUSTRIAL"/>
    <n v="7"/>
    <n v="50"/>
    <s v="Durante el mes de octubre se inició el proceso de edición de los textos correspondientes a las secciones de tendencias, contexto y presentación, y se elaboraron dos propuestas de diseño, de las cuales una fue seleccionada y sobre la cual se realizaron modificaciones solicitadas. Asimismo, se desarrollaron los capítulos “Futuro en el ahora” y “Anexos”, y se avanzó en la edición del capítulo “Patentes clave”. _x000a_El porcentaje de avance se calcula teniendo en cuenta que hasta el momento se ha publicado y divulgado un boletín tecnológico."/>
    <m/>
    <n v="50"/>
    <s v="El Plan de Ejecución del Boletín Tecnológico a octubre de 2025 soporta un avance del 50% en la meta de elaborar y publicar dos boletines, ya que uno de ellos fue publicado y divulgado. Durante octubre, el trabajo se centró en la edición de textos para el segundo boletín, con el desarrollo de capítulos como “Futuro en el ahora” y “Anexos”, y se inició el diseño final. Para cumplir plenamente con el entregable, se deben adjuntar las capturas de pantalla de la publicación en las fechas programadas."/>
    <m/>
    <n v="0"/>
    <n v="3.5"/>
  </r>
  <r>
    <x v="1"/>
    <n v="0"/>
    <s v="Actividad propia"/>
    <s v="2023.4.3"/>
    <s v="N/A"/>
    <s v="N/A"/>
    <s v="N/A"/>
    <s v="N/A"/>
    <s v="N/A"/>
    <s v="N/A"/>
    <s v="N/A"/>
    <s v="N/A"/>
    <s v="N/A"/>
    <s v="Realizar la divulgación de los dos (2) Boletines tecnológicos. (Informe de divulgación)"/>
    <n v="20"/>
    <n v="2"/>
    <s v="Númerica"/>
    <s v="# de Boletines divulgados / 2 Boletines por divulgar"/>
    <d v="2025-03-03T00:00:00"/>
    <x v="7"/>
    <x v="5"/>
    <s v="2023-GRUPO DE TRABAJO DE CENTRO DE INFORMACIÓN TECNOLÓGICA Y APOYO A LA GESTIÓN DE PROPIEDAD LA INDUSTRIAL"/>
    <n v="2"/>
    <n v="0"/>
    <s v="El 23 de octubre se realizó el webinar del primer boletín tecnológico, Coca de la tradición a la innovación tecnológica, en la plataforma de Youtube.  Link:  https://youtube.com/live/ECTREqXn3iU?feature=share "/>
    <m/>
    <n v="0"/>
    <s v="En la justificación se hace referencia a un &quot;webinar del primer boletín tecnológico&quot;.  Si bien el avance concuerda con las evidencias (0%): ¿Por qué se habla de un webinar del primer boletín y no se adjunta el boletín? Se avala, pero con estas observaciones."/>
    <m/>
    <n v="0"/>
    <n v="0"/>
  </r>
  <r>
    <x v="1"/>
    <n v="0"/>
    <s v="Producto"/>
    <s v="2023.5"/>
    <s v="Operativo"/>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PND - 2-03-9-b- Seguridad humana y justicia social - Aprovechamiento de la propiedad intelectual "/>
    <s v="No"/>
    <s v="N/A"/>
    <s v="Política Servicio al Ciudadano_DIMENSIÓN Gestión con Valores para Resultados"/>
    <s v="CONPES 4062 Acción 4.7;_x000a_PEI_31;_x000a_PND_ 2_Fomentar estrategiasDe sensibilizaciónPara el reconocimiento, aprovechamiento y uso responsableDe losDerechosDePI"/>
    <s v="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implementadas   (Informe anual de la implementación)"/>
    <n v="10"/>
    <n v="1"/>
    <s v="Númerica"/>
    <s v="# de estrategias implementadas / 1 estrategia por implementar"/>
    <d v="2025-02-03T00:00:00"/>
    <x v="0"/>
    <x v="0"/>
    <s v="2023-GRUPO DE TRABAJO DE CENTRO DE INFORMACIÓN TECNOLÓGICA Y APOYO A LA GESTIÓN DE PROPIEDAD LA INDUSTRIAL"/>
    <n v="10"/>
    <n v="0"/>
    <s v="En el marco de la &quot;Estrategia para fomentar el uso y difusión de instrumentos de protección de la Propiedad Industrial en productos agrícolas, alimenticios y preparaciones elaboradas mediante métodos tradicionales&quot;, durante el mes de septiembre se realizaron las siguientes actividades:_x000a__x000a_1 actividad de orientación especializada a la asociación ASOMEFAMA del departamento de Nariño el 10 de septiembre_x000a_3  actividades de sensibilización en marcas colectivas :_x000a_-1 sensibilización para asociaciones agroproductoras de la comunidad AFRO del departamento del Chocó el 19 de septiembre_x000a_-1 sensibilización para asociación de tejedores de  sombrero de  Suaza de los municipios de Acevedo, Suaza y Guadalupe  el 29 de septiembre_x000a_-1 sensibilización para asociación de Chiva de Pitalito , en el municipio de Pitalito Huila el 30 de septiembre"/>
    <m/>
    <n v="0"/>
    <s v="Se avala descripción cualitativa."/>
    <m/>
    <n v="0"/>
    <n v="0"/>
  </r>
  <r>
    <x v="1"/>
    <n v="0"/>
    <s v="Actividad propia"/>
    <s v="2023.5.1"/>
    <s v="N/A"/>
    <s v="N/A"/>
    <s v="N/A"/>
    <s v="N/A"/>
    <s v="N/A"/>
    <s v="N/A"/>
    <s v="N/A"/>
    <s v="N/A"/>
    <s v="N/A"/>
    <s v="Diseñar y ejecutar piloto de la estrategia para fomentar el uso, difusión y sensibilización de instrumentos de protección asociados a signos de vocación colectiva    (Informe de ejecución del piloto de la estrategia)"/>
    <n v="70"/>
    <n v="1"/>
    <s v="Númerica"/>
    <s v="# de estrategias ejecutadas / 1 estrategia por ejecutar"/>
    <d v="2025-02-03T00:00:00"/>
    <x v="8"/>
    <x v="7"/>
    <s v="2023-GRUPO DE TRABAJO DE CENTRO DE INFORMACIÓN TECNOLÓGICA Y APOYO A LA GESTIÓN DE PROPIEDAD LA INDUSTRIAL"/>
    <n v="7"/>
    <n v="100"/>
    <s v="En el marco de la &quot;Estrategia para fomentar el uso y difusión de instrumentos de protección de la Propiedad Industrial en productos agrícolas, alimenticios y preparaciones elaboradas mediante métodos tradicionales&quot;, durante el mes de septiembre se realizaron las siguientes actividades:_x000a__x000a_1 actividad de orientación especializada a la asociación ASOMEFAMA del departamento de Nariño el 10 de septiembre_x000a_3  actividades de sensibilización en marcas colectivas :_x000a_-1 sensibilización para asociaciones agroproductoras de la comunidad AFRO del departamento del Chocó el 19 de septiembre_x000a_-1 sensibilización para asociación de tejedores de  sombrero de  Suaza de los municipios de Acevedo, Suaza y Guadalupe  el 29 de septiembre_x000a_-1 sensibilización para asociación de Chiva de Pitalito , en el municipio de Pitalito Huila el 30 de septiembre_x000a_"/>
    <d v="2025-09-30T00:00:00"/>
    <n v="100"/>
    <s v="Se avala informe de avance teniendo en cuenta que Piloto “Nuestra Marca”, de acuerdo al informe, realizó lo proyectado para fortalecer asociaciones agropecuarias y de cocina tradicional en el uso de marcas colectivas, mediante 3 etapas: sensibilización, taller estratégico y orientación especializada. "/>
    <d v="2025-09-30T00:00:00"/>
    <n v="100"/>
    <n v="7"/>
  </r>
  <r>
    <x v="1"/>
    <n v="0"/>
    <s v="Actividad propia"/>
    <s v="2023.5.2"/>
    <s v="N/A"/>
    <s v="N/A"/>
    <s v="N/A"/>
    <s v="N/A"/>
    <s v="N/A"/>
    <s v="N/A"/>
    <s v="N/A"/>
    <s v="N/A"/>
    <s v="N/A"/>
    <s v="Elaborar informe de la implementación de la acción CONPES 4.7 propuesta  (Informe anual de la implementación)"/>
    <n v="30"/>
    <n v="1"/>
    <s v="Númerica"/>
    <s v="# de informes elaborados / 1 informe por elaborar"/>
    <d v="2025-10-01T00:00:00"/>
    <x v="0"/>
    <x v="0"/>
    <s v="2023-GRUPO DE TRABAJO DE CENTRO DE INFORMACIÓN TECNOLÓGICA Y APOYO A LA GESTIÓN DE PROPIEDAD LA INDUSTRIAL"/>
    <n v="3"/>
    <m/>
    <m/>
    <m/>
    <m/>
    <m/>
    <m/>
    <m/>
    <m/>
  </r>
  <r>
    <x v="1"/>
    <n v="0"/>
    <s v="Producto"/>
    <s v="2023.6"/>
    <s v="Innovador"/>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PND - 2-03-9-b- Seguridad humana y justicia social - Aprovechamiento de la propiedad intelectual "/>
    <s v="No"/>
    <s v="C-3503-0200-0014-20309b"/>
    <s v="Política Participación Ciudadana en la Gestión Pública _DIMENSIÓN Gestión con Valores para Resultados"/>
    <s v="PND_3_Brindar acompañamiento a inventores yPromover el usoDe la informaciónDePatentes ;_x000a_PND_4_ReinvertirParteDe las tasas recaudadasPorPropiedad industrial en el funcionamiento yPromociónDe la innovación"/>
    <s v="Premio Nacional al Inventor Colombiano 2025, realizado  (Informe dela realización del premio al inventor Colombiano 2025)"/>
    <n v="10"/>
    <n v="1"/>
    <s v="Númerica"/>
    <s v="# de premios al inventor colombiano realizados / 1 premio al inventor colombiano por realizar"/>
    <d v="2025-02-03T00:00:00"/>
    <x v="9"/>
    <x v="8"/>
    <s v="2023-GRUPO DE TRABAJO DE CENTRO DE INFORMACIÓN TECNOLÓGICA Y APOYO A LA GESTIÓN DE PROPIEDAD LA INDUSTRIAL"/>
    <n v="10"/>
    <n v="100"/>
    <s v="La versión 2025 del Premio nacional al inventor colombiano incluyó seis categorías (Juvenil, Mujeres Inventoras, Inventor Individual, Investigación, Micro y Pequeña Empresa, e Industria), con un total de 121 postulaciones y 18 finalistas. Los ganadores se eligieron tras un riguroso proceso de evaluación, destacando invenciones en salud, ambiente, agroindustria y tecnología. Además, se otorgaron dos reconocimientos especiales: a una invención regional en Tumaco (tableros aglomerados de estopa de coco) y a una invención con gestión comercial en Bucaramanga (dispositivo fluidor y drenador de cargas eléctricas). La premiación se realizó el 12 de septiembre en el Planetario de Bogotá, con amplia participación institucional y apoyo de un plan de comunicación digital."/>
    <d v="2025-09-12T00:00:00"/>
    <n v="100"/>
    <s v="Se valida informe Informe del Premio Nacional al Inventor Colombiano 2025, en el que se describen las diferentes etapas, categorías, metodología, etc. Siendo el 5-sep fecha en la que se definió el ganador del premio por categoría.  Ceremonia de premiación realizada el 12-sep-2025."/>
    <d v="2025-09-12T00:00:00"/>
    <n v="100"/>
    <n v="10"/>
  </r>
  <r>
    <x v="1"/>
    <n v="0"/>
    <s v="Actividad propia"/>
    <s v="2023.6.1"/>
    <s v="N/A"/>
    <s v="N/A"/>
    <s v="N/A"/>
    <s v="N/A"/>
    <s v="N/A"/>
    <s v="N/A"/>
    <s v="N/A"/>
    <s v="N/A"/>
    <s v="N/A"/>
    <s v="Realizar propuesta de restructuración del Premio Nacional al inventor colombiano.  (Documento propuesta elaborado)"/>
    <n v="20"/>
    <n v="1"/>
    <s v="Númerica"/>
    <s v="# de propuestas de reestructuración realizadas / 1 propuesta de reestructuración por realizar"/>
    <d v="2025-02-03T00:00:00"/>
    <x v="3"/>
    <x v="3"/>
    <s v="2023-GRUPO DE TRABAJO DE CENTRO DE INFORMACIÓN TECNOLÓGICA Y APOYO A LA GESTIÓN DE PROPIEDAD LA INDUSTRIAL"/>
    <n v="2"/>
    <n v="100"/>
    <s v="Se realizó la propuesta de restructuración del Premio Nacional al inventor colombiano, y se envió a la Delegada de PI, para sus observaciones."/>
    <d v="2025-02-28T00:00:00"/>
    <n v="100"/>
    <s v="Se verifica el cumplimiento, conforme lo identificado en la actividad del plan de acción."/>
    <d v="2025-02-28T00:00:00"/>
    <n v="100"/>
    <n v="2"/>
  </r>
  <r>
    <x v="1"/>
    <n v="0"/>
    <s v="Actividad propia"/>
    <s v="2023.6.2"/>
    <s v="N/A"/>
    <s v="N/A"/>
    <s v="N/A"/>
    <s v="N/A"/>
    <s v="N/A"/>
    <s v="N/A"/>
    <s v="N/A"/>
    <s v="N/A"/>
    <s v="N/A"/>
    <s v="Socializar  la propuesta con actores clave (internos/externos) para la gestión del premio nacional al inventor colombiano.  (Listados de asistencia a la socialización de la propuesta)"/>
    <n v="10"/>
    <n v="2"/>
    <s v="Númerica"/>
    <s v="# de socializaciones de la propuesta realizadas / 2 socializaciones de la propuesta por realizar"/>
    <d v="2025-03-03T00:00:00"/>
    <x v="6"/>
    <x v="6"/>
    <s v="2023-GRUPO DE TRABAJO DE CENTRO DE INFORMACIÓN TECNOLÓGICA Y APOYO A LA GESTIÓN DE PROPIEDAD LA INDUSTRIAL"/>
    <n v="1"/>
    <n v="100"/>
    <s v="En el mes de marzo se realizó el documento con las bases del concurso, cronograma y formularios de inscripción para los participantes: uno para las categorías de Mujeres, Inventores independientes, Investigación, Micro y pequeña empresa e Industria y otro formulario para la categoría de jóvenes. Se solicito la construcción de un espacio en la sede electrónica para el premio, se rediseño la imagen del premio y se realizó la socialización con actores clave para la gestión del premio."/>
    <d v="2025-03-31T00:00:00"/>
    <n v="100"/>
    <s v="Se valida información remitida por el área en cuanto a las socializaciones realizadas."/>
    <d v="2025-03-31T00:00:00"/>
    <n v="100"/>
    <n v="1"/>
  </r>
  <r>
    <x v="1"/>
    <n v="0"/>
    <s v="Actividad propia"/>
    <s v="2023.6.3"/>
    <s v="N/A"/>
    <s v="N/A"/>
    <s v="N/A"/>
    <s v="N/A"/>
    <s v="N/A"/>
    <s v="N/A"/>
    <s v="N/A"/>
    <s v="N/A"/>
    <s v="N/A"/>
    <s v="Realizar el premio al inventor colombiano 2025 desde la convocatoria hasta premiación. (Informe de la realización del premio al inventor Colombiano 2025)"/>
    <n v="70"/>
    <n v="1"/>
    <s v="Númerica"/>
    <s v="# de premios al inventor colombiano realizados / 1 premio al inventor colombiano por realizar"/>
    <d v="2025-04-01T00:00:00"/>
    <x v="9"/>
    <x v="8"/>
    <s v="2023-GRUPO DE TRABAJO DE CENTRO DE INFORMACIÓN TECNOLÓGICA Y APOYO A LA GESTIÓN DE PROPIEDAD LA INDUSTRIAL"/>
    <n v="7"/>
    <n v="100"/>
    <s v="La versión 2025 del Premio nacional al inventor colombiano incluyó seis categorías (Juvenil, Mujeres Inventoras, Inventor Individual, Investigación, Micro y Pequeña Empresa, e Industria), con un total de 121 postulaciones y 18 finalistas. Los ganadores se eligieron tras un riguroso proceso de evaluación, destacando invenciones en salud, ambiente, agroindustria y tecnología. Además, se otorgaron dos reconocimientos especiales: a una invención regional en Tumaco (tableros aglomerados de estopa de coco) y a una invención con gestión comercial en Bucaramanga (dispositivo fluidor y drenador de cargas eléctricas). La premiación se realizó el 12 de septiembre en el Planetario de Bogotá, con amplia participación institucional y apoyo de un plan de comunicación digital."/>
    <d v="2025-09-12T00:00:00"/>
    <n v="100"/>
    <s v="Se avala informe del Premio Nacional al Inventor colombiano 2025, teniendo en cuenta las diferentes categorías.  En dicho informe se citan las diferentes etapas del concurso, desde la inscripción, preselección, evaluación y selección de finalistas.  Citando además los reconocimientos especiales (invención regional e invención con gestión comercial).  Los ganadores del Premio Nacional al Inventor Colombiano 2025 se dieron a conocer en la ceremonia realizada presencial, el día 12-sep-2025."/>
    <d v="2025-09-12T00:00:00"/>
    <n v="100"/>
    <n v="7"/>
  </r>
  <r>
    <x v="2"/>
    <n v="0"/>
    <s v="Producto"/>
    <s v="2020.1"/>
    <s v="Operativo"/>
    <s v="Mejorar la oportunidad en la atención de trámites y servicios."/>
    <s v="Avance promedio de cumplimiento de productos asociados a mejorar la oportunidad en la atención de trámites y servicios."/>
    <s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PND - 5-31-5-b- Convergencia regional - Entidades públicas territoriales y nacionales fortalecidas "/>
    <s v="No"/>
    <s v="C-3503-0200-0014-20309b"/>
    <s v="Política Servicio al Ciudadano_DIMENSIÓN Gestión con Valores para Resultados"/>
    <s v="N/A"/>
    <s v="Solicitudes de patentes de invención y modelos de utilidad pendientes de trámite y que cuenten con pago del examen de patentabilidad anteriores al año 2023, atendidas  (Reporte de indicador generado en Tableau o Power BI)"/>
    <n v="50"/>
    <n v="95"/>
    <s v="Porcentual"/>
    <s v="% de exámenes de fondo realizados / 95% de exámenes de fondo por realizar"/>
    <d v="2025-01-02T00:00:00"/>
    <x v="10"/>
    <x v="5"/>
    <s v="2020-DIRECCIÓN DE NUEVAS CREACIONES"/>
    <n v="50"/>
    <n v="64"/>
    <s v="Se han realizado 1729 estudios por artículo 45 de solicitudes de patente de invención y modelos de utilidad de solicitudes con fecha de presentación entre los años 2022 y anteriores, para un avance del 64% de enero a septiembre. Durante el periodo de septiembre de 2025 se realizaron 264 estudios por artículo 45."/>
    <m/>
    <n v="64"/>
    <s v="Al 30 de septiembre se han gestionado 1729 exámenes de fondo de 2701, para un avance del  64%"/>
    <m/>
    <n v="0"/>
    <n v="32"/>
  </r>
  <r>
    <x v="2"/>
    <n v="0"/>
    <s v="Actividad propia"/>
    <s v="2020.1.1"/>
    <s v="N/A"/>
    <s v="N/A"/>
    <s v="N/A"/>
    <s v="N/A"/>
    <s v="N/A"/>
    <s v="N/A"/>
    <s v="N/A"/>
    <s v="N/A"/>
    <s v="N/A"/>
    <s v="Realizar el examen de fondo a las solicitudes de patente de invención y modelo de utilidad anteriores al año 2023 (stock corresponde a 2701 solicitudes) siempre y cuando cuenten con el pago del examen de patentabilidad.  (Reporte de indicador generado en Tableau o Power BI)"/>
    <n v="50"/>
    <n v="95"/>
    <s v="Porcentual"/>
    <s v="% de exámenes de fondo realizados / 95% de exámenes de fondo por realizar"/>
    <d v="2025-01-02T00:00:00"/>
    <x v="10"/>
    <x v="5"/>
    <s v="2020-DIRECCIÓN DE NUEVAS CREACIONES"/>
    <n v="25"/>
    <n v="64"/>
    <s v="Se han realizado 1729 estudios por artículo 45 de solicitudes de patente de invención y modelos de utilidad de solicitudes con fecha de presentación entre los años 2022 y anteriores, para un avance del 64% de enero a septiembre. Durante el periodo de septiembre de 2025 se realizaron 264 estudios por artículo 45."/>
    <m/>
    <n v="64"/>
    <s v="al 30 de septiembre se han realizado 1729 exámenes de fondo de 2701 para un avance del 64%"/>
    <m/>
    <n v="0"/>
    <n v="16"/>
  </r>
  <r>
    <x v="2"/>
    <n v="0"/>
    <s v="Actividad propia"/>
    <s v="2020.1.2"/>
    <s v="N/A"/>
    <s v="N/A"/>
    <s v="N/A"/>
    <s v="N/A"/>
    <s v="N/A"/>
    <s v="N/A"/>
    <s v="N/A"/>
    <s v="N/A"/>
    <s v="N/A"/>
    <s v="Proyectar y enviar para suscripción de la  superintendente de industria y comercio las solicitudes de patente de invención y modelo de utilidad anteriores al año 2023 que ya cuentan con al menos un estudio de fondo, cuyo stock corresponde a 1582 solicitudes.  (Reporte de indicador generado en Tableau o Power BI)"/>
    <n v="50"/>
    <n v="95"/>
    <s v="Porcentual"/>
    <s v="% de solicitudes realizadas y enviadas  para suscripción de la señora superintendente / 95% de solicitudes por realizar y enviar para suscripción de la señora superintendente"/>
    <d v="2025-01-02T00:00:00"/>
    <x v="10"/>
    <x v="5"/>
    <s v="2020-DIRECCIÓN DE NUEVAS CREACIONES"/>
    <n v="25"/>
    <n v="89.2"/>
    <s v="Se establece que durante el periodo de enero a septiembre de 2025, se han proyectado y enviado para suscripción de la superintendente de industria y comercio 1411 solicitudes de patente de invención y modelos de utilidad de solicitudes con fecha de presentación entre los años 2022 y anteriores, para un avance del 89,2%. Para el periodo de septiembre se proyectaron y enviaron para suscripción de la superintendente de industria y comercio 208 solicitudes."/>
    <m/>
    <n v="89"/>
    <s v="Al 30 de septiembre de han suscrito 1411 solicitudes de patente/modelo de 1582,  para un avance del 89%"/>
    <m/>
    <n v="0"/>
    <n v="22.25"/>
  </r>
  <r>
    <x v="2"/>
    <n v="0"/>
    <s v="Producto"/>
    <s v="2020.2"/>
    <s v="Operativo"/>
    <s v="Fortalecer el Sistema Integral de Gestión Institucional en el marco del Modelo Integrado de Planeación y gestión para mejorar la prestación del servicio."/>
    <s v="Cumplimiento de productos del PAI asociados a Fortacer el Sistema Integral de Gestión Institucional para mejorar la prestación del servicio. _x000a_"/>
    <s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PND - 5-31-5-b- Convergencia regional - Entidades públicas territoriales y nacionales fortalecidas "/>
    <s v="No"/>
    <s v="FUNCIONAMIENTO"/>
    <s v="Política Fortalecimiento Organizacional y Simplificación de Procesos _DIMENSIÓN Gestión con Valores para Resultados"/>
    <s v="N/A"/>
    <s v="Formatos de actos administrativos, estandarizados (Correo electrónico dirigido  al Grupo de Operaciones con los formatos predeterminados actualizados, entregados)"/>
    <n v="50"/>
    <n v="100"/>
    <s v="Porcentual"/>
    <s v="% de formatos actualizados / 100% de formatos por actualizar"/>
    <d v="2025-01-20T00:00:00"/>
    <x v="10"/>
    <x v="5"/>
    <s v="2020-DIRECCIÓN DE NUEVAS CREACIONES"/>
    <n v="50"/>
    <n v="0"/>
    <s v="Tras la revisión de los formatos, se determinó que todos requieren actualización. En consecuencia, se continuó dicho proceso, y durante el mes de septiembre de 2025 se han actualizado 20 formatos, correspondientes a los siguientes: NC518, NC515, NC513, NC101, NC514, NC516, NC501, NC102, NC504, NC240, NC521, NC522, NC523, NC524, NC525, NC526, NC503, NC136, NC1, NC2._x000a_En total entre agosto y septiembre se han actualizado 24 formatos."/>
    <m/>
    <n v="0"/>
    <s v="Se avala descripción cualitativa."/>
    <m/>
    <n v="0"/>
    <n v="0"/>
  </r>
  <r>
    <x v="2"/>
    <n v="0"/>
    <s v="Actividad propia"/>
    <s v="2020.2.1"/>
    <s v="N/A"/>
    <s v="N/A"/>
    <s v="N/A"/>
    <s v="N/A"/>
    <s v="N/A"/>
    <s v="N/A"/>
    <s v="N/A"/>
    <s v="N/A"/>
    <s v="N/A"/>
    <s v="Revisar los formatos predeterminados empleados en la etapa de forma y de fondo de las patentes de invención y de modelo de utilidad, para identificar los aspectos que deberán ser actualizados  (Documento que contenga las conclusiones de la revisión)"/>
    <n v="50"/>
    <n v="100"/>
    <s v="Porcentual"/>
    <s v="% de formatos revisados / 100% de formatos por revisar"/>
    <d v="2025-01-20T00:00:00"/>
    <x v="10"/>
    <x v="5"/>
    <s v="2020-DIRECCIÓN DE NUEVAS CREACIONES"/>
    <n v="25"/>
    <n v="100"/>
    <s v="Durante el periodo de enero a septiembre de 2025 se revisaron 48 de 48 formatos predeterminados empleados en la etapa de mínimos, de forma y de fondo de las patentes de invención y de modelo de utilidad, por lo cual se tiene un avance del 100%. Durante el mes de septiembre se realizó el documento final que contenga las conclusiones de la revisión."/>
    <m/>
    <n v="100"/>
    <s v="Se avala cumplimiento de la actividad, pues el plan definió revisar y actualizar formatos de actos administrativos y entregar versiones en Word al Grupo de Operaciones (2020.2.2).  Dando cuenta el informe que entre enero y agosto de 2025 se revisaron 48 plantillas (patentes y modelos de utilidad).  Además, la revisión concluyó que todas requerían ajustes, por lo que la actividad 2020.2.1 se considera cumplida al 100%."/>
    <m/>
    <n v="0"/>
    <n v="25"/>
  </r>
  <r>
    <x v="2"/>
    <n v="0"/>
    <s v="Actividad propia"/>
    <s v="2020.2.2"/>
    <s v="N/A"/>
    <s v="N/A"/>
    <s v="N/A"/>
    <s v="N/A"/>
    <s v="N/A"/>
    <s v="N/A"/>
    <s v="N/A"/>
    <s v="N/A"/>
    <s v="N/A"/>
    <s v="Actualizar los formatos predeterminados con aspectos de actualización identificados en la revisión y entregarlos en formato Word al Grupo de Operaciones.  (Correo electrónico dirigido  al Grupo de Operaciones con los formatos predeterminados actualizados, entregados)"/>
    <n v="50"/>
    <n v="100"/>
    <s v="Porcentual"/>
    <s v="% de formatos actualizados / 100% de formatos por actualizar"/>
    <d v="2025-01-20T00:00:00"/>
    <x v="10"/>
    <x v="5"/>
    <s v="2020-DIRECCIÓN DE NUEVAS CREACIONES"/>
    <n v="25"/>
    <n v="0"/>
    <s v="Tras la revisión de los formatos, se determinó que todos requieren actualización. En consecuencia, se continuó dicho proceso, y durante el mes de septiembre de 2025 se han actualizado 20 formatos, correspondientes a los siguientes: NC518, NC515, NC513, NC101, NC514, NC516, NC501, NC102, NC504, NC240, NC521, NC522, NC523, NC524, NC525, NC526, NC503, NC136, NC1, NC2._x000a_En total entre agosto y septiembre se han actualizado 24 formatos."/>
    <m/>
    <n v="0"/>
    <s v="Se avala descripción cualitativa."/>
    <m/>
    <n v="0"/>
    <n v="0"/>
  </r>
  <r>
    <x v="3"/>
    <n v="0"/>
    <s v="Producto"/>
    <s v="7200.1"/>
    <s v="Innovador"/>
    <s v="Fortalecer la infraestructura, uso y aprovechamiento de las tecnologías de la información, para optimizar la capacidad institucional_x000a_"/>
    <s v="Cumplimiento de productos del PAI asociados a Fortalecer la infraestructura, uso y aprovechamiento de las tecnologías de la información, para optimizar la capacidad institucional_x000a_"/>
    <s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
    <s v="PND - 5-31-5-d- Convergencia regional - Gobierno digital para la gente "/>
    <s v="Si"/>
    <s v="C-3503-0200-0012-20104c"/>
    <s v="Política Fortalecimiento Organizacional y Simplificación de Procesos _DIMENSIÓN Gestión con Valores para Resultados"/>
    <s v="N/A"/>
    <s v="Piloto de una herramienta con componente de inteligencia artificial (IA) para la clasificación de quejas o denuncias en la etapa preliminar de la Dirección de Habeas Data para atender el volumen de reclamaciones y mejorar los tiempos de atención, desarrollado (informe desarrollo)"/>
    <n v="50"/>
    <n v="1"/>
    <s v="Númerica"/>
    <s v="# de Piloto de Inteligencia Artificial desarrollado / 1 Piloto de Inteligencia Artificial programado"/>
    <d v="2025-02-03T00:00:00"/>
    <x v="11"/>
    <x v="9"/>
    <s v="20-OFICINA DE TECNOLOGÍA E INFORMÁTICA;_x000a_7200-DIRECCION DE HABEAS DATA"/>
    <n v="50"/>
    <n v="100"/>
    <s v="Se entrega el piloto de inteligencia artificial para la clasificación de quejas Habeas Data, junto con su informe técnico de desarrollo y una herramienta apificada funcional. Esta solución permite, mediante una llamada con año y número de radicado, localizar, procesar y analizar automáticamente los documentos asociados, extrayendo texto, entidades y clasificaciones jurídicas. El sistema está construido sobre una arquitectura distribuida de microservicios, integra modelos BERT y spaCy en español, y entrega resultados estructurados en formato JSON interoperable, listos para su integración con los sistemas institucionales de la Superintendencia de Industria y Comercio."/>
    <d v="2025-10-30T00:00:00"/>
    <n v="100"/>
    <s v="Se avalo el cumplimiento del producto en el 100, los anexos soportan el piloto de una herramienta con componente de inteligencia artificial para la clasificación de quejas o denuncias."/>
    <d v="2025-10-30T00:00:00"/>
    <n v="100"/>
    <n v="50"/>
  </r>
  <r>
    <x v="3"/>
    <n v="0"/>
    <s v="Actividad propia"/>
    <s v="7200.1.1"/>
    <s v="N/A"/>
    <s v="N/A"/>
    <s v="N/A"/>
    <s v="N/A"/>
    <s v="N/A"/>
    <s v="N/A"/>
    <s v="N/A"/>
    <s v="N/A"/>
    <s v="N/A"/>
    <s v="Elaborar y aprobar requerimiento (1. Formato Solicitud de Requerimientos a Sistemas de Información GS03-F18, 2. Formato Lista de Chequeo de Requisitos de Seguridad de la Información GS03-F27 (Opcional) )"/>
    <n v="100"/>
    <n v="1"/>
    <s v="Númerica"/>
    <s v="# de soportes presentados / 1 soportes a presentar"/>
    <d v="2025-02-03T00:00:00"/>
    <x v="1"/>
    <x v="1"/>
    <s v="20-OFICINA DE TECNOLOGÍA E INFORMÁTICA;_x000a_7200-DIRECCION DE HABEAS DATA"/>
    <n v="50"/>
    <n v="100"/>
    <s v="Se elaboró requerimiento para el plan piloto de una herramienta con componente de IA"/>
    <d v="2025-04-30T00:00:00"/>
    <n v="100"/>
    <s v="Se valida el cumplimiento de la actividad."/>
    <d v="2025-04-30T00:00:00"/>
    <n v="100"/>
    <n v="50"/>
  </r>
  <r>
    <x v="3"/>
    <n v="0"/>
    <s v="Actividad sin participación"/>
    <s v="7200.1.2"/>
    <s v="N/A"/>
    <s v="N/A"/>
    <s v="N/A"/>
    <s v="N/A"/>
    <s v="N/A"/>
    <s v="N/A"/>
    <s v="N/A"/>
    <s v="N/A"/>
    <s v="N/A"/>
    <s v="Diseñar la solución (1. Anteproyecto (Alcance, estado del arte, metodología, métricas, cronograma, etc.) / Único entregable)"/>
    <n v="0"/>
    <n v="1"/>
    <s v="Númerica"/>
    <s v="# de soportes presentados / 1 soportes a presentar"/>
    <d v="2025-05-02T00:00:00"/>
    <x v="2"/>
    <x v="2"/>
    <s v="20-OFICINA DE TECNOLOGÍA E INFORMÁTICA"/>
    <n v="0"/>
    <n v="100"/>
    <s v="Se construyó el documento de anteproyecto levantando el estado del arte y una comparación tecnológica para sustentar el desarrollo del piloto, centrado en capacidades de inteligencia artificial aplicadas al análisis automatizado de quejas. Se identificaron avances recientes en modelos de procesamiento de lenguaje natural (NLP), útiles en tareas de extracción de entidades (NER), generación de resúmenes de los documentos y clasificación jurídica multiclase. También se evaluaron plataformas como Azure AI y Hugging Face en cuanto a integración, escalabilidad y cumplimiento. Este análisis permitió seleccionar tecnologías adecuadas para una solución efectiva, modular y segura alineada institucionalmente. Todo esto en coordinación con la OTI y su desarrollo para este plan piloto."/>
    <d v="2025-07-01T00:00:00"/>
    <n v="100"/>
    <s v="El soporte corresponde al entregables de la actividad propuesta en el plan de acción. El documento soporte corresponde al anteproyecto de diseño de la solución basada en la inteligencia artificial (IA), la cual busca automatizar el proceso de clasificación de quejas. "/>
    <d v="2025-07-01T00:00:00"/>
    <n v="100"/>
    <n v="0"/>
  </r>
  <r>
    <x v="3"/>
    <n v="0"/>
    <s v="Actividad sin participación"/>
    <s v="7200.1.3"/>
    <s v="N/A"/>
    <s v="N/A"/>
    <s v="N/A"/>
    <s v="N/A"/>
    <s v="N/A"/>
    <s v="N/A"/>
    <s v="N/A"/>
    <s v="N/A"/>
    <s v="N/A"/>
    <s v="Planeación y gestión de la solución  (1. Reporte planeación de tareas, linea base de requerimientos (historias de usuario) y entregables  en la herramienta devops 2. plan de pruebas diseñado y registrado en la herramienta devops)"/>
    <n v="0"/>
    <n v="1"/>
    <s v="Númerica"/>
    <s v="# de soportes presentados / 1 soportes a presentar"/>
    <d v="2025-07-01T00:00:00"/>
    <x v="12"/>
    <x v="2"/>
    <s v="20-OFICINA DE TECNOLOGÍA E INFORMÁTICA"/>
    <n v="0"/>
    <n v="100"/>
    <s v="En el marco del piloto de una herramienta con IA para la clasificación de quejas, se avanzó en la planeación y gestión de la solución. Se registraron en Azure DevOps el reporte de tareas, la línea base de requerimientos (historias de usuario), y los entregables acordados. También se diseñó y documentó el plan de pruebas. Todas las actividades se realizaron conforme a los requerimientos funcionales, las consideraciones técnicas del anteproyecto y el plan de trabajo validado con el equipo funcional, asegurando trazabilidad y alineación institucional."/>
    <d v="2025-07-31T00:00:00"/>
    <n v="100"/>
    <s v="Se dio cumplimiento al 100% de la actividad propuesta, la cual hace referencia a la planeación de la gestión de la solución (Herramienta AI) para la clasificación de quejas. Se reporto en dio cumplimiento en el tiempo programado. El entregable soporte la actividad. "/>
    <d v="2025-07-31T00:00:00"/>
    <n v="100"/>
    <n v="0"/>
  </r>
  <r>
    <x v="3"/>
    <n v="0"/>
    <s v="Actividad sin participación"/>
    <s v="7200.1.4"/>
    <s v="N/A"/>
    <s v="N/A"/>
    <s v="N/A"/>
    <s v="N/A"/>
    <s v="N/A"/>
    <s v="N/A"/>
    <s v="N/A"/>
    <s v="N/A"/>
    <s v="N/A"/>
    <s v="Desarrollo de la solución (1. Captura de pantalla del Código fuente registrado en devops / 2. Captura de pantalla  de casos de prueba ejecutados por desarrollo. 3. Informe de desarrollo )"/>
    <n v="0"/>
    <n v="1"/>
    <s v="Númerica"/>
    <s v="# de soportes presentados / 1 soportes a presentar"/>
    <d v="2025-08-01T00:00:00"/>
    <x v="11"/>
    <x v="9"/>
    <s v="20-OFICINA DE TECNOLOGÍA E INFORMÁTICA"/>
    <n v="0"/>
    <n v="100"/>
    <s v="Se entrega el piloto de inteligencia artificial para la clasificación de quejas Habeas Data, junto con su informe técnico de desarrollo y una herramienta apificada funcional. Esta solución permite, mediante una llamada con año y número de radicado, localizar, procesar y analizar automáticamente los documentos asociados, extrayendo texto, entidades y clasificaciones jurídicas. El sistema está construido sobre una arquitectura distribuida de microservicios, integra modelos BERT y spaCy en español, y entrega resultados estructurados en formato JSON interoperable, listos para su integración con los sistemas institucionales de la Superintendencia de Industria y Comercio."/>
    <d v="2025-10-30T00:00:00"/>
    <n v="100"/>
    <s v="Se revisó el cumplimiento de la actividad al 100%, los anexos soportar el desarrollo de las pruebas piloto."/>
    <d v="2025-10-30T00:00:00"/>
    <n v="100"/>
    <n v="0"/>
  </r>
  <r>
    <x v="3"/>
    <n v="0"/>
    <s v="Producto"/>
    <s v="7200.2"/>
    <s v="Operativo"/>
    <s v="Fortalecer la gestión de la información, el conocimiento y la innovación para optimizar la capacidad institucional _x000a_"/>
    <s v="Cumplimiento de productos del PAI asociados a Fortalecer la gestión de la información, el conocimiento y la innovación para optimizar la capacidad institucional _x000a_"/>
    <s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PND - 5-31-5-b- Convergencia regional - Entidades públicas territoriales y nacionales fortalecidas "/>
    <s v="No"/>
    <s v="C-3503-0200-0012-20104c"/>
    <s v="Política Servicio al Ciudadano_DIMENSIÓN Gestión con Valores para Resultados"/>
    <s v="N/A"/>
    <s v="Monitoreos de verificación y cumplimiento respecto a las decisiones impartidas por la Dirección de Habeas Data relacionados con las malas prácticas y reincidencias al Régimen de Protección de Datos Personales por parte de los sujetos obligados, realizados. (informe)"/>
    <n v="50"/>
    <n v="2"/>
    <s v="Númerica"/>
    <s v="# de Monitoreos realizados / 2 Monitoreos programados"/>
    <d v="2025-02-03T00:00:00"/>
    <x v="0"/>
    <x v="0"/>
    <s v="7200-DIRECCION DE HABEAS DATA"/>
    <n v="50"/>
    <n v="50"/>
    <s v="La Dirección de Habeas Data, en ejercicio de sus funciones (Decretos 4886/2011 y 092/2022), realizó seguimiento a las decisiones proferidas en al año 2024 cuyo objetivo pretendían la actualización, rectificación y/o eliminación de información crediticia. El resultado de dicho seguimiento es un informe de monitoreo que analiza la eficiencia y eficacia en el cumplimiento de los principios y deberes de la Ley 1266 de 2008 respecto de 124 órdenes administrativas y se enfocó en el estudio del comportamiento de sociedades dedicadas a las ventas por catálogo, microcrédito y/o Fintech. Este informe se realizó en atención a los acuerdos llegados en la mesa de trabajo de mayo con la Dirección de Investigaciones de Protección de Datos Personales en la que se determinó el estudio de este sector y análisis de conducta."/>
    <m/>
    <n v="50"/>
    <s v="Se verifica el 50% de avance del producto, se presenta como soportes 1 informe de monitoreo de verificación y cumplimiento respecto a las decisiones impartidas por la Dirección de Habeas Data. "/>
    <m/>
    <n v="0"/>
    <n v="25"/>
  </r>
  <r>
    <x v="3"/>
    <n v="0"/>
    <s v="Actividad propia"/>
    <s v="7200.2.1"/>
    <s v="N/A"/>
    <s v="N/A"/>
    <s v="N/A"/>
    <s v="N/A"/>
    <s v="N/A"/>
    <s v="N/A"/>
    <s v="N/A"/>
    <s v="N/A"/>
    <s v="N/A"/>
    <s v="Realizar mesas de trabajo entre la Dirección de Habeas Data y la Dirección de Investigaciones para determinar el enfoque de cada monitoreo (Listado asistencia /único entregable)"/>
    <n v="20"/>
    <n v="2"/>
    <s v="Númerica"/>
    <s v="# de Mesas de trabajo realizadas / 2 Mesas de trabajo a realizar"/>
    <d v="2025-02-03T00:00:00"/>
    <x v="13"/>
    <x v="2"/>
    <s v="7200-DIRECCION DE HABEAS DATA"/>
    <n v="10"/>
    <n v="100"/>
    <s v="En el marco del segundo informe de monitoreo y seguimiento a las decisiones proferidas por la Dirección de Habeas Data, se celebró una mesa de trabajo con la Dirección de Investigaciones de Protección de Datos Personales en la que se consolidaron acuerdos esenciales para dicho informe. El enfoque de revisión, abarcará todas las órdenes emitidas en el año 2024 por la D.H. bajo la Ley 1581 de 2012 y se prestará especial atención al tratamiento de datos de niños, niñas y adolescentes, datos sensibles y temas específicos como publicidad y prospección comercial con el objetivo de evaluar su eficiencia y eficacia buscando fortalecer el cumplimiento normativo y la protección de datos personales."/>
    <d v="1899-12-30T00:00:00"/>
    <n v="100"/>
    <s v="Se evidencia cumplimiento de la actividad "/>
    <d v="2025-06-03T00:00:00"/>
    <n v="100"/>
    <n v="10"/>
  </r>
  <r>
    <x v="3"/>
    <n v="0"/>
    <s v="Actividad propia"/>
    <s v="7200.2.2"/>
    <s v="N/A"/>
    <s v="N/A"/>
    <s v="N/A"/>
    <s v="N/A"/>
    <s v="N/A"/>
    <s v="N/A"/>
    <s v="N/A"/>
    <s v="N/A"/>
    <s v="N/A"/>
    <s v="Realizar informe respecto de las órdenes impartidas, de la ley 1266 de 2008. (Documento respecto de la ley 1266 de 2008/único entregable)"/>
    <n v="40"/>
    <n v="1"/>
    <s v="Númerica"/>
    <s v="# de Monitoreos realizados / 1 Monitoreos programados"/>
    <d v="2025-03-04T00:00:00"/>
    <x v="14"/>
    <x v="10"/>
    <s v="7200-DIRECCION DE HABEAS DATA"/>
    <n v="20"/>
    <n v="100"/>
    <s v="La Dirección de Habeas Data, en ejercicio de sus funciones (Decretos 4886/2011 y 092/2022), realizó seguimiento a las decisiones proferidas en al año 2024 cuyo objetivo pretendían la actualización, rectificación y/o eliminación de información crediticia. El resultado de dicho seguimiento es un informe de monitoreo que analiza la eficiencia y eficacia en el cumplimiento de los principios y deberes de la Ley 1266 de 2008 respecto de 124 órdenes administrativas y se enfocó en el estudio del comportamiento de sociedades dedicadas a las ventas por catálogo, microcrédito y/o Fintech. Este informe se realizó en atención a los acuerdos llegados en la mesa de trabajo de mayo con la Dirección de Investigaciones de Protección de Datos Personales en la que se determinó el estudio de este sector y análisis de conducta."/>
    <d v="2025-06-27T00:00:00"/>
    <n v="100"/>
    <s v="El soporte da cumplimiento a la actividad propuesta."/>
    <d v="2025-06-27T00:00:00"/>
    <n v="100"/>
    <n v="20"/>
  </r>
  <r>
    <x v="3"/>
    <n v="0"/>
    <s v="Actividad propia"/>
    <s v="7200.2.3"/>
    <s v="N/A"/>
    <s v="N/A"/>
    <s v="N/A"/>
    <s v="N/A"/>
    <s v="N/A"/>
    <s v="N/A"/>
    <s v="N/A"/>
    <s v="N/A"/>
    <s v="N/A"/>
    <s v="Realizar informe respecto de las órdenes impartidas, de la ley 1581 de 2012  (Documento respecto de la ley 1581 de 2012/único entregable)"/>
    <n v="40"/>
    <n v="1"/>
    <s v="Númerica"/>
    <s v="# de Monitoreos realizados / 1 Monitoreos programados"/>
    <d v="2025-07-01T00:00:00"/>
    <x v="0"/>
    <x v="0"/>
    <s v="7200-DIRECCION DE HABEAS DATA"/>
    <n v="20"/>
    <m/>
    <m/>
    <m/>
    <m/>
    <m/>
    <m/>
    <m/>
    <m/>
  </r>
  <r>
    <x v="4"/>
    <n v="0"/>
    <s v="Producto"/>
    <s v="13.1"/>
    <s v="Operativo"/>
    <s v="Fortalecer la gestión de la información, el conocimiento y la innovación para optimizar la capacidad institucional _x000a_"/>
    <s v="Cumplimiento de productos del PAI asociados a Fortalecer la gestión de la información, el conocimiento y la innovación para optimizar la capacidad institucional _x000a_"/>
    <s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N/A"/>
    <s v="Si"/>
    <s v="N/A"/>
    <s v="Política Mejora Normativa _DIMENSIÓN Gestión con Valores para Resultados"/>
    <s v="N/A"/>
    <s v="Estrategia de divulgación de la herramienta “Buscador de Conceptos”, para promover la consulta por parte de los Grupos de Interés, ejecutada. (capturas de pantalla de la publicación de la campaña/único entregable)"/>
    <n v="100"/>
    <n v="1"/>
    <s v="Númerica"/>
    <s v="# de divulgaciones ejecutadas / 1 divulgaciones a ejecutar"/>
    <d v="2025-01-27T00:00:00"/>
    <x v="15"/>
    <x v="5"/>
    <s v="73-GRUPO DE TRABAJO DE COMUNICACION;_x000a_13-GRUPO DE TRABAJO DE CONCEPTOS Y APOYO LEGAL"/>
    <n v="100"/>
    <m/>
    <m/>
    <m/>
    <m/>
    <m/>
    <m/>
    <m/>
    <m/>
  </r>
  <r>
    <x v="4"/>
    <n v="0"/>
    <s v="Actividad propia"/>
    <s v="13.1.1"/>
    <s v="N/A"/>
    <s v="N/A"/>
    <s v="N/A"/>
    <s v="N/A"/>
    <s v="N/A"/>
    <s v="N/A"/>
    <s v="N/A"/>
    <s v="N/A"/>
    <s v="N/A"/>
    <s v="Elaborar y remitir al Grupo de Comunicaciones el Brief con la propuesta de la estrategia de divulgación del &quot;Buscador de Conceptos&quot; (Correo electrónico con Brief diligenciado / único entregable)"/>
    <n v="100"/>
    <n v="1"/>
    <s v="Númerica"/>
    <s v="# de brief de la estrategia de divulgación elaborado / 1 brief de la estrategia de divulgación a elaborar"/>
    <d v="2025-01-27T00:00:00"/>
    <x v="3"/>
    <x v="3"/>
    <s v="13-GRUPO DE TRABAJO DE CONCEPTOS Y APOYO LEGAL"/>
    <n v="100"/>
    <n v="100"/>
    <s v="Se elaboró y remitió a través de correo electrónico al Grupo de Comunicaciones el Brief con la propuesta de la estrategia de divulgación del &quot;Buscador de Conceptos&quot;, en donde se busca fomentar su uso y acceso a todos los grupos de valor, grupos de interés y ciudadania en general."/>
    <d v="2025-02-28T00:00:00"/>
    <n v="100"/>
    <s v="Se verifica el cumplimiento de la actividad tras revisar los anexos "/>
    <d v="2025-02-28T00:00:00"/>
    <n v="100"/>
    <n v="100"/>
  </r>
  <r>
    <x v="4"/>
    <n v="0"/>
    <s v="Actividad sin participación"/>
    <s v="13.1.2"/>
    <s v="N/A"/>
    <s v="N/A"/>
    <s v="N/A"/>
    <s v="N/A"/>
    <s v="N/A"/>
    <s v="N/A"/>
    <s v="N/A"/>
    <s v="N/A"/>
    <s v="N/A"/>
    <s v="Elaborar y presentar el concepto gráfico y racional de la estrategia de divulgación y sus diferentes ejes temáticos. (Un correo electrónico con Documento en el que se observe el concepto gráfico y racional de laestrategia de divulgación  y sus diferentes ejes temáticos / único entregable)"/>
    <n v="0"/>
    <n v="1"/>
    <s v="Númerica"/>
    <s v="# de concepto gráfico y racional de la estrategia de divulgación elaborado y presentado / 1 concepto gráfico y racional de la estrategia de divulgación a elaborar y presentar"/>
    <d v="2025-03-03T00:00:00"/>
    <x v="1"/>
    <x v="1"/>
    <s v="73-GRUPO DE TRABAJO DE COMUNICACION"/>
    <n v="0"/>
    <n v="100"/>
    <s v="El Grupo de Comunicaciones elaboró el concepto gráfico de la campaña de divulgación del Buscador de Conceptos, con todos los ejes tematicos y los lineamientos necesarios para desarrollar la estrategia."/>
    <d v="2025-04-30T00:00:00"/>
    <n v="100"/>
    <s v="El avance porcentual registrado corresponde con las evidencias presentadas"/>
    <d v="2025-03-31T00:00:00"/>
    <n v="100"/>
    <n v="0"/>
  </r>
  <r>
    <x v="4"/>
    <n v="0"/>
    <s v="Actividad sin participación"/>
    <s v="13.1.3"/>
    <s v="N/A"/>
    <s v="N/A"/>
    <s v="N/A"/>
    <s v="N/A"/>
    <s v="N/A"/>
    <s v="N/A"/>
    <s v="N/A"/>
    <s v="N/A"/>
    <s v="N/A"/>
    <s v="Ejecutar la estrategia de divulgación a través de los canales de comunicación d ela Entidad.  (capturas de pantalla de la publicación de estrategia de divulgación/único entregable)"/>
    <n v="0"/>
    <n v="1"/>
    <s v="Porcentual"/>
    <s v="% de estrategia de divulgación ejecutada / 1% de estrategia de divulgación a ejecutar"/>
    <d v="2025-04-01T00:00:00"/>
    <x v="15"/>
    <x v="5"/>
    <s v="73-GRUPO DE TRABAJO DE COMUNICACION"/>
    <n v="0"/>
    <n v="0"/>
    <s v="Durante el mes de mayo se realizaron varias publicaciones en las diferentes redes sociales de la Entidad, con el fin de divulgar y promover el uso del Buscador de Conceptos y acceder a interpretaciones jurídicas sobre consultas realizadas a la Entidad en el marco de sus funciones."/>
    <m/>
    <n v="0"/>
    <s v="Se verifica el avance cualitativo"/>
    <m/>
    <n v="0"/>
    <n v="0"/>
  </r>
  <r>
    <x v="5"/>
    <n v="0"/>
    <s v="Producto"/>
    <s v="20.1"/>
    <s v="Innovador"/>
    <s v="Fortalecer la gestión de la información, el conocimiento y la innovación para optimizar la capacidad institucional _x000a_"/>
    <s v="Cumplimiento de productos del PAI asociados a Fortalecer la gestión de la información, el conocimiento y la innovación para optimizar la capacidad institucional _x000a_"/>
    <s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PND - 5-31-5-b- Convergencia regional - Entidades públicas territoriales y nacionales fortalecidas "/>
    <s v="No"/>
    <s v="C-3599-0200-0006-53105d"/>
    <s v="Política Gobierno Digital _DIMENSIÓN Gestión con Valores para Resultados"/>
    <s v="PEI_11;_x000a_PEI_12;_x000a_PEI_13;_x000a_PES_20230246;_x000a_PES_20230250"/>
    <s v="Plan de acción para el intercambio de información, implementado  (Informe semestral de  la implementación del plan de acción para el intercambio de información- soportes documentales de cumplimiento)"/>
    <n v="20"/>
    <n v="100"/>
    <s v="Porcentual"/>
    <s v="% de plan ejecutado / 100% de plan a ejecutar"/>
    <d v="2025-02-03T00:00:00"/>
    <x v="7"/>
    <x v="5"/>
    <s v="20-OFICINA DE TECNOLOGÍA E INFORMÁTICA"/>
    <n v="20"/>
    <n v="74"/>
    <s v="Durante el presente periodo se registraron avances en la gestión de convenios y en los procesos asociados a interoperabilidad:_x000a__x000a_Convenio Justifacil: Actualmente se encuentra en proceso de suscripción por parte de la SIC, tras la revisión efectuada por la Delegatura para Asuntos Jurisdiccionales, la Oficina Jurídica, el Grupo de Contratos y la Secretaría General._x000a__x000a_Convenio para acceso a SIRNA: Se encuentra en proceso de revisión interna por parte del Oficial de Protección de Datos Personales, el Oficial de Seguridad de la Información y la Secretaría General, luego de la revisión preliminar de la Delegatura para Asuntos Jurisdiccionales._x000a__x000a_En cuanto al Catálogo de Interoperabilidad, se avanza en el cierre de la documentación y el inicio de la etapa de consolidación. Adicionalmente, se recibió retroalimentación metodológica sobre el procedimiento de interoperabilidad, la cual se está incorporando los ajustes correspondientes."/>
    <m/>
    <n v="74"/>
    <s v="el avance porcentual registrado, corresponde con las evidencias allegadas "/>
    <m/>
    <n v="0"/>
    <n v="14.8"/>
  </r>
  <r>
    <x v="5"/>
    <n v="0"/>
    <s v="Actividad propia"/>
    <s v="20.1.1"/>
    <s v="N/A"/>
    <s v="N/A"/>
    <s v="N/A"/>
    <s v="N/A"/>
    <s v="N/A"/>
    <s v="N/A"/>
    <s v="N/A"/>
    <s v="N/A"/>
    <s v="N/A"/>
    <s v="Definir plan de acción para el intercambio de información de acuerdo con el marco de Interoperabilidad  (Plan definido / único entregable)"/>
    <n v="20"/>
    <n v="1"/>
    <s v="Númerica"/>
    <s v="# de plan formulado / 1 plan a formular"/>
    <d v="2025-02-03T00:00:00"/>
    <x v="3"/>
    <x v="3"/>
    <s v="20-OFICINA DE TECNOLOGÍA E INFORMÁTICA"/>
    <n v="4"/>
    <n v="100"/>
    <s v="Se formula el plan de intercambio "/>
    <d v="2025-02-28T00:00:00"/>
    <n v="100"/>
    <s v="Se verifica el cumplimiento de la actividad de acuerdo al soporte anexo "/>
    <d v="2025-02-28T00:00:00"/>
    <n v="100"/>
    <n v="4"/>
  </r>
  <r>
    <x v="5"/>
    <n v="0"/>
    <s v="Actividad propia"/>
    <s v="20.1.2"/>
    <s v="N/A"/>
    <s v="N/A"/>
    <s v="N/A"/>
    <s v="N/A"/>
    <s v="N/A"/>
    <s v="N/A"/>
    <s v="N/A"/>
    <s v="N/A"/>
    <s v="N/A"/>
    <s v="Implementar el plan de acción para el intercambio de información de acuerdo con el marco de Interoperabilidad  (Informe semestral de  la implementación del plan de acción para el intercambio de información- soportes documentales de cumplimiento)"/>
    <n v="80"/>
    <n v="100"/>
    <s v="Porcentual"/>
    <s v="% de plan ejecutado / 100% de plan a ejecutar"/>
    <d v="2025-03-03T00:00:00"/>
    <x v="7"/>
    <x v="5"/>
    <s v="20-OFICINA DE TECNOLOGÍA E INFORMÁTICA"/>
    <n v="16"/>
    <n v="74"/>
    <s v="Durante el presente periodo se registraron avances en la gestión de convenios y en los procesos asociados a interoperabilidad:_x000a__x000a_Convenio Justifacil: Actualmente se encuentra en proceso de suscripción por parte de la SIC, tras la revisión efectuada por la Delegatura para Asuntos Jurisdiccionales, la Oficina Jurídica, el Grupo de Contratos y la Secretaría General._x000a__x000a_Convenio para acceso a SIRNA: Se encuentra en proceso de revisión interna por parte del Oficial de Protección de Datos Personales, el Oficial de Seguridad de la Información y la Secretaría General, luego de la revisión preliminar de la Delegatura para Asuntos Jurisdiccionales._x000a__x000a_En cuanto al Catálogo de Interoperabilidad, se avanza en el cierre de la documentación y el inicio de la etapa de consolidación. Adicionalmente, se recibió retroalimentación metodológica sobre el procedimiento de interoperabilidad, la cual se está incorporando los ajustes correspondientes."/>
    <m/>
    <n v="74"/>
    <s v="el avance porcentual registrado, corresponde con las evidencias allegadas"/>
    <m/>
    <n v="0"/>
    <n v="11.84"/>
  </r>
  <r>
    <x v="5"/>
    <n v="0"/>
    <s v="Producto"/>
    <s v="20.2"/>
    <s v="Innovador"/>
    <s v="Fortalecer la gestión de la información, el conocimiento y la innovación para optimizar la capacidad institucional _x000a_"/>
    <s v="Cumplimiento de productos del PAI asociados a Fortalecer la gestión de la información, el conocimiento y la innovación para optimizar la capacidad institucional _x000a_"/>
    <s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PND - 5-31-5-b- Convergencia regional - Entidades públicas territoriales y nacionales fortalecidas "/>
    <s v="No"/>
    <s v="C-3599-0200-0006-53105d"/>
    <s v="Política Gobierno Digital _DIMENSIÓN Gestión con Valores para Resultados"/>
    <s v="N/A"/>
    <s v="Modelo de gobierno y gestión de datos en el marco del Plan Nacional de Infraestructura de Datos,  implementado  (Informes de seguimiento y avance trimestrales con soportes documentales del cumplimiento)"/>
    <n v="20"/>
    <n v="100"/>
    <s v="Porcentual"/>
    <s v="% de plan ejecutado / 100% de plan a ejecutar"/>
    <d v="2025-02-03T00:00:00"/>
    <x v="7"/>
    <x v="5"/>
    <s v="20-OFICINA DE TECNOLOGÍA E INFORMÁTICA"/>
    <n v="20"/>
    <n v="74"/>
    <s v="El Plan de Trabajo para la estrategia de gobierno y calidad de datos, con corte a septiembre registra un logro ponderado del 74%. Se avanzó en el Diseño de Procesos clave para el gobierno del dato y el Diseño de la arquitectura de datos y herramientas de gobierno del dato. "/>
    <m/>
    <n v="74"/>
    <s v="Se verifica avance reportado en atención a los soportes anexos "/>
    <m/>
    <n v="0"/>
    <n v="14.8"/>
  </r>
  <r>
    <x v="5"/>
    <n v="0"/>
    <s v="Actividad propia"/>
    <s v="20.2.1"/>
    <s v="N/A"/>
    <s v="N/A"/>
    <s v="N/A"/>
    <s v="N/A"/>
    <s v="N/A"/>
    <s v="N/A"/>
    <s v="N/A"/>
    <s v="N/A"/>
    <s v="N/A"/>
    <s v="Definir el plan de trabajo para la estrategia de gobierno y calidad de datos para la SIC (Documento del Plan  de trabajo para la estrategia de gobierno y calidad de datos, elaborado / único entregable)"/>
    <n v="20"/>
    <n v="1"/>
    <s v="Númerica"/>
    <s v="# de plan formulado / 1 plan a formular"/>
    <d v="2025-02-03T00:00:00"/>
    <x v="16"/>
    <x v="6"/>
    <s v="20-OFICINA DE TECNOLOGÍA E INFORMÁTICA"/>
    <n v="4"/>
    <n v="100"/>
    <s v="Se realiza el plan de trabajo de gobierno de datos"/>
    <d v="2025-03-29T00:00:00"/>
    <n v="100"/>
    <s v="Se verifica el cumplimiento de la actividad con las evidencias suministradas "/>
    <d v="2025-03-29T00:00:00"/>
    <n v="100"/>
    <n v="4"/>
  </r>
  <r>
    <x v="5"/>
    <n v="0"/>
    <s v="Actividad propia"/>
    <s v="20.2.2"/>
    <s v="N/A"/>
    <s v="N/A"/>
    <s v="N/A"/>
    <s v="N/A"/>
    <s v="N/A"/>
    <s v="N/A"/>
    <s v="N/A"/>
    <s v="N/A"/>
    <s v="N/A"/>
    <s v="Implementar el plan de trabajo para la estrategia de gobierno y calidad de datos   (Informes de seguimiento y avance trimestrales con soportes documentales del cumplimiento con corte  marzo, junio, septiembre, diciembre)"/>
    <n v="80"/>
    <n v="100"/>
    <s v="Porcentual"/>
    <s v="% de plan ejecutado / 100% de plan a ejecutar"/>
    <d v="2025-03-03T00:00:00"/>
    <x v="7"/>
    <x v="5"/>
    <s v="20-OFICINA DE TECNOLOGÍA E INFORMÁTICA"/>
    <n v="16"/>
    <n v="74"/>
    <s v="El Plan de Trabajo para la estrategia de gobierno y calidad de datos, con corte a septiembre registra un logro ponderado del 74%. Se avanzó en el Diseño de Procesos clave para el gobierno del dato y el Diseño de la arquitectura de datos y herramientas de gobierno del dato. "/>
    <m/>
    <n v="74"/>
    <s v="Se verifica avance reportado en atención a los soportes anexos "/>
    <m/>
    <n v="0"/>
    <n v="11.84"/>
  </r>
  <r>
    <x v="5"/>
    <n v="0"/>
    <s v="Producto"/>
    <s v="20.3"/>
    <s v="Operativo"/>
    <s v="Fortalecer el Sistema Integral de Gestión Institucional en el marco del Modelo Integrado de Planeación y gestión para mejorar la prestación del servicio."/>
    <s v="Cumplimiento de productos del PAI asociados a Fortacer el Sistema Integral de Gestión Institucional para mejorar la prestación del servicio. _x000a_"/>
    <s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PND - 5-31-5-b- Convergencia regional - Entidades públicas territoriales y nacionales fortalecidas "/>
    <s v="No"/>
    <s v="C-3599-0200-0006-53105d"/>
    <s v="Política Seguridad Digital _DIMENSIÓN Gestión con Valores para Resultados"/>
    <s v="DECRETO 612"/>
    <s v="Plan de implementación de Seguridad y privacidad de la información, ejecutado (Informes de seguimiento y avance trimestrales con soportes documentales del cumplimiento)"/>
    <n v="20"/>
    <n v="100"/>
    <s v="Porcentual"/>
    <s v="% de plan ejecutado / 100% de plan a ejecutar"/>
    <d v="2025-01-13T00:00:00"/>
    <x v="7"/>
    <x v="5"/>
    <s v="20-OFICINA DE TECNOLOGÍA E INFORMÁTICA"/>
    <n v="20"/>
    <n v="70"/>
    <s v="Se realiza el reporte de ejecución del Plan SGSI,donde se evidencia que, de 24 actividades propuestas, 13 ya se encuentran al 100%, 11 ya dieron inicio y tienen avance de ejecución, el Logro Ponderado acumulado a septiembre 70%, Adicional a esto, es importante resaltar que este plan cuenta con dos actividades asociadas al (PES)._x000a_3-3 Vulnerabilidades críticas remediadas o solucionadas, Esta actividad tiene una meta del 100% y se lleva un avance del 75% a corte septiembre se han realizado (58) escaneos de vulnerabilidades. soporte: 3-3 GTIFSG Gestión de Vulnerabilidades 31-07-2025, 3-3 GTIFSG_x000a_6-3 BIA actualizado y publicado en el módulo SIGI): Se está a la espera de mesa de trabajo con la Jefatura OTI y sus respectivos Grupo, con la finalidad de socializar los servicios críticos identificados en las mesas de trabajo con los procesos, una vez se dé la sesión se procede a la actualización del documento BIA."/>
    <m/>
    <n v="70"/>
    <s v="Se verifica avance reportado en atención a los soportes anexos "/>
    <m/>
    <n v="0"/>
    <n v="14"/>
  </r>
  <r>
    <x v="5"/>
    <n v="0"/>
    <s v="Actividad propia"/>
    <s v="20.3.1"/>
    <s v="N/A"/>
    <s v="N/A"/>
    <s v="N/A"/>
    <s v="N/A"/>
    <s v="N/A"/>
    <s v="N/A"/>
    <s v="N/A"/>
    <s v="N/A"/>
    <s v="N/A"/>
    <s v="Formular el plan de Seguridad y Privacidad de la información teniendo en cuenta los resultados alcanzados en el periodo anterior y las necesidades de las partes interesada (Documento del Plan  de Seguridad y Privacidad de la información formulado / único entregable)"/>
    <n v="20"/>
    <n v="1"/>
    <s v="Númerica"/>
    <s v="# de plan formulado / 1 plan a formular"/>
    <d v="2025-01-13T00:00:00"/>
    <x v="4"/>
    <x v="4"/>
    <s v="20-OFICINA DE TECNOLOGÍA E INFORMÁTICA"/>
    <n v="4"/>
    <n v="100"/>
    <s v="se formula el plan de seguridad "/>
    <d v="2025-01-31T00:00:00"/>
    <n v="100"/>
    <s v="Se verifica el cumplimiento de la actividad con el anexo aportado "/>
    <d v="2025-01-31T00:00:00"/>
    <n v="100"/>
    <n v="4"/>
  </r>
  <r>
    <x v="5"/>
    <n v="0"/>
    <s v="Actividad propia"/>
    <s v="20.3.2"/>
    <s v="N/A"/>
    <s v="N/A"/>
    <s v="N/A"/>
    <s v="N/A"/>
    <s v="N/A"/>
    <s v="N/A"/>
    <s v="N/A"/>
    <s v="N/A"/>
    <s v="N/A"/>
    <s v="Implementar el Plan de Seguridad  y Privacidad de la información aprobado (Informes de seguimiento y avance trimestrales con soportes documentales del cumplimiento con corte  marzo, junio, septiembre, diciembre)"/>
    <n v="80"/>
    <n v="100"/>
    <s v="Porcentual"/>
    <s v="% de plan ejecutado / 100% de plan a ejecutar"/>
    <d v="2025-02-03T00:00:00"/>
    <x v="7"/>
    <x v="5"/>
    <s v="20-OFICINA DE TECNOLOGÍA E INFORMÁTICA"/>
    <n v="16"/>
    <n v="70"/>
    <s v="Se realiza el reporte de ejecución del Plan SGSI,donde se evidencia que, de 24 actividades propuestas, 13 ya se encuentran al 100%, 11 ya dieron inicio y tienen avance de ejecución, el Logro Ponderado acumulado a septiembre 70%, Adicional a esto, es importante resaltar que este plan cuenta con dos actividades asociadas al (PES)._x000a_3-3 Vulnerabilidades críticas remediadas o solucionadas, Esta actividad tiene una meta del 100% y se lleva un avance del 75% a corte septiembre se han realizado (58) escaneos de vulnerabilidades. soporte: 3-3 GTIFSG Gestión de Vulnerabilidades 31-07-2025, 3-3 GTIFSG_x000a_6-3 BIA actualizado y publicado en el módulo SIGI): Se está a la espera de mesa de trabajo con la Jefatura OTI y sus respectivos Grupo, con la finalidad de socializar los servicios críticos identificados en las mesas de trabajo con los procesos, una vez se dé la sesión se procede a la actualización del documento BIA."/>
    <m/>
    <n v="70"/>
    <s v="Se verifica seguimiento en atención a los soportes anexos "/>
    <m/>
    <n v="0"/>
    <n v="11.2"/>
  </r>
  <r>
    <x v="5"/>
    <n v="0"/>
    <s v="Producto"/>
    <s v="20.4"/>
    <s v="Operativo"/>
    <s v="Fortalecer el Sistema Integral de Gestión Institucional en el marco del Modelo Integrado de Planeación y gestión para mejorar la prestación del servicio."/>
    <s v="Cumplimiento de productos del PAI asociados a Fortacer el Sistema Integral de Gestión Institucional para mejorar la prestación del servicio. _x000a_"/>
    <s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PND - 5-31-5-b- Convergencia regional - Entidades públicas territoriales y nacionales fortalecidas "/>
    <s v="No"/>
    <s v="C-3599-0200-0006-53105d"/>
    <s v="Política Seguridad Digital _DIMENSIÓN Gestión con Valores para Resultados"/>
    <s v="DECRETO 612"/>
    <s v="Plan de tratamiento de riesgos de Seguridad y Privacidad de la información, monitoreado (Informes de seguimiento y avance trimestrales con soportes documentales del cumplimiento)"/>
    <n v="20"/>
    <n v="100"/>
    <s v="Porcentual"/>
    <s v="% de plan de tratamiento de riesgos monitoreado / 100% de plan de riesgos a monitorear"/>
    <d v="2025-01-27T00:00:00"/>
    <x v="7"/>
    <x v="5"/>
    <s v="20-OFICINA DE TECNOLOGÍA E INFORMÁTICA"/>
    <n v="20"/>
    <n v="66"/>
    <s v="Se realiza el segundo informe de seguimiento a los riesgos de seguridad de la información dando cumplimento al primer entregable con corte a septiembre, para un avance de la actividad del 66%, Se adjunta los soportes de los seguimientos realizados _x000a__x000a_De igual manera, durante el seguimiento, se evidencia que cada una de las áreas gestionaron las actividades planeadas a ejecutarse en tercer trimestre: en julio 6 actividades, en agosto 2 actividades y en septiembre 3 actividades._x000a__x000a_De conformidad con lo anteriormente descrito, se confirma la ejecución de 11 actividades._x000a_Teniendo en cuenta que hasta el momento son en total 101 actividades descritas en los planes de tratamiento de riesgos de seguridad de la información, el avance es del 24.75%."/>
    <m/>
    <n v="24.75"/>
    <s v="De acuerdo con el avance reportado y soportado por la actividad 20.4.2 el avance es de 24,75"/>
    <m/>
    <n v="0"/>
    <n v="4.95"/>
  </r>
  <r>
    <x v="5"/>
    <n v="0"/>
    <s v="Actividad propia"/>
    <s v="20.4.1"/>
    <s v="N/A"/>
    <s v="N/A"/>
    <s v="N/A"/>
    <s v="N/A"/>
    <s v="N/A"/>
    <s v="N/A"/>
    <s v="N/A"/>
    <s v="N/A"/>
    <s v="N/A"/>
    <s v="Consolidar los riesgos de seguridad de la información con sus respectivos tratamientos, fechas y responsables  (Excel del plan de tratamiento de riesgos de seguridad y privacidad de la información/ único entregable)"/>
    <n v="40"/>
    <n v="1"/>
    <s v="Númerica"/>
    <s v="# de consolidaciones de riesgos realizadas / 1 consolidaciones de riesgos a realizar"/>
    <d v="2025-01-27T00:00:00"/>
    <x v="1"/>
    <x v="1"/>
    <s v="20-OFICINA DE TECNOLOGÍA E INFORMÁTICA"/>
    <n v="8"/>
    <n v="100"/>
    <s v="Se realizó la consolidación de los riesgos de seguridad, con sus respectivos tratamientos, fechas y responsables."/>
    <d v="2025-04-30T00:00:00"/>
    <n v="100"/>
    <s v="El avance porcentual registrado corresponde con las evidencias presentadas"/>
    <d v="2025-04-30T00:00:00"/>
    <n v="100"/>
    <n v="8"/>
  </r>
  <r>
    <x v="5"/>
    <n v="0"/>
    <s v="Actividad propia"/>
    <s v="20.4.2"/>
    <s v="N/A"/>
    <s v="N/A"/>
    <s v="N/A"/>
    <s v="N/A"/>
    <s v="N/A"/>
    <s v="N/A"/>
    <s v="N/A"/>
    <s v="N/A"/>
    <s v="N/A"/>
    <s v="Realizar el monitoreo al plan de tratamiento de los riesgos de seguridad y privacidad de la información trimestralmente (Informes de seguimiento y avance trimestrales con soportes documentales del cumplimiento con corte  junio, septiembre, diciembre)"/>
    <n v="60"/>
    <n v="100"/>
    <s v="Porcentual"/>
    <s v="% de plan de tratamiento de riesgos monitoreado / 100% de plan de riesgos a monitorear"/>
    <d v="2025-04-01T00:00:00"/>
    <x v="7"/>
    <x v="5"/>
    <s v="20-OFICINA DE TECNOLOGÍA E INFORMÁTICA"/>
    <n v="12"/>
    <n v="24.75"/>
    <s v="Se realiza el segundo informe de seguimiento a los riesgos de seguridad de la información dando cumplimento al segundo entregable con corte a septiembre, para un avance de la actividad del 24.75%._x000a_se evidencia que cada una de las áreas gestionaron las actividades planeadas a ejecutarse en tercer trimestre: en julio 6 actividades, en agosto 2 actividades y en septiembre 3 actividades._x000a_De conformidad con lo anteriormente descrito, se confirma la ejecución de 11 actividades._x000a_Teniendo en cuenta que se adicionaron nuevas actividades, actualmente son en total 101 actividades descritas en los planes de tratamiento de riesgos de seguridad de la información. _x000a_Aplicando la fórmula de la regla de tres simple directa, se evidencia un avance del 24,75%."/>
    <m/>
    <n v="24.75"/>
    <s v="Se verifica el avance reportado en atención a los soportes anexos "/>
    <m/>
    <n v="0"/>
    <n v="2.97"/>
  </r>
  <r>
    <x v="5"/>
    <n v="0"/>
    <s v="Producto"/>
    <s v="20.5"/>
    <s v="Innovador"/>
    <s v="Fortalecer la infraestructura, uso y aprovechamiento de las tecnologías de la información, para optimizar la capacidad institucional_x000a_"/>
    <s v="Cumplimiento de productos del PAI asociados a Fortalecer la infraestructura, uso y aprovechamiento de las tecnologías de la información, para optimizar la capacidad institucional_x000a_"/>
    <s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
    <s v="PND - 5-31-5-d- Convergencia regional - Gobierno digital para la gente "/>
    <s v="No"/>
    <s v="C-3599-0200-0006-53105d"/>
    <s v="Política Gobierno Digital _DIMENSIÓN Gestión con Valores para Resultados"/>
    <s v="DECRETO 612"/>
    <s v="Plan estratégico de tecnologías de información, ejecutado (Informes de seguimiento y avance trimestrales con soportes documentales del cumplimiento)"/>
    <n v="20"/>
    <n v="100"/>
    <s v="Porcentual"/>
    <s v="% de plan ejecutado / 100% de plan a ejecutar"/>
    <d v="2025-01-13T00:00:00"/>
    <x v="7"/>
    <x v="5"/>
    <s v="20-OFICINA DE TECNOLOGÍA E INFORMÁTICA"/>
    <n v="20"/>
    <n v="89"/>
    <s v="En ese periodo de tiempo de los 14 proyectos definidos en la hoja de ruta y se han terminado 2 proyectos: Potencialización de servicios ciudadanos digitales en los trámites priorizados y Fortalecimiento ecosistema analítico para el uso y explotación con enfoque preventivo de la inspección, vigilancia y control. _x000a__x000a_Se han realizado cambios de actividades o proyectos sin afectar  fechas finales del PETI, de los siguientes proyectos: _x000a_Implementar de un Centro de Operaciones de Seguridad SOC propio de la SIC_x000a_Diseño y prototipo de solución inteligente de facturas médicas –guardián_x000a_Rediseño del portafolio de servicios_x000a_Modernización y fortalecimiento de aplicaciones para mejorar gestión institucional en fechas especificas de intervención de las 50 aplicaciones priorizadas."/>
    <m/>
    <n v="89"/>
    <s v="Se  verifica seguimiento en atención a los soportes anexos "/>
    <m/>
    <n v="0"/>
    <n v="17.8"/>
  </r>
  <r>
    <x v="5"/>
    <n v="0"/>
    <s v="Actividad propia"/>
    <s v="20.5.1"/>
    <s v="N/A"/>
    <s v="N/A"/>
    <s v="N/A"/>
    <s v="N/A"/>
    <s v="N/A"/>
    <s v="N/A"/>
    <s v="N/A"/>
    <s v="N/A"/>
    <s v="N/A"/>
    <s v="Formular plan estratégico de tecnologías de información PETI incluyendo hoja de ruta para la vigencia   (Hoja de ruta del PETI actualizada/ único entregable)"/>
    <n v="20"/>
    <n v="1"/>
    <s v="Númerica"/>
    <s v="# de plan formulado / 1 plan a formular"/>
    <d v="2025-01-13T00:00:00"/>
    <x v="4"/>
    <x v="4"/>
    <s v="20-OFICINA DE TECNOLOGÍA E INFORMÁTICA"/>
    <n v="4"/>
    <n v="100"/>
    <s v="Formular plan estratégico de tecnologías de información PETI"/>
    <d v="2025-01-31T00:00:00"/>
    <n v="100"/>
    <s v="Se verifica el cumplimiento de la actividad dentro de los tiempos establecidos "/>
    <d v="2025-01-31T00:00:00"/>
    <n v="100"/>
    <n v="4"/>
  </r>
  <r>
    <x v="5"/>
    <n v="0"/>
    <s v="Actividad propia"/>
    <s v="20.5.2"/>
    <s v="N/A"/>
    <s v="N/A"/>
    <s v="N/A"/>
    <s v="N/A"/>
    <s v="N/A"/>
    <s v="N/A"/>
    <s v="N/A"/>
    <s v="N/A"/>
    <s v="N/A"/>
    <s v="Realizar seguimiento trimestral a la ejecución del PETI. (Informes de seguimiento y avance trimestrales con soportes documentales del cumplimiento con corte  marzo, junio, septiembre, diciembre)"/>
    <n v="80"/>
    <n v="100"/>
    <s v="Porcentual"/>
    <s v="% de plan ejecutado / 100% de plan a ejecutar"/>
    <d v="2025-02-03T00:00:00"/>
    <x v="7"/>
    <x v="5"/>
    <s v="20-OFICINA DE TECNOLOGÍA E INFORMÁTICA"/>
    <n v="16"/>
    <n v="89"/>
    <s v="En ese periodo de tiempo de los 14 proyectos definidos en la hoja de ruta y se han terminado 2 proyectos: Potencialización de servicios ciudadanos digitales en los trámites priorizados y Fortalecimiento ecosistema analítico para el uso y explotación con enfoque preventivo de la inspección, vigilancia y control. _x000a__x000a_Se han realizado cambios de actividades o proyectos sin afectar  fechas finales del PETI, de los siguientes proyectos: _x000a_Implementar de un Centro de Operaciones de Seguridad SOC propio de la SIC_x000a_Diseño y prototipo de solución inteligente de facturas médicas –guardián_x000a_Rediseño del portafolio de servicios_x000a_Modernización y fortalecimiento de aplicaciones para mejorar gestión institucional en fechas especificas de intervención de las 50 aplicaciones priorizadas._x000a_"/>
    <m/>
    <n v="89"/>
    <s v="Se  verifica seguimiento en atención a los soportes anexos "/>
    <m/>
    <n v="0"/>
    <n v="14.24"/>
  </r>
  <r>
    <x v="6"/>
    <n v="0"/>
    <s v="Producto"/>
    <s v="60.1"/>
    <s v="Operativo"/>
    <s v="Fortalecer el Sistema Integral de Gestión Institucional en el marco del Modelo Integrado de Planeación y gestión para mejorar la prestación del servicio."/>
    <s v="Cumplimiento de productos del PAI asociados a Fortacer el Sistema Integral de Gestión Institucional para mejorar la prestación del servicio. _x000a_"/>
    <s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PND - 5-31-5-b- Convergencia regional - Entidades públicas territoriales y nacionales fortalecidas "/>
    <s v="No"/>
    <s v="N/A"/>
    <s v="Política Defensa Jurídica _DIMENSIÓN Gestión con Valores para Resultados"/>
    <s v="N/A"/>
    <s v="Política de prevención del Daño Antijurídico, implementada y presentada al Comité (Informe de implementación de la PPDA y acta de comité)"/>
    <n v="35"/>
    <n v="1"/>
    <s v="Númerica"/>
    <s v="# de Política de prevención del daño antijurídico implementada / 1 Política de prevención del daño antijurídico a implementar"/>
    <d v="2025-02-03T00:00:00"/>
    <x v="17"/>
    <x v="5"/>
    <s v="60-GRUPO DE TRABAJO DE GESTIÓN JUDICIAL ADSCRITO A LA OFICINA ASESORA JURÍDICA"/>
    <n v="35"/>
    <n v="0"/>
    <s v="El 23 de julio de 2025 se remitió a las Delegaturas a través de memorando la solicitud para la elaboración de un &quot;informe final de las actividades realizadas por el área durante la vigencia 2025&quot; en el marco de la implementación de las Políticas de Prevención del Daño Antijurídico."/>
    <m/>
    <n v="0"/>
    <s v="Se aprueba justificación cualitativa"/>
    <m/>
    <n v="0"/>
    <n v="0"/>
  </r>
  <r>
    <x v="6"/>
    <n v="0"/>
    <s v="Actividad propia"/>
    <s v="60.1.1"/>
    <s v="N/A"/>
    <s v="N/A"/>
    <s v="N/A"/>
    <s v="N/A"/>
    <s v="N/A"/>
    <s v="N/A"/>
    <s v="N/A"/>
    <s v="N/A"/>
    <s v="N/A"/>
    <s v="Informar a las Delegaturas mediante memorando y/o correo electrónico, las actividades previstas para la ejecución de la Política de Prevención del Daño Antijurídico de la vigencia 2025. (Memorandos y/o correos electrónicos de los recordatorios)"/>
    <n v="20"/>
    <n v="1"/>
    <s v="Númerica"/>
    <s v="# de memorandos enviados  a las Delegaturas / 1 memorandos a enviar  a las Delegaturas"/>
    <d v="2025-02-03T00:00:00"/>
    <x v="6"/>
    <x v="6"/>
    <s v="60-GRUPO DE TRABAJO DE GESTIÓN JUDICIAL ADSCRITO A LA OFICINA ASESORA JURÍDICA"/>
    <n v="7"/>
    <n v="100"/>
    <s v="Se informó a las Delegaturas  mediante memorando, las actividades previstas para la ejecución de la Política de Prevención del Daño Antijurídico que se deben realizar durante la vigencia 2025."/>
    <d v="2025-03-31T00:00:00"/>
    <n v="100"/>
    <s v="Se verifica el cumplimiento de la actividad con las evidencias reportadas "/>
    <d v="2025-02-28T00:00:00"/>
    <n v="100"/>
    <n v="7"/>
  </r>
  <r>
    <x v="6"/>
    <n v="0"/>
    <s v="Actividad propia"/>
    <s v="60.1.2"/>
    <s v="N/A"/>
    <s v="N/A"/>
    <s v="N/A"/>
    <s v="N/A"/>
    <s v="N/A"/>
    <s v="N/A"/>
    <s v="N/A"/>
    <s v="N/A"/>
    <s v="N/A"/>
    <s v="Requerir mediante memorando y/o correo electrónico a las Delegaturas el informe final de cumplimiento de las actividades previstas en la Política de Prevención del Daño Antijurídico de la vigencia 2025.(Memorandos y/o correos electrónicos de los requerimientos)"/>
    <n v="20"/>
    <n v="1"/>
    <s v="Númerica"/>
    <s v="# de requerimientos realizados a las Delegaturas / 1 requerimientos a realizar a las Delegaturas"/>
    <d v="2025-07-01T00:00:00"/>
    <x v="12"/>
    <x v="2"/>
    <s v="60-GRUPO DE TRABAJO DE GESTIÓN JUDICIAL ADSCRITO A LA OFICINA ASESORA JURÍDICA"/>
    <n v="7"/>
    <n v="100"/>
    <s v="El 23 de julio de 2025 se remitió a las Delegaturas a través de memorando la solicitud para la elaboración de un &quot;informe final de las actividades realizadas por el área durante la vigencia 2025&quot; en el marco de la implementación de las Políticas de Prevención del Daño Antijurídico."/>
    <d v="2025-07-23T00:00:00"/>
    <n v="100"/>
    <s v="Se verifica el cumplimiento de la actividad con los soportes allegados, se descuentan 5 puntos porcentuales de eficiencia dado que de acuerdo con el procedimiento DE02-P01 Seguimiento a la planeación institucional, las actividades vencidas deben ser reportar 5 días hábiles posterior a su cumplimiento "/>
    <d v="2025-07-23T00:00:00"/>
    <n v="95"/>
    <n v="7"/>
  </r>
  <r>
    <x v="6"/>
    <n v="0"/>
    <s v="Actividad propia"/>
    <s v="60.1.3"/>
    <s v="N/A"/>
    <s v="N/A"/>
    <s v="N/A"/>
    <s v="N/A"/>
    <s v="N/A"/>
    <s v="N/A"/>
    <s v="N/A"/>
    <s v="N/A"/>
    <s v="N/A"/>
    <s v="Consolidar información remitida por las Delegaturas y/o áreas encargadas, con las actividades ejecutadas para el cumplimiento de la Política (Documento en Word o Excel con consolidado de la Delegaturas y/o áreas encargadas del cumplimiento de la Política /único entregable)"/>
    <n v="30"/>
    <n v="1"/>
    <s v="Númerica"/>
    <s v="# de documentos con la información remitida por las Delegaturas y/o áreas encargadas de las actividades ejecutadas, consolidado / 1 Documentos con la información remitida por las Delegaturas y/o áreas encargadas de las actividades ejecutadas, a consolidar"/>
    <d v="2025-10-01T00:00:00"/>
    <x v="0"/>
    <x v="0"/>
    <s v="60-GRUPO DE TRABAJO DE GESTIÓN JUDICIAL ADSCRITO A LA OFICINA ASESORA JURÍDICA"/>
    <n v="10.5"/>
    <m/>
    <m/>
    <m/>
    <m/>
    <m/>
    <m/>
    <m/>
    <m/>
  </r>
  <r>
    <x v="6"/>
    <n v="0"/>
    <s v="Actividad propia"/>
    <s v="60.1.4"/>
    <s v="N/A"/>
    <s v="N/A"/>
    <s v="N/A"/>
    <s v="N/A"/>
    <s v="N/A"/>
    <s v="N/A"/>
    <s v="N/A"/>
    <s v="N/A"/>
    <s v="N/A"/>
    <s v="Presentar al Comité de Conciliación, los resultados del cumplimiento del segundo año de implementación de la  Política de Prevención del Daño Antijurídico (Acta del comité de conciliación e informe de implementación /único entregable)"/>
    <n v="30"/>
    <n v="1"/>
    <s v="Númerica"/>
    <s v="# de presentaciones de los resultados del cumplimiento del primer año de implementación de la Política realizadas / 1 Total de presentaciones de los resultados del cumplimiento del primer año de implementación de la Política a realizar"/>
    <d v="2025-12-01T00:00:00"/>
    <x v="17"/>
    <x v="5"/>
    <s v="60-GRUPO DE TRABAJO DE GESTIÓN JUDICIAL ADSCRITO A LA OFICINA ASESORA JURÍDICA"/>
    <n v="10.5"/>
    <m/>
    <m/>
    <m/>
    <m/>
    <m/>
    <m/>
    <m/>
    <m/>
  </r>
  <r>
    <x v="6"/>
    <n v="0"/>
    <s v="Producto"/>
    <s v="60.2"/>
    <s v="Operativo"/>
    <s v="Fortalecer el Sistema Integral de Gestión Institucional en el marco del Modelo Integrado de Planeación y gestión para mejorar la prestación del servicio."/>
    <s v="Cumplimiento de productos del PAI asociados a Fortacer el Sistema Integral de Gestión Institucional para mejorar la prestación del servicio. _x000a_"/>
    <s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PND - 5-31-5-b- Convergencia regional - Entidades públicas territoriales y nacionales fortalecidas "/>
    <s v="No"/>
    <s v="N/A"/>
    <s v="Política Defensa Jurídica _DIMENSIÓN Gestión con Valores para Resultados"/>
    <s v="PEI_19;_x000a_PES_20230253"/>
    <s v="Política de Prevención del Daño Antijurídico para la bianulidad 2026-2027, formulada (Documento con la Política de prevención del Daño Antijurídico formulada)"/>
    <n v="35"/>
    <n v="1"/>
    <s v="Númerica"/>
    <s v="# de Política de Prevención del Daño Antijurídico formulada / 1 Política de Prevención del Daño Antijurídico a formular"/>
    <d v="2025-06-03T00:00:00"/>
    <x v="10"/>
    <x v="5"/>
    <s v="60-GRUPO DE TRABAJO DE GESTIÓN JUDICIAL ADSCRITO A LA OFICINA ASESORA JURÍDICA"/>
    <n v="35"/>
    <n v="0"/>
    <s v="Se realizó el informe de análisis de causas de demanda y condena, este informe presenta una sistematización detallada de las demandas notificadas y de las sentencias recibidas durante el año 2025, organizadas por Delegatura y área responsable, a partir de las causas jurídicas que motivaron su interposición o que fundamentaron una condena en firme."/>
    <m/>
    <n v="0"/>
    <s v="Se verifica seguimiento cualitativo registrado por el área"/>
    <m/>
    <n v="0"/>
    <n v="0"/>
  </r>
  <r>
    <x v="6"/>
    <n v="0"/>
    <s v="Actividad propia"/>
    <s v="60.2.1"/>
    <s v="N/A"/>
    <s v="N/A"/>
    <s v="N/A"/>
    <s v="N/A"/>
    <s v="N/A"/>
    <s v="N/A"/>
    <s v="N/A"/>
    <s v="N/A"/>
    <s v="N/A"/>
    <s v="Realizar informe de análisis de causas de demanda y condena para la formulación de la Política de Prevención del Daño Antijurídico. (Informe de análisis de causas de demanda y condena/único entregable)"/>
    <n v="15"/>
    <n v="1"/>
    <s v="Númerica"/>
    <s v="# de Informe de análisis de causas de demanda y condena elaborado / 1 informe de análisis de causas de demanda y condena a elaborar"/>
    <d v="2025-06-03T00:00:00"/>
    <x v="8"/>
    <x v="7"/>
    <s v="60-GRUPO DE TRABAJO DE GESTIÓN JUDICIAL ADSCRITO A LA OFICINA ASESORA JURÍDICA"/>
    <n v="5.25"/>
    <n v="100"/>
    <s v="Se realizó el informe de análisis de causas de demanda y condena, este informe presenta una sistematización detallada de las demandas notificadas y de las sentencias recibidas durante el año 2025, organizadas por Delegatura y área responsable, a partir de las causas jurídicas que motivaron su interposición o que fundamentaron una condena en firme."/>
    <m/>
    <n v="100"/>
    <s v="Se verifica cumplimiento de la actividad con las evidencias reportadas "/>
    <m/>
    <n v="100"/>
    <n v="5.25"/>
  </r>
  <r>
    <x v="6"/>
    <n v="0"/>
    <s v="Actividad propia"/>
    <s v="60.2.2"/>
    <s v="N/A"/>
    <s v="N/A"/>
    <s v="N/A"/>
    <s v="N/A"/>
    <s v="N/A"/>
    <s v="N/A"/>
    <s v="N/A"/>
    <s v="N/A"/>
    <s v="N/A"/>
    <s v="Presentar y socializar informe de análisis de causas de demanda y condena A las áreas misionales de la Entidad._x0009_ (Acta de reunión y/o capturas de pantalla de la reunión)"/>
    <n v="20"/>
    <n v="1"/>
    <s v="Númerica"/>
    <s v="# de presentaciones del análisis de causas de demanda y de condena realizadas / 1 presentaciones del análisis de causas de demanda y de condena a realizar"/>
    <d v="2025-10-01T00:00:00"/>
    <x v="18"/>
    <x v="9"/>
    <s v="60-GRUPO DE TRABAJO DE GESTIÓN JUDICIAL ADSCRITO A LA OFICINA ASESORA JURÍDICA"/>
    <n v="7"/>
    <m/>
    <m/>
    <m/>
    <m/>
    <m/>
    <m/>
    <n v="0"/>
    <m/>
  </r>
  <r>
    <x v="6"/>
    <n v="0"/>
    <s v="Actividad propia"/>
    <s v="60.2.3"/>
    <s v="N/A"/>
    <s v="N/A"/>
    <s v="N/A"/>
    <s v="N/A"/>
    <s v="N/A"/>
    <s v="N/A"/>
    <s v="N/A"/>
    <s v="N/A"/>
    <s v="N/A"/>
    <s v="Formular proyecto de la Política de Prevención del Daño Antijurídico de acuerdo con los lineamientos de la ANDJE (Documento de formulación/único entregable)"/>
    <n v="25"/>
    <n v="1"/>
    <s v="Númerica"/>
    <s v="# de Proyecto de formulación de la Política elaborado / 1 proyecto de formulación de la Política a elaborar"/>
    <d v="2025-11-04T00:00:00"/>
    <x v="0"/>
    <x v="0"/>
    <s v="60-GRUPO DE TRABAJO DE GESTIÓN JUDICIAL ADSCRITO A LA OFICINA ASESORA JURÍDICA"/>
    <n v="8.75"/>
    <m/>
    <m/>
    <m/>
    <m/>
    <m/>
    <m/>
    <m/>
    <m/>
  </r>
  <r>
    <x v="6"/>
    <n v="0"/>
    <s v="Actividad propia"/>
    <s v="60.2.4"/>
    <s v="N/A"/>
    <s v="N/A"/>
    <s v="N/A"/>
    <s v="N/A"/>
    <s v="N/A"/>
    <s v="N/A"/>
    <s v="N/A"/>
    <s v="N/A"/>
    <s v="N/A"/>
    <s v="Presentar la formulación de la Política de Prevención del Daño Antijurídico al Comité de Conciliación. (Acta del comité de conciliación y/o documento de la presentación)"/>
    <n v="20"/>
    <n v="1"/>
    <s v="Númerica"/>
    <s v="# de Documento de la política presentado / 1 documento de la Política a presentar"/>
    <d v="2025-12-01T00:00:00"/>
    <x v="19"/>
    <x v="5"/>
    <s v="60-GRUPO DE TRABAJO DE GESTIÓN JUDICIAL ADSCRITO A LA OFICINA ASESORA JURÍDICA"/>
    <n v="7"/>
    <m/>
    <m/>
    <m/>
    <m/>
    <m/>
    <m/>
    <m/>
    <m/>
  </r>
  <r>
    <x v="6"/>
    <n v="0"/>
    <s v="Actividad propia"/>
    <s v="60.2.5"/>
    <s v="N/A"/>
    <s v="N/A"/>
    <s v="N/A"/>
    <s v="N/A"/>
    <s v="N/A"/>
    <s v="N/A"/>
    <s v="N/A"/>
    <s v="N/A"/>
    <s v="N/A"/>
    <s v="Enviar a la ANDJE la formulación de la Política de Prevención del Daño Antijurídico para aprobación. (Soporte de envío del documento a la ANDJE/único entregable)"/>
    <n v="20"/>
    <n v="1"/>
    <s v="Númerica"/>
    <s v="# de Documento de la Política enviado / 1 documento de la Política a enviar"/>
    <d v="2025-12-16T00:00:00"/>
    <x v="10"/>
    <x v="5"/>
    <s v="60-GRUPO DE TRABAJO DE GESTIÓN JUDICIAL ADSCRITO A LA OFICINA ASESORA JURÍDICA"/>
    <n v="7"/>
    <m/>
    <m/>
    <m/>
    <m/>
    <m/>
    <m/>
    <m/>
    <m/>
  </r>
  <r>
    <x v="6"/>
    <n v="0"/>
    <s v="Producto"/>
    <s v="60.3"/>
    <s v="Operativo"/>
    <s v="Fortalecer la gestión de la información, el conocimiento y la innovación para optimizar la capacidad institucional _x000a_"/>
    <s v="Cumplimiento de productos del PAI asociados a Fortalecer la gestión de la información, el conocimiento y la innovación para optimizar la capacidad institucional _x000a_"/>
    <s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PND - 5-31-5-b- Convergencia regional - Entidades públicas territoriales y nacionales fortalecidas "/>
    <s v="No"/>
    <s v="N/A"/>
    <s v="Política Defensa Jurídica _DIMENSIÓN Gestión con Valores para Resultados"/>
    <s v="PEI_20;_x000a_PES_20230248"/>
    <s v="Equipo jurídico del Grupo de Gestión Judicial , fortalecido (Listas de asistencia y/o capturas de pantalla/único entregable)"/>
    <n v="30"/>
    <n v="2"/>
    <s v="Númerica"/>
    <s v="# de capacitaciones asistidas / 2 Capacitaciones programadas"/>
    <d v="2025-01-27T00:00:00"/>
    <x v="0"/>
    <x v="0"/>
    <s v="60-GRUPO DE TRABAJO DE GESTIÓN JUDICIAL ADSCRITO A LA OFICINA ASESORA JURÍDICA"/>
    <n v="30"/>
    <n v="50"/>
    <s v="Durante el primer semestre (21 de abril)  los abogados de la Oficina Asesora Jurídica- Grupo de Trabajo de Gestión Judicial, asistieron a la capacitación dictada por la Agencia Nacional de Defensa Jurídica del Estado, sobre el tema &quot;Retos de la defensa jurídica en la era digital&quot;._x000a_La segunda capacitación será solicitada a la Agencia Nacional de Defensa Jurídica del Estado - ANDJE- para que se realice durante el segundo semestre de la vigencia._x000a_En relación con los conversatorios, el 25 de junio de 2025 se realizó el primer conversatorio con el equipo jurídico, para analizar y aplicar los aprendizajes adquiridos en la capacitación realizada por la ANDJE “Retos de la defensa jurídica en la era digital”, con el fin de revisar y priorizar los procesos que deben ser automatizados para mejorar la eficiencia de la gestión."/>
    <m/>
    <n v="50"/>
    <s v="El avance porcentual registrado corresponde con el cálculo de la fórmula matemática definida y las evidencias reportadas"/>
    <m/>
    <n v="0"/>
    <n v="15"/>
  </r>
  <r>
    <x v="6"/>
    <n v="0"/>
    <s v="Actividad propia"/>
    <s v="60.3.1"/>
    <s v="N/A"/>
    <s v="N/A"/>
    <s v="N/A"/>
    <s v="N/A"/>
    <s v="N/A"/>
    <s v="N/A"/>
    <s v="N/A"/>
    <s v="N/A"/>
    <s v="N/A"/>
    <s v="Solicitar mediante correo electrónico a la ANDJE que se realicen dos jornadas de capacitación. (Correo electrónico a la ANDJE/único entregable)"/>
    <n v="30"/>
    <n v="1"/>
    <s v="Númerica"/>
    <s v="# de correos enviados / 1 correos a enviar"/>
    <d v="2025-01-27T00:00:00"/>
    <x v="3"/>
    <x v="3"/>
    <s v="60-GRUPO DE TRABAJO DE GESTIÓN JUDICIAL ADSCRITO A LA OFICINA ASESORA JURÍDICA"/>
    <n v="9"/>
    <n v="100"/>
    <s v="Se solicitó a la ANDJE a través de correo electrónico, programar mínimo una capacitación semestral para el equipo jurídico de la SIC, bajo el marco de la asociación de los indicadores del Plan Estratégico Sectorial, con el fin de robustecer lineamientos y unificar criterios en el Sector."/>
    <d v="2025-02-28T00:00:00"/>
    <n v="100"/>
    <s v="Se verifica el cumplimiento de la actividad con solitud a través de correo el día 5 de febrero "/>
    <d v="2025-02-05T00:00:00"/>
    <n v="100"/>
    <n v="9"/>
  </r>
  <r>
    <x v="6"/>
    <n v="0"/>
    <s v="Actividad propia"/>
    <s v="60.3.2"/>
    <s v="N/A"/>
    <s v="N/A"/>
    <s v="N/A"/>
    <s v="N/A"/>
    <s v="N/A"/>
    <s v="N/A"/>
    <s v="N/A"/>
    <s v="N/A"/>
    <s v="N/A"/>
    <s v="Participar en capacitaciones desarrolladas por la Agencia Nacional de Defensa Jurídica del Estado (Capturas de pantalla de las capacitaciones y/o listado de asistencia)"/>
    <n v="40"/>
    <n v="2"/>
    <s v="Númerica"/>
    <s v="# de capacitaciones asistidas / 2 Capacitaciones programadas"/>
    <d v="2025-03-03T00:00:00"/>
    <x v="8"/>
    <x v="7"/>
    <s v="60-GRUPO DE TRABAJO DE GESTIÓN JUDICIAL ADSCRITO A LA OFICINA ASESORA JURÍDICA"/>
    <n v="12"/>
    <n v="50"/>
    <s v="El día 21 de abril los abogados de la Oficina Asesora Jurídica- Grupo de Trabajo de Gestión Judicial, asistieron a la capacitación dictada por la Agencia Nacional de Defensa Jurídica del Estado, sobre el tema &quot;Retos de la defensa jurídica en la era digital&quot;._x000a_La segunda capacitación será solicitada a la Agencia Nacional de Defensa Jurídica del Estado - ANDJE- para que se realice durante el segundo semestre de la vigencia."/>
    <m/>
    <n v="50"/>
    <s v="Las evidencias reportadas permiten confirmar el avance reportado "/>
    <m/>
    <n v="0"/>
    <n v="6"/>
  </r>
  <r>
    <x v="6"/>
    <n v="0"/>
    <s v="Actividad propia"/>
    <s v="60.3.3"/>
    <s v="N/A"/>
    <s v="N/A"/>
    <s v="N/A"/>
    <s v="N/A"/>
    <s v="N/A"/>
    <s v="N/A"/>
    <s v="N/A"/>
    <s v="N/A"/>
    <s v="N/A"/>
    <s v="Realizar conversatorios para fomentar el intercambio de ideas, experiencias y aprendizajes entre los integrantes del Grupo de Trabajo de Gestión Judicial, aplicando los conocimientos adquiridos en las capacitaciones impartidas por la ANDJE. (Listados de Asistencia/registros fotográficos/capturas de pantallas  y informes con las conclusiones de los conversatorios)"/>
    <n v="30"/>
    <n v="2"/>
    <s v="Númerica"/>
    <s v="# de conversatorios realizados / 2 conversatorios a realizar"/>
    <d v="2025-04-01T00:00:00"/>
    <x v="0"/>
    <x v="0"/>
    <s v="60-GRUPO DE TRABAJO DE GESTIÓN JUDICIAL ADSCRITO A LA OFICINA ASESORA JURÍDICA"/>
    <n v="9"/>
    <n v="50"/>
    <s v="El 25 de junio de 2025 se realizó el primer conversatorio con el equipo jurídico, para analizar y aplicar los aprendizajes adquiridos en la capacitación realizada por la ANDJE “Retos de la defensa jurídica en la era digital”, con el fin de revisar y priorizar los procesos que deben automatizados para mejorar la eficiencia de la gestión."/>
    <m/>
    <n v="50"/>
    <s v="El avance porcentual registrado corresponde con el cálculo de la fórmula matemática definida y las evidencias reportadas"/>
    <m/>
    <n v="0"/>
    <n v="4.5"/>
  </r>
  <r>
    <x v="7"/>
    <n v="0"/>
    <s v="Producto"/>
    <s v="3200.1"/>
    <s v="Innovador"/>
    <s v="Fortalecer la gestión de la información, el conocimiento y la innovación para optimizar la capacidad institucional _x000a_"/>
    <s v="Cumplimiento de productos del PAI asociados a Fortalecer la gestión de la información, el conocimiento y la innovación para optimizar la capacidad institucional _x000a_"/>
    <s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PND - 5-31-5-b- Convergencia regional - Entidades públicas territoriales y nacionales fortalecidas "/>
    <s v="No"/>
    <s v="FUNCIONAMIENTO"/>
    <s v="Política Servicio al Ciudadano_DIMENSIÓN Gestión con Valores para Resultados"/>
    <s v="PND_8_Fortalecer lasCapacidades yConocimiento sobreDerechos yDeberesDe las relacionesDeConsumo;_x000a_PND_9_Ampliar los instrumentosDePrevención"/>
    <s v="Capacitaciones externas de acompañamiento a los operadores comunitarios respecto del Régimen diferencial de protección de usuarios, realizadas (Soportes de desarrollo de capacitaciones (Presentación  y/o listas asistencia  y/o fotos)"/>
    <n v="50"/>
    <n v="10"/>
    <s v="Númerica"/>
    <s v="# de Jornadas realizadas / 10 Jornadas a realizar"/>
    <d v="2025-01-15T00:00:00"/>
    <x v="19"/>
    <x v="5"/>
    <s v="3200-DIRECCIÓN DE INVESTIGACIONES DE PROTECCIÓN DE USUARIOS DE SERVICIOS DE COMUNICACIONES"/>
    <n v="50"/>
    <n v="100"/>
    <s v="Se llevaron a cabo las 10 capacitaciones externas de acompañamiento a los operadores comunitarios respecto del Régimen_x000a_diferencial de protección de usuarios en los municipios de Caqueza y Lenguezaque en Cundinamarca, Santuario y Pereira Risaralda, Ipiales Nariño, Manta y Gacheta en Cundinamarca, Charalá y Villanueva en Santander y Viterbo en Caldas."/>
    <d v="2025-09-04T00:00:00"/>
    <n v="100"/>
    <s v="Se revisan los soportes y se valida el cumplimiento del producto al 100%."/>
    <m/>
    <n v="0"/>
    <n v="50"/>
  </r>
  <r>
    <x v="7"/>
    <n v="0"/>
    <s v="Actividad propia"/>
    <s v="3200.1.1"/>
    <s v="N/A"/>
    <s v="N/A"/>
    <s v="N/A"/>
    <s v="N/A"/>
    <s v="N/A"/>
    <s v="N/A"/>
    <s v="N/A"/>
    <s v="N/A"/>
    <s v="N/A"/>
    <s v="Definir el plan de trabajo de las capacitaciones a realizar (Temas y lugares donde se realizarán las capacitaciones) (Acta de reunión)"/>
    <n v="50"/>
    <n v="1"/>
    <s v="Númerica"/>
    <s v="# de Reunión realizada / 1 Reuniones a realizar"/>
    <d v="2025-01-15T00:00:00"/>
    <x v="20"/>
    <x v="3"/>
    <s v="3200-DIRECCIÓN DE INVESTIGACIONES DE PROTECCIÓN DE USUARIOS DE SERVICIOS DE COMUNICACIONES"/>
    <n v="25"/>
    <n v="100"/>
    <s v="Se da cumplimiento a la reunión de definición de plan de trabajo_x000a_Se anexa Acta de reunión"/>
    <d v="2025-01-24T00:00:00"/>
    <n v="100"/>
    <s v="Se verifica el cumplimiento de la actividad, de acuerdo con lo estipulado en el plan de acción."/>
    <d v="2025-02-12T00:00:00"/>
    <n v="100"/>
    <n v="25"/>
  </r>
  <r>
    <x v="7"/>
    <n v="0"/>
    <s v="Actividad propia"/>
    <s v="3200.1.2"/>
    <s v="N/A"/>
    <s v="N/A"/>
    <s v="N/A"/>
    <s v="N/A"/>
    <s v="N/A"/>
    <s v="N/A"/>
    <s v="N/A"/>
    <s v="N/A"/>
    <s v="N/A"/>
    <s v="Realizar las jornadas de capacitación (Soportes de desarrollo de capacitaciones (Presentación  y/o listas asistencia  y/o fotos)"/>
    <n v="50"/>
    <n v="10"/>
    <s v="Númerica"/>
    <s v="# de Jornadas realizadas / 10 Jornadas a realizar"/>
    <d v="2025-02-17T00:00:00"/>
    <x v="19"/>
    <x v="5"/>
    <s v="3200-DIRECCIÓN DE INVESTIGACIONES DE PROTECCIÓN DE USUARIOS DE SERVICIOS DE COMUNICACIONES"/>
    <n v="25"/>
    <n v="100"/>
    <s v="Se reportan las evidencias de capacitaciones externas de acompañamiento a los operadores comunitarios respecto del Régimen diferencial de protección de usuarios, realizadas (Soportes de desarrollo de capacitaciones (Presentación y/o listas asistencia y/o fotos). Las cuales fueron realizadas en las siguientes fechas_x000a_29 de mayo Manta, 30 de mayo Gacheta, 27 de agosto Charalá, 28 de agosto Villanueva y 4 de septiembre Viterbo."/>
    <m/>
    <n v="100"/>
    <s v="Se valida cumplimiento de la actividad"/>
    <m/>
    <n v="0"/>
    <n v="25"/>
  </r>
  <r>
    <x v="7"/>
    <n v="0"/>
    <s v="Producto"/>
    <s v="3200.2"/>
    <s v="Operativo"/>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PND - 5-31-5-b- Convergencia regional - Entidades públicas territoriales y nacionales fortalecidas "/>
    <s v="No"/>
    <s v="FUNCIONAMIENTO"/>
    <s v="Política Servicio al Ciudadano_DIMENSIÓN Gestión con Valores para Resultados"/>
    <s v="N/A"/>
    <s v="Recursos de reposición decididos en 6 meses o menos ( Listado definitivo realizado)."/>
    <n v="50"/>
    <n v="80"/>
    <s v="Porcentual"/>
    <s v="% de Listado Total recursos periodo / 80% de Listado recursos tramitados en menos de 6 meses"/>
    <d v="2025-01-02T00:00:00"/>
    <x v="21"/>
    <x v="5"/>
    <s v="3200-DIRECCIÓN DE INVESTIGACIONES DE PROTECCIÓN DE USUARIOS DE SERVICIOS DE COMUNICACIONES"/>
    <n v="50"/>
    <m/>
    <m/>
    <m/>
    <m/>
    <m/>
    <m/>
    <m/>
    <m/>
  </r>
  <r>
    <x v="7"/>
    <n v="0"/>
    <s v="Actividad propia"/>
    <s v="3200.2.1"/>
    <s v="N/A"/>
    <s v="N/A"/>
    <s v="N/A"/>
    <s v="N/A"/>
    <s v="N/A"/>
    <s v="N/A"/>
    <s v="N/A"/>
    <s v="N/A"/>
    <s v="N/A"/>
    <s v="Realizar un inventario que identifique los recursos de reposición radicados entre el 15 de agosto de 2024 y el 15 de enero de 2025, incluyendo la información necesaria para verificar su cumplimiento (Listado con celdas definidas)"/>
    <n v="25"/>
    <n v="1"/>
    <s v="Númerica"/>
    <s v="# de Listado realizado / 1 Listado a realizar"/>
    <d v="2025-01-02T00:00:00"/>
    <x v="22"/>
    <x v="6"/>
    <s v="3200-DIRECCIÓN DE INVESTIGACIONES DE PROTECCIÓN DE USUARIOS DE SERVICIOS DE COMUNICACIONES"/>
    <n v="12.5"/>
    <n v="100"/>
    <s v="Se realiza el listado inventario inicial de recursos de reposición"/>
    <d v="2025-02-05T00:00:00"/>
    <n v="100"/>
    <s v="Se observa el inventario de los recursos que se encuentran pendientes dentro del rango de fecha indicado para esta actividad, el cual es soportado por el correo de entrega del inventario, "/>
    <d v="2025-02-05T00:00:00"/>
    <n v="100"/>
    <n v="12.5"/>
  </r>
  <r>
    <x v="7"/>
    <n v="0"/>
    <s v="Actividad propia"/>
    <s v="3200.2.2"/>
    <s v="N/A"/>
    <s v="N/A"/>
    <s v="N/A"/>
    <s v="N/A"/>
    <s v="N/A"/>
    <s v="N/A"/>
    <s v="N/A"/>
    <s v="N/A"/>
    <s v="N/A"/>
    <s v="Actualizar periodicamente el listado, incorporando los recursos de reposición ingresados desde el 15 de enero hasta el 30 de junio de 2025.  (Listado)"/>
    <n v="25"/>
    <n v="1"/>
    <s v="Númerica"/>
    <s v="# de Listado realizado / 1 Listado a realizar"/>
    <d v="2025-01-02T00:00:00"/>
    <x v="23"/>
    <x v="2"/>
    <s v="3200-DIRECCIÓN DE INVESTIGACIONES DE PROTECCIÓN DE USUARIOS DE SERVICIOS DE COMUNICACIONES"/>
    <n v="12.5"/>
    <n v="100"/>
    <s v="Se adjunta el listado actualizado incorporando los recursos de reposición ingresados hasta el 30 de junio de 2025."/>
    <m/>
    <n v="100"/>
    <s v="El avance porcentual registrado corresponde con el cálculo de la fórmula matemática definida y las evidencias reportadas_x000a__x000a_Esta actividad tiene fecha de vencimiento en el mes de julio, para que sea evidenciada como cumplida se requiere un nuevo reporte cuando si estado sea vencida "/>
    <m/>
    <n v="100"/>
    <n v="12.5"/>
  </r>
  <r>
    <x v="7"/>
    <n v="0"/>
    <s v="Actividad propia"/>
    <s v="3200.2.3"/>
    <s v="N/A"/>
    <s v="N/A"/>
    <s v="N/A"/>
    <s v="N/A"/>
    <s v="N/A"/>
    <s v="N/A"/>
    <s v="N/A"/>
    <s v="N/A"/>
    <s v="N/A"/>
    <s v="Resolver los recursos de reposición identificados en el inventario de la actividad anterior en 6 meses o menos (listado definitivo realizado)"/>
    <n v="50"/>
    <n v="80"/>
    <s v="Porcentual"/>
    <s v="% de Listado recursos periodo actualizado / 80% de Listado recursos periodo a actualizar"/>
    <d v="2025-01-02T00:00:00"/>
    <x v="21"/>
    <x v="5"/>
    <s v="3200-DIRECCIÓN DE INVESTIGACIONES DE PROTECCIÓN DE USUARIOS DE SERVICIOS DE COMUNICACIONES"/>
    <n v="25"/>
    <n v="41"/>
    <s v="SE REALIZA EL REPORTE CON FECHA 30 DE SEPTIEMBRE CORRESPONDIENTES A LOS RECURSOS RESUELTOS EN LA DIRECCION. DE LOS 92 RECURSOS RECIBIDOS (INVENTARIO) SE ESTABLECE QUE LA META SEA UN 80% ( EQUIVALENTE A 74 RECURSOS), QUE DEBEN SER RESUELTOS EN 180 DÍAS O MENOS. PARA EL CORTE SE HAN RESUELTO EN DICHOS TIEMPOS 38 RECURSOS._x000a_ASI LAS COSAS: _x000a__x000a_RECURSOS RESUELTOS DENTRO DE 180 DIAS O MENOS : 38 / RECURSOS A RESOLVER INVENTARIO: 92 = RESULTADO 41 %"/>
    <m/>
    <n v="41"/>
    <s v="Se valida la información presentada por el área"/>
    <m/>
    <n v="0"/>
    <n v="10.25"/>
  </r>
  <r>
    <x v="8"/>
    <n v="0"/>
    <s v="Producto"/>
    <s v="12.1"/>
    <s v="Operativo"/>
    <s v="Fortalecer el Sistema Integral de Gestión Institucional en el marco del Modelo Integrado de Planeación y gestión para mejorar la prestación del servicio."/>
    <s v="Cumplimiento de productos del PAI asociados a Fortacer el Sistema Integral de Gestión Institucional para mejorar la prestación del servicio. _x000a_"/>
    <s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N/A"/>
    <s v="No"/>
    <s v="N/A"/>
    <s v="Política Mejora Normativa _DIMENSIÓN Gestión con Valores para Resultados"/>
    <s v="N/A"/>
    <s v="Proyecto(s) de acto(s) administrativo(s) a través del cual se ordenará la depuración normativa de la SIC, elaborado(s) y presentados (s) (Proyecto(s) de acto(s) de depuración elaborado(s)/único entregable)"/>
    <n v="100"/>
    <n v="100"/>
    <s v="Porcentual"/>
    <s v="% de proyecto de acto de depuración elaborado / 100% de proyecto de acto de depuración a elaborar"/>
    <d v="2025-01-30T00:00:00"/>
    <x v="24"/>
    <x v="2"/>
    <s v="12-GRUPO DE TRABAJO DE REGULACIÓN"/>
    <n v="100"/>
    <n v="100"/>
    <s v="Se elaboró y remitió a la Superintendente la versión final del proyecto de resolución “Por la cual se modifican los Títulos II, V y VII de la Circular Única de la Superintendencia de Industria y Comercio, en el marco de la depuración normativa contenida en la Ley 2085 de 2021”"/>
    <d v="2025-07-11T00:00:00"/>
    <n v="100"/>
    <s v="Se verifica el cumplimiento de la actividad con las evidencias registradas "/>
    <d v="2025-07-11T00:00:00"/>
    <n v="100"/>
    <n v="100"/>
  </r>
  <r>
    <x v="8"/>
    <n v="0"/>
    <s v="Actividad propia"/>
    <s v="12.1.1"/>
    <s v="N/A"/>
    <s v="N/A"/>
    <s v="N/A"/>
    <s v="N/A"/>
    <s v="N/A"/>
    <s v="N/A"/>
    <s v="N/A"/>
    <s v="N/A"/>
    <s v="N/A"/>
    <s v="Realizar consulta interna a las distintas delegaturas para identificar instrucciones o regulaciones de la Superintendencia o del  Ministerio de Comercio, Industria y Turismo, susceptibles de depuración  en el marco de la Ley 2085 de 2021. (Correo electrónico o memorando con la consulta/único entregable)"/>
    <n v="15"/>
    <n v="1"/>
    <s v="Númerica"/>
    <s v="# de consultas internas enviadas / 1 consultas internas a enviar"/>
    <d v="2025-01-30T00:00:00"/>
    <x v="3"/>
    <x v="3"/>
    <s v="12-GRUPO DE TRABAJO DE REGULACIÓN"/>
    <n v="15"/>
    <n v="100"/>
    <s v="A través de correo electrónico se requirió a las Delegaturas realizar el análisis a la normatividad vigente, con el fin de llevar a cabo la depuración normativa."/>
    <d v="2025-02-28T00:00:00"/>
    <n v="100"/>
    <s v="Se verifica el cumplimiento de la actividad "/>
    <d v="2025-01-31T00:00:00"/>
    <n v="100"/>
    <n v="15"/>
  </r>
  <r>
    <x v="8"/>
    <n v="0"/>
    <s v="Actividad propia"/>
    <s v="12.1.2"/>
    <s v="N/A"/>
    <s v="N/A"/>
    <s v="N/A"/>
    <s v="N/A"/>
    <s v="N/A"/>
    <s v="N/A"/>
    <s v="N/A"/>
    <s v="N/A"/>
    <s v="N/A"/>
    <s v="Realizar consulta pública para identificar instrucciones o regulaciones de la Superintendencia, susceptibles de depuración  en el marco de la Ley 2085 de 2021. (Soporte de publicación en la página web de la Entidad / único entregable)"/>
    <n v="10"/>
    <n v="1"/>
    <s v="Númerica"/>
    <s v="# de consulta pública realizadas / 1 consulta pública a realizar"/>
    <d v="2025-02-25T00:00:00"/>
    <x v="25"/>
    <x v="6"/>
    <s v="12-GRUPO DE TRABAJO DE REGULACIÓN"/>
    <n v="10"/>
    <n v="100"/>
    <s v="Se realizó la consulta pública a través de la página web de la Entidad, con el fin de  identificar las regulaciones de la Superintendencia que sean susceptibles de Depuración en el marco de la Ley 2085 de 2021, lo anterior con el propósito de realizar una descongestión normativa y así garantizar la seguridad jurídica de los usuarios frente a la normas expedidas por la entidad."/>
    <d v="2025-03-10T07:39:03"/>
    <n v="100"/>
    <s v="Se verifica el cumplimiento de la actividad "/>
    <d v="2025-03-10T07:39:03"/>
    <n v="100"/>
    <n v="10"/>
  </r>
  <r>
    <x v="8"/>
    <n v="0"/>
    <s v="Actividad propia"/>
    <s v="12.1.3"/>
    <s v="N/A"/>
    <s v="N/A"/>
    <s v="N/A"/>
    <s v="N/A"/>
    <s v="N/A"/>
    <s v="N/A"/>
    <s v="N/A"/>
    <s v="N/A"/>
    <s v="N/A"/>
    <s v="Realizar mesa de trabajo con la Oficina Asesora Jurídica del Ministerio de Comercio, Industria y Turismo para informar los temas identificados por la Superintendencia que pueden ser objeto de intervención normativa.  (Correo electrónico o memorando con la solicitud de mesa de trabajo al Ministerio/único entregable)"/>
    <n v="10"/>
    <n v="1"/>
    <s v="Númerica"/>
    <s v="# de solicitudes de mesa de trabajo enviadas / 1 solicitudes de mesa de trabajo a enviar"/>
    <d v="2025-02-25T00:00:00"/>
    <x v="25"/>
    <x v="6"/>
    <s v="12-GRUPO DE TRABAJO DE REGULACIÓN"/>
    <n v="10"/>
    <n v="100"/>
    <s v="El viernes 28 de febrero se remitió a través de correo electrónico a la Oficina Asesora Jurídica del Ministerio de Comercio, Industria y Turismo, la solicitud para realizar una mesa de trabajo entre las dos entidades para valorar propuestas dirigidas a la descongestión normativa."/>
    <d v="2025-03-25T00:00:00"/>
    <n v="100"/>
    <s v="Se verifico el cumplimiento de la actividad con los soportes allegados "/>
    <d v="2025-02-28T00:00:00"/>
    <n v="100"/>
    <n v="10"/>
  </r>
  <r>
    <x v="8"/>
    <n v="0"/>
    <s v="Actividad propia"/>
    <s v="12.1.4"/>
    <s v="N/A"/>
    <s v="N/A"/>
    <s v="N/A"/>
    <s v="N/A"/>
    <s v="N/A"/>
    <s v="N/A"/>
    <s v="N/A"/>
    <s v="N/A"/>
    <s v="N/A"/>
    <s v="Socializar con las Delegaturas los resultados de la consulta pública y priorizar los asuntos que puedan coadyuvar a la mejora  normativa  (Correo electrónico a las Delegaturas informando los resultados / único entregable)"/>
    <n v="20"/>
    <n v="1"/>
    <s v="Númerica"/>
    <s v="# de socializaciones de resultados enviadas / 1 socializaciones de resultados a enviar"/>
    <d v="2025-03-26T00:00:00"/>
    <x v="26"/>
    <x v="1"/>
    <s v="12-GRUPO DE TRABAJO DE REGULACIÓN"/>
    <n v="20"/>
    <n v="100"/>
    <s v="Se remitió a las Delegaturas los comentarios de la consulta pública realizada en el marco de la depuración normativa."/>
    <d v="2025-04-25T00:00:00"/>
    <n v="100"/>
    <s v="El avance porcentual registrado corresponde con las evidencias presentadas"/>
    <d v="2025-03-31T00:00:00"/>
    <n v="100"/>
    <n v="20"/>
  </r>
  <r>
    <x v="8"/>
    <n v="0"/>
    <s v="Actividad propia"/>
    <s v="12.1.5"/>
    <s v="N/A"/>
    <s v="N/A"/>
    <s v="N/A"/>
    <s v="N/A"/>
    <s v="N/A"/>
    <s v="N/A"/>
    <s v="N/A"/>
    <s v="N/A"/>
    <s v="N/A"/>
    <s v="Preparar proyecto(s) de acto(s) administrativo(s) a través del cual se ordenará la depuración normativa (Proyecto de acto/ único entregable)"/>
    <n v="15"/>
    <n v="1"/>
    <s v="Númerica"/>
    <s v="# de proyecto de acto preparados / 1 proyecto de acto a preparar"/>
    <d v="2025-04-28T00:00:00"/>
    <x v="27"/>
    <x v="11"/>
    <s v="12-GRUPO DE TRABAJO DE REGULACIÓN"/>
    <n v="15"/>
    <n v="100"/>
    <s v="Se preparó el proyecto de resolución, el cual constituye el resultado del proceso de consulta interna y externa llevado a cabo en desarrollo del ejercicio de depuración normativa."/>
    <d v="2025-05-30T00:00:00"/>
    <n v="100"/>
    <s v="Se verifica el cumplimiento con las evidencias reportadas"/>
    <d v="2025-05-30T00:00:00"/>
    <n v="100"/>
    <n v="15"/>
  </r>
  <r>
    <x v="8"/>
    <n v="0"/>
    <s v="Actividad propia"/>
    <s v="12.1.6"/>
    <s v="N/A"/>
    <s v="N/A"/>
    <s v="N/A"/>
    <s v="N/A"/>
    <s v="N/A"/>
    <s v="N/A"/>
    <s v="N/A"/>
    <s v="N/A"/>
    <s v="N/A"/>
    <s v="Adelantar consulta pública  de proyecto(s) de acto(s) administrativo(s) a través del cual se ordenará la depuración normativa (Soporte de publicación en la página web de la Entidad / único entregable)"/>
    <n v="10"/>
    <n v="1"/>
    <s v="Númerica"/>
    <s v="# de consulta pública realizadas / 1 consulta pública a realizar"/>
    <d v="2025-06-03T00:00:00"/>
    <x v="28"/>
    <x v="10"/>
    <s v="12-GRUPO DE TRABAJO DE REGULACIÓN"/>
    <n v="10"/>
    <n v="100"/>
    <s v="El 04 de junio de 2025 se realizó la consulta pública del proyecto de acto adminitrativo &quot;Por la cual se modifican los Títulos II, V y VII de la Circular Única de la Superintendencia de Industria y Comercio, en el marco de la depuración normativa&quot; contenida en la Ley 2085 de 2021” a través de la página web de la Entidad."/>
    <d v="2025-06-04T00:00:00"/>
    <n v="100"/>
    <s v="El avance porcentual registrado corresponde con el cálculo de la fórmula matemática definida y las evidencias reportadas"/>
    <d v="2025-06-04T00:00:00"/>
    <n v="100"/>
    <n v="10"/>
  </r>
  <r>
    <x v="8"/>
    <n v="0"/>
    <s v="Actividad propia"/>
    <s v="12.1.7"/>
    <s v="N/A"/>
    <s v="N/A"/>
    <s v="N/A"/>
    <s v="N/A"/>
    <s v="N/A"/>
    <s v="N/A"/>
    <s v="N/A"/>
    <s v="N/A"/>
    <s v="N/A"/>
    <s v="Elaborar y presentar a la Superintendente,  la versión final del proyecto(s) de acto(s) administrativo(s) a través del cual se ordenará la depuración normativa (Proyecto de acto de depuración elaborado/único entregable)"/>
    <n v="20"/>
    <n v="1"/>
    <s v="Númerica"/>
    <s v="# de versión final del proyecto de acto elaborado / 1 versión final del proyecto de acto a elaborar"/>
    <d v="2025-06-24T00:00:00"/>
    <x v="24"/>
    <x v="2"/>
    <s v="12-GRUPO DE TRABAJO DE REGULACIÓN"/>
    <n v="20"/>
    <n v="100"/>
    <s v="Se elaboró y remitió a la Superintendente la versión final del proyecto de resolución “Por la cual se modifican los Títulos II, V y VII de la Circular Única de la Superintendencia de Industria y Comercio, en el marco de la depuración normativa contenida en la Ley 2085 de 2021”"/>
    <d v="2025-07-11T00:00:00"/>
    <n v="100"/>
    <s v="Se verifica ek cumplimiento de la actividad con la evidencia registrada "/>
    <d v="2025-07-11T00:00:00"/>
    <n v="100"/>
    <n v="20"/>
  </r>
  <r>
    <x v="9"/>
    <n v="0"/>
    <s v="Producto"/>
    <s v="37.1"/>
    <s v="Operativo"/>
    <s v="Fortalecer la gestión de la información, el conocimiento y la innovación para optimizar la capacidad institucional _x000a_"/>
    <s v="Cumplimiento de productos del PAI asociados a Fortacer el Sistema Integral de Gestión Institucional para mejorar la prestación del servicio. _x000a_"/>
    <s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N/A"/>
    <s v="No"/>
    <s v="C-3599-0200-0008-53105b"/>
    <s v="Política Gestión del Conocimiento y la Innovación _DIMENSIÓN Gestión del conocimiento y la innovación"/>
    <s v="N/A"/>
    <s v="Estudios Económicos Sectoriales, elaborados y entregados al área solicitante (Estudios Económicos)"/>
    <n v="50"/>
    <n v="2"/>
    <s v="Númerica"/>
    <s v="# de Estudios económicos sectoriales elaborados y entregados / 2 Estudios económicos sectoriales programados"/>
    <d v="2025-01-15T00:00:00"/>
    <x v="19"/>
    <x v="5"/>
    <s v="37-GRUPO DE TRABAJO DE ESTUDIOS ECONÓMICOS"/>
    <n v="50"/>
    <m/>
    <m/>
    <m/>
    <m/>
    <m/>
    <m/>
    <m/>
    <m/>
  </r>
  <r>
    <x v="9"/>
    <n v="0"/>
    <s v="Actividad propia"/>
    <s v="37.1.1"/>
    <s v="N/A"/>
    <s v="N/A"/>
    <s v="N/A"/>
    <s v="N/A"/>
    <s v="N/A"/>
    <s v="N/A"/>
    <s v="N/A"/>
    <s v="N/A"/>
    <s v="N/A"/>
    <s v="Elaborar ficha técnica (Ficha técnica)"/>
    <n v="10"/>
    <n v="1"/>
    <s v="Númerica"/>
    <s v="# de Ficha técnica elaborada / 1 Ficha técnica programada"/>
    <d v="2025-01-15T00:00:00"/>
    <x v="29"/>
    <x v="1"/>
    <s v="37-GRUPO DE TRABAJO DE ESTUDIOS ECONÓMICOS"/>
    <n v="5"/>
    <n v="100"/>
    <s v="Se realizaron las fichas técnicas que organizan los dos estudios económicos sectoriales._x000a_En primer lugar, se encuentra la ficha técnica del estudio con la Delegatura para la Protección del Consumidor. Asimismo, se adjuntan tres fichas técnicas posibles para el estudio con la Delegatura para la Protección de la Libre Competencia; en específico, la Delegada junto con el Comité Andino para la Defensa de la Libre Competencia determinarán cuál de los tres estudios será de mayor provecho para la CAN."/>
    <d v="2025-04-08T00:00:00"/>
    <n v="100"/>
    <s v="El avance porcentual registrado corresponde con las evidencias presentadas- La actividad con fecha de fin 5 de abril, fue reportada el 8 de mayo se afecta el indicador de eficiencia "/>
    <d v="2025-05-08T00:00:00"/>
    <n v="95"/>
    <n v="5"/>
  </r>
  <r>
    <x v="9"/>
    <n v="0"/>
    <s v="Actividad propia"/>
    <s v="37.1.2"/>
    <s v="N/A"/>
    <s v="N/A"/>
    <s v="N/A"/>
    <s v="N/A"/>
    <s v="N/A"/>
    <s v="N/A"/>
    <s v="N/A"/>
    <s v="N/A"/>
    <s v="N/A"/>
    <s v="Recopilar datos y construir base de datos (Base de datos)"/>
    <n v="30"/>
    <n v="1"/>
    <s v="Númerica"/>
    <s v="# de Base de datos construida / 1 Base de datos programada"/>
    <d v="2025-02-01T00:00:00"/>
    <x v="30"/>
    <x v="7"/>
    <s v="37-GRUPO DE TRABAJO DE ESTUDIOS ECONÓMICOS"/>
    <n v="15"/>
    <n v="100"/>
    <s v="Se construyó base de datos de trabajo para el Estudio Económico de Sectorial &quot;Falsos Descuentos&quot;, relacionado con la Delegatura para la Protección del Consumidor._x000a__x000a_Se construyó base de datos del Estudio Económico Sectorial &quot;Integraciones&quot;, producto relacionado con la Delegatura para la Protección de la Competencia. "/>
    <d v="2025-09-15T00:00:00"/>
    <n v="100"/>
    <s v="Se verifico el cumplimiento de la actividad y cuenta con sus respectivos soportes. Sin embargo, la Eficiencia será evaluada menos 5 porque el reporte de implementación de la actividad supero los 5 días habilitados posteriores a la finalización de la actividad."/>
    <d v="2025-09-15T00:00:00"/>
    <n v="95"/>
    <n v="15"/>
  </r>
  <r>
    <x v="9"/>
    <n v="0"/>
    <s v="Actividad propia"/>
    <s v="37.1.3"/>
    <s v="N/A"/>
    <s v="N/A"/>
    <s v="N/A"/>
    <s v="N/A"/>
    <s v="N/A"/>
    <s v="N/A"/>
    <s v="N/A"/>
    <s v="N/A"/>
    <s v="N/A"/>
    <s v="Construir el marco teórico  (Documento marco teórico)"/>
    <n v="20"/>
    <n v="1"/>
    <s v="Númerica"/>
    <s v="# de Documento marco teórico construido / 1 Documento marco teórico programado"/>
    <d v="2025-02-01T00:00:00"/>
    <x v="30"/>
    <x v="7"/>
    <s v="37-GRUPO DE TRABAJO DE ESTUDIOS ECONÓMICOS"/>
    <n v="10"/>
    <n v="100"/>
    <s v="Se elaboró el marco teórico para cada EES. EES &quot;Falsos Descuentos&quot; y EES &quot;Integración Movistar y TIGO UNE&quot;"/>
    <d v="2025-09-15T00:00:00"/>
    <n v="100"/>
    <s v="Los documentos adjuntos evidencian el cumplimiento de la actividad correspondiente a la elaboración de los marcos teóricos de los dos estudios propuestos en el producto.  "/>
    <d v="2025-09-15T00:00:00"/>
    <n v="95"/>
    <n v="10"/>
  </r>
  <r>
    <x v="9"/>
    <n v="0"/>
    <s v="Actividad propia"/>
    <s v="37.1.4"/>
    <s v="N/A"/>
    <s v="N/A"/>
    <s v="N/A"/>
    <s v="N/A"/>
    <s v="N/A"/>
    <s v="N/A"/>
    <s v="N/A"/>
    <s v="N/A"/>
    <s v="N/A"/>
    <s v="Desarrollar análisis estadístico y económico (Dcumento de análisis estadístico y económico)"/>
    <n v="20"/>
    <n v="1"/>
    <s v="Númerica"/>
    <s v="# de Documento de análisis estadístico y económico desarrollado / 1 Documento de análisis estadístico y  económico programado"/>
    <d v="2025-03-01T00:00:00"/>
    <x v="31"/>
    <x v="0"/>
    <s v="37-GRUPO DE TRABAJO DE ESTUDIOS ECONÓMICOS"/>
    <n v="10"/>
    <m/>
    <m/>
    <m/>
    <m/>
    <m/>
    <m/>
    <m/>
    <m/>
  </r>
  <r>
    <x v="9"/>
    <n v="0"/>
    <s v="Actividad propia"/>
    <s v="37.1.5"/>
    <s v="N/A"/>
    <s v="N/A"/>
    <s v="N/A"/>
    <s v="N/A"/>
    <s v="N/A"/>
    <s v="N/A"/>
    <s v="N/A"/>
    <s v="N/A"/>
    <s v="N/A"/>
    <s v="Elaborar estudio y entregar al área solicitante (Memorando/correo de entrega de documento)"/>
    <n v="20"/>
    <n v="1"/>
    <s v="Númerica"/>
    <s v="# de Memorando/correo de entrega de documento enviado / 1 Memorando/correo de entrega de documento programado"/>
    <d v="2025-04-01T00:00:00"/>
    <x v="19"/>
    <x v="5"/>
    <s v="37-GRUPO DE TRABAJO DE ESTUDIOS ECONÓMICOS"/>
    <n v="10"/>
    <m/>
    <m/>
    <m/>
    <m/>
    <m/>
    <m/>
    <m/>
    <m/>
  </r>
  <r>
    <x v="9"/>
    <n v="0"/>
    <s v="Producto"/>
    <s v="37.2"/>
    <s v="Operativo"/>
    <s v="Fortalecer la gestión de la información, el conocimiento y la innovación para optimizar la capacidad institucional _x000a_"/>
    <s v="Cumplimiento de productos del PAI asociados a Fortalecer la gestión de la información, el conocimiento y la innovación para optimizar la capacidad institucional _x000a_"/>
    <s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PND - 5-31-5-b- Convergencia regional - Entidades públicas territoriales y nacionales fortalecidas "/>
    <s v="No"/>
    <s v="C-3599-0200-0008-53105b"/>
    <s v="Política Gestión del Conocimiento y la Innovación _DIMENSIÓN Gestión del conocimiento y la innovación"/>
    <s v="N/A"/>
    <s v="Boletines de Noticias Económicas, elaborados y divulgados (Boletines de Noticias Económicas)"/>
    <n v="15"/>
    <n v="11"/>
    <s v="Númerica"/>
    <s v="# de Boletines de Noticias Económicas elaborados y divulgados / 11 Boletines de Noticias Económicas programados"/>
    <d v="2025-01-15T00:00:00"/>
    <x v="19"/>
    <x v="5"/>
    <s v="37-GRUPO DE TRABAJO DE ESTUDIOS ECONÓMICOS"/>
    <n v="15"/>
    <m/>
    <m/>
    <m/>
    <m/>
    <m/>
    <m/>
    <m/>
    <m/>
  </r>
  <r>
    <x v="9"/>
    <n v="0"/>
    <s v="Actividad propia"/>
    <s v="37.2.1"/>
    <s v="N/A"/>
    <s v="N/A"/>
    <s v="N/A"/>
    <s v="N/A"/>
    <s v="N/A"/>
    <s v="N/A"/>
    <s v="N/A"/>
    <s v="N/A"/>
    <s v="N/A"/>
    <s v="Elaborar mensualmente los boletines (Boletínes / correos electrónicos de envió)"/>
    <n v="80"/>
    <n v="11"/>
    <s v="Númerica"/>
    <s v="# de Boletines elaborados / 11 Boletines programados"/>
    <d v="2025-01-15T00:00:00"/>
    <x v="19"/>
    <x v="5"/>
    <s v="37-GRUPO DE TRABAJO DE ESTUDIOS ECONÓMICOS"/>
    <n v="12"/>
    <n v="72.72"/>
    <s v="Se elabora el boletín de septiembre, el cual corresponde al boletín 8 de 11."/>
    <m/>
    <n v="72.72"/>
    <s v="Se validad el % de avance del 72,72%, el soporte corresponde al 8 boletín de 11 programados. "/>
    <m/>
    <n v="0"/>
    <n v="8.7263999999999999"/>
  </r>
  <r>
    <x v="9"/>
    <n v="0"/>
    <s v="Actividad propia"/>
    <s v="37.2.2"/>
    <s v="N/A"/>
    <s v="N/A"/>
    <s v="N/A"/>
    <s v="N/A"/>
    <s v="N/A"/>
    <s v="N/A"/>
    <s v="N/A"/>
    <s v="N/A"/>
    <s v="N/A"/>
    <s v="Divulgar los boletines (boletines diseñados)"/>
    <n v="20"/>
    <n v="11"/>
    <s v="Númerica"/>
    <s v="# de Boletines divulgados / 11 Boletines programados"/>
    <d v="2025-01-15T00:00:00"/>
    <x v="19"/>
    <x v="5"/>
    <s v="37-GRUPO DE TRABAJO DE ESTUDIOS ECONÓMICOS"/>
    <n v="3"/>
    <n v="72.72"/>
    <s v="Se divulga el BNE de septiembre que corresponde al boletín 8 de 11, para 72,72% de avance."/>
    <m/>
    <n v="72.72"/>
    <s v="La evidencia soporta el % de avance del 72,72, correspondiente a la publicación de 8 boletín de 11 programados. "/>
    <m/>
    <n v="0"/>
    <n v="2.1816"/>
  </r>
  <r>
    <x v="9"/>
    <n v="0"/>
    <s v="Producto"/>
    <s v="37.3"/>
    <s v="Operativo"/>
    <s v="Fortalecer la gestión de la información, el conocimiento y la innovación para optimizar la capacidad institucional _x000a_"/>
    <s v="Cumplimiento de productos del PAI asociados a Fortalecer la gestión de la información, el conocimiento y la innovación para optimizar la capacidad institucional _x000a_"/>
    <s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N/A"/>
    <s v="No"/>
    <s v="C-3599-0200-0008-53105b"/>
    <s v="Política Gestión del Conocimiento y la Innovación _DIMENSIÓN Gestión del conocimiento y la innovación"/>
    <s v="N/A"/>
    <s v="Estudio Económico Académico, elaborado y entregado  (Estudio Económico )"/>
    <n v="5"/>
    <n v="1"/>
    <s v="Númerica"/>
    <s v="# de Estudio económico académico elaborado y entregado / 1 Estudio programado"/>
    <d v="2025-02-17T00:00:00"/>
    <x v="19"/>
    <x v="5"/>
    <s v="37-GRUPO DE TRABAJO DE ESTUDIOS ECONÓMICOS"/>
    <n v="5"/>
    <m/>
    <m/>
    <m/>
    <m/>
    <m/>
    <m/>
    <m/>
    <m/>
  </r>
  <r>
    <x v="9"/>
    <n v="0"/>
    <s v="Actividad propia"/>
    <s v="37.3.1"/>
    <s v="N/A"/>
    <s v="N/A"/>
    <s v="N/A"/>
    <s v="N/A"/>
    <s v="N/A"/>
    <s v="N/A"/>
    <s v="N/A"/>
    <s v="N/A"/>
    <s v="N/A"/>
    <s v="Elaborar ficha técnica  (Ficha técnica)"/>
    <n v="10"/>
    <n v="1"/>
    <s v="Númerica"/>
    <s v="# de Ficha técnica elaborada / 1 Ficha técnica programada"/>
    <d v="2025-02-17T00:00:00"/>
    <x v="19"/>
    <x v="5"/>
    <s v="37-GRUPO DE TRABAJO DE ESTUDIOS ECONÓMICOS"/>
    <n v="0.5"/>
    <n v="100"/>
    <s v="Se carga documento que contiene la ficha técnica del estudio del mercado de licores en Colombia 2025"/>
    <m/>
    <n v="100"/>
    <s v="El avance porcentual registrado corresponde con las evidencias presentadas"/>
    <m/>
    <n v="0"/>
    <n v="0.5"/>
  </r>
  <r>
    <x v="9"/>
    <n v="0"/>
    <s v="Actividad propia"/>
    <s v="37.3.2"/>
    <s v="N/A"/>
    <s v="N/A"/>
    <s v="N/A"/>
    <s v="N/A"/>
    <s v="N/A"/>
    <s v="N/A"/>
    <s v="N/A"/>
    <s v="N/A"/>
    <s v="N/A"/>
    <s v="Recopilar datos y construir base de datos (Archivo con Base de datos)"/>
    <n v="30"/>
    <n v="1"/>
    <s v="Númerica"/>
    <s v="# de Base de datos construida / 1 Base de datos programada"/>
    <d v="2025-02-24T00:00:00"/>
    <x v="32"/>
    <x v="8"/>
    <s v="37-GRUPO DE TRABAJO DE ESTUDIOS ECONÓMICOS"/>
    <n v="1.5"/>
    <n v="100"/>
    <s v="Se anexa la base de datos unificada con información pública departamental y los requerimientos a las empresas licoreras"/>
    <d v="2025-08-17T00:00:00"/>
    <n v="100"/>
    <s v="Se valida el avance del 100%, equivalente a la entrega del producto en el tiempo propuesto. El soporte corresponde a la base de datos del mercado de licores destilados en Colombia, para la elaboración del estudio proyectado."/>
    <d v="2025-08-18T00:00:00"/>
    <n v="100"/>
    <n v="1.5"/>
  </r>
  <r>
    <x v="9"/>
    <n v="0"/>
    <s v="Actividad propia"/>
    <s v="37.3.3"/>
    <s v="N/A"/>
    <s v="N/A"/>
    <s v="N/A"/>
    <s v="N/A"/>
    <s v="N/A"/>
    <s v="N/A"/>
    <s v="N/A"/>
    <s v="N/A"/>
    <s v="N/A"/>
    <s v="Construir marco teórico (Informe/documento con marco teórico)"/>
    <n v="20"/>
    <n v="1"/>
    <s v="Númerica"/>
    <s v="# de Documento marco teórico construido / 1 Documento marco teórico programado"/>
    <d v="2025-02-24T00:00:00"/>
    <x v="30"/>
    <x v="7"/>
    <s v="37-GRUPO DE TRABAJO DE ESTUDIOS ECONÓMICOS"/>
    <n v="1"/>
    <n v="100"/>
    <s v="Se anexa el marco teórico del estudio económico académico del mercado de licores"/>
    <d v="2025-09-14T00:00:00"/>
    <n v="100"/>
    <s v="Se verifica el cumplimiento del 100% de la actividad programada. Los anexos soportan su cumplimiento y corresponde al entregable &quot;Marco teórico estudio económico académico del mercado de licores en Colombia."/>
    <d v="2025-09-15T00:00:00"/>
    <n v="100"/>
    <n v="1"/>
  </r>
  <r>
    <x v="9"/>
    <n v="0"/>
    <s v="Actividad propia"/>
    <s v="37.3.4"/>
    <s v="N/A"/>
    <s v="N/A"/>
    <s v="N/A"/>
    <s v="N/A"/>
    <s v="N/A"/>
    <s v="N/A"/>
    <s v="N/A"/>
    <s v="N/A"/>
    <s v="N/A"/>
    <s v="Desarrollar análisis estadístico y económico (Documento de análisis estadístico y económico)"/>
    <n v="20"/>
    <n v="1"/>
    <s v="Númerica"/>
    <s v="# de Documento de análisis estadístico y económico desarrollado / 1 Documento de análisis estadístico y  económico programado"/>
    <d v="2025-03-01T00:00:00"/>
    <x v="33"/>
    <x v="0"/>
    <s v="37-GRUPO DE TRABAJO DE ESTUDIOS ECONÓMICOS"/>
    <n v="1"/>
    <m/>
    <m/>
    <m/>
    <m/>
    <m/>
    <m/>
    <m/>
    <m/>
  </r>
  <r>
    <x v="9"/>
    <n v="0"/>
    <s v="Actividad propia"/>
    <s v="37.3.5"/>
    <s v="N/A"/>
    <s v="N/A"/>
    <s v="N/A"/>
    <s v="N/A"/>
    <s v="N/A"/>
    <s v="N/A"/>
    <s v="N/A"/>
    <s v="N/A"/>
    <s v="N/A"/>
    <s v="Entregar del documento (Memorando/correo de entrega de documento)"/>
    <n v="20"/>
    <n v="1"/>
    <s v="Númerica"/>
    <s v="# de Memorando/correo de entrega de documento enviado / 1 Memorando/correo de entrega de documento programado"/>
    <d v="2025-04-01T00:00:00"/>
    <x v="19"/>
    <x v="5"/>
    <s v="37-GRUPO DE TRABAJO DE ESTUDIOS ECONÓMICOS"/>
    <n v="1"/>
    <m/>
    <m/>
    <m/>
    <m/>
    <m/>
    <m/>
    <m/>
    <m/>
  </r>
  <r>
    <x v="9"/>
    <n v="0"/>
    <s v="Producto"/>
    <s v="37.4"/>
    <s v="Operativo"/>
    <s v="Fortalecer la gestión de la información, el conocimiento y la innovación para optimizar la capacidad institucional _x000a_"/>
    <s v="Cumplimiento de productos del PAI asociados a Fortalecer la gestión de la información, el conocimiento y la innovación para optimizar la capacidad institucional _x000a_"/>
    <s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N/A"/>
    <s v="No"/>
    <s v="C-3599-0200-0008-53105b"/>
    <s v="Política Gestión del Conocimiento y la Innovación _DIMENSIÓN Gestión del conocimiento y la innovación"/>
    <s v="N/A"/>
    <s v="Estudio Económico 2024/2025 – Licencia obligatoria, elaborado y entregado  (Estudio Económico 2024/2025 – Licencia obligatoria)"/>
    <n v="10"/>
    <n v="1"/>
    <s v="Númerica"/>
    <s v="# de Estudio económico elaborado y entregado / 1 Estudio económico programado"/>
    <d v="2025-02-17T00:00:00"/>
    <x v="19"/>
    <x v="5"/>
    <s v="37-GRUPO DE TRABAJO DE ESTUDIOS ECONÓMICOS"/>
    <n v="10"/>
    <m/>
    <m/>
    <m/>
    <m/>
    <m/>
    <m/>
    <m/>
    <m/>
  </r>
  <r>
    <x v="9"/>
    <n v="0"/>
    <s v="Actividad propia"/>
    <s v="37.4.1"/>
    <s v="N/A"/>
    <s v="N/A"/>
    <s v="N/A"/>
    <s v="N/A"/>
    <s v="N/A"/>
    <s v="N/A"/>
    <s v="N/A"/>
    <s v="N/A"/>
    <s v="N/A"/>
    <s v="Elaborar ficha técnica (Ficha técnica)"/>
    <n v="10"/>
    <n v="1"/>
    <s v="Númerica"/>
    <s v="# de Ficha técnica elaborada / 1 Ficha técnica programada"/>
    <d v="2025-02-17T00:00:00"/>
    <x v="19"/>
    <x v="5"/>
    <s v="37-GRUPO DE TRABAJO DE ESTUDIOS ECONÓMICOS"/>
    <n v="1"/>
    <n v="100"/>
    <s v="Se realiza la ficha técnica del Estudio Económico 2024/2025-Licencia obligatoria."/>
    <m/>
    <n v="100"/>
    <s v="Se verifica el avance porcentual registrado con la evidencia, esta actividad vence hasta el mes de diciembre, si se quiere que el sistema la de como cumplida se hace necesario modificar la fecha de fin"/>
    <m/>
    <n v="0"/>
    <n v="1"/>
  </r>
  <r>
    <x v="9"/>
    <n v="0"/>
    <s v="Actividad propia"/>
    <s v="37.4.2"/>
    <s v="N/A"/>
    <s v="N/A"/>
    <s v="N/A"/>
    <s v="N/A"/>
    <s v="N/A"/>
    <s v="N/A"/>
    <s v="N/A"/>
    <s v="N/A"/>
    <s v="N/A"/>
    <s v="Construir marco teórico (Documento Marco teórico)"/>
    <n v="25"/>
    <n v="1"/>
    <s v="Númerica"/>
    <s v="# de Documento marco teórico construido / 1 Documento marco teórico programado"/>
    <d v="2025-02-24T00:00:00"/>
    <x v="34"/>
    <x v="10"/>
    <s v="37-GRUPO DE TRABAJO DE ESTUDIOS ECONÓMICOS"/>
    <n v="2.5"/>
    <n v="100"/>
    <s v="Se realiza el documento de marco teórico, incorporando todas las demás partes del documento realizadas hasta la fecha."/>
    <d v="2025-06-25T00:00:00"/>
    <n v="100"/>
    <s v="Se verifica el cumplimiento de la actividad, los soportes corresponden al producto establecido a entregar (documento marco teórico construido). "/>
    <d v="2025-06-15T00:00:00"/>
    <n v="100"/>
    <n v="2.5"/>
  </r>
  <r>
    <x v="9"/>
    <n v="0"/>
    <s v="Actividad propia"/>
    <s v="37.4.3"/>
    <s v="N/A"/>
    <s v="N/A"/>
    <s v="N/A"/>
    <s v="N/A"/>
    <s v="N/A"/>
    <s v="N/A"/>
    <s v="N/A"/>
    <s v="N/A"/>
    <s v="N/A"/>
    <s v="Desarrollar análisis económico parcial (Documento de análisis económico parcia)"/>
    <n v="20"/>
    <n v="1"/>
    <s v="Númerica"/>
    <s v="# de Documento de análisis económico parcial desarrollado / 1 Documento de análisis económico parcial programado"/>
    <d v="2025-02-24T00:00:00"/>
    <x v="35"/>
    <x v="8"/>
    <s v="37-GRUPO DE TRABAJO DE ESTUDIOS ECONÓMICOS"/>
    <n v="2"/>
    <n v="100"/>
    <s v="Se realiza el documento completo de análisis económico preliminar."/>
    <d v="2025-08-19T00:00:00"/>
    <n v="100"/>
    <s v="Se avala el % de avance del 100%, correspondiente a al desarrollo del documento de análisis económico parcial de la evaluación de impacto del otorgamiento de la primera licencia obligatoria por razones de interés público en Colombia."/>
    <d v="2025-08-19T00:00:00"/>
    <n v="100"/>
    <n v="2"/>
  </r>
  <r>
    <x v="9"/>
    <n v="0"/>
    <s v="Actividad propia"/>
    <s v="37.4.4"/>
    <s v="N/A"/>
    <s v="N/A"/>
    <s v="N/A"/>
    <s v="N/A"/>
    <s v="N/A"/>
    <s v="N/A"/>
    <s v="N/A"/>
    <s v="N/A"/>
    <s v="N/A"/>
    <s v="Recopilar datos y construir base de datos  (Base de datos)"/>
    <n v="20"/>
    <n v="1"/>
    <s v="Númerica"/>
    <s v="# de Base de datos construida / 1 Base de datos programada"/>
    <d v="2025-03-01T00:00:00"/>
    <x v="36"/>
    <x v="9"/>
    <s v="37-GRUPO DE TRABAJO DE ESTUDIOS ECONÓMICOS"/>
    <n v="2"/>
    <n v="100"/>
    <s v="Se construye una base de datos con 5.628.385 observaciones con los medicamentos para el tratamiento de 6 enfermedades pertenecientes a la cuenta de alto costo ( VIH, CÁNCER, ARTRITIS REMATOIDE, ERC Y PRECURSORAS, HEMOFILIA Y HEPATITIS C CRÓNICA). Esta base de datos contiene los precios, cantidades, valor facturado, tipo de operación, forma farmaceútica, si el medicamento es regulado o no. Además, los datos van desde octubre de 2019 hasta marzo de 2025. "/>
    <d v="2025-10-16T00:00:00"/>
    <n v="100"/>
    <s v="Se valida el cumplimiento del producto (base de datos) propuesto. "/>
    <d v="2025-10-16T00:00:00"/>
    <n v="95"/>
    <n v="2"/>
  </r>
  <r>
    <x v="9"/>
    <n v="0"/>
    <s v="Actividad propia"/>
    <s v="37.4.5"/>
    <s v="N/A"/>
    <s v="N/A"/>
    <s v="N/A"/>
    <s v="N/A"/>
    <s v="N/A"/>
    <s v="N/A"/>
    <s v="N/A"/>
    <s v="N/A"/>
    <s v="N/A"/>
    <s v="Desarrollar análisis económico final (Documento de análisis económico final)"/>
    <n v="20"/>
    <n v="1"/>
    <s v="Númerica"/>
    <s v="# de Documento de análisis económico final desarrolado / 1 Documento de análisis económico final programado"/>
    <d v="2025-04-01T00:00:00"/>
    <x v="31"/>
    <x v="0"/>
    <s v="37-GRUPO DE TRABAJO DE ESTUDIOS ECONÓMICOS"/>
    <n v="2"/>
    <m/>
    <m/>
    <m/>
    <m/>
    <m/>
    <m/>
    <m/>
    <m/>
  </r>
  <r>
    <x v="9"/>
    <n v="0"/>
    <s v="Actividad propia"/>
    <s v="37.4.6"/>
    <s v="N/A"/>
    <s v="N/A"/>
    <s v="N/A"/>
    <s v="N/A"/>
    <s v="N/A"/>
    <s v="N/A"/>
    <s v="N/A"/>
    <s v="N/A"/>
    <s v="N/A"/>
    <s v="Entregar producto (Memorando/correo)"/>
    <n v="5"/>
    <n v="1"/>
    <s v="Númerica"/>
    <s v="# de Estudio económico elaborado y entregado / 1 Estudio económico programado"/>
    <d v="2025-05-01T00:00:00"/>
    <x v="19"/>
    <x v="5"/>
    <s v="37-GRUPO DE TRABAJO DE ESTUDIOS ECONÓMICOS"/>
    <n v="0.5"/>
    <m/>
    <m/>
    <m/>
    <m/>
    <m/>
    <m/>
    <m/>
    <m/>
  </r>
  <r>
    <x v="9"/>
    <n v="0"/>
    <s v="Producto"/>
    <s v="37.5"/>
    <s v="Operativo"/>
    <s v="Fortalecer la gestión de la información, el conocimiento y la innovación para optimizar la capacidad institucional _x000a_"/>
    <s v="Cumplimiento de productos del PAI asociados a Fortalecer la gestión de la información, el conocimiento y la innovación para optimizar la capacidad institucional _x000a_"/>
    <s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PND - 5-31-5-b- Convergencia regional - Entidades públicas territoriales y nacionales fortalecidas "/>
    <s v="No"/>
    <s v="C-3599-0200-0008-53105b"/>
    <s v="Política Gestión del Conocimiento y la Innovación _DIMENSIÓN Gestión del conocimiento y la innovación"/>
    <s v="N/A"/>
    <s v="Estudios Económicos Coyunturales, elaborados y entregados (Estudios Económicos Coyunturales)"/>
    <n v="20"/>
    <n v="50"/>
    <s v="Númerica"/>
    <s v="# de Estudios Económicos Coyunturales elaborados y entregados / 50 Estudios Económicos Coyunturales programados"/>
    <d v="2025-01-02T00:00:00"/>
    <x v="17"/>
    <x v="5"/>
    <s v="37-GRUPO DE TRABAJO DE ESTUDIOS ECONÓMICOS"/>
    <n v="20"/>
    <n v="34"/>
    <s v="El grupo de EE ha alcanzado un 34 % de avance en los estudios coyunturales, con 17 estudios completados frente a una meta total de 50. A la fecha, se han registrado y aceptado 22 estudios en total. "/>
    <m/>
    <n v="34"/>
    <s v="Se valida el porcentaje de avance reportado del 34%, correspondiente a 17 estudios de 50 programados"/>
    <m/>
    <n v="0"/>
    <n v="6.8"/>
  </r>
  <r>
    <x v="9"/>
    <n v="0"/>
    <s v="Actividad propia"/>
    <s v="37.5.1"/>
    <s v="N/A"/>
    <s v="N/A"/>
    <s v="N/A"/>
    <s v="N/A"/>
    <s v="N/A"/>
    <s v="N/A"/>
    <s v="N/A"/>
    <s v="N/A"/>
    <s v="N/A"/>
    <s v="Requerir a las diferentes áreas de la entidad, la identificación de los estudios económicos coyunturales que requieren sean elaborados por el Grupo de Estudios Económicos (Inventario de solicitudes de estudios coyunturales)"/>
    <n v="5"/>
    <n v="1"/>
    <s v="Númerica"/>
    <s v="# de Inventario elaborado / 1 Inventario programado"/>
    <d v="2025-01-02T00:00:00"/>
    <x v="3"/>
    <x v="3"/>
    <s v="37-GRUPO DE TRABAJO DE ESTUDIOS ECONÓMICOS"/>
    <n v="1"/>
    <n v="100"/>
    <s v="El Grupo de Estudios Económicos desde el 22/01/25 creó el documento para realizar un inventario y seguimiento de los diferentes Estudios Económicos Coyunturales. Para realizar una labor de planeación, el 28/02/25 se solicitó por correo electrónico a las Delegaturas, Oficinas y Direcciones de la entidad las actividades coyunturales que fuesen a requerir durante el 2025. Este inventario de actividades desde entonces se ha venido actualizando; no obstante, no todos los correos fueron respondidos sino se han solicitado por correos independientes y por mesas de trabajo._x000a_Aquí está link del inventario que se actualiza: https://its2sicgov-my.sharepoint.com/:x:/g/personal/estudioseconomicos_sic_gov_co/EZQQeyyA-IJCnoKJu3ijGBQBjjb0pSBvy5jsP6fXkwK15Q?e=EAOg3Y"/>
    <d v="2025-01-22T00:00:00"/>
    <n v="100"/>
    <s v="De acuerdo con el reporte registrado y los soportes allegados, la actividades se considera cumplída "/>
    <d v="2025-01-22T00:00:00"/>
    <n v="100"/>
    <n v="1"/>
  </r>
  <r>
    <x v="9"/>
    <n v="0"/>
    <s v="Actividad propia"/>
    <s v="37.5.2"/>
    <s v="N/A"/>
    <s v="N/A"/>
    <s v="N/A"/>
    <s v="N/A"/>
    <s v="N/A"/>
    <s v="N/A"/>
    <s v="N/A"/>
    <s v="N/A"/>
    <s v="N/A"/>
    <s v="Definir, a partir del análisis de las solicitudes de las áreas, las temáticas y  estudios conyunturales que serán desarrollados a lo largo de la vigencia por el Grupo de Estudios Económicos (Informe con estudios seleccionados)"/>
    <n v="10"/>
    <n v="1"/>
    <s v="Númerica"/>
    <s v="# de Informe elaborado / 1 Informe elaborado"/>
    <d v="2025-03-01T00:00:00"/>
    <x v="37"/>
    <x v="6"/>
    <s v="37-GRUPO DE TRABAJO DE ESTUDIOS ECONÓMICOS"/>
    <n v="2"/>
    <n v="100"/>
    <s v="Con las diferentes respuestas recibidas de las delegaturas y áreas, se formuló una lista de &quot;Estudios Económicos Coyunturales&quot; a desarrollar. Esto permitió conformar los equipos de trabajo y las fechas a desarrollar. No obstante, es importante mencionar que no todos los correos fueron respondidos o, más aún, se respondieron aludiendo que &quot;están en proceso de desarrollo inicial y que nos contactarán cuando se necesite&quot;. De esta forma, se priorizaron los estudios según su relevancia y fecha esperada de desarrollo. Asimismo, no hubo necesidad de rechazar solicitudes, toda vez que no han copado la capacidad del grupo. Somos conscientes de que vendrán más solicitudes coyunturales las cuales no fueron respondidas en estos correos, toda vez que no pueden ser previstas en totalidad. Este ejercicio nos permite organizarnos con los eventos coyunturales que ya han sido identificados."/>
    <d v="2025-03-14T00:00:00"/>
    <n v="100"/>
    <s v="se verifica el cumplimiento con los soportes presentados "/>
    <d v="2025-03-14T00:00:00"/>
    <n v="100"/>
    <n v="2"/>
  </r>
  <r>
    <x v="9"/>
    <n v="0"/>
    <s v="Actividad propia"/>
    <s v="37.5.3"/>
    <s v="N/A"/>
    <s v="N/A"/>
    <s v="N/A"/>
    <s v="N/A"/>
    <s v="N/A"/>
    <s v="N/A"/>
    <s v="N/A"/>
    <s v="N/A"/>
    <s v="N/A"/>
    <s v="Definir un plan de trabajo para la elaboración y entrega de los estudios seleccionados (plan de trabajo)"/>
    <n v="10"/>
    <n v="1"/>
    <s v="Númerica"/>
    <s v="# de Plan de trabajo definido / 1 Plan de trabajo programado"/>
    <d v="2025-03-17T00:00:00"/>
    <x v="38"/>
    <x v="1"/>
    <s v="37-GRUPO DE TRABAJO DE ESTUDIOS ECONÓMICOS"/>
    <n v="2"/>
    <n v="100"/>
    <s v="A la fecha se logro concretar 11 estudios con las diferentes áreas y/o delegaturas, sin embargo, es viable que las diferentes áreas en el transcurso del año soliciten más estudios, por lo que de ser así será informado a través del seguimiento de esta herramienta. "/>
    <d v="2025-05-13T00:00:00"/>
    <n v="100"/>
    <s v="El porcentaje reportado corresponde con las evidencias anexa. Se afecta eficiencia por reporte fuera de tiempos "/>
    <d v="2025-05-13T00:00:00"/>
    <n v="95"/>
    <n v="2"/>
  </r>
  <r>
    <x v="9"/>
    <n v="0"/>
    <s v="Actividad propia"/>
    <s v="37.5.4"/>
    <s v="N/A"/>
    <s v="N/A"/>
    <s v="N/A"/>
    <s v="N/A"/>
    <s v="N/A"/>
    <s v="N/A"/>
    <s v="N/A"/>
    <s v="N/A"/>
    <s v="N/A"/>
    <s v="Ejecutar el plan de trabajo (Informe de seguimiento y/o ejecución del programa)"/>
    <n v="75"/>
    <n v="100"/>
    <s v="Porcentual"/>
    <s v="% de Avance logrado plan de trabajo / 100% de Avance propuesto plan de trabajo"/>
    <d v="2025-04-07T00:00:00"/>
    <x v="17"/>
    <x v="5"/>
    <s v="37-GRUPO DE TRABAJO DE ESTUDIOS ECONÓMICOS"/>
    <n v="15"/>
    <n v="34"/>
    <s v="Para el año 2025 se han programado a la fecha la elaboración de 11 estudios de los cuales se han realizado en su totalidad 5 estudios (Actualizar tasas PI-SUIT, Análisis financiero OAVM, Tarifa sobre cursos virtuales, Demanda de nulidad, Cuestionario Prop 17/25 Crisis arrocera)  dado su nivel de importancia y de porcentaje de importancia al interior del plan de trabajo se tiene un avance del 34 %. "/>
    <m/>
    <n v="34"/>
    <s v="Se verificó que el porcentaje de avance correspondiera al porcentaje diligenciado en el cronograma del Plan de Trabajo. Igualmente, se soportó los estudios realizados.  "/>
    <m/>
    <n v="0"/>
    <n v="5.0999999999999996"/>
  </r>
  <r>
    <x v="10"/>
    <n v="0"/>
    <s v="Producto"/>
    <s v="141.1"/>
    <s v="N/A"/>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PND - 5-31-5-d- Convergencia regional - Gobierno digital para la gente "/>
    <s v="No"/>
    <s v="FUNCIONAMIENTO"/>
    <s v="Política Gestión Documental _DIMENSIÓN Información y Comunicación"/>
    <s v="N/A"/>
    <s v="Estrategia para una eficiente y efectiva gestión archivística que garantice la transición al expediente electrónico, implementada (documento con la estrategia definida, seguimiento al plan de trabajo y evidencias de su cumplimiento)"/>
    <n v="30"/>
    <n v="100"/>
    <s v="Porcentual"/>
    <s v="% de Avance logrado plan de trabajo / 100% de Avance propuesto plan de trabajo"/>
    <d v="2025-02-03T00:00:00"/>
    <x v="17"/>
    <x v="5"/>
    <s v="141-GRUPO DE TRABAJO DE GESTIÓN DOCUMENTAL Y ARCHIVO"/>
    <n v="30"/>
    <n v="73"/>
    <s v="En cumplimiento del producto propuesto, relacionado con la estrategia para una gestión archivística eficiente y efectiva que garantice la transición al expediente electrónico, se adjunta el plan de trabajo diligenciado, junto con el avance cualitativo y sus respectivos soportes. A la fecha, el porcentaje de avance logrado del producto es del 22%, frente al 30% propuesto, lo que representa un avance total acumulado del producto de un 73%._x000a_Asimismo, las evidencias correspondientes pueden consultarse en las actividades 141.1.1, 141.1.2 y 141.1.3. _x000a_"/>
    <m/>
    <n v="40"/>
    <s v="Se ajusta el avance cuantitativo 40% que de acuerdo a la formula matemática propuesta para el producto esta relacionado con la ejecución del plan de trabajo con corte a agosto se ha ejecutado un 40% del paln propuesto. Se recomienda tener en cuenta las formulas matemáticas propuestas para reportar los avances. "/>
    <m/>
    <n v="0"/>
    <n v="12"/>
  </r>
  <r>
    <x v="10"/>
    <n v="0"/>
    <s v="Actividad propia"/>
    <s v="141.1.1"/>
    <s v="N/A"/>
    <s v="N/A"/>
    <s v="N/A"/>
    <s v="N/A"/>
    <s v="N/A"/>
    <s v="N/A"/>
    <s v="N/A"/>
    <s v="N/A"/>
    <s v="N/A"/>
    <s v="Definir la estrategia que garantizará la transición al expediente electrónico. (Incluye metas, plazos, recursos necesarios y etapas de implementación) (documento con la estrategia definida / único entregable)"/>
    <n v="25"/>
    <n v="1"/>
    <s v="Númerica"/>
    <s v="# de Documento de Estrategia definido / 1 Documento de Estrategia a elaborar"/>
    <d v="2025-02-03T00:00:00"/>
    <x v="26"/>
    <x v="1"/>
    <s v="141-GRUPO DE TRABAJO DE GESTIÓN DOCUMENTAL Y ARCHIVO"/>
    <n v="7.5"/>
    <n v="100"/>
    <s v="Se da cumplimiento a la actividad haciendo entrega de dos archivos que contineen la información correspondiente a la actividad propuesta. La cual contiene el documento SISTEMA DE GESTIÓN DE DOCUMENTOS ELECTRÓNICOS DE ARCHIVO SGDEA - ESTRATEGIA – EXPEDIENTE ELECTRÓNICO y un Anexo del documento con cronograma de implementación y sus avances. "/>
    <d v="2025-04-25T00:00:00"/>
    <n v="100"/>
    <s v="Se avala el cumplimiento de la presente actividad en donde se allega documento donde se define la estrategia para el paso al expediente electrónico, así mismo se adjunta anexo que contiene cronograma "/>
    <d v="2025-04-25T00:00:00"/>
    <n v="100"/>
    <n v="7.5"/>
  </r>
  <r>
    <x v="10"/>
    <n v="0"/>
    <s v="Actividad propia"/>
    <s v="141.1.2"/>
    <s v="N/A"/>
    <s v="N/A"/>
    <s v="N/A"/>
    <s v="N/A"/>
    <s v="N/A"/>
    <s v="N/A"/>
    <s v="N/A"/>
    <s v="N/A"/>
    <s v="N/A"/>
    <s v="Elaborar un plan de trabajo que defina las actividades,  fechas y responsbales, que permitan la implementación de la estrategia definida (plan de trabajo / único entregable)"/>
    <n v="25"/>
    <n v="1"/>
    <s v="Númerica"/>
    <s v="# de Plan de trabajo elaborado / 1 Plan de trabajo programado"/>
    <d v="2025-04-28T00:00:00"/>
    <x v="39"/>
    <x v="11"/>
    <s v="141-GRUPO DE TRABAJO DE GESTIÓN DOCUMENTAL Y ARCHIVO"/>
    <n v="7.5"/>
    <n v="100"/>
    <s v="Se anexa el cronograma de actividades para desarrollar en el 2025 con el fin de implementar expediente electrónico en la SIC para masificación de expediente electrónico, se plantean 7 actividades. Las cuales están encaminadas a avanzar en este proyecto para el 2025.Abarcando las series transversales para todas las dependencias. "/>
    <d v="2025-05-16T00:00:00"/>
    <n v="100"/>
    <s v="Se avala el cumplimiento de la presente actividad mediante plan de trabajo. Se descuentan 5 puntos en eficiencia por cuanto el cumplimiento debió reportarse 5 días después del vencimiento esto era el 23 de mayo y el registro del cargue del cumplimiento aparece el 3 de junio de 2025."/>
    <d v="2025-05-16T00:00:00"/>
    <n v="95"/>
    <n v="7.5"/>
  </r>
  <r>
    <x v="10"/>
    <n v="0"/>
    <s v="Actividad propia"/>
    <s v="141.1.3"/>
    <s v="N/A"/>
    <s v="N/A"/>
    <s v="N/A"/>
    <s v="N/A"/>
    <s v="N/A"/>
    <s v="N/A"/>
    <s v="N/A"/>
    <s v="N/A"/>
    <s v="N/A"/>
    <s v="Ejecutar las actividades del plan de trabajo planificadas para la vigencia 2025 (Seguimiento al plan de trabajo y evidencias de su cumplimiento)"/>
    <n v="50"/>
    <n v="100"/>
    <s v="Porcentual"/>
    <s v="% de Avance logrado plan de trabajo / 100% de Avance propuesto plan de trabajo"/>
    <d v="2025-05-19T00:00:00"/>
    <x v="17"/>
    <x v="5"/>
    <s v="141-GRUPO DE TRABAJO DE GESTIÓN DOCUMENTAL Y ARCHIVO"/>
    <n v="15"/>
    <n v="45"/>
    <s v="El avance correspondiente al mes de septiembre continua en un 45%, ya que, conforme a la programación, el reporte de la actividad cinco (5) está previsto para el próximo mes."/>
    <m/>
    <n v="45"/>
    <s v="Se avala el avance dado a la presente actividad se ha ejecutado el plan de trabajo en un 45% se recomienda dejar los entregables de las actividades que se van cumpliendo tambien en la actividad. "/>
    <m/>
    <n v="0"/>
    <n v="6.75"/>
  </r>
  <r>
    <x v="10"/>
    <n v="0"/>
    <s v="Producto"/>
    <s v="141.2"/>
    <s v="N/A"/>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PND - 5-31-5-b- Convergencia regional - Entidades públicas territoriales y nacionales fortalecidas "/>
    <s v="No"/>
    <s v="FUNCIONAMIENTO"/>
    <s v="Política Gestión Documental _DIMENSIÓN Información y Comunicación"/>
    <s v="DECRETO 612;_x000a_PEI_26;_x000a_PES_20230204"/>
    <s v="Plan Institucional de Archivos publicado y ejecutado (Plan ejecutado con seguimiento / Link de publicación)"/>
    <n v="30"/>
    <n v="100"/>
    <s v="Porcentual"/>
    <s v="% de Plan Institucional de Archivos publicado y ejecutado / 100% de Plan Institucional de Archivos a publicar y ejecutar"/>
    <d v="2025-01-14T00:00:00"/>
    <x v="17"/>
    <x v="5"/>
    <s v="141-GRUPO DE TRABAJO DE GESTIÓN DOCUMENTAL Y ARCHIVO"/>
    <n v="30"/>
    <n v="85"/>
    <s v="En cumplimiento del producto propuesto, relacionado al Plan de Trabajo del Plan Institucional de Archivos 2025, se adjunta el plan de trabajo diligenciado con el avance cualitativo. En este documento se evidencia la ejecución de las actividades a través del PES, PGD, Plan de Acción, Plan de Trabajo de MIPG y PETI, con sus respectivas metas y responsables. A la fecha, el porcentaje de avance logrado del producto es del 25%, frente al 30% propuesto, lo que representa un avance total acumulado del producto de un 85%._x000a_Asimismo, las evidencias correspondientes pueden consultarse en las actividades 141.2.1, 141.2.2 y 141.2.3."/>
    <m/>
    <n v="61"/>
    <s v="Se ajusta el avance dado al presente producto al 61% por cuanto la formula matematica indica que la medición se efectuará en relación al plan de trabajo "/>
    <m/>
    <n v="0"/>
    <n v="18.3"/>
  </r>
  <r>
    <x v="10"/>
    <n v="0"/>
    <s v="Actividad propia"/>
    <s v="141.2.1"/>
    <s v="N/A"/>
    <s v="N/A"/>
    <s v="N/A"/>
    <s v="N/A"/>
    <s v="N/A"/>
    <s v="N/A"/>
    <s v="N/A"/>
    <s v="N/A"/>
    <s v="N/A"/>
    <s v="Actualizar y publicar el Plan Institucional de Archivo 2025 (Documento del Plan Institucional de Archivos, actualizado).)"/>
    <n v="30"/>
    <n v="1"/>
    <s v="Númerica"/>
    <s v="# de Documento del Plan Institucional de Archivos actualizados / 1 Documento del Plan Institucional de Archivos a actualizar"/>
    <d v="2025-01-14T00:00:00"/>
    <x v="4"/>
    <x v="4"/>
    <s v="141-GRUPO DE TRABAJO DE GESTIÓN DOCUMENTAL Y ARCHIVO"/>
    <n v="9"/>
    <n v="100"/>
    <s v="Se da cumplimiento a la actividad, teniendo en cuenta que se realizó la publicación del documento del PINAR en la Sede Electrónica de la Entidad en el enlace de Transparencia y Acceso a la Información Pública, en cumplimiento al Decreto 612 del 2018."/>
    <d v="2025-01-31T00:00:00"/>
    <n v="100"/>
    <s v="Se avala el cumplimiento de la presente actividad mediante la publicación del plan institucional de archivo"/>
    <d v="2025-01-31T00:00:00"/>
    <n v="100"/>
    <n v="9"/>
  </r>
  <r>
    <x v="10"/>
    <n v="0"/>
    <s v="Actividad propia"/>
    <s v="141.2.2"/>
    <s v="N/A"/>
    <s v="N/A"/>
    <s v="N/A"/>
    <s v="N/A"/>
    <s v="N/A"/>
    <s v="N/A"/>
    <s v="N/A"/>
    <s v="N/A"/>
    <s v="N/A"/>
    <s v="Formular el plan institucional de Archivo (Documento de Plan de Trabajo para el seguimiento de la ejecución)"/>
    <n v="30"/>
    <n v="1"/>
    <s v="Númerica"/>
    <s v="# de Plan Institucional de Archivos formulado / 1 Plan Institucional de Archivos a formular"/>
    <d v="2025-01-14T00:00:00"/>
    <x v="4"/>
    <x v="4"/>
    <s v="141-GRUPO DE TRABAJO DE GESTIÓN DOCUMENTAL Y ARCHIVO"/>
    <n v="9"/>
    <n v="100"/>
    <s v="Se da cumplimiento a la actividad, teniendo en cuenta que se realizó la publicación del documento de la Matriz del seguimiento del PINAR en la Sede Electrónica de la Entidad en el enlace de Transparencia y Acceso a la Información Pública, en cumplimiento al Decreto 612 del 2018."/>
    <d v="2025-01-31T00:00:00"/>
    <n v="100"/>
    <s v="Se avala el cumplimiento de la presente actividad mediante plan de trabajo Pinar. Se recomienda para el seguimiento pasar el plan de trabajo al formato establecido por OAP "/>
    <d v="2025-01-31T00:00:00"/>
    <n v="100"/>
    <n v="9"/>
  </r>
  <r>
    <x v="10"/>
    <n v="0"/>
    <s v="Actividad propia"/>
    <s v="141.2.3"/>
    <s v="N/A"/>
    <s v="N/A"/>
    <s v="N/A"/>
    <s v="N/A"/>
    <s v="N/A"/>
    <s v="N/A"/>
    <s v="N/A"/>
    <s v="N/A"/>
    <s v="N/A"/>
    <s v="Ejecutar el Plan de Trabajo del Plan Institucional de Archivos 2025 (informes de avance de ejecución del plan de trabajo)"/>
    <n v="40"/>
    <n v="100"/>
    <s v="Porcentual"/>
    <s v="% de Plan Institucional de Archivos ejecutado / 100% de Plan Institucional de Archivos a ejecutar"/>
    <d v="2025-02-03T00:00:00"/>
    <x v="17"/>
    <x v="5"/>
    <s v="141-GRUPO DE TRABAJO DE GESTIÓN DOCUMENTAL Y ARCHIVO"/>
    <n v="12"/>
    <n v="61"/>
    <s v="En cumplimiento de la actividad contemplada en el Plan de Trabajo del Plan Institucional de Archivos 2025, se adjunta el documento diligenciado con el avance cualitativo y cuantitativo, junto con sus respectivos soportes. El informe presenta las acciones propuestas para el fortalecimiento de la gestión documental institucional, en línea con los lineamientos del Archivo General de la Nación. Se reporta el avance de actividades a julio así: PES: 73%, PGD: 77%, Plan de Acción: 80%, Plan de Trabajo MIPG: 0% (no se ha recibido retroalimentación del FURAG, insumo necesario para su formulación) y PETI: 77%. Cada componente incluye metas y responsables, lo que permitirá hacer seguimiento al cumplimiento progresivo de los objetivos del Plan."/>
    <m/>
    <n v="61"/>
    <s v="Se avala el avance dado a la presente actividad de acuerdo al plan de trabajo y a los soportes allegados. Se recomienda establecer entregables en el plan de trabajo, los cuales deberán ser relacionados en parentesis. "/>
    <m/>
    <n v="0"/>
    <n v="7.32"/>
  </r>
  <r>
    <x v="10"/>
    <n v="0"/>
    <s v="Producto"/>
    <s v="141.3"/>
    <s v="Operativo"/>
    <s v="Mejorar la oportunidad en la atención de trámites y servicios."/>
    <s v="Avance promedio de cumplimiento de productos asociados a mejorar la oportunidad en la atención de trámites y servicios."/>
    <s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PND - 5-31-5-b- Convergencia regional - Entidades públicas territoriales y nacionales fortalecidas "/>
    <s v="No"/>
    <s v="C-3599-0200-0005-53105b"/>
    <s v="N/A"/>
    <s v="N/A"/>
    <s v="Servicios complementarios de gestión documental con radicados de entrada, traslados y salidas, realizados.(Informe anual de servicios complementarios de gestión documental)"/>
    <n v="40"/>
    <n v="3357800"/>
    <s v="Númerica"/>
    <s v="# de Servicios complementarios de gestión documental realizados / 3357800 Servicios complementarios de gestión documental a realizar"/>
    <d v="2025-01-02T00:00:00"/>
    <x v="10"/>
    <x v="5"/>
    <s v="141-GRUPO DE TRABAJO DE GESTIÓN DOCUMENTAL Y ARCHIVO"/>
    <n v="40"/>
    <n v="82.51"/>
    <s v="En cumplimiento del producto propuesto, correspondiente a la prestación de servicios complementarios de gestión a los documentos internos y externos radicados en la Entidad, se adjunta el informe de avance cualitativo al mes de septiembre de los servicios complementarios de radicación, traslado y salida de comunicaciones, un total de 2.770.372 radicaciones, equivalente a un 82,51% frente a la meta establecida de 3.357.800. En consecuencia, el avance total del producto alcanza un 82,51%."/>
    <m/>
    <n v="82"/>
    <s v="Al 30 de septiembre de 2025 llevan 2.770.372. servicios complementarios de 3.357.800 , para un avance del 82%"/>
    <m/>
    <n v="0"/>
    <n v="32.799999999999997"/>
  </r>
  <r>
    <x v="10"/>
    <n v="0"/>
    <s v="Actividad propia"/>
    <s v="141.3.1"/>
    <s v="N/A"/>
    <s v="N/A"/>
    <s v="N/A"/>
    <s v="N/A"/>
    <s v="N/A"/>
    <s v="N/A"/>
    <s v="N/A"/>
    <s v="N/A"/>
    <s v="N/A"/>
    <s v="Realizar los servicios complementarios de gestión a los documentos internos y externos radicados en la entidad (Informes de servicios complementarios de gestión documental)"/>
    <n v="100"/>
    <n v="3357800"/>
    <s v="Númerica"/>
    <s v="# de Servicios complementarios de gestión documental realizados / 3357800 Servicios complementarios de gestión documental a realizar"/>
    <d v="2025-01-02T00:00:00"/>
    <x v="10"/>
    <x v="5"/>
    <s v="141-GRUPO DE TRABAJO DE GESTIÓN DOCUMENTAL Y ARCHIVO"/>
    <n v="40"/>
    <n v="82.51"/>
    <s v="Se presenta informe del mes de septiembre de los servicios complementarios de radicación, traslado y salida de comunicaciones de la Entidad. A septiembre se han realizado 2.770.372 radicaciones equivalente a un 82,51% sobre la meta que corresponde a 3.357.800._x000a_"/>
    <m/>
    <n v="82"/>
    <s v="Ala fecha llevan 2.770.372 servicios complementarios de 3.357.800 para "/>
    <m/>
    <n v="0"/>
    <n v="32.799999999999997"/>
  </r>
  <r>
    <x v="11"/>
    <n v="1"/>
    <s v="Producto"/>
    <s v="105.1"/>
    <s v="Operativo SI"/>
    <s v="Fortalecer el Sistema Integral de Gestión Institucional en el marco del Modelo Integrado de Planeación y gestión para mejorar la prestación del servicio."/>
    <s v="Cumplimiento de productos del PAI asociados a Fortacer el Sistema Integral de Gestión Institucional para mejorar la prestación del servicio. _x000a_"/>
    <s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PND - 5-31-5-b- Convergencia regional - Entidades públicas territoriales y nacionales fortalecidas "/>
    <s v="Si"/>
    <s v="N/A"/>
    <s v="N/A"/>
    <s v="N/A"/>
    <s v="Diagnóstico de necesidades que permita realizar el seguimiento del ciclo de contratación, elaborado  (Documento diagnostico )"/>
    <n v="100"/>
    <n v="1"/>
    <s v="Númerica"/>
    <s v="# de Documento elaborado / 1 Documentos programados"/>
    <d v="2025-07-01T00:00:00"/>
    <x v="0"/>
    <x v="0"/>
    <s v="105-GRUPO DE TRABAJO DE CONTRATACIÓN;_x000a_20-OFICINA DE TECNOLOGÍA E INFORMÁTICA"/>
    <n v="100"/>
    <n v="0"/>
    <s v="El avance al producto corresponde el requerimiento con las necesidades en la harramienta de estudios previos para el seguimiento del ciclo de contratación"/>
    <m/>
    <n v="0"/>
    <s v="Se informa que el área esta avanzando en la elaboración de diagnóstico de las necesidades. "/>
    <m/>
    <n v="0"/>
    <n v="0"/>
  </r>
  <r>
    <x v="11"/>
    <n v="1"/>
    <s v="Actividad propia"/>
    <s v="105.1.1"/>
    <s v="N/A"/>
    <s v="N/A"/>
    <s v="N/A"/>
    <s v="N/A"/>
    <s v="N/A"/>
    <s v="N/A"/>
    <s v="N/A"/>
    <s v="N/A"/>
    <s v="N/A"/>
    <s v="Identificar las necesidades de  ajuste a herramientas tecnológicas para el seguimiento del ciclo  de contratción (Documento con las necesidades identificadas)"/>
    <n v="100"/>
    <n v="1"/>
    <s v="Númerica"/>
    <s v="# de Documento elaborado / 1 Documento previsto a elaborar"/>
    <d v="2025-07-01T00:00:00"/>
    <x v="8"/>
    <x v="7"/>
    <s v="105-GRUPO DE TRABAJO DE CONTRATACIÓN;_x000a_20-OFICINA DE TECNOLOGÍA E INFORMÁTICA"/>
    <n v="100"/>
    <n v="100"/>
    <s v="Se reporta como evidencia la solicitud a la Oficina de Tecnología e Informática, el requerimiento de las necesidades mediante radicado 25-374031"/>
    <m/>
    <n v="100"/>
    <s v="Se avala el 100% de avance en cual se soporta con el documento con las necesidades identificadas en la herramienta tecnológica para el seguimiento del ciclo de contratación."/>
    <m/>
    <n v="100"/>
    <n v="100"/>
  </r>
  <r>
    <x v="11"/>
    <n v="1"/>
    <s v="Actividad sin participación"/>
    <s v="105.1.2"/>
    <s v="N/A"/>
    <s v="N/A"/>
    <s v="N/A"/>
    <s v="N/A"/>
    <s v="N/A"/>
    <s v="N/A"/>
    <s v="N/A"/>
    <s v="N/A"/>
    <s v="N/A"/>
    <s v="Emitir concepto de viabilidad técnica y presupuestal con base en las necesidades identificadas (Concepto diagnóstico entregado)"/>
    <n v="0"/>
    <n v="1"/>
    <s v="Númerica"/>
    <s v="# de Concepto diagnóstico entregado / 1 Concepto diagnóstico prrevisto a entregar"/>
    <d v="2025-10-01T00:00:00"/>
    <x v="0"/>
    <x v="0"/>
    <s v="20-OFICINA DE TECNOLOGÍA E INFORMÁTICA"/>
    <n v="0"/>
    <m/>
    <m/>
    <m/>
    <m/>
    <m/>
    <m/>
    <m/>
    <m/>
  </r>
  <r>
    <x v="12"/>
    <n v="2"/>
    <s v="Producto"/>
    <s v="100.1"/>
    <s v="Innovador"/>
    <s v="Fortalecer la infraestructura, uso y aprovechamiento de las tecnologías de la información, para optimizar la capacidad institucional_x000a_"/>
    <s v="Cumplimiento de productos del PAI asociados a Fortalecer la infraestructura, uso y aprovechamiento de las tecnologías de la información, para optimizar la capacidad institucional_x000a_"/>
    <s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
    <s v="N/A"/>
    <s v="Si"/>
    <s v="FUNCIONAMIENTO"/>
    <s v="Política Gobierno Digital _DIMENSIÓN Gestión con Valores para Resultados"/>
    <s v="N/A"/>
    <s v="Unificación y optimización de radicación en la Sede Electrónica de la SIC, implementada (Informe  que de cuenta de le unificación y optimización de radicación en la Sede Electrónica de la SIC)"/>
    <n v="25"/>
    <n v="100"/>
    <s v="Porcentual"/>
    <s v="% de Plan Ejecutado / 100% de Plan a ejecutar"/>
    <d v="2025-03-03T00:00:00"/>
    <x v="40"/>
    <x v="5"/>
    <s v="100-SECRETARIA GENERAL;_x000a_141-GRUPO DE TRABAJO DE GESTIÓN DOCUMENTAL Y ARCHIVO;_x000a_20-OFICINA DE TECNOLOGÍA E INFORMÁTICA;_x000a_3003-GRUPO DE TRABAJO DE APOYO A LA RED NACIONAL DE PROTECCIÓN  AL CONSUMIDOR;_x000a_72-GRUPO DE TRABAJO DE ATENCION AL CIUDADANO;_x000a_73-GRUPO DE TRABAJO DE COMUNICACION"/>
    <n v="25"/>
    <m/>
    <m/>
    <m/>
    <m/>
    <m/>
    <m/>
    <m/>
    <m/>
  </r>
  <r>
    <x v="12"/>
    <n v="2"/>
    <s v="Actividad propia"/>
    <s v="100.1.1"/>
    <s v="N/A"/>
    <s v="N/A"/>
    <s v="N/A"/>
    <s v="N/A"/>
    <s v="N/A"/>
    <s v="N/A"/>
    <s v="N/A"/>
    <s v="N/A"/>
    <s v="N/A"/>
    <s v="Elaborar un diagnóstico para identificar los canales de radicación, el volumen de entradas y el grado de congestión de los mismos (Diagnóstico del estado de los canales de radicación y grado de congestión)"/>
    <n v="25"/>
    <n v="1"/>
    <s v="Númerica"/>
    <s v="# de diagnóstico realizado / 1 Diagnostico a realizar"/>
    <d v="2025-03-03T00:00:00"/>
    <x v="6"/>
    <x v="6"/>
    <s v="100-SECRETARIA GENERAL;_x000a_141-GRUPO DE TRABAJO DE GESTIÓN DOCUMENTAL Y ARCHIVO;_x000a_20-OFICINA DE TECNOLOGÍA E INFORMÁTICA;_x000a_72-GRUPO DE TRABAJO DE ATENCION AL CIUDADANO"/>
    <n v="6.25"/>
    <n v="100"/>
    <s v="Se remite el diagnóstico realizado sobre los canales de radicación de la Entidad y su grado de congestión. Este producto fue adelantando por la OTI, Atención al ciudadano y Gestión Documental. "/>
    <d v="2025-03-25T00:00:00"/>
    <n v="100"/>
    <s v="Se avala cumplimiento de la presente actividad "/>
    <d v="2025-03-25T00:00:00"/>
    <n v="100"/>
    <n v="6.25"/>
  </r>
  <r>
    <x v="12"/>
    <n v="2"/>
    <s v="Actividad propia"/>
    <s v="100.1.2"/>
    <s v="N/A"/>
    <s v="N/A"/>
    <s v="N/A"/>
    <s v="N/A"/>
    <s v="N/A"/>
    <s v="N/A"/>
    <s v="N/A"/>
    <s v="N/A"/>
    <s v="N/A"/>
    <s v="Realizar un plan de trabajo para la unificación y optimización de radicación en la Sede Electrónica de la SIC (Plan de trabajo para la implementación de la estrategia de unificación y optimización de radicación en la Sede Electrónica de la SIC)"/>
    <n v="15"/>
    <n v="1"/>
    <s v="Númerica"/>
    <s v="# de planes de trabajo elaborados / 1 planes de trabajo programados"/>
    <d v="2025-04-01T00:00:00"/>
    <x v="1"/>
    <x v="1"/>
    <s v="100-SECRETARIA GENERAL;_x000a_141-GRUPO DE TRABAJO DE GESTIÓN DOCUMENTAL Y ARCHIVO;_x000a_20-OFICINA DE TECNOLOGÍA E INFORMÁTICA;_x000a_3003-GRUPO DE TRABAJO DE APOYO A LA RED NACIONAL DE PROTECCIÓN  AL CONSUMIDOR;_x000a_72-GRUPO DE TRABAJO DE ATENCION AL CIUDADANO;_x000a_73-GRUPO DE TRABAJO DE COMUNICACION"/>
    <n v="3.75"/>
    <n v="100"/>
    <s v="Se remite el Plan de Trabajo inicial para la unificación y optimización de radicación en la Sede Electrónica. "/>
    <d v="2025-04-30T00:00:00"/>
    <n v="100"/>
    <s v="Se avala el cumplimiento de la presente actividad se evidencia plan de trabajo para la unificación y optimización de radicación en la sede electrónica."/>
    <d v="2025-04-30T00:00:00"/>
    <n v="100"/>
    <n v="3.75"/>
  </r>
  <r>
    <x v="12"/>
    <n v="2"/>
    <s v="Actividad propia"/>
    <s v="100.1.3"/>
    <s v="N/A"/>
    <s v="N/A"/>
    <s v="N/A"/>
    <s v="N/A"/>
    <s v="N/A"/>
    <s v="N/A"/>
    <s v="N/A"/>
    <s v="N/A"/>
    <s v="N/A"/>
    <s v="Ejecutar el plan de trabajo para la unificación y optimización de radicación en la Sede Electrónica de la SIC (Plan de trabajo con seguimiento y sus respectivas evidencias)"/>
    <n v="60"/>
    <n v="100"/>
    <s v="Porcentual"/>
    <s v="% de Plan Ejecutado / 100% de Plan a ejecutar"/>
    <d v="2025-05-02T00:00:00"/>
    <x v="40"/>
    <x v="5"/>
    <s v="100-SECRETARIA GENERAL;_x000a_141-GRUPO DE TRABAJO DE GESTIÓN DOCUMENTAL Y ARCHIVO;_x000a_20-OFICINA DE TECNOLOGÍA E INFORMÁTICA;_x000a_3003-GRUPO DE TRABAJO DE APOYO A LA RED NACIONAL DE PROTECCIÓN  AL CONSUMIDOR;_x000a_72-GRUPO DE TRABAJO DE ATENCION AL CIUDADANO;_x000a_73-GRUPO DE TRABAJO DE COMUNICACION"/>
    <n v="15"/>
    <n v="59"/>
    <s v="Se reporta avance cualitativo de las actividades 1,5 y 1,7. Así mismo, se reprograman fechas de actividades 1.8 y 2.4 esto atendiendo a que el 01 y 02 de octubre de 2025, fue recibido el requerimiento asociado con el formulario de desmonte de contáctenos como del rediseño del menú, validado y ajustado con OSCAE. Se sostiene avance de 47% aprobado por OAP._x000a_"/>
    <m/>
    <n v="47"/>
    <s v="Conforme al Plan de trabajo, el porcentaje de avance aprobado es de 47%."/>
    <m/>
    <n v="0"/>
    <n v="7.05"/>
  </r>
  <r>
    <x v="12"/>
    <n v="2"/>
    <s v="Producto"/>
    <s v="100.2"/>
    <s v="Innovador"/>
    <s v="Fortalecer la infraestructura, uso y aprovechamiento de las tecnologías de la información, para optimizar la capacidad institucional_x000a_"/>
    <s v="Cumplimiento de productos del PAI asociados a Fortalecer la infraestructura, uso y aprovechamiento de las tecnologías de la información, para optimizar la capacidad institucional_x000a_"/>
    <s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
    <s v="PND - 5-31-5-d- Convergencia regional - Gobierno digital para la gente "/>
    <s v="Si"/>
    <s v="C-3599-0200-0005-53105b"/>
    <s v="Política Transparencia, acceso a la información pública y lucha contra la corrupción _DIMENSIÓN Gestión con Valores para Resultados"/>
    <s v="N/A"/>
    <s v="Sede electrónica de la SIC accesible, intuitiva y comprensible que acerque la oferta institucional a la ciudadanía, operando (Informe final de implementación de la Sede Electrónica accesible, intuitiva y comprensible para la ciudadanía)"/>
    <n v="25"/>
    <n v="1"/>
    <s v="Númerica"/>
    <s v="# de informes elaborados / 1 Informes por elaborar"/>
    <d v="2025-02-03T00:00:00"/>
    <x v="40"/>
    <x v="5"/>
    <s v="100-SECRETARIA GENERAL;_x000a_20-OFICINA DE TECNOLOGÍA E INFORMÁTICA;_x000a_73-GRUPO DE TRABAJO DE COMUNICACION"/>
    <n v="25"/>
    <m/>
    <m/>
    <m/>
    <m/>
    <m/>
    <m/>
    <m/>
    <m/>
  </r>
  <r>
    <x v="12"/>
    <n v="2"/>
    <s v="Actividad propia"/>
    <s v="100.2.1"/>
    <s v="N/A"/>
    <s v="N/A"/>
    <s v="N/A"/>
    <s v="N/A"/>
    <s v="N/A"/>
    <s v="N/A"/>
    <s v="N/A"/>
    <s v="N/A"/>
    <s v="N/A"/>
    <s v="Realizar un diagnóstico por un equipo especializado para determinar el grado de accesibilidad de la Sede Electrónica de la Entidad (Diagnóstico del estado de accesibilidad de la Sede Electrónica)"/>
    <n v="30"/>
    <n v="1"/>
    <s v="Númerica"/>
    <s v="# de diagnósticos realizados / 1 Diagnostico a realizar"/>
    <d v="2025-02-03T00:00:00"/>
    <x v="41"/>
    <x v="3"/>
    <s v="100-SECRETARIA GENERAL;_x000a_20-OFICINA DE TECNOLOGÍA E INFORMÁTICA"/>
    <n v="7.5"/>
    <n v="100"/>
    <s v="Se realiza el diagnostico y es socializado a las áreas pertinentes "/>
    <d v="2025-02-21T00:00:00"/>
    <n v="100"/>
    <s v="OAP  aprueba el cumplimiento de la presente actividad "/>
    <d v="2025-02-21T00:00:00"/>
    <n v="100"/>
    <n v="7.5"/>
  </r>
  <r>
    <x v="12"/>
    <n v="2"/>
    <s v="Actividad propia"/>
    <s v="100.2.2"/>
    <s v="N/A"/>
    <s v="N/A"/>
    <s v="N/A"/>
    <s v="N/A"/>
    <s v="N/A"/>
    <s v="N/A"/>
    <s v="N/A"/>
    <s v="N/A"/>
    <s v="N/A"/>
    <s v="Elaborar un plan de trabajo con las áreas participantes del producto, con el propósito de lograr una sede electrónica accesible, intuitiva y comprensible (Plan de Trabajo para una sede electrónica accesible)"/>
    <n v="10"/>
    <n v="1"/>
    <s v="Númerica"/>
    <s v="# de planes de trabajo elaborados / 1 planes de trabajo programado"/>
    <d v="2025-02-17T00:00:00"/>
    <x v="22"/>
    <x v="6"/>
    <s v="100-SECRETARIA GENERAL;_x000a_20-OFICINA DE TECNOLOGÍA E INFORMÁTICA;_x000a_73-GRUPO DE TRABAJO DE COMUNICACION"/>
    <n v="2.5"/>
    <n v="100"/>
    <s v="Se remite el Plan de Trabajo para una sede electrónica accesible que se realizó con base en el diagnóstico obtenido en la actividad anterior. "/>
    <d v="2025-03-11T00:00:00"/>
    <n v="100"/>
    <s v="Se avala el cumplimiento de la presente actividad con el plan de trabajo presentado "/>
    <d v="2025-03-11T00:00:00"/>
    <n v="100"/>
    <n v="2.5"/>
  </r>
  <r>
    <x v="12"/>
    <n v="2"/>
    <s v="Actividad propia"/>
    <s v="100.2.3"/>
    <s v="N/A"/>
    <s v="N/A"/>
    <s v="N/A"/>
    <s v="N/A"/>
    <s v="N/A"/>
    <s v="N/A"/>
    <s v="N/A"/>
    <s v="N/A"/>
    <s v="N/A"/>
    <s v="Ejecutar el plan de trabajo para una sede electrónica accesible, intuitiva y comprensible (Plan de trabajo con seguimiento y sus respectivas evidencias)"/>
    <n v="60"/>
    <n v="100"/>
    <s v="Porcentual"/>
    <s v="% de Plan Ejecutado / 100% de Plan a ejecutar"/>
    <d v="2025-03-17T00:00:00"/>
    <x v="40"/>
    <x v="5"/>
    <s v="100-SECRETARIA GENERAL;_x000a_20-OFICINA DE TECNOLOGÍA E INFORMÁTICA;_x000a_73-GRUPO DE TRABAJO DE COMUNICACION"/>
    <n v="15"/>
    <m/>
    <m/>
    <m/>
    <m/>
    <m/>
    <m/>
    <m/>
    <m/>
  </r>
  <r>
    <x v="12"/>
    <n v="2"/>
    <s v="Producto"/>
    <s v="100.3"/>
    <s v="Innovador"/>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PND - 5-31-5-b- Convergencia regional - Entidades públicas territoriales y nacionales fortalecidas "/>
    <s v="Si"/>
    <s v="FUNCIONAMIENTO"/>
    <s v="Política Participación Ciudadana en la Gestión Pública _DIMENSIÓN Gestión con Valores para Resultados"/>
    <s v="N/A"/>
    <s v="Enfoque diferencial en las políticas de derechos humanos y de equidad de género y diversidad, incorporado y ejecutado (Informe de la ejecución de la estrategia de incorporación y fortalecimiento del enfoque diferencial a través de la promoción de los derechos humanos y el cierre de brechas de género)"/>
    <n v="25"/>
    <n v="1"/>
    <s v="Númerica"/>
    <s v="# de informes elaborados / 1 Informes por elaborar"/>
    <d v="2025-01-27T00:00:00"/>
    <x v="40"/>
    <x v="5"/>
    <s v="100-SECRETARIA GENERAL;_x000a_111-GRUPO DE TRABAJO DE ADMINISTRACIÓN DE PERSONAL;_x000a_117-GRUPO DE TRABAJO DE DESARROLLO DE TALENTO HUMANO;_x000a_30-OFICINA ASESORA DE PLANEACIÓN;_x000a_72-GRUPO DE TRABAJO DE ATENCION AL CIUDADANO;_x000a_73-GRUPO DE TRABAJO DE COMUNICACION;_x000a_38-GRUPO DE TRABAJO DE ASUNTOS INTERNACIONALES"/>
    <n v="25"/>
    <m/>
    <m/>
    <m/>
    <m/>
    <m/>
    <m/>
    <m/>
    <m/>
  </r>
  <r>
    <x v="12"/>
    <n v="2"/>
    <s v="Actividad propia"/>
    <s v="100.3.1"/>
    <s v="N/A"/>
    <s v="N/A"/>
    <s v="N/A"/>
    <s v="N/A"/>
    <s v="N/A"/>
    <s v="N/A"/>
    <s v="N/A"/>
    <s v="N/A"/>
    <s v="N/A"/>
    <s v="Actualizar la política de Derechos Humanos de la Entidad, incorporando el enfoque diferencial  (Política de Derechos Humanos Actualizada)"/>
    <n v="50"/>
    <n v="1"/>
    <s v="Númerica"/>
    <s v="# de políticas actualizadas / 1 políticas programadas a ser actualizadas"/>
    <d v="2025-01-27T00:00:00"/>
    <x v="0"/>
    <x v="0"/>
    <s v="100-SECRETARIA GENERAL"/>
    <n v="12.5"/>
    <n v="0"/>
    <s v="Se avanza en la construcción de documento de actualización de la Política de Derechos Humanos incorporando enfoque diferencial, en versión borrador, documento base para las revisiones de las dependencias relacionadas con la política."/>
    <m/>
    <n v="0"/>
    <s v="Se verifica el avance cualitativo de la gestión realizada para dar cumplimiento a la actividad. "/>
    <m/>
    <n v="0"/>
    <n v="0"/>
  </r>
  <r>
    <x v="12"/>
    <n v="2"/>
    <s v="Actividad propia"/>
    <s v="100.3.2"/>
    <s v="N/A"/>
    <s v="N/A"/>
    <s v="N/A"/>
    <s v="N/A"/>
    <s v="N/A"/>
    <s v="N/A"/>
    <s v="N/A"/>
    <s v="N/A"/>
    <s v="N/A"/>
    <s v="Ejecutar el plan de trabajo de la Política de Equidad de Género y Diversidad, formulado en la vigencia 2024 (Plan de trabajo con seguimiento y sus respectivas evidencias)"/>
    <n v="50"/>
    <n v="100"/>
    <s v="Porcentual"/>
    <s v="% de Plan Ejecutado / 100% de Plan a ejecutar"/>
    <d v="2025-01-27T00:00:00"/>
    <x v="40"/>
    <x v="5"/>
    <s v="100-SECRETARIA GENERAL;_x000a_111-GRUPO DE TRABAJO DE ADMINISTRACIÓN DE PERSONAL;_x000a_117-GRUPO DE TRABAJO DE DESARROLLO DE TALENTO HUMANO;_x000a_30-OFICINA ASESORA DE PLANEACIÓN;_x000a_72-GRUPO DE TRABAJO DE ATENCION AL CIUDADANO;_x000a_73-GRUPO DE TRABAJO DE COMUNICACION;_x000a_38-GRUPO DE TRABAJO DE ASUNTOS INTERNACIONALES"/>
    <n v="12.5"/>
    <n v="47"/>
    <s v="Avance en actividades 1.3, 2.1, 2.2, 5.1, 7.4 y 8.2  y modificación de Plan de trabajo en la reformulación de las actividades 11.4, 12.1, y 12,2. "/>
    <m/>
    <n v="47"/>
    <s v="De conformidad al plan de trabajo se tiene un avance de ejecución del 47% en el Plan de trabajo de la política de Equidad de Género y Diversidad. "/>
    <m/>
    <n v="0"/>
    <n v="5.875"/>
  </r>
  <r>
    <x v="12"/>
    <n v="2"/>
    <s v="Producto"/>
    <s v="100.4"/>
    <s v="Innovador"/>
    <s v="Fortalecer el Sistema Integral de Gestión Institucional en el marco del Modelo Integrado de Planeación y gestión para mejorar la prestación del servicio."/>
    <s v="Cumplimiento de productos del PAI asociados a Fortacer el Sistema Integral de Gestión Institucional para mejorar la prestación del servicio. _x000a_"/>
    <s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N/A"/>
    <s v="No"/>
    <s v="FUNCIONAMIENTO"/>
    <s v="Política Fortalecimiento Organizacional y Simplificación de Procesos _DIMENSIÓN Gestión con Valores para Resultados"/>
    <s v="N/A"/>
    <s v="Estrategia para fortalecer la cultura de sostenibilidad de la Entidad a través de la ejecución de acciones que impacten el equilibrio entre el desempeño económico, el cuidado del medio ambiente y el bienestar social, implementada (Informe de la implementación de la  Estrategia para fortalecer la cultura de sostenibilidad de la Entidad a través de la ejecución de acciones que impacten el equilibrio entre el desempeño económico, el cuidado del medio ambiente y el bienestar social)"/>
    <n v="25"/>
    <n v="100"/>
    <s v="Porcentual"/>
    <s v="% de informes elaborados / 100% de Informes por elaborar"/>
    <d v="2025-01-27T00:00:00"/>
    <x v="17"/>
    <x v="5"/>
    <s v="100-SECRETARIA GENERAL"/>
    <n v="25"/>
    <m/>
    <m/>
    <m/>
    <m/>
    <m/>
    <m/>
    <m/>
    <m/>
  </r>
  <r>
    <x v="12"/>
    <n v="2"/>
    <s v="Actividad propia"/>
    <s v="100.4.1"/>
    <s v="N/A"/>
    <s v="N/A"/>
    <s v="N/A"/>
    <s v="N/A"/>
    <s v="N/A"/>
    <s v="N/A"/>
    <s v="N/A"/>
    <s v="N/A"/>
    <s v="N/A"/>
    <s v="Formular la estrategia para fortalecer la cultura de sostenibilidad de la Entidad a través de la ejecución de acciones que impacten el equilibrio entre el desempeño económico, el cuidado del medio ambiente y el bienestar social (Documento con la estrategia de sostenibilidad para la Entidad en la vigencia 2025)"/>
    <n v="10"/>
    <n v="1"/>
    <s v="Númerica"/>
    <s v="# de Documento con la actualización de la materialidad y la identificación de la doble materialidad de la Entidad elaborado / 1 Documento con la actualización de la materialidad y la identificación de la doble materialidad de la Entidad a elaborar"/>
    <d v="2025-01-27T00:00:00"/>
    <x v="3"/>
    <x v="3"/>
    <s v="100-SECRETARIA GENERAL"/>
    <n v="2.5"/>
    <n v="100"/>
    <s v="Se realizó el documento que expone la estrategia de sostenibilidad para la Entidad en el 2025."/>
    <d v="2025-02-25T00:00:00"/>
    <n v="100"/>
    <s v="Se aprueba el cumplimiento de la presente actividad "/>
    <d v="2025-02-25T00:00:00"/>
    <n v="100"/>
    <n v="2.5"/>
  </r>
  <r>
    <x v="12"/>
    <n v="2"/>
    <s v="Actividad propia"/>
    <s v="100.4.2"/>
    <s v="N/A"/>
    <s v="N/A"/>
    <s v="N/A"/>
    <s v="N/A"/>
    <s v="N/A"/>
    <s v="N/A"/>
    <s v="N/A"/>
    <s v="N/A"/>
    <s v="N/A"/>
    <s v="Elaborar un plan de trabajo con las actividades propuestas dentro de la estrategia para fortalecer la cultura de sostenibilidad de la Entidad (Plan de Trabajo con las actividades de la Estrategia)"/>
    <n v="30"/>
    <n v="1"/>
    <s v="Númerica"/>
    <s v="# de Plan de trabajo elaborado / 1 plan de trabajo programado"/>
    <d v="2025-03-03T00:00:00"/>
    <x v="42"/>
    <x v="2"/>
    <s v="100-SECRETARIA GENERAL"/>
    <n v="7.5"/>
    <n v="100"/>
    <s v="Se remite Plan de Trabajo de Sostenibilidad conforme la estrategia formaulada."/>
    <d v="2025-07-25T00:00:00"/>
    <n v="100"/>
    <s v="Se verifica el cumplimiento de la actividad, la cual estaba dirigida a la elaboración de un Plan de Trabajo con las actividades propuestas dentro de la estrategia para la fortalecer la cultura de sostenibilidad de la entidad."/>
    <d v="2025-07-25T00:00:00"/>
    <n v="100"/>
    <n v="7.5"/>
  </r>
  <r>
    <x v="12"/>
    <n v="2"/>
    <s v="Actividad propia"/>
    <s v="100.4.3"/>
    <s v="N/A"/>
    <s v="N/A"/>
    <s v="N/A"/>
    <s v="N/A"/>
    <s v="N/A"/>
    <s v="N/A"/>
    <s v="N/A"/>
    <s v="N/A"/>
    <s v="N/A"/>
    <s v="Ejecutar el plan de trabajo de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
    <n v="60"/>
    <n v="100"/>
    <s v="Porcentual"/>
    <s v="% de Plan Ejecutado / 100% de Plan a ejecutar"/>
    <d v="2025-03-03T00:00:00"/>
    <x v="17"/>
    <x v="5"/>
    <s v="100-SECRETARIA GENERAL"/>
    <n v="15"/>
    <m/>
    <m/>
    <m/>
    <m/>
    <m/>
    <m/>
    <m/>
    <m/>
  </r>
  <r>
    <x v="13"/>
    <n v="1"/>
    <s v="Producto"/>
    <s v="2000.1"/>
    <s v="Operativo SI"/>
    <s v="Mejorar la oportunidad en la atención de trámites y servicios."/>
    <s v="Avance promedio de cumplimiento de productos asociados a mejorar la oportunidad en la atención de trámites y servicios."/>
    <s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PND - 5-31-5-b- Convergencia regional - Entidades públicas territoriales y nacionales fortalecidas "/>
    <s v="No"/>
    <s v="C-3503-0200-0014-20309b"/>
    <s v="Política Servicio al Ciudadano_DIMENSIÓN Gestión con Valores para Resultados"/>
    <s v="N/A"/>
    <s v="Recursos de apelación, reposición, revocatoria directa y queja presentados contra las decisiones proferidas por los Directores de Signos Distintivos y Nuevas Creaciones y la Superintendente de Industria y Comercio atrasados a 31 de diciembre de 2025, salvo casos detenidos, decididos (Reporte de indicador generado en Tableau o Power BI)"/>
    <n v="50"/>
    <n v="60"/>
    <s v="Porcentual"/>
    <s v="% de Recursos decididos / 60% de Recursos por decidir"/>
    <d v="2025-01-02T00:00:00"/>
    <x v="10"/>
    <x v="5"/>
    <s v="2000-DESPACHO DEL SUPERINTENDENTE DELEGADO PARA LA PROPIEDAD INDUSTRIAL"/>
    <n v="50"/>
    <n v="42.7"/>
    <s v="A 30 de septiembre de 2025 se han suscrito 5.306 recursos apelación, reposición, revocatoria directa y queja, presentados contra las decisiones proferidas por los Directores de Signos Distintivos y Nuevas Creaciones y la Superintendente de Industria y Comercio, lo cual corresponde a un 42.7% del objetivo planteado."/>
    <m/>
    <n v="43"/>
    <s v="Al 30 de septiembre se han decido 5306 recursos de 12422 para un avance del 43%"/>
    <m/>
    <n v="0"/>
    <n v="21.5"/>
  </r>
  <r>
    <x v="13"/>
    <n v="1"/>
    <s v="Actividad propia"/>
    <s v="2000.1.1"/>
    <s v="N/A"/>
    <s v="N/A"/>
    <s v="N/A"/>
    <s v="N/A"/>
    <s v="N/A"/>
    <s v="N/A"/>
    <s v="N/A"/>
    <s v="N/A"/>
    <s v="N/A"/>
    <s v="Decidir el atraso a 31 de diciembre de 2025, de los recursos de apelación, reposición, revocatoria directa y queja presentados contra las decisiones proferidas por los Directores de Signos Distintivos y Nuevas Creaciones y la Superintendente de Industria y Comercio, salvo casos detenidos (Stock proyectado es de 12,422) (Reporte de indicador generado en Tableau o Power BI)"/>
    <n v="100"/>
    <n v="60"/>
    <s v="Porcentual"/>
    <s v="% de Recursos decididos / 60% de Recursos por decidir"/>
    <d v="2025-01-02T00:00:00"/>
    <x v="10"/>
    <x v="5"/>
    <s v="2000-DESPACHO DEL SUPERINTENDENTE DELEGADO PARA LA PROPIEDAD INDUSTRIAL"/>
    <n v="50"/>
    <n v="42.7"/>
    <s v="A 30 de septiembre de 2025 se han suscrito 5.306 recursos apelación, reposición, revocatoria directa y queja, presentados contra las decisiones proferidas por los Directores de Signos Distintivos y Nuevas Creaciones y la Superintendente de Industria y Comercio, lo cual corresponde a un 42.7% del objetivo planteado"/>
    <m/>
    <n v="43"/>
    <s v="Al 30 de septiembre se han decidio 5306 recursos de 12422 para un avance del 43%"/>
    <m/>
    <n v="0"/>
    <n v="21.5"/>
  </r>
  <r>
    <x v="13"/>
    <n v="1"/>
    <s v="Producto"/>
    <s v="2000.2"/>
    <s v="N/A"/>
    <s v="Fortalecer la gestión de la información, el conocimiento y la innovación para optimizar la capacidad institucional _x000a_"/>
    <s v="Cumplimiento de productos del PAI asociados a Fortalecer la gestión de la información, el conocimiento y la innovación para optimizar la capacidad institucional _x000a_"/>
    <s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PND - 5-31-5-b- Convergencia regional - Entidades públicas territoriales y nacionales fortalecidas "/>
    <s v="Si"/>
    <s v="N/A"/>
    <s v="Política Servicio al Ciudadano_DIMENSIÓN Gestión con Valores para Resultados"/>
    <s v="N/A"/>
    <s v="Protocolo para la promoción, sensibilización y orientación al ciudadano en temas de Propiedad Industrial, mediante comunicación clara, oportuna y veraz, socializado (Acta de socialización firmada)"/>
    <n v="10"/>
    <n v="1"/>
    <s v="Númerica"/>
    <s v="# de Protocolos socializados / 1 Protocolo por socializar"/>
    <d v="2025-03-03T00:00:00"/>
    <x v="18"/>
    <x v="9"/>
    <s v="2000-DESPACHO DEL SUPERINTENDENTE DELEGADO PARA LA PROPIEDAD INDUSTRIAL;_x000a_2023-GRUPO DE TRABAJO DE CENTRO DE INFORMACIÓN TECNOLÓGICA Y APOYO A LA GESTIÓN DE PROPIEDAD LA INDUSTRIAL"/>
    <n v="10"/>
    <n v="0"/>
    <s v="Mediante los memorandos 25-466267 y 25-468293 del 23 de septiembre, se remitió a la Oficina de Servicios al Consumidor y Apoyo Empresarial (OSCAE) y a la Red Nacional de Protección al Consumidor (RNPC) el Protocolo para la Promoción, Sensibilización y Orientación al Ciudadano en Temas de Propiedad Industrial._x000a__x000a_Adicionalmente, el documento fue enviado por correo electrónico a los coordinadores de los grupos de Atención al Ciudadano, Comunicaciones, y Formación, con el fin de facilitar la socialización del documento._x000a__x000a_En respuesta a esta socialización, se recibieron comentarios el 24 de septiembre por parte del Grupo de Comunicaciones, el 26 de septiembre de la RNPC y el 29 de septiembre del Grupo de Atención al Ciudadano."/>
    <m/>
    <n v="0"/>
    <s v="Una vez revisados ítems del producto: unidad de medida, fórmula de avance, fecha fin, y la descripción de avance, se avala informe cualitativo."/>
    <m/>
    <n v="0"/>
    <n v="0"/>
  </r>
  <r>
    <x v="13"/>
    <n v="1"/>
    <s v="Actividad sin participación"/>
    <s v="2000.2.1"/>
    <s v="N/A"/>
    <s v="N/A"/>
    <s v="N/A"/>
    <s v="N/A"/>
    <s v="N/A"/>
    <s v="N/A"/>
    <s v="N/A"/>
    <s v="N/A"/>
    <s v="N/A"/>
    <s v="Definir la estructura y contenido del protocolo (Estructura y contenido del Protocolo definida)"/>
    <n v="0"/>
    <n v="1"/>
    <s v="Númerica"/>
    <s v="# de Estructuras y contenidos definidos / 1 Estructura y contenido por definir"/>
    <d v="2025-03-03T00:00:00"/>
    <x v="6"/>
    <x v="6"/>
    <s v="2023-GRUPO DE TRABAJO DE CENTRO DE INFORMACIÓN TECNOLÓGICA Y APOYO A LA GESTIÓN DE PROPIEDAD LA INDUSTRIAL"/>
    <n v="0"/>
    <n v="100"/>
    <s v="Se elaboró la estructura del protocolo y se definió el contenido del mismo. Este documento ha sido desarrollado con base en los modelos establecidos por el Sistema Integrado de Gestión Institucional (SIGI)"/>
    <d v="2025-03-26T00:00:00"/>
    <n v="100"/>
    <s v="Se evidencia el cumplimiento de la actividad."/>
    <d v="2025-03-26T00:00:00"/>
    <n v="100"/>
    <n v="0"/>
  </r>
  <r>
    <x v="13"/>
    <n v="1"/>
    <s v="Actividad propia"/>
    <s v="2000.2.2"/>
    <s v="N/A"/>
    <s v="N/A"/>
    <s v="N/A"/>
    <s v="N/A"/>
    <s v="N/A"/>
    <s v="N/A"/>
    <s v="N/A"/>
    <s v="N/A"/>
    <s v="N/A"/>
    <s v="Definir los lineamientos para la promoción,  sensibilización y orientación en temas de Propiedad Industrial que se desarrollarán en el protocolo (Lineamientos para la promoción definidos)"/>
    <n v="50"/>
    <n v="1"/>
    <s v="Númerica"/>
    <s v="# de Lineamientos definidos / 1 Lineamientos por definir"/>
    <d v="2025-04-01T00:00:00"/>
    <x v="27"/>
    <x v="11"/>
    <s v="2000-DESPACHO DEL SUPERINTENDENTE DELEGADO PARA LA PROPIEDAD INDUSTRIAL;_x000a_2023-GRUPO DE TRABAJO DE CENTRO DE INFORMACIÓN TECNOLÓGICA Y APOYO A LA GESTIÓN DE PROPIEDAD LA INDUSTRIAL"/>
    <n v="5"/>
    <n v="100"/>
    <s v="Durante el mes de mayo se terminaron de definir los lineamientos para la promoción, sensibilización y orientación en temas de Propiedad Industrial que se desarrollarán en el protocolo. Este documento presenta las siguientes secciones: conceptos a nivel de aprendizaje, a nivel de orientación, a nivel de promoción, programas de fomento, identificación del público objetivo, necesidades, servicios y grupo de trabajo responsable, recursos de apoyo, comunicaciones, capacitación interna y esquemas de articulación para la orientación en PI, desde atención al ciudadano y desde formación."/>
    <d v="2025-05-29T00:00:00"/>
    <n v="100"/>
    <s v="Se valida entregable de la actividad."/>
    <d v="2025-05-29T00:00:00"/>
    <n v="100"/>
    <n v="5"/>
  </r>
  <r>
    <x v="13"/>
    <n v="1"/>
    <s v="Actividad sin participación"/>
    <s v="2000.2.3"/>
    <s v="N/A"/>
    <s v="N/A"/>
    <s v="N/A"/>
    <s v="N/A"/>
    <s v="N/A"/>
    <s v="N/A"/>
    <s v="N/A"/>
    <s v="N/A"/>
    <s v="N/A"/>
    <s v="Elaborar el protocolo para la promoción,  sensibilización y orientación en temas de Propiedad Industrial (Protocolo elaborado)"/>
    <n v="0"/>
    <n v="1"/>
    <s v="Númerica"/>
    <s v="# de Protocolos elaborados / 1 Protocolo por elaborar"/>
    <d v="2025-06-03T00:00:00"/>
    <x v="9"/>
    <x v="8"/>
    <s v="2023-GRUPO DE TRABAJO DE CENTRO DE INFORMACIÓN TECNOLÓGICA Y APOYO A LA GESTIÓN DE PROPIEDAD LA INDUSTRIAL"/>
    <n v="0"/>
    <n v="100"/>
    <s v="El 15 de agosto se remitió al CIGEPI el documento &quot;Protocolo de Promoción, Sensibilización y Orientación en Propiedad Industrial&quot;, con las observaciones realizadas por la Delegada. Posteriormente, el documento fue ajustado y, el 28 de agosto, se envió al Coordinador de CIGEPI, la versión final junto con la propuesta de correo para su respectivo envío a los grupos de trabajo mencionados en el protocolo. Se anexa versión final del protocolo elaborado._x000a_"/>
    <d v="2025-08-28T00:00:00"/>
    <n v="100"/>
    <s v="Se valida cumplimiento de la actividad."/>
    <d v="2025-08-28T00:00:00"/>
    <n v="100"/>
    <n v="0"/>
  </r>
  <r>
    <x v="13"/>
    <n v="1"/>
    <s v="Actividad propia"/>
    <s v="2000.2.4"/>
    <s v="N/A"/>
    <s v="N/A"/>
    <s v="N/A"/>
    <s v="N/A"/>
    <s v="N/A"/>
    <s v="N/A"/>
    <s v="N/A"/>
    <s v="N/A"/>
    <s v="N/A"/>
    <s v="Socializar a OSCAE y a la Red de Protección al Consumidor, el protocolo para la promoción,  sensibilización y orientación en temas de Propiedad Industrial (Acta de socialización firmada)"/>
    <n v="50"/>
    <n v="1"/>
    <s v="Númerica"/>
    <s v="# de Protocolos socializados / 1 Protocolo por socializar"/>
    <d v="2025-09-01T00:00:00"/>
    <x v="18"/>
    <x v="9"/>
    <s v="2000-DESPACHO DEL SUPERINTENDENTE DELEGADO PARA LA PROPIEDAD INDUSTRIAL;_x000a_2023-GRUPO DE TRABAJO DE CENTRO DE INFORMACIÓN TECNOLÓGICA Y APOYO A LA GESTIÓN DE PROPIEDAD LA INDUSTRIAL"/>
    <n v="5"/>
    <n v="0"/>
    <s v="Mediante los memorandos 25-466267 y 25-468293 del 23 de septiembre, se remitió a la Oficina de Servicios al Consumidor y Apoyo Empresarial (OSCAE) y a la Red Nacional de Protección al Consumidor (RNPC) el Protocolo para la Promoción, Sensibilización y Orientación al Ciudadano en Temas de Propiedad Industrial._x000a__x000a_Adicionalmente, el documento fue enviado por correo electrónico a los coordinadores de los grupos de Atención al Ciudadano, Comunicaciones, y Formación, con el fin de facilitar la socialización del documento._x000a__x000a_En respuesta a esta socialización, se recibieron comentarios el 24 de septiembre por parte del Grupo de Comunicaciones, el 26 de septiembre de la RNPC y el 29 de septiembre del Grupo de Atención al Ciudadano."/>
    <m/>
    <n v="0"/>
    <s v="Una vez revisada la justificación, al igual que la descripción de la actividad, fórmula de avance y fecha de fin, se avala avance cualitativo."/>
    <m/>
    <n v="0"/>
    <n v="0"/>
  </r>
  <r>
    <x v="13"/>
    <n v="1"/>
    <s v="Producto"/>
    <s v="2000.3"/>
    <s v="Operativo"/>
    <s v="Fortalecer la infraestructura, uso y aprovechamiento de las tecnologías de la información, para optimizar la capacidad institucional_x000a_"/>
    <s v="Cumplimiento de productos del PAI asociados a Fortalecer la infraestructura, uso y aprovechamiento de las tecnologías de la información, para optimizar la capacidad institucional_x000a_"/>
    <s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
    <s v="PND - 5-31-5-d- Convergencia regional - Gobierno digital para la gente "/>
    <s v="Si"/>
    <s v="N/A"/>
    <s v="Política Gestión Documental _DIMENSIÓN Información y Comunicación"/>
    <s v="N/A"/>
    <s v="Solución, mapa de ruta y documentación inicial en materia procedimental para el manejo del expediente electrónico - Segunda fase de estructura de expediente electrónico, realizada  (Informe elaborado)"/>
    <n v="10"/>
    <n v="1"/>
    <s v="Númerica"/>
    <s v="# de soluciones realizadas / 1 Solución por realizar"/>
    <d v="2025-02-03T00:00:00"/>
    <x v="0"/>
    <x v="0"/>
    <s v="141-GRUPO DE TRABAJO DE GESTIÓN DOCUMENTAL Y ARCHIVO;_x000a_20-OFICINA DE TECNOLOGÍA E INFORMÁTICA;_x000a_2000-DESPACHO DEL SUPERINTENDENTE DELEGADO PARA LA PROPIEDAD INDUSTRIAL;_x000a_2020-DIRECCIÓN DE NUEVAS CREACIONES;_x000a_30-OFICINA ASESORA DE PLANEACIÓN"/>
    <n v="10"/>
    <n v="0"/>
    <s v="Se realizó el séptimo seguimiento correspondiente al mes de septiembre de 2025. En el que se evidencia el avance del producto en atención al plan de trabajo establecido. Se presenta el 7mo informe de seguimiento donde se evidencian los avances revisión y verificación tipología TRD Vs los documentos internos y externos generados en el Sistema de Información de Propiedad Industrial –SIPI de la Dirección de Nuevas Creaciones, para el proceso de concesión de Patentes de Invención y Patentes de Modelo Utilidad."/>
    <m/>
    <n v="0"/>
    <s v="Una vez revisados ítems del producto: unidad de medida, fórmula de avance y fecha fin, y la descripción de avance, se avala informe cualitativo."/>
    <m/>
    <n v="0"/>
    <n v="0"/>
  </r>
  <r>
    <x v="13"/>
    <n v="1"/>
    <s v="Actividad propia"/>
    <s v="2000.3.1"/>
    <s v="N/A"/>
    <s v="N/A"/>
    <s v="N/A"/>
    <s v="N/A"/>
    <s v="N/A"/>
    <s v="N/A"/>
    <s v="N/A"/>
    <s v="N/A"/>
    <s v="N/A"/>
    <s v="Establecer cronograma para identificar el plan de trabajo a desarrollar (Cronograma establecido)"/>
    <n v="10"/>
    <n v="1"/>
    <s v="Númerica"/>
    <s v="# de cronogramas establecidos / 1 Cronograma por establecer"/>
    <d v="2025-02-03T00:00:00"/>
    <x v="3"/>
    <x v="3"/>
    <s v="141-GRUPO DE TRABAJO DE GESTIÓN DOCUMENTAL Y ARCHIVO;_x000a_20-OFICINA DE TECNOLOGÍA E INFORMÁTICA;_x000a_2000-DESPACHO DEL SUPERINTENDENTE DELEGADO PARA LA PROPIEDAD INDUSTRIAL;_x000a_2020-DIRECCIÓN DE NUEVAS CREACIONES;_x000a_30-OFICINA ASESORA DE PLANEACIÓN"/>
    <n v="1"/>
    <n v="100"/>
    <s v="En sesión de trabajo realizada el 10 de febrero de 2025, se concertó y aprobó el cronograma para identificar el plan de trabajo a desarrollar para el diseño de la solución, mapa de ruta y documentación inicial para el manejo del expediente electrónico."/>
    <d v="2025-02-10T00:00:00"/>
    <n v="100"/>
    <s v="Se adjuntan los documentos requeridos para validar el seguimiento."/>
    <d v="2025-02-28T00:00:00"/>
    <n v="100"/>
    <n v="1"/>
  </r>
  <r>
    <x v="13"/>
    <n v="1"/>
    <s v="Actividad propia"/>
    <s v="2000.3.2"/>
    <s v="N/A"/>
    <s v="N/A"/>
    <s v="N/A"/>
    <s v="N/A"/>
    <s v="N/A"/>
    <s v="N/A"/>
    <s v="N/A"/>
    <s v="N/A"/>
    <s v="N/A"/>
    <s v="Realizar el seguimiento a las actividades planeadas en el cronograma (Informes de seguimiento a las actividades planeadas en el cronograma)"/>
    <n v="60"/>
    <n v="8"/>
    <s v="Númerica"/>
    <s v="# de seguimientos realizados / 8 seguimientos por realizar"/>
    <d v="2025-03-03T00:00:00"/>
    <x v="18"/>
    <x v="9"/>
    <s v="2000-DESPACHO DEL SUPERINTENDENTE DELEGADO PARA LA PROPIEDAD INDUSTRIAL"/>
    <n v="6"/>
    <n v="87.5"/>
    <s v="El cronograma elaborado contempla otros hitos para el desarrollo del producto, por tanto, se presenta el plan de trabajo a corte 30 de septiembre de 2025. _x000a__x000a_Respecto del avance de la actividad se realizó el informe de seguimiento a las actividades planeadas en el cronograma de trabajo para el expediente electrónico del mes de septiembre siendo este el séptimo seguimiento de la actividad, lo que equivale a un 87,5 % de cumplimiento."/>
    <m/>
    <n v="87.5"/>
    <s v="Una vez revisada la justificación, al igual que la descripción de la actividad, fórmula de avance, fecha de fin, y el informe de seguimiento y cronograma, se avala avance cualitativo."/>
    <m/>
    <n v="0"/>
    <n v="5.25"/>
  </r>
  <r>
    <x v="13"/>
    <n v="1"/>
    <s v="Actividad propia"/>
    <s v="2000.3.3"/>
    <s v="N/A"/>
    <s v="N/A"/>
    <s v="N/A"/>
    <s v="N/A"/>
    <s v="N/A"/>
    <s v="N/A"/>
    <s v="N/A"/>
    <s v="N/A"/>
    <s v="N/A"/>
    <s v="Elaborar informe de brechas (Informe elaborado)"/>
    <n v="30"/>
    <n v="1"/>
    <s v="Númerica"/>
    <s v="# de informes realizados / 1 informes por realizar"/>
    <d v="2025-11-04T00:00:00"/>
    <x v="0"/>
    <x v="0"/>
    <s v="141-GRUPO DE TRABAJO DE GESTIÓN DOCUMENTAL Y ARCHIVO;_x000a_20-OFICINA DE TECNOLOGÍA E INFORMÁTICA;_x000a_2000-DESPACHO DEL SUPERINTENDENTE DELEGADO PARA LA PROPIEDAD INDUSTRIAL;_x000a_2020-DIRECCIÓN DE NUEVAS CREACIONES;_x000a_30-OFICINA ASESORA DE PLANEACIÓN"/>
    <n v="3"/>
    <m/>
    <m/>
    <m/>
    <m/>
    <m/>
    <m/>
    <m/>
    <m/>
  </r>
  <r>
    <x v="13"/>
    <n v="1"/>
    <s v="Producto"/>
    <s v="2000.4"/>
    <s v="Innovador"/>
    <s v="Fortalecer la infraestructura, uso y aprovechamiento de las tecnologías de la información, para optimizar la capacidad institucional_x000a_"/>
    <s v="Cumplimiento de productos del PAI asociados a Fortalecer la infraestructura, uso y aprovechamiento de las tecnologías de la información, para optimizar la capacidad institucional_x000a_"/>
    <s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
    <s v="N/A"/>
    <s v="Si"/>
    <s v="N/A"/>
    <s v="Política Gestión Documental _DIMENSIÓN Información y Comunicación"/>
    <s v="N/A"/>
    <s v="Protocolo para la conservación de evidencias en el entorno digital, gestión de pruebas digitales y el aseguramiento del acervo probatorio en entornos digitales, elaborado. (Protocolo elaborado)"/>
    <n v="10"/>
    <n v="1"/>
    <s v="Númerica"/>
    <s v="# de Protocolos elaborados / 1 Protocolo por elaborar"/>
    <d v="2025-01-20T00:00:00"/>
    <x v="0"/>
    <x v="0"/>
    <s v="10-OFICINA  ASESORA JURÍDICA;_x000a_20-OFICINA DE TECNOLOGÍA E INFORMÁTICA;_x000a_2000-DESPACHO DEL SUPERINTENDENTE DELEGADO PARA LA PROPIEDAD INDUSTRIAL;_x000a_2010-DIRECCION DE SIGNOS DISTINTIVOS;_x000a_2020-DIRECCIÓN DE NUEVAS CREACIONES"/>
    <n v="10"/>
    <n v="0"/>
    <s v="Se ha venido trabajando en el documento del protocolo para la conservación de evidencias en el entorno digital, y con el fin de realizar la respectiva revisión de los aspectos técnicos, se realizó una segunda mesa de trabajo con la OTI para posteriormente realizar la revisión de aspectos jurídicos con la Oficina Asesora Jurídica. "/>
    <m/>
    <n v="0"/>
    <s v="Una vez revisada la justificación, al igual que la descripción de la actividad, fórmula de avance y fecha de fin, se avala avance cualitativo."/>
    <m/>
    <n v="0"/>
    <n v="0"/>
  </r>
  <r>
    <x v="13"/>
    <n v="1"/>
    <s v="Actividad propia"/>
    <s v="2000.4.1"/>
    <s v="N/A"/>
    <s v="N/A"/>
    <s v="N/A"/>
    <s v="N/A"/>
    <s v="N/A"/>
    <s v="N/A"/>
    <s v="N/A"/>
    <s v="N/A"/>
    <s v="N/A"/>
    <s v="Identificar los tipos de evidencia y fuentes que requieren de conservación en los trámites de PI  (Informe sobre tipos de evidencia y fuentes de conservación elaborado)"/>
    <n v="40"/>
    <n v="1"/>
    <s v="Númerica"/>
    <s v="# de Identificación de evidencias y fuentes realizadas / 1 Identificación de evidencias y fuentes por realizar"/>
    <d v="2025-01-20T00:00:00"/>
    <x v="3"/>
    <x v="3"/>
    <s v="20-OFICINA DE TECNOLOGÍA E INFORMÁTICA;_x000a_2000-DESPACHO DEL SUPERINTENDENTE DELEGADO PARA LA PROPIEDAD INDUSTRIAL;_x000a_2010-DIRECCION DE SIGNOS DISTINTIVOS;_x000a_2020-DIRECCIÓN DE NUEVAS CREACIONES"/>
    <n v="4"/>
    <n v="100"/>
    <s v="Se identificaron los tipos de evidencia y fuentes que requieren conservación en los trámites de PI, actividad liderada por la Dirección de Nuevas Creaciones, en concurso con la Dirección de Signos Distintivos, la OTI y el GT de Vía Administrativa de la Delegatura de PI."/>
    <d v="2025-02-24T00:00:00"/>
    <n v="100"/>
    <s v="Se constata el cumplimiento de la evidencia, conforme a lo dispuesto en la actividad del plan de acción."/>
    <d v="2025-02-28T00:00:00"/>
    <n v="100"/>
    <n v="4"/>
  </r>
  <r>
    <x v="13"/>
    <n v="1"/>
    <s v="Actividad sin participación"/>
    <s v="2000.4.2"/>
    <s v="N/A"/>
    <s v="N/A"/>
    <s v="N/A"/>
    <s v="N/A"/>
    <s v="N/A"/>
    <s v="N/A"/>
    <s v="N/A"/>
    <s v="N/A"/>
    <s v="N/A"/>
    <s v="Realizar un análisis de las leyes y regulaciones sobre la conservación de evidencias digitales  (Documento de análisis elaborado)"/>
    <n v="0"/>
    <n v="1"/>
    <s v="Númerica"/>
    <s v="# de Análisis de las leyes y regulaciones realizadas / 1 Análisis de las leyes y regulaciones por realizar"/>
    <d v="2025-01-20T00:00:00"/>
    <x v="3"/>
    <x v="3"/>
    <s v="10-OFICINA  ASESORA JURÍDICA"/>
    <n v="0"/>
    <n v="100"/>
    <s v="Se realizó el análisis de las leyes  y regulaciones sobre la conservación de evidencias digitales por parte de la OAJ (radicado 25-67392) y se realizó un documento complementario por parte de la Dirección de Nuevas Creaciones que está liderando las actividades de este producto."/>
    <d v="2025-02-24T00:00:00"/>
    <n v="100"/>
    <s v="Se valida la evidencia, conforme a la actividad del plan de acción."/>
    <d v="2025-02-24T00:00:00"/>
    <n v="100"/>
    <n v="0"/>
  </r>
  <r>
    <x v="13"/>
    <n v="1"/>
    <s v="Actividad propia"/>
    <s v="2000.4.3"/>
    <s v="N/A"/>
    <s v="N/A"/>
    <s v="N/A"/>
    <s v="N/A"/>
    <s v="N/A"/>
    <s v="N/A"/>
    <s v="N/A"/>
    <s v="N/A"/>
    <s v="N/A"/>
    <s v="Definir la estructura y contenido del Protocolo (Documento con la estructura y contenido definido)"/>
    <n v="30"/>
    <n v="1"/>
    <s v="Númerica"/>
    <s v="# de Estructuras y contenidos definidos / 1 Estructura y contenido por definir"/>
    <d v="2025-03-03T00:00:00"/>
    <x v="1"/>
    <x v="1"/>
    <s v="20-OFICINA DE TECNOLOGÍA E INFORMÁTICA;_x000a_2000-DESPACHO DEL SUPERINTENDENTE DELEGADO PARA LA PROPIEDAD INDUSTRIAL;_x000a_2010-DIRECCION DE SIGNOS DISTINTIVOS;_x000a_2020-DIRECCIÓN DE NUEVAS CREACIONES"/>
    <n v="3"/>
    <n v="100"/>
    <s v="Se Definió la estructura y el contenido del Protocolo, actividad liderada por la Dirección de Nuevas creaciones, en conjunto con la Dirección de Signos Distintivos, la OTI y el GT de Vía administrativa de la Delegatura de PI."/>
    <d v="2025-04-28T00:00:00"/>
    <n v="100"/>
    <s v="Se valida estructura del protocolo"/>
    <d v="2025-04-28T00:00:00"/>
    <n v="100"/>
    <n v="3"/>
  </r>
  <r>
    <x v="13"/>
    <n v="1"/>
    <s v="Actividad propia"/>
    <s v="2000.4.4"/>
    <s v="N/A"/>
    <s v="N/A"/>
    <s v="N/A"/>
    <s v="N/A"/>
    <s v="N/A"/>
    <s v="N/A"/>
    <s v="N/A"/>
    <s v="N/A"/>
    <s v="N/A"/>
    <s v="Elaborar el protocolo para la conservación de evidencias en el entorno digital (Protocolo elaborado)"/>
    <n v="30"/>
    <n v="1"/>
    <s v="Númerica"/>
    <s v="# de Protocolos elaborados / 1 Protocolo por elaborar"/>
    <d v="2025-05-05T00:00:00"/>
    <x v="0"/>
    <x v="0"/>
    <s v="20-OFICINA DE TECNOLOGÍA E INFORMÁTICA;_x000a_2000-DESPACHO DEL SUPERINTENDENTE DELEGADO PARA LA PROPIEDAD INDUSTRIAL;_x000a_2010-DIRECCION DE SIGNOS DISTINTIVOS;_x000a_2020-DIRECCIÓN DE NUEVAS CREACIONES"/>
    <n v="3"/>
    <n v="0"/>
    <s v="Se ha venido trabajando en el documento del protocolo para la conservación de evidencias en el entorno digital, y con el fin de realizar la respectiva revisión de los aspectos técnicos, se realizó una segunda mesa de trabajo con la OTI para posteriormente realizar la revisión de aspectos jurídicos con la Oficina Asesora Jurídica. "/>
    <m/>
    <n v="0"/>
    <s v="Una vez revisada la justificación, al igual que la descripción de la actividad, fórmula de avance, fecha de fin, y el informe de seguimiento y cronograma, se avala avance cualitativo."/>
    <m/>
    <n v="0"/>
    <n v="0"/>
  </r>
  <r>
    <x v="13"/>
    <n v="1"/>
    <s v="Producto"/>
    <s v="2000.5"/>
    <s v="Operativo"/>
    <s v="Fortalecer la infraestructura, uso y aprovechamiento de las tecnologías de la información, para optimizar la capacidad institucional_x000a_"/>
    <s v="Cumplimiento de productos del PAI asociados a Fortalecer la infraestructura, uso y aprovechamiento de las tecnologías de la información, para optimizar la capacidad institucional_x000a_"/>
    <s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
    <s v="PND - 5-31-5-d- Convergencia regional - Gobierno digital para la gente "/>
    <s v="Si"/>
    <s v="FUNCIONAMIENTO"/>
    <s v="Política Gobierno Digital _DIMENSIÓN Gestión con Valores para Resultados"/>
    <s v="N/A"/>
    <s v="Intervenciones en el sistema de información SIPI respecto a temas funcionales y técnicos, puestas en producción (Correos electrónicos del proveedor indicando la puesta en producción)"/>
    <n v="10"/>
    <n v="4"/>
    <s v="Númerica"/>
    <s v="# de intervenciones en el sistema de información SIPI puestas en producción / 4 intervenciones en el sistema de información SIPI por poner en producción"/>
    <d v="2025-01-07T00:00:00"/>
    <x v="0"/>
    <x v="0"/>
    <s v="20-OFICINA DE TECNOLOGÍA E INFORMÁTICA;_x000a_2000-DESPACHO DEL SUPERINTENDENTE DELEGADO PARA LA PROPIEDAD INDUSTRIAL"/>
    <n v="10"/>
    <n v="75"/>
    <s v="Se realizó la puesta en producción de la versión 2.7 y la versión 2.7.12 (soporte urgente)."/>
    <m/>
    <n v="75"/>
    <s v="Se verifica seguimiento con las evidencias  reportadas. se sugiere para próximos seguimientos explicar de manera mas clara y detallada en la celda de justificación el avance de la actividad, de tal manera que sea de fácil entendimiento para la comunidad en general, recuerden que la información de esta celda hace parte del seguimiento que se publica en la pagina WEB."/>
    <m/>
    <n v="0"/>
    <n v="7.5"/>
  </r>
  <r>
    <x v="13"/>
    <n v="1"/>
    <s v="Actividad propia"/>
    <s v="2000.5.1"/>
    <s v="N/A"/>
    <s v="N/A"/>
    <s v="N/A"/>
    <s v="N/A"/>
    <s v="N/A"/>
    <s v="N/A"/>
    <s v="N/A"/>
    <s v="N/A"/>
    <s v="N/A"/>
    <s v="Priorizar y enviar los requerimientos previstos para las 4 versiones de fortalecimiento del SIPI (Correos electrónicos de la OTI al proveedor informando los requerimientos priorizados)"/>
    <n v="50"/>
    <n v="4"/>
    <s v="Númerica"/>
    <s v="# de priorizaciones enviadas / 4 priorizaciones por  enviar"/>
    <d v="2025-01-07T00:00:00"/>
    <x v="0"/>
    <x v="0"/>
    <s v="20-OFICINA DE TECNOLOGÍA E INFORMÁTICA;_x000a_2000-DESPACHO DEL SUPERINTENDENTE DELEGADO PARA LA PROPIEDAD INDUSTRIAL"/>
    <n v="5"/>
    <n v="75"/>
    <s v="Se realizó la priorización de los requerimientos para el desarrollo de la versión  2.7.12 (soporte urgente) solicitud relacionada en el mantis 0175499."/>
    <m/>
    <n v="75"/>
    <s v="Se verifica seguimiento con las evidencias  reportadas. se sugiere para próximos seguimientos explicar de manera mas clara y detallada en la celda de justificación el avance de la actividad, de tal manera que sea de fácil entendimiento para la comunidad en general, recuerden que la información de esta celda hace parte del seguimiento que se publica en la pagina WEB."/>
    <m/>
    <n v="0"/>
    <n v="3.75"/>
  </r>
  <r>
    <x v="13"/>
    <n v="1"/>
    <s v="Actividad propia"/>
    <s v="2000.5.2"/>
    <s v="N/A"/>
    <s v="N/A"/>
    <s v="N/A"/>
    <s v="N/A"/>
    <s v="N/A"/>
    <s v="N/A"/>
    <s v="N/A"/>
    <s v="N/A"/>
    <s v="N/A"/>
    <s v="Realizar seguimiento al desarrollo, prueba y puesta en producción de los requerimientos priorizados en las 4 versiones (Correos electrónicos del proveedor indicando la puesta en producción)"/>
    <n v="50"/>
    <n v="4"/>
    <s v="Númerica"/>
    <s v="# de intervenciones en el sistema de información SIPI puestas en producción / 4 intervenciones en el sistema de información SIPI por poner en producción"/>
    <d v="2025-04-01T00:00:00"/>
    <x v="0"/>
    <x v="0"/>
    <s v="20-OFICINA DE TECNOLOGÍA E INFORMÁTICA;_x000a_2000-DESPACHO DEL SUPERINTENDENTE DELEGADO PARA LA PROPIEDAD INDUSTRIAL"/>
    <n v="5"/>
    <n v="75"/>
    <s v="Durante el mes de julio de 2025 se realizó la puesta en producción de la versión 2.7 y la versión 2.7.12 (soporte urgente)."/>
    <m/>
    <n v="75"/>
    <s v="Se verifica seguimiento con las evidencias  reportadas. se sugiere para próximos seguimientos explicar de manera mas clara y detallada en la celda de justificación el avance de la actividad, de tal manera que sea de fácil entendimiento para la comunidad en general, recuerden que la información de esta celda hace parte del seguimiento que se publica en la pagina WEB."/>
    <m/>
    <n v="0"/>
    <n v="3.75"/>
  </r>
  <r>
    <x v="13"/>
    <n v="1"/>
    <s v="Producto"/>
    <s v="2000.6"/>
    <s v="Operativo"/>
    <s v="Fortalecer el Sistema Integral de Gestión Institucional en el marco del Modelo Integrado de Planeación y gestión para mejorar la prestación del servicio."/>
    <s v="Cumplimiento de productos del PAI asociados a Fortalecer la infraestructura, uso y aprovechamiento de las tecnologías de la información, para optimizar la capacidad institucional_x000a_"/>
    <s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N/A"/>
    <s v="Si"/>
    <s v="N/A"/>
    <s v="Política Mejora Normativa _DIMENSIÓN Gestión con Valores para Resultados"/>
    <s v="N/A"/>
    <s v="Propuestas de modificación y actualización del Título X de la Circular Única de la Superintendencia de Industria y Comercio en materia de Propiedad Industrial, remitida al grupo de regulación (Propuestas de modificación enviadas por memorando)"/>
    <n v="10"/>
    <n v="2"/>
    <s v="Númerica"/>
    <s v="# de Propuestas enviadas / 2 Propuesta por enviar"/>
    <d v="2025-01-20T00:00:00"/>
    <x v="43"/>
    <x v="2"/>
    <s v="2000-DESPACHO DEL SUPERINTENDENTE DELEGADO PARA LA PROPIEDAD INDUSTRIAL;_x000a_2010-DIRECCION DE SIGNOS DISTINTIVOS;_x000a_2020-DIRECCIÓN DE NUEVAS CREACIONES"/>
    <n v="10"/>
    <n v="100"/>
    <s v="Se remitieron mediante memorando al grupo de regulación de la Oficina Asesora Jurídica las dos propuestas de actualización del titulo X de la Circular única en su versión final. Dando así cumplimiento al producto del plan de acción. Lo radicados de los memorandos son los siguientes: 25-291631 y 25-339637"/>
    <d v="2025-07-18T00:00:00"/>
    <n v="100"/>
    <s v="Se verifica el cumplimiento del producto con las evidencias reportadas, se descuenta 5 puntos porcentuales de eficiencia dado que de acuerdo con el procedimiento DE02-P01 los seguimientos a actividades vencidas se deben registrar dentro de los 5 días hábiles siguientes a su vencimiento, es decir este seguimiento se debió reportar el 25 de julio y el reporte esta registrado el 6 de agosto, información entregada en capacitaciones realizadas y correos de solicitud de seguimiento enviados mensual"/>
    <d v="2025-07-18T00:00:00"/>
    <n v="95"/>
    <n v="10"/>
  </r>
  <r>
    <x v="13"/>
    <n v="1"/>
    <s v="Actividad sin participación"/>
    <s v="2000.6.1"/>
    <s v="N/A"/>
    <s v="N/A"/>
    <s v="N/A"/>
    <s v="N/A"/>
    <s v="N/A"/>
    <s v="N/A"/>
    <s v="N/A"/>
    <s v="N/A"/>
    <s v="N/A"/>
    <s v="Identificar necesidades de regulación en materia de Propiedad Industrial para mejora de los trámites (Documento de identificación de necesidades elaborado)"/>
    <n v="0"/>
    <n v="2"/>
    <s v="Númerica"/>
    <s v="# de Análisis realizados / 2 Análisis por realizar"/>
    <d v="2025-01-20T00:00:00"/>
    <x v="27"/>
    <x v="11"/>
    <s v="2010-DIRECCION DE SIGNOS DISTINTIVOS;_x000a_2020-DIRECCIÓN DE NUEVAS CREACIONES"/>
    <n v="0"/>
    <n v="100"/>
    <s v="Mediante memorado 25-108180, de fecha 10 de marzo de 2025,  se remitió al Despacho de la Superintendente Delegada para la Propiedad Industrial un documento con las necesidades de regulación identificadas por las Direcciones de Nuevas Creaciones, Signos Distintivos y Vía Administrativa en materia de Signos. Se remiten los memorando que identifican las necesidades en las dos materias."/>
    <d v="2025-05-30T00:00:00"/>
    <n v="100"/>
    <s v="Se valida identificación de necesidades para: (i) Vía administrativa y (ii) las Direcciones de Nuevas Creación, Signos distintivos."/>
    <d v="2025-05-20T00:00:00"/>
    <n v="100"/>
    <n v="0"/>
  </r>
  <r>
    <x v="13"/>
    <n v="1"/>
    <s v="Actividad sin participación"/>
    <s v="2000.6.2"/>
    <s v="N/A"/>
    <s v="N/A"/>
    <s v="N/A"/>
    <s v="N/A"/>
    <s v="N/A"/>
    <s v="N/A"/>
    <s v="N/A"/>
    <s v="N/A"/>
    <s v="N/A"/>
    <s v="Elaborar propuesta de modificación y actualización del Título X de la Circular Única de la Superintendencia de Industria y Comercio en materia de Nuevas Creaciones y  Signos Distintivos (Propuestas de modificación entregadas al Despacho de PI)"/>
    <n v="0"/>
    <n v="2"/>
    <s v="Númerica"/>
    <s v="# de Propuestas elaboradas / 2 Propuestas por elaborar"/>
    <d v="2025-01-20T00:00:00"/>
    <x v="27"/>
    <x v="11"/>
    <s v="2010-DIRECCION DE SIGNOS DISTINTIVOS;_x000a_2020-DIRECCIÓN DE NUEVAS CREACIONES"/>
    <n v="0"/>
    <n v="100"/>
    <s v="Se elaboraron y entregaron al despacho de la Delegada para la Propiedad Industrial las 2 propuestas de modificación y actualización de la Circular Única."/>
    <d v="2025-05-15T00:00:00"/>
    <n v="100"/>
    <s v="Se valida ejecución de la actividad"/>
    <d v="2025-05-15T00:00:00"/>
    <n v="100"/>
    <n v="0"/>
  </r>
  <r>
    <x v="13"/>
    <n v="1"/>
    <s v="Actividad propia"/>
    <s v="2000.6.3"/>
    <s v="N/A"/>
    <s v="N/A"/>
    <s v="N/A"/>
    <s v="N/A"/>
    <s v="N/A"/>
    <s v="N/A"/>
    <s v="N/A"/>
    <s v="N/A"/>
    <s v="N/A"/>
    <s v="Remitir las propuestas de modificación y actualización del Título X de la Circular Única de la Superintendencia de Industria y Comercio en materia de propiedad industrial al Grupo de Regulación de la Oficina Asesora Jurídica a efectos de que realicen las observaciones y sugerencias pertinentes (Propuestas de modificación enviadas por memorando)"/>
    <n v="50"/>
    <n v="2"/>
    <s v="Númerica"/>
    <s v="# de Propuestas enviadas / 2 Propuestas por enviar"/>
    <d v="2025-06-03T00:00:00"/>
    <x v="14"/>
    <x v="10"/>
    <s v="2000-DESPACHO DEL SUPERINTENDENTE DELEGADO PARA LA PROPIEDAD INDUSTRIAL"/>
    <n v="5"/>
    <n v="100"/>
    <s v="Mediante memorando 25-290436- -0 y 25-291631- -0-, se remitieron a la OAJ las propuestas de modificación al Título X de la Circular Única."/>
    <d v="2025-06-20T00:00:00"/>
    <n v="100"/>
    <s v="Se avala el cumplimiento de la presente actividad en la cual se evidencian 2 propuestas de modificación al Titulo X de la circular única en temas de propiedad industrial."/>
    <d v="2025-06-20T00:00:00"/>
    <n v="100"/>
    <n v="5"/>
  </r>
  <r>
    <x v="13"/>
    <n v="1"/>
    <s v="Actividad propia"/>
    <s v="2000.6.4"/>
    <s v="N/A"/>
    <s v="N/A"/>
    <s v="N/A"/>
    <s v="N/A"/>
    <s v="N/A"/>
    <s v="N/A"/>
    <s v="N/A"/>
    <s v="N/A"/>
    <s v="N/A"/>
    <s v="Remitir el documento final de las propuestas de modificación y actualización del Título X de la Circular Única de la Superintendencia de Industria y Comercio en materia de Propiedad Industrial, al Grupo de Regulación de la Oficina Asesora Jurídica. (Propuestas de modificación enviadas por memorando)"/>
    <n v="50"/>
    <n v="2"/>
    <s v="Númerica"/>
    <s v="# de Propuestas enviadas / 2 Propuestas por enviar"/>
    <d v="2025-07-01T00:00:00"/>
    <x v="43"/>
    <x v="2"/>
    <s v="2000-DESPACHO DEL SUPERINTENDENTE DELEGADO PARA LA PROPIEDAD INDUSTRIAL"/>
    <n v="5"/>
    <n v="100"/>
    <s v="Se remitieron mediante memorando al grupo de regulación de la Oficina Asesora Jurídica las dos propuestas de actualización del titulo X de la Circular única en su versión final. Dando así cumplimiento a la actividad. Lo radicados de los memorandos son los siguientes: 25-291631 y 25-339637"/>
    <d v="2025-07-18T00:00:00"/>
    <n v="100"/>
    <s v="Se verifica el cumplimiento de la actividad con las evidencias reportadas, se descuenta 5 puntos porcentuales de eficiencia dado que de acuerdo con el procedimiento DE02-P01 los seguimientos a actividades vencidas se deben registrar dentro de los 5 días hábiles siguientes a su vencimiento, es decir este seguimiento se debió reportar el 25 de julio y el reporte esta registrado el 6 de agosto, información entregada en capacitaciones realizadas y correos de solicitud de seguimiento enviados mensual"/>
    <d v="2025-07-18T00:00:00"/>
    <n v="95"/>
    <n v="5"/>
  </r>
  <r>
    <x v="14"/>
    <n v="2"/>
    <s v="Producto"/>
    <s v="72.1"/>
    <s v="Operativo"/>
    <s v="Fortalecer el Sistema Integral de Gestión Institucional en el marco del Modelo Integrado de Planeación y gestión para mejorar la prestación del servicio."/>
    <s v="Cumplimiento de productos del PAI asociados a Promover el enfoque preventivo, diferencial y territorial en el que hacer misional de la entidad _x000a_"/>
    <s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N/A"/>
    <s v="No"/>
    <s v="C-3599-0200-0005-53105b"/>
    <s v="Política Participación Ciudadana en la Gestión Pública _DIMENSIÓN Gestión con Valores para Resultados"/>
    <s v="N/A"/>
    <s v="Estrategia Integral de Relacionamiento Ciudadano, orientada al fortalecimiento de la relación entre la entidad y los ciudadanos, promoviendo la participación, el servicio eficiente y la confianza mutua, ejecutada (Informe de actividades realizadas )"/>
    <n v="30"/>
    <n v="100"/>
    <s v="Porcentual"/>
    <s v="% de informes elaborados / 100% de informes planeados a elaborar"/>
    <d v="2025-01-15T00:00:00"/>
    <x v="33"/>
    <x v="0"/>
    <s v="72-GRUPO DE TRABAJO DE ATENCION AL CIUDADANO"/>
    <n v="30"/>
    <n v="0"/>
    <s v="Se ha desarrollado 2 de las 8 actividades formuladas para la vigencia."/>
    <m/>
    <n v="0"/>
    <s v="se avala el avance cualitativo dado a la presente actividad"/>
    <m/>
    <n v="0"/>
    <n v="0"/>
  </r>
  <r>
    <x v="14"/>
    <n v="2"/>
    <s v="Actividad propia"/>
    <s v="72.1.1"/>
    <s v="N/A"/>
    <s v="N/A"/>
    <s v="N/A"/>
    <s v="N/A"/>
    <s v="N/A"/>
    <s v="N/A"/>
    <s v="N/A"/>
    <s v="N/A"/>
    <s v="N/A"/>
    <s v="Diseñar la estrategia de relacionamiento con la ciudadanía SIC 2025  que incluya el plan de trabajo para su ejecución (Documento de estrategia que incluya plan de trabajo)"/>
    <n v="10"/>
    <n v="1"/>
    <s v="Númerica"/>
    <s v="# de estrategias de relacionamiento diseñadas / 1 Estrategias de relacionamiento a diseñar"/>
    <d v="2025-01-15T00:00:00"/>
    <x v="44"/>
    <x v="3"/>
    <s v="72-GRUPO DE TRABAJO DE ATENCION AL CIUDADANO"/>
    <n v="3"/>
    <n v="100"/>
    <s v="Se diseñó la Estrategia de relacionamiento con la ciudadanía SIC 2025 en donde se describe el objetivo de esta, se presentan los lineamientos y adecuaciones internas para la interacción con la ciudadanía y se incluye un plan de trabajo con actividades para la intervención y mejora de servicios de atención, aplicación de lenguaje claro y accesibilidad."/>
    <d v="2025-02-18T00:00:00"/>
    <n v="100"/>
    <s v="Se avala el cumplimiento de la presente actividad mediante documento donde se evidencia la estrategia de relacionamiento con el ciudadano  "/>
    <d v="2025-02-18T00:00:00"/>
    <n v="100"/>
    <n v="3"/>
  </r>
  <r>
    <x v="14"/>
    <n v="2"/>
    <s v="Actividad propia"/>
    <s v="72.1.2"/>
    <s v="N/A"/>
    <s v="N/A"/>
    <s v="N/A"/>
    <s v="N/A"/>
    <s v="N/A"/>
    <s v="N/A"/>
    <s v="N/A"/>
    <s v="N/A"/>
    <s v="N/A"/>
    <s v="Comunicar a los grupos de valor la Estrategia de relacionamiento diseñada  (Capturas de pantalla de la divulgación en la página web y redes sociales)"/>
    <n v="10"/>
    <n v="1"/>
    <s v="Númerica"/>
    <s v="# de estrategias de relacionamiento divulgadas / 1 estrategias de relacionamiento a divulgar"/>
    <d v="2025-02-19T00:00:00"/>
    <x v="3"/>
    <x v="3"/>
    <s v="72-GRUPO DE TRABAJO DE ATENCION AL CIUDADANO"/>
    <n v="3"/>
    <n v="100"/>
    <s v="Se comunicó a los grupos de valor la Estrategia de relacionamiento con la ciudadanía SIC 2025 mediante publicaciones realizadas en el menú Participa de la página web el 24 de febrero de 2024 en donde se hizo el ejercicio preliminar de consulta y posteriormente se dispuso en el menú de Servicios a la ciudadanía para información de los grupos de interés. Así mismo, el 28 de febrero se divulgó en las redes sociales institucionales como X, Facebook, Instagram y LinkedIn la Estrategia diseñada._x000a_ _x000a_"/>
    <d v="2025-02-28T00:00:00"/>
    <n v="100"/>
    <s v="Se avala el cumplimiento de la presente actividad con las capturas e pantalla y link de publicación estrategias  "/>
    <d v="2025-02-28T00:00:00"/>
    <n v="100"/>
    <n v="3"/>
  </r>
  <r>
    <x v="14"/>
    <n v="2"/>
    <s v="Actividad propia"/>
    <s v="72.1.3"/>
    <s v="N/A"/>
    <s v="N/A"/>
    <s v="N/A"/>
    <s v="N/A"/>
    <s v="N/A"/>
    <s v="N/A"/>
    <s v="N/A"/>
    <s v="N/A"/>
    <s v="N/A"/>
    <s v="Desarrollar laboratorios de simplicidad para traducir a lenguaje claro documentos de alto tráfico de cara a la ciudadanía  (Informe con el resultado de los laboratorios)"/>
    <n v="15"/>
    <n v="2"/>
    <s v="Númerica"/>
    <s v="# de laboratorios de simplicidad desarrollados / 2 laboratorios de simplicidad a desarrollar"/>
    <d v="2025-03-03T00:00:00"/>
    <x v="8"/>
    <x v="7"/>
    <s v="72-GRUPO DE TRABAJO DE ATENCION AL CIUDADANO"/>
    <n v="4.5"/>
    <n v="100"/>
    <s v="Se llevaron a cabo los dos laboratorios de simplicidad programados, durante los cuales los grupos de valor identificaron aquellas palabras o expresiones de difícil comprensión. Como resultado de este ejercicio, se realizaron las correspondientes traducciones a lenguaje claro, las cuales fueron incorporadas en el Instructivo del Protocolo de Atención al Ciudadano y en en el contenido del portal de SIC Facilita y en la sección de Preguntas Frecuentes."/>
    <d v="2025-09-30T00:00:00"/>
    <n v="100"/>
    <s v="Se avala el cumplimiento de la presente actividad en el informe se evidencia laboratorio de simplicidad permitió cumplir satisfactoriamente con el objetivo propuesto, orientado a facilitar la comprensión de la información dirigida a los ciudadanos mediante la aplicación de lenguaje claro. Como resultado del trabajo colaborativo con los grupos de valor, se logró la actualización de los contenidos pertinentes, los cuales ya se encuentran en proceso de publicación en el SIGI, garantizando así su di"/>
    <d v="2025-09-30T00:00:00"/>
    <n v="100"/>
    <n v="4.5"/>
  </r>
  <r>
    <x v="14"/>
    <n v="2"/>
    <s v="Actividad propia"/>
    <s v="72.1.4"/>
    <s v="N/A"/>
    <s v="N/A"/>
    <s v="N/A"/>
    <s v="N/A"/>
    <s v="N/A"/>
    <s v="N/A"/>
    <s v="N/A"/>
    <s v="N/A"/>
    <s v="N/A"/>
    <s v="Traducir la Carta de Trato Digno dirigida a la ciudadanía en una lengua étnica y en braille  (Dos traducciones realizadas)"/>
    <n v="20"/>
    <n v="2"/>
    <s v="Númerica"/>
    <s v="# de traducciones en lenguas étnicas y en braille realizadas / 2 traducciones en lenguas étnicas y en braille a realizar"/>
    <d v="2025-04-01T00:00:00"/>
    <x v="18"/>
    <x v="9"/>
    <s v="72-GRUPO DE TRABAJO DE ATENCION AL CIUDADANO"/>
    <n v="6"/>
    <m/>
    <m/>
    <m/>
    <m/>
    <m/>
    <m/>
    <n v="0"/>
    <m/>
  </r>
  <r>
    <x v="14"/>
    <n v="2"/>
    <s v="Actividad propia"/>
    <s v="72.1.5"/>
    <s v="N/A"/>
    <s v="N/A"/>
    <s v="N/A"/>
    <s v="N/A"/>
    <s v="N/A"/>
    <s v="N/A"/>
    <s v="N/A"/>
    <s v="N/A"/>
    <s v="N/A"/>
    <s v="Promover el uso de los canales virtuales a través de campañas de comunicación interna y externa  (Evidencias de las campañas realizadas)"/>
    <n v="15"/>
    <n v="2"/>
    <s v="Númerica"/>
    <s v="# de campañas de comunicación interna y externa realizadas / 2 Campañas de comunicación interna y externa a realizar"/>
    <d v="2025-04-07T00:00:00"/>
    <x v="8"/>
    <x v="7"/>
    <s v="72-GRUPO DE TRABAJO DE ATENCION AL CIUDADANO"/>
    <n v="4.5"/>
    <n v="50"/>
    <s v="Los días 17 y 22 de julio, se publicó en redes sociales la primera campaña orientada a promover el uso del canal virtual de atención al ciudadano a través del servicio virtual de la plataforma SIC Facilita. Esta iniciativa fue acompañada de mensajes clave como: “Solución desde tu casa. Con #SICFacilita puedes presentar tus reclamaciones de forma gratuita, fácil y 100% virtual.”. _x000a_La campaña buscó fomentar el uso de medios digitales para facilitar la interacción entre la ciudadanía y la entidad, promoviendo la eficiencia, accesibilidad y gratuidad en la gestión de reclamaciones._x000a_"/>
    <m/>
    <n v="50"/>
    <s v="Se avala el avance a la presente actividad por cuanto se realizo la primera campaña de comunicación interna. "/>
    <m/>
    <n v="0"/>
    <n v="2.25"/>
  </r>
  <r>
    <x v="14"/>
    <n v="2"/>
    <s v="Actividad propia"/>
    <s v="72.1.6"/>
    <s v="N/A"/>
    <s v="N/A"/>
    <s v="N/A"/>
    <s v="N/A"/>
    <s v="N/A"/>
    <s v="N/A"/>
    <s v="N/A"/>
    <s v="N/A"/>
    <s v="N/A"/>
    <s v="Desarrollar jornadas de socialización de lineamientos de Atención al Ciudadano a nivel interno  (Evidencias de socialización)"/>
    <n v="10"/>
    <n v="2"/>
    <s v="Númerica"/>
    <s v="# de jornadas de socialización realizadas / 2 jornadas de socialización a realizar"/>
    <d v="2025-05-02T00:00:00"/>
    <x v="8"/>
    <x v="7"/>
    <s v="72-GRUPO DE TRABAJO DE ATENCION AL CIUDADANO"/>
    <n v="3"/>
    <n v="100"/>
    <s v="La segunda jornada de socialización de lineamientos de Atención al ciudadano se realizó el 24 de septiembre con la temática Sistema de trámites - Trámite 397. Contó con la participación de 112 asistentes."/>
    <d v="2025-09-24T00:00:00"/>
    <n v="100"/>
    <s v="Se aala el cumplimiento de la presene actividadd mediante registro de asistencia y Capacitación generalidades y Gestión Efectiva de PQRSF - SISTEMA DE TRÁMITES dirigida a los ciudadanos. "/>
    <d v="2025-09-24T00:00:00"/>
    <n v="100"/>
    <n v="3"/>
  </r>
  <r>
    <x v="14"/>
    <n v="2"/>
    <s v="Actividad propia"/>
    <s v="72.1.7"/>
    <s v="N/A"/>
    <s v="N/A"/>
    <s v="N/A"/>
    <s v="N/A"/>
    <s v="N/A"/>
    <s v="N/A"/>
    <s v="N/A"/>
    <s v="N/A"/>
    <s v="N/A"/>
    <s v="Ejecutar el plan de trabajo de la estrategia de relacionamiento con la ciudadanía SIC 2025 (Informe de ejecución de estrategia de relacionamiento elaborado)"/>
    <n v="10"/>
    <n v="100"/>
    <s v="Porcentual"/>
    <s v="% de Avance logrado plan de trabajo / 100% de Avance propuesto plan de trabajo"/>
    <d v="2025-05-02T00:00:00"/>
    <x v="8"/>
    <x v="7"/>
    <s v="72-GRUPO DE TRABAJO DE ATENCION AL CIUDADANO"/>
    <n v="3"/>
    <n v="48"/>
    <s v="De las 16 actividades propuestas en la Estrategia de Relacionamiento con la Ciudadanía SIC 2025, se han ejecutado en su totalidad tres. Adicionalmente, se han adelantado las siguientes acciones: _x000a_Se llevó a cabo la primera jornada de socialización de los lineamientos sobre la gestión de PQRSF._x000a_Se realizó la primera campaña para promover el canal virtual SIC Facilita._x000a_Se desarrolló la primera jornada de difusión del Código de Integridad._x000a_Se iniciaron dos laboratorios de simplicidad, según lo programado._x000a_Actualmente, continúan en ejecución actividades como el monitoreo de canales de atención, así como la identificación y puesta en marcha de mejoras orientadas a incrementar la satisfacción de los usuarios."/>
    <m/>
    <n v="28"/>
    <s v="Se ajusta el porcentaje de avance dado a la presente actividad dado que de acuerdo a las metas establecidas en el plan de trabajo, se han cumplido 3 actividades y 3 tienen un avance del 50% de acuerdo con la meta establecida. Es importante resaltar que las actividades de unico entregable solamente serán verificados cuando se tenga su totalidad. Tambien se recomienda subir los entregable de las actividades finalizadas o cuya meta sea mas de uno."/>
    <m/>
    <n v="0"/>
    <n v="0.84"/>
  </r>
  <r>
    <x v="14"/>
    <n v="2"/>
    <s v="Actividad propia"/>
    <s v="72.1.8"/>
    <s v="N/A"/>
    <s v="N/A"/>
    <s v="N/A"/>
    <s v="N/A"/>
    <s v="N/A"/>
    <s v="N/A"/>
    <s v="N/A"/>
    <s v="N/A"/>
    <s v="N/A"/>
    <s v="Elaborar y publicar informe con el resultado de la implementación de la estrategia de relacionamiento  (Informe publicado en el página web)"/>
    <n v="10"/>
    <n v="1"/>
    <s v="Númerica"/>
    <s v="# de informes del resultado de la implementación de la estrategia de relacionamiento elaborados y publicados / 1 informes del resultado de la implementación de la estrategia de relacionamiento a elaborar y a publicar"/>
    <d v="2025-10-01T00:00:00"/>
    <x v="33"/>
    <x v="0"/>
    <s v="72-GRUPO DE TRABAJO DE ATENCION AL CIUDADANO"/>
    <n v="3"/>
    <m/>
    <m/>
    <m/>
    <m/>
    <m/>
    <m/>
    <m/>
    <m/>
  </r>
  <r>
    <x v="14"/>
    <n v="2"/>
    <s v="Producto"/>
    <s v="72.2"/>
    <s v="Operativo"/>
    <s v="Mejorar la oportunidad en la atención de trámites y servicios."/>
    <s v="Avance promedio de cumplimiento de productos asociados a mejorar la oportunidad en la atención de trámites y servicios."/>
    <s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N/A"/>
    <s v="No"/>
    <s v="C-3599-0200-0005-53105b"/>
    <s v="Política Servicio al Ciudadano_DIMENSIÓN Gestión con Valores para Resultados"/>
    <s v="N/A"/>
    <s v="Estrategia de Sinergia Interinstitucional para Jornadas Conjuntas de  Atención a la Ciudadanía, diseñada e implementada (Informe de actividades realizadas)"/>
    <n v="25"/>
    <n v="1"/>
    <s v="Númerica"/>
    <s v="# de Informes realizados / 1 Total de Informes programados"/>
    <d v="2025-02-03T00:00:00"/>
    <x v="10"/>
    <x v="5"/>
    <s v="72-GRUPO DE TRABAJO DE ATENCION AL CIUDADANO"/>
    <n v="25"/>
    <n v="0"/>
    <s v="Se encuenta en ejecución 1 de 3 actividades, relacionada con el diseño de la Estrategia Sinergia."/>
    <m/>
    <n v="0"/>
    <s v="Se avala el avance dado a la presente actividad"/>
    <m/>
    <n v="0"/>
    <n v="0"/>
  </r>
  <r>
    <x v="14"/>
    <n v="2"/>
    <s v="Actividad propia"/>
    <s v="72.2.1"/>
    <s v="N/A"/>
    <s v="N/A"/>
    <s v="N/A"/>
    <s v="N/A"/>
    <s v="N/A"/>
    <s v="N/A"/>
    <s v="N/A"/>
    <s v="N/A"/>
    <s v="N/A"/>
    <s v="Diseñar la estrategia de sinergia con otras entidades que incluya plan de trabajo   (Documento estrategia (incluye plan de trabajo)"/>
    <n v="30"/>
    <n v="1"/>
    <s v="Númerica"/>
    <s v="# de estrategias de sinergia diseñada / 1 estrategias de sinergia a diseñar"/>
    <d v="2025-02-03T00:00:00"/>
    <x v="6"/>
    <x v="6"/>
    <s v="72-GRUPO DE TRABAJO DE ATENCION AL CIUDADANO"/>
    <n v="7.5"/>
    <n v="100"/>
    <s v="Se diseñó la Estrategia Sinergia Interinstitucional para jornadas conjuntas de atención a la ciudadanía 2025 la cual tiene objetivos, contextos y el paso a paso para desarrollar las jornadas de relacionamiento con las superintendencias prioriadas. El documento incluye el plan de trabajo y cronograma con cada una de las etapas para su ejecución."/>
    <d v="2025-04-01T00:00:00"/>
    <n v="100"/>
    <s v="Se avala el cumplimiento de la presente actividad, Se ajusta el eficacia al 95% por cuanto la fecha de cumplimiento era 31-03-2025 y su cumplimiento fue el 01-04-2025. "/>
    <d v="2025-04-01T00:00:00"/>
    <n v="95"/>
    <n v="7.5"/>
  </r>
  <r>
    <x v="14"/>
    <n v="2"/>
    <s v="Actividad propia"/>
    <s v="72.2.2"/>
    <s v="N/A"/>
    <s v="N/A"/>
    <s v="N/A"/>
    <s v="N/A"/>
    <s v="N/A"/>
    <s v="N/A"/>
    <s v="N/A"/>
    <s v="N/A"/>
    <s v="N/A"/>
    <s v="Ejecutar el plan de trabajo de la estrategia de sinergia (Documento de seguimiento trimestral)"/>
    <n v="60"/>
    <n v="100"/>
    <s v="Porcentual"/>
    <s v="% de # de actividades realizadas  / 100% de # de actividades a realizar "/>
    <d v="2025-04-01T00:00:00"/>
    <x v="10"/>
    <x v="5"/>
    <s v="72-GRUPO DE TRABAJO DE ATENCION AL CIUDADANO"/>
    <n v="15"/>
    <n v="36"/>
    <s v="Al corte 31 de julio la Estrategia Sinergia presenta un avance del 36%, con tres de las siete actividades programadas ejecutadas en su totalidad. El pasado 22 de julio se llevó a cabo una mesa de trabajo con los delegados de las cuatro Superintendencias convocadas, en la cual la SIC presentó su propuesta para el desarrollo de la Estrategia Sinergia. Durante la sesión, se revisaron las principales apuestas y se concretó el inicio de la primera jornada en la ciudad de Bogotá. Actualmente, se están adelantando las gestiones de coordinación necesarias para definir la fecha de la primera jornada conjunta de atención a la ciudadanía._x000a_Se ajustaron las fechas de cumplimiento de dos actividades del plan, correspondientes a la formalización y comunicación del evento, en atención a los aspectos revisados durante el encuentro con los enlaces de cada entidad."/>
    <m/>
    <n v="36"/>
    <s v="Se avala el avance dado a la presente actividad se ejecuto al 100% 1 actividad para el mes de julio.Se recomienda registrar el logro en el mes que se cumple la actividad propuesta no es acumulativo.   "/>
    <m/>
    <n v="0"/>
    <n v="5.4"/>
  </r>
  <r>
    <x v="14"/>
    <n v="2"/>
    <s v="Actividad propia"/>
    <s v="72.2.3"/>
    <s v="N/A"/>
    <s v="N/A"/>
    <s v="N/A"/>
    <s v="N/A"/>
    <s v="N/A"/>
    <s v="N/A"/>
    <s v="N/A"/>
    <s v="N/A"/>
    <s v="N/A"/>
    <s v="Elaborar informe final de la estrategia (Informe elaborado)"/>
    <n v="10"/>
    <n v="1"/>
    <s v="Númerica"/>
    <s v="# de informes de resultados de la implementación de la estrategia de elaborados / 1 informes de resultados de la implementación de la estrategia a elaborar"/>
    <d v="2025-12-01T00:00:00"/>
    <x v="10"/>
    <x v="5"/>
    <s v="72-GRUPO DE TRABAJO DE ATENCION AL CIUDADANO"/>
    <n v="2.5"/>
    <m/>
    <m/>
    <m/>
    <m/>
    <m/>
    <m/>
    <m/>
    <m/>
  </r>
  <r>
    <x v="14"/>
    <n v="2"/>
    <s v="Producto"/>
    <s v="72.3"/>
    <s v="Innovador"/>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N/A"/>
    <s v="Si"/>
    <s v="C-3599-0200-0005-53105b"/>
    <s v="Política Participación Ciudadana en la Gestión Pública _DIMENSIÓN Gestión con Valores para Resultados"/>
    <s v="N/A"/>
    <s v="Programa de atención a la ciudadanía con enfoque diferencial implementado. (Informe de actividades realizadas )"/>
    <n v="25"/>
    <n v="1"/>
    <s v="Númerica"/>
    <s v="# de Informes realizados / 1 Total de Informes programados"/>
    <d v="2025-02-03T00:00:00"/>
    <x v="0"/>
    <x v="0"/>
    <s v="142-GRUPO DE TRABAJO DE SERVICIOS ADMINISTRATIVOS Y RECURSOS FÍSICOS;_x000a_20-OFICINA DE TECNOLOGÍA E INFORMÁTICA;_x000a_72-GRUPO DE TRABAJO DE ATENCION AL CIUDADANO"/>
    <n v="25"/>
    <n v="0"/>
    <s v="Se ha desarrollado 1 de 5 actividades programadas, relacionada con el diseño de la propuesta de intervención de canales.  El Programa de atención a la ciudadanía con enfoque diferencial iniciará con la intervención del Canal Presencial. Durante la vigencia 2025 se intervendrá también el canal telefónico, el canal virtual y escrito será intervenido en el 2026. "/>
    <m/>
    <n v="0"/>
    <s v="Se avala cualitativo dado al presente producto. Se recomienda ajustar la unidad de medida y la formula de calculo del presente producto. "/>
    <m/>
    <n v="0"/>
    <n v="0"/>
  </r>
  <r>
    <x v="14"/>
    <n v="2"/>
    <s v="Actividad propia"/>
    <s v="72.3.1"/>
    <s v="N/A"/>
    <s v="N/A"/>
    <s v="N/A"/>
    <s v="N/A"/>
    <s v="N/A"/>
    <s v="N/A"/>
    <s v="N/A"/>
    <s v="N/A"/>
    <s v="N/A"/>
    <s v="Identificar e intervenir los canales y servicios a los que se aplicará el enfoque diferencial (Documento con la propuesta de intervención de canales/servicios)"/>
    <n v="15"/>
    <n v="1"/>
    <s v="Númerica"/>
    <s v="# de documentos con propuesta de intervención realizados / 1 documentos con propuesta de intervención a realizar"/>
    <d v="2025-02-03T00:00:00"/>
    <x v="22"/>
    <x v="6"/>
    <s v="72-GRUPO DE TRABAJO DE ATENCION AL CIUDADANO"/>
    <n v="3.75"/>
    <n v="100"/>
    <s v="Se elaboró un documento con la propuesta de Programa de atención a la ciudadanía con enfoque diferencial. Se iniciará con la intervención del Canal Presencial teniendo en cuenta que los cambios que surjan de esta no requieren recursos tecnológicos, además el contacto directo con el grupo objetivo permitirá adquirir buenas prácticas a ser replicadas en otros canales de atención. Durante la vigencia 2025 se intervendrá también el canal telefónico, el canal virtual y escrito será intervenido en el 2026."/>
    <d v="2025-03-14T00:00:00"/>
    <n v="100"/>
    <s v="OAP avala el cumplimiento de la presente actividad con el entregable que da cuenta la intervención de canales "/>
    <d v="2025-03-14T00:00:00"/>
    <n v="100"/>
    <n v="3.75"/>
  </r>
  <r>
    <x v="14"/>
    <n v="2"/>
    <s v="Actividad propia"/>
    <s v="72.3.2"/>
    <s v="N/A"/>
    <s v="N/A"/>
    <s v="N/A"/>
    <s v="N/A"/>
    <s v="N/A"/>
    <s v="N/A"/>
    <s v="N/A"/>
    <s v="N/A"/>
    <s v="N/A"/>
    <s v="Implementar la señalización inclusiva en otro lenguaje o idioma para los puntos priorizados de atención al ciudadano presenciales a nivel nacional (Informe de implementación)"/>
    <n v="15"/>
    <n v="1"/>
    <s v="Númerica"/>
    <s v="# de conceptos de viabilidad emitidos / 1 conceptos de viabilidad a emitir"/>
    <d v="2025-03-18T00:00:00"/>
    <x v="9"/>
    <x v="8"/>
    <s v="142-GRUPO DE TRABAJO DE SERVICIOS ADMINISTRATIVOS Y RECURSOS FÍSICOS;_x000a_72-GRUPO DE TRABAJO DE ATENCION AL CIUDADANO"/>
    <n v="3.75"/>
    <n v="100"/>
    <s v="Se elaboró el reporte de implementación de la señalética inclusiva en el nuevo local de Atención al ciudadano en donde se obtuvo favorabilidad frente a las necesidades identificadas. La señalética diseñada cuenta con el idioma de inglés/español, lenguaje de señas y braille conforme con los lineamientos de la NTC 6047"/>
    <d v="2025-09-29T00:00:00"/>
    <n v="100"/>
    <s v="Se avala el cumplimiento de la presente actividad mediante acta en la cual se incluye el concepto de viabilidad es favorable  de la señalética en idioma inglés, en sistema Braille y con apoyo en Lengua de Señas. Se ajusta la eficiencia al 95% por cuanto la actividad debió ser cumplida en el mes de agosto."/>
    <d v="2025-09-29T00:00:00"/>
    <n v="95"/>
    <n v="3.75"/>
  </r>
  <r>
    <x v="14"/>
    <n v="2"/>
    <s v="Actividad propia"/>
    <s v="72.3.3"/>
    <s v="N/A"/>
    <s v="N/A"/>
    <s v="N/A"/>
    <s v="N/A"/>
    <s v="N/A"/>
    <s v="N/A"/>
    <s v="N/A"/>
    <s v="N/A"/>
    <s v="N/A"/>
    <s v="Desarrolla jornada  con las entidades líderes en la atención incluyente y documentar las buenas prácticas en la materia (Documento de buenas prácticas identificadas)"/>
    <n v="20"/>
    <n v="1"/>
    <s v="Númerica"/>
    <s v="# de documentos de buenas prácticas generados / 1 documentos de buenas prácticas a generar"/>
    <d v="2025-04-01T00:00:00"/>
    <x v="45"/>
    <x v="10"/>
    <s v="72-GRUPO DE TRABAJO DE ATENCION AL CIUDADANO"/>
    <n v="5"/>
    <n v="100"/>
    <s v="_x000a_Se han identificado buenas prácticas en la atención a personas con discapacidad visual, sordas y con enfoque de género durante el análisis de los procesos de atención al ciudadano del Instituto Nacional para Ciegos (INCI), el Instituto Nacional para Sordos (INSOR) y la Secretaría Distrital de la Mujer.  Estos nuevos elementos permitirían fortalecer el enfoque diferencial e inclusivo que responda de manera más adecuada a las diversas características y necesidades de la ciudadanía. Serán documentadas e incorporadas en el protocolo de atención al ciudadano y otras serán consideradas para su implementación tanto en el punto de atención presencial actual como en el que se proyecta a futuro para la nueva sede principal."/>
    <d v="2025-06-03T00:00:00"/>
    <n v="100"/>
    <s v="Se avala el cumplimiento de la presente actividad donde mediante un informe se relaciona la los temas que se trataron con el el instituto INCI y que van encaminados a fortalecer las buenas practicas con las personas con discapacidad."/>
    <d v="2025-06-03T00:00:00"/>
    <n v="100"/>
    <n v="5"/>
  </r>
  <r>
    <x v="14"/>
    <n v="2"/>
    <s v="Actividad propia"/>
    <s v="72.3.5"/>
    <s v="N/A"/>
    <s v="N/A"/>
    <s v="N/A"/>
    <s v="N/A"/>
    <s v="N/A"/>
    <s v="N/A"/>
    <s v="N/A"/>
    <s v="N/A"/>
    <s v="N/A"/>
    <s v="Implementar fase 2 del traductor interactivo  (Adquisición pantalla y en funcionamiento)"/>
    <n v="50"/>
    <n v="1"/>
    <s v="Númerica"/>
    <s v="# de pantallas adquiridas y puestas en funcionamiento / 1 pantallas programas para su adquisición y puesta en funcionamiento"/>
    <d v="2025-06-20T00:00:00"/>
    <x v="0"/>
    <x v="0"/>
    <s v="20-OFICINA DE TECNOLOGÍA E INFORMÁTICA;_x000a_72-GRUPO DE TRABAJO DE ATENCION AL CIUDADANO"/>
    <n v="12.5"/>
    <n v="30"/>
    <s v="La pantalla interactiva ya fue adquirida, ya se encuenta instaladad en el nuevo Local de atención al ciudadano y se encuentra en proceso de pruebas para su puesta en funcionamiento aproximadamente el 10 de octubre de 2025."/>
    <m/>
    <n v="0"/>
    <s v="Se avala el avance cualitativo dado a la presente actividad.Se ajusta el porntaje de avance a cero,por cuanto la meta 1 e indica pantallas adquiridas y puestas en funcionamiento."/>
    <m/>
    <n v="0"/>
    <n v="0"/>
  </r>
  <r>
    <x v="14"/>
    <n v="2"/>
    <s v="Producto"/>
    <s v="72.4"/>
    <s v="Operativo"/>
    <s v="Fortalecer el Sistema Integral de Gestión Institucional en el marco del Modelo Integrado de Planeación y gestión para mejorar la prestación del servicio."/>
    <s v="Cumplimiento de productos del PAI asociados a Fortacer el Sistema Integral de Gestión Institucional para mejorar la prestación del servicio. _x000a_"/>
    <s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PND - 5-31-5-b- Convergencia regional - Entidades públicas territoriales y nacionales fortalecidas "/>
    <s v="No"/>
    <s v="C-3599-0200-0005-53105b"/>
    <s v="Política Participación Ciudadana en la Gestión Pública _DIMENSIÓN Gestión con Valores para Resultados"/>
    <s v="PEI_24;_x000a_PES_20230281"/>
    <s v="Estrategia de promoción de la participación ciudadana en la SIC, formulada e implementada  (Informe de actividades realizadas )"/>
    <n v="20"/>
    <n v="30"/>
    <s v="Porcentual"/>
    <s v="% de actividades de participación ciudadana formuladas e implementadas / 30% de actividades de participación ciudadana a formular e implementar"/>
    <d v="2025-01-15T00:00:00"/>
    <x v="19"/>
    <x v="5"/>
    <s v="72-GRUPO DE TRABAJO DE ATENCION AL CIUDADANO"/>
    <n v="20"/>
    <n v="26"/>
    <s v="En el mes de octubre con corte semana  del 16 al 22 se realizó (2) actividades con consulta ciudadana y/o alcance participativo para la ciudadanía y grupos de valor:_x000a_(1) Articulación interinstitucional para garantizar la adecuada prestación de los servicios de telecomunicaciones en el país._x000a_(1) “Proyecto normativo: Por la cual se establece la cuota para el mantenimiento del Registro Abierto de Avaluadores (RAA). _x000a_En el mes de octubre con corte semana  del 23 al 29 se realizaron (2) actividades con consulta ciudadana y/o alcance participativo para la ciudadanía y grupos de valor:_x000a_(1) Articulación interinstitucional para garantizar la adecuada prestación de los servicios de telecomunicaciones en el país 17/10/2025._x000a_(1) II Congreso de Autoridades con Funciones Jurisdiccionales - Cali 2025 27/10/2025._x000a_Total actividades Octubre: 5_x000a_Total avance de actividades planeadas a corte del 31 de octubre de 2025: 26% incluye las actividades de la Estrategia de Participación SIC 2025"/>
    <m/>
    <n v="26"/>
    <s v="Se avala el avance cualitativo y cuantitativo dado al presente producto de acuerdo sl plsn de trabajo propuesto"/>
    <m/>
    <n v="0"/>
    <n v="5.2"/>
  </r>
  <r>
    <x v="14"/>
    <n v="2"/>
    <s v="Actividad propia"/>
    <s v="72.4.1"/>
    <s v="N/A"/>
    <s v="N/A"/>
    <s v="N/A"/>
    <s v="N/A"/>
    <s v="N/A"/>
    <s v="N/A"/>
    <s v="N/A"/>
    <s v="N/A"/>
    <s v="N/A"/>
    <s v="Diseñar la estrategia de participación ciudadanía SIC 2025 que incluya el plan detrabajo para su ejecución (Documento de estrategia)"/>
    <n v="25"/>
    <n v="1"/>
    <s v="Númerica"/>
    <s v="# de estrategias de participación ciudadana diseñadas / 1 estrategias de participación ciudadana a diseñar"/>
    <d v="2025-01-15T00:00:00"/>
    <x v="44"/>
    <x v="3"/>
    <s v="72-GRUPO DE TRABAJO DE ATENCION AL CIUDADANO"/>
    <n v="5"/>
    <n v="100"/>
    <s v="Se elaboró la Estrategia de Participación Ciudadana SIC 2025 V01 y el plan de trabajo para su realización. El plan de trabajo está formulado en el formato dispuesto por la Función Pública._x000a_ "/>
    <d v="2025-02-28T00:00:00"/>
    <n v="100"/>
    <s v="Se avala el cumplimiento de la presente actividad "/>
    <d v="2025-03-28T00:00:00"/>
    <n v="100"/>
    <n v="5"/>
  </r>
  <r>
    <x v="14"/>
    <n v="2"/>
    <s v="Actividad propia"/>
    <s v="72.4.2"/>
    <s v="N/A"/>
    <s v="N/A"/>
    <s v="N/A"/>
    <s v="N/A"/>
    <s v="N/A"/>
    <s v="N/A"/>
    <s v="N/A"/>
    <s v="N/A"/>
    <s v="N/A"/>
    <s v="Comunicar a los grupos de valor la Estrategia de participación ciudadana diseñada  (Capturas de pantalla de la divulgación en la página web y redes sociales)"/>
    <n v="20"/>
    <n v="1"/>
    <s v="Númerica"/>
    <s v="# de estrategias de participación ciudadana comunicadas a la ciudadanía / 1 estrategias de participación ciudadana a comunicar a la ciudadanía"/>
    <d v="2025-02-19T00:00:00"/>
    <x v="3"/>
    <x v="3"/>
    <s v="72-GRUPO DE TRABAJO DE ATENCION AL CIUDADANO"/>
    <n v="4"/>
    <n v="100"/>
    <s v="Se sometió a consulta de la ciudadanía en general la Estrategia de Participación Ciudadana y se divulgó a través de la página web y en las redes sociales."/>
    <d v="2025-02-28T00:00:00"/>
    <n v="100"/>
    <s v="Se avala cumplimiento de la presente actividad mediante la publicación en la sede electrónica estrategia participación y relacionamiento 2025 "/>
    <d v="2025-02-28T00:00:00"/>
    <n v="100"/>
    <n v="4"/>
  </r>
  <r>
    <x v="14"/>
    <n v="2"/>
    <s v="Actividad propia"/>
    <s v="72.4.3"/>
    <s v="N/A"/>
    <s v="N/A"/>
    <s v="N/A"/>
    <s v="N/A"/>
    <s v="N/A"/>
    <s v="N/A"/>
    <s v="N/A"/>
    <s v="N/A"/>
    <s v="N/A"/>
    <s v="Ejecutar el plan de trabajo de la estrategia  (Informe trimestral de seguimiento elaborado)"/>
    <n v="30"/>
    <n v="100"/>
    <s v="Porcentual"/>
    <s v="% de # de actividades realizadas  / 100% de # de actividades a realizar  "/>
    <d v="2025-03-03T00:00:00"/>
    <x v="33"/>
    <x v="0"/>
    <s v="72-GRUPO DE TRABAJO DE ATENCION AL CIUDADANO"/>
    <n v="6"/>
    <n v="73"/>
    <s v="Al 30 de septiembre, la Estrategia de Participación Ciudadana presenta un avance general del 73% en su cumplimiento. A continuación, se detallan los avances por actividad:_x000a_7 actividades han sido ejecutadas en su totalidad (100% de avance)._x000a_La actividad No. 6 “Diseñar e implementar un instrumento de medición de la experiencia” presenta un avance del 95%._x000a_La actividad No. 8 “Divulgar a los ciudadanos y grupos de interés los resultados de la participación” registra un 80% de avance._x000a_La actividad No. 12 “Realizar seguimiento a la Estrategia de Participación Ciudadana” cuenta con un 83% de avance._x000a_La actividad No. 13 “Reportar mensualmente el indicador sectorial” alcanza un 75% de cumplimiento._x000a_La actividad No. 15 “Realizar seguimiento al Plan de Participación Ciudadana SIC” presenta un avance del 56%._x000a__x000a_El resto de las actividades se encuentran dentro del plazo previsto para su ejecución."/>
    <m/>
    <n v="73"/>
    <s v="Se avala elavance dado a la presente actividad la cual se encuentra en ejecución, se adjuntan evidencias tales como: Certificado curso virtual veeduria, evidencia veeduria , participación y servicio al ciudadano, menu participa consultas y participación ciudadana entre otros."/>
    <m/>
    <n v="0"/>
    <n v="4.38"/>
  </r>
  <r>
    <x v="14"/>
    <n v="2"/>
    <s v="Actividad propia"/>
    <s v="72.4.4"/>
    <s v="N/A"/>
    <s v="N/A"/>
    <s v="N/A"/>
    <s v="N/A"/>
    <s v="N/A"/>
    <s v="N/A"/>
    <s v="N/A"/>
    <s v="N/A"/>
    <s v="N/A"/>
    <s v="Elaborar y publicar informe con el resultado de la implementación de la estrategia de participación ciudadana (Informe publicado en el página web)"/>
    <n v="25"/>
    <n v="1"/>
    <s v="Númerica"/>
    <s v="# de informes de resultados de la implementación de la estrategia de participación ciudadana elaborados / 1 informes de resultados de la implementación de la estrategia de participación ciudadana a elaborar"/>
    <d v="2025-12-01T00:00:00"/>
    <x v="19"/>
    <x v="5"/>
    <s v="72-GRUPO DE TRABAJO DE ATENCION AL CIUDADANO"/>
    <n v="5"/>
    <m/>
    <m/>
    <m/>
    <m/>
    <m/>
    <m/>
    <m/>
    <m/>
  </r>
  <r>
    <x v="15"/>
    <n v="4"/>
    <s v="Producto"/>
    <s v="71.1"/>
    <s v="Operativo"/>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N/A"/>
    <s v="No"/>
    <s v="C-3599-0200-0005-53105b"/>
    <s v="Política Servicio al Ciudadano_DIMENSIÓN Gestión con Valores para Resultados"/>
    <s v="N/A"/>
    <s v="Jornadas de Capacitación bajo la Estrategia Marcas de Paz, realizadas._x000a_ (Informe consolidado de la ejecución de las jornadas)"/>
    <n v="30"/>
    <n v="100"/>
    <s v="Porcentual"/>
    <s v="% de Jornadas de Capacitación  bajo la Estrategia Marcas de Paz realizadas / 100% de Jornadas de Capacitación  bajo la Estrategia Marcas de Paz a implementar"/>
    <d v="2025-02-03T00:00:00"/>
    <x v="17"/>
    <x v="5"/>
    <s v="71-GRUPO DE TRABAJO DE FORMACION"/>
    <n v="30"/>
    <n v="103"/>
    <s v="Durante el mes de octubrese realizaron 7 jornadas. En el acumulado con corte al 31 de octubre de 2025, se han realizado 31 jornadas de capacitación, de las 30 establecidas. Esta jornadas se han dictado en la modalidad videoconferencia (7) en las ciudades de Atacó (1), Bogotá (3), Popayán (2) y Tumaco (1),  presencialmente (24) en el corregimiento de Algeciras (1),  Chaparral (1), Corinto (1), Caldono (1), Cupicá, municipio de Arauquita (1), Ataco (3), Bahía Solano, Chocó. (1), Bogotá (1), Bojaya (1),  Guapí (1), Istmina (1), Leticia (1), Ocaña (2), Planadas (1) Pradera (1), Puerto Asís (1), Quibdó (1), en los  municipios de San Andrés de Tumaco, Nariño (2), Santander de Quilichao (1), Sardinata (1). Con la participación total de 1041 asistentes._x000a_Se tiene previsto realizar una modificación a la meta de este producto, el cual esta en revisión y aprobación de la Jefatura de OSCAE."/>
    <m/>
    <n v="100"/>
    <s v="se avala el avance dado al producto se ajusta al 100% el cumplimiento del mismo por cuanto se han realizado 31 de las 30 capacitaciones en temas de marcas de paz se recomienda subir la meta de la actividad. "/>
    <m/>
    <n v="0"/>
    <n v="30"/>
  </r>
  <r>
    <x v="15"/>
    <n v="4"/>
    <s v="Actividad propia"/>
    <s v="71.1.1"/>
    <s v="N/A"/>
    <s v="N/A"/>
    <s v="N/A"/>
    <s v="N/A"/>
    <s v="N/A"/>
    <s v="N/A"/>
    <s v="N/A"/>
    <s v="N/A"/>
    <s v="N/A"/>
    <s v="Definir, en coordinación con el Despacho de la Superintendente de PI, el contenido temático que será abordado en las jornadas de capacitación y los aportes a la proyección mensual del número de jornadas a realizar. (Documento con las definiciones)"/>
    <n v="30"/>
    <n v="1"/>
    <s v="Númerica"/>
    <s v="# de Documento realizado / 1 Documento programado"/>
    <d v="2025-02-03T00:00:00"/>
    <x v="46"/>
    <x v="6"/>
    <s v="71-GRUPO DE TRABAJO DE FORMACION"/>
    <n v="9"/>
    <n v="100"/>
    <s v="Fue cumplida al 100% finalizando 28 marzo. En los documentos anexos se puede evidenciar el correcto cumplimiento: El día 04 de marzo, se llevó a cabo reunión presencial con la Delegatura de PI, en donde se definieron en coordinación con el Despacho de la Superintendente de PI, el contenido temático que será abordado en las jornadas de capacitación y los aportes a la proyección mensual del número de jornadas a realizar. Como se puede evidenciar en el documento adjunto las principales conclusiones fueron: 1. Se acordó  que el número de jornadas de capacitación será  de 30 jornadas anuales con un número de aforo entre los 20 y 30 asistentes. 2. El Grupo de Trabajo de Formación realizará  una validación previa de cumplimiento de los requisitos para las jornadas de capacitación. 3. Se estableció que los docentes del Grupo continuarían realizando las jornadas de capacitación de la primera etapa de la estrategia, manejando los mismos contenidos."/>
    <d v="2025-03-28T00:00:00"/>
    <n v="100"/>
    <s v="Se avala el cumplimiento de la presente actividad, donde se evidencia los lineamientos marcas de paz."/>
    <d v="2025-03-28T00:00:00"/>
    <n v="100"/>
    <n v="9"/>
  </r>
  <r>
    <x v="15"/>
    <n v="4"/>
    <s v="Actividad propia"/>
    <s v="71.1.2"/>
    <s v="N/A"/>
    <s v="N/A"/>
    <s v="N/A"/>
    <s v="N/A"/>
    <s v="N/A"/>
    <s v="N/A"/>
    <s v="N/A"/>
    <s v="N/A"/>
    <s v="N/A"/>
    <s v="Realizar las jornadas de capacitación. (Matriz de gestión de jornadas realizadas)"/>
    <n v="60"/>
    <n v="30"/>
    <s v="Númerica"/>
    <s v="# de Jornadas de Capacitación  bajo la Estrategia Marcas de Paz realizadas / 30 Jornadas de Capacitación  bajo la Estrategia Marcas de Paz a realizar"/>
    <d v="2025-04-01T00:00:00"/>
    <x v="47"/>
    <x v="5"/>
    <s v="71-GRUPO DE TRABAJO DE FORMACION"/>
    <n v="18"/>
    <n v="103"/>
    <s v="Durante el mes de octubrese realizaron 7 jornadas. En el acumulado con corte al 31 de octubre de 2025, se han realizado 31 jornadas de capacitación, de las 30 establecidas. Esta jornadas se han dictado en la modalidad videoconferencia (7) en las ciudades de Atacó (1), Bogotá (3), Popayán (2) y Tumaco (1),  presencialmente (24) en el corregimiento de Algeciras (1),  Chaparral (1), Corinto (1), Caldono (1), Cupicá, municipio de Arauquita (1), Ataco (3), Bahía Solano, Chocó. (1), Bogotá (1), Bojaya (1),  Guapí (1), Istmina (1), Leticia (1), Ocaña (2), Planadas (1) Pradera (1), Puerto Asís (1), Quibdó (1), en los  municipios de San Andrés de Tumaco, Nariño (2), Santander de Quilichao (1), Sardinata (1). Con la participación total de 1041 asistentes._x000a_Se tiene previsto realizar una modificación a la meta de este producto, el cual esta en revisión y aprobación de la Jefatura de OSCAE."/>
    <m/>
    <n v="100"/>
    <s v="Se avala el cumplimiento de la presente actividad se se han ejecutado 31 de las 30 capacitaciones establecidas. Se recomienda aumentar la meta si se van a dar mas cpacitaciones en temas relacionados con marcas de paz."/>
    <m/>
    <n v="0"/>
    <n v="18"/>
  </r>
  <r>
    <x v="15"/>
    <n v="4"/>
    <s v="Actividad propia"/>
    <s v="71.1.3"/>
    <s v="N/A"/>
    <s v="N/A"/>
    <s v="N/A"/>
    <s v="N/A"/>
    <s v="N/A"/>
    <s v="N/A"/>
    <s v="N/A"/>
    <s v="N/A"/>
    <s v="N/A"/>
    <s v="Elaborar informes trimestrales de las jornadas de capacitación realizadas. (Informe)"/>
    <n v="10"/>
    <n v="3"/>
    <s v="Númerica"/>
    <s v="# de Informes de las jornadas bajo la Estrategia Marcas de Paz elaborados / 3 Informes de las jornadas bajo la Estrategia Marcas de Paz a elaborar"/>
    <d v="2025-04-01T00:00:00"/>
    <x v="17"/>
    <x v="5"/>
    <s v="71-GRUPO DE TRABAJO DE FORMACION"/>
    <n v="3"/>
    <n v="66"/>
    <s v="Con corte al 30 de septiembre de 2025, se han elaborado dos (2) informes de los tres (3) establecidos como meta. En el presente informe se indica la gestión realizada durante el trimestre julio-septiembre de 2025, para el cumplimiento de la meta. "/>
    <m/>
    <n v="66"/>
    <s v="Se avala el avance dado a la presente actividad se presente el 2 de 3 informes relacionados con Marcas de PAZ "/>
    <m/>
    <n v="0"/>
    <n v="1.98"/>
  </r>
  <r>
    <x v="15"/>
    <n v="4"/>
    <s v="Producto"/>
    <s v="71.2"/>
    <s v="Operativo"/>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PND - 5-31-5-b- Convergencia regional - Entidades públicas territoriales y nacionales fortalecidas "/>
    <s v="No"/>
    <s v="C-3599-0200-0005-53105b"/>
    <s v="Política Participación Ciudadana en la Gestión Pública _DIMENSIÓN Gestión con Valores para Resultados"/>
    <s v="N/A"/>
    <s v="Programa estratégico de enfoque diferencial para la Inclusión de población vulnerable en la oferta académica del Grupo de Formación, ejecutado (Informe consolidado de la ejecución del programa)"/>
    <n v="20"/>
    <n v="100"/>
    <s v="Porcentual"/>
    <s v="% de programas con enfoque diferencial en la oferta académica implementados / 100% de programas con enfoque diferencial en la oferta académica a implementar"/>
    <d v="2025-02-03T00:00:00"/>
    <x v="0"/>
    <x v="0"/>
    <s v="71-GRUPO DE TRABAJO DE FORMACION"/>
    <n v="20"/>
    <n v="70"/>
    <s v="Con corte al 31 de octubre de 2025,  se reporta el mismo porcentaje del mes de septiembre, ya que en octubre no se tenia previsto finalizar ninguna actividad del plan de trabajo. A la fecha se ha avanzado en la Identificación de Población Objetivo, Análisis de Necesidades Específicas, Revisar, analizar y generar recomendaciones de la documentación institucionales del Proceso de Formación, Entregar propuesta de metodologías inclusivas a utilizar para la adaptación de la oferta académica, Socializar el documento de recomendaciones y metodologías inclusivas al equipo de formación, Matriz ajuste de contenidos con base en los documentos de recomendaciones, Desarrollar los ciclos de capacitación en Enfoques Inclusivos."/>
    <m/>
    <n v="70"/>
    <s v="Se avala el avance dado al presente producto el cual se encuentra en ejecución. "/>
    <m/>
    <n v="0"/>
    <n v="14"/>
  </r>
  <r>
    <x v="15"/>
    <n v="4"/>
    <s v="Actividad propia"/>
    <s v="71.2.1"/>
    <s v="N/A"/>
    <s v="N/A"/>
    <s v="N/A"/>
    <s v="N/A"/>
    <s v="N/A"/>
    <s v="N/A"/>
    <s v="N/A"/>
    <s v="N/A"/>
    <s v="N/A"/>
    <s v="Diseñar el programa de enfoque diferencial  que incluya el plan de trabajo. (Documento de programa)"/>
    <n v="30"/>
    <n v="1"/>
    <s v="Númerica"/>
    <s v="# de programas con enfoque diferencial  diseñados / 1 programas con enfoque diferencial a diseñar"/>
    <d v="2025-02-03T00:00:00"/>
    <x v="6"/>
    <x v="6"/>
    <s v="71-GRUPO DE TRABAJO DE FORMACION"/>
    <n v="6"/>
    <n v="100"/>
    <s v="Cumplida al 100% finalizando el 31 de marzo. En documentos anexos se evidencia el correcto cumplimiento. Para la elaboración del documento del programa y plan trabajo, se llevaron a cabo varias reuniones con la Coordinación del Grupo de Formación, se revisó la primera versión del Doc y plan de trabajo, se dieron a conocer los ajustes. Ya se cuenta con el documento final aprobado por la Coordinación. Dicho documento tiene como objetivo: Desarrollar e implementar un Programa Estratégico de Enfoque Diferencial que permita la inclusión efectiva de la población  vulnerable  en  la  oferta  académica  del  Grupo de Formación de la SIC, adaptando contenidos, metodologías y recursos educativos a las necesidades específicas de los diferentes grupos poblacionales en situación de vulnerabilidad, con el fin de promover su acceso equitativo a oportunidades de formación, desarrollo personal y participación activa en el desarrollo económico y social."/>
    <d v="2025-03-31T00:00:00"/>
    <n v="100"/>
    <s v="Se avala el cumplimiento de la presente actividad mediante los documentos soporte allegados."/>
    <d v="2025-03-31T00:00:00"/>
    <n v="100"/>
    <n v="6"/>
  </r>
  <r>
    <x v="15"/>
    <n v="4"/>
    <s v="Actividad propia"/>
    <s v="71.2.2"/>
    <s v="N/A"/>
    <s v="N/A"/>
    <s v="N/A"/>
    <s v="N/A"/>
    <s v="N/A"/>
    <s v="N/A"/>
    <s v="N/A"/>
    <s v="N/A"/>
    <s v="N/A"/>
    <s v="Elaborar e implementar un protocolo de  enfoque diferencial de la oferta académica (Protocolo elaborado)"/>
    <n v="60"/>
    <n v="1"/>
    <s v="Númerica"/>
    <s v="# de protocolos con enfoque diferencial elaborados e implementados / 1 protocolos con enfoque diferencial a elaborar e implementar"/>
    <d v="2025-04-01T00:00:00"/>
    <x v="0"/>
    <x v="0"/>
    <s v="71-GRUPO DE TRABAJO DE FORMACION"/>
    <n v="12"/>
    <m/>
    <m/>
    <m/>
    <m/>
    <m/>
    <m/>
    <m/>
    <m/>
  </r>
  <r>
    <x v="15"/>
    <n v="4"/>
    <s v="Actividad propia"/>
    <s v="71.2.3"/>
    <s v="N/A"/>
    <s v="N/A"/>
    <s v="N/A"/>
    <s v="N/A"/>
    <s v="N/A"/>
    <s v="N/A"/>
    <s v="N/A"/>
    <s v="N/A"/>
    <s v="N/A"/>
    <s v="Ejecutar el plan de trabajo del programa de enfoque diferencial.  (Informe de la ejecución del programa)"/>
    <n v="10"/>
    <n v="100"/>
    <s v="Porcentual"/>
    <s v="% de plan de trabajo del programa de enfoque diferencial ejecutado  / 100% de plan de trabajo del programa de enfoque diferencial a ejecutar"/>
    <d v="2025-04-01T00:00:00"/>
    <x v="0"/>
    <x v="0"/>
    <s v="71-GRUPO DE TRABAJO DE FORMACION"/>
    <n v="2"/>
    <n v="70"/>
    <s v="Con corte al 31 de octubre de 2025,  se reporta el mismo porcentaje del mes de septiembre, ya que en octubre no se tenia previsto finalizar ninguna actividad del plan de trabajo. A la fecha se ha avanzado en la Identificación de Población Objetivo, Análisis de Necesidades Específicas, Revisar, analizar y generar recomendaciones de la documentación institucionales del Proceso de Formación, Entregar propuesta de metodologías inclusivas a utilizar para la adaptación de la oferta académica, Socializar el documento de recomendaciones y metodologías inclusivas al equipo de formación, Matriz ajuste de contenidos con base en los documentos de recomendaciones, Desarrollar los ciclos de capacitación en Enfoques Inclusivos."/>
    <m/>
    <n v="70"/>
    <s v="Se avala el avance dado a la presente actividad la cual conserva el avance dado en el seguimiento anterior."/>
    <m/>
    <n v="0"/>
    <n v="1.4"/>
  </r>
  <r>
    <x v="15"/>
    <n v="4"/>
    <s v="Producto"/>
    <s v="71.3"/>
    <s v="Operativo"/>
    <s v="Fortalecer la infraestructura, uso y aprovechamiento de las tecnologías de la información, para optimizar la capacidad institucional_x000a_"/>
    <s v="Cumplimiento de productos del PAI asociados a Fortalecer la infraestructura, uso y aprovechamiento de las tecnologías de la información, para optimizar la capacidad institucional_x000a_"/>
    <s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
    <s v="N/A"/>
    <s v="No"/>
    <s v="C-3599-0200-0005-53105b"/>
    <s v="Política Servicio al Ciudadano_DIMENSIÓN Gestión con Valores para Resultados"/>
    <s v="N/A"/>
    <s v="Plataforma del Campus virtual accesible conforme a los estándares WCAG 2.1 nivel AA implementada (Informe consolidado de la implementación)"/>
    <n v="20"/>
    <n v="100"/>
    <s v="Porcentual"/>
    <s v="% de plataforma campus virtual accesible implementada / 100% de plataforma campus virtual accesible a implementar"/>
    <d v="2025-02-17T00:00:00"/>
    <x v="7"/>
    <x v="5"/>
    <s v="71-GRUPO DE TRABAJO DE FORMACION"/>
    <n v="20"/>
    <n v="75"/>
    <s v="Con cortes al 31 de octubre de 2025,  se ha avanzado en el plan de trabajo propuesto para este producto en un 75%, finalizando en un 100%  la siguiente actividad, que se esta reportando en este avance del mes de octubre:_x000a_3. Aplicar mejoras de accesibilidad al contenido web mediante ajustes en imágenes y elementos interactivos._x000a_Adicionalmente, se reporta el plan de trabajo presentado como evidencia del avance del 75% a la fecha."/>
    <m/>
    <n v="75"/>
    <s v="Se avala el avance dado a la presente actividad en el mes de octubre se evidencia informe en el que se da cumplimiento a la actividad del plan de trabajo: Aplicar mejoras de accesibilidad al contenido web mediante ajustes en imágenes y elementos interactivos. "/>
    <m/>
    <n v="0"/>
    <n v="15"/>
  </r>
  <r>
    <x v="15"/>
    <n v="4"/>
    <s v="Actividad propia"/>
    <s v="71.3.1"/>
    <s v="N/A"/>
    <s v="N/A"/>
    <s v="N/A"/>
    <s v="N/A"/>
    <s v="N/A"/>
    <s v="N/A"/>
    <s v="N/A"/>
    <s v="N/A"/>
    <s v="N/A"/>
    <s v="Elaborar un diagnóstico de los aspectos que requieren ser implementados en accesibilidad de la plataforma del campus virtual. (Informe de diagnóstico)."/>
    <n v="30"/>
    <n v="1"/>
    <s v="Númerica"/>
    <s v="# de diagnóstico de los aspectos a implementar en accesibilidad de la plataforma del campus virtual elaborado / 1 diagnóstico de los aspectos a implementar en accesibilidad de la plataforma del campus virtual a elaborar. "/>
    <d v="2025-02-17T00:00:00"/>
    <x v="23"/>
    <x v="2"/>
    <s v="71-GRUPO DE TRABAJO DE FORMACION"/>
    <n v="6"/>
    <n v="100"/>
    <s v="Esta actividad fue cumplida al 100% finalizando el 15 de julio de 2025. En el documento anexo del diagnostico se puede evidenciar el correcto cumplimiento de la misma. Dicho diagnóstico reveló varias áreas de mejora importantes en cuanto a accesibilidad en la plataforma del campus virtual basado en Moodle. La mayoría de los problemas detectados están relacionados con la estructura del tema visual y los formularios. La implementación de las recomendaciones garantizará una experiencia más accesible, cumpliendo con los estándares internacionales y promoviendo la inclusión."/>
    <d v="2025-07-15T00:00:00"/>
    <n v="100"/>
    <s v="Se avala el cumplimiento de la presente actividad mediante documento de diagnóstico de los aspectos que requieren ser implementados en accesibilidad de la plataforma del campus virtual."/>
    <d v="2025-07-15T00:00:00"/>
    <n v="100"/>
    <n v="6"/>
  </r>
  <r>
    <x v="15"/>
    <n v="4"/>
    <s v="Actividad propia"/>
    <s v="71.3.2"/>
    <s v="N/A"/>
    <s v="N/A"/>
    <s v="N/A"/>
    <s v="N/A"/>
    <s v="N/A"/>
    <s v="N/A"/>
    <s v="N/A"/>
    <s v="N/A"/>
    <s v="N/A"/>
    <s v="Elaborar un plan de trabajo para la implementación de accesibilidad del campus virtual. (Plan de trabajo)."/>
    <n v="20"/>
    <n v="1"/>
    <s v="Númerica"/>
    <s v="# de plan de trabajo para la implementación de accesibilidad de la plataforma del  campus virtual elaborado / 1 plan de trabajo para la implementación de accesibilidad de la plataforma del  campus virtual  a elaborar. "/>
    <d v="2025-03-17T00:00:00"/>
    <x v="12"/>
    <x v="2"/>
    <s v="71-GRUPO DE TRABAJO DE FORMACION"/>
    <n v="4"/>
    <n v="100"/>
    <s v="Esta actividad fue cumplida al 100% finalizando el 31 de julio de 2025. En el documento anexo se evidencia el plan de trabajo propuesto para la implementación de accesibilidad del campus virtual. "/>
    <d v="2025-07-31T00:00:00"/>
    <n v="100"/>
    <s v="Se avala el cumplimiento de la presente actividad con el plan de trabajo para la implementación de accesibilidad del campu8s virtual."/>
    <d v="2025-07-31T00:00:00"/>
    <n v="100"/>
    <n v="4"/>
  </r>
  <r>
    <x v="15"/>
    <n v="4"/>
    <s v="Actividad propia"/>
    <s v="71.3.3"/>
    <s v="N/A"/>
    <s v="N/A"/>
    <s v="N/A"/>
    <s v="N/A"/>
    <s v="N/A"/>
    <s v="N/A"/>
    <s v="N/A"/>
    <s v="N/A"/>
    <s v="N/A"/>
    <s v="Ejecutar el plan de trabajo  para la implementación de accesibilidad de la plataforma del campus virtual. (Reporte de avance de la ejecución del plan de trabajo)."/>
    <n v="40"/>
    <n v="100"/>
    <s v="Porcentual"/>
    <s v="% de plan de trabajo para la implementación de accesibilidad de la plataforma del  campus virtual ejecutado  / 100% de  plan de trabajo para la implementación de accesibilidad de la plataforma del  campus virtual a ejecutar"/>
    <d v="2025-04-01T00:00:00"/>
    <x v="47"/>
    <x v="5"/>
    <s v="71-GRUPO DE TRABAJO DE FORMACION"/>
    <n v="8"/>
    <n v="75"/>
    <s v="Con cortes al 31 de octubre de 2025,  se ha avanzado en el plan de trabajo propuesto para este producto en un 75%, finalizando en un 100%  la siguiente actividad, que se esta reportando en este avance del mes de octubre:_x000a_3. Aplicar mejoras de accesibilidad al contenido web mediante ajustes en imágenes y elementos interactivos._x000a_Adicionalmente, se reporta el plan de trabajo presentado como evidencia del avance del 75% a la fecha."/>
    <m/>
    <n v="75"/>
    <s v="Se avala el avance dado a la presente actividad se evidencia informe donde se da cumplimiento a la actividad Aplicar mejoras de accesibilidad al contenido web mediante ajustes en imágenes y elementos interactivos."/>
    <m/>
    <n v="0"/>
    <n v="6"/>
  </r>
  <r>
    <x v="15"/>
    <n v="4"/>
    <s v="Actividad propia"/>
    <s v="71.3.4"/>
    <s v="N/A"/>
    <s v="N/A"/>
    <s v="N/A"/>
    <s v="N/A"/>
    <s v="N/A"/>
    <s v="N/A"/>
    <s v="N/A"/>
    <s v="N/A"/>
    <s v="N/A"/>
    <s v="Elaborar informe de resultados de la accesibilidad de la plataforma del campus virtual. (Informe consolidado de la  accesibilidad)"/>
    <n v="10"/>
    <n v="1"/>
    <s v="Númerica"/>
    <s v="# de informes de resultados de la  caccesibilidad de la plataforma del campus virtual elaborados  / 1  informe de resultados de la accesibilidad de la plataforma del campus virtual a elaborar."/>
    <d v="2025-12-01T00:00:00"/>
    <x v="7"/>
    <x v="5"/>
    <s v="71-GRUPO DE TRABAJO DE FORMACION"/>
    <n v="2"/>
    <m/>
    <m/>
    <m/>
    <m/>
    <m/>
    <m/>
    <m/>
    <m/>
  </r>
  <r>
    <x v="15"/>
    <n v="4"/>
    <s v="Producto"/>
    <s v="71.4"/>
    <s v="Operativo"/>
    <s v="Promover el enfoque preventivo, diferencial y territorial en el que hacer misional de la entidad _x000a_"/>
    <s v="Cumplimiento de productos del PAI asociados a Fortacer el Sistema Integral de Gestión Institucional para mejorar la prestación del servicio.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N/A"/>
    <s v="No"/>
    <s v="C-3599-0200-0005-53105b"/>
    <s v="Política Servicio al Ciudadano_DIMENSIÓN Gestión con Valores para Resultados"/>
    <s v="PEI_21;_x000a_PES_20230188"/>
    <s v="Jornadas de Formación (Capacitaciones, Sensibilizaciones, Jornada de Información) en Metrología Legal y Reglamentos Técnicos brindados a actores del SICAL identificados.  (Registros de asistencia-capturas de pantalla, fotografías y reporte mensual con los resultados de las Jornadas de Formación (Capacitaciones, Sensibilizaciones, Jornada de Información)."/>
    <n v="30"/>
    <n v="290"/>
    <s v="Númerica"/>
    <s v="# de Jornadas de Formación (Capacitaciones, Sensibilizaciones, Jornada de Información) en Metrología Legal y Reglamentos Técnicos realizadas / 290 Jornadas de Formación (Capacitaciones, Sensibilizaciones, Jornada de Información) en Metrología Legal y Reglamentos Técnicos a realizar"/>
    <d v="2025-03-01T00:00:00"/>
    <x v="7"/>
    <x v="5"/>
    <s v="71-GRUPO DE TRABAJO DE FORMACION"/>
    <n v="30"/>
    <n v="87.59"/>
    <s v="Durante el mes de octubre se realizaron 31 jornadas. El acumulado con corte al 31 de octubre de 2025, es de 254 Jornadas de Formación realizadas de las 290 establecidas. Se adjunta el reporte mensual con los resultados de las Jornadas de Formación del mes de octubre de 2025 "/>
    <m/>
    <n v="87.59"/>
    <s v="Se avala el avance dado al presente producto de las 290 capacitaciones programadas se han capacitado a 254 personas en temas relacionados con Reglamentos técnicos y metologia legal. Para el mes de octubre se realizaron 31 capacitaciones. "/>
    <m/>
    <n v="0"/>
    <n v="26.277000000000001"/>
  </r>
  <r>
    <x v="15"/>
    <n v="4"/>
    <s v="Actividad propia"/>
    <s v="71.4.1"/>
    <s v="N/A"/>
    <s v="N/A"/>
    <s v="N/A"/>
    <s v="N/A"/>
    <s v="N/A"/>
    <s v="N/A"/>
    <s v="N/A"/>
    <s v="N/A"/>
    <s v="N/A"/>
    <s v="Realizar las jornadas de Formación (Capacitaciones, Sensibilizaciones, Jornada de Información) en Metrología Legal y Reglamentos Técnicos. (Registros de asistencia-capturas de pantalla, fotografías y reporte mensual con los resultados de las Jornadas de Formación (Capacitaciones, Sensibilizaciones, Jornada de Información)."/>
    <n v="70"/>
    <n v="290"/>
    <s v="Númerica"/>
    <s v="# de Jornadas de Formación (Capacitaciones, Sensibilizaciones, Jornada de Información) en Metrología Legal y Reglamentos Técnicos realizadas / 290  Jornadas de Formación (Capacitaciones, Sensibilizaciones, Jornada de Información) en Metrología Legal y Reglamentos Técnicos a realizar"/>
    <d v="2025-03-01T00:00:00"/>
    <x v="7"/>
    <x v="5"/>
    <s v="71-GRUPO DE TRABAJO DE FORMACION"/>
    <n v="21"/>
    <n v="87.59"/>
    <s v="Durante el mes de octubre se realizaron 31 jornadas. El acumulado con corte al 31 de octubre de 2025, es de 254 Jornadas de Formación realizadas de las 290 establecidas. Se adjunta el reporte mensual con los resultados de las Jornadas de Formación del mes de octubre de 2025 "/>
    <m/>
    <n v="87.59"/>
    <s v="Se avala el avance dado a la presente actividad se han ejecutado 254 de las 290 capacitaciones propuestas en temas relacionados con Reglamentos técnicos y metrologia."/>
    <m/>
    <n v="0"/>
    <n v="18.393900000000002"/>
  </r>
  <r>
    <x v="15"/>
    <n v="4"/>
    <s v="Actividad propia"/>
    <s v="71.4.2"/>
    <s v="N/A"/>
    <s v="N/A"/>
    <s v="N/A"/>
    <s v="N/A"/>
    <s v="N/A"/>
    <s v="N/A"/>
    <s v="N/A"/>
    <s v="N/A"/>
    <s v="N/A"/>
    <s v="Elaborar informe final de las Jornadas de Formación (Capacitaciones, Sensibilizaciones, Jornada de Información) en Metrología Legal y Reglamentos Técnicos. (Informe final con resultados de la actividad, elaborado)."/>
    <n v="30"/>
    <n v="1"/>
    <s v="Númerica"/>
    <s v="# de Informe de las Jornadas de Formación (Capacitaciones, Sensibilizaciones, Jornada de Información) en Metrología Legal y Reglamentos Técnicos elaborados / 1 Informe de las Jornadas de Formación (Capacitaciones, Sensibilizaciones, Jornada de Información) en Metrología Legal y Reglamentos Técnicos a elaborar"/>
    <d v="2025-12-01T00:00:00"/>
    <x v="7"/>
    <x v="5"/>
    <s v="71-GRUPO DE TRABAJO DE FORMACION"/>
    <n v="9"/>
    <m/>
    <m/>
    <m/>
    <m/>
    <m/>
    <m/>
    <m/>
    <m/>
  </r>
  <r>
    <x v="16"/>
    <n v="3"/>
    <s v="Producto"/>
    <s v="3003.1"/>
    <s v="Operativo"/>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N/A"/>
    <s v="Si"/>
    <s v="C-3503-0200-0009-40401c"/>
    <s v="Política Servicio al Ciudadano_DIMENSIÓN Gestión con Valores para Resultados"/>
    <s v="PND_8_Fortalecer lasCapacidades yConocimiento sobreDerechos yDeberesDe las relacionesDeConsumo"/>
    <s v="Estrategia de difusión dirigida a actores de la cadena de consumo e instituciones para desarrollar los servicios misionales de la Red Nacional de Protección al Consumidor  y  dar a conocer los derechos y deberes de los consumidores en el territorio nacional,  ejecutada  (Informe seguimiento trimestral)"/>
    <n v="20"/>
    <n v="100"/>
    <s v="Porcentual"/>
    <s v="% de avance ejecutado / 100% de meta % programada"/>
    <d v="2025-01-13T00:00:00"/>
    <x v="10"/>
    <x v="5"/>
    <s v="3000-DESPACHO DEL SUPERINTENDENTE DELEGADO PARA LA PROTECCIÓN DEL CONSUMIDOR;_x000a_3003-GRUPO DE TRABAJO DE APOYO A LA RED NACIONAL DE PROTECCIÓN  AL CONSUMIDOR"/>
    <n v="20"/>
    <n v="83"/>
    <s v="Se comparte el avance cuantitativo haasta el mes de octubre"/>
    <m/>
    <n v="83"/>
    <s v="el avance porcentual registrado, corresponde con las evidencias allegadas"/>
    <m/>
    <n v="0"/>
    <n v="16.600000000000001"/>
  </r>
  <r>
    <x v="16"/>
    <n v="3"/>
    <s v="Actividad propia"/>
    <s v="3003.1.1"/>
    <s v="N/A"/>
    <s v="N/A"/>
    <s v="N/A"/>
    <s v="N/A"/>
    <s v="N/A"/>
    <s v="N/A"/>
    <s v="N/A"/>
    <s v="N/A"/>
    <s v="N/A"/>
    <s v="Definir el Plan de difusión (incluye actividades, responsables, fechas y las metas de atenciones, divulgaciones, capacitaciones, sensibilizaciones y campañas .) (Documento Plan de difusión)"/>
    <n v="30"/>
    <n v="1"/>
    <s v="Númerica"/>
    <s v="# de Plan estratégico y cronograma realizado / 1 Plan estratégico y cronograma programado"/>
    <d v="2025-01-13T00:00:00"/>
    <x v="48"/>
    <x v="3"/>
    <s v="3003-GRUPO DE TRABAJO DE APOYO A LA RED NACIONAL DE PROTECCIÓN  AL CONSUMIDOR"/>
    <n v="6"/>
    <n v="100"/>
    <s v="Se presenta documento de Estrategia de Difusion el cual incluye actividades, responsables fechas y las metas de atenciones, capacitaciones, divulgaciones, para revision, comentarios y aprobacion "/>
    <d v="2025-02-03T00:00:00"/>
    <n v="100"/>
    <s v="Se verifica el cumplimiento de la actividad "/>
    <d v="2025-02-03T00:00:00"/>
    <n v="100"/>
    <n v="6"/>
  </r>
  <r>
    <x v="16"/>
    <n v="3"/>
    <s v="Actividad sin participación"/>
    <s v="3003.1.2"/>
    <s v="N/A"/>
    <s v="N/A"/>
    <s v="N/A"/>
    <s v="N/A"/>
    <s v="N/A"/>
    <s v="N/A"/>
    <s v="N/A"/>
    <s v="N/A"/>
    <s v="N/A"/>
    <s v="Aprobar el Plan de difusión (Plan Estratégico y Cronograma aprobado por el Coordinador de la RNPC Y/o otras áreas participantes de requerirse.)"/>
    <n v="0"/>
    <n v="1"/>
    <s v="Númerica"/>
    <s v="# de Plan Estratégico y Cronograma de las actividades misionales de la RNPC, aprobado. / 1 Plan Estratégico y Cronograma de las actividades misionales de la RNPC, programado."/>
    <d v="2025-02-03T00:00:00"/>
    <x v="3"/>
    <x v="3"/>
    <s v="3000-DESPACHO DEL SUPERINTENDENTE DELEGADO PARA LA PROTECCIÓN DEL CONSUMIDOR"/>
    <n v="0"/>
    <n v="100"/>
    <s v="Se adjunta correo de aprobacion por parte del Coordinador de la RNPC y la Delegada de Proteccion al cosumidor, asi como Documento Final Estrategia y Cronograma de Trabajo"/>
    <d v="2025-02-27T00:00:00"/>
    <n v="100"/>
    <s v="Se verifica el cumplimiento de la actividad "/>
    <d v="2025-02-27T00:00:00"/>
    <n v="100"/>
    <n v="0"/>
  </r>
  <r>
    <x v="16"/>
    <n v="3"/>
    <s v="Actividad propia"/>
    <s v="3003.1.3"/>
    <s v="N/A"/>
    <s v="N/A"/>
    <s v="N/A"/>
    <s v="N/A"/>
    <s v="N/A"/>
    <s v="N/A"/>
    <s v="N/A"/>
    <s v="N/A"/>
    <s v="N/A"/>
    <s v="Ejecutar el Plan de difusión  (Seguimiento trimestral plan y evidencias de ejecución)"/>
    <n v="70"/>
    <n v="100"/>
    <s v="Porcentual"/>
    <s v="% de avance porcentual de las actividades programadas / 100% de Total porcentaje del plan a ejecutar"/>
    <d v="2025-02-03T00:00:00"/>
    <x v="10"/>
    <x v="5"/>
    <s v="3003-GRUPO DE TRABAJO DE APOYO A LA RED NACIONAL DE PROTECCIÓN  AL CONSUMIDOR"/>
    <n v="14"/>
    <n v="83"/>
    <s v="Para corte 31 de octubre se presenta Plan de difusión acumulado con un avance ponderado del 83%  El cual se soporta con los informes de los componentes que son: Atenciones, Capacitaciones, Divulgaciones y Sensibilizaciones."/>
    <m/>
    <n v="83"/>
    <s v="el avance porcentual registrado, corresponde con las evidencias allegadas"/>
    <m/>
    <n v="0"/>
    <n v="11.62"/>
  </r>
  <r>
    <x v="16"/>
    <n v="3"/>
    <s v="Producto"/>
    <s v="3003.2"/>
    <s v="Operativo"/>
    <s v="Mejorar la oportunidad en la atención de trámites y servicios."/>
    <s v="Avance promedio de cumplimiento de productos asociados a mejorar la oportunidad en la atención de trámites y servicios."/>
    <s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N/A"/>
    <s v="No"/>
    <s v="C-3503-0200-0009-40401c"/>
    <s v="Política Servicio al Ciudadano_DIMENSIÓN Gestión con Valores para Resultados"/>
    <s v="N/A"/>
    <s v="Arreglos Directos desarrollados a través de las atenciones de las Casas y Rutas del Consumidor, realizados. (Informe final)"/>
    <n v="10"/>
    <n v="40"/>
    <s v="Porcentual"/>
    <s v="% de encuentros realizados / 40% de invitaciones enviadas"/>
    <d v="2025-02-03T00:00:00"/>
    <x v="10"/>
    <x v="5"/>
    <s v="3003-GRUPO DE TRABAJO DE APOYO A LA RED NACIONAL DE PROTECCIÓN  AL CONSUMIDOR"/>
    <n v="10"/>
    <n v="0"/>
    <s v="Con corte al 30 de junio de 2025, el mecanismo de Arreglo Directo registró un total de 2.377 invitaciones, que derivaron en 1.108 reuniones efectivas. Como resultado, se suscribieron 560 contratos de transacción, lo que refleja el fortalecimiento del mecanismo como una herramienta ágil, segura y efectiva para la solución directa de controversias entre consumidores y proveedores. Estos resultados evidencian una operación sostenida en todo el territorio, con participación activa de las Casas del Consumidor regionales, sedes en Bogotá y Rutas del Consumidor, consolidando el servicio como un canal de atención confiable, de amplio alcance y con capacidad resolutiva. El balance del semestre permite anticipar un segundo periodo igualmente favorable, con proyección de cierre exitoso frente a las metas establecidas para la vigencia."/>
    <m/>
    <n v="0"/>
    <s v="Se aprueba seguimiento cualitativo, se sugiere al área revisar la formula de calculo para reportar seguimientos cuantitativos "/>
    <m/>
    <n v="0"/>
    <n v="0"/>
  </r>
  <r>
    <x v="16"/>
    <n v="3"/>
    <s v="Actividad propia"/>
    <s v="3003.2.1"/>
    <s v="N/A"/>
    <s v="N/A"/>
    <s v="N/A"/>
    <s v="N/A"/>
    <s v="N/A"/>
    <s v="N/A"/>
    <s v="N/A"/>
    <s v="N/A"/>
    <s v="N/A"/>
    <s v="Realizar invitaciones de servicio arreglo directo (Informe trimestral acumulado) (Informe elaborado de las invitaciones servicio arreglo directo)"/>
    <n v="30"/>
    <n v="4000"/>
    <s v="Númerica"/>
    <s v="# de invitaciones realizadas / 4000 invitaciones programadas"/>
    <d v="2025-02-03T00:00:00"/>
    <x v="10"/>
    <x v="5"/>
    <s v="3003-GRUPO DE TRABAJO DE APOYO A LA RED NACIONAL DE PROTECCIÓN  AL CONSUMIDOR"/>
    <n v="3"/>
    <n v="82.65"/>
    <s v="Se presenta avance, con un total de 3.306 invitaciones registradas al 03 de septiembre del 2025. "/>
    <m/>
    <n v="82.65"/>
    <s v="Se verifica el avance porcentual registrado en razón a la meta programada y los soportes anexos "/>
    <m/>
    <n v="0"/>
    <n v="2.4795000000000003"/>
  </r>
  <r>
    <x v="16"/>
    <n v="3"/>
    <s v="Actividad propia"/>
    <s v="3003.2.2"/>
    <s v="N/A"/>
    <s v="N/A"/>
    <s v="N/A"/>
    <s v="N/A"/>
    <s v="N/A"/>
    <s v="N/A"/>
    <s v="N/A"/>
    <s v="N/A"/>
    <s v="N/A"/>
    <s v="Realizar Jornada Nacional de las soluciones en materia de protección al consumidor  (Informe jornada Nacional de las soluciones en materia de protección al consumidor)"/>
    <n v="30"/>
    <n v="4"/>
    <s v="Númerica"/>
    <s v="# de jornadas realizadas / 4 jornadas programadas"/>
    <d v="2025-02-03T00:00:00"/>
    <x v="10"/>
    <x v="5"/>
    <s v="3003-GRUPO DE TRABAJO DE APOYO A LA RED NACIONAL DE PROTECCIÓN  AL CONSUMIDOR"/>
    <n v="3"/>
    <n v="75"/>
    <s v="El informe presenta los resultados consolidados de la Tercera Jornada de las Soluciones 2025, desarrollada del 15 al 19 de septiembre del presente año. El documento recopila información e integra datos cuantitativos y cualitativos sobre invitaciones generadas, reuniones efectivas y contratos de transacción."/>
    <m/>
    <n v="75"/>
    <s v="Se verifica seguimiento en atención a los soportes anexos "/>
    <m/>
    <n v="0"/>
    <n v="2.25"/>
  </r>
  <r>
    <x v="16"/>
    <n v="3"/>
    <s v="Actividad propia"/>
    <s v="3003.2.3"/>
    <s v="N/A"/>
    <s v="N/A"/>
    <s v="N/A"/>
    <s v="N/A"/>
    <s v="N/A"/>
    <s v="N/A"/>
    <s v="N/A"/>
    <s v="N/A"/>
    <s v="N/A"/>
    <s v="Realizar encuentros de arreglo directo (Informe arreglos directos realizados)"/>
    <n v="40"/>
    <n v="1600"/>
    <s v="Númerica"/>
    <s v="# de Encuentros de arreglos directos realizados / 1600 Encuentros de arreglos directos programados"/>
    <d v="2025-02-03T00:00:00"/>
    <x v="10"/>
    <x v="5"/>
    <s v="3003-GRUPO DE TRABAJO DE APOYO A LA RED NACIONAL DE PROTECCIÓN  AL CONSUMIDOR"/>
    <n v="4"/>
    <n v="91.81"/>
    <s v="Con corte a 31 de agosto del 2025, el mecanismo de Arreglo Directo alcanzó un total de 1.469 encuentros efectivos, lo que representa un cumplimiento del 91,81% frente a la meta establecida de 1.600 encuentros. Estos espacios, orientados a la resolución directa de controversias entre consumidores y proveedores en entornos no judiciales y con acompañamiento institucional, evidencian el compromiso, la efectividad operativa y el alcance territorial de las Casas y Rutas del Consumidor. (Se adjunta dashboard como anexo)"/>
    <m/>
    <n v="91.81"/>
    <s v="Se verifica el avance porcentual registrado en razón alas evidencias presentadas "/>
    <m/>
    <n v="0"/>
    <n v="3.6724000000000001"/>
  </r>
  <r>
    <x v="16"/>
    <n v="3"/>
    <s v="Producto"/>
    <s v="3003.3"/>
    <s v="Innovador"/>
    <s v="Generar sinergias con agentes nacionales e internacionales que permitan potenciar las capacidades de la SIC._x000a_"/>
    <s v="Cumplimiento de productos del PAI asociados a Generar sinergias con agentes nacionales e internacionales que permitan potenciar las capacidades de la SIC._x000a_"/>
    <s v="1-Generación de oportunidades de cooperación y fortalecimiento de existentes con grupos de interés y de valor.-5-Direccionamiento de la oferta institucional con productos y/o servicios con enfoque preventivo, diferencial y territorial."/>
    <s v="N/A"/>
    <s v="No"/>
    <s v="C-3503-0200-0009-40401c"/>
    <s v="Política Participación Ciudadana en la Gestión Pública _DIMENSIÓN Gestión con Valores para Resultados"/>
    <s v="PND_8_Fortalecer lasCapacidades yConocimiento sobreDerechos yDeberesDe las relacionesDeConsumo;_x000a_PND 10_Fortalecer las actividades de inspección, vigilancia y Control "/>
    <s v="Alcaldías en sus facultades administrativas y de metrología legal frente a la protección al consumidor en el territorio nacional, capacitadas (Informe final)"/>
    <n v="20"/>
    <n v="440"/>
    <s v="Númerica"/>
    <s v="# de alcaldías en materia de protección al consumidor capacitadas(fortalecidas) / 440 alcaldías programadas para capacitar en el 2025 (40total de alcaldías)"/>
    <d v="2025-02-03T00:00:00"/>
    <x v="10"/>
    <x v="5"/>
    <s v="3003-GRUPO DE TRABAJO DE APOYO A LA RED NACIONAL DE PROTECCIÓN  AL CONSUMIDOR"/>
    <n v="20"/>
    <n v="68.41"/>
    <s v="Durante el mes de octubre, la RNPC llevó a cabo procesos de capacitación en 49 alcaldías.  Con este resultado, el porcentaje de avance acumulado al corte de octubre asciende al 68,41%. Dentro de las Alcaldías capacitadas se encuentran las de los departamentos de  Antioquia, Atlántico, Cauca, choco, Cundinamarca, Bolívar, Boyacá, Caldas, Caquetá, Magdalena, Meta, Nariño, Santander y Tolima entre otros._x000a__x000a_Estas capacitaciones revisten un valor estratégico, dado que las alcaldías, en su calidad de primeras autoridades locales en materia de protección al consumidor, deben estar preparadas para ejercer las funciones que les han sido conferidas por la Ley 1480 de 2011."/>
    <m/>
    <n v="68.41"/>
    <s v="el avance porcentual registrado, corresponde con las evidencias allegadas"/>
    <m/>
    <n v="0"/>
    <n v="13.681999999999999"/>
  </r>
  <r>
    <x v="16"/>
    <n v="3"/>
    <s v="Actividad propia"/>
    <s v="3003.3.1"/>
    <s v="N/A"/>
    <s v="N/A"/>
    <s v="N/A"/>
    <s v="N/A"/>
    <s v="N/A"/>
    <s v="N/A"/>
    <s v="N/A"/>
    <s v="N/A"/>
    <s v="N/A"/>
    <s v="Aprobar por parte del coordinador de la RED el cronograma de intervención de alcaldías (Cronograma de intervención de alcaldías aprobado por parte del coordinador de la RED)"/>
    <n v="20"/>
    <n v="1"/>
    <s v="Númerica"/>
    <s v="# de cronogramas aprobado / 1 cronogramas programado"/>
    <d v="2025-02-03T00:00:00"/>
    <x v="3"/>
    <x v="3"/>
    <s v="3003-GRUPO DE TRABAJO DE APOYO A LA RED NACIONAL DE PROTECCIÓN  AL CONSUMIDOR"/>
    <n v="4"/>
    <n v="100"/>
    <s v="Se  aprobó por parte del coordinador  de laRNPC  el Cronograma de Visitas  a las alcaldías  del territorio nacional  que van ser cubiertas con capacitación de facultades administrativas correspondientes al año 2025 , no obstante  el siguiente cronograma  puede  tener variaciones teniendo en cuenta las novedades  que se puedan presentar  en la operación  y en la programación de las visitas  ."/>
    <d v="2025-02-28T00:00:00"/>
    <n v="100"/>
    <s v="En cadena de correos enviado como evidencia se observa en uno de ellos la aprobación por parte del coordinador Arturo Martínez Ochoa el día 8 de febrero "/>
    <d v="2025-02-28T00:00:00"/>
    <n v="100"/>
    <n v="4"/>
  </r>
  <r>
    <x v="16"/>
    <n v="3"/>
    <s v="Actividad propia"/>
    <s v="3003.3.2"/>
    <s v="N/A"/>
    <s v="N/A"/>
    <s v="N/A"/>
    <s v="N/A"/>
    <s v="N/A"/>
    <s v="N/A"/>
    <s v="N/A"/>
    <s v="N/A"/>
    <s v="N/A"/>
    <s v="Capacitar en materia de protección al consumidor a las alcaldías municipales (Informe trimestral de seguimiento y Listados de Asistencia/registros fotográficos/capturas de pantallas)"/>
    <n v="80"/>
    <n v="440"/>
    <s v="Númerica"/>
    <s v="# de alcaldías capacitadas / 440 alcaldías programadas"/>
    <d v="2025-02-03T00:00:00"/>
    <x v="10"/>
    <x v="5"/>
    <s v="3003-GRUPO DE TRABAJO DE APOYO A LA RED NACIONAL DE PROTECCIÓN  AL CONSUMIDOR"/>
    <n v="16"/>
    <n v="68.41"/>
    <s v="Durante el mes de octubre, la RNPC llevó a cabo procesos de capacitación en 49 alcaldías.  Con este resultado, el porcentaje de avance acumulado al corte de octubre asciende al 68,41%. Dentro de las Alcaldías capacitadas se encuentran las de los departamentos de  Antioquia, Atlántico, Cauca, choco, Cundinamarca, Bolívar, Boyacá, Caldas, Caquetá, Magdalena, Meta, Nariño, Santander y Tolima entre otros._x000a_ _x000a_Estas capacitaciones revisten un valor estratégico, dado que las alcaldías, en su calidad de primeras autoridades locales en materia de protección al consumidor, deben estar preparadas para ejercer las funciones que les han sido conferidas por la Ley 1480 de 2011"/>
    <m/>
    <n v="68.41"/>
    <s v="el avance porcentual registrado, corresponde con las evidencias allegadas"/>
    <m/>
    <n v="0"/>
    <n v="10.945599999999999"/>
  </r>
  <r>
    <x v="16"/>
    <n v="3"/>
    <s v="Producto"/>
    <s v="3003.4"/>
    <s v="Operativo"/>
    <s v="Generar sinergias con agentes nacionales e internacionales que permitan potenciar las capacidades de la SIC._x000a_"/>
    <s v="Cumplimiento de productos del PAI asociados a Generar sinergias con agentes nacionales e internacionales que permitan potenciar las capacidades de la SIC._x000a_"/>
    <s v="1-Generación de oportunidades de cooperación y fortalecimiento de existentes con grupos de interés y de valor.-5-Direccionamiento de la oferta institucional con productos y/o servicios con enfoque preventivo, diferencial y territorial."/>
    <s v="N/A"/>
    <s v="Si"/>
    <s v="C-3503-0200-0009-40401c"/>
    <s v="Política Servicio al Ciudadano_DIMENSIÓN Gestión con Valores para Resultados"/>
    <s v="PND_8_Fortalecer lasCapacidades yConocimiento sobreDerechos yDeberesDe las relacionesDeConsumo"/>
    <s v="Cobertura departamental de la Red Nacional de Protección al Consumidor, a través de las Casas de Consumidor de Bienes y Servicios, ampliada (Informe final)"/>
    <n v="15"/>
    <n v="5"/>
    <s v="Númerica"/>
    <s v="# de casas abiertas en departamentos  generando presencia de la Red Nacional de Protección del Consumidor / 5 casas programadas"/>
    <d v="2025-02-03T00:00:00"/>
    <x v="17"/>
    <x v="5"/>
    <s v="142-GRUPO DE TRABAJO DE SERVICIOS ADMINISTRATIVOS Y RECURSOS FÍSICOS;_x000a_3003-GRUPO DE TRABAJO DE APOYO A LA RED NACIONAL DE PROTECCIÓN  AL CONSUMIDOR;_x000a_73-GRUPO DE TRABAJO DE COMUNICACION"/>
    <n v="15"/>
    <n v="40"/>
    <s v="Se reporta un avance acumulado del 40% de la meta proyectada para el producto de cobertura departamental de la Red Nacional de Protección al consumidor, habiendo logrado la apertura de la Casa del Consumidor de Santa Marta en el mes de Julio."/>
    <m/>
    <n v="40"/>
    <s v="Se verifica el logro registrado en atención a soportes anexos "/>
    <m/>
    <n v="0"/>
    <n v="6"/>
  </r>
  <r>
    <x v="16"/>
    <n v="3"/>
    <s v="Actividad propia"/>
    <s v="3003.4.1"/>
    <s v="N/A"/>
    <s v="N/A"/>
    <s v="N/A"/>
    <s v="N/A"/>
    <s v="N/A"/>
    <s v="N/A"/>
    <s v="N/A"/>
    <s v="N/A"/>
    <s v="N/A"/>
    <s v="Gestionar y firmar los convenios interadministrativos con las entidades del orden nacional y/o alcaldías para la apertura de nuevas CCBS (Informe convenios interadministrativos con las entidades del orden nacional y/o alcaldías para la apertura de nuevas CCBS)"/>
    <n v="20"/>
    <n v="5"/>
    <s v="Númerica"/>
    <s v="# de Convenios firmados / 5 convenios programados para firma"/>
    <d v="2025-02-03T00:00:00"/>
    <x v="17"/>
    <x v="5"/>
    <s v="3003-GRUPO DE TRABAJO DE APOYO A LA RED NACIONAL DE PROTECCIÓN  AL CONSUMIDOR"/>
    <n v="3"/>
    <n v="0"/>
    <s v="Nos encontramos gestionando con tratativas en las entidades del orden nacional y/o alcaldías, los convenios interadministrativos que brinden expansión a la Red Nacional, por lo cual municipios como Soacha o entidades del orden nacional, como DPS – Quibdó, busca expandir el alcance del programa."/>
    <m/>
    <n v="0"/>
    <s v="Se verifica el avance cualitativo registrado "/>
    <m/>
    <n v="0"/>
    <n v="0"/>
  </r>
  <r>
    <x v="16"/>
    <n v="3"/>
    <s v="Actividad propia"/>
    <s v="3003.4.2"/>
    <s v="N/A"/>
    <s v="N/A"/>
    <s v="N/A"/>
    <s v="N/A"/>
    <s v="N/A"/>
    <s v="N/A"/>
    <s v="N/A"/>
    <s v="N/A"/>
    <s v="N/A"/>
    <s v="Realizar la adecuación y dotación del inmueble (infraestructura física, dotación de equipos tecnológicos, bienes de consumo  y personal) para apertura de las nuevas CCBS (Informe por CCBS aperturada) (Informe adecuación infraestructura física del inmueble, dotación de equipos tecnológicos y bienes de consumo y contratistas para apertura de las nuevas CCBS)"/>
    <n v="20"/>
    <n v="5"/>
    <s v="Númerica"/>
    <s v="# de casas adecuadas y dotadas / 5 casas programadas"/>
    <d v="2025-02-03T00:00:00"/>
    <x v="17"/>
    <x v="5"/>
    <s v="142-GRUPO DE TRABAJO DE SERVICIOS ADMINISTRATIVOS Y RECURSOS FÍSICOS;_x000a_3003-GRUPO DE TRABAJO DE APOYO A LA RED NACIONAL DE PROTECCIÓN  AL CONSUMIDOR"/>
    <n v="3"/>
    <n v="0"/>
    <s v="Nos encontramos revisando las necesidades de las Casas para realizar las adecuaciones y dotación del inmueble (infraestructura fisica), dado que estas, cuentan con un contrato de obra suscrito por la Red Nacional. Por tal motivo, procedemos con la descripción correspondiente, a fin de que, una vez finalizado el trabajo, se pueda estampar el sello."/>
    <m/>
    <n v="0"/>
    <s v="Se verifica el seguimiento cualitativo realizado "/>
    <m/>
    <n v="0"/>
    <n v="0"/>
  </r>
  <r>
    <x v="16"/>
    <n v="3"/>
    <s v="Actividad propia"/>
    <s v="3003.4.3"/>
    <s v="N/A"/>
    <s v="N/A"/>
    <s v="N/A"/>
    <s v="N/A"/>
    <s v="N/A"/>
    <s v="N/A"/>
    <s v="N/A"/>
    <s v="N/A"/>
    <s v="N/A"/>
    <s v="Realizar la inauguración y poner en operacion las Casas del Consumidor de Bienes y Servicios en el territorio nacional (Informe por CCBS aperturada) (Informe por CCBS apertura da y puesta en operación)"/>
    <n v="60"/>
    <n v="5"/>
    <s v="Númerica"/>
    <s v="# de casas abiertas en departamentos generando presencia de la Red Nacional de Protección del Consumidor / 5 casas programadas"/>
    <d v="2025-02-03T00:00:00"/>
    <x v="17"/>
    <x v="5"/>
    <s v="3003-GRUPO DE TRABAJO DE APOYO A LA RED NACIONAL DE PROTECCIÓN  AL CONSUMIDOR;_x000a_73-GRUPO DE TRABAJO DE COMUNICACION"/>
    <n v="9"/>
    <n v="0"/>
    <s v="Nos encontramos realizando las gestiones para los eventos de inauguración de las Casas del Consumidor, a razón de que estos, aunque se encuentren firmados, pasan por un evento de inauguración de esta."/>
    <m/>
    <n v="0"/>
    <s v="Se verifica el avance cualitativo registrado "/>
    <m/>
    <n v="0"/>
    <n v="0"/>
  </r>
  <r>
    <x v="16"/>
    <n v="3"/>
    <s v="Producto"/>
    <s v="3003.5"/>
    <s v="Innovador"/>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PND - 5-31-5-b- Convergencia regional - Entidades públicas territoriales y nacionales fortalecidas "/>
    <s v="Si"/>
    <s v="C-3503-0200-0009-40401c"/>
    <s v="Política Gestión del Conocimiento y la Innovación _DIMENSIÓN Gestión del conocimiento y la innovación"/>
    <s v="PEI_17;_x000a_PES_20230197;_x000a_PND_8_Fortalecer lasCapacidades yConocimiento sobreDerechos yDeberesDe las relacionesDeConsumo"/>
    <s v="Guía de Aprendizaje en Derecho de Consumo traducida a lenguaje de minorías étnicas, elaborada y socializada  (Guía en formato digital)"/>
    <n v="20"/>
    <n v="1"/>
    <s v="Númerica"/>
    <s v="# de Guía de Aprendizaje en Derecho de Consumo traducida a lenguaje de minorías étnicas, elaborada y socializada / 1 Guía de Aprendizaje en Derecho de Consumo traducida a lenguaje de minorías étnicas. Programada"/>
    <d v="2025-02-03T00:00:00"/>
    <x v="19"/>
    <x v="5"/>
    <s v="3003-GRUPO DE TRABAJO DE APOYO A LA RED NACIONAL DE PROTECCIÓN  AL CONSUMIDOR;_x000a_71-GRUPO DE TRABAJO DE FORMACION"/>
    <n v="20"/>
    <n v="100"/>
    <s v="Se traduce la Guia del consumidor NNA a Wayuunaiki, se cumple con la diagramación y se socializa acorde a la estrategia."/>
    <d v="2025-10-17T00:00:00"/>
    <n v="100"/>
    <s v="el avance porcentual registrado, corresponde con las evidencias allegadas"/>
    <m/>
    <n v="0"/>
    <n v="20"/>
  </r>
  <r>
    <x v="16"/>
    <n v="3"/>
    <s v="Actividad propia"/>
    <s v="3003.5.1"/>
    <s v="N/A"/>
    <s v="N/A"/>
    <s v="N/A"/>
    <s v="N/A"/>
    <s v="N/A"/>
    <s v="N/A"/>
    <s v="N/A"/>
    <s v="N/A"/>
    <s v="N/A"/>
    <s v="Definir el grupo étnico para la traducción de la Guía de Aprendizaje en Derecho de Consumo  (Acta de acuerdo de grupo étnico definido)"/>
    <n v="10"/>
    <n v="1"/>
    <s v="Númerica"/>
    <s v="# de Grupo Étnico definido para realizar la traducción de la guía / 1 Grupo Étnico  por definir para realizar la traducción de la guía"/>
    <d v="2025-02-03T00:00:00"/>
    <x v="6"/>
    <x v="6"/>
    <s v="3003-GRUPO DE TRABAJO DE APOYO A LA RED NACIONAL DE PROTECCIÓN  AL CONSUMIDOR;_x000a_71-GRUPO DE TRABAJO DE FORMACION"/>
    <n v="2"/>
    <n v="100"/>
    <s v="Se realiza reunión el 27 de marzo, en donde se realizó la presentación de la propuesta para la definición del Grupo étnico para la traducción de la guía NNA de la RNPC en donde se sugiere y define el grupo étnico WAYUUNAIKI_x000a__x000a__x000a_Para soporte de esta actividad se adjuntan: _x000a__x000a_a. Acta firma  de la sesión."/>
    <d v="2025-03-27T00:00:00"/>
    <n v="100"/>
    <s v="Se verifica el cumplimiento de la actividad con la evidencia aportada "/>
    <d v="2025-03-27T00:00:00"/>
    <n v="100"/>
    <n v="2"/>
  </r>
  <r>
    <x v="16"/>
    <n v="3"/>
    <s v="Actividad propia"/>
    <s v="3003.5.2"/>
    <s v="N/A"/>
    <s v="N/A"/>
    <s v="N/A"/>
    <s v="N/A"/>
    <s v="N/A"/>
    <s v="N/A"/>
    <s v="N/A"/>
    <s v="N/A"/>
    <s v="N/A"/>
    <s v="Consolidar y traducir la Guía de Aprendizaje en Derecho de Consumo en lenguaje étnico aprobada (Guía de Aprendizaje en Derecho de Consumo en lenguaje étnico aprobada y traducida)"/>
    <n v="50"/>
    <n v="1"/>
    <s v="Númerica"/>
    <s v="# de Guía de Aprendizaje en Derecho de Consumo en lenguaje étnico, traducida / 1 Guía de Aprendizaje en Derecho de Consumo en lenguaje étnico, por traducir"/>
    <d v="2025-04-01T00:00:00"/>
    <x v="9"/>
    <x v="8"/>
    <s v="3003-GRUPO DE TRABAJO DE APOYO A LA RED NACIONAL DE PROTECCIÓN  AL CONSUMIDOR"/>
    <n v="10"/>
    <n v="100"/>
    <s v="Se realiza la traducción y diagramación de la Guía de Derechos de Niños, Niñas y Adolescentes a lenguaje Wayuunaiki"/>
    <m/>
    <n v="100"/>
    <s v="Se verifica el cumplimiento con los soportes allegados "/>
    <m/>
    <n v="100"/>
    <n v="10"/>
  </r>
  <r>
    <x v="16"/>
    <n v="3"/>
    <s v="Actividad propia"/>
    <s v="3003.5.3"/>
    <s v="N/A"/>
    <s v="N/A"/>
    <s v="N/A"/>
    <s v="N/A"/>
    <s v="N/A"/>
    <s v="N/A"/>
    <s v="N/A"/>
    <s v="N/A"/>
    <s v="N/A"/>
    <s v="Definir la Estrategia de socialización de la Guía de Aprendizaje en Derecho de Consumo (Documento Estrategia de socialización de la Guía de Aprendizaje en Derecho de Consumo)"/>
    <n v="20"/>
    <n v="1"/>
    <s v="Númerica"/>
    <s v="# de Estrategia definida / 1 Estrategia por definir"/>
    <d v="2025-06-03T00:00:00"/>
    <x v="9"/>
    <x v="8"/>
    <s v="3003-GRUPO DE TRABAJO DE APOYO A LA RED NACIONAL DE PROTECCIÓN  AL CONSUMIDOR"/>
    <n v="4"/>
    <n v="100"/>
    <s v="Se aprueba por parte de la Coordinación de la RNPC la estrategia de socialización de la Guía NNA. _x000a_"/>
    <d v="1899-12-30T00:00:00"/>
    <n v="100"/>
    <s v="Se verifica el cumplimiento al 100% de la actividad planeada: el soporte corresponde a documento de la estrategia de socialización de la guía de aprendizaje "/>
    <d v="2025-09-01T00:00:00"/>
    <n v="100"/>
    <n v="4"/>
  </r>
  <r>
    <x v="16"/>
    <n v="3"/>
    <s v="Actividad propia"/>
    <s v="3003.5.4"/>
    <s v="N/A"/>
    <s v="N/A"/>
    <s v="N/A"/>
    <s v="N/A"/>
    <s v="N/A"/>
    <s v="N/A"/>
    <s v="N/A"/>
    <s v="N/A"/>
    <s v="N/A"/>
    <s v="Aplicar la estrategia de socialización definida (Informe de aplicación de la estrategia)"/>
    <n v="20"/>
    <n v="1"/>
    <s v="Númerica"/>
    <s v="# de Estrategia de  socializada / 1 Estrategia programada"/>
    <d v="2025-09-01T00:00:00"/>
    <x v="19"/>
    <x v="5"/>
    <s v="3003-GRUPO DE TRABAJO DE APOYO A LA RED NACIONAL DE PROTECCIÓN  AL CONSUMIDOR"/>
    <n v="4"/>
    <n v="0"/>
    <s v="Durante el último trimestre, además de contar con la estrategia de socialización aprobada, se realizó un acercamiento con la comunidad del municipio de Riohacha, específicamente en el corregimiento El Paraíso, donde inicialmente se tenía prevista la socialización de la guía en el mes de septiembre._x000a__x000a_Sin embargo, dado que contaremos con la presencia de la Superintendente, se decidió ajustar la agenda y reprogramar el evento para el mes de octubre, el cual se llevará a cabo en Riohacha. Para esta jornada, se está convocando a representantes de los cuatro municipios._x000a__x000a_Adicionalmente, se avanzó en la impresión de las guías, con el propósito de entregar un ejemplar a cada representante municipal. En paralelo, y con el apoyo de OSCAE Comunicaciones, se está desarrollando la estrategia de comunicación orientada a lograr un mayor impacto en la socialización."/>
    <m/>
    <n v="0"/>
    <s v="Se aprueba descripción cualitativa "/>
    <m/>
    <n v="0"/>
    <n v="0"/>
  </r>
  <r>
    <x v="16"/>
    <n v="3"/>
    <s v="Producto"/>
    <s v="3003.6"/>
    <s v="Innovador"/>
    <s v="Generar sinergias con agentes nacionales e internacionales que permitan potenciar las capacidades de la SIC._x000a_"/>
    <s v="Cumplimiento de productos del PAI asociados a Generar sinergias con agentes nacionales e internacionales que permitan potenciar las capacidades de la SIC._x000a_"/>
    <s v="1-Generación de oportunidades de cooperación y fortalecimiento de existentes con grupos de interés y de valor.-5-Direccionamiento de la oferta institucional con productos y/o servicios con enfoque preventivo, diferencial y territorial."/>
    <s v="N/A"/>
    <s v="No"/>
    <s v="C-3503-0200-0009-40401c"/>
    <s v="Política Participación Ciudadana en la Gestión Pública _DIMENSIÓN Gestión con Valores para Resultados"/>
    <s v="PND_8_Fortalecer lasCapacidades yConocimiento sobreDerechos yDeberesDe las relacionesDeConsumo"/>
    <s v="Cartilla Consufondo que permita mejorar el conocimiento e impacto en la protección de los consumidores de bienes y servicios a Ligas y asociaciones de consumidores, así como universidades en su condición de Entidades Sin Ánimo de Lucro de Reconocida Idoneidad. (Cartilla elaborada /correo de aprobación).&quot;"/>
    <n v="15"/>
    <n v="1"/>
    <s v="Númerica"/>
    <s v="# de Cartilla elaborada y aprobada. / 1 Cartilla programada"/>
    <d v="2025-02-03T00:00:00"/>
    <x v="14"/>
    <x v="10"/>
    <s v="3003-GRUPO DE TRABAJO DE APOYO A LA RED NACIONAL DE PROTECCIÓN  AL CONSUMIDOR"/>
    <n v="15"/>
    <n v="100"/>
    <s v="Tras el análisis realizado y la decisión de no continuar con la convocatoria CONSUFONDO 2025, así como la respectiva autorización para la modificación del alcance, y contando con la aprobación final de los documentos asociados, se da por finalizada la actualización de la Cartilla CONSUFONDO para la vigencia 2025._x000a_Se anexa la cartilla actualizada y los correos de aprobación correspondientes."/>
    <d v="2025-06-27T00:00:00"/>
    <n v="100"/>
    <s v="Se verifica cumplimiento de la actividad con los soportes allegados y dentro de los tiempos establecido, se otorga 100% de eficiencia "/>
    <d v="2025-06-27T00:00:00"/>
    <n v="100"/>
    <n v="15"/>
  </r>
  <r>
    <x v="16"/>
    <n v="3"/>
    <s v="Actividad propia"/>
    <s v="3003.6.1"/>
    <s v="N/A"/>
    <s v="N/A"/>
    <s v="N/A"/>
    <s v="N/A"/>
    <s v="N/A"/>
    <s v="N/A"/>
    <s v="N/A"/>
    <s v="N/A"/>
    <s v="N/A"/>
    <s v="Elaborar estudios previos  (Documento Estudios previos aprobados secretaria general y jurídica)"/>
    <n v="10"/>
    <n v="1"/>
    <s v="Númerica"/>
    <s v="# de estudios previos elaborados / 1 estudios previos a elaborar"/>
    <d v="2025-02-03T00:00:00"/>
    <x v="49"/>
    <x v="1"/>
    <s v="3003-GRUPO DE TRABAJO DE APOYO A LA RED NACIONAL DE PROTECCIÓN  AL CONSUMIDOR"/>
    <n v="1.5"/>
    <n v="100"/>
    <s v="Se da cumplimiento a la Actividad 1 del plan de acción, correspondiente a la actualización y aprobación de los estudios previos del programa Consufondo para la vigencia 2025, toda vez que, a pesar de los retrasos inicialmente presentados por causas de índole administrativa y jurídica, se logró culminar satisfactoriamente el proceso de revisión, ajuste y validación de los documentos técnicos requeridos. Los retrasos estuvieron relacionados con la necesidad de resolver observaciones de carácter legal y administrativo que surgieron durante la etapa de formulación Y actualización de estos, lo cual implicó consultas adicionales con las áreas jurídica y contractual para garantizar el cumplimiento de la normatividad vigente. Como resultado, los estudios previos fueron debidamente actualizados, ajustados conforme a los lineamientos técnicos y normativos, y finalmente aprobados por la Secretaria General de la SIC, Contratos SIC y Financiera SIC."/>
    <d v="2025-06-04T00:00:00"/>
    <n v="100"/>
    <s v="Se verifica el cumplimiento de la actividad con las evidencias reportadas, se afecta el calculo de eficiencia dado que esta actividad tenia fecha de vencimiento el 14 de abril "/>
    <d v="2025-06-04T00:00:00"/>
    <n v="95"/>
    <n v="1.5"/>
  </r>
  <r>
    <x v="16"/>
    <n v="3"/>
    <s v="Actividad propia"/>
    <s v="3003.6.2"/>
    <s v="N/A"/>
    <s v="N/A"/>
    <s v="N/A"/>
    <s v="N/A"/>
    <s v="N/A"/>
    <s v="N/A"/>
    <s v="N/A"/>
    <s v="N/A"/>
    <s v="N/A"/>
    <s v="Actualizar y aprobar la cartilla Consufondo  (Cartilla Actualizada y aprobada de Consufondo)"/>
    <n v="10"/>
    <n v="1"/>
    <s v="Númerica"/>
    <s v="# de Cartilla revisada y/o ajustada / 1 Cartilla programada a revisar y/o ajustar"/>
    <d v="2025-04-01T00:00:00"/>
    <x v="1"/>
    <x v="1"/>
    <s v="3003-GRUPO DE TRABAJO DE APOYO A LA RED NACIONAL DE PROTECCIÓN  AL CONSUMIDOR"/>
    <n v="1.5"/>
    <n v="100"/>
    <s v="Se actualiza la Cartilla para acceder al Programa CONSUFONDO para la vigencia 2025. Se revisa y aprueba por parte de la Coordinación de la RNPC"/>
    <d v="2025-04-30T00:00:00"/>
    <n v="100"/>
    <s v="Las evidencias reportas permiten validar el cumplimiento de la actividad "/>
    <d v="2025-04-30T00:00:00"/>
    <n v="100"/>
    <n v="1.5"/>
  </r>
  <r>
    <x v="16"/>
    <n v="3"/>
    <s v="Actividad propia"/>
    <s v="3003.6.3"/>
    <s v="N/A"/>
    <s v="N/A"/>
    <s v="N/A"/>
    <s v="N/A"/>
    <s v="N/A"/>
    <s v="N/A"/>
    <s v="N/A"/>
    <s v="N/A"/>
    <s v="N/A"/>
    <s v="Realizar un informe de valoración del Programa consufondo 2025 y recomendaciones para próximas vigencias.(Informe final)"/>
    <n v="80"/>
    <n v="1"/>
    <s v="Númerica"/>
    <s v="# de Informe realizado / 1 Informe programado"/>
    <d v="2025-05-02T00:00:00"/>
    <x v="14"/>
    <x v="10"/>
    <s v="3003-GRUPO DE TRABAJO DE APOYO A LA RED NACIONAL DE PROTECCIÓN  AL CONSUMIDOR"/>
    <n v="12"/>
    <n v="100"/>
    <s v="Teniendo en cuenta la modificación del  alcance del producto CONSUFONDO y de la actividad, se desarrolla informe correspondiente a la valoración del programa CONSUFONDO con recomendaciones para futuras vigencias. "/>
    <d v="2025-06-27T00:00:00"/>
    <n v="100"/>
    <s v="Se verifica el cumplimiento de la actividad en atención a las evidencias allegadas, se asigna 100% de eficiencia por cumplirse dentro de los tiempos establecidos "/>
    <d v="2025-06-27T00:00:00"/>
    <n v="100"/>
    <n v="12"/>
  </r>
  <r>
    <x v="17"/>
    <n v="1"/>
    <s v="Producto"/>
    <s v="1000.1"/>
    <s v="Innovador"/>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N/A"/>
    <s v="No"/>
    <s v="N/A"/>
    <s v="Política Participación Ciudadana en la Gestión Pública _DIMENSIÓN Gestión con Valores para Resultados"/>
    <s v="PEI_6;_x000a_PEI_7;_x000a_PEI_8;_x000a_PEI_9;_x000a_PES_20230190;_x000a_PES_20230195;_x000a_PES_20230196;_x000a_PES_20230200;_x000a_PND_7_Fortalecer lasCapacidades yConocimiento sobreDerechos yDeberesDe las relacionesDeConsumo (programasDeCumplimiento enCompetencia)"/>
    <s v="Departamentos con estrategias para el Fortalecimiento sobre la Protección y Promoción de la libre competencia, beneficiados (Informe que de cuenta de los departamentos beneficiados )"/>
    <n v="20"/>
    <n v="56"/>
    <s v="Porcentual"/>
    <s v="% de Departamentos beneficiados / 56% de Departamentos del pais"/>
    <d v="2025-01-13T00:00:00"/>
    <x v="7"/>
    <x v="5"/>
    <s v="1000-DESPACHO DEL SUPERINTENDENTE DELEGADO PARA LA PROTECCIÓN DE LA COMPETENCIA"/>
    <n v="20"/>
    <n v="33"/>
    <s v="De acuerdo con lo establecido en el Programa Anual de Estrategias de Divulgación (PAED), se programaron 25 capacitaciones dirigidas a 18 departamentos de Colombia. A 30 de junio de 2025 se han desarrollado 8 capacitaciones definidas en el programa, que cubrieron 6 departamentos. Por lo anterior, el PAED presenta un avance del 32 %, con un cubrimiento del 33 % en los departamentos del país. Se realizaron 3 capacitaciones adicionales. _x000a_A continuación, se listan las capacitaciones realizadas:_x000a__x000a_(1)  El 26 de junio de 2025 se llevó a cabo la jornada de asistencia técnica en libre competencia económica y cumplimiento para el desarrollo empresarial territorial, en Puerto Asís- Putumayo. La jornada de capacitación estuvo dirigida a los empresarios del municipio de Puerto Asís._x000a_(2) El 17 de junio de 2025, se llevó a cabo la socialización en transferencia de conocimientos orientada a la economía popular, dirigida a Comerciantes de Corabastos. En la ciudad de Bogotá- Cundinamarca."/>
    <m/>
    <n v="40.94"/>
    <s v="El porcentaje de avance se soporta en el formato de seguimiento del Programa Anual de Estrategias de Divulgación, se adjuntaron los soportes. "/>
    <m/>
    <n v="0"/>
    <n v="8.1879999999999988"/>
  </r>
  <r>
    <x v="17"/>
    <n v="1"/>
    <s v="Actividad propia"/>
    <s v="1000.1.1"/>
    <s v="N/A"/>
    <s v="N/A"/>
    <s v="N/A"/>
    <s v="N/A"/>
    <s v="N/A"/>
    <s v="N/A"/>
    <s v="N/A"/>
    <s v="N/A"/>
    <s v="N/A"/>
    <s v="Establecer el plan de trabajo para la ampliación del Programa de Estrategias para el Fortalecimiento sobre la Protección y Promoción de la libre competencia a nivel territorial, identificando las actividades que se realizan en cada programa (Programa de Estrategias remitido al Delegado para la Protección de la Competencia)"/>
    <n v="20"/>
    <n v="1"/>
    <s v="Númerica"/>
    <s v="# de programas  establecidos / 1 programas a establecer"/>
    <d v="2025-01-13T00:00:00"/>
    <x v="3"/>
    <x v="3"/>
    <s v="1000-DESPACHO DEL SUPERINTENDENTE DELEGADO PARA LA PROTECCIÓN DE LA COMPETENCIA"/>
    <n v="4"/>
    <n v="100"/>
    <s v="El 28 de febrero de 2025, el Director de Cumplimiento remitió a la Delegatura para la Protección de la Competencia la formulación del Programa Anual de Estrategias de Divulgación -PAED- (Plan de Trabajo para la ampliación PAED), junto con los cuatro (4) programas individuales que se desarrollarán a lo largo de la vigencia 2025. En este programa se establecieron 25 capacitaciones, distribuidas en 5 programas y abarcando 18 departamentos de Colombia."/>
    <d v="2025-02-28T00:00:00"/>
    <n v="100"/>
    <s v="Se avala plan de trabajo presentado por el área, el cual contempla los programas que se van a ejecutar para dar cumplimiento al producto. El área carga los programas planteados para dar cumplimiento al PES._x000a__x000a_Se avala soporte del PAED enviado a la delegada, como menciona la actividad."/>
    <d v="2025-02-28T00:00:00"/>
    <n v="100"/>
    <n v="4"/>
  </r>
  <r>
    <x v="17"/>
    <n v="1"/>
    <s v="Actividad propia"/>
    <s v="1000.1.2"/>
    <s v="N/A"/>
    <s v="N/A"/>
    <s v="N/A"/>
    <s v="N/A"/>
    <s v="N/A"/>
    <s v="N/A"/>
    <s v="N/A"/>
    <s v="N/A"/>
    <s v="N/A"/>
    <s v="Realizar las actividades del Programa de Estrategias para el Fortalecimiento sobre la Protección y Promoción de la libre competencia a nivel territorial, de acuerdo con el programa establecido. (Informe de cada una de las actividades definidas en el programa)"/>
    <n v="80"/>
    <n v="100"/>
    <s v="Porcentual"/>
    <s v="% de estrategias desarrolladas del programa / 100% de total de estrategias del programa"/>
    <d v="2025-03-03T00:00:00"/>
    <x v="7"/>
    <x v="5"/>
    <s v="1000-DESPACHO DEL SUPERINTENDENTE DELEGADO PARA LA PROTECCIÓN DE LA COMPETENCIA"/>
    <n v="16"/>
    <n v="84"/>
    <s v="De acuerdo con lo establecido en el Programa Anual de Estrategias de Divulgación (PAED), se programaron 38 actividad dentro del PAED (versión 5), de las cuales se han desarrollado 2. Con un avance del 84%. _x000a__x000a_Fórmula de cálculo= _x0009_estrategias desarrolladas del programa (32) / total de estrategias del programa (38)"/>
    <m/>
    <n v="84"/>
    <s v="Se valida cumplimiento de la actividad de acuerdo con lo establecido en la medición del indicador"/>
    <m/>
    <n v="0"/>
    <n v="13.44"/>
  </r>
  <r>
    <x v="17"/>
    <n v="1"/>
    <s v="Producto"/>
    <s v="1000.2"/>
    <s v="Innovador"/>
    <s v="Fortalecer la gestión de la información, el conocimiento y la innovación para optimizar la capacidad institucional _x000a_"/>
    <s v="Cumplimiento de productos del PAI asociados a Fortalecer la gestión de la información, el conocimiento y la innovación para optimizar la capacidad institucional _x000a_"/>
    <s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N/A"/>
    <s v="Si"/>
    <s v="N/A"/>
    <s v="Política Servicio al Ciudadano_DIMENSIÓN Gestión con Valores para Resultados"/>
    <s v="PND_7_Fortalecer lasCapacidades yConocimiento sobreDerechos yDeberesDe las relacionesDeConsumo (programasDeCumplimiento enCompetencia);_x000a_PND_9_Ampliar los instrumentosDePrevención"/>
    <s v="Guías o directrices para incentivar de manera eficaz la aplicación de normas de protección y libre competencia económica y proporcionar claridad a empresas, autoridades públicas y de competencia homóloga, elaboradas y publicadas (Guía elaborada/capturas de publicación)"/>
    <n v="20"/>
    <n v="4"/>
    <s v="Númerica"/>
    <s v="# de Captura de pantalla de Documentos de la guía o manual publicado / 4 Capturas de pantalla del documento de la guía o manual a publicar"/>
    <d v="2025-02-03T00:00:00"/>
    <x v="0"/>
    <x v="0"/>
    <s v="10-OFICINA  ASESORA JURÍDICA;_x000a_1000-DESPACHO DEL SUPERINTENDENTE DELEGADO PARA LA PROTECCIÓN DE LA COMPETENCIA;_x000a_73-GRUPO DE TRABAJO DE COMUNICACION"/>
    <n v="20"/>
    <n v="0"/>
    <s v="Se remitieron las cuatro (4) guías a OSCAE para su diseño y diagramación "/>
    <m/>
    <n v="0"/>
    <s v="Se valida el avance cualitativo"/>
    <m/>
    <n v="0"/>
    <n v="0"/>
  </r>
  <r>
    <x v="17"/>
    <n v="1"/>
    <s v="Actividad propia"/>
    <s v="1000.2.1"/>
    <s v="N/A"/>
    <s v="N/A"/>
    <s v="N/A"/>
    <s v="N/A"/>
    <s v="N/A"/>
    <s v="N/A"/>
    <s v="N/A"/>
    <s v="N/A"/>
    <s v="N/A"/>
    <s v="Elaborar y enviar los documentos a la Oficina Asesora Jurídica  (Documento en Word de la guía o manual remitido a la Oficina Asesora Jurídica)"/>
    <n v="50"/>
    <n v="4"/>
    <s v="Númerica"/>
    <s v="# de guías o manuales elaborados y enviados / 4 guías o manuales  a elaborar y enviar"/>
    <d v="2025-02-03T00:00:00"/>
    <x v="12"/>
    <x v="2"/>
    <s v="1000-DESPACHO DEL SUPERINTENDENTE DELEGADO PARA LA PROTECCIÓN DE LA COMPETENCIA"/>
    <n v="10"/>
    <n v="100"/>
    <s v="El 26 de junio de 2025, se remitió a la Oficina Asesora Jurídica la Guía denominada &quot;Guía de terceros interesados&quot;_x000a_El 4 de julio de 2025 se remitió a la Oficina Asesora Jurídica la &quot;Guías o directrices para incentivar de manera eficaz la aplicación de normas de protección y libre competencia económica y proporcionar claridad a empresas, autoridades públicas y de competencia homóloga, elaboradas y publicadas.”, en el marco del producto establecido en el Plan de Acción. Presenta un avance del 100%, debido a que se remitieron 4 guías de las 4 establecidas."/>
    <d v="2025-07-04T00:00:00"/>
    <n v="100"/>
    <s v="Se los soportes cumplen los entregables establecidos "/>
    <m/>
    <n v="100"/>
    <n v="10"/>
  </r>
  <r>
    <x v="17"/>
    <n v="1"/>
    <s v="Actividad sin participación"/>
    <s v="1000.2.2"/>
    <s v="N/A"/>
    <s v="N/A"/>
    <s v="N/A"/>
    <s v="N/A"/>
    <s v="N/A"/>
    <s v="N/A"/>
    <s v="N/A"/>
    <s v="N/A"/>
    <s v="N/A"/>
    <s v="Revisar y/o aprobar los documentos y enviarlos al área solicitante mediante correo electrónico. (Correo electrónico con revisión y/o aprobación de los documentos)"/>
    <n v="0"/>
    <n v="4"/>
    <s v="Númerica"/>
    <s v="# de guías o manuales revisados / 4 guías o manuales remitidos para revisión"/>
    <d v="2025-03-20T00:00:00"/>
    <x v="12"/>
    <x v="2"/>
    <s v="10-OFICINA  ASESORA JURÍDICA"/>
    <n v="0"/>
    <n v="100"/>
    <s v="Desde la Oficina Asesora Jurídica se remiten las diferenes Guías aprobadas, a continuación se listan cada una de ellas, con las respectivas fechas: _x000a_(1) Guías de Integraciones Empresariales, fecha de aprobación: 5 de junio de 2025._x000a_(2) Guía sobre la prohibición general en compras públicas, fecha de aprobación:  5 de junio de 2025._x000a_(3) Guías o directrices para incentivar de manera eficaz la aplicación de normas de protección y libre competencia económica y proporcionar claridad a empresas, autoridades públicas y de competencia homóloga, elaboradas y publicadas, fecha de aprobación: 7 de julio de 2025._x000a_(4) Guía de terceros interesados, fecha de aprobación: 7 de julio de 2025. "/>
    <m/>
    <n v="100"/>
    <s v="Los soportes dan cuenta del cumplimiento de la actividad programada. "/>
    <m/>
    <n v="100"/>
    <n v="0"/>
  </r>
  <r>
    <x v="17"/>
    <n v="1"/>
    <s v="Actividad propia"/>
    <s v="1000.2.3"/>
    <s v="N/A"/>
    <s v="N/A"/>
    <s v="N/A"/>
    <s v="N/A"/>
    <s v="N/A"/>
    <s v="N/A"/>
    <s v="N/A"/>
    <s v="N/A"/>
    <s v="N/A"/>
    <s v="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
    <n v="30"/>
    <n v="4"/>
    <s v="Númerica"/>
    <s v="# de envíos al Grupo de trabajo de Comunicaciones y a la Oficina Asesora Jurídica, de guías o Manuales avalados por el superintendente / 4 envíos al Grupo de trabajo de Comunicaciones y a la Oficina Asesora Jurídica, de guías o Manuales avalados por el superintendente que requieren ser enviados"/>
    <d v="2025-08-01T00:00:00"/>
    <x v="9"/>
    <x v="8"/>
    <s v="1000-DESPACHO DEL SUPERINTENDENTE DELEGADO PARA LA PROTECCIÓN DE LA COMPETENCIA"/>
    <n v="6"/>
    <n v="100"/>
    <s v="Se remite la guía número cuatro (4) prevista en el plan de acción, correspondiente a la “Guía para la Gestión Integral del Riesgo de Prácticas Restrictivas de la Competencia en la Contratación Estatal”, a la OSCAE y a la Oficina Jurídica, el día 30 de septiembre de 2025."/>
    <d v="2025-09-30T00:00:00"/>
    <n v="100"/>
    <s v="Se valida cumplimiento del 100% conforme al desarrollo previsto para la actividad. Se castigan 5 puntos en eficiencia, teniendo en cuenta que el entregable se produce un mes después de la fecha inicial estipulada."/>
    <d v="2025-09-30T00:00:00"/>
    <n v="95"/>
    <n v="6"/>
  </r>
  <r>
    <x v="17"/>
    <n v="1"/>
    <s v="Actividad sin participación"/>
    <s v="1000.2.4"/>
    <s v="N/A"/>
    <s v="N/A"/>
    <s v="N/A"/>
    <s v="N/A"/>
    <s v="N/A"/>
    <s v="N/A"/>
    <s v="N/A"/>
    <s v="N/A"/>
    <s v="N/A"/>
    <s v="Elaborar y enviar al área solicitante, los  documentos con ajustes de corrección de estilo y diagramado.  (Documento Final)"/>
    <n v="0"/>
    <n v="4"/>
    <s v="Númerica"/>
    <s v="# de guías o Manuales con ajustes de corrección de estilo y diagramado elaborados y enviados / 4 guías o manuales con ajustes de corrección de estilo y diagramado que requieren ser elaborados y enviados"/>
    <d v="2025-09-01T00:00:00"/>
    <x v="18"/>
    <x v="9"/>
    <s v="73-GRUPO DE TRABAJO DE COMUNICACION"/>
    <n v="0"/>
    <n v="100"/>
    <s v="Se remitieron las cuatro (4) guías por parte de OSCAE, el 21 de octubre de 2025 con corrección de estilo y diagramación. No se logran adjuntar al reporte debido al peso de los documentos. Se adjunta correo electrónico. "/>
    <d v="2025-10-21T00:00:00"/>
    <n v="100"/>
    <s v="Se valida el cumplimiento de la actividad al 100%"/>
    <d v="2025-10-31T00:00:00"/>
    <n v="100"/>
    <n v="0"/>
  </r>
  <r>
    <x v="17"/>
    <n v="1"/>
    <s v="Actividad propia"/>
    <s v="1000.2.5"/>
    <s v="N/A"/>
    <s v="N/A"/>
    <s v="N/A"/>
    <s v="N/A"/>
    <s v="N/A"/>
    <s v="N/A"/>
    <s v="N/A"/>
    <s v="N/A"/>
    <s v="N/A"/>
    <s v="Solicitar la Publicación de los documentos en la página web. (Correo electrónico y Documento de la guía o manual a publicar)"/>
    <n v="20"/>
    <n v="4"/>
    <s v="Númerica"/>
    <s v="# de Captura de pantalla de Documentos de la guía o manual publicado / 4 Captura de pantalla de Documento de la guía o manual a publicar"/>
    <d v="2025-11-04T00:00:00"/>
    <x v="0"/>
    <x v="0"/>
    <s v="1000-DESPACHO DEL SUPERINTENDENTE DELEGADO PARA LA PROTECCIÓN DE LA COMPETENCIA"/>
    <n v="4"/>
    <n v="0"/>
    <s v="Se encuentra en adecuación cada una de las guías por parte de OSCAE frente a los comentarios por parte del despacho y Delegatura. "/>
    <m/>
    <n v="0"/>
    <s v="Se valida cualitativamente"/>
    <m/>
    <n v="0"/>
    <n v="0"/>
  </r>
  <r>
    <x v="17"/>
    <n v="1"/>
    <s v="Producto"/>
    <s v="1000.3"/>
    <s v="Innovador"/>
    <s v="Generar sinergias con agentes nacionales e internacionales que permitan potenciar las capacidades de la SIC._x000a_"/>
    <s v="Cumplimiento de productos del PAI asociados a Generar sinergias con agentes nacionales e internacionales que permitan potenciar las capacidades de la SIC._x000a_"/>
    <s v="1-Generación de oportunidades de cooperación y fortalecimiento de existentes con grupos de interés y de valor.-5-Direccionamiento de la oferta institucional con productos y/o servicios con enfoque preventivo, diferencial y territorial."/>
    <s v="N/A"/>
    <s v="No"/>
    <s v="N/A"/>
    <s v="Política Participación Ciudadana en la Gestión Pública _DIMENSIÓN Gestión con Valores para Resultados"/>
    <s v="PEI_4;_x000a_PEI_5;_x000a_PES_20230189;_x000a_PES_20230192;_x000a_PND_9_Ampliar los instrumentosDePrevención;_x000a_PND 10_Fortalecer las actividades de inspección, vigilancia y Control "/>
    <s v="Estudios Económicos o informes que permitan Identificar factores que generen distorsiones en la competencia de los mercados y acciones prioritarias en materia de defensa de la competencia, realizados  (Estudios Económicos o informes elaborados)"/>
    <n v="15"/>
    <n v="5"/>
    <s v="Númerica"/>
    <s v="# de estudios realizados y entregados / 5 estudios a realizar y entregar"/>
    <d v="2025-02-03T00:00:00"/>
    <x v="7"/>
    <x v="5"/>
    <s v="1000-DESPACHO DEL SUPERINTENDENTE DELEGADO PARA LA PROTECCIÓN DE LA COMPETENCIA"/>
    <n v="15"/>
    <n v="0"/>
    <s v="_x000a_De acuerdo con los cinco (5) estudios establecidos en el Plan de Acción para la vigencia 2025, dos (2) de ellos están incluidos en el Plan Estratégico Sectorial. A la fecha, ambos se han desarrollado conforme a lo programado; se han realizado los requerimientos respectivos y se entregó un primer avance consolidado con información de los estudios en agosto de 2025._x000a_Los estudios definidos en el Plan Estratégico Sectorial son:_x000a_1._x0009_Estudio sobre el mercado de medicamentos oftalmológicos._x000a_2._x0009_Estudio sobre el mercado de vehículos eléctricos en Colombia (2022–2024)."/>
    <m/>
    <n v="0"/>
    <s v="Se valida cualitativamente"/>
    <m/>
    <n v="0"/>
    <n v="0"/>
  </r>
  <r>
    <x v="17"/>
    <n v="1"/>
    <s v="Actividad propia"/>
    <s v="1000.3.1"/>
    <s v="N/A"/>
    <s v="N/A"/>
    <s v="N/A"/>
    <s v="N/A"/>
    <s v="N/A"/>
    <s v="N/A"/>
    <s v="N/A"/>
    <s v="N/A"/>
    <s v="N/A"/>
    <s v="Definir el alcance requerido, para los estudios o informes.  (Acta con el alcance definido)"/>
    <n v="20"/>
    <n v="5"/>
    <s v="Númerica"/>
    <s v="# de actas con el alcance de  los estudios realizadas / 5 actas a realizar con el alcance de los estudios"/>
    <d v="2025-02-03T00:00:00"/>
    <x v="3"/>
    <x v="3"/>
    <s v="1000-DESPACHO DEL SUPERINTENDENTE DELEGADO PARA LA PROTECCIÓN DE LA COMPETENCIA"/>
    <n v="3"/>
    <n v="100"/>
    <s v="Se definió el alcance requerido, para cada uno de los cinco (5) estudios que se desarrollarán en la Delegatura para la Protección de la Competencia durante la vigencia 2025, mediante acta. "/>
    <d v="2025-02-28T00:00:00"/>
    <n v="100"/>
    <s v="Se valida seguimiento de la acción y se constata su cumplimiento."/>
    <d v="2025-02-28T00:00:00"/>
    <n v="100"/>
    <n v="3"/>
  </r>
  <r>
    <x v="17"/>
    <n v="1"/>
    <s v="Actividad propia"/>
    <s v="1000.3.2"/>
    <s v="N/A"/>
    <s v="N/A"/>
    <s v="N/A"/>
    <s v="N/A"/>
    <s v="N/A"/>
    <s v="N/A"/>
    <s v="N/A"/>
    <s v="N/A"/>
    <s v="N/A"/>
    <s v="Realizar y entregar los estudios o informes   (Estudio presentado a la Delegada para la Protección de la Competencia)"/>
    <n v="80"/>
    <n v="5"/>
    <s v="Númerica"/>
    <s v="# de estudios realizados y entregados / 5 estudios a realizar"/>
    <d v="2025-03-03T00:00:00"/>
    <x v="7"/>
    <x v="5"/>
    <s v="1000-DESPACHO DEL SUPERINTENDENTE DELEGADO PARA LA PROTECCIÓN DE LA COMPETENCIA"/>
    <n v="12"/>
    <n v="0"/>
    <s v="_x000a_De acuerdo con los cinco (5) estudios establecidos en el Plan de Acción para la vigencia 2025, dos (2) de ellos están incluidos en el Plan Estratégico Sectorial. A la fecha, ambos se han desarrollado conforme a lo programado; se han realizado los requerimientos respectivos y se entregó un primer avance consolidado con información de los estudios en agosto de 2025._x000a_Los estudios definidos en el Plan Estratégico Sectorial son:_x000a_1._x0009_Estudio sobre el mercado de medicamentos oftalmológicos._x000a_2._x0009_Estudio sobre el mercado de vehículos eléctricos en Colombia (2022–2024)."/>
    <m/>
    <n v="0"/>
    <s v="Se valida cualitativamente"/>
    <m/>
    <n v="0"/>
    <n v="0"/>
  </r>
  <r>
    <x v="17"/>
    <n v="1"/>
    <s v="Producto"/>
    <s v="1000.4"/>
    <s v="Innovador"/>
    <s v="Generar sinergias con agentes nacionales e internacionales que permitan potenciar las capacidades de la SIC._x000a_"/>
    <s v="Cumplimiento de productos del PAI asociados a Generar sinergias con agentes nacionales e internacionales que permitan potenciar las capacidades de la SIC._x000a_"/>
    <s v="1-Generación de oportunidades de cooperación y fortalecimiento de existentes con grupos de interés y de valor.-5-Direccionamiento de la oferta institucional con productos y/o servicios con enfoque preventivo, diferencial y territorial."/>
    <s v="N/A"/>
    <s v="No"/>
    <s v="N/A"/>
    <s v="Política Fortalecimiento Organizacional y Simplificación de Procesos _DIMENSIÓN Gestión con Valores para Resultados"/>
    <s v="PND_6_Fortalecer institucionalmente la autoridadDeCompetencia"/>
    <s v="Reforma de la norma andina Decisión 608 de la CAN, con el objetivo de contribuir al desarrollo de un sistema normativo de protección de la libre competencia a nivel andino (Documento de revisión)"/>
    <n v="15"/>
    <n v="1"/>
    <s v="Númerica"/>
    <s v="# de documentos con revisión final / 1 documentos con revisión final"/>
    <d v="2025-02-03T00:00:00"/>
    <x v="17"/>
    <x v="5"/>
    <s v="1000-DESPACHO DEL SUPERINTENDENTE DELEGADO PARA LA PROTECCIÓN DE LA COMPETENCIA"/>
    <n v="15"/>
    <n v="0"/>
    <s v="En el mes de noviembre se llevará a cabo la formalización y consolidación de la propuesta de reforma de los documentos, incluyendo la revisión final de las modificaciones a la Decisión 608 por parte de la Autoridad de Competencia."/>
    <m/>
    <n v="0"/>
    <s v="Se valida cualitativamente"/>
    <m/>
    <n v="0"/>
    <n v="0"/>
  </r>
  <r>
    <x v="17"/>
    <n v="1"/>
    <s v="Actividad propia"/>
    <s v="1000.4.1"/>
    <s v="N/A"/>
    <s v="N/A"/>
    <s v="N/A"/>
    <s v="N/A"/>
    <s v="N/A"/>
    <s v="N/A"/>
    <s v="N/A"/>
    <s v="N/A"/>
    <s v="N/A"/>
    <s v="Participar en las reuniones para discusión, aprobación y divulgación del articulado de la modificación a la Decisión 608 de la CAN.  (Listado de asistencia, captura de pantalla de la reunión o acta de discusión)"/>
    <n v="20"/>
    <n v="6"/>
    <s v="Númerica"/>
    <s v="# de reuniones realizadas / 6 reuniones programadas"/>
    <d v="2025-02-03T00:00:00"/>
    <x v="0"/>
    <x v="0"/>
    <s v="1000-DESPACHO DEL SUPERINTENDENTE DELEGADO PARA LA PROTECCIÓN DE LA COMPETENCIA"/>
    <n v="3"/>
    <n v="100"/>
    <s v="La reunión No. 4 se llevó a cabo el 20 de agosto de 2025. Lo anterior en el marco del articulado de la modificación a la Decisión 608 de la CAN. Esta corresponde a la cuarta de seis reuniones programadas. Durante el mes de septiembre de 2025, la Delegatura para la Protección de la Competencia participó activamente en las reuniones de la Comunidad Andina (CAN) orientadas a la discusión y revisión del articulado de la modificación a la Decisión 608. La reunión N. 5 se realizó 19 de septiembre de 2025 y la reunión N.6 se realizó 25 de septiembre de 2025.Así con esto se completan las 6 reuniones propuestas para discutir la Decisión 608. _x000a_"/>
    <d v="2025-09-25T00:00:00"/>
    <n v="100"/>
    <s v="Se constata la realización de las 6 reuniones de discusión con Delegados de la CAN"/>
    <m/>
    <n v="0"/>
    <n v="3"/>
  </r>
  <r>
    <x v="17"/>
    <n v="1"/>
    <s v="Actividad propia"/>
    <s v="1000.4.2"/>
    <s v="N/A"/>
    <s v="N/A"/>
    <s v="N/A"/>
    <s v="N/A"/>
    <s v="N/A"/>
    <s v="N/A"/>
    <s v="N/A"/>
    <s v="N/A"/>
    <s v="N/A"/>
    <s v="Realizar la revisión de las modificaciones a la Decisión 608  (Documento de revisión)"/>
    <n v="80"/>
    <n v="1"/>
    <s v="Númerica"/>
    <s v="# de documentos con revisión final / 1 documentos con revisión final"/>
    <d v="2025-08-01T00:00:00"/>
    <x v="17"/>
    <x v="5"/>
    <s v="1000-DESPACHO DEL SUPERINTENDENTE DELEGADO PARA LA PROTECCIÓN DE LA COMPETENCIA"/>
    <n v="12"/>
    <n v="0"/>
    <s v="En el mes de noviembre se llevará a cabo la formalización y consolidación de la propuesta de reforma de los documentos, incluyendo la revisión final de las modificaciones a la Decisión 608 por parte de la Autoridad de Competencia."/>
    <m/>
    <n v="0"/>
    <s v="Se valida cualitativamente"/>
    <m/>
    <n v="0"/>
    <n v="0"/>
  </r>
  <r>
    <x v="17"/>
    <n v="1"/>
    <s v="Producto"/>
    <s v="1000.5"/>
    <s v="Innovador"/>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PND - 4-04-1-c- Transformación productiva, internacionalización y acción climática - Políticas de competencia, consumidor e infraestructura de la calidad modernas "/>
    <s v="No"/>
    <s v="N/A"/>
    <s v="Política Servicio al Ciudadano_DIMENSIÓN Gestión con Valores para Resultados"/>
    <s v="PND_9_Ampliar los instrumentosDePrevención;_x000a_PND _16_Construir mecanismosDe autorregulación que fortalezcan la ProtecciónDe laCompetencia;_x000a_PND _17_Sensibilizar en estos aspectos a los empresarios que utilizan plataformas Digitales para sus nichos de mercado."/>
    <s v="Matriz de riesgos de colusión en contratación pública y formulación de mecanismos para reducir dichos riesgos, elaborada y socializada (Matrices guía para identificar riesgos entregada)"/>
    <n v="15"/>
    <n v="1"/>
    <s v="Númerica"/>
    <s v="# de matrices guía para identificar riesgos entregadas / 1 matrices guía para identificar riesgos a realizar"/>
    <d v="2025-01-20T00:00:00"/>
    <x v="7"/>
    <x v="5"/>
    <s v="1000-DESPACHO DEL SUPERINTENDENTE DELEGADO PARA LA PROTECCIÓN DE LA COMPETENCIA"/>
    <n v="15"/>
    <n v="0"/>
    <s v="La matriz ya se realizó y fue remitida a OSCAE para su diagramación, solo falta la actividad de socializar la matriz con los grupos de valor externos. "/>
    <m/>
    <n v="0"/>
    <s v="Se valida cualitativamente"/>
    <m/>
    <n v="0"/>
    <n v="0"/>
  </r>
  <r>
    <x v="17"/>
    <n v="1"/>
    <s v="Actividad propia"/>
    <s v="1000.5.1"/>
    <s v="N/A"/>
    <s v="N/A"/>
    <s v="N/A"/>
    <s v="N/A"/>
    <s v="N/A"/>
    <s v="N/A"/>
    <s v="N/A"/>
    <s v="N/A"/>
    <s v="N/A"/>
    <s v="Diseñar la matriz de riesgos de colusión en contratación pública a partir de la identificación y análisis de los riesgos de colusión en contratación pública (Documento con la identificación de riesgos)"/>
    <n v="20"/>
    <n v="1"/>
    <s v="Númerica"/>
    <s v="# de documentos con la identificación de riesgos diseñadas / 1 Documentos con la identificación de riesgos a diseñar"/>
    <d v="2025-01-20T00:00:00"/>
    <x v="14"/>
    <x v="10"/>
    <s v="1000-DESPACHO DEL SUPERINTENDENTE DELEGADO PARA LA PROTECCIÓN DE LA COMPETENCIA"/>
    <n v="3"/>
    <n v="100"/>
    <s v="El 27 de junio de 2025 el Director de Cumplimiento remitió la guía denominada: Guías o directrices para incentivar de manera eficaz la aplicación de normas de protección y libre competencia económica y proporcionar claridad a empresas, autoridades públicas y de competencia homóloga, elaboradas y publicadas, esta incluye la Matriz de riesgo guía para identificar los principales riesgos de colusión en contratación pública."/>
    <d v="2025-06-27T00:00:00"/>
    <n v="100"/>
    <s v="Se verifico que el soporte adjuntado diera cumplimiento al entregables del producto"/>
    <d v="2025-06-27T00:00:00"/>
    <n v="100"/>
    <n v="3"/>
  </r>
  <r>
    <x v="17"/>
    <n v="1"/>
    <s v="Actividad propia"/>
    <s v="1000.5.2"/>
    <s v="N/A"/>
    <s v="N/A"/>
    <s v="N/A"/>
    <s v="N/A"/>
    <s v="N/A"/>
    <s v="N/A"/>
    <s v="N/A"/>
    <s v="N/A"/>
    <s v="N/A"/>
    <s v="Socializar la matriz con los grupos de valor externos (Soportes de la socialización de la matriz con las entidades)"/>
    <n v="80"/>
    <n v="1"/>
    <s v="Númerica"/>
    <s v="# de matrices guía para identificar riesgos socializada / 1 matrices guía para identificar riesgos a socializar"/>
    <d v="2025-07-01T00:00:00"/>
    <x v="7"/>
    <x v="5"/>
    <s v="1000-DESPACHO DEL SUPERINTENDENTE DELEGADO PARA LA PROTECCIÓN DE LA COMPETENCIA"/>
    <n v="12"/>
    <n v="0"/>
    <s v="Esta actividad será desarrollada en el mes de noviembre y diciembre de 2025. "/>
    <m/>
    <n v="0"/>
    <s v="Se valida cualitativamente"/>
    <m/>
    <n v="0"/>
    <n v="0"/>
  </r>
  <r>
    <x v="17"/>
    <n v="1"/>
    <s v="Producto"/>
    <s v="1000.6"/>
    <s v="Innovador"/>
    <s v="Mejorar la oportunidad en la atención de trámites y servicios."/>
    <s v="Avance promedio de cumplimiento de productos asociados a mejorar la oportunidad en la atención de trámites y servicios."/>
    <s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N/A"/>
    <s v="No"/>
    <s v="N/A"/>
    <s v="Política Fortalecimiento Organizacional y Simplificación de Procesos _DIMENSIÓN Gestión con Valores para Resultados"/>
    <s v="N/A"/>
    <s v="Herramienta de control y gestión de los tiempos de las actividades de los procedimientos de la Delegatura, diseñada y probada  (Matrices con el registro  de los tiempos de cada actividad entregado)"/>
    <n v="15"/>
    <n v="1"/>
    <s v="Númerica"/>
    <s v="# de matrices con el registro  de los tiempos / 1 matrices con la descripción de los tiempos planeadas"/>
    <d v="2025-01-20T00:00:00"/>
    <x v="7"/>
    <x v="5"/>
    <s v="1000-DESPACHO DEL SUPERINTENDENTE DELEGADO PARA LA PROTECCIÓN DE LA COMPETENCIA"/>
    <n v="15"/>
    <n v="75"/>
    <s v="Durante el mes de octubre se diligenció la información de las pestañas de &quot;Seguimiento&quot; y &quot;Monitoreo - Solicitud explica&quot; quedando pendiente para antes de la finalización de la actividad (14 de noviembre) las pestañas &quot;Programas de Cumplimiento&quot;, &quot;Investigaciones Colusiones&quot; e &quot;Investigaciones&quot;, las cuales se enviarán antes de la finalización de la actividad. "/>
    <m/>
    <n v="0"/>
    <s v="Se registra avance cualitativo, teniendo en cuenta que la meta de producto es una única unidad."/>
    <m/>
    <n v="0"/>
    <n v="0"/>
  </r>
  <r>
    <x v="17"/>
    <n v="1"/>
    <s v="Actividad propia"/>
    <s v="1000.6.1"/>
    <s v="N/A"/>
    <s v="N/A"/>
    <s v="N/A"/>
    <s v="N/A"/>
    <s v="N/A"/>
    <s v="N/A"/>
    <s v="N/A"/>
    <s v="N/A"/>
    <s v="N/A"/>
    <s v="Diseñar la herramienta de control y gestión de tiempos (Matrices por procedimiento)"/>
    <n v="20"/>
    <n v="4"/>
    <s v="Númerica"/>
    <s v="# de matrices con la descripción de actividades / 4 matrices con la descripción de actividades planeadas"/>
    <d v="2025-01-20T00:00:00"/>
    <x v="14"/>
    <x v="10"/>
    <s v="1000-DESPACHO DEL SUPERINTENDENTE DELEGADO PARA LA PROTECCIÓN DE LA COMPETENCIA"/>
    <n v="3"/>
    <n v="100"/>
    <s v="El 30 de mayo de 2025 se remitieron las matrices con la descripción de las actividades de los procedimientos de la Delegatura, elaboradas por la profesional Laura Salazar, a la Delegada para la Protección de la Competencia."/>
    <d v="2025-05-30T00:00:00"/>
    <n v="100"/>
    <s v="Se avala evidencia presentada por el área."/>
    <d v="2025-05-30T00:00:00"/>
    <n v="100"/>
    <n v="3"/>
  </r>
  <r>
    <x v="17"/>
    <n v="1"/>
    <s v="Actividad propia"/>
    <s v="1000.6.2"/>
    <s v="N/A"/>
    <s v="N/A"/>
    <s v="N/A"/>
    <s v="N/A"/>
    <s v="N/A"/>
    <s v="N/A"/>
    <s v="N/A"/>
    <s v="N/A"/>
    <s v="N/A"/>
    <s v="Establecer las metas de tiempos de atención de las actividades definidas en la herramienta, a partir del histórico de atención de los trámites activos  (Matrices con los tiempos registrados de los trámites de la vigencia 2024)"/>
    <n v="40"/>
    <n v="4"/>
    <s v="Númerica"/>
    <s v="# de matrices con el registro  de los tiempos / 4 matrices con la descripción de los tiempos planeadas"/>
    <d v="2025-07-01T00:00:00"/>
    <x v="33"/>
    <x v="0"/>
    <s v="1000-DESPACHO DEL SUPERINTENDENTE DELEGADO PARA LA PROTECCIÓN DE LA COMPETENCIA"/>
    <n v="6"/>
    <n v="75"/>
    <s v="Durante el mes de octubre se diligenció la información de las pestañas de &quot;3. Seguimiento&quot; y &quot;3. Monitoreo - Solicitud explica&quot; quedando pendiente para antes de la finalización de la actividad (14 de noviembre) las pestañas &quot;Programas de Cumplimiento&quot;, &quot;Investigaciones Colusiones&quot; e &quot;Investigaciones&quot;, las cuales se enviarán antes de la finalización de la actividad. En las pestañas se identifican por números y quedan pendientes los números 4 que fueron desglosados para mayor entendimiento. "/>
    <m/>
    <n v="75"/>
    <s v="Se avala el seguimiento a la actividad. "/>
    <m/>
    <n v="0"/>
    <n v="4.5"/>
  </r>
  <r>
    <x v="17"/>
    <n v="1"/>
    <s v="Actividad propia"/>
    <s v="1000.6.3"/>
    <s v="N/A"/>
    <s v="N/A"/>
    <s v="N/A"/>
    <s v="N/A"/>
    <s v="N/A"/>
    <s v="N/A"/>
    <s v="N/A"/>
    <s v="N/A"/>
    <s v="N/A"/>
    <s v="Realizar prueba piloto de la herramienta de control y gestión (Informe de los resultados de la prueba piloto)"/>
    <n v="40"/>
    <n v="1"/>
    <s v="Númerica"/>
    <s v="# de Prueba Piloto realizada / 1 Prueba Piloto programada"/>
    <d v="2025-11-14T00:00:00"/>
    <x v="7"/>
    <x v="5"/>
    <s v="1000-DESPACHO DEL SUPERINTENDENTE DELEGADO PARA LA PROTECCIÓN DE LA COMPETENCIA"/>
    <n v="6"/>
    <m/>
    <m/>
    <m/>
    <m/>
    <m/>
    <m/>
    <m/>
    <m/>
  </r>
  <r>
    <x v="18"/>
    <n v="2"/>
    <s v="Producto"/>
    <s v="111.1"/>
    <s v="Operativo"/>
    <s v="Fortalecer el Sistema Integral de Gestión Institucional en el marco del Modelo Integrado de Planeación y gestión para mejorar la prestación del servicio."/>
    <s v="Cumplimiento de productos del PAI asociados a Fortacer el Sistema Integral de Gestión Institucional para mejorar la prestación del servicio. _x000a_"/>
    <s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N/A"/>
    <s v="No"/>
    <s v="N/A"/>
    <s v="Política de Gestión Estratégica del Talento Humano _DIMENSIÓN Talento humano"/>
    <s v="DECRETO 612"/>
    <s v="Plan anual de Previsión de Recursos Humanos, Elaborado y publicado en la página web de la SIC e Intrasic (Documento del Plan anual de Previsión de Recursos Humanos)"/>
    <n v="20"/>
    <n v="1"/>
    <s v="Númerica"/>
    <s v="# de Plan anual de Previsión  elaborado y publicado / 1 Plan anual de Previsión a  elaborar y publicar"/>
    <d v="2025-01-15T00:00:00"/>
    <x v="4"/>
    <x v="4"/>
    <s v="111-GRUPO DE TRABAJO DE ADMINISTRACIÓN DE PERSONAL"/>
    <n v="20"/>
    <n v="100"/>
    <s v="Se reenvía nuevamente conforme a las instrucciones de la OAP, dando cumplimiento al producto y a las actividades propuestas dentro de los plazos establecidos."/>
    <d v="2025-01-31T00:00:00"/>
    <n v="100"/>
    <s v="Se avala el cumplimiento de la presente producto "/>
    <d v="2025-01-31T00:00:00"/>
    <n v="100"/>
    <n v="20"/>
  </r>
  <r>
    <x v="18"/>
    <n v="2"/>
    <s v="Actividad propia"/>
    <s v="111.1.1"/>
    <s v="N/A"/>
    <s v="N/A"/>
    <s v="N/A"/>
    <s v="N/A"/>
    <s v="N/A"/>
    <s v="N/A"/>
    <s v="N/A"/>
    <s v="N/A"/>
    <s v="N/A"/>
    <s v="Elaborar el Plan anual de Previsión de Recursos Humanos (Único entregable) (Documento del Plan anual de Previsión de Recursos Humanos)"/>
    <n v="50"/>
    <n v="1"/>
    <s v="Númerica"/>
    <s v="# de Plan anual de Previsión de Recursos Humanos elaborado / 1 Plan anual de Previsión de Recursos Humanos  a elaborar"/>
    <d v="2025-01-15T00:00:00"/>
    <x v="4"/>
    <x v="4"/>
    <s v="111-GRUPO DE TRABAJO DE ADMINISTRACIÓN DE PERSONAL"/>
    <n v="10"/>
    <n v="100"/>
    <s v="Se da cumplimento al producto y a las actividades propuestas en las fechas establecidas"/>
    <d v="2025-01-31T00:00:00"/>
    <n v="100"/>
    <s v="Se avala el cumplimiento de la presente actividad mediante documento de plan de previsión de recursos humano "/>
    <d v="2025-01-31T00:00:00"/>
    <n v="100"/>
    <n v="10"/>
  </r>
  <r>
    <x v="18"/>
    <n v="2"/>
    <s v="Actividad propia"/>
    <s v="111.1.2"/>
    <s v="N/A"/>
    <s v="N/A"/>
    <s v="N/A"/>
    <s v="N/A"/>
    <s v="N/A"/>
    <s v="N/A"/>
    <s v="N/A"/>
    <s v="N/A"/>
    <s v="N/A"/>
    <s v="Publicar el Plan anual de Previsión de Recursos Humanos (Único entregable) (Captura de pantalla de la publicación en la página web de la SIC e Intrasic)"/>
    <n v="50"/>
    <n v="1"/>
    <s v="Númerica"/>
    <s v="# de Plan anual de Previsión de Recursos Humanos publicado / 1 Plan anual de Previsión de Recursos Humanos  a publicar"/>
    <d v="2025-01-15T00:00:00"/>
    <x v="4"/>
    <x v="4"/>
    <s v="111-GRUPO DE TRABAJO DE ADMINISTRACIÓN DE PERSONAL"/>
    <n v="10"/>
    <n v="100"/>
    <s v="Se da cumplimento al producto y a las actividades propuestas en las fechas establecidas"/>
    <d v="2025-01-31T00:00:00"/>
    <n v="100"/>
    <s v="Se avala el cumplimiento de la presente actividad mediante la publicación del plan de previsión de recursos humanos "/>
    <d v="2025-01-31T00:00:00"/>
    <n v="100"/>
    <n v="10"/>
  </r>
  <r>
    <x v="18"/>
    <n v="2"/>
    <s v="Producto"/>
    <s v="111.2"/>
    <s v="Operativo"/>
    <s v="Fortalecer el Sistema Integral de Gestión Institucional en el marco del Modelo Integrado de Planeación y gestión para mejorar la prestación del servicio."/>
    <s v="Cumplimiento de productos del PAI asociados a Fortacer el Sistema Integral de Gestión Institucional para mejorar la prestación del servicio. _x000a_"/>
    <s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N/A"/>
    <s v="No"/>
    <s v="N/A"/>
    <s v="Política de Gestión Estratégica del Talento Humano _DIMENSIÓN Talento humano"/>
    <s v="DECRETO 612"/>
    <s v="Plan anual de Vacantes, Elaborado y publicado en la página web de la SIC e Intrasic (Documento del Plan anual de Vacantes)"/>
    <n v="20"/>
    <n v="1"/>
    <s v="Númerica"/>
    <s v="# de Plan anual vacantes elaborado y publicado / 1 Plan anual  vacantes a  elaborar y publicar"/>
    <d v="2025-01-15T00:00:00"/>
    <x v="4"/>
    <x v="4"/>
    <s v="111-GRUPO DE TRABAJO DE ADMINISTRACIÓN DE PERSONAL"/>
    <n v="20"/>
    <n v="100"/>
    <s v="Se reenvía nuevamente conforme a las instrucciones de la OAP, dando cumplimiento al producto y a las actividades propuestas dentro de los plazos establecidos."/>
    <d v="2025-01-31T00:00:00"/>
    <n v="100"/>
    <s v="Se avala el cumplimiento del presente producto plan de vacantes "/>
    <d v="2025-01-31T00:00:00"/>
    <n v="100"/>
    <n v="20"/>
  </r>
  <r>
    <x v="18"/>
    <n v="2"/>
    <s v="Actividad propia"/>
    <s v="111.2.1"/>
    <s v="N/A"/>
    <s v="N/A"/>
    <s v="N/A"/>
    <s v="N/A"/>
    <s v="N/A"/>
    <s v="N/A"/>
    <s v="N/A"/>
    <s v="N/A"/>
    <s v="N/A"/>
    <s v="Elaborar el Plan anual de Vacantes (Único entregable) (Documento del Plan anual de Vacantes)"/>
    <n v="50"/>
    <n v="1"/>
    <s v="Númerica"/>
    <s v="# de Plan anual de vacantes elaborado / 1 Plan anual de  vacantes a elaborar"/>
    <d v="2025-01-15T00:00:00"/>
    <x v="4"/>
    <x v="4"/>
    <s v="111-GRUPO DE TRABAJO DE ADMINISTRACIÓN DE PERSONAL"/>
    <n v="10"/>
    <n v="100"/>
    <s v="Se da cumplimento al producto y a las actividades propuestas en las fechas establecidas"/>
    <d v="2025-01-31T00:00:00"/>
    <n v="100"/>
    <s v="Se avala el cumplimiento de la presente actividad mediante documento plan de vacantes "/>
    <d v="2025-01-31T00:00:00"/>
    <n v="100"/>
    <n v="10"/>
  </r>
  <r>
    <x v="18"/>
    <n v="2"/>
    <s v="Actividad propia"/>
    <s v="111.2.2"/>
    <s v="N/A"/>
    <s v="N/A"/>
    <s v="N/A"/>
    <s v="N/A"/>
    <s v="N/A"/>
    <s v="N/A"/>
    <s v="N/A"/>
    <s v="N/A"/>
    <s v="N/A"/>
    <s v="Publicar el Plan anual de Vacantes (Único entregable) (Captura de pantalla de la publicación en la página web de la SIC e Intrasic)"/>
    <n v="50"/>
    <n v="1"/>
    <s v="Númerica"/>
    <s v="# de Plan anual de vacantes publicado / 1 Plan anual vacantes a publicar"/>
    <d v="2025-01-15T00:00:00"/>
    <x v="4"/>
    <x v="4"/>
    <s v="111-GRUPO DE TRABAJO DE ADMINISTRACIÓN DE PERSONAL"/>
    <n v="10"/>
    <n v="100"/>
    <s v="Se da cumplimento al producto y a las actividades propuestas en las fechas establecidas"/>
    <d v="2025-01-31T00:00:00"/>
    <n v="100"/>
    <s v="Se avala el cumplimiento de la presente actividad publicación del plan de vacantes."/>
    <d v="2025-01-31T00:00:00"/>
    <n v="100"/>
    <n v="10"/>
  </r>
  <r>
    <x v="18"/>
    <n v="2"/>
    <s v="Producto"/>
    <s v="111.3"/>
    <s v="Innovador"/>
    <s v="Fortalecer la gestión de la información, el conocimiento y la innovación para optimizar la capacidad institucional _x000a_"/>
    <s v="Cumplimiento de productos del PAI asociados a Fortalecer la gestión de la información, el conocimiento y la innovación para optimizar la capacidad institucional _x000a_"/>
    <s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N/A"/>
    <s v="Si"/>
    <s v="C-3599-0200-0005-53105b"/>
    <s v="Política de Gestión Estratégica del Talento Humano _DIMENSIÓN Talento humano"/>
    <s v="N/A"/>
    <s v="Estrategia que permita la continuidad en la prestación de servicio,  la garantía del bienestar integral y la adecuada gestión del conocimiento, implementada  (Herramienta tecnológica para retención del conocimiento)"/>
    <n v="60"/>
    <n v="1"/>
    <s v="Númerica"/>
    <s v="# de Herramienta tecnológica implementada / 1 Herramienta tecnológica ejecutada"/>
    <d v="2025-01-02T00:00:00"/>
    <x v="17"/>
    <x v="5"/>
    <s v="111-GRUPO DE TRABAJO DE ADMINISTRACIÓN DE PERSONAL;_x000a_20-OFICINA DE TECNOLOGÍA E INFORMÁTICA;_x000a_73-GRUPO DE TRABAJO DE COMUNICACION"/>
    <n v="60"/>
    <m/>
    <m/>
    <m/>
    <m/>
    <m/>
    <m/>
    <m/>
    <m/>
  </r>
  <r>
    <x v="18"/>
    <n v="2"/>
    <s v="Actividad propia"/>
    <s v="111.3.1"/>
    <s v="N/A"/>
    <s v="N/A"/>
    <s v="N/A"/>
    <s v="N/A"/>
    <s v="N/A"/>
    <s v="N/A"/>
    <s v="N/A"/>
    <s v="N/A"/>
    <s v="N/A"/>
    <s v="Implementar una herramienta tecnológica para retención del conocimiento de los servidores públicos  de la entidad por retiro.  (Manual de usuario y acta de entrega de la herramienta)"/>
    <n v="50"/>
    <n v="2"/>
    <s v="Númerica"/>
    <s v="# de Manual de usuario y acta de entrega final elaborados / 2 Manual de usuario y acta de entrega final recibidos"/>
    <d v="2025-01-02T00:00:00"/>
    <x v="3"/>
    <x v="3"/>
    <s v="111-GRUPO DE TRABAJO DE ADMINISTRACIÓN DE PERSONAL;_x000a_20-OFICINA DE TECNOLOGÍA E INFORMÁTICA"/>
    <n v="30"/>
    <n v="100"/>
    <s v="se realiza el Manual de usuario y acta de entrega final elaborados"/>
    <d v="2025-02-28T00:00:00"/>
    <n v="100"/>
    <s v="Se avala el cumplimiento de la presente actividad mediante acta de entrega y manual del usuario "/>
    <d v="2025-02-28T00:00:00"/>
    <n v="100"/>
    <n v="30"/>
  </r>
  <r>
    <x v="18"/>
    <n v="2"/>
    <s v="Actividad propia"/>
    <s v="111.3.2"/>
    <s v="N/A"/>
    <s v="N/A"/>
    <s v="N/A"/>
    <s v="N/A"/>
    <s v="N/A"/>
    <s v="N/A"/>
    <s v="N/A"/>
    <s v="N/A"/>
    <s v="N/A"/>
    <s v="Fomentar la apropiación de la herramienta a través de un recurso pedagógico y la encuesta de satisfacción   (Video didáctico para el diligenciamiento de la herramienta y resultados  de la encuesta de satisfacción)"/>
    <n v="25"/>
    <n v="2"/>
    <s v="Númerica"/>
    <s v="# de Soportes realizados / 2 Soportes programados"/>
    <d v="2025-02-03T00:00:00"/>
    <x v="17"/>
    <x v="5"/>
    <s v="111-GRUPO DE TRABAJO DE ADMINISTRACIÓN DE PERSONAL;_x000a_20-OFICINA DE TECNOLOGÍA E INFORMÁTICA;_x000a_73-GRUPO DE TRABAJO DE COMUNICACION"/>
    <n v="15"/>
    <n v="50"/>
    <s v="Se realizó el video didáctico para el diligenciamiento de la Herramienta tecnológica para retención del conocimiento"/>
    <m/>
    <n v="50"/>
    <s v="Se avala el avance dado a la presente actividad de transferencia del conocimiento de los funcionarios que se retiran por concurso de méritos."/>
    <m/>
    <n v="0"/>
    <n v="7.5"/>
  </r>
  <r>
    <x v="18"/>
    <n v="2"/>
    <s v="Actividad propia"/>
    <s v="111.3.3"/>
    <s v="N/A"/>
    <s v="N/A"/>
    <s v="N/A"/>
    <s v="N/A"/>
    <s v="N/A"/>
    <s v="N/A"/>
    <s v="N/A"/>
    <s v="N/A"/>
    <s v="N/A"/>
    <s v="Realizar seguimiento trimestral  al diligenciamiento de la herramienta por parte de los servidores que se retiran y  apropiación por parte de los funcionarios que ingresan  y presentarlo al CIGD     (Informes (trimestrales)"/>
    <n v="25"/>
    <n v="2"/>
    <s v="Númerica"/>
    <s v="# de informes trimestrales elaborados / 2 informes trimestrales entregados"/>
    <d v="2025-06-03T00:00:00"/>
    <x v="17"/>
    <x v="5"/>
    <s v="111-GRUPO DE TRABAJO DE ADMINISTRACIÓN DE PERSONAL"/>
    <n v="15"/>
    <n v="50"/>
    <s v="Se anexa informe correspondiente al trimestre comprendido por los meses de junio, julio y agosto, relacionado con el diligenciamiento de la herramienta de transferencia del conocimiento."/>
    <m/>
    <n v="50"/>
    <s v="Se avala el avance dado a la presente actividad mediante informe en el cual se indic la cantidad de servicoes publicos que se han retiraddo de la entidad y que han diligencia el formato de transferencia del conocimiento al igual de aquellos que no han completado el trámite y que la administración esta haciendo los esfuerzos para que se finalice el mencionado trámite. "/>
    <m/>
    <n v="0"/>
    <n v="7.5"/>
  </r>
  <r>
    <x v="19"/>
    <n v="2"/>
    <s v="Producto"/>
    <s v="7100.1"/>
    <s v="Operativo"/>
    <s v="Promover el enfoque preventivo, diferencial y territorial en el que hacer misional de la entidad _x000a_"/>
    <s v="Cumplimiento de productos del PAI asociados a Fortalecer la gestión de la información, el conocimiento y la innovación para optimizar la capacidad institucional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PND - 2-01-4-c- Seguridad humana y justicia social - Portabilidad de datos para el empoderamiento ciudadano "/>
    <s v="Si"/>
    <s v="C-3503-0200-0012-20104c"/>
    <s v="Política Participación Ciudadana en la Gestión Pública _DIMENSIÓN Gestión con Valores para Resultados"/>
    <s v="N/A"/>
    <s v="Capacitaciones dirigidas al a los sujetos obligados para la adecuada inscripción de sus bases de datos en el Registro Nacional de Bases de Datos (RNBD), realizadas (registros fotográficos/capturas de pantallas )"/>
    <n v="50"/>
    <n v="6"/>
    <s v="Númerica"/>
    <s v="# de capacitaciones realizadas / 6 capacitaciones a realizar"/>
    <d v="2025-02-04T00:00:00"/>
    <x v="40"/>
    <x v="5"/>
    <s v="7100-DIRECCIÓN DE INVESTIGACIONES DE PROTECCIÓN DE DATOS PERSONALES;_x000a_73-GRUPO DE TRABAJO DE COMUNICACION"/>
    <n v="50"/>
    <n v="100"/>
    <s v="Se realizaron las seis (6) capacitaciones programadas sobre la Actualización del RNBD, según cronograma enviado al comienzo del año."/>
    <m/>
    <n v="100"/>
    <s v="Se verifico el cumplimiento del producto el cual se propuso realizar 6 capacitaciones dirigidas a los sujetos obligados par la adecuada inscripción de sus bases de datos en el Registro Nacional de Bases de Datos. "/>
    <m/>
    <n v="0"/>
    <n v="50"/>
  </r>
  <r>
    <x v="19"/>
    <n v="2"/>
    <s v="Actividad propia"/>
    <s v="7100.1.1"/>
    <s v="N/A"/>
    <s v="N/A"/>
    <s v="N/A"/>
    <s v="N/A"/>
    <s v="N/A"/>
    <s v="N/A"/>
    <s v="N/A"/>
    <s v="N/A"/>
    <s v="N/A"/>
    <s v="Elaborar y enviar cronograma de capacitaciones al grupo de comunicaciones  (correo electrónico con cronograma/único entregable)"/>
    <n v="10"/>
    <n v="1"/>
    <s v="Númerica"/>
    <s v="# de cronogramas enviados / 1 cronograma de capacitación a enviar"/>
    <d v="2025-02-04T00:00:00"/>
    <x v="50"/>
    <x v="3"/>
    <s v="7100-DIRECCIÓN DE INVESTIGACIONES DE PROTECCIÓN DE DATOS PERSONALES"/>
    <n v="5"/>
    <n v="100"/>
    <s v="Se elaboró y envío el cronograma de las 6 capacitaciones sobre la adecuada inscripción en el Registro Nacional de Bases de Datos -RNBD al grupo de comunicaciones"/>
    <d v="2025-02-07T00:00:00"/>
    <n v="100"/>
    <s v="Se evidencia soporte."/>
    <d v="2025-02-07T00:00:00"/>
    <n v="100"/>
    <n v="5"/>
  </r>
  <r>
    <x v="19"/>
    <n v="2"/>
    <s v="Actividad propia"/>
    <s v="7100.1.2"/>
    <s v="N/A"/>
    <s v="N/A"/>
    <s v="N/A"/>
    <s v="N/A"/>
    <s v="N/A"/>
    <s v="N/A"/>
    <s v="N/A"/>
    <s v="N/A"/>
    <s v="N/A"/>
    <s v="Realizar capacitaciones en temas relacionados con datos personales. (Registro fotográfico o captura de pantalla)"/>
    <n v="60"/>
    <n v="6"/>
    <s v="Númerica"/>
    <s v="# de capacitaciones realizadas / 6 capacitaciones a realizar"/>
    <d v="2025-02-11T00:00:00"/>
    <x v="0"/>
    <x v="0"/>
    <s v="7100-DIRECCIÓN DE INVESTIGACIONES DE PROTECCIÓN DE DATOS PERSONALES;_x000a_73-GRUPO DE TRABAJO DE COMUNICACION"/>
    <n v="30"/>
    <n v="100"/>
    <s v="Realización de la sexta y última capacitación sobre la actualización del RNBD el 9 de octubre de 2025"/>
    <m/>
    <n v="100"/>
    <s v="Se verifico el cumplimiento de la actividad con la realización de la 6ta capacitación de protección de Datos personales. "/>
    <m/>
    <n v="0"/>
    <n v="30"/>
  </r>
  <r>
    <x v="19"/>
    <n v="2"/>
    <s v="Actividad propia"/>
    <s v="7100.1.3"/>
    <s v="N/A"/>
    <s v="N/A"/>
    <s v="N/A"/>
    <s v="N/A"/>
    <s v="N/A"/>
    <s v="N/A"/>
    <s v="N/A"/>
    <s v="N/A"/>
    <s v="N/A"/>
    <s v="Realizar informes de capacitaciones realizadas  (Informe elaborado)"/>
    <n v="30"/>
    <n v="6"/>
    <s v="Númerica"/>
    <s v="# de informe realizado / 6 informes a realizar"/>
    <d v="2025-02-11T00:00:00"/>
    <x v="40"/>
    <x v="5"/>
    <s v="7100-DIRECCIÓN DE INVESTIGACIONES DE PROTECCIÓN DE DATOS PERSONALES"/>
    <n v="15"/>
    <n v="100"/>
    <s v="Realización de la sexta y última capacitación sobre la actualización del RNBD el 9 de octubre de 2025"/>
    <m/>
    <n v="100"/>
    <s v="Se verifica el cumplimiento del producto propuesto "/>
    <m/>
    <n v="0"/>
    <n v="15"/>
  </r>
  <r>
    <x v="19"/>
    <n v="2"/>
    <s v="Producto"/>
    <s v="7100.2"/>
    <s v="Innovador"/>
    <s v="Mejorar la oportunidad en la atención de trámites y servicios."/>
    <s v="Avance promedio de cumplimiento de productos asociados a mejorar la oportunidad en la atención de trámites y servicios."/>
    <s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N/A"/>
    <s v="No"/>
    <s v="C-3503-0200-0012-20104c"/>
    <s v="Política Fortalecimiento Organizacional y Simplificación de Procesos _DIMENSIÓN Gestión con Valores para Resultados"/>
    <s v="N/A"/>
    <s v="Modelo de inteligencia artificial (IA) para el análisis de las políticas de tratamiento de datos personales cargadas por los sujetos obligados en el Registro Nacional de Bases de Datos (RNBD), para la optimización del recurso humano, implementado (Informe que evidencie el paso a producción)"/>
    <n v="50"/>
    <n v="1"/>
    <s v="Númerica"/>
    <s v="# de informe realizado / 1 informes a realizar"/>
    <d v="2025-02-03T00:00:00"/>
    <x v="8"/>
    <x v="7"/>
    <s v="7100-DIRECCIÓN DE INVESTIGACIONES DE PROTECCIÓN DE DATOS PERSONALES"/>
    <n v="50"/>
    <n v="100"/>
    <s v="Se ejecutaron todas las etapas del producto dentro de los términos de acuerdo con las evidencias registradas en la plataforma. Se culmina con el informe final que se adjunta."/>
    <d v="2025-09-30T00:00:00"/>
    <n v="100"/>
    <s v="Se verifica el cumplimiento del producto con el informe del paso a producción de la versión del sistema RNBD que incluye la integración con el Detector de Políticas"/>
    <d v="2025-09-30T00:00:00"/>
    <n v="100"/>
    <n v="50"/>
  </r>
  <r>
    <x v="19"/>
    <n v="2"/>
    <s v="Actividad propia"/>
    <s v="7100.2.1"/>
    <s v="N/A"/>
    <s v="N/A"/>
    <s v="N/A"/>
    <s v="N/A"/>
    <s v="N/A"/>
    <s v="N/A"/>
    <s v="N/A"/>
    <s v="N/A"/>
    <s v="N/A"/>
    <s v="Realizar el diseño de la integración de la herramienta del Detector de Políticas con el Registro Nacional de Bases de Datos (Documento técnico con los diagramas de componentes requeridos y la descripción de cada uno)"/>
    <n v="20"/>
    <n v="1"/>
    <s v="Númerica"/>
    <s v="# de documentos elaborados y enviados / 1 documento a elaborar y enviar"/>
    <d v="2025-02-03T00:00:00"/>
    <x v="51"/>
    <x v="6"/>
    <s v="7100-DIRECCIÓN DE INVESTIGACIONES DE PROTECCIÓN DE DATOS PERSONALES"/>
    <n v="10"/>
    <n v="100"/>
    <s v="Se elaboró y envío el documento técnico con los diagramas de componentes y definiciones requeridas para la integración del detector de políticas con el Registro Nacional de Bases de Datos"/>
    <d v="2025-03-17T00:00:00"/>
    <n v="100"/>
    <s v="Se avala el cumplimiento de la actividad."/>
    <d v="2025-03-17T00:00:00"/>
    <n v="100"/>
    <n v="10"/>
  </r>
  <r>
    <x v="19"/>
    <n v="2"/>
    <s v="Actividad propia"/>
    <s v="7100.2.2"/>
    <s v="N/A"/>
    <s v="N/A"/>
    <s v="N/A"/>
    <s v="N/A"/>
    <s v="N/A"/>
    <s v="N/A"/>
    <s v="N/A"/>
    <s v="N/A"/>
    <s v="N/A"/>
    <s v="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
    <n v="30"/>
    <n v="1"/>
    <s v="Númerica"/>
    <s v="# de documentos elaborados y enviados / 1 documento a elaborar y enviar"/>
    <d v="2025-03-18T00:00:00"/>
    <x v="52"/>
    <x v="11"/>
    <s v="7100-DIRECCIÓN DE INVESTIGACIONES DE PROTECCIÓN DE DATOS PERSONALES"/>
    <n v="15"/>
    <n v="100"/>
    <s v="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
    <d v="2025-05-28T00:00:00"/>
    <n v="100"/>
    <s v="Se verifica cumplimiento de la actividad"/>
    <d v="2025-05-28T00:00:00"/>
    <n v="100"/>
    <n v="15"/>
  </r>
  <r>
    <x v="19"/>
    <n v="2"/>
    <s v="Actividad propia"/>
    <s v="7100.2.3"/>
    <s v="N/A"/>
    <s v="N/A"/>
    <s v="N/A"/>
    <s v="N/A"/>
    <s v="N/A"/>
    <s v="N/A"/>
    <s v="N/A"/>
    <s v="N/A"/>
    <s v="N/A"/>
    <s v="Ejecutar pruebas funcionales y pruebas de carga al sistema RNBD para garantizar su correcto funcionamiento en el proceso de  validación de documentos de políticas (Informe que detalle los resultados obtenidos durante el proceso de pruebas)"/>
    <n v="20"/>
    <n v="1"/>
    <s v="Númerica"/>
    <s v="# de documentos elaborados y enviados / 1 documento a elaborar y enviar"/>
    <d v="2025-06-03T00:00:00"/>
    <x v="24"/>
    <x v="2"/>
    <s v="7100-DIRECCIÓN DE INVESTIGACIONES DE PROTECCIÓN DE DATOS PERSONALES"/>
    <n v="10"/>
    <n v="100"/>
    <s v="Se entrega informe que detalla los resultados obtenidos de las pruebas de carga ejecutadas al servicio del detector de políticas implementado dentro del aplicativo SISI"/>
    <d v="2025-07-04T00:00:00"/>
    <n v="100"/>
    <s v="Se soporta el cumplimiento del 100% de la actividad con el informe de las pruebas de carga ejecutadas "/>
    <m/>
    <n v="100"/>
    <n v="10"/>
  </r>
  <r>
    <x v="19"/>
    <n v="2"/>
    <s v="Actividad propia"/>
    <s v="7100.2.4"/>
    <s v="N/A"/>
    <s v="N/A"/>
    <s v="N/A"/>
    <s v="N/A"/>
    <s v="N/A"/>
    <s v="N/A"/>
    <s v="N/A"/>
    <s v="N/A"/>
    <s v="N/A"/>
    <s v="Realizar capacitación a los usuarios funcionales para socializar el manejo del servicio del Detector de Políticas como parte del sistema RNBD (Actas de Capacitación realizadas a los usuarios funcionales)"/>
    <n v="10"/>
    <n v="1"/>
    <s v="Númerica"/>
    <s v="# de acta de  capacitaciones realizadas / 1 acta de  capacitaciones a realizar"/>
    <d v="2025-07-14T00:00:00"/>
    <x v="9"/>
    <x v="8"/>
    <s v="7100-DIRECCIÓN DE INVESTIGACIONES DE PROTECCIÓN DE DATOS PERSONALES"/>
    <n v="5"/>
    <n v="100"/>
    <s v="Se realizó la capacitación a los usuarios funcionales para socializar el manejo del servicio del detector de Políticas como parte del Sistema RNBD  "/>
    <d v="2025-08-29T00:00:00"/>
    <n v="100"/>
    <s v="Se valida el % de cumplimiento de la actividad. Se adjunta acta de realización de la capacitación a los usuarios funcionales del servicio de Política de la RNBD"/>
    <d v="2025-08-29T00:00:00"/>
    <n v="100"/>
    <n v="5"/>
  </r>
  <r>
    <x v="19"/>
    <n v="2"/>
    <s v="Actividad propia"/>
    <s v="7100.2.5"/>
    <s v="N/A"/>
    <s v="N/A"/>
    <s v="N/A"/>
    <s v="N/A"/>
    <s v="N/A"/>
    <s v="N/A"/>
    <s v="N/A"/>
    <s v="N/A"/>
    <s v="N/A"/>
    <s v="Realizar paso a producción de la versión del sistema RNBD que incluya la integración con el Detector de Políticas (Informe que evidencie el paso a producción)"/>
    <n v="20"/>
    <n v="1"/>
    <s v="Númerica"/>
    <s v="# de informe realizado / 1 informes a realizar"/>
    <d v="2025-09-01T00:00:00"/>
    <x v="8"/>
    <x v="7"/>
    <s v="7100-DIRECCIÓN DE INVESTIGACIONES DE PROTECCIÓN DE DATOS PERSONALES"/>
    <n v="10"/>
    <n v="100"/>
    <s v="El día 25 de septiembre se realiza paso a producción de la versión del RNBD que integra el Detector de Pruebas, segun informe adjunto."/>
    <d v="2025-09-30T00:00:00"/>
    <n v="100"/>
    <s v="Se valido el % de avance del 100% de la actividad, el cual se soporta con el informe que evidencia el paso a producción. "/>
    <d v="2025-09-30T00:00:00"/>
    <n v="100"/>
    <n v="10"/>
  </r>
  <r>
    <x v="20"/>
    <n v="4"/>
    <s v="Producto"/>
    <s v="50.1"/>
    <s v="Operativo"/>
    <s v="Fortalecer el Sistema Integral de Gestión Institucional en el marco del Modelo Integrado de Planeación y gestión para mejorar la prestación del servicio."/>
    <s v="Cumplimiento de productos del PAI asociados a Fortacer el Sistema Integral de Gestión Institucional para mejorar la prestación del servicio. _x000a_"/>
    <s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N/A"/>
    <s v="No"/>
    <s v="N/A"/>
    <s v="Política Control Interno _DIMENSIÓN Control Interno"/>
    <s v="N/A"/>
    <s v="Plan Anual de Auditorías ejecutado y presentado al CICCI (actas del CICCI firmadas semestralmente por Superintendente y jefe OCI)"/>
    <n v="50"/>
    <n v="100"/>
    <s v="Porcentual"/>
    <s v="% de plan ejecutado / 100% de plan a ejecutar"/>
    <d v="2025-01-02T00:00:00"/>
    <x v="10"/>
    <x v="5"/>
    <s v="50-OFICINA DE CONTROL INTERNO"/>
    <n v="50"/>
    <m/>
    <m/>
    <m/>
    <m/>
    <m/>
    <m/>
    <m/>
    <m/>
  </r>
  <r>
    <x v="20"/>
    <n v="4"/>
    <s v="Actividad propia"/>
    <s v="50.1.1"/>
    <s v="N/A"/>
    <s v="N/A"/>
    <s v="N/A"/>
    <s v="N/A"/>
    <s v="N/A"/>
    <s v="N/A"/>
    <s v="N/A"/>
    <s v="N/A"/>
    <s v="N/A"/>
    <s v="Ejecutar el plan anual de auditoría aprobado por el  Comité de Coordinación de Control Interno (Informes de auditorías internas basadas en riesgos, informes de auditorías SIGI e informes de cumplimiento realizados)_x000a_Entregable:  Plan Anual de auditorias con seguimiento y sus respectivas evidencias"/>
    <n v="80"/>
    <n v="100"/>
    <s v="Porcentual"/>
    <s v="% de plan ejecutado / 100% de plan a ejecutar"/>
    <d v="2025-01-02T00:00:00"/>
    <x v="10"/>
    <x v="5"/>
    <s v="50-OFICINA DE CONTROL INTERNO"/>
    <n v="40"/>
    <n v="60"/>
    <s v="La Oficina de Control Interno en su plan anual de auditoría 2025 tiene programado 77 actividades, de las cuales, para el tercer trimestre del corriente, reporta un total de trece (13) informes, conformados por una (1) auditoría Servicio a la Ciudadanía y 12 Informes de Ley/seguimiento y otros. _x000a__x000a_Su avance porcentual es del 60%, debido a que: _x000a__x000a_Primer seguimiento se reportó 16 informes (ley/seguimiento/otros) _x000a__x000a_Segundo seguimiento se reportó 17 informes (3 auditorías y 14 ley/seguimiento/otros) _x000a__x000a_Tercer seguimiento se reporta 13 informes (1 auditoría y 12 Ley/seguimiento/otros). _x000a__x000a_Para un total de 46 informes realizados. "/>
    <m/>
    <n v="60"/>
    <s v="De acuerdo con el plan anual de auditorias anexo, se evidencias cerca de 50 actividades reportadas de las cuales 31 ya fueron reportadas como ejecutadas "/>
    <m/>
    <n v="0"/>
    <n v="24"/>
  </r>
  <r>
    <x v="20"/>
    <n v="4"/>
    <s v="Actividad propia"/>
    <s v="50.1.2"/>
    <s v="N/A"/>
    <s v="N/A"/>
    <s v="N/A"/>
    <s v="N/A"/>
    <s v="N/A"/>
    <s v="N/A"/>
    <s v="N/A"/>
    <s v="N/A"/>
    <s v="N/A"/>
    <s v="Presentar ante el Comité de Coordinación de Control Interno el resultado del cumplimiento del Plan Anual de Auditorías (actas/diapositivas del CICCI firmadas semestralmente por Superintendente y jefe OCI) _x000a_Entregable: (actas del CICCI firmadas semestralmente por Superintendente y jefe OCI)"/>
    <n v="20"/>
    <n v="2"/>
    <s v="Númerica"/>
    <s v="# de Comités ejecutados / 2 Comités Programados"/>
    <d v="2025-06-03T00:00:00"/>
    <x v="10"/>
    <x v="5"/>
    <s v="50-OFICINA DE CONTROL INTERNO"/>
    <n v="10"/>
    <m/>
    <m/>
    <m/>
    <m/>
    <m/>
    <m/>
    <m/>
    <m/>
  </r>
  <r>
    <x v="20"/>
    <n v="4"/>
    <s v="Producto"/>
    <s v="50.2"/>
    <s v="Operativo"/>
    <s v="Fortalecer el Sistema Integral de Gestión Institucional en el marco del Modelo Integrado de Planeación y gestión para mejorar la prestación del servicio."/>
    <s v="Cumplimiento de productos del PAI asociados a Fortacer el Sistema Integral de Gestión Institucional para mejorar la prestación del servicio. _x000a_"/>
    <s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PND - 5-31-5-b- Convergencia regional - Entidades públicas territoriales y nacionales fortalecidas "/>
    <s v="No"/>
    <s v="N/A"/>
    <s v="Política Control Interno _DIMENSIÓN Control Interno"/>
    <s v="N/A"/>
    <s v="Seguimiento Planes de trabajo MIPG en el marco de la Política Control Interno, con seguimiento realizado y radicado ante la OAP  (Informe)Entregable: (Informes de seguimiento  a la implementación y actas del comité)"/>
    <n v="25"/>
    <n v="1"/>
    <s v="Númerica"/>
    <s v="# de Informe realizado y presentado / 1 Informe programado"/>
    <d v="2025-04-01T00:00:00"/>
    <x v="12"/>
    <x v="2"/>
    <s v="50-OFICINA DE CONTROL INTERNO"/>
    <n v="25"/>
    <n v="100"/>
    <s v="Se efectuó seguimiento al cumplimento de las acciones propuestas para las diecinueve (19) políticas de gestión y desempeño institucional,  así como a las actividades propuestas en la medición de la gestión y desempeño institucional “Formulario Único de Reporte y Avance de Gestión (FURAG)”; en pro de articular el Modelo Integrado de Planeación y Gestión. Como resultado del trabajo realizado, la OCI efectuó las recomendaciones correspondientes con el fin de cerrar brechas y generar alertas._x000a__x000a_"/>
    <d v="2025-04-21T00:00:00"/>
    <n v="100"/>
    <s v="Se verifica el cumplimiento con las evidencias allegadas "/>
    <d v="2025-05-27T00:00:00"/>
    <n v="100"/>
    <n v="25"/>
  </r>
  <r>
    <x v="20"/>
    <n v="4"/>
    <s v="Actividad propia"/>
    <s v="50.2.1"/>
    <s v="N/A"/>
    <s v="N/A"/>
    <s v="N/A"/>
    <s v="N/A"/>
    <s v="N/A"/>
    <s v="N/A"/>
    <s v="N/A"/>
    <s v="N/A"/>
    <s v="N/A"/>
    <s v="Realizar seguimiento a  los Planes de trabajo MIPG que afectan a la Política Control Interno, conforme a las recomendaciones del FURAG (Correo de solicitud de información a las áreas frente a los seguimientos de las MIPG cuando aplique)"/>
    <n v="80"/>
    <n v="1"/>
    <s v="Númerica"/>
    <s v="# de Informe realizado / 1 Informe programado"/>
    <d v="2025-04-01T00:00:00"/>
    <x v="12"/>
    <x v="2"/>
    <s v="50-OFICINA DE CONTROL INTERNO"/>
    <n v="20"/>
    <n v="100"/>
    <s v="Se reporta Memorando  con radicado  25-120785 del 13 de marzo 2025, en el cual se solicita seguimiento al cumplimiento de los planes de trabajo formulados para la mejora e implementación del Modelo Integrado de Planeación y Gestión – MIPG y se adjunta 1 Informe del seguimiento al MIPG. Esta actividad queda terminada."/>
    <d v="2025-07-31T00:00:00"/>
    <n v="100"/>
    <s v="Se verifica el cumplimiento de la actividad con los soportes anexos "/>
    <d v="2025-03-17T00:00:00"/>
    <n v="100"/>
    <n v="20"/>
  </r>
  <r>
    <x v="20"/>
    <n v="4"/>
    <s v="Actividad propia"/>
    <s v="50.2.2"/>
    <s v="N/A"/>
    <s v="N/A"/>
    <s v="N/A"/>
    <s v="N/A"/>
    <s v="N/A"/>
    <s v="N/A"/>
    <s v="N/A"/>
    <s v="N/A"/>
    <s v="N/A"/>
    <s v="Elaborar y presentar al Comité Institucional de Gestión y Desempeño el informe de seguimiento a la implementación del MIPG (Actas de CIGD)"/>
    <n v="20"/>
    <n v="1"/>
    <s v="Númerica"/>
    <s v="# de Acta presentada / 1 Acta programada"/>
    <d v="2025-04-01T00:00:00"/>
    <x v="12"/>
    <x v="2"/>
    <s v="50-OFICINA DE CONTROL INTERNO"/>
    <n v="5"/>
    <n v="100"/>
    <s v="Se aporta Acta de Comité de  Gestión y Desempeño No. 6 del día 27 de mayo de 2025, donde la OCI socializo el Informe de MIPG punto número cinco (5) del contenido del documento. Por lo anterior la actividad queda terminada."/>
    <d v="2025-07-31T00:00:00"/>
    <n v="100"/>
    <s v="Se verifica el cumplimiento de la actividad con los soportes anexos "/>
    <d v="2025-05-27T00:00:00"/>
    <n v="100"/>
    <n v="5"/>
  </r>
  <r>
    <x v="20"/>
    <n v="4"/>
    <s v="Producto"/>
    <s v="50.3"/>
    <s v="Operativo"/>
    <s v="Fortalecer el Sistema Integral de Gestión Institucional en el marco del Modelo Integrado de Planeación y gestión para mejorar la prestación del servicio."/>
    <s v="Cumplimiento de productos del PAI asociados a Fortacer el Sistema Integral de Gestión Institucional para mejorar la prestación del servicio. _x000a_"/>
    <s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N/A"/>
    <s v="No"/>
    <s v="N/A"/>
    <s v="Política Control Interno _DIMENSIÓN Control Interno"/>
    <s v="N/A"/>
    <s v="Objetivos estratégicos y orientaciones PND, evaluados frente a la planeación 2025 y el PES (Informe elaborado y enviado a Despacho y OAP/memorando o correo)"/>
    <n v="25"/>
    <n v="1"/>
    <s v="Númerica"/>
    <s v="# de Informe radicado / 1 Informe programado"/>
    <d v="2025-02-19T00:00:00"/>
    <x v="53"/>
    <x v="8"/>
    <s v="50-OFICINA DE CONTROL INTERNO"/>
    <n v="25"/>
    <n v="100"/>
    <s v="Se reporta Memorando con radicado 25-165192 dirigido a la OAP e Informe Seguimiento: “VERIFICACIÓN DEL CUMPLIMIENTO DE LOS COMPROMISOS ASIGNADOS A LA SIC DE ACUERDO CON EL PLAN NACIONAL DE DESARROLLO”. Por lo anterior esta actividad queda terminada._x000a__x000a_"/>
    <d v="2025-08-04T00:00:00"/>
    <n v="100"/>
    <s v="Se verifica  el cumplimiento de la actividad con los soportes anexos "/>
    <d v="2025-08-04T00:00:00"/>
    <n v="100"/>
    <n v="25"/>
  </r>
  <r>
    <x v="20"/>
    <n v="4"/>
    <s v="Actividad propia"/>
    <s v="50.3.1"/>
    <s v="N/A"/>
    <s v="N/A"/>
    <s v="N/A"/>
    <s v="N/A"/>
    <s v="N/A"/>
    <s v="N/A"/>
    <s v="N/A"/>
    <s v="N/A"/>
    <s v="N/A"/>
    <s v="Evaluar el cumplimiento de compromisos que la Superintendencia  tiene en el Plan Estratégico Sectorial frente a los objetivos estratégicos del ministerio (informe con los resultados de la evaluación elaborado)"/>
    <n v="80"/>
    <n v="1"/>
    <s v="Númerica"/>
    <s v="# de Documento soporte realizado / 1 Documento soporte programado"/>
    <d v="2025-02-19T00:00:00"/>
    <x v="53"/>
    <x v="8"/>
    <s v="50-OFICINA DE CONTROL INTERNO"/>
    <n v="20"/>
    <n v="100"/>
    <s v="Se presenta Informe de Seguimiento “VERIFICACIÓN DEL CUMPLIMIENTO DE LOS COMPROMISOS ASIGNADOS A LA SIC DE ACUERDO CON EL PLAN NACIONAL DE DESARROLLO”, de fecha 22 de abril de 2025. Por lo anterior la actividad se da por terminada."/>
    <d v="2025-08-04T00:00:00"/>
    <n v="100"/>
    <s v="Se verificó el cumplimiento de la actividad con los soportes anexos "/>
    <d v="2025-04-22T00:00:00"/>
    <n v="100"/>
    <n v="20"/>
  </r>
  <r>
    <x v="20"/>
    <n v="4"/>
    <s v="Actividad propia"/>
    <s v="50.3.3"/>
    <s v="N/A"/>
    <s v="N/A"/>
    <s v="N/A"/>
    <s v="N/A"/>
    <s v="N/A"/>
    <s v="N/A"/>
    <s v="N/A"/>
    <s v="N/A"/>
    <s v="N/A"/>
    <s v="Elaborar y radicar ante los responsables, el informe. (informe con los resultados de la evaluación elaborado y radicado al Superintendente y OAP / Correo-Memorando)"/>
    <n v="20"/>
    <n v="1"/>
    <s v="Númerica"/>
    <s v="# de Informe radicado / 1 Informe programado"/>
    <d v="2025-02-19T00:00:00"/>
    <x v="53"/>
    <x v="8"/>
    <s v="50-OFICINA DE CONTROL INTERNO"/>
    <n v="5"/>
    <n v="100"/>
    <s v="Se presenta Informe de Seguimiento “VERIFICACIÓN DEL CUMPLIMIENTO DE LOS COMPROMISOS ASIGNADOS A LA SIC DE ACUERDO CON EL PLAN NACIONAL DE DESARROLLO”, de fecha 22 de abril de 2025 y Memorando de envío con Rad. 25-165192.  Por lo anterior la actividad se da por terminada."/>
    <d v="2025-08-04T00:00:00"/>
    <n v="100"/>
    <s v="Se aprueba cumplimiento con las evidencias allegadas "/>
    <d v="2025-04-22T00:00:00"/>
    <n v="100"/>
    <n v="5"/>
  </r>
  <r>
    <x v="21"/>
    <n v="2"/>
    <s v="Producto"/>
    <s v="6000.1"/>
    <s v="Innovador"/>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N/A"/>
    <s v="No"/>
    <s v="C-3503-0200-0016-40401c"/>
    <s v="Política Gestión de la información estadística _DIMENSIÓN Información y Comunicación"/>
    <s v="C_COMP 1. Reducir comportamiento rentista de agentes, sujetos de inspección, vigilancia y control por Superin. PND_TRANSF_ Productiva, internacionalización y acción clímatica _ c. políticas de competencia, consumidor e infraestructura de calidad modernas"/>
    <s v="Campañas de control preventivo en los sectores eléctrico, seguridad vial, hogar y construcción e hidrocarburos, realizadas  (Informe con análisis del desarrollo de la campaña)"/>
    <n v="14"/>
    <n v="4"/>
    <s v="Númerica"/>
    <s v="# de Informes con análisis del desarrollo de la campaña realizados / 4 Informes con análisis del desarrollo de la campaña a realizar"/>
    <d v="2025-01-13T00:00:00"/>
    <x v="10"/>
    <x v="5"/>
    <s v="6000-DESPACHO DEL SUPERINTENDENTE DELEGADO PARA EL CONTROL Y VERIFICACIÓN DE REGLAMENTOS TÉCNICOS Y METROLOGÍA LEGAL"/>
    <n v="14"/>
    <m/>
    <m/>
    <m/>
    <m/>
    <m/>
    <m/>
    <m/>
    <m/>
  </r>
  <r>
    <x v="21"/>
    <n v="2"/>
    <s v="Actividad propia"/>
    <s v="6000.1.1"/>
    <s v="N/A"/>
    <s v="N/A"/>
    <s v="N/A"/>
    <s v="N/A"/>
    <s v="N/A"/>
    <s v="N/A"/>
    <s v="N/A"/>
    <s v="N/A"/>
    <s v="N/A"/>
    <s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
    <n v="20"/>
    <n v="4"/>
    <s v="Númerica"/>
    <s v="# de Campañas planificadas / 4 Campañas programadas"/>
    <d v="2025-01-13T00:00:00"/>
    <x v="54"/>
    <x v="8"/>
    <s v="6000-DESPACHO DEL SUPERINTENDENTE DELEGADO PARA EL CONTROL Y VERIFICACIÓN DE REGLAMENTOS TÉCNICOS Y METROLOGÍA LEGAL"/>
    <n v="2.8"/>
    <n v="100"/>
    <s v="Se cumplió con la actividad de planificación de las campañas, la cual incluyó la definición del objetivo, contenido, alcance, así como la fijación de metas e indicadores de medición._x000a_Como resultado, se elaboró el documento de planificación en el que se identifican cuatro campañas."/>
    <d v="2025-08-26T00:00:00"/>
    <n v="100"/>
    <s v="Se validad el porcentaje de avance de la actividad. Se dio cumplimiento a la actividad en los tiempos planeados. Los soportes corresponden a los entregables concertados. "/>
    <d v="2025-08-26T00:00:00"/>
    <n v="100"/>
    <n v="2.8"/>
  </r>
  <r>
    <x v="21"/>
    <n v="2"/>
    <s v="Actividad propia"/>
    <s v="6000.1.2"/>
    <s v="N/A"/>
    <s v="N/A"/>
    <s v="N/A"/>
    <s v="N/A"/>
    <s v="N/A"/>
    <s v="N/A"/>
    <s v="N/A"/>
    <s v="N/A"/>
    <s v="N/A"/>
    <s v="Establecer el cronograma de visitas y requerimientos de cada una de las campañas en los sectores definidos (Cronograma)"/>
    <n v="20"/>
    <n v="4"/>
    <s v="Númerica"/>
    <s v="# de Cronogramas elaborados / 4 Cronogramas programados"/>
    <d v="2025-01-13T00:00:00"/>
    <x v="10"/>
    <x v="5"/>
    <s v="6000-DESPACHO DEL SUPERINTENDENTE DELEGADO PARA EL CONTROL Y VERIFICACIÓN DE REGLAMENTOS TÉCNICOS Y METROLOGÍA LEGAL"/>
    <n v="2.8"/>
    <m/>
    <m/>
    <m/>
    <m/>
    <m/>
    <m/>
    <m/>
    <m/>
  </r>
  <r>
    <x v="21"/>
    <n v="2"/>
    <s v="Actividad propia"/>
    <s v="6000.1.3"/>
    <s v="N/A"/>
    <s v="N/A"/>
    <s v="N/A"/>
    <s v="N/A"/>
    <s v="N/A"/>
    <s v="N/A"/>
    <s v="N/A"/>
    <s v="N/A"/>
    <s v="N/A"/>
    <s v="Ejecutar el cronograma de visitas y requerimientos (Seguimiento al cronograma)"/>
    <n v="30"/>
    <n v="100"/>
    <s v="Porcentual"/>
    <s v="% de Actividades ejecutadas / 100% de Actividades programadas"/>
    <d v="2025-01-13T00:00:00"/>
    <x v="10"/>
    <x v="5"/>
    <s v="6000-DESPACHO DEL SUPERINTENDENTE DELEGADO PARA EL CONTROL Y VERIFICACIÓN DE REGLAMENTOS TÉCNICOS Y METROLOGÍA LEGAL"/>
    <n v="4.2"/>
    <m/>
    <m/>
    <m/>
    <m/>
    <m/>
    <m/>
    <m/>
    <m/>
  </r>
  <r>
    <x v="21"/>
    <n v="2"/>
    <s v="Actividad propia"/>
    <s v="6000.1.4"/>
    <s v="N/A"/>
    <s v="N/A"/>
    <s v="N/A"/>
    <s v="N/A"/>
    <s v="N/A"/>
    <s v="N/A"/>
    <s v="N/A"/>
    <s v="N/A"/>
    <s v="N/A"/>
    <s v="Análisis del desarrollo de la campaña (Informe con análisis del desarrollo de la campaña)"/>
    <n v="30"/>
    <n v="4"/>
    <s v="Númerica"/>
    <s v="# de Informes con análisis del desarrollo de la campaña realizados / 4 Informes con análisis del desarrollo de la campaña a realizar"/>
    <d v="2025-01-13T00:00:00"/>
    <x v="10"/>
    <x v="5"/>
    <s v="6000-DESPACHO DEL SUPERINTENDENTE DELEGADO PARA EL CONTROL Y VERIFICACIÓN DE REGLAMENTOS TÉCNICOS Y METROLOGÍA LEGAL"/>
    <n v="4.2"/>
    <m/>
    <m/>
    <m/>
    <m/>
    <m/>
    <m/>
    <m/>
    <m/>
  </r>
  <r>
    <x v="21"/>
    <n v="2"/>
    <s v="Producto"/>
    <s v="6000.2"/>
    <s v="Innovador"/>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N/A"/>
    <s v="No"/>
    <s v="C-3503-0200-0016-40401c"/>
    <s v="Política Gestión Documental _DIMENSIÓN Información y Comunicación"/>
    <s v="C_COMP 1. Reducir comportamiento rentista de agentes, sujetos de inspección, vigilancia y control por Superin. PND_TRANSF_ Productiva, internacionalización y acción clímatica _ c. políticas de competencia, consumidor e infraestructura de calidad modernas"/>
    <s v="Campañas de control preventivo en surtidores de combustibles, balanzas, preempacados y alcoholímetros, realizadas (Informe con análisis del desarrollo de la campaña)"/>
    <n v="14"/>
    <n v="6"/>
    <s v="Númerica"/>
    <s v="# de Informes con análisis del desarrollo de la campaña realizados / 6 Informes con análisis del desarrollo de la campaña a realizar"/>
    <d v="2025-01-13T00:00:00"/>
    <x v="10"/>
    <x v="5"/>
    <s v="6000-DESPACHO DEL SUPERINTENDENTE DELEGADO PARA EL CONTROL Y VERIFICACIÓN DE REGLAMENTOS TÉCNICOS Y METROLOGÍA LEGAL"/>
    <n v="14"/>
    <m/>
    <m/>
    <m/>
    <m/>
    <m/>
    <m/>
    <m/>
    <m/>
  </r>
  <r>
    <x v="21"/>
    <n v="2"/>
    <s v="Actividad propia"/>
    <s v="6000.2.1"/>
    <s v="N/A"/>
    <s v="N/A"/>
    <s v="N/A"/>
    <s v="N/A"/>
    <s v="N/A"/>
    <s v="N/A"/>
    <s v="N/A"/>
    <s v="N/A"/>
    <s v="N/A"/>
    <s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
    <n v="20"/>
    <n v="6"/>
    <s v="Númerica"/>
    <s v="# de Campañas planificadas / 6 Campañas programadas"/>
    <d v="2025-01-13T00:00:00"/>
    <x v="54"/>
    <x v="8"/>
    <s v="6000-DESPACHO DEL SUPERINTENDENTE DELEGADO PARA EL CONTROL Y VERIFICACIÓN DE REGLAMENTOS TÉCNICOS Y METROLOGÍA LEGAL"/>
    <n v="2.8"/>
    <n v="100"/>
    <s v="Se cumplió con la actividad de planificación de las campañas, la cual incluyó la definición del objetivo, contenido, alcance, así como la fijación de metas e indicadores de medición._x000a_Como resultado, se elaboró el documento de planificación en el que se identifican seis campañas"/>
    <d v="2025-08-26T00:00:00"/>
    <n v="100"/>
    <s v="Se valida el porcentaje de cumplimiento de la actividad. Los entregables corresponden a los documentos de Planeación de las campañas a realizar. "/>
    <n v="-1"/>
    <n v="100"/>
    <n v="2.8"/>
  </r>
  <r>
    <x v="21"/>
    <n v="2"/>
    <s v="Actividad propia"/>
    <s v="6000.2.2"/>
    <s v="N/A"/>
    <s v="N/A"/>
    <s v="N/A"/>
    <s v="N/A"/>
    <s v="N/A"/>
    <s v="N/A"/>
    <s v="N/A"/>
    <s v="N/A"/>
    <s v="N/A"/>
    <s v="Establecer el cronograma de visitas y requerimientos de cada una de las campañas en los sectores definidos (Cronograma)"/>
    <n v="20"/>
    <n v="6"/>
    <s v="Númerica"/>
    <s v="# de Cronogramas elaborados / 6 Cronogramas programados"/>
    <d v="2025-01-13T00:00:00"/>
    <x v="10"/>
    <x v="5"/>
    <s v="6000-DESPACHO DEL SUPERINTENDENTE DELEGADO PARA EL CONTROL Y VERIFICACIÓN DE REGLAMENTOS TÉCNICOS Y METROLOGÍA LEGAL"/>
    <n v="2.8"/>
    <m/>
    <m/>
    <m/>
    <m/>
    <m/>
    <m/>
    <m/>
    <m/>
  </r>
  <r>
    <x v="21"/>
    <n v="2"/>
    <s v="Actividad propia"/>
    <s v="6000.2.3"/>
    <s v="N/A"/>
    <s v="N/A"/>
    <s v="N/A"/>
    <s v="N/A"/>
    <s v="N/A"/>
    <s v="N/A"/>
    <s v="N/A"/>
    <s v="N/A"/>
    <s v="N/A"/>
    <s v="Ejecutar el cronograma de visitas y requerimientos (Seguimiento al cronograma)"/>
    <n v="30"/>
    <n v="100"/>
    <s v="Porcentual"/>
    <s v="% de Actividades ejecutadas / 100% de Actividades programadas"/>
    <d v="2025-01-13T00:00:00"/>
    <x v="10"/>
    <x v="5"/>
    <s v="6000-DESPACHO DEL SUPERINTENDENTE DELEGADO PARA EL CONTROL Y VERIFICACIÓN DE REGLAMENTOS TÉCNICOS Y METROLOGÍA LEGAL"/>
    <n v="4.2"/>
    <m/>
    <m/>
    <m/>
    <m/>
    <m/>
    <m/>
    <m/>
    <m/>
  </r>
  <r>
    <x v="21"/>
    <n v="2"/>
    <s v="Actividad propia"/>
    <s v="6000.2.4"/>
    <s v="N/A"/>
    <s v="N/A"/>
    <s v="N/A"/>
    <s v="N/A"/>
    <s v="N/A"/>
    <s v="N/A"/>
    <s v="N/A"/>
    <s v="N/A"/>
    <s v="N/A"/>
    <s v="Análisis del desarrollo de la campaña (Informe con análisis del desarrollo de la campaña)"/>
    <n v="30"/>
    <n v="6"/>
    <s v="Númerica"/>
    <s v="# de Informes con análisis del desarrollo de la campaña realizados / 6 Informes con análisis del desarrollo de la campaña a realizar"/>
    <d v="2025-01-13T00:00:00"/>
    <x v="10"/>
    <x v="5"/>
    <s v="6000-DESPACHO DEL SUPERINTENDENTE DELEGADO PARA EL CONTROL Y VERIFICACIÓN DE REGLAMENTOS TÉCNICOS Y METROLOGÍA LEGAL"/>
    <n v="4.2"/>
    <m/>
    <m/>
    <m/>
    <m/>
    <m/>
    <m/>
    <m/>
    <m/>
  </r>
  <r>
    <x v="21"/>
    <n v="2"/>
    <s v="Producto"/>
    <s v="6000.3"/>
    <s v="Innovador"/>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N/A"/>
    <s v="No"/>
    <s v="C-3503-0200-0016-40401c"/>
    <s v="Política Gestión de la información estadística _DIMENSIÓN Información y Comunicación"/>
    <s v="C_COMP 1. Reducir comportamiento rentista de agentes, sujetos de inspección, vigilancia y control por Superin. PND_TRANSF_ Productiva, internacionalización y acción clímatica _ c. políticas de competencia, consumidor e infraestructura de calidad modernas"/>
    <s v="Campañas de control preventivo en control de precios en cualquiera de los siguientes temas: combustibles, medicamentos o leche cruda, realizadas. (Informe con análisis del desarrollo de la campaña)"/>
    <n v="14"/>
    <n v="2"/>
    <s v="Númerica"/>
    <s v="# de Informes con análisis del desarrollo de la campaña realizados / 2 Informes con análisis del desarrollo de la campaña a realizar"/>
    <d v="2025-01-13T00:00:00"/>
    <x v="10"/>
    <x v="5"/>
    <s v="6000-DESPACHO DEL SUPERINTENDENTE DELEGADO PARA EL CONTROL Y VERIFICACIÓN DE REGLAMENTOS TÉCNICOS Y METROLOGÍA LEGAL"/>
    <n v="14"/>
    <m/>
    <m/>
    <m/>
    <m/>
    <m/>
    <m/>
    <m/>
    <m/>
  </r>
  <r>
    <x v="21"/>
    <n v="2"/>
    <s v="Actividad propia"/>
    <s v="6000.3.1"/>
    <s v="N/A"/>
    <s v="N/A"/>
    <s v="N/A"/>
    <s v="N/A"/>
    <s v="N/A"/>
    <s v="N/A"/>
    <s v="N/A"/>
    <s v="N/A"/>
    <s v="N/A"/>
    <s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
    <n v="20"/>
    <n v="2"/>
    <s v="Númerica"/>
    <s v="# de Campañas planificadas / 2 Campañas programadas"/>
    <d v="2025-01-13T00:00:00"/>
    <x v="54"/>
    <x v="8"/>
    <s v="6000-DESPACHO DEL SUPERINTENDENTE DELEGADO PARA EL CONTROL Y VERIFICACIÓN DE REGLAMENTOS TÉCNICOS Y METROLOGÍA LEGAL"/>
    <n v="2.8"/>
    <n v="100"/>
    <s v="Se realizó el cargue de los entregables correspondientes a la planificación de las campañas, en cumplimiento de la actividad Planificar las campañas, la cual incluyó la definición del objetivo, contenido, alcance, metas e indicadores de medición. (Documento con la planificación de la campaña)"/>
    <d v="2025-08-27T00:00:00"/>
    <n v="100"/>
    <s v="Se validad el cumplimiento al 100% de la actividad. los adjuntos corresponden a entregables programado (Documento de las campañas planificadas)"/>
    <d v="2025-08-27T00:00:00"/>
    <n v="100"/>
    <n v="2.8"/>
  </r>
  <r>
    <x v="21"/>
    <n v="2"/>
    <s v="Actividad propia"/>
    <s v="6000.3.2"/>
    <s v="N/A"/>
    <s v="N/A"/>
    <s v="N/A"/>
    <s v="N/A"/>
    <s v="N/A"/>
    <s v="N/A"/>
    <s v="N/A"/>
    <s v="N/A"/>
    <s v="N/A"/>
    <s v="Establecer el cronograma de visitas y requerimientos de cada una de las campañas en los sectores definidos (Cronograma)"/>
    <n v="20"/>
    <n v="2"/>
    <s v="Númerica"/>
    <s v="# de Cronogramas elaborados / 2 Cronogramas programados"/>
    <d v="2025-01-13T00:00:00"/>
    <x v="10"/>
    <x v="5"/>
    <s v="6000-DESPACHO DEL SUPERINTENDENTE DELEGADO PARA EL CONTROL Y VERIFICACIÓN DE REGLAMENTOS TÉCNICOS Y METROLOGÍA LEGAL"/>
    <n v="2.8"/>
    <m/>
    <m/>
    <m/>
    <m/>
    <m/>
    <m/>
    <m/>
    <m/>
  </r>
  <r>
    <x v="21"/>
    <n v="2"/>
    <s v="Actividad propia"/>
    <s v="6000.3.3"/>
    <s v="N/A"/>
    <s v="N/A"/>
    <s v="N/A"/>
    <s v="N/A"/>
    <s v="N/A"/>
    <s v="N/A"/>
    <s v="N/A"/>
    <s v="N/A"/>
    <s v="N/A"/>
    <s v="Ejecutar el cronograma de visitas y requerimientos (Seguimiento al cronograma)"/>
    <n v="30"/>
    <n v="100"/>
    <s v="Porcentual"/>
    <s v="% de Actividades ejecutadas / 100% de Actividades programadas"/>
    <d v="2025-01-13T00:00:00"/>
    <x v="10"/>
    <x v="5"/>
    <s v="6000-DESPACHO DEL SUPERINTENDENTE DELEGADO PARA EL CONTROL Y VERIFICACIÓN DE REGLAMENTOS TÉCNICOS Y METROLOGÍA LEGAL"/>
    <n v="4.2"/>
    <m/>
    <m/>
    <m/>
    <m/>
    <m/>
    <m/>
    <m/>
    <m/>
  </r>
  <r>
    <x v="21"/>
    <n v="2"/>
    <s v="Actividad propia"/>
    <s v="6000.3.4"/>
    <s v="N/A"/>
    <s v="N/A"/>
    <s v="N/A"/>
    <s v="N/A"/>
    <s v="N/A"/>
    <s v="N/A"/>
    <s v="N/A"/>
    <s v="N/A"/>
    <s v="N/A"/>
    <s v="Análisis del desarrollo de la campaña (Informe con análisis del desarrollo de la campaña)"/>
    <n v="30"/>
    <n v="2"/>
    <s v="Númerica"/>
    <s v="# de Informes con análisis del desarrollo de la campaña realizados / 2 Informes con análisis del desarrollo de la campaña a realizar"/>
    <d v="2025-01-13T00:00:00"/>
    <x v="10"/>
    <x v="5"/>
    <s v="6000-DESPACHO DEL SUPERINTENDENTE DELEGADO PARA EL CONTROL Y VERIFICACIÓN DE REGLAMENTOS TÉCNICOS Y METROLOGÍA LEGAL"/>
    <n v="4.2"/>
    <m/>
    <m/>
    <m/>
    <m/>
    <m/>
    <m/>
    <m/>
    <m/>
  </r>
  <r>
    <x v="21"/>
    <n v="2"/>
    <s v="Producto"/>
    <s v="6000.4"/>
    <s v="Operativo"/>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N/A"/>
    <s v="No"/>
    <s v="C-3503-0200-0016-40401c"/>
    <s v="Política Gestión Documental _DIMENSIÓN Información y Comunicación"/>
    <s v="C_COMP 1. Reducir comportamiento rentista de agentes, sujetos de inspección, vigilancia y control por Superin. PND_TRANSF_ Productiva, internacionalización y acción clímatica _ c. políticas de competencia, consumidor e infraestructura de calidad modernas"/>
    <s v="Proyecto de Reglamento Técnico Metrológico de Medidores de Agua de uso residencial, elaborado y enviado (Documento proyecto y correo de envío o memorando)"/>
    <n v="14"/>
    <n v="1"/>
    <s v="Númerica"/>
    <s v="# de Correo electrónico de remisión y proyecto de acto administrativo ajustado / Único entregable / 1 Correo electrónico de remisión y proyecto de acto administrativo ajustado / Único entregable"/>
    <d v="2025-02-03T00:00:00"/>
    <x v="55"/>
    <x v="9"/>
    <s v="6000-DESPACHO DEL SUPERINTENDENTE DELEGADO PARA EL CONTROL Y VERIFICACIÓN DE REGLAMENTOS TÉCNICOS Y METROLOGÍA LEGAL"/>
    <n v="14"/>
    <n v="100"/>
    <s v="Se ajusta el proyecto de acto administrativo correspondiente al Proyecto de Reglamento Técnico Metrológico de Medidores de Agua de uso residencial, incorporando las observaciones y comentarios recibidos durante el proceso de revisión y se remitie la versión final al Grupo de Regulación para su expedición."/>
    <d v="2025-09-02T00:00:00"/>
    <n v="100"/>
    <s v="Se verifica el cumplimiento del entregable y el indicador propuesto."/>
    <d v="2025-10-17T00:00:00"/>
    <n v="100"/>
    <n v="14"/>
  </r>
  <r>
    <x v="21"/>
    <n v="2"/>
    <s v="Actividad propia"/>
    <s v="6000.4.1"/>
    <s v="N/A"/>
    <s v="N/A"/>
    <s v="N/A"/>
    <s v="N/A"/>
    <s v="N/A"/>
    <s v="N/A"/>
    <s v="N/A"/>
    <s v="N/A"/>
    <s v="N/A"/>
    <s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
    <n v="20"/>
    <n v="1"/>
    <s v="Númerica"/>
    <s v="# de Memorando de remisión -correo electrónico de remisión y proyecto de acto administrativo ajustado / Formato Matriz comentarios  Único entregable / 1 Memorando de remisión -correo electrónico de remisión y proyecto de acto administrativo ajustado / Formato Matriz comentarios  Único entregable"/>
    <d v="2025-02-03T00:00:00"/>
    <x v="22"/>
    <x v="6"/>
    <s v="6000-DESPACHO DEL SUPERINTENDENTE DELEGADO PARA EL CONTROL Y VERIFICACIÓN DE REGLAMENTOS TÉCNICOS Y METROLOGÍA LEGAL"/>
    <n v="2.8"/>
    <n v="100"/>
    <s v="Se presenta como evidencia el correo electrónico de remisión, junto con la matriz de comentarios para el Reglamento Técnico de Medidores de Agua."/>
    <d v="2025-02-06T00:00:00"/>
    <n v="100"/>
    <s v="Se revisan los entregables y en la matriz de comentarios y se evidencia la justificación a la no necesidad de modificar el proyecto de acto administrativo, razón por lo cual no se solicita esta ultima evidencia y se verifica el cumplimiento con los demás anexos (correo - matriz de comentarios)"/>
    <d v="2025-02-06T00:00:00"/>
    <n v="100"/>
    <n v="2.8"/>
  </r>
  <r>
    <x v="21"/>
    <n v="2"/>
    <s v="Actividad propia"/>
    <s v="6000.4.2"/>
    <s v="N/A"/>
    <s v="N/A"/>
    <s v="N/A"/>
    <s v="N/A"/>
    <s v="N/A"/>
    <s v="N/A"/>
    <s v="N/A"/>
    <s v="N/A"/>
    <s v="N/A"/>
    <s v="Remitir el proyecto de acto administrativo a la Dirección de Regulación del Ministerio de Comercio, Industria y Turismo para obtener concepto previo. (correo electrónico de remisión (o memo de traslado) y proyecto de acto administrativo  / Único entregable)"/>
    <n v="20"/>
    <n v="1"/>
    <s v="Númerica"/>
    <s v="# de Correo electrónico de remisión (o memo de traslado) y proyecto de acto administrativo  / Único entregable / 1 Correo electrónico de remisión (o memo de traslado) y proyecto de acto administrativo  / Único entregable"/>
    <d v="2025-03-17T00:00:00"/>
    <x v="56"/>
    <x v="1"/>
    <s v="6000-DESPACHO DEL SUPERINTENDENTE DELEGADO PARA EL CONTROL Y VERIFICACIÓN DE REGLAMENTOS TÉCNICOS Y METROLOGÍA LEGAL"/>
    <n v="2.8"/>
    <n v="100"/>
    <s v="Se adjunta el proyecto del acto administrativo correspondiente al Reglamento Técnico Metrológico de Medidores de Agua para uso residencial, enviado a la Dirección de Regulación del Ministerio de Comercio, Industria y Turismo, junto con el memorando de traslado, identificado con el radicado 25-120448-0."/>
    <d v="2025-03-17T00:00:00"/>
    <n v="100"/>
    <s v="Se verifica el cumplimiento de la actividad con las evidencias aportadas "/>
    <d v="2025-03-17T00:00:00"/>
    <n v="100"/>
    <n v="2.8"/>
  </r>
  <r>
    <x v="21"/>
    <n v="2"/>
    <s v="Actividad propia"/>
    <s v="6000.4.3"/>
    <s v="N/A"/>
    <s v="N/A"/>
    <s v="N/A"/>
    <s v="N/A"/>
    <s v="N/A"/>
    <s v="N/A"/>
    <s v="N/A"/>
    <s v="N/A"/>
    <s v="N/A"/>
    <s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
    <n v="20"/>
    <n v="1"/>
    <s v="Númerica"/>
    <s v="# de Memorando de remisión o correo electrónico de remisión, proyecto de acto administrativo ajustado y Formato Matriz diligenciado / Único entregable / 1 Memorando de remisión o correo electrónico de remisión, proyecto de acto administrativo ajustado y Formato Matriz diligenciado / Único entregable"/>
    <d v="2025-04-07T00:00:00"/>
    <x v="57"/>
    <x v="11"/>
    <s v="6000-DESPACHO DEL SUPERINTENDENTE DELEGADO PARA EL CONTROL Y VERIFICACIÓN DE REGLAMENTOS TÉCNICOS Y METROLOGÍA LEGAL"/>
    <n v="2.8"/>
    <n v="100"/>
    <s v="Se adjunta como evidencia el correo enviado el 2 de mayo, relacionado con el proyecto de acto administrativo ajustado correspondiente al Proyecto de Reglamento Técnico Metrológico para Medidores de Agua de Uso Residencial. Al final del documento se incluye el formato matriz debidamente diligenciado, junto con sus respectivas respuestas."/>
    <d v="2025-05-02T00:00:00"/>
    <n v="100"/>
    <s v="Se verifica el cumplimiento de la actividad con los soportes anexos "/>
    <d v="2025-05-02T00:00:00"/>
    <n v="100"/>
    <n v="2.8"/>
  </r>
  <r>
    <x v="21"/>
    <n v="2"/>
    <s v="Actividad propia"/>
    <s v="6000.4.4"/>
    <s v="N/A"/>
    <s v="N/A"/>
    <s v="N/A"/>
    <s v="N/A"/>
    <s v="N/A"/>
    <s v="N/A"/>
    <s v="N/A"/>
    <s v="N/A"/>
    <s v="N/A"/>
    <s v="Remitir el proyecto de acto administrativo a abogacía de la competencia. (correo electrónico de remisión (o memo de traslado) y proyecto de acto administrativo  / Único entregable)"/>
    <n v="20"/>
    <n v="1"/>
    <s v="Númerica"/>
    <s v="# de Correo electrónico de remisión y proyecto de acto administrativo ajustado / Único entregable / 1 Correo electrónico de remisión y proyecto de acto administrativo ajustado / Único entregable"/>
    <d v="2025-05-05T00:00:00"/>
    <x v="58"/>
    <x v="11"/>
    <s v="6000-DESPACHO DEL SUPERINTENDENTE DELEGADO PARA EL CONTROL Y VERIFICACIÓN DE REGLAMENTOS TÉCNICOS Y METROLOGÍA LEGAL"/>
    <n v="2.8"/>
    <n v="100"/>
    <s v="Se anexa memorando de solicitud de concepto de abogacía de la competencia, con radicado 25-120355, junto con (i) proyecto de acto administrativo; (ii) cuestionario de incidencia sobre la libre competencia; (iii) análisis de impacto normativo ex ante completo y (iv) matriz de comentarios de la consulta pública y análisis de impacto normativo del anteproyecto."/>
    <d v="2025-05-23T00:00:00"/>
    <n v="100"/>
    <s v="Las evidencias reportadas permiten verificar el cumplimiento de la actividad "/>
    <d v="2025-03-17T00:00:00"/>
    <n v="100"/>
    <n v="2.8"/>
  </r>
  <r>
    <x v="21"/>
    <n v="2"/>
    <s v="Actividad propia"/>
    <s v="6000.4.5"/>
    <s v="N/A"/>
    <s v="N/A"/>
    <s v="N/A"/>
    <s v="N/A"/>
    <s v="N/A"/>
    <s v="N/A"/>
    <s v="N/A"/>
    <s v="N/A"/>
    <s v="N/A"/>
    <s v="Ajustar el proyecto de acto administrativo acorde con comentarios, si hubiere lugar y enviar al Grupo de regulación para su expedición. (Correo electrónico de remisión y proyecto de acto administrativo ajustado / Único entregable)"/>
    <n v="20"/>
    <n v="1"/>
    <s v="Númerica"/>
    <s v="# de Correo electrónico de remisión y proyecto de acto administrativo ajustado / Único entregable / 1 Correo electrónico de remisión y proyecto de acto administrativo ajustado / Único entregable"/>
    <d v="2025-06-20T00:00:00"/>
    <x v="55"/>
    <x v="9"/>
    <s v="6000-DESPACHO DEL SUPERINTENDENTE DELEGADO PARA EL CONTROL Y VERIFICACIÓN DE REGLAMENTOS TÉCNICOS Y METROLOGÍA LEGAL"/>
    <n v="2.8"/>
    <n v="100"/>
    <s v="Se ajusta el proyecto de acto administrativo incorporando las observaciones y comentarios recibidos durante el proceso de revisión y se remitir la versión final al Grupo de Regulación para su expedición"/>
    <d v="2025-09-02T00:00:00"/>
    <n v="100"/>
    <s v="Se verifica el cumplimiento del indicador y entregable propuesto para la actividad de ajustar el proyecto de acto administrativo y envió al grupo de regulación "/>
    <d v="2025-10-17T00:00:00"/>
    <n v="100"/>
    <n v="2.8"/>
  </r>
  <r>
    <x v="21"/>
    <n v="2"/>
    <s v="Producto"/>
    <s v="6000.5"/>
    <s v="Operativo"/>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N/A"/>
    <s v="No"/>
    <s v="C-3503-0200-0016-40401c"/>
    <s v="Política Gestión Documental _DIMENSIÓN Información y Comunicación"/>
    <s v="C_COMP 1. Reducir comportamiento rentista de agentes, sujetos de inspección, vigilancia y control por Superin. PND_TRANSF_ Productiva, internacionalización y acción clímatica _ c. políticas de competencia, consumidor e infraestructura de calidad modernas"/>
    <s v="Proyecto de Reglamento Técnico Metrológico de Medidores de Gas de uso residencial elaborado y enviado a la abogacia de la competencia. (Documento proyecto y correo de envío o memorando)"/>
    <n v="14"/>
    <n v="1"/>
    <s v="Númerica"/>
    <s v="# de Correo electrónico de remisión (o memo de traslado) y proyecto de acto administrativo  / Único entregable / 1 Correo electrónico de remisión (o memo de traslado) y proyecto de acto administrativo  / Único entregable"/>
    <d v="2025-02-19T00:00:00"/>
    <x v="18"/>
    <x v="9"/>
    <s v="6000-DESPACHO DEL SUPERINTENDENTE DELEGADO PARA EL CONTROL Y VERIFICACIÓN DE REGLAMENTOS TÉCNICOS Y METROLOGÍA LEGAL"/>
    <n v="14"/>
    <n v="100"/>
    <s v="Se realiza el cargue del Proyecto de Reglamento Técnico Metrológico de Medidores de Gas de Uso Residencial y su remisión mediante memorando, con el propósito de solicitar el concepto de la Abogacía de la Competencia."/>
    <d v="2025-06-20T00:00:00"/>
    <n v="100"/>
    <s v="Se verificó el cumplimiento del 100%, del producto. El soporte corresponde al memorando de solicitud de concepto a la delegatura de protección de la competencia sobre el proyecto de Reglamento Técnico Metrológico de medidores de Gas de uso residencial. "/>
    <d v="2025-10-31T00:00:00"/>
    <n v="100"/>
    <n v="14"/>
  </r>
  <r>
    <x v="21"/>
    <n v="2"/>
    <s v="Actividad propia"/>
    <s v="6000.5.1"/>
    <s v="N/A"/>
    <s v="N/A"/>
    <s v="N/A"/>
    <s v="N/A"/>
    <s v="N/A"/>
    <s v="N/A"/>
    <s v="N/A"/>
    <s v="N/A"/>
    <s v="N/A"/>
    <s v="Enviar proyecto de resolución al Grupo de Regulación para revisión. (Correo electrónico de remisión y proyecto de acto administrativo / Único entregable)"/>
    <n v="10"/>
    <n v="1"/>
    <s v="Númerica"/>
    <s v="# de Correo electrónico de remisión y proyecto de acto administrativo / Único entregable / 1 Correo electrónico de remisión y proyecto de acto administrativo / Único entregable"/>
    <d v="2025-02-19T00:00:00"/>
    <x v="59"/>
    <x v="6"/>
    <s v="6000-DESPACHO DEL SUPERINTENDENTE DELEGADO PARA EL CONTROL Y VERIFICACIÓN DE REGLAMENTOS TÉCNICOS Y METROLOGÍA LEGAL"/>
    <n v="1.4"/>
    <n v="100"/>
    <s v="Se cumple la actividad con el envío del correo del proyecto: Técnico de Medidores de Gas."/>
    <d v="2025-03-04T00:00:00"/>
    <n v="100"/>
    <s v="Se evidencia el cumplimiento de la actividad "/>
    <d v="2025-03-04T00:00:00"/>
    <n v="100"/>
    <n v="1.4"/>
  </r>
  <r>
    <x v="21"/>
    <n v="2"/>
    <s v="Actividad propia"/>
    <s v="6000.5.2"/>
    <s v="N/A"/>
    <s v="N/A"/>
    <s v="N/A"/>
    <s v="N/A"/>
    <s v="N/A"/>
    <s v="N/A"/>
    <s v="N/A"/>
    <s v="N/A"/>
    <s v="N/A"/>
    <s v="Revisar jurídicamente el proyecto de resolución y enviarlo a la dependencia solicitante. (Proyecto de resolución con observaciones y memorando y/o  correo electrónico de remisión a la dependencia solicitante)"/>
    <n v="10"/>
    <n v="1"/>
    <s v="Númerica"/>
    <s v="# de Proyecto de resolución con observaciones y memorando y/o  correo electrónico de remisión a la dependencia solicitante / 1 Proyecto de resolución con observaciones y memorando y/o  correo electrónico de remisión a la dependencia solicitante"/>
    <d v="2025-03-06T00:00:00"/>
    <x v="60"/>
    <x v="6"/>
    <s v="6000-DESPACHO DEL SUPERINTENDENTE DELEGADO PARA EL CONTROL Y VERIFICACIÓN DE REGLAMENTOS TÉCNICOS Y METROLOGÍA LEGAL"/>
    <n v="1.4"/>
    <n v="100"/>
    <s v="Se anexa correo emitido por el Grupo de Regulación, con los comentarios y observaciones jurídicas, junto con el proyecto de acto administrativo."/>
    <d v="2025-03-13T00:00:00"/>
    <n v="100"/>
    <s v="Se aprueba seguimiento en atención a los anexos adjuntos "/>
    <d v="2025-03-13T00:00:00"/>
    <n v="100"/>
    <n v="1.4"/>
  </r>
  <r>
    <x v="21"/>
    <n v="2"/>
    <s v="Actividad propia"/>
    <s v="6000.5.3"/>
    <s v="N/A"/>
    <s v="N/A"/>
    <s v="N/A"/>
    <s v="N/A"/>
    <s v="N/A"/>
    <s v="N/A"/>
    <s v="N/A"/>
    <s v="N/A"/>
    <s v="N/A"/>
    <s v="Ajustar el proyecto de resolución según los comentarios y remitir al Grupo de Regulación para publicación. (Correo electrónico de remisión y proyecto de acto administrativo ajustado / Único entregable)"/>
    <n v="10"/>
    <n v="1"/>
    <s v="Númerica"/>
    <s v="# de Correo electrónico de remisión y proyecto de acto administrativo ajustado / Único entregable / 1 Correo electrónico de remisión y proyecto de acto administrativo ajustado / Único entregable"/>
    <d v="2025-03-21T00:00:00"/>
    <x v="26"/>
    <x v="1"/>
    <s v="6000-DESPACHO DEL SUPERINTENDENTE DELEGADO PARA EL CONTROL Y VERIFICACIÓN DE REGLAMENTOS TÉCNICOS Y METROLOGÍA LEGAL"/>
    <n v="1.4"/>
    <n v="100"/>
    <s v="Se anexa correo de solicitud de publicación para consulta pública del proyecto de acto administrativo ajustado, dirigido al grupo de regulación y aportando la versión definitiva de este documento."/>
    <d v="2025-03-14T00:00:00"/>
    <n v="100"/>
    <s v="Se evidencia el cumplimiento de la actividad con los soportes anexos"/>
    <d v="2025-04-14T00:00:00"/>
    <n v="100"/>
    <n v="1.4"/>
  </r>
  <r>
    <x v="21"/>
    <n v="2"/>
    <s v="Actividad propia"/>
    <s v="6000.5.4"/>
    <s v="N/A"/>
    <s v="N/A"/>
    <s v="N/A"/>
    <s v="N/A"/>
    <s v="N/A"/>
    <s v="N/A"/>
    <s v="N/A"/>
    <s v="N/A"/>
    <s v="N/A"/>
    <s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
    <n v="10"/>
    <n v="1"/>
    <s v="Númerica"/>
    <s v="# de Memorando de remisión -correo electrónico de remisión y proyecto de acto administrativo ajustado / Formato Matriz comentarios  Único entregable / 1 Memorando de remisión -correo electrónico de remisión y proyecto de acto administrativo ajustado / Formato Matriz comentarios  Único entregable"/>
    <d v="2025-05-26T00:00:00"/>
    <x v="43"/>
    <x v="2"/>
    <s v="6000-DESPACHO DEL SUPERINTENDENTE DELEGADO PARA EL CONTROL Y VERIFICACIÓN DE REGLAMENTOS TÉCNICOS Y METROLOGÍA LEGAL"/>
    <n v="1.4"/>
    <n v="100"/>
    <s v="Se proyecta y envía la Matriz de comentarios de la consulta pública realizada del RTM de Medidores de Gas."/>
    <m/>
    <n v="100"/>
    <s v="El soporte corresponde al entregables, se culminó la actividad antes de la fecha establecida "/>
    <m/>
    <n v="100"/>
    <n v="1.4"/>
  </r>
  <r>
    <x v="21"/>
    <n v="2"/>
    <s v="Actividad propia"/>
    <s v="6000.5.5"/>
    <s v="N/A"/>
    <s v="N/A"/>
    <s v="N/A"/>
    <s v="N/A"/>
    <s v="N/A"/>
    <s v="N/A"/>
    <s v="N/A"/>
    <s v="N/A"/>
    <s v="N/A"/>
    <s v="Remitir el proyecto de acto administrativo a la Dirección de Regulación del Ministerio de Comercio, Industria y Turismo para obtener concepto previo. (correo electrónico de remisión (o memo de traslado) y proyecto de acto administrativo  / Único entregable)"/>
    <n v="10"/>
    <n v="1"/>
    <s v="Númerica"/>
    <s v="# de Correo electrónico de remisión (o memo de traslado) y proyecto de acto administrativo  / Único entregable / 1 Correo electrónico de remisión (o memo de traslado) y proyecto de acto administrativo  / Único entregable"/>
    <d v="2025-07-21T00:00:00"/>
    <x v="35"/>
    <x v="8"/>
    <s v="6000-DESPACHO DEL SUPERINTENDENTE DELEGADO PARA EL CONTROL Y VERIFICACIÓN DE REGLAMENTOS TÉCNICOS Y METROLOGÍA LEGAL"/>
    <n v="1.4"/>
    <n v="100"/>
    <s v="Se adjunta evidencia mediante el memorando de envío, acompañado del proyecto de acto administrativo"/>
    <d v="2025-06-19T00:00:00"/>
    <n v="100"/>
    <s v="Se valida el entregable propuesto para la actividad 6000.5.5, Se cumplió antes del tiempo proyectado. El soporte corresponde al memorando de solicitud del concepto previo de la Dirección de Regulación del Ministerio de Comercio, Industria y Turismo de rendir concepto previo sobre el Proyecto de Reglamento Técnico metrológico aplicable a medidores de gas de uso residencial expedido por esta Superintendencia."/>
    <d v="2025-06-19T00:00:00"/>
    <n v="100"/>
    <n v="1.4"/>
  </r>
  <r>
    <x v="21"/>
    <n v="2"/>
    <s v="Actividad propia"/>
    <s v="6000.5.6"/>
    <s v="N/A"/>
    <s v="N/A"/>
    <s v="N/A"/>
    <s v="N/A"/>
    <s v="N/A"/>
    <s v="N/A"/>
    <s v="N/A"/>
    <s v="N/A"/>
    <s v="N/A"/>
    <s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
    <n v="25"/>
    <n v="1"/>
    <s v="Númerica"/>
    <s v="# de Memorando de remisión o correo electrónico de remisión, proyecto de acto administrativo ajustado y Formato Matriz diligenciado / Único entregable / 1 Memorando de remisión o correo electrónico de remisión, proyecto de acto administrativo ajustado y Formato Matriz diligenciado / Único entregable"/>
    <d v="2025-09-01T00:00:00"/>
    <x v="61"/>
    <x v="9"/>
    <s v="6000-DESPACHO DEL SUPERINTENDENTE DELEGADO PARA EL CONTROL Y VERIFICACIÓN DE REGLAMENTOS TÉCNICOS Y METROLOGÍA LEGAL"/>
    <n v="3.5"/>
    <n v="100"/>
    <s v="Se realizó el cargue de la evidencia correspondiente al análisis de los comentarios del proyecto de acto administrativo de medidores de gas. Asimismo, se efectuaron los ajustes aprobados y se presentó el documento de remisión junto con la matriz debidamente diligenciada."/>
    <d v="2025-08-21T00:00:00"/>
    <n v="100"/>
    <s v="El soporte corresponde al entregable propuesto (correo electrónico de envió del proyecto de acto administrativo ajustado)"/>
    <d v="2025-09-22T00:00:00"/>
    <n v="100"/>
    <n v="3.5"/>
  </r>
  <r>
    <x v="21"/>
    <n v="2"/>
    <s v="Actividad propia"/>
    <s v="6000.5.7"/>
    <s v="N/A"/>
    <s v="N/A"/>
    <s v="N/A"/>
    <s v="N/A"/>
    <s v="N/A"/>
    <s v="N/A"/>
    <s v="N/A"/>
    <s v="N/A"/>
    <s v="N/A"/>
    <s v="Remitir el proyecto de acto administrativo a abogacía de la competencia. (correo electrónico de remisión (o memo de traslado) y proyecto de acto administrativo  / Único entregable)"/>
    <n v="25"/>
    <n v="1"/>
    <s v="Númerica"/>
    <s v="# de Correo electrónico de remisión (o memo de traslado) y proyecto de acto administrativo  / Único entregable / 1 Correo electrónico de remisión (o memo de traslado) y proyecto de acto administrativo  / Único entregable"/>
    <d v="2025-10-06T00:00:00"/>
    <x v="18"/>
    <x v="9"/>
    <s v="6000-DESPACHO DEL SUPERINTENDENTE DELEGADO PARA EL CONTROL Y VERIFICACIÓN DE REGLAMENTOS TÉCNICOS Y METROLOGÍA LEGAL"/>
    <n v="3.5"/>
    <n v="100"/>
    <s v="Se realiza el cargue del Proyecto de Reglamento Técnico Metrológico de Medidores de Gas de Uso Residencial y su remisión mediante memorando, con el propósito de solicitar el concepto de la Abogacía de la Competencia."/>
    <d v="2025-06-20T00:00:00"/>
    <n v="100"/>
    <s v="Se verifico el cumplimiento de la actividad final con la cual se finaliza el producto, el soporte corresponde al memorando de solicitud de concepto de abogacía de la competencia sobre Proyecto de Reglamento Técnico metrológico aplicable a medidores de gas de uso residencial."/>
    <d v="2025-10-31T00:00:00"/>
    <n v="100"/>
    <n v="3.5"/>
  </r>
  <r>
    <x v="21"/>
    <n v="2"/>
    <s v="Producto"/>
    <s v="6000.6"/>
    <s v="Operativo"/>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N/A"/>
    <s v="No"/>
    <s v="C-3503-0200-0016-40401c"/>
    <s v="Política Gestión Documental _DIMENSIÓN Información y Comunicación"/>
    <s v="C_COMP 1. Reducir comportamiento rentista de agentes, sujetos de inspección, vigilancia y control por Superin. PND_TRANSF_ Productiva, internacionalización y acción clímatica _ c. políticas de competencia, consumidor e infraestructura de calidad modernas"/>
    <s v="Análisis de Impacto Normativo -AIN Ex post del Reglamento Técnico Metrológico aplicable a Preempacados. Etapas 5 a 6, elaborado y enviado al Grupo de Trabajo de Regulación (Documento de Análisis de Impacto Normativo -AIN Ex post del Reglamento Técnico Metrológico aplicable a Preempacados  Etapas 5 a 6 y correo o memorando de envío)"/>
    <n v="14"/>
    <n v="1"/>
    <s v="Númerica"/>
    <s v="# de Documento  de los pasos 5 al 6  ajustado y correo electrónico de remisión  al Grupo de Trabajo de Regulación / Único entregable / 1 Documento  de los pasos 5 al 6  ajustado y correo electrónico de remisión  al Grupo de Trabajo de Regulación / Único entregable"/>
    <d v="2025-07-01T00:00:00"/>
    <x v="7"/>
    <x v="5"/>
    <s v="6000-DESPACHO DEL SUPERINTENDENTE DELEGADO PARA EL CONTROL Y VERIFICACIÓN DE REGLAMENTOS TÉCNICOS Y METROLOGÍA LEGAL"/>
    <n v="14"/>
    <m/>
    <m/>
    <m/>
    <m/>
    <m/>
    <m/>
    <m/>
    <m/>
  </r>
  <r>
    <x v="21"/>
    <n v="2"/>
    <s v="Actividad propia"/>
    <s v="6000.6.1"/>
    <s v="N/A"/>
    <s v="N/A"/>
    <s v="N/A"/>
    <s v="N/A"/>
    <s v="N/A"/>
    <s v="N/A"/>
    <s v="N/A"/>
    <s v="N/A"/>
    <s v="N/A"/>
    <s v="Elaborar y enviar al Grupo de Trabajo de Regulación el documento que contenga la información correspondiente a los pasos 5 al 6 de la guía de evaluación ex post del DNP. (Documento con los pasos del 5 al 6  y correo electrónico de remisión al Grupo de Trabajo de Regulación / Único entregable)"/>
    <n v="20"/>
    <n v="1"/>
    <s v="Númerica"/>
    <s v="# de Documento con los pasos del 5 al 6  y correo electrónico de remisión al Grupo de Trabajo de Regulación / Único entregable / 1 Documento con los pasos del 5 al 6  y correo electrónico de remisión al Grupo de Trabajo de Regulación / Único entregable"/>
    <d v="2025-07-01T00:00:00"/>
    <x v="11"/>
    <x v="9"/>
    <s v="6000-DESPACHO DEL SUPERINTENDENTE DELEGADO PARA EL CONTROL Y VERIFICACIÓN DE REGLAMENTOS TÉCNICOS Y METROLOGÍA LEGAL"/>
    <n v="2.8"/>
    <n v="100"/>
    <s v="Se elabora y envía al Grupo de Trabajo de Regulación el documento que contiene la información correspondiente a los pasos 5 y 6 de la Guía de Evaluación Ex Post del DNP. Como evidencia, se presenta el documento con el desarrollo de dichos pasos y el correo electrónico de remisión al Grupo de Trabajo de Regulación."/>
    <d v="2025-10-28T00:00:00"/>
    <n v="100"/>
    <s v="Se verificó el cumplimiento de la actividad de envió de correo electrónico al grupo de trabajo de Regulación, el documento de evaluación ex post del DNP."/>
    <d v="2025-10-30T00:00:00"/>
    <n v="100"/>
    <n v="2.8"/>
  </r>
  <r>
    <x v="21"/>
    <n v="2"/>
    <s v="Actividad propia"/>
    <s v="6000.6.2"/>
    <s v="N/A"/>
    <s v="N/A"/>
    <s v="N/A"/>
    <s v="N/A"/>
    <s v="N/A"/>
    <s v="N/A"/>
    <s v="N/A"/>
    <s v="N/A"/>
    <s v="N/A"/>
    <s v="Revisar jurídicamente el documento de los pasos 5 al 6 y enviarlo a la dependencia solicitante. (Documento de los pasos 5 al 6 con observaciones y correo electrónico de remisión a la dependencia solicitante / Único entregable)"/>
    <n v="30"/>
    <n v="1"/>
    <s v="Númerica"/>
    <s v="# de Documento de los pasos 5 al 6 con observaciones y correo electrónico de remisión a la dependencia solicitante / Único entregable / 1 Documento de los pasos 5 al 6 con observaciones y correo electrónico de remisión a la dependencia solicitante / Único entregable"/>
    <d v="2025-11-04T00:00:00"/>
    <x v="62"/>
    <x v="0"/>
    <s v="6000-DESPACHO DEL SUPERINTENDENTE DELEGADO PARA EL CONTROL Y VERIFICACIÓN DE REGLAMENTOS TÉCNICOS Y METROLOGÍA LEGAL"/>
    <n v="4.2"/>
    <m/>
    <m/>
    <m/>
    <m/>
    <m/>
    <m/>
    <m/>
    <m/>
  </r>
  <r>
    <x v="21"/>
    <n v="2"/>
    <s v="Actividad propia"/>
    <s v="6000.6.3"/>
    <s v="N/A"/>
    <s v="N/A"/>
    <s v="N/A"/>
    <s v="N/A"/>
    <s v="N/A"/>
    <s v="N/A"/>
    <s v="N/A"/>
    <s v="N/A"/>
    <s v="N/A"/>
    <s v="Ajustar el documento de los pasos 5 al 6  y remitirlo al Grupo de Trabajo de Regulación.  (Documento  de los pasos 5 al 6  ajustado y correo electrónico de remisión  al Grupo de Trabajo de Regulación / Único entregable)"/>
    <n v="50"/>
    <n v="1"/>
    <s v="Númerica"/>
    <s v="# de Documento  de los pasos 5 al 6  ajustado y correo electrónico de remisión  al Grupo de Trabajo de Regulación / Único entregable / 1 Documento  de los pasos 5 al 6  ajustado y correo electrónico de remisión  al Grupo de Trabajo de Regulación / Único entregable"/>
    <d v="2025-11-24T00:00:00"/>
    <x v="7"/>
    <x v="5"/>
    <s v="6000-DESPACHO DEL SUPERINTENDENTE DELEGADO PARA EL CONTROL Y VERIFICACIÓN DE REGLAMENTOS TÉCNICOS Y METROLOGÍA LEGAL"/>
    <n v="7"/>
    <m/>
    <m/>
    <m/>
    <m/>
    <m/>
    <m/>
    <m/>
    <m/>
  </r>
  <r>
    <x v="21"/>
    <n v="2"/>
    <s v="Producto"/>
    <s v="6000.7"/>
    <s v="Operativo"/>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N/A"/>
    <s v="No"/>
    <s v="C-3503-0200-0016-40401c"/>
    <s v="Política Gestión Documental _DIMENSIÓN Información y Comunicación"/>
    <s v="C_COMP 1. Reducir comportamiento rentista de agentes, sujetos de inspección, vigilancia y control por Superin. PND_TRANSF_ Productiva, internacionalización y acción clímatica _ c. políticas de competencia, consumidor e infraestructura de calidad modernas"/>
    <s v="Análisis de Impacto Normativo -AIN ex ante de Cinemómetros elaborado y enviado al Grupo de Regulación (Memorando de remisión -correo electrónico de remisión y documento de definición de problema ajustado / Formato Matriz comentarios  Único entregable)"/>
    <n v="16"/>
    <n v="1"/>
    <s v="Númerica"/>
    <s v="# de Memorando de remisión -correo electrónico de remisión y documento de definición de problema ajustado / Formato Matriz comentarios  Único entregable / 1 Memorando de remisión -correo electrónico de remisión y documento de definición de problema ajustado / Formato Matriz comentarios  Único entregable"/>
    <d v="2025-03-10T00:00:00"/>
    <x v="63"/>
    <x v="0"/>
    <s v="6000-DESPACHO DEL SUPERINTENDENTE DELEGADO PARA EL CONTROL Y VERIFICACIÓN DE REGLAMENTOS TÉCNICOS Y METROLOGÍA LEGAL"/>
    <n v="16"/>
    <n v="100"/>
    <s v="Se carga el documento de definición del problema del Análisis de Impacto Normativo (AIN) ex ante de Cinemómetros, junto con su respectiva matriz de comentarios y el correo enviado el 28 de octubre de 2025."/>
    <d v="2025-10-28T00:00:00"/>
    <n v="100"/>
    <s v="Se verifica el cumplimiento del producto propuesto y el soporte de los entregables "/>
    <d v="2025-10-28T00:00:00"/>
    <n v="100"/>
    <n v="16"/>
  </r>
  <r>
    <x v="21"/>
    <n v="2"/>
    <s v="Actividad propia"/>
    <s v="6000.7.1"/>
    <s v="N/A"/>
    <s v="N/A"/>
    <s v="N/A"/>
    <s v="N/A"/>
    <s v="N/A"/>
    <s v="N/A"/>
    <s v="N/A"/>
    <s v="N/A"/>
    <s v="N/A"/>
    <s v="Elaborar y enviar al Grupo de Trabajo de Regulación el documento de definición del problema. (Documento de definición del problema y correo electrónico de remisión al Grupo de Trabajo de Regulación / Único entregable)"/>
    <n v="20"/>
    <n v="1"/>
    <s v="Númerica"/>
    <s v="# de Documento de definición del problema y correo electrónico de remisión al Grupo de Trabajo de Regulación / Único entregable / 1 Documento de definición del problema y correo electrónico de remisión al Grupo de Trabajo de Regulación / Único entregable"/>
    <d v="2025-03-10T00:00:00"/>
    <x v="64"/>
    <x v="7"/>
    <s v="6000-DESPACHO DEL SUPERINTENDENTE DELEGADO PARA EL CONTROL Y VERIFICACIÓN DE REGLAMENTOS TÉCNICOS Y METROLOGÍA LEGAL"/>
    <n v="3.2"/>
    <n v="100"/>
    <s v="Se adjunta como evidencia el documento de definición del problema y el correo electrónico de remisión al Grupo de Trabajo de Regulación. La fecha de envío documento es el 05 de septiembre de 2025"/>
    <d v="1899-12-30T00:00:00"/>
    <n v="100"/>
    <s v="Se verifica el cumplimiento del 100% de la actividad programada. Los anexos soportan su cumplimiento y corresponde al entregable."/>
    <d v="2025-09-12T00:00:00"/>
    <n v="100"/>
    <n v="3.2"/>
  </r>
  <r>
    <x v="21"/>
    <n v="2"/>
    <s v="Actividad propia"/>
    <s v="6000.7.2"/>
    <s v="N/A"/>
    <s v="N/A"/>
    <s v="N/A"/>
    <s v="N/A"/>
    <s v="N/A"/>
    <s v="N/A"/>
    <s v="N/A"/>
    <s v="N/A"/>
    <s v="N/A"/>
    <s v="Revisar jurídicamente el documento de definición del problema y enviarlo a la dependencia solicitante. (Documento de definición del problema con observaciones y correo electrónico de remisión a la dependencia solicitante / Único entregable)"/>
    <n v="20"/>
    <n v="1"/>
    <s v="Númerica"/>
    <s v="# de Documento de definición del problema con observaciones y correo electrónico de remisión a la dependencia solicitante / Único entregable / 1 Documento de definición del problema con observaciones y correo electrónico de remisión a la dependencia solicitante / Único entregable"/>
    <d v="2025-09-01T00:00:00"/>
    <x v="65"/>
    <x v="7"/>
    <s v="6000-DESPACHO DEL SUPERINTENDENTE DELEGADO PARA EL CONTROL Y VERIFICACIÓN DE REGLAMENTOS TÉCNICOS Y METROLOGÍA LEGAL"/>
    <n v="3.2"/>
    <n v="100"/>
    <s v="Se carga en la plataforma la revisión jurídica del documento de definición del problema y se remite a la dependencia solicitante. Como soporte, se adjuntan el documento con las observaciones y el correo electrónico de remisión."/>
    <d v="2025-09-10T00:00:00"/>
    <n v="100"/>
    <s v="Se dio cumplimiento a la actividad, el entregable cumple con lo programado."/>
    <d v="2025-09-26T00:00:00"/>
    <n v="100"/>
    <n v="3.2"/>
  </r>
  <r>
    <x v="21"/>
    <n v="2"/>
    <s v="Actividad propia"/>
    <s v="6000.7.3"/>
    <s v="N/A"/>
    <s v="N/A"/>
    <s v="N/A"/>
    <s v="N/A"/>
    <s v="N/A"/>
    <s v="N/A"/>
    <s v="N/A"/>
    <s v="N/A"/>
    <s v="N/A"/>
    <s v="Ajustar el documento de definición del problema, remitirlo al Grupo de Trabajo de Regulación y solicitando publicación en la página web de la Entidad.  (Documento de definición del problema ajustado y correo electrónico con solicitud de publicación de remisión  al Grupo de Trabajo de Regulación / Único entregable)"/>
    <n v="30"/>
    <n v="1"/>
    <s v="Númerica"/>
    <s v="# de Documento de definición del problema ajustado y correo electrónico con solicitud de publicación de remisión  al Grupo de Trabajo de Regulación / Único entregable / 1 Documento de definición del problema ajustado y correo electrónico con solicitud de publicación de remisión  al Grupo de Trabajo de Regulación / Único entregable"/>
    <d v="2025-09-29T00:00:00"/>
    <x v="61"/>
    <x v="9"/>
    <s v="6000-DESPACHO DEL SUPERINTENDENTE DELEGADO PARA EL CONTROL Y VERIFICACIÓN DE REGLAMENTOS TÉCNICOS Y METROLOGÍA LEGAL"/>
    <n v="4.8"/>
    <n v="100"/>
    <s v="Se realizó el cargue del documento ajustado de definición del problema de cinemómetros y se efectuó el envío por correo electrónico al Grupo de Trabajo de Regulación, solicitando su publicación."/>
    <d v="2025-09-08T00:00:00"/>
    <n v="100"/>
    <s v="La evidencia soporta el cumplimiento de la actividad de envió de correo con el documento de definición del problema ajustado. "/>
    <d v="2025-09-08T00:00:00"/>
    <n v="100"/>
    <n v="4.8"/>
  </r>
  <r>
    <x v="21"/>
    <n v="2"/>
    <s v="Actividad propia"/>
    <s v="6000.7.4"/>
    <s v="N/A"/>
    <s v="N/A"/>
    <s v="N/A"/>
    <s v="N/A"/>
    <s v="N/A"/>
    <s v="N/A"/>
    <s v="N/A"/>
    <s v="N/A"/>
    <s v="N/A"/>
    <s v="Analizar los comentarios presentados al documento de definición de problema, ajustar  si es del caso, dar respuesta a los participantes en la consulta y diligenciar la matriz de comentarios dispuesta. Enviar al Grupo de Regulación (Memorando de remisión -correo electrónico de remisión y documento de definición de problema ajustado / Formato Matriz comentarios  Único entregable)"/>
    <n v="30"/>
    <n v="1"/>
    <s v="Númerica"/>
    <s v="# de Memorando de remisión -correo electrónico de remisión y documento de definición de problema ajustado / Formato Matriz comentarios  Único entregable / 1 Memorando de remisión -correo electrónico de remisión y documento de definición de problema ajustado / Formato Matriz comentarios  Único entregable"/>
    <d v="2025-10-20T00:00:00"/>
    <x v="63"/>
    <x v="0"/>
    <s v="6000-DESPACHO DEL SUPERINTENDENTE DELEGADO PARA EL CONTROL Y VERIFICACIÓN DE REGLAMENTOS TÉCNICOS Y METROLOGÍA LEGAL"/>
    <n v="4.8"/>
    <n v="100"/>
    <s v="Se carga el documento de definición del problema del Análisis de Impacto Normativo (AIN) ex ante de Cinemómetros, junto con su respectiva matriz de comentarios y el correo enviado el 28 de octubre de 2025."/>
    <d v="2025-10-28T00:00:00"/>
    <n v="100"/>
    <s v="Se evidencia el cumplimiento de la actividad y se soporta con las evidencias"/>
    <d v="2025-10-28T00:00:00"/>
    <n v="100"/>
    <n v="4.8"/>
  </r>
  <r>
    <x v="22"/>
    <n v="1"/>
    <s v="Producto"/>
    <s v="142.1"/>
    <s v="Innovador"/>
    <s v="Fortalecer el Sistema Integral de Gestión Institucional en el marco del Modelo Integrado de Planeación y gestión para mejorar la prestación del servicio."/>
    <s v="Cumplimiento de productos del PAI asociados a Fortacer el Sistema Integral de Gestión Institucional para mejorar la prestación del servicio. _x000a_"/>
    <s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PND - 5-31-5-b- Convergencia regional - Entidades públicas territoriales y nacionales fortalecidas "/>
    <s v="No"/>
    <s v="FUNCIONAMIENTO"/>
    <s v="Política Fortalecimiento Organizacional y Simplificación de Procesos _DIMENSIÓN Gestión con Valores para Resultados"/>
    <s v="N/A"/>
    <s v="Estrategia para la reducción de emisiones, adaptación al cambio climático y la transición energética y la protección del medio ambiente, ejecutada (Informe final)"/>
    <n v="100"/>
    <n v="100"/>
    <s v="Porcentual"/>
    <s v="% de la estrategia ejecutada / 100% de la estrategia a ejecutar"/>
    <d v="2025-01-02T00:00:00"/>
    <x v="5"/>
    <x v="5"/>
    <s v="142-GRUPO DE TRABAJO DE SERVICIOS ADMINISTRATIVOS Y RECURSOS FÍSICOS"/>
    <n v="100"/>
    <n v="73"/>
    <s v="En el marco de las estrategias institucionales orientadas a la reducción de emisiones, la adaptación al cambio climático y la transición energética, y en cumplimiento del compromiso con la protección del medio ambiente, se alcanzó un avance del 73%, equivalente a 29 actividades ejecutadas con corte a octubre._x000a_Entre las acciones realizas se realizaron publicaciones de campañas de cero papel y agua y energía. Escribir párrafo pequeño de propósito de eso. "/>
    <m/>
    <n v="73"/>
    <s v="Se avala el avance dado al presente producto de acuerdo a lo ejecutado en el plan de trabajo"/>
    <m/>
    <n v="0"/>
    <n v="73"/>
  </r>
  <r>
    <x v="22"/>
    <n v="1"/>
    <s v="Actividad propia"/>
    <s v="142.1.1"/>
    <s v="N/A"/>
    <s v="N/A"/>
    <s v="N/A"/>
    <s v="N/A"/>
    <s v="N/A"/>
    <s v="N/A"/>
    <s v="N/A"/>
    <s v="N/A"/>
    <s v="N/A"/>
    <s v="Ejecutar las campañas ambientales  (a.  Cero Papel; b. Día cero impresiones; c.agua y energía; d. Jornada de siembra de árboles, e. Concurso de ahorro energético. f. Boletines energéticos, que faciliten y/o permitan aumentar la efectividad de la sensibilización ambiental ) articuladas con los resultados de la cuantificación de la emisión de gases efecto invernadero y los resultados de la matriz ambiental (Cronograma e informes de evidencias de acuerdo al cronograma)"/>
    <n v="25"/>
    <n v="100"/>
    <s v="Porcentual"/>
    <s v="% de campañas de sensibilización ejecutadas / 100% de campañas  a ejecutar"/>
    <d v="2025-01-02T00:00:00"/>
    <x v="5"/>
    <x v="5"/>
    <s v="142-GRUPO DE TRABAJO DE SERVICIOS ADMINISTRATIVOS Y RECURSOS FÍSICOS"/>
    <n v="25"/>
    <n v="83"/>
    <s v="Durante el mes se desarrollaron acciones de sensibilización enfocadas en la reducción del consumo de recursos y la mitigación del impacto ambiental institucional. En este sentido, se realizaron publicaciones de las campañas “Cero Impresiones”, “Uso eficiente del agua” y “Ahorro de energía”, con el propósito de promover prácticas sostenibles entre los servidores públicos y fomentar el uso racional de los recursos naturales._x000a_De acuerdo con las estrategias de ejecución de las campañas ambientales orientadas a la reducción de gases de efecto invernadero (GEI) y otros impactos generados por la Entidad, se llevaron a cabo dos actividades principales que contribuyen directamente al cumplimiento del producto. Como resultado, se alcanzó un avance del 83% en el plan de trabajo, correspondiente a 20 actividades ejecutadas."/>
    <m/>
    <n v="83"/>
    <s v="Se avala el avance dado a la presente actividad de acuerdo al plan de trabajo para el mes de octubre se efectuo 1 campaña de cero papel , 2campañas de agu y energia "/>
    <m/>
    <n v="0"/>
    <n v="20.75"/>
  </r>
  <r>
    <x v="22"/>
    <n v="1"/>
    <s v="Actividad propia"/>
    <s v="142.1.2"/>
    <s v="N/A"/>
    <s v="N/A"/>
    <s v="N/A"/>
    <s v="N/A"/>
    <s v="N/A"/>
    <s v="N/A"/>
    <s v="N/A"/>
    <s v="N/A"/>
    <s v="N/A"/>
    <s v="Implementar medidas de transición energética que permitan la eficiencia y garanticen la reducción del impacto ambiental (a. transición al papel ecológico; b.Implementación de iluminación LED, c. Sustitución de productos desechables por reutilizables, d. Sustitución a Tóner y tintas ecológicas) articuladas con los resultados de la cuantificación de la emisión de gases efecto invernadero y los resultados de la matriz ambiental (Cronograma e informes de evidencias de acuerdo al cronograma)"/>
    <n v="25"/>
    <n v="100"/>
    <s v="Porcentual"/>
    <s v="% de actividades para implementar las medidas ejecutadas / 100% de actividades para implementar las medidas  a ejecutar"/>
    <d v="2025-01-02T00:00:00"/>
    <x v="5"/>
    <x v="5"/>
    <s v="142-GRUPO DE TRABAJO DE SERVICIOS ADMINISTRATIVOS Y RECURSOS FÍSICOS"/>
    <n v="25"/>
    <n v="88"/>
    <s v="En el marco de la transición energética, se ha dado continuidad al proceso de seguimiento y control en el uso de tóneres y tintas ecológicas, con el fin de fomentar el consumo responsable y reducir la huella ambiental asociada a los procesos de impresión. Esta medida busca asegurar que los insumos utilizados cumplan con criterios de sostenibilidad, minimizando su impacto en el entorno y alineándose con los objetivos ambientales de la Entidad. Para este reporte se registró un avance en el plan de trabajo del 88%, para un total de 7 actividades ejecutadas. "/>
    <m/>
    <n v="88"/>
    <s v="Se mantiene el porcentaje de avance del mes de agosto, se recomienda No reportar avance cuando no se obtengan logros de acuerdo al plan de trabajo."/>
    <m/>
    <n v="0"/>
    <n v="22"/>
  </r>
  <r>
    <x v="22"/>
    <n v="1"/>
    <s v="Actividad propia"/>
    <s v="142.1.3"/>
    <s v="N/A"/>
    <s v="N/A"/>
    <s v="N/A"/>
    <s v="N/A"/>
    <s v="N/A"/>
    <s v="N/A"/>
    <s v="N/A"/>
    <s v="N/A"/>
    <s v="N/A"/>
    <s v="Cuantificar las emisiones de gases efecto invernadero  para las actividades de operación de la Entidad en su sede Principal, definir las acciones de compensación requeridas y ejecutar las priorizadas en la vigencia 2025 (Informe de inventario de las fuentes de emisión de GEI de la sede principal)"/>
    <n v="10"/>
    <n v="1"/>
    <s v="Númerica"/>
    <s v="# de Infome elaborado / 1 Informe a elaborar"/>
    <d v="2025-03-01T00:00:00"/>
    <x v="2"/>
    <x v="2"/>
    <s v="142-GRUPO DE TRABAJO DE SERVICIOS ADMINISTRATIVOS Y RECURSOS FÍSICOS"/>
    <n v="10"/>
    <n v="100"/>
    <s v="Dentro del marco de reducción de la huella de carbono que emite la Entidad, se desarrolló proceso de contratación con la empresa Higienistas Consultores SAS mediante contrato 1255 de 2025 para realización el inventario, cálculo de la huella de carbono vigencia 2024 y propuestas de compensación de las mismas. Para este reporte se registra un avance de ejecución de la actividad del 100%."/>
    <d v="2025-06-05T00:00:00"/>
    <n v="100"/>
    <s v="Se avala el cumplimiento de la presente actividad por la presentación del informe, sin embargo la actividad indicaba Cuantificar las emisiones de gases efecto invernadero lo cual no se logro por cuanto lo indicado en el informe allegado: debido a que la entidad no cuenta_x000a_registros del consumo mensual y generación de aguas residuales, no obstante, la entidad proyecta realizar mudanza a una nuevas instalaciones, por tal motivo se recomienda generar el uso de las estrategias planteadas en este item"/>
    <d v="2025-06-05T00:00:00"/>
    <n v="100"/>
    <n v="10"/>
  </r>
  <r>
    <x v="22"/>
    <n v="1"/>
    <s v="Actividad propia"/>
    <s v="142.1.4"/>
    <s v="N/A"/>
    <s v="N/A"/>
    <s v="N/A"/>
    <s v="N/A"/>
    <s v="N/A"/>
    <s v="N/A"/>
    <s v="N/A"/>
    <s v="N/A"/>
    <s v="N/A"/>
    <s v="Elaborar matriz que permita identificar los aspectos más significativos y ejecutar las alternativas que conlleven a reducir los impactos ambientales de la SIC. (Matriz de aspectos ambientales)"/>
    <n v="20"/>
    <n v="1"/>
    <s v="Númerica"/>
    <s v="# de Matriz de aspectos ambientales elaborada / 1 Matriz de aspectos ambientales a elaborqar"/>
    <d v="2025-05-02T00:00:00"/>
    <x v="14"/>
    <x v="10"/>
    <s v="142-GRUPO DE TRABAJO DE SERVICIOS ADMINISTRATIVOS Y RECURSOS FÍSICOS"/>
    <n v="20"/>
    <n v="100"/>
    <s v="Para el mes de mayo se realizó actualización y evaluación de la Matriz de Aspectos e Impactos Ambientales generados en la Entidad. Como resultado de esta se identificó 3 aspectos significativos: Consumo de energía, Consumo de papel y consumo de tóner. Estos aspectos están siendo atacados dentro de las estrategias establecidas para la reducción de emisiones y adaptación al cambio climático y la transición energética y la protección del medio ambiente, mediante actividades que ayudan a disminuir el impactos que la genera en el medio ambiente. "/>
    <d v="2025-05-19T00:00:00"/>
    <n v="100"/>
    <s v="Se avala el cumplimiento de la presente actividad, mediante la matriz de identificación de aspectos, evaluación y control de impactos ambientales."/>
    <d v="2025-05-19T00:00:00"/>
    <n v="100"/>
    <n v="20"/>
  </r>
  <r>
    <x v="22"/>
    <n v="1"/>
    <s v="Actividad propia"/>
    <s v="142.1.5"/>
    <s v="N/A"/>
    <s v="N/A"/>
    <s v="N/A"/>
    <s v="N/A"/>
    <s v="N/A"/>
    <s v="N/A"/>
    <s v="N/A"/>
    <s v="N/A"/>
    <s v="N/A"/>
    <s v="Certificar el cumplimiento de la ISO 14001  (Certificación de 1ra recertificación ISO 14001:2015) Reporte y/o informe final de auditoría de 1ra recertificación ISO 14001:2015)"/>
    <n v="20"/>
    <n v="1"/>
    <s v="Númerica"/>
    <s v="# de recertificaciones y seguimientos a la norma ISO 14001-2015 realizada / 1 recertificaciones y seguimientos a la norma ISO 14001-2015  a realizar"/>
    <d v="2025-10-01T00:00:00"/>
    <x v="5"/>
    <x v="5"/>
    <s v="142-GRUPO DE TRABAJO DE SERVICIOS ADMINISTRATIVOS Y RECURSOS FÍSICOS"/>
    <n v="20"/>
    <m/>
    <m/>
    <m/>
    <m/>
    <m/>
    <m/>
    <m/>
    <m/>
  </r>
  <r>
    <x v="23"/>
    <n v="2"/>
    <s v="Producto"/>
    <s v="3100.1"/>
    <s v="Operativo"/>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PND - 4-04-1-a- Transformación productiva, internacionalización y acción climática - Reindustrialización para la sostenibilidad, el desarrollo económico y social "/>
    <s v="No"/>
    <s v="FUNCIONAMIENTO"/>
    <s v="Política Servicio al Ciudadano_DIMENSIÓN Gestión con Valores para Resultados"/>
    <s v="PND 10_Fortalecer las actividades de inspección, vigilancia y Control ;_x000a_PND_13_Analizar y monitorear los mercadosDigitales"/>
    <s v="Actuaciones oficiosas de inspección y vigilancia en comercio electrónico, orientadas a detectar asimetrías de información o publicidad hacia el consumidor, como un mecanismo que contribuya al fortalecimiento de las relaciones de consumo, realizadas (Relación de los números de radicación de las actuaciones oficiosas de inspección y vigilancia realizadas)"/>
    <n v="40"/>
    <n v="1070"/>
    <s v="Númerica"/>
    <s v="# de actuaciones oficiosas realizadas / 1070 actuaciones oficiosas a realizar"/>
    <d v="2025-02-18T00:00:00"/>
    <x v="0"/>
    <x v="0"/>
    <s v="3100-DIRECCION DE INVESTIGACIONES DE PROTECCION AL CONSUMIDOR"/>
    <n v="40"/>
    <n v="90.37"/>
    <s v="Con corte al 31 de octubre, se hicieron 967 visitas permanentes a los comercios electrónicos relacionados en el anexo, correspondientes a:_x000a_25 82990    ENCARGUELO.COM SAS_x000a_25 82972    ALKOSTO S A_x000a_25 82977    ALMACENES EXITO S.A. CAR_x000a_25 82979    BIGFOOT COLOMBIA SAS_x000a_25 82981    CENCOSUD COLOMBIA S.A._x000a_25 83003    FALABELLA.COM S.A.S._x000a_25 83016    ALMACENES EXITO S.A.EXI_x000a_25 83023    MECANELECTRO S.A.S._x000a_25 83036    SODIMAC COLOMBIA S A_x000a_25 83045    IKEA S A S_x000a_25 83076    CENCOSUD COLOMBIA S.A JUM_x000a_25 82538    WHIRLPOOL COLOMBIA S A S_x000a_25 82624    ALKOSTO S A KT_x000a_25 82617    PROYECTO E SAS_x000a_25 82611    MERCADOLIBRE COLOMBIA LTDA_x000a_25 82596    OLIMPICA S.A._x000a_25 82588    PANAMERICANA LIBRERIA Y PAPELERIA S A_x000a_25 82579    CONTINENTE S.A.S._x000a_25 82567    CENCOSUD COLOMBIA S.A MET_x000a_25 82557    NALSANI S.A.S_x000a_El cálculo de indicador corresponde a:_x000a_           967_x000a_X=    _____ * 100_x000a_         1070_x000a_En octubre se realizaron 171 visitas."/>
    <m/>
    <n v="90.37"/>
    <s v="Se valida cumplimiento de la actividad de acuerdo con lo estipulado."/>
    <m/>
    <n v="0"/>
    <n v="36.148000000000003"/>
  </r>
  <r>
    <x v="23"/>
    <n v="2"/>
    <s v="Actividad propia"/>
    <s v="3100.1.2"/>
    <s v="N/A"/>
    <s v="N/A"/>
    <s v="N/A"/>
    <s v="N/A"/>
    <s v="N/A"/>
    <s v="N/A"/>
    <s v="N/A"/>
    <s v="N/A"/>
    <s v="N/A"/>
    <s v="Definir el cronograma de las actuaciones de  inspección a realizar (Documentos con la programación)"/>
    <n v="25"/>
    <n v="1"/>
    <s v="Númerica"/>
    <s v="# de cronogramas realizados / 1 cronogramas a realizar"/>
    <d v="2025-04-01T00:00:00"/>
    <x v="1"/>
    <x v="1"/>
    <s v="3100-DIRECCION DE INVESTIGACIONES DE PROTECCION AL CONSUMIDOR"/>
    <n v="10"/>
    <n v="100"/>
    <s v="El 30 de abril de 2025, se remitió el cronograma de las actuaciones a realizar."/>
    <d v="2025-04-30T00:00:00"/>
    <n v="100"/>
    <s v="Se valida el cronograma. Es importante que se realice seguimiento al mismo y que se remita en la siguiente actividad una vez se vaya dando cumplimiento a las visitas de inspección."/>
    <d v="2025-04-30T00:00:00"/>
    <n v="100"/>
    <n v="10"/>
  </r>
  <r>
    <x v="23"/>
    <n v="2"/>
    <s v="Actividad propia"/>
    <s v="3100.1.3"/>
    <s v="N/A"/>
    <s v="N/A"/>
    <s v="N/A"/>
    <s v="N/A"/>
    <s v="N/A"/>
    <s v="N/A"/>
    <s v="N/A"/>
    <s v="N/A"/>
    <s v="N/A"/>
    <s v="Realizar visitas de inspección a personas naturales o jurídicas sujetas de inspección y vigilancia (Relación de los números de radicación de las visitas de inspección web realizadas)"/>
    <n v="60"/>
    <n v="1070"/>
    <s v="Númerica"/>
    <s v="# de actuaciones oficiosas realizadas / 1070 actuaciones oficiosas a realizar"/>
    <d v="2025-04-08T00:00:00"/>
    <x v="0"/>
    <x v="0"/>
    <s v="3100-DIRECCION DE INVESTIGACIONES DE PROTECCION AL CONSUMIDOR"/>
    <n v="24"/>
    <n v="90.37"/>
    <s v="Con corte al 31 de octubre, se hicieron 967 visitas permanentes a los comercios electrónicos relacionados en el anexo, correspondientes a:_x000a_25 82990    ENCARGUELO.COM SAS_x000a_25 82972    ALKOSTO S A_x000a_25 82977    ALMACENES EXITO S.A. CAR_x000a_25 82979    BIGFOOT COLOMBIA SAS_x000a_25 82981    CENCOSUD COLOMBIA S.A._x000a_25 83003    FALABELLA.COM S.A.S._x000a_25 83016    ALMACENES EXITO S.A.EXI_x000a_25 83023    MECANELECTRO S.A.S._x000a_25 83036    SODIMAC COLOMBIA S A_x000a_25 83045    IKEA S A S_x000a_25 83076    CENCOSUD COLOMBIA S.A JUM_x000a_25 82538    WHIRLPOOL COLOMBIA S A S_x000a_25 82624    ALKOSTO S A KT_x000a_25 82617    PROYECTO E SAS_x000a_25 82611    MERCADOLIBRE COLOMBIA LTDA_x000a_25 82596    OLIMPICA S.A._x000a_25 82588    PANAMERICANA LIBRERIA Y PAPELERIA S A_x000a_25 82579    CONTINENTE S.A.S._x000a_25 82567    CENCOSUD COLOMBIA S.A MET_x000a_25 82557    NALSANI S.A.S_x000a_El cálculo de indicador corresponde a:_x000a_           967_x000a_X=    _____ * 100_x000a_         1070_x000a__x000a_E octubre se realizaron 171 visitas"/>
    <m/>
    <n v="90.37"/>
    <s v="Se avala cumplimiento de la actividad de acuerdo con las evidencias presentadas."/>
    <m/>
    <n v="0"/>
    <n v="21.688800000000001"/>
  </r>
  <r>
    <x v="23"/>
    <n v="2"/>
    <s v="Actividad propia"/>
    <s v="3100.1.1"/>
    <s v="N/A"/>
    <s v="N/A"/>
    <s v="N/A"/>
    <s v="N/A"/>
    <s v="N/A"/>
    <s v="N/A"/>
    <s v="N/A"/>
    <s v="N/A"/>
    <s v="N/A"/>
    <s v="Verificar las denuncias recibidas en 2024 para identificar a los denunciados en el comercio electrónico con el mayor número de quejas (Informe de la verificación realizada)"/>
    <n v="15"/>
    <n v="1"/>
    <s v="Númerica"/>
    <s v="# de informes de verificación  realizados / 1 informe de verificación a realizar"/>
    <d v="2025-02-18T00:00:00"/>
    <x v="6"/>
    <x v="6"/>
    <s v="3100-DIRECCION DE INVESTIGACIONES DE PROTECCION AL CONSUMIDOR"/>
    <n v="6"/>
    <n v="100"/>
    <s v="Se verificaron las denuncias recibidas en 2024 y se identificaron las personas naturales y/o jurídicas de comercio electrónico con mayor número de quejas."/>
    <d v="2025-03-27T00:00:00"/>
    <n v="100"/>
    <s v="Se verifica evidencia presentada por el área."/>
    <d v="2025-03-27T00:00:00"/>
    <n v="100"/>
    <n v="6"/>
  </r>
  <r>
    <x v="23"/>
    <n v="2"/>
    <s v="Producto"/>
    <s v="3100.2"/>
    <s v="Operativo"/>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PND - 5-31-5-b- Convergencia regional - Entidades públicas territoriales y nacionales fortalecidas "/>
    <s v="No"/>
    <s v="C-3503-0200-0015-40401c"/>
    <s v="Política Servicio al Ciudadano_DIMENSIÓN Gestión con Valores para Resultados"/>
    <s v="PND_8_Fortalecer lasCapacidades yConocimiento sobreDerechos yDeberesDe las relacionesDeConsumo;_x000a_PND_9_Ampliar los instrumentosDePrevención"/>
    <s v="Visitas de acompañamiento a establecimientos de comercio ubicados en territorios turísticos, con el objetivo de promover la convergencia regional, realizadas  (Relación de los números de radicación de las visitas de inspección realizadas)"/>
    <n v="40"/>
    <n v="40"/>
    <s v="Númerica"/>
    <s v="# de visitas realizadas / 40 visitas a realizar"/>
    <d v="2025-01-14T00:00:00"/>
    <x v="0"/>
    <x v="0"/>
    <s v="3100-DIRECCION DE INVESTIGACIONES DE PROTECCION AL CONSUMIDOR"/>
    <n v="40"/>
    <n v="92.5"/>
    <s v="Al 30 de septiembre, se han realizado 37 visitas de acompañamiento a establecimientos de comercio ubicados en Leticia, Providencia, San Andrés y Nuquí, en el marco de la estrategia de fortalecimiento institucional en territorios turísticos. De estas, 11 visitas se realizaron en el mes de septiembre en Nuquí._x000a_La meta establecida para el periodo es de 40 visitas, por lo que el avance a la fecha corresponde al 92,5 %._x000a_ _x000a_ 37_x000a____ * 100_x000a_ 40"/>
    <m/>
    <n v="92.5"/>
    <s v="Se valida el cumplimiento del producto"/>
    <m/>
    <n v="0"/>
    <n v="37"/>
  </r>
  <r>
    <x v="23"/>
    <n v="2"/>
    <s v="Actividad propia"/>
    <s v="3100.2.1"/>
    <s v="N/A"/>
    <s v="N/A"/>
    <s v="N/A"/>
    <s v="N/A"/>
    <s v="N/A"/>
    <s v="N/A"/>
    <s v="N/A"/>
    <s v="N/A"/>
    <s v="N/A"/>
    <s v="Determinar los sectores en los cuales se llevarán a cabo las actuaciones administrativas de inspección, vigilancia y control. (Acta de reunión)"/>
    <n v="15"/>
    <n v="1"/>
    <s v="Númerica"/>
    <s v="# de actas de reuniones realizadas / 1 actas de reunión a realizar"/>
    <d v="2025-01-14T00:00:00"/>
    <x v="50"/>
    <x v="3"/>
    <s v="3100-DIRECCION DE INVESTIGACIONES DE PROTECCION AL CONSUMIDOR"/>
    <n v="6"/>
    <n v="100"/>
    <s v="Mediante acta de comité de gestión, 16 de enero de 2025, se establecieron los sectores para las actuaciones administrativas a realizar."/>
    <d v="2025-01-16T00:00:00"/>
    <n v="100"/>
    <s v="Se remite acta donde se puede evidenciar los sectores que se van a visitar en 2025, de acuerdo con lo establecido en la actividad del plan de acción."/>
    <d v="2025-01-16T00:00:00"/>
    <n v="100"/>
    <n v="6"/>
  </r>
  <r>
    <x v="23"/>
    <n v="2"/>
    <s v="Actividad propia"/>
    <s v="3100.2.2"/>
    <s v="N/A"/>
    <s v="N/A"/>
    <s v="N/A"/>
    <s v="N/A"/>
    <s v="N/A"/>
    <s v="N/A"/>
    <s v="N/A"/>
    <s v="N/A"/>
    <s v="N/A"/>
    <s v="Programar las visitas de inspección a realizar (Programación trimestral de las actuaciones administrativas)"/>
    <n v="15"/>
    <n v="4"/>
    <s v="Númerica"/>
    <s v="# de programaciones realizadas / 4 programaciones a realizar"/>
    <d v="2025-01-14T00:00:00"/>
    <x v="18"/>
    <x v="9"/>
    <s v="3100-DIRECCION DE INVESTIGACIONES DE PROTECCION AL CONSUMIDOR"/>
    <n v="6"/>
    <n v="100"/>
    <s v="Mediante memorando 25-55627-26 se remitió la programación del cuarto trimestre de 2025. _x000a__x000a_Para el porcentaje de cumplimiento, se tiene en cuenta:_x000a_Radicado 25-5527-0 Programación primer trimestre de 2025._x000a_Radicado 25-5527-7 Programación segundo trimestre de 2025._x000a_Radicado 25-5527-15 Programación tercer trimestre de 2025._x000a_Radicado 25-5527-26 Programación cuarto trimestre de 2025."/>
    <d v="2025-10-10T00:00:00"/>
    <n v="100"/>
    <s v="Se valida cumplimiento de la actividad al 100%"/>
    <d v="2025-10-31T00:00:00"/>
    <n v="100"/>
    <n v="6"/>
  </r>
  <r>
    <x v="23"/>
    <n v="2"/>
    <s v="Actividad propia"/>
    <s v="3100.2.3"/>
    <s v="N/A"/>
    <s v="N/A"/>
    <s v="N/A"/>
    <s v="N/A"/>
    <s v="N/A"/>
    <s v="N/A"/>
    <s v="N/A"/>
    <s v="N/A"/>
    <s v="N/A"/>
    <s v="Realizar las visitas de inspección a las personas naturales o jurídicas sujetas de inspección y vigilancia (Relación de los números de radicación de las visitas de inspección realizados)"/>
    <n v="70"/>
    <n v="40"/>
    <s v="Númerica"/>
    <s v="# de visitas realizadas / 40 visitas a realizar"/>
    <d v="2025-02-07T00:00:00"/>
    <x v="0"/>
    <x v="0"/>
    <s v="3100-DIRECCION DE INVESTIGACIONES DE PROTECCION AL CONSUMIDOR"/>
    <n v="28"/>
    <n v="92.5"/>
    <s v="Al 30 de septiembre, se han realizado 37 visitas de acompañamiento a establecimientos de comercio ubicados en Leticia, Providencia, San Andrés y Nuquí, en el marco de la estrategia de fortalecimiento institucional en territorios turísticos. De estas, 11 visitas se realizaron en el mes de septiembre en Nuquí._x000a_La meta establecida para el periodo es de 40 visitas, por lo que el avance a la fecha corresponde al 92,5 %._x000a_ _x000a_ 37_x000a____ * 100_x000a_ 40"/>
    <m/>
    <n v="92.5"/>
    <s v="Se valida el cumplimiento de la actividad reportada"/>
    <m/>
    <n v="0"/>
    <n v="25.9"/>
  </r>
  <r>
    <x v="23"/>
    <n v="2"/>
    <s v="Producto"/>
    <s v="3100.3"/>
    <s v="Operativo"/>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PND - 5-31-5-b- Convergencia regional - Entidades públicas territoriales y nacionales fortalecidas "/>
    <s v="No"/>
    <s v="FUNCIONAMIENTO"/>
    <s v="Política Servicio al Ciudadano_DIMENSIÓN Gestión con Valores para Resultados"/>
    <s v="N/A"/>
    <s v="Recursos de reposición interpuestos, decididos dentro de los 6 meses siguientes a su presentación (Relación de los números de radicación de los recursos decididos, fecha de entrada y salida)"/>
    <n v="20"/>
    <n v="80"/>
    <s v="Porcentual"/>
    <s v="% de listado de recursos decididos / 80% de listado de recursos a decidir"/>
    <d v="2025-01-02T00:00:00"/>
    <x v="10"/>
    <x v="5"/>
    <s v="3100-DIRECCION DE INVESTIGACIONES DE PROTECCION AL CONSUMIDOR"/>
    <n v="20"/>
    <n v="49.4"/>
    <s v="Del total de 83 recursos de reposición recibidos, a 31 de octubre se han resuelto 45, de los cuales 41 fueron decididos en un tiempo inferior a seis meses, conforme se detalla en el anexo. De manera específica, durante el mes de octubre se resolvieron once (11) recursos._x000a_Este resultado representa el 49.40 % del total._x000a_Indicador que corresponde a:_x000a_ _x000a_ 41_x000a____ * 100_x000a_ 83"/>
    <m/>
    <n v="49.4"/>
    <s v="Se observa el cumplimiento a través de la fórmula que mide el indicador."/>
    <m/>
    <n v="0"/>
    <n v="9.8800000000000008"/>
  </r>
  <r>
    <x v="23"/>
    <n v="2"/>
    <s v="Actividad propia"/>
    <s v="3100.3.1"/>
    <s v="N/A"/>
    <s v="N/A"/>
    <s v="N/A"/>
    <s v="N/A"/>
    <s v="N/A"/>
    <s v="N/A"/>
    <s v="N/A"/>
    <s v="N/A"/>
    <s v="N/A"/>
    <s v="Crear y actualizar periódicamente el listado de los recursos de reposición que ingresan a partir del 1° de enero hasta el 30 de septiembre de 2025, incluyendo la información necesaria para verificar su cumplimiento (Listado de recursos interpuestos)"/>
    <n v="30"/>
    <n v="1"/>
    <s v="Númerica"/>
    <s v="# de listados realizados / 1 listados a realizar"/>
    <d v="2025-01-02T00:00:00"/>
    <x v="8"/>
    <x v="7"/>
    <s v="3100-DIRECCION DE INVESTIGACIONES DE PROTECCION AL CONSUMIDOR"/>
    <n v="6"/>
    <n v="100"/>
    <s v="Se estableció el inventario general y actualizado de los recursos que ingresaron a la Dirección de Investigaciones de Protección al Consumidor entre el 1.º de enero y el 30 de septiembre de 2025."/>
    <d v="2025-09-30T00:00:00"/>
    <n v="100"/>
    <s v="Se da cumplimiento a la actividad de acuerdo con lo estipulado"/>
    <d v="2025-10-10T00:00:00"/>
    <n v="100"/>
    <n v="6"/>
  </r>
  <r>
    <x v="23"/>
    <n v="2"/>
    <s v="Actividad propia"/>
    <s v="3100.3.2"/>
    <s v="N/A"/>
    <s v="N/A"/>
    <s v="N/A"/>
    <s v="N/A"/>
    <s v="N/A"/>
    <s v="N/A"/>
    <s v="N/A"/>
    <s v="N/A"/>
    <s v="N/A"/>
    <s v="Decidir los recursos de reposición interpuestos dentro de los términos definidos. (Relación de los números de radicación de los recursos decididos)"/>
    <n v="70"/>
    <n v="80"/>
    <s v="Porcentual"/>
    <s v="% de listado de recursos decididos / 80% de _x0009_listado de recursos a decidir"/>
    <d v="2025-01-02T00:00:00"/>
    <x v="10"/>
    <x v="5"/>
    <s v="3100-DIRECCION DE INVESTIGACIONES DE PROTECCION AL CONSUMIDOR"/>
    <n v="14"/>
    <n v="49.4"/>
    <s v="Del total de 83 recursos de reposición recibidos, a 31 de octubre se han resuelto 45, de los cuales 41 fueron decididos en un tiempo inferior a seis meses, conforme se detalla en el anexo. De manera específica, durante el mes de octubre se resolvieron once (11) recursos._x000a_Este resultado representa el 49.40 % del total._x000a_Indicador que corresponde a:_x000a_ _x000a_ 41_x000a____ * 100_x000a_ 83"/>
    <m/>
    <n v="49.4"/>
    <s v="Se valida reporte remitido por el área donde se puede constatar la forma de cálculo."/>
    <m/>
    <n v="0"/>
    <n v="6.9160000000000004"/>
  </r>
  <r>
    <x v="24"/>
    <n v="4"/>
    <s v="Producto"/>
    <s v="30.1"/>
    <s v="Innovador"/>
    <s v="Mejorar la oportunidad en la atención de trámites y servicios."/>
    <s v="Avance promedio de cumplimiento de productos asociados a mejorar la oportunidad en la atención de trámites y servicios."/>
    <s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N/A"/>
    <s v="No"/>
    <s v="FUNCIONAMIENTO"/>
    <s v="Política Seguimiento y evaluación de la gestión institucional _DIMENSIÓN Evaluación de Resultados"/>
    <s v="N/A"/>
    <s v="Sistema de alertas para monitorear el comportamiento de los trámites misionales priorizados, elaborado y presentado (Correo electronico con el envío del reporte al equipo directivo)"/>
    <n v="20"/>
    <n v="1"/>
    <s v="Númerica"/>
    <s v="# de Sistema de alertas elaborado y presentado / 1 Sistema de alertas programado"/>
    <d v="2025-03-14T00:00:00"/>
    <x v="19"/>
    <x v="5"/>
    <s v="30-OFICINA ASESORA DE PLANEACIÓN"/>
    <n v="20"/>
    <n v="0"/>
    <s v="a la fecha nos encontramos en el ajuste correspondientes de los reportes"/>
    <m/>
    <n v="0"/>
    <s v="Se valida avance cualitativo"/>
    <m/>
    <n v="0"/>
    <n v="0"/>
  </r>
  <r>
    <x v="24"/>
    <n v="4"/>
    <s v="Actividad propia"/>
    <s v="30.1.1"/>
    <s v="N/A"/>
    <s v="N/A"/>
    <s v="N/A"/>
    <s v="N/A"/>
    <s v="N/A"/>
    <s v="N/A"/>
    <s v="N/A"/>
    <s v="N/A"/>
    <s v="N/A"/>
    <s v="Priorizar los trámites por Delegatura objeto de monitoreo (Documento con los tramites priorizados por Delegatura objeto de monitoreo)"/>
    <n v="20"/>
    <n v="1"/>
    <s v="Númerica"/>
    <s v="# de Documento con trámites priorizados / 1 Documento programado"/>
    <d v="2025-03-14T00:00:00"/>
    <x v="29"/>
    <x v="1"/>
    <s v="30-OFICINA ASESORA DE PLANEACIÓN"/>
    <n v="4"/>
    <n v="100"/>
    <s v="Se identificaron los trámites correspondientes a cada una de las Delegaturas, teniendo en cuenta su impacto en el ciudadano, así como aquellos que, en alguna medida, afectan el funcionamiento interno de la entidad. En este análisis, se evaluará el stock de procesos pendientes, sus tiempos de ejecución y edad de cada uno de estos, con el propósito de identificar oportunidades de mejora que permitan tomar decisiones orientadas a optimizar tanto el impacto hacia el ciudadano como la gestión interna de cada una de las áreas."/>
    <d v="2025-07-02T00:00:00"/>
    <n v="100"/>
    <s v="Se da cumplimiento a la evidencia. Se deja la calificación de eficiencia en 90%, dado los 2 meses de retraso en la presentación de la evidencia. "/>
    <d v="2025-07-02T00:00:00"/>
    <n v="90"/>
    <n v="4"/>
  </r>
  <r>
    <x v="24"/>
    <n v="4"/>
    <s v="Actividad propia"/>
    <s v="30.1.2"/>
    <s v="N/A"/>
    <s v="N/A"/>
    <s v="N/A"/>
    <s v="N/A"/>
    <s v="N/A"/>
    <s v="N/A"/>
    <s v="N/A"/>
    <s v="N/A"/>
    <s v="N/A"/>
    <s v="Definir los parámetros que determinarán las alertas (Documento con la definición de los parámetros )"/>
    <n v="20"/>
    <n v="1"/>
    <s v="Númerica"/>
    <s v="# de Documento con los parámetros de las alertas realizado / 1 Documento programado"/>
    <d v="2025-04-18T00:00:00"/>
    <x v="57"/>
    <x v="11"/>
    <s v="30-OFICINA ASESORA DE PLANEACIÓN"/>
    <n v="4"/>
    <n v="100"/>
    <s v="Se establecen los parámetros que determinarán la generación de alertas en los trámites priorizados, con el objetivo de permitir un seguimiento detallado y oportuno del comportamiento en la gestión de denuncias, quejas, investigaciones y demandas presentadas por la ciudadanía. Esta medida busca optimizar los procesos internos de la entidad, mejorar la capacidad de respuesta institucional y fortalecer los mecanismos de control y transparencia en la atención a los usuarios."/>
    <d v="2025-07-04T00:00:00"/>
    <n v="100"/>
    <s v="El avance porcentual registrado corresponde con el cálculo de la fórmula matemática definida y las evidencias reportadas, Se afecta eficiencia en 10 puntos porcentuales en razón a que esta actividad tiene fecha fin programada en el mes de mayo y se cumplió en el mes de julio "/>
    <d v="2025-07-04T00:00:00"/>
    <n v="90"/>
    <n v="4"/>
  </r>
  <r>
    <x v="24"/>
    <n v="4"/>
    <s v="Actividad propia"/>
    <s v="30.1.3"/>
    <s v="N/A"/>
    <s v="N/A"/>
    <s v="N/A"/>
    <s v="N/A"/>
    <s v="N/A"/>
    <s v="N/A"/>
    <s v="N/A"/>
    <s v="N/A"/>
    <s v="N/A"/>
    <s v="Definir y validar con las Delegaturas el diseño del reporte de alertas (Diseño del reporte de alertas definido y validado por las Delegaturas)"/>
    <n v="20"/>
    <n v="1"/>
    <s v="Númerica"/>
    <s v="# de Reporte de alertas diseñado / 1 Reporte de alertas programado"/>
    <d v="2025-05-05T00:00:00"/>
    <x v="64"/>
    <x v="7"/>
    <s v="30-OFICINA ASESORA DE PLANEACIÓN"/>
    <n v="4"/>
    <m/>
    <m/>
    <m/>
    <m/>
    <m/>
    <m/>
    <n v="0"/>
    <m/>
  </r>
  <r>
    <x v="24"/>
    <n v="4"/>
    <s v="Actividad propia"/>
    <s v="30.1.4"/>
    <s v="N/A"/>
    <s v="N/A"/>
    <s v="N/A"/>
    <s v="N/A"/>
    <s v="N/A"/>
    <s v="N/A"/>
    <s v="N/A"/>
    <s v="N/A"/>
    <s v="N/A"/>
    <s v="Elaborar y presentar reportes al equipo directivo.  (Correos electronicos con el envío del reporte al equipo directivo)"/>
    <n v="40"/>
    <n v="2"/>
    <s v="Númerica"/>
    <s v="# de Reportes presentados / 2 Reportes programados"/>
    <d v="2025-09-15T00:00:00"/>
    <x v="19"/>
    <x v="5"/>
    <s v="30-OFICINA ASESORA DE PLANEACIÓN"/>
    <n v="8"/>
    <n v="0"/>
    <s v="Se están realizando los ajustes en cada uno de los reportes, de acuerdo con lo indicado en la primera revisión y se procederá al envió al equipo directivo"/>
    <m/>
    <n v="0"/>
    <s v="Se valida avance cualitativo presentado"/>
    <m/>
    <n v="0"/>
    <n v="0"/>
  </r>
  <r>
    <x v="24"/>
    <n v="4"/>
    <s v="Producto"/>
    <s v="30.2"/>
    <s v="Innovador"/>
    <s v="Fortalecer el Sistema Integral de Gestión Institucional en el marco del Modelo Integrado de Planeación y gestión para mejorar la prestación del servicio."/>
    <s v="Cumplimiento de productos del PAI asociados a Fortacer el Sistema Integral de Gestión Institucional para mejorar la prestación del servicio. _x000a_"/>
    <s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PND - 5-31-5-b- Convergencia regional - Entidades públicas territoriales y nacionales fortalecidas "/>
    <s v="No"/>
    <s v="C-3503-0200-0016-40401c"/>
    <s v="Política Fortalecimiento Organizacional y Simplificación de Procesos _DIMENSIÓN Gestión con Valores para Resultados"/>
    <s v="N/A"/>
    <s v="Proyectos estratégicos transversales estructurados y ejecutados (Informe de resultados)"/>
    <n v="20"/>
    <n v="100"/>
    <s v="Porcentual"/>
    <s v="% de Proyectos estratégicos transversales estructurados y ejecutados / 100% de Proyectos estratégicos transversales programados"/>
    <d v="2025-02-24T00:00:00"/>
    <x v="17"/>
    <x v="5"/>
    <s v="30-OFICINA ASESORA DE PLANEACIÓN"/>
    <n v="20"/>
    <m/>
    <m/>
    <m/>
    <m/>
    <m/>
    <m/>
    <m/>
    <m/>
  </r>
  <r>
    <x v="24"/>
    <n v="4"/>
    <s v="Actividad propia"/>
    <s v="30.2.1"/>
    <s v="N/A"/>
    <s v="N/A"/>
    <s v="N/A"/>
    <s v="N/A"/>
    <s v="N/A"/>
    <s v="N/A"/>
    <s v="N/A"/>
    <s v="N/A"/>
    <s v="N/A"/>
    <s v="Identificar y someter a aprobación del Despacho, la definición de 2 proyectos estratégicos de impacto transversal  a ser ejecutados (proyectos estratégicos de impacto transversal identificados y aprobados)"/>
    <n v="15"/>
    <n v="2"/>
    <s v="Númerica"/>
    <s v="# de Proyectos estratégicos de impacto transversal a ser ejecutados aprobados / 2 Proyectos estratégicos de impacto transversal a ser ejecutados por aprobar"/>
    <d v="2025-02-24T00:00:00"/>
    <x v="66"/>
    <x v="6"/>
    <s v="30-OFICINA ASESORA DE PLANEACIÓN"/>
    <n v="3"/>
    <n v="50"/>
    <s v="Se identifican los dos proyectos transversales de interés estratégico, pero no se han sometido a revisión del despacho. Estos proyectos están asociados a Lenguaje claro y Lecciones aprendidas/buenas prácticas."/>
    <m/>
    <n v="0"/>
    <s v="Aunque se identificaron los proyectos estratégicos, no se puede calificar la actividad al 50%. Esto se debe a que, al ser aprobados por el Despacho, los proyectos podrían cambiar y afectar la información inicial. Además, la actividad aún no está aprobada, que es lo que se necesita para considerarla cumplida."/>
    <m/>
    <n v="0"/>
    <n v="0"/>
  </r>
  <r>
    <x v="24"/>
    <n v="4"/>
    <s v="Actividad propia"/>
    <s v="30.2.2"/>
    <s v="N/A"/>
    <s v="N/A"/>
    <s v="N/A"/>
    <s v="N/A"/>
    <s v="N/A"/>
    <s v="N/A"/>
    <s v="N/A"/>
    <s v="N/A"/>
    <s v="N/A"/>
    <s v="Diseñar y concertar el plan de trabajo (actividades hito y responsable) (Plan de trabajo Diseñado y concertado con las áreas involucradas)"/>
    <n v="30"/>
    <n v="1"/>
    <s v="Númerica"/>
    <s v="# de Plan de trabajo diseñado y concertado / 1 Plan de trabajo programado"/>
    <d v="2025-03-10T00:00:00"/>
    <x v="1"/>
    <x v="1"/>
    <s v="30-OFICINA ASESORA DE PLANEACIÓN"/>
    <n v="6"/>
    <m/>
    <m/>
    <m/>
    <m/>
    <m/>
    <m/>
    <n v="0"/>
    <m/>
  </r>
  <r>
    <x v="24"/>
    <n v="4"/>
    <s v="Actividad propia"/>
    <s v="30.2.3"/>
    <s v="N/A"/>
    <s v="N/A"/>
    <s v="N/A"/>
    <s v="N/A"/>
    <s v="N/A"/>
    <s v="N/A"/>
    <s v="N/A"/>
    <s v="N/A"/>
    <s v="N/A"/>
    <s v="Ejecutar el plan de trabajo (Seguimiento al plan de trabajo y evidencias de su cumplimiento)"/>
    <n v="50"/>
    <n v="100"/>
    <s v="Porcentual"/>
    <s v="% de Avance logrado plan de trabajo / 100% de Avance propuesto plan de trabajo"/>
    <d v="2025-05-01T00:00:00"/>
    <x v="0"/>
    <x v="0"/>
    <s v="30-OFICINA ASESORA DE PLANEACIÓN"/>
    <n v="10"/>
    <m/>
    <m/>
    <m/>
    <m/>
    <m/>
    <m/>
    <m/>
    <m/>
  </r>
  <r>
    <x v="24"/>
    <n v="4"/>
    <s v="Actividad propia"/>
    <s v="30.2.4"/>
    <s v="N/A"/>
    <s v="N/A"/>
    <s v="N/A"/>
    <s v="N/A"/>
    <s v="N/A"/>
    <s v="N/A"/>
    <s v="N/A"/>
    <s v="N/A"/>
    <s v="N/A"/>
    <s v="Presentar resultados (Presentación de resultados y  Lista de asistencia reunióno de presentación)"/>
    <n v="5"/>
    <n v="2"/>
    <s v="Númerica"/>
    <s v="# de Soportes presentados / 2 Soportes a presentar"/>
    <d v="2025-12-01T00:00:00"/>
    <x v="17"/>
    <x v="5"/>
    <s v="30-OFICINA ASESORA DE PLANEACIÓN"/>
    <n v="1"/>
    <m/>
    <m/>
    <m/>
    <m/>
    <m/>
    <m/>
    <m/>
    <m/>
  </r>
  <r>
    <x v="24"/>
    <n v="4"/>
    <s v="Producto"/>
    <s v="30.4"/>
    <s v="Innovador"/>
    <s v="Fortalecer el Sistema Integral de Gestión Institucional en el marco del Modelo Integrado de Planeación y gestión para mejorar la prestación del servicio."/>
    <s v="Cumplimiento de productos del PAI asociados a Fortacer el Sistema Integral de Gestión Institucional para mejorar la prestación del servicio. _x000a_"/>
    <s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PND - 5-31-5-b- Convergencia regional - Entidades públicas territoriales y nacionales fortalecidas "/>
    <s v="Si"/>
    <s v="C-3503-0200-0016-40401c"/>
    <s v="Política Gestión Presupuestal y Eficiencia del Gasto Público _DIMENSIÓN Direccionamiento Estratégico y Planeación"/>
    <s v="N/A"/>
    <s v="Estudio de costos de los trámites priorizados, realizado (Estudio Realizado )"/>
    <n v="20"/>
    <n v="1"/>
    <s v="Númerica"/>
    <s v="# de Estudios realizado / 1 Estudio programado"/>
    <d v="2025-05-05T00:00:00"/>
    <x v="67"/>
    <x v="0"/>
    <s v="30-OFICINA ASESORA DE PLANEACIÓN;_x000a_37-GRUPO DE TRABAJO DE ESTUDIOS ECONÓMICOS"/>
    <n v="20"/>
    <n v="0"/>
    <s v="Para el presente producto, estudio de costos de los trámites priorizados, se han avanzado en: 1. la priorización de los trámites objeto del estudio de costeo 2. recopilar la información necesaria para realizar el estudio de costeo de uno de los trámites priorizados 3. recopilar la información necesaria para realizar el estudio de costeo de los demás trámites priorizados, con el propósito de determinar por parte del Grupo de Estudios Económicos el producto. "/>
    <m/>
    <n v="0"/>
    <s v="Se valida avance cualitativo presentado"/>
    <m/>
    <n v="0"/>
    <n v="0"/>
  </r>
  <r>
    <x v="24"/>
    <n v="4"/>
    <s v="Actividad propia"/>
    <s v="30.4.1"/>
    <s v="N/A"/>
    <s v="N/A"/>
    <s v="N/A"/>
    <s v="N/A"/>
    <s v="N/A"/>
    <s v="N/A"/>
    <s v="N/A"/>
    <s v="N/A"/>
    <s v="N/A"/>
    <s v="Priorizar los trámites objeto del estudio de costeo (Documento con la priorización de trámites)"/>
    <n v="10"/>
    <n v="1"/>
    <s v="Númerica"/>
    <s v="# de Documento con la priorización realizado / 1 Documento programado"/>
    <d v="2025-05-05T00:00:00"/>
    <x v="68"/>
    <x v="10"/>
    <s v="30-OFICINA ASESORA DE PLANEACIÓN"/>
    <n v="2"/>
    <n v="100"/>
    <s v="En cumplimiento de la actividad 30.4.1 del Plan de Acción &quot;Priorizar los trámites objeto del estudio de costeo (Documento con la priorización de trámites)&quot;, se llevó a cabo la reunión para priorizarlos trámites que serán objeto de estudio de costos y su metodología, en tal sentido, se adjunta documento del informe ejecutivo de la reunión con las conclusiones del caso. "/>
    <d v="2025-07-08T00:00:00"/>
    <n v="100"/>
    <s v="Se valida el documento con la priorización de los trámites objeto de estudio de costeo. Sin embargo, la calificación de eficiencia queda sobre el 90%, teniendo en cuenta que el entregable estaba estipulado para el 6 de junio."/>
    <d v="2025-08-21T00:00:00"/>
    <n v="90"/>
    <n v="2"/>
  </r>
  <r>
    <x v="24"/>
    <n v="4"/>
    <s v="Actividad propia"/>
    <s v="30.4.2"/>
    <s v="N/A"/>
    <s v="N/A"/>
    <s v="N/A"/>
    <s v="N/A"/>
    <s v="N/A"/>
    <s v="N/A"/>
    <s v="N/A"/>
    <s v="N/A"/>
    <s v="N/A"/>
    <s v="Recopilar la información necesaria para realizar el estudio de costeo de uno de los trámites priorizados  (Documento que relacione la documentación recopilada)"/>
    <n v="8"/>
    <n v="100"/>
    <s v="Porcentual"/>
    <s v="% de Documentación recopilada / 100% de Documentación a recopilar"/>
    <d v="2025-06-09T00:00:00"/>
    <x v="35"/>
    <x v="8"/>
    <s v="30-OFICINA ASESORA DE PLANEACIÓN;_x000a_37-GRUPO DE TRABAJO DE ESTUDIOS ECONÓMICOS"/>
    <n v="1.6"/>
    <n v="100"/>
    <s v="A corte del 15 de agosto fecha de vencimiento de la actividad, se contaba con la información para realizar el costeo de los trámites de Integraciones Económicas, Notifificación y Preevaluación, lo cual se evidencia con el documento en el cual se relacionan los links y descripción del acceso, de la información necesaria para realizar el costeo."/>
    <d v="2025-08-15T00:00:00"/>
    <n v="100"/>
    <s v="Se validad el cumplimiento y desarrollo de la actividad."/>
    <d v="2025-08-21T00:00:00"/>
    <n v="100"/>
    <n v="1.6"/>
  </r>
  <r>
    <x v="24"/>
    <n v="4"/>
    <s v="Actividad propia"/>
    <s v="30.4.3"/>
    <s v="N/A"/>
    <s v="N/A"/>
    <s v="N/A"/>
    <s v="N/A"/>
    <s v="N/A"/>
    <s v="N/A"/>
    <s v="N/A"/>
    <s v="N/A"/>
    <s v="N/A"/>
    <s v="Recopilar la información necesaria para realizar el estudio de costeo de los demás trámites priorizados (Documento que relacione la documentación recopilada)"/>
    <n v="22"/>
    <n v="100"/>
    <s v="Porcentual"/>
    <s v="% de Documentación recopilada / 100% de Documentación a recopilar"/>
    <d v="2025-08-18T00:00:00"/>
    <x v="65"/>
    <x v="7"/>
    <s v="30-OFICINA ASESORA DE PLANEACIÓN;_x000a_37-GRUPO DE TRABAJO DE ESTUDIOS ECONÓMICOS"/>
    <n v="4.4000000000000004"/>
    <n v="100"/>
    <s v="Se realiza la recolección de la información necesaria para el estudio de costeo de los trámites priorizados, costos de nómina, tecnología (licencias, mesa de servicios, impresión), puesto de trabajo (desagregado administrativa), contratos,  formato de consolidación, resolución de tasas, etc."/>
    <d v="2025-09-26T00:00:00"/>
    <n v="100"/>
    <s v="Se evidencia la información recopilada, de acuerdo con lo establecido en el indicador."/>
    <d v="2025-10-03T00:00:00"/>
    <n v="100"/>
    <n v="4.4000000000000004"/>
  </r>
  <r>
    <x v="24"/>
    <n v="4"/>
    <s v="Actividad propia"/>
    <s v="30.4.4"/>
    <s v="N/A"/>
    <s v="N/A"/>
    <s v="N/A"/>
    <s v="N/A"/>
    <s v="N/A"/>
    <s v="N/A"/>
    <s v="N/A"/>
    <s v="N/A"/>
    <s v="N/A"/>
    <s v="Realizar estudio de costo de los trámites priorizados (Estudio Realizado)"/>
    <n v="50"/>
    <n v="1"/>
    <s v="Númerica"/>
    <s v="# de Estudio realizado / 1 Estudio programado"/>
    <d v="2025-07-16T00:00:00"/>
    <x v="69"/>
    <x v="0"/>
    <s v="30-OFICINA ASESORA DE PLANEACIÓN;_x000a_37-GRUPO DE TRABAJO DE ESTUDIOS ECONÓMICOS"/>
    <n v="10"/>
    <n v="0"/>
    <s v="La gestión desarrollada durante el mes de octubre se consolidó con el envío de la información a las dependencias de Signos Distintivos y Cobro Coactivo. El 23 de octubre, mediante correo electrónico, se remitió el documento correspondiente a la identificación de actividades del procedimiento de Cobro Coactivo. De igual manera, el 27 de octubre se envió la identificación de actividades del procedimiento de Registro de Marcas de Productos y Servicios y Lemas Comerciales. Previo al envío de la información, se llevaron a cabo reuniones de sensibilización orientadas a explicar la metodología de costeo de trámites y garantizar una adecuada comprensión del proceso por parte de las dependencias involucradas."/>
    <m/>
    <n v="0"/>
    <s v="Se valida cualitativamente"/>
    <m/>
    <n v="0"/>
    <n v="0"/>
  </r>
  <r>
    <x v="24"/>
    <n v="4"/>
    <s v="Actividad propia"/>
    <s v="30.4.5"/>
    <s v="N/A"/>
    <s v="N/A"/>
    <s v="N/A"/>
    <s v="N/A"/>
    <s v="N/A"/>
    <s v="N/A"/>
    <s v="N/A"/>
    <s v="N/A"/>
    <s v="N/A"/>
    <s v="Socializar los resultados del estudio con los jefes de las áreas responsables de los trámites costeados (Correo electronico con el envío del estudio realizado  /  Listas de asistencia a reunion de socialización)"/>
    <n v="10"/>
    <n v="1"/>
    <s v="Númerica"/>
    <s v="# de Estudio realizado / 1 Estudio a socializar"/>
    <d v="2025-11-03T00:00:00"/>
    <x v="67"/>
    <x v="0"/>
    <s v="30-OFICINA ASESORA DE PLANEACIÓN;_x000a_37-GRUPO DE TRABAJO DE ESTUDIOS ECONÓMICOS"/>
    <n v="2"/>
    <m/>
    <m/>
    <m/>
    <m/>
    <m/>
    <m/>
    <m/>
    <m/>
  </r>
  <r>
    <x v="24"/>
    <n v="4"/>
    <s v="Producto"/>
    <s v="30.5"/>
    <s v="Operativo"/>
    <s v="Fortalecer el Sistema Integral de Gestión Institucional en el marco del Modelo Integrado de Planeación y gestión para mejorar la prestación del servicio."/>
    <s v="Cumplimiento de productos del PAI asociados a Fortacer el Sistema Integral de Gestión Institucional para mejorar la prestación del servicio. _x000a_"/>
    <s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N/A"/>
    <s v="No"/>
    <s v="N/A"/>
    <s v="Política Simplificación, Racionalización y Estandarización de trámites _DIMENSIÓN Gestión con Valores para Resultados"/>
    <s v="N/A"/>
    <s v="Estrategia de racionalización de trámites implementada"/>
    <n v="20"/>
    <n v="100"/>
    <s v="Porcentual"/>
    <s v="% de Estrategia implementada / 100% de Estrategia a implementada"/>
    <d v="2025-01-15T00:00:00"/>
    <x v="5"/>
    <x v="5"/>
    <s v="30-OFICINA ASESORA DE PLANEACIÓN"/>
    <n v="20"/>
    <m/>
    <m/>
    <m/>
    <m/>
    <m/>
    <m/>
    <m/>
    <m/>
  </r>
  <r>
    <x v="24"/>
    <n v="4"/>
    <s v="Actividad propia"/>
    <s v="30.5.1"/>
    <s v="N/A"/>
    <s v="N/A"/>
    <s v="N/A"/>
    <s v="N/A"/>
    <s v="N/A"/>
    <s v="N/A"/>
    <s v="N/A"/>
    <s v="N/A"/>
    <s v="N/A"/>
    <s v="Elaborar el plan de trabajo de la estrategia de racionalización de trámites"/>
    <n v="20"/>
    <n v="1"/>
    <s v="Númerica"/>
    <s v="# de Plan de trabajo elaborado / 1 Plan de trabajo a elaborar"/>
    <d v="2025-01-15T00:00:00"/>
    <x v="46"/>
    <x v="6"/>
    <s v="30-OFICINA ASESORA DE PLANEACIÓN"/>
    <n v="4"/>
    <n v="100"/>
    <s v="Se elaboró el plan de trabajo para la estrategia en el formato solicitado, con los hitos de establecidos por el SUIT. "/>
    <d v="2025-01-30T00:00:00"/>
    <n v="100"/>
    <s v="Se da cumplimiento a la actividad"/>
    <d v="2025-03-28T00:00:00"/>
    <n v="100"/>
    <n v="4"/>
  </r>
  <r>
    <x v="24"/>
    <n v="4"/>
    <s v="Actividad propia"/>
    <s v="30.5.2"/>
    <s v="N/A"/>
    <s v="N/A"/>
    <s v="N/A"/>
    <s v="N/A"/>
    <s v="N/A"/>
    <s v="N/A"/>
    <s v="N/A"/>
    <s v="N/A"/>
    <s v="N/A"/>
    <s v="Ejecutar el plan de trabajo de la estrategia de racionalización de trámites"/>
    <n v="80"/>
    <n v="100"/>
    <s v="Porcentual"/>
    <s v="% de Plan de trabajo ejecutado / 100% de Plan de trabajo por ejecutar"/>
    <d v="2025-03-28T00:00:00"/>
    <x v="5"/>
    <x v="5"/>
    <s v="30-OFICINA ASESORA DE PLANEACIÓN"/>
    <n v="16"/>
    <n v="13"/>
    <s v="Corresponde a las actividades realizadas en el marco de la estrategia de racionalización de trámites en el SUIT, para dos trámites, 1 Sic Facilita 2 Denuncias consumidor. _x000a_Se corrige el seguimiento en el plan de trabajo, disponible en la carpeta compartida. "/>
    <m/>
    <n v="13"/>
    <s v="Se validan los soportes objeto de seguimiento"/>
    <m/>
    <n v="0"/>
    <n v="2.08"/>
  </r>
  <r>
    <x v="24"/>
    <n v="4"/>
    <s v="Producto"/>
    <s v="30.6"/>
    <s v="Operativo"/>
    <s v="Fortalecer el Sistema Integral de Gestión Institucional en el marco del Modelo Integrado de Planeación y gestión para mejorar la prestación del servicio."/>
    <s v="Cumplimiento de productos del PAI asociados a Fortacer el Sistema Integral de Gestión Institucional para mejorar la prestación del servicio. _x000a_"/>
    <s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N/A"/>
    <s v="Si"/>
    <s v="N/A"/>
    <s v="Política Planeación Institucional _DIMENSIÓN Direccionamiento Estratégico y Planeación"/>
    <s v="DECRETO 612"/>
    <s v="Plan de Transparencia y Ética Publica, formulado y ejecutado"/>
    <n v="20"/>
    <n v="100"/>
    <s v="Porcentual"/>
    <s v="% de Estrategia implementada / 100% de Estrategia a implementada"/>
    <d v="2025-01-15T00:00:00"/>
    <x v="5"/>
    <x v="5"/>
    <s v="100-SECRETARIA GENERAL;_x000a_30-OFICINA ASESORA DE PLANEACIÓN"/>
    <n v="20"/>
    <m/>
    <m/>
    <m/>
    <m/>
    <m/>
    <m/>
    <m/>
    <m/>
  </r>
  <r>
    <x v="24"/>
    <n v="4"/>
    <s v="Actividad propia"/>
    <s v="30.6.1"/>
    <s v="N/A"/>
    <s v="N/A"/>
    <s v="N/A"/>
    <s v="N/A"/>
    <s v="N/A"/>
    <s v="N/A"/>
    <s v="N/A"/>
    <s v="N/A"/>
    <s v="N/A"/>
    <s v="Elaborar el plan de trabajo para formular el Programa de Transparencia y Ética Pública - PTEP, en el marco de la ley 2195 de 2022 y su decreto reglamentario 1122 de 2024"/>
    <n v="20"/>
    <n v="1"/>
    <s v="Númerica"/>
    <s v="# de Plan de trabajo elaborado / 1 Plan de trabajo a elaborar"/>
    <d v="2025-01-15T00:00:00"/>
    <x v="70"/>
    <x v="3"/>
    <s v="100-SECRETARIA GENERAL;_x000a_30-OFICINA ASESORA DE PLANEACIÓN"/>
    <n v="4"/>
    <n v="100"/>
    <s v="Se publica en la sede electrónica el plan de ejecución y monitoreo del PTEP, con énfasis en el cierre de brechas entre el PAAC y el estándar del Programa. "/>
    <d v="2025-01-29T00:00:00"/>
    <n v="100"/>
    <s v="Se valida el cumplimiento de la actividad."/>
    <d v="2025-01-29T00:00:00"/>
    <n v="100"/>
    <n v="4"/>
  </r>
  <r>
    <x v="24"/>
    <n v="4"/>
    <s v="Actividad propia"/>
    <s v="30.6.2"/>
    <s v="N/A"/>
    <s v="N/A"/>
    <s v="N/A"/>
    <s v="N/A"/>
    <s v="N/A"/>
    <s v="N/A"/>
    <s v="N/A"/>
    <s v="N/A"/>
    <s v="N/A"/>
    <s v="Ejecutar el plan de trabajo del Programa de Transparencia y Ética Pública"/>
    <n v="80"/>
    <n v="100"/>
    <s v="Porcentual"/>
    <s v="% de Plan de trabajo ejecutado / 100% de Plan de trabajo por ejecutar"/>
    <d v="2025-01-31T00:00:00"/>
    <x v="5"/>
    <x v="5"/>
    <s v="100-SECRETARIA GENERAL;_x000a_30-OFICINA ASESORA DE PLANEACIÓN"/>
    <n v="16"/>
    <n v="50"/>
    <s v="Se presenta el Plan con corte al 31 de agosto, fecha establecida por la OCI para el seguimiento. El plan incluye 58 actividades comprometidas. Con base en el avance reportado para cada una, se calcula un progreso ponderado del 50%, correspondiente a la ejecución de 28,74 actividades al corte._x000a__x000a_El documento detalla los avances alcanzados y contiene los enlaces a las evidencias respectivas. En este corte se reporta un 18% adicional de avance, que, sumado al 32% del reporte anterior, completa el 50% de cumplimiento calculado._x000a__x000a_Se anexa el correo de remisión de la información a la OCI, el plan en formato Excel con el detalle de avances y evidencias, y el pantallazo de la publicación del seguimiento."/>
    <m/>
    <n v="50"/>
    <s v="Se valida el cumplimiento de la actividad."/>
    <m/>
    <n v="0"/>
    <n v="8"/>
  </r>
  <r>
    <x v="25"/>
    <n v="1"/>
    <s v="Producto"/>
    <s v="73.1"/>
    <s v="Operativo"/>
    <s v="Fortalecer la gestión de la información, el conocimiento y la innovación para optimizar la capacidad institucional _x000a_"/>
    <s v="Cumplimiento de productos del PAI asociados a Fortalecer la gestión de la información, el conocimiento y la innovación para optimizar la capacidad institucional _x000a_"/>
    <s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PND - 5-31-5-b- Convergencia regional - Entidades públicas territoriales y nacionales fortalecidas "/>
    <s v="No"/>
    <s v="C-3599-0200-0005-53105b"/>
    <s v="Política Transparencia, acceso a la información pública y lucha contra la corrupción _DIMENSIÓN Gestión con Valores para Resultados"/>
    <s v="PEI_25;_x000a_PES_20230249"/>
    <s v="SIC alineada a la directriz de manejo de imágen y plan de medios de la Presidencia de la República, realizada. (Informe de contenidos producidos)"/>
    <n v="30"/>
    <n v="100"/>
    <s v="Porcentual"/>
    <s v="% de manejo de imagen y  plan de medios de la presidencia de la republica realizada / 100% de manejo de imagen y  plan de medios de la presidencia de la republica a realizar"/>
    <d v="2025-02-03T00:00:00"/>
    <x v="10"/>
    <x v="5"/>
    <s v="73-GRUPO DE TRABAJO DE COMUNICACION"/>
    <n v="30"/>
    <n v="100"/>
    <s v="Con corte al 31 de octubre de 2025, y en cumplimiento con la directriz de manejo de imagen de la Presidencia de la República, se han generado un total de 34.796 publicaciones, distribuidas en 78 comunicados de prensa, 96 noticias y Publicaciones en redes sociales así: X: 31.842, LinkedIN: 352, Facebook: 1.239, Instagram: 1.078 y TikTok: 111"/>
    <m/>
    <n v="100"/>
    <s v="Se avala el avance dado al presente producto el cual se encuentra en ejecución "/>
    <m/>
    <n v="0"/>
    <n v="30"/>
  </r>
  <r>
    <x v="25"/>
    <n v="1"/>
    <s v="Actividad propia"/>
    <s v="73.1.1"/>
    <s v="N/A"/>
    <s v="N/A"/>
    <s v="N/A"/>
    <s v="N/A"/>
    <s v="N/A"/>
    <s v="N/A"/>
    <s v="N/A"/>
    <s v="N/A"/>
    <s v="N/A"/>
    <s v="Producir los boletines, foto noticias, videos y/o ruedas de prensa de conformidad con la directriz de Presidencia sobre el manejo de imágen (Documento con evidencias)"/>
    <n v="80"/>
    <n v="100"/>
    <s v="Porcentual"/>
    <s v="% de boletines, foto noticias, videos y ruedas de prensa  de conformidad con la directriz de presidencia producidos / 100% de boletines, foto noticias, videos y ruedas de prensa a producir"/>
    <d v="2025-02-03T00:00:00"/>
    <x v="10"/>
    <x v="5"/>
    <s v="73-GRUPO DE TRABAJO DE COMUNICACION"/>
    <n v="24"/>
    <n v="100"/>
    <s v="En el mes de octubre de 2025, y en cumplimiento con la directriz de manejo de imagen de la Presidencia de la República, se generaron un total de 4.380 publicaciones, distribuidas en 12 comunicados de prensa, 19 noticias y Publicaciones en redes sociales así: X: 3.875, LinkedIN: 64, Facebook: 220, Instagram: 166 y TikTok: 24"/>
    <m/>
    <n v="100"/>
    <s v="Se avala el acvance dado a la presente actividad la cual hace parte del PES "/>
    <m/>
    <n v="0"/>
    <n v="24"/>
  </r>
  <r>
    <x v="25"/>
    <n v="1"/>
    <s v="Actividad propia"/>
    <s v="73.1.2"/>
    <s v="N/A"/>
    <s v="N/A"/>
    <s v="N/A"/>
    <s v="N/A"/>
    <s v="N/A"/>
    <s v="N/A"/>
    <s v="N/A"/>
    <s v="N/A"/>
    <s v="N/A"/>
    <s v="Consolidar el informe final de los contenidos producidos por la SIC respecto a la directriz de manejo de imagen del gobierno nacional. (Informe consoldiado de los contenidos producidos)"/>
    <n v="20"/>
    <n v="100"/>
    <s v="Porcentual"/>
    <s v="% de informes finales de los contenidos producidos elaborados / 100% de informes finales de los contenidos producidos a elaborar"/>
    <d v="2025-12-02T00:00:00"/>
    <x v="10"/>
    <x v="5"/>
    <s v="73-GRUPO DE TRABAJO DE COMUNICACION"/>
    <n v="6"/>
    <m/>
    <m/>
    <m/>
    <m/>
    <m/>
    <m/>
    <m/>
    <m/>
  </r>
  <r>
    <x v="25"/>
    <n v="1"/>
    <s v="Producto"/>
    <s v="73.2"/>
    <s v="Operativo"/>
    <s v="Fortalecer la gestión de la información, el conocimiento y la innovación para optimizar la capacidad institucional _x000a_"/>
    <s v="Cumplimiento de productos del PAI asociados a Fortalecer la gestión de la información, el conocimiento y la innovación para optimizar la capacidad institucional _x000a_"/>
    <s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PND - 5-31-5-b- Convergencia regional - Entidades públicas territoriales y nacionales fortalecidas "/>
    <s v="Si"/>
    <s v="C-3599-0200-0005-53105b"/>
    <s v="Política Transparencia, acceso a la información pública y lucha contra la corrupción _DIMENSIÓN Gestión con Valores para Resultados"/>
    <s v="N/A"/>
    <s v="Estrategia para el fortalecimiento de los procesos de comunicación interna de la Entidad, asegurando el flujo efectivo de la información, el fomento de las interacciones y la motivación del personal que permita la alineación con los objetivos estratégicos institucionales, elaborada e implementada. (Informe de resultados de implementación)"/>
    <n v="20"/>
    <n v="100"/>
    <s v="Porcentual"/>
    <s v="% de avance logrado plan de trabajo / 100% de avance propuesto plan de trabajo"/>
    <d v="2025-02-03T00:00:00"/>
    <x v="7"/>
    <x v="5"/>
    <s v="100-SECRETARIA GENERAL;_x000a_73-GRUPO DE TRABAJO DE COMUNICACION"/>
    <n v="20"/>
    <m/>
    <m/>
    <m/>
    <m/>
    <m/>
    <m/>
    <m/>
    <m/>
  </r>
  <r>
    <x v="25"/>
    <n v="1"/>
    <s v="Actividad propia"/>
    <s v="73.2.1"/>
    <s v="N/A"/>
    <s v="N/A"/>
    <s v="N/A"/>
    <s v="N/A"/>
    <s v="N/A"/>
    <s v="N/A"/>
    <s v="N/A"/>
    <s v="N/A"/>
    <s v="N/A"/>
    <s v="Realizar un diagnóstico de las necesidades para la comunicaciones internas (Documento de diagnóstico)"/>
    <n v="20"/>
    <n v="1"/>
    <s v="Númerica"/>
    <s v="# de diagnósticos de necesidades de comunicación interna realizados / 1 diagnósticos de necesidades de comunicación interna a realizar"/>
    <d v="2025-02-03T00:00:00"/>
    <x v="46"/>
    <x v="6"/>
    <s v="73-GRUPO DE TRABAJO DE COMUNICACION"/>
    <n v="4"/>
    <n v="100"/>
    <s v="Se elaboró el documento de Diagnóstico de las necesidades para las comunicaciones internas, el cual está avalado por la Coordinación del Grupo de Comunicaciones."/>
    <d v="2025-03-28T00:00:00"/>
    <n v="100"/>
    <s v="Se avala el cumplimiento de la presente actividad, se descuentan 10 punto por cuanto la evidencia se allego en el mes de mayo. "/>
    <d v="2025-03-28T00:00:00"/>
    <n v="90"/>
    <n v="4"/>
  </r>
  <r>
    <x v="25"/>
    <n v="1"/>
    <s v="Actividad propia"/>
    <s v="73.2.2"/>
    <s v="N/A"/>
    <s v="N/A"/>
    <s v="N/A"/>
    <s v="N/A"/>
    <s v="N/A"/>
    <s v="N/A"/>
    <s v="N/A"/>
    <s v="N/A"/>
    <s v="N/A"/>
    <s v="Elaborar la estrategia de comunicaciones internas que incluya el plan de trabajo para su realización (Documento de estrategia que incluya plan de trabajo)"/>
    <n v="30"/>
    <n v="100"/>
    <s v="Porcentual"/>
    <s v="% de estrategias de comunicaciones internas y planes de trabajo elaborados / 100% de estrategias de comunicaciones internas y planes de trabajo a elaborar"/>
    <d v="2025-04-01T00:00:00"/>
    <x v="1"/>
    <x v="1"/>
    <s v="73-GRUPO DE TRABAJO DE COMUNICACION"/>
    <n v="6"/>
    <n v="100"/>
    <s v="Se elaboró el documento de estrategia de comunicaciones internas y el respectivo plan de trabajo para su realización, el cual se encuentra avalado por la Coordinación del GIT Comunicación."/>
    <d v="2025-04-30T00:00:00"/>
    <n v="100"/>
    <s v="Se avala el cumplimiento de la presente actividad se plantea estrategia y plan de ejecución de la misma"/>
    <d v="2025-04-30T00:00:00"/>
    <n v="100"/>
    <n v="6"/>
  </r>
  <r>
    <x v="25"/>
    <n v="1"/>
    <s v="Actividad propia"/>
    <s v="73.2.3"/>
    <s v="N/A"/>
    <s v="N/A"/>
    <s v="N/A"/>
    <s v="N/A"/>
    <s v="N/A"/>
    <s v="N/A"/>
    <s v="N/A"/>
    <s v="N/A"/>
    <s v="N/A"/>
    <s v="Ejecutar el Plan de trabajo de la estrategia de comunicaciones internas (Documento de seguimiento trimestral)"/>
    <n v="40"/>
    <n v="3"/>
    <s v="Númerica"/>
    <s v="# de plan de trabajo de la estrategias de comunicaciones internas ejecutado / 3 plan de trabajo de la estrategias de comunicaciones internas a ejecutar"/>
    <d v="2025-04-01T00:00:00"/>
    <x v="62"/>
    <x v="0"/>
    <s v="100-SECRETARIA GENERAL;_x000a_73-GRUPO DE TRABAJO DE COMUNICACION"/>
    <n v="8"/>
    <n v="80"/>
    <s v="Con corte al 31 de octubre de 2025, el plan de trabajo propuesto presenta un avance del 80%. Durante el mes de octubre, la Secretaría General presentó al Coordinador del Grupo de Comunicación la propuesta de actualización del procedimiento de Comunicación Externa, junto con otros documentos relacionados, con el propósito de que sean revisados y validados, y posteriormente se solicite a la Oficina Asesora de Planeación la actualización correspondiente."/>
    <m/>
    <n v="80"/>
    <s v="Se avala el avance dado a la presente actividad. Sin embargo se recomienda verificar la secuencia de las actividades que se encuentran des articuladas. Asi mismo se recomienda verificar los entregables de las actividades propuestas en el plan de trabajo "/>
    <m/>
    <n v="0"/>
    <n v="6.4"/>
  </r>
  <r>
    <x v="25"/>
    <n v="1"/>
    <s v="Actividad propia"/>
    <s v="73.2.4"/>
    <s v="N/A"/>
    <s v="N/A"/>
    <s v="N/A"/>
    <s v="N/A"/>
    <s v="N/A"/>
    <s v="N/A"/>
    <s v="N/A"/>
    <s v="N/A"/>
    <s v="N/A"/>
    <s v="Elaborar informe final de los resultados de la implementación de la estrategia de comunicaciones internas (Informe de resultados de implementación)"/>
    <n v="10"/>
    <n v="1"/>
    <s v="Númerica"/>
    <s v="# de informes de resultados de la implementación de la estrategia de comunicaciones internas elaborados / 1 informes de resultados de la implementación de la estrategia de comunicaciones internas a elaborar"/>
    <d v="2025-11-24T00:00:00"/>
    <x v="7"/>
    <x v="5"/>
    <s v="100-SECRETARIA GENERAL;_x000a_73-GRUPO DE TRABAJO DE COMUNICACION"/>
    <n v="2"/>
    <m/>
    <m/>
    <m/>
    <m/>
    <m/>
    <m/>
    <m/>
    <m/>
  </r>
  <r>
    <x v="25"/>
    <n v="1"/>
    <s v="Producto"/>
    <s v="73.3"/>
    <s v="Operativo"/>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PND - 5-31-5-b- Convergencia regional - Entidades públicas territoriales y nacionales fortalecidas "/>
    <s v="No"/>
    <s v="C-3599-0200-0005-53105b"/>
    <s v="Política Transparencia, acceso a la información pública y lucha contra la corrupción _DIMENSIÓN Gestión con Valores para Resultados"/>
    <s v="N/A"/>
    <s v="Estrategia de fortalecimiento de la difusión de la misionalidad de la Entidad a nivel nacional, elaborada e implementada (Informe de resultados de implementación)"/>
    <n v="30"/>
    <n v="100"/>
    <s v="Porcentual"/>
    <s v="% de avance logrado plan de trabajo / 100% de avance propuesto plan de trabajo"/>
    <d v="2025-01-15T00:00:00"/>
    <x v="10"/>
    <x v="5"/>
    <s v="73-GRUPO DE TRABAJO DE COMUNICACION"/>
    <n v="30"/>
    <m/>
    <m/>
    <m/>
    <m/>
    <m/>
    <m/>
    <m/>
    <m/>
  </r>
  <r>
    <x v="25"/>
    <n v="1"/>
    <s v="Actividad propia"/>
    <s v="73.3.1"/>
    <s v="N/A"/>
    <s v="N/A"/>
    <s v="N/A"/>
    <s v="N/A"/>
    <s v="N/A"/>
    <s v="N/A"/>
    <s v="N/A"/>
    <s v="N/A"/>
    <s v="N/A"/>
    <s v="Diseñar la estrategia de fortalecimiento de la difusión de la misionalidad de la Entidad a nivel nacional que incluya el plan de trabajo de ejecución  (Documento de estrategia que incluya plan de trabajo)"/>
    <n v="30"/>
    <n v="1"/>
    <s v="Númerica"/>
    <s v="# de estrategias de fortalecimiento de la difusión de la misionalidad de la Entidad y plan de trabajo elaboradas / 1 estrategias de fortalecimiento de la difusión de la misionalidad de la Entidad y plan de trabajo a elaborar"/>
    <d v="2025-01-15T00:00:00"/>
    <x v="3"/>
    <x v="3"/>
    <s v="73-GRUPO DE TRABAJO DE COMUNICACION"/>
    <n v="9"/>
    <n v="100"/>
    <s v="Se elaboró el documento de Estrategia de Comunicaciones SIC 2025 y el respectivo plan de trabajo para su materialización, el cual está avalado por la Coordinación del Grupo de Comunicaciones."/>
    <d v="2025-02-28T00:00:00"/>
    <n v="100"/>
    <s v="Se avala el cumplimiento de la presente actividad con documento de estrategia de comunicaciones y plan de trabajo  "/>
    <d v="2025-02-28T00:00:00"/>
    <n v="100"/>
    <n v="9"/>
  </r>
  <r>
    <x v="25"/>
    <n v="1"/>
    <s v="Actividad propia"/>
    <s v="73.3.2"/>
    <s v="N/A"/>
    <s v="N/A"/>
    <s v="N/A"/>
    <s v="N/A"/>
    <s v="N/A"/>
    <s v="N/A"/>
    <s v="N/A"/>
    <s v="N/A"/>
    <s v="N/A"/>
    <s v="Ejecutar el plan de trabajo de la estrategia de comunicaciones externas (Informe de avance trimestral)"/>
    <n v="40"/>
    <n v="3"/>
    <s v="Númerica"/>
    <s v="# de plan de trabajo de la estrategias de comunicaciones externas ejecutado / 3 plan de trabajo de la estrategias de comunicaciones externas a ejecutar"/>
    <d v="2025-03-04T00:00:00"/>
    <x v="0"/>
    <x v="0"/>
    <s v="73-GRUPO DE TRABAJO DE COMUNICACION"/>
    <n v="12"/>
    <n v="82"/>
    <s v="Con corte al 31 de octubre de 2025, el plan de trabajo propuesto registra un cumplimiento del 82%._x000a_Se han desarrollado 40 campañas estratégicas alineadas con el enfoque narrativo institucional (100% de cumplimiento)._x000a_Se consolidaron 8 parrillas de contenido en redes sociales (80%)._x000a_Se presentó el primer informe consolidado de interacción con periodistas (50%)._x000a_Se realizaron y publicaron 35 notas digitales en los canales oficiales (100%)._x000a_Se generaron 2 espacios de opinión institucionales (100%)._x000a_Se elaboraron 3 informes de evaluación de spots de radio y televisión._x000a_Se realizó la trazabilidad de visitas de la Superintendente en 7 de los 9 territorios propuestos (78%)._x000a_Se produjeron 43 cápsulas informativas (86%)._x000a_Se desarrollaron 10 capítulos sobre economía popular (100%)._x000a_Se elaboraron 11 capítulos de historias de vida de consumidores (73%)."/>
    <m/>
    <n v="82"/>
    <s v="Se avala el avance dado al plan de trabajo con corte a octubre, se evdencian entregables tales como : informe de campañas, parillas de contenido redes e informe spots. "/>
    <m/>
    <n v="0"/>
    <n v="9.84"/>
  </r>
  <r>
    <x v="25"/>
    <n v="1"/>
    <s v="Actividad propia"/>
    <s v="73.3.3"/>
    <s v="N/A"/>
    <s v="N/A"/>
    <s v="N/A"/>
    <s v="N/A"/>
    <s v="N/A"/>
    <s v="N/A"/>
    <s v="N/A"/>
    <s v="N/A"/>
    <s v="N/A"/>
    <s v="Elaborar informe trimestral de los resultados de la implementación de la estrategia de fortalecimiento (Informe de avance trimestral)"/>
    <n v="20"/>
    <n v="4"/>
    <s v="Númerica"/>
    <s v="# de informes de resultados de la implementación de la estrategia de fortalecimiento elaborados / 4 informes de resultados de la implementación de la estrategia de fortalecimiento a elaborar"/>
    <d v="2025-03-14T00:00:00"/>
    <x v="10"/>
    <x v="5"/>
    <s v="73-GRUPO DE TRABAJO DE COMUNICACION"/>
    <n v="6"/>
    <n v="75"/>
    <s v="Al 31 de octubre de 2025, se han elaborado 3 de 4 informes de los resultados de la implementación de la estrategia de fortalecimiento "/>
    <m/>
    <n v="75"/>
    <s v="Se aprueba avance daddo a la presente actividad se evidencia informe mediante el cual se relacionan avances relacionados con : Producción audiovisual,Diseño y difusión de campañas,SIC TV Digital,Contenidos digitales y redes sociales,Producción informativa y educativa,Cobertura territorial y visitas institucionales entre otros "/>
    <m/>
    <n v="0"/>
    <n v="4.5"/>
  </r>
  <r>
    <x v="25"/>
    <n v="1"/>
    <s v="Actividad propia"/>
    <s v="73.3.4"/>
    <s v="N/A"/>
    <s v="N/A"/>
    <s v="N/A"/>
    <s v="N/A"/>
    <s v="N/A"/>
    <s v="N/A"/>
    <s v="N/A"/>
    <s v="N/A"/>
    <s v="N/A"/>
    <s v="Realizar y consolidar informe de monitoreo de medios (Informe de avance trimestral)"/>
    <n v="10"/>
    <n v="2"/>
    <s v="Númerica"/>
    <s v="# de informes de monitoreo de medios realizados / 2 informes  de monitoreo de medios a realizar"/>
    <d v="2025-07-01T00:00:00"/>
    <x v="10"/>
    <x v="5"/>
    <s v="73-GRUPO DE TRABAJO DE COMUNICACION"/>
    <n v="3"/>
    <n v="50"/>
    <s v="Se registró el primer informe trimestral de Monitoreo de Medios con corte a 30 de septiembre de 2025"/>
    <m/>
    <n v="50"/>
    <s v="Se avala el avance dado a la presente actividad se evidencia el primer informe trimesrl de monitoreo de medios."/>
    <m/>
    <n v="0"/>
    <n v="1.5"/>
  </r>
  <r>
    <x v="25"/>
    <n v="1"/>
    <s v="Producto"/>
    <s v="73.4"/>
    <s v="Innovador"/>
    <s v="Fortalecer la gestión de la información, el conocimiento y la innovación para optimizar la capacidad institucional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PND - 5-31-5-b- Convergencia regional - Entidades públicas territoriales y nacionales fortalecidas "/>
    <s v="No"/>
    <s v="C-3599-0200-0005-53105b"/>
    <s v="Política Servicio al Ciudadano_DIMENSIÓN Gestión con Valores para Resultados"/>
    <s v="N/A"/>
    <s v="Planeación, gestión y seguimiento de los eventos institucionales y procesos digital interno y externo liderados por el Grupo de Comunicación, sistematizados. (Informe de implementación de la sistematización)"/>
    <n v="20"/>
    <n v="100"/>
    <s v="Porcentual"/>
    <s v="% de eventos y proceso digital interno y externo sistematizados / 100% de eventos y proceso digital interno y externo por sistematizar"/>
    <d v="2025-02-07T00:00:00"/>
    <x v="17"/>
    <x v="5"/>
    <s v="73-GRUPO DE TRABAJO DE COMUNICACION"/>
    <n v="20"/>
    <m/>
    <m/>
    <m/>
    <m/>
    <m/>
    <m/>
    <m/>
    <m/>
  </r>
  <r>
    <x v="25"/>
    <n v="1"/>
    <s v="Actividad propia"/>
    <s v="73.4.1"/>
    <s v="N/A"/>
    <s v="N/A"/>
    <s v="N/A"/>
    <s v="N/A"/>
    <s v="N/A"/>
    <s v="N/A"/>
    <s v="N/A"/>
    <s v="N/A"/>
    <s v="N/A"/>
    <s v="Identificar las necesidades de sistematización de los procesos de planeación, ejecución y seguimiento a los eventos y elaborar la propuesta de implementación  (Documento de propuesta)"/>
    <n v="10"/>
    <n v="1"/>
    <s v="Númerica"/>
    <s v="# de propuestas de implementación de necesidades de sistematización de los eventos generadas / 1 propuestas de implementación de necesidades de sistematización de los eventos a generar"/>
    <d v="2025-02-07T00:00:00"/>
    <x v="71"/>
    <x v="1"/>
    <s v="73-GRUPO DE TRABAJO DE COMUNICACION"/>
    <n v="2"/>
    <n v="100"/>
    <s v="Se realizó el documento de propuesta con las necesidades de sistematización de los procesos de planeación, ejecución y seguimiento a los eventos y se elaboró la propuesta de implementación "/>
    <d v="2025-04-11T00:00:00"/>
    <n v="100"/>
    <s v="Se avala el cumplimiento de la presente actividad mediante documento donde se evidencian las necesidades de sistematización de los eventos de la Entidad  "/>
    <d v="2025-04-11T00:00:00"/>
    <n v="100"/>
    <n v="2"/>
  </r>
  <r>
    <x v="25"/>
    <n v="1"/>
    <s v="Actividad propia"/>
    <s v="73.4.2"/>
    <s v="N/A"/>
    <s v="N/A"/>
    <s v="N/A"/>
    <s v="N/A"/>
    <s v="N/A"/>
    <s v="N/A"/>
    <s v="N/A"/>
    <s v="N/A"/>
    <s v="N/A"/>
    <s v="Identificar las necesidades de sistematización de los procesos de planeación, ejecución y seguimiento a los procesos digitales internos y externos y elaborar la propuesta de implementación  (Documento de propuesta)"/>
    <n v="10"/>
    <n v="1"/>
    <s v="Númerica"/>
    <s v="# de propuestas de implementación de necesidades de sistematización de procesos digitales internos y externos generadas / 1 propuestas de implementación de necesidades de sistematización de  procesos digitales internos y externos a generar"/>
    <d v="2025-02-07T00:00:00"/>
    <x v="6"/>
    <x v="6"/>
    <s v="73-GRUPO DE TRABAJO DE COMUNICACION"/>
    <n v="2"/>
    <n v="100"/>
    <s v="Se realizó el documento de propuesta para Identificar las necesidades de sistematización de los procesos de planeación, ejecución y seguimiento a los procesos digitales internos y externos"/>
    <d v="2025-05-29T00:00:00"/>
    <n v="100"/>
    <s v="Se avala el cumplimiento de la presente actividad. Se descuentan 10 puntos en eficiencia por cuanto la actividad debió cumplirse en el ms de marzo y se cumplió en mayo. "/>
    <d v="2025-05-29T00:00:00"/>
    <n v="90"/>
    <n v="2"/>
  </r>
  <r>
    <x v="25"/>
    <n v="1"/>
    <s v="Actividad propia"/>
    <s v="73.4.3"/>
    <s v="N/A"/>
    <s v="N/A"/>
    <s v="N/A"/>
    <s v="N/A"/>
    <s v="N/A"/>
    <s v="N/A"/>
    <s v="N/A"/>
    <s v="N/A"/>
    <s v="N/A"/>
    <s v="Realizar la sistematización de los procesos planeación, ejecución y seguimiento a procesos digitales internos y externos  (Documento de evidencias de sistematización)"/>
    <n v="30"/>
    <n v="100"/>
    <s v="Porcentual"/>
    <s v="% de sistematizaciones de los procesos de planeación, ejecución y seguimiento a los procesos digitales internos y externos implementadas / 100% de sistematizaciones de los procesos de planeación, ejecución y seguimiento a los procesos digitales internos y externos a implementar"/>
    <d v="2025-04-01T00:00:00"/>
    <x v="18"/>
    <x v="9"/>
    <s v="73-GRUPO DE TRABAJO DE COMUNICACION"/>
    <n v="6"/>
    <n v="100"/>
    <s v="Durante los meses de septiembre y octubre de 2025, se llevaron a cabo las pruebas, divulgación y capacitación sobre la herramienta de sistematización de los procesos digitales internos y externos._x000a_Sin embargo, desde la Oficina de Tecnología e Informática (OTI) se indicó que, dado que el formato Brief se encuentra en proceso de actualización e incorpora cambios significativos, será necesario realizar una nueva actualización de la herramienta una vez se finalicen dichos ajustes."/>
    <d v="2025-10-31T00:00:00"/>
    <n v="100"/>
    <s v="Se avala el cumplimiento de la presente actividad en el informe presentado se detalla como se implemento la herramienta para las solicitudes de eventos, mejorar el control de procesos y garantizar la trazabilidad de cada gestión."/>
    <d v="2025-10-31T00:00:00"/>
    <n v="100"/>
    <n v="6"/>
  </r>
  <r>
    <x v="25"/>
    <n v="1"/>
    <s v="Actividad propia"/>
    <s v="73.4.4"/>
    <s v="N/A"/>
    <s v="N/A"/>
    <s v="N/A"/>
    <s v="N/A"/>
    <s v="N/A"/>
    <s v="N/A"/>
    <s v="N/A"/>
    <s v="N/A"/>
    <s v="N/A"/>
    <s v="Realizar la sistematización de los procesos planeación, ejecución y seguimiento a los eventos  (Documento de evidencias de sistematización)"/>
    <n v="30"/>
    <n v="100"/>
    <s v="Porcentual"/>
    <s v="% de sistematizaciones de los procesos de planeación, ejecución y seguimiento a los eventos implementadas / 100% de sistematizaciones de los procesos de planeación, ejecución y seguimiento a los eventos a implementar"/>
    <d v="2025-04-22T00:00:00"/>
    <x v="62"/>
    <x v="0"/>
    <s v="73-GRUPO DE TRABAJO DE COMUNICACION"/>
    <n v="6"/>
    <n v="100"/>
    <s v="Durante los meses de septiembre y octubre de 2025, se llevaron a cabo las pruebas, divulgación y capacitación sobre la herramienta de sistematización de los procesos planeación, ejecución y seguimiento a los eventos._x000a_Sin embargo, desde la Oficina de Tecnología e Informática (OTI) se indicó que, dado que el formato CheckList se encuentra en proceso de actualización e incorpora cambios significativos, será necesario realizar una nueva actualización de la herramienta una vez se finalicen dichos ajustes."/>
    <m/>
    <n v="100"/>
    <s v="Se avala el cumplimiento de la presente actividad mediante informe en el que se evidencia la capacitación y divulgación del formato de eventos y piezas digitales."/>
    <m/>
    <n v="0"/>
    <n v="6"/>
  </r>
  <r>
    <x v="25"/>
    <n v="1"/>
    <s v="Actividad propia"/>
    <s v="73.4.5"/>
    <s v="N/A"/>
    <s v="N/A"/>
    <s v="N/A"/>
    <s v="N/A"/>
    <s v="N/A"/>
    <s v="N/A"/>
    <s v="N/A"/>
    <s v="N/A"/>
    <s v="N/A"/>
    <s v="Realizar el informe de seguimiento a la implementación de la sistematización en los procesos digitales internos y externos (Informe trimestral de seguimiento elaborado)"/>
    <n v="10"/>
    <n v="3"/>
    <s v="Númerica"/>
    <s v="# de informes de seguimiento a la implementación de la sistematización en los procesos digitales internos y externos elaborados / 3 informes de seguimiento a la implementación de la sistematización en los procesos digitales internos y externos a elaborar"/>
    <d v="2025-11-04T00:00:00"/>
    <x v="72"/>
    <x v="0"/>
    <s v="73-GRUPO DE TRABAJO DE COMUNICACION"/>
    <n v="2"/>
    <m/>
    <m/>
    <m/>
    <m/>
    <m/>
    <m/>
    <m/>
    <m/>
  </r>
  <r>
    <x v="25"/>
    <n v="1"/>
    <s v="Actividad propia"/>
    <s v="73.4.6"/>
    <s v="N/A"/>
    <s v="N/A"/>
    <s v="N/A"/>
    <s v="N/A"/>
    <s v="N/A"/>
    <s v="N/A"/>
    <s v="N/A"/>
    <s v="N/A"/>
    <s v="N/A"/>
    <s v="Realizar el informe de seguimiento a la implementación de la sistematización de los eventos (Informe trimestral de seguimiento elaborado)"/>
    <n v="10"/>
    <n v="3"/>
    <s v="Númerica"/>
    <s v="# de informes de seguimiento a la implementación de la sistematización de eventos elaborados / 3 informes de seguimiento a la implementación de la sistematización de eventos a elaborar"/>
    <d v="2025-12-01T00:00:00"/>
    <x v="17"/>
    <x v="5"/>
    <s v="73-GRUPO DE TRABAJO DE COMUNICACION"/>
    <n v="2"/>
    <m/>
    <m/>
    <m/>
    <m/>
    <m/>
    <m/>
    <m/>
    <m/>
  </r>
  <r>
    <x v="26"/>
    <n v="2"/>
    <s v="Producto"/>
    <s v="130.1"/>
    <s v="Innovador"/>
    <s v="Fortalecer el Sistema Integral de Gestión Institucional en el marco del Modelo Integrado de Planeación y gestión para mejorar la prestación del servicio."/>
    <s v="Cumplimiento de productos del PAI asociados a Fortalecer la gestión de la información, el conocimiento y la innovación para optimizar la capacidad institucional _x000a_"/>
    <s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N/A"/>
    <s v="Si"/>
    <s v="N/A"/>
    <s v="Política Gestión Presupuestal y Eficiencia del Gasto Público _DIMENSIÓN Direccionamiento Estratégico y Planeación"/>
    <s v="N/A"/>
    <s v="Estrategia para incrementar los ingresos garantizando la sostenibilidad financiera de la Entidad, diseñada  (Documento de diseño de la estrategia para incrementar los ingresos)"/>
    <n v="100"/>
    <n v="1"/>
    <s v="Númerica"/>
    <s v="# de soportes presentados / 1 soporte a presentar"/>
    <d v="2025-02-17T00:00:00"/>
    <x v="73"/>
    <x v="0"/>
    <s v="10-OFICINA  ASESORA JURÍDICA;_x000a_100-SECRETARIA GENERAL;_x000a_1000-DESPACHO DEL SUPERINTENDENTE DELEGADO PARA LA PROTECCIÓN DE LA COMPETENCIA;_x000a_130-DIRECCIÓN FINANCIERA;_x000a_2000-DESPACHO DEL SUPERINTENDENTE DELEGADO PARA LA PROPIEDAD INDUSTRIAL;_x000a_30-OFICINA ASESORA DE PLANEACIÓN;_x000a_3000-DESPACHO DEL SUPERINTENDENTE DELEGADO PARA LA PROTECCIÓN DEL CONSUMIDOR;_x000a_37-GRUPO DE TRABAJO DE ESTUDIOS ECONÓMICOS;_x000a_4000-DESPACHO DEL SUPERINTENDENTE DELEGADO PARA ASUNTOS JURISDICCIONALES;_x000a_6000-DESPACHO DEL SUPERINTENDENTE DELEGADO PARA EL CONTROL Y VERIFICACIÓN DE REGLAMENTOS TÉCNICOS Y METROLOGÍA LEGAL;_x000a_7000-DESPACHO DEL SUPERINTENDENTE DELEGADO PARA LA PROTECCIÓN DE DATOS PERSONALES;_x000a_11-GRUPO DE TRABAJO DE COBRO COACTIVO;_x000a_104-GRUPO DE TRABAJO DE NOTIFICACIONES Y CERTIFICACIONES"/>
    <n v="100"/>
    <m/>
    <m/>
    <m/>
    <m/>
    <m/>
    <m/>
    <m/>
    <m/>
  </r>
  <r>
    <x v="26"/>
    <n v="2"/>
    <s v="Actividad propia"/>
    <s v="130.1.1"/>
    <s v="N/A"/>
    <s v="N/A"/>
    <s v="N/A"/>
    <s v="N/A"/>
    <s v="N/A"/>
    <s v="N/A"/>
    <s v="N/A"/>
    <s v="N/A"/>
    <s v="N/A"/>
    <s v="Monitorear el comportamiento del recaudo por Delegatura y presentar reportes periódicos a los Delegados y al Secretario General (Tablero de control con el seguimiento del recaudo por delegatura  y Correos electrónicos)"/>
    <n v="10"/>
    <n v="6"/>
    <s v="Númerica"/>
    <s v="# de Monitoreos Efectuados / 6 Monitoreos programados"/>
    <d v="2025-02-17T00:00:00"/>
    <x v="73"/>
    <x v="0"/>
    <s v="100-SECRETARIA GENERAL;_x000a_130-DIRECCIÓN FINANCIERA"/>
    <n v="10"/>
    <n v="100"/>
    <s v="Se generó tablero de control de ingresos con corte al mes de septiembre de 2025 y se efectuó el correspondiente envío de la información a las Delegaturas y a la Secretaría General, Por tanto se reporta un avance del 16,7% correspondiente a un (1) monitoreo efectuado de los seis (6) programados correspondientes a los meses en mención, teniendo un avance acumulado del 100% total correspondiente a seis (6) reportes de seis (6) programados"/>
    <m/>
    <n v="100"/>
    <s v="Tablero con corte septiembre 2025 muestra recaudo de $151.193M (54% del aforo anual). Tasas y Contribuciones cumple meta acumulada en 101%, mientras Multas presenta rezago del 56%. El correo socializa adecuadamente los resultados incluyendo desagregado por delegaturas y añade información de la Delegatura de Protección de Datos Personales como componente del reporte. Documentación completa y alineada con objetivos de seguimiento presupuestal. Se avala reporte."/>
    <m/>
    <n v="0"/>
    <n v="10"/>
  </r>
  <r>
    <x v="26"/>
    <n v="2"/>
    <s v="Actividad propia"/>
    <s v="130.1.2"/>
    <s v="N/A"/>
    <s v="N/A"/>
    <s v="N/A"/>
    <s v="N/A"/>
    <s v="N/A"/>
    <s v="N/A"/>
    <s v="N/A"/>
    <s v="N/A"/>
    <s v="N/A"/>
    <s v="Elaborar y enviar vía correo electrónico a los delegados el estudio de análisis de nuevas fuentes de ingreso (Documento de estudio con identificación de nuevas fuentes de ingresos , y correo electrónico de envío a los Delegados)"/>
    <n v="30"/>
    <n v="1"/>
    <s v="Númerica"/>
    <s v="# de Estudio enviado / 1 Estudio programado"/>
    <d v="2025-02-17T00:00:00"/>
    <x v="18"/>
    <x v="9"/>
    <s v="10-OFICINA  ASESORA JURÍDICA;_x000a_1000-DESPACHO DEL SUPERINTENDENTE DELEGADO PARA LA PROTECCIÓN DE LA COMPETENCIA;_x000a_130-DIRECCIÓN FINANCIERA;_x000a_2000-DESPACHO DEL SUPERINTENDENTE DELEGADO PARA LA PROPIEDAD INDUSTRIAL;_x000a_30-OFICINA ASESORA DE PLANEACIÓN;_x000a_37-GRUPO DE TRABAJO DE ESTUDIOS ECONÓMICOS;_x000a_4000-DESPACHO DEL SUPERINTENDENTE DELEGADO PARA ASUNTOS JURISDICCIONALES;_x000a_6000-DESPACHO DEL SUPERINTENDENTE DELEGADO PARA EL CONTROL Y VERIFICACIÓN DE REGLAMENTOS TÉCNICOS Y METROLOGÍA LEGAL;_x000a_7000-DESPACHO DEL SUPERINTENDENTE DELEGADO PARA LA PROTECCIÓN DE DATOS PERSONALES"/>
    <n v="30"/>
    <n v="100"/>
    <s v="Se llevo a cabo la finalización y consolidación del documento de análisis de posibles nuevas fuentes de ingreso para la Entidad, por lo tanto se reporta avance del 100% de la actividad"/>
    <d v="2025-10-31T00:00:00"/>
    <n v="100"/>
    <s v="Se evidencia la elaboración del Documento Análisis de Propuestas de Nuevas Fuentes de Ingresos (31 de octubre de 2025) , así como su envío a los Delegados mediante correo electrónico (14 de noviembre de 2025) con el documento adjunto, cumpliendo con la elaboración y envío del entregable requerido.  Se avala el reporte, aunque se bajan 5 puntos de eficiencia, ya que una de las actividades se realizó después de la fecha programada de finalización."/>
    <d v="2025-11-14T00:00:00"/>
    <n v="95"/>
    <n v="30"/>
  </r>
  <r>
    <x v="26"/>
    <n v="2"/>
    <s v="Actividad sin participación"/>
    <s v="130.1.3"/>
    <s v="N/A"/>
    <s v="N/A"/>
    <s v="N/A"/>
    <s v="N/A"/>
    <s v="N/A"/>
    <s v="N/A"/>
    <s v="N/A"/>
    <s v="N/A"/>
    <s v="N/A"/>
    <s v="Elaborar un documento de análisis con recomendaciones para la mejora en la gestion y reducción de tiempos al interior de las delegaturas para la imposición de sanciones y la resolución de recursos (Documento de análisis con recomendaciones para la mejora en la gestión y reducción de tiempos al interior de las delegaturas para efectuar la imposición de la sanción y la resolución de recursos)"/>
    <n v="0"/>
    <n v="1"/>
    <s v="Númerica"/>
    <s v="# de soportes presentados / 1 soporte a presentar"/>
    <d v="2025-02-17T00:00:00"/>
    <x v="18"/>
    <x v="9"/>
    <s v="10-OFICINA  ASESORA JURÍDICA;_x000a_1000-DESPACHO DEL SUPERINTENDENTE DELEGADO PARA LA PROTECCIÓN DE LA COMPETENCIA;_x000a_30-OFICINA ASESORA DE PLANEACIÓN;_x000a_3000-DESPACHO DEL SUPERINTENDENTE DELEGADO PARA LA PROTECCIÓN DEL CONSUMIDOR;_x000a_4000-DESPACHO DEL SUPERINTENDENTE DELEGADO PARA ASUNTOS JURISDICCIONALES;_x000a_6000-DESPACHO DEL SUPERINTENDENTE DELEGADO PARA EL CONTROL Y VERIFICACIÓN DE REGLAMENTOS TÉCNICOS Y METROLOGÍA LEGAL;_x000a_7000-DESPACHO DEL SUPERINTENDENTE DELEGADO PARA LA PROTECCIÓN DE DATOS PERSONALES;_x000a_11-GRUPO DE TRABAJO DE COBRO COACTIVO;_x000a_104-GRUPO DE TRABAJO DE NOTIFICACIONES Y CERTIFICACIONES"/>
    <n v="0"/>
    <n v="100"/>
    <s v="Se finalizó el documento de análisis con recomendaciones para la mejora en la gestión y reducción de tiempos para la impoisión de sanciones y resolución de recursos, con lo cual se establecen alternativas que puedan ser implementadas por la Entidad a fin de disminuir el riesgo de perdida de la facultad sancionatoria. Por tanto se reporta avance del 100% de la actividad gracias al reporte del único entregable de la misma."/>
    <d v="2025-10-31T00:00:00"/>
    <n v="100"/>
    <s v="El entregable se cumple al presentar el &quot;ANÁLISIS Y RECOMENDACIONES PARA LA MEJORA EN LA GESTIÓN Y REDUCCIÓN DE TIEMPOS...&quot;. El documento aborda la problemática de caducidad y silencio administrativo positivo, y propone recomendaciones concretas como un sistema automatizado de control de términos, la optimización de notificaciones y el uso de indicadores de riesgo para mejorar la gestión sancionatoria y la sostenibilidad financiera.  Se avala informe."/>
    <d v="2025-10-31T00:00:00"/>
    <n v="100"/>
    <n v="0"/>
  </r>
  <r>
    <x v="26"/>
    <n v="2"/>
    <s v="Actividad propia"/>
    <s v="130.1.4"/>
    <s v="N/A"/>
    <s v="N/A"/>
    <s v="N/A"/>
    <s v="N/A"/>
    <s v="N/A"/>
    <s v="N/A"/>
    <s v="N/A"/>
    <s v="N/A"/>
    <s v="N/A"/>
    <s v="Elaborar análisis del estado y composición de cartera y del recaudo, así como de la cartera con procesos de cobro coactivo vigentes por Delegatura  (Documento de  análisis del estado y composición de la cartera y del recaudo, así como de la cartera con procesos de cobro coactivo vigentes)"/>
    <n v="30"/>
    <n v="1"/>
    <s v="Númerica"/>
    <s v="# de soportes presentados / 1 soporte a presentar"/>
    <d v="2025-02-17T00:00:00"/>
    <x v="27"/>
    <x v="11"/>
    <s v="130-DIRECCIÓN FINANCIERA;_x000a_11-GRUPO DE TRABAJO DE COBRO COACTIVO"/>
    <n v="30"/>
    <n v="100"/>
    <s v="Se efectuaron mesas de trabajo conjuntas con el Grupo de Trabajo de Cobro Coactivo y la Dirección Financiera para establecer la metodología de análisis a implementar, porteriormente se generaron los insumos correspondientes siendo revisado en mesa de trabajo y finalmente se consolidó en un solo documento con lo cual se finalizó la construcción del documento de análisis del estado y composición de la cartera y del recaudo, así como de la cartera con procesos de cobro coactivo vigentes"/>
    <d v="2025-04-29T00:00:00"/>
    <n v="100"/>
    <s v="Se avala el cumplimiento de la presente actividad mediante documento que da cuenta del análisis de la cartea con los procesos de cobro coactivo de la SIC "/>
    <d v="2025-05-29T00:00:00"/>
    <n v="100"/>
    <n v="30"/>
  </r>
  <r>
    <x v="26"/>
    <n v="2"/>
    <s v="Actividad propia"/>
    <s v="130.1.5"/>
    <s v="N/A"/>
    <s v="N/A"/>
    <s v="N/A"/>
    <s v="N/A"/>
    <s v="N/A"/>
    <s v="N/A"/>
    <s v="N/A"/>
    <s v="N/A"/>
    <s v="N/A"/>
    <s v="Realizar mesa de trabajo para presentar el análisis de cartera y recaudo y elaborar de manera conjunta con las delegaturas los lineamientos en pro de un recaudo efectivo(Acta de reunión con lineamientos para un recaudo efectivo)"/>
    <n v="30"/>
    <n v="1"/>
    <s v="Númerica"/>
    <s v="# de Mesas de trabajo efectuada / 1 Mesa de trabajo programada"/>
    <d v="2025-06-02T00:00:00"/>
    <x v="73"/>
    <x v="0"/>
    <s v="1000-DESPACHO DEL SUPERINTENDENTE DELEGADO PARA LA PROTECCIÓN DE LA COMPETENCIA;_x000a_130-DIRECCIÓN FINANCIERA;_x000a_30-OFICINA ASESORA DE PLANEACIÓN;_x000a_3000-DESPACHO DEL SUPERINTENDENTE DELEGADO PARA LA PROTECCIÓN DEL CONSUMIDOR;_x000a_4000-DESPACHO DEL SUPERINTENDENTE DELEGADO PARA ASUNTOS JURISDICCIONALES;_x000a_6000-DESPACHO DEL SUPERINTENDENTE DELEGADO PARA EL CONTROL Y VERIFICACIÓN DE REGLAMENTOS TÉCNICOS Y METROLOGÍA LEGAL;_x000a_7000-DESPACHO DEL SUPERINTENDENTE DELEGADO PARA LA PROTECCIÓN DE DATOS PERSONALES;_x000a_11-GRUPO DE TRABAJO DE COBRO COACTIVO;_x000a_104-GRUPO DE TRABAJO DE NOTIFICACIONES Y CERTIFICACIONES"/>
    <n v="30"/>
    <m/>
    <m/>
    <m/>
    <m/>
    <m/>
    <m/>
    <m/>
    <m/>
  </r>
  <r>
    <x v="27"/>
    <n v="3"/>
    <s v="Producto"/>
    <s v="4000.1"/>
    <s v="Operativo SI"/>
    <s v="Generar sinergias con agentes nacionales e internacionales que permitan potenciar las capacidades de la SIC._x000a_"/>
    <s v="Avance promedio de cumplimiento de productos asociados a mejorar la oportunidad en la atención de trámites y servicios."/>
    <s v="N/A"/>
    <s v="N/A"/>
    <s v="No"/>
    <s v="C-3503-0200-0011-40401c"/>
    <s v="Política Servicio al Ciudadano_DIMENSIÓN Gestión con Valores para Resultados"/>
    <s v="N/A"/>
    <s v="Niveles de congestión de los procesos admitidos y pendientes de decisión a 31 de diciembre de 2024, en materia de Competencia Desleal y Propiedad Industrial, reducidos. (Informe final que liste el número de procesos de Competencia Desleal y Propiedad Industrial admitidos y pendientes de decisión a 31 de diciembre de 2024 y cuales de ellos fueron finalizados)"/>
    <n v="16"/>
    <n v="137"/>
    <s v="Númerica"/>
    <s v="# de demandas gestionadas / 137 demandas a gestionar"/>
    <d v="2025-01-20T00:00:00"/>
    <x v="7"/>
    <x v="5"/>
    <s v="4000-DESPACHO DEL SUPERINTENDENTE DELEGADO PARA ASUNTOS JURISDICCIONALES"/>
    <n v="16"/>
    <n v="84"/>
    <s v="4000-1 De enero a septiembre de 2025, y de acuerdo con la meta establecida de finalizar 137 acciones de competencia desleal y propiedad industrial que hayan sido admitidas a 31 de diciembre de 2024, se evidenció un avance de 116 procesos lo que equivale al 84.7%"/>
    <m/>
    <n v="85"/>
    <s v="Al 30 de septiembre llevan finalizadas 116 procesos de  137 , para un avance del 85%"/>
    <m/>
    <n v="0"/>
    <n v="13.6"/>
  </r>
  <r>
    <x v="27"/>
    <n v="3"/>
    <s v="Actividad propia"/>
    <s v="4000.1.1"/>
    <s v="N/A"/>
    <s v="N/A"/>
    <s v="N/A"/>
    <s v="N/A"/>
    <s v="N/A"/>
    <s v="N/A"/>
    <s v="N/A"/>
    <s v="N/A"/>
    <s v="N/A"/>
    <s v="Finalizar acciones de competencia desleal y propiedad industrial que hayan sido admitidas a 31 de diciembre de 2024. (Listado mensual en Excel de autos o sentencias finalizados)"/>
    <n v="100"/>
    <n v="137"/>
    <s v="Númerica"/>
    <s v="# de demandas gestionadas / 137 demandas a gestionar"/>
    <d v="2025-01-20T00:00:00"/>
    <x v="7"/>
    <x v="5"/>
    <s v="4000-DESPACHO DEL SUPERINTENDENTE DELEGADO PARA ASUNTOS JURISDICCIONALES"/>
    <n v="16"/>
    <n v="84"/>
    <s v="4000-1-1 De enero a septiembre de 2025, y de acuerdo con la meta establecida de finalizar 137 acciones de competencia desleal y propiedad industrial que hayan sido admitidas a 31 de diciembre de 2024, se evidenció un avance de 116 procesos lo que equivale al 84.7%"/>
    <m/>
    <n v="85"/>
    <s v="Al 30 de septiembre de 2025 se han finalizado 116 procesos para un avance del 84% es importante que el radicado 24 392593, corresponde a una"/>
    <m/>
    <n v="0"/>
    <n v="13.6"/>
  </r>
  <r>
    <x v="27"/>
    <n v="3"/>
    <s v="Producto"/>
    <s v="4000.2"/>
    <s v="Operativo SI"/>
    <s v="Mejorar la oportunidad en la atención de trámites y servicios."/>
    <s v="Avance promedio de cumplimiento de productos asociados a mejorar la oportunidad en la atención de trámites y servicios."/>
    <s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N/A"/>
    <s v="No"/>
    <s v="C-3503-0200-0011-40401c"/>
    <s v="Política Servicio al Ciudadano_DIMENSIÓN Gestión con Valores para Resultados"/>
    <s v="N/A"/>
    <s v="Demandas de protección al consumidor, en fase de calificación, gestionadas. (Informe consolidado/ único entregable).."/>
    <n v="17"/>
    <n v="43000"/>
    <s v="Númerica"/>
    <s v="# de Acciones de protección al consumidor gestionadas / 43000 Acciones de protección al consumidor por gestionar"/>
    <d v="2025-01-20T00:00:00"/>
    <x v="7"/>
    <x v="5"/>
    <s v="4000-DESPACHO DEL SUPERINTENDENTE DELEGADO PARA ASUNTOS JURISDICCIONALES"/>
    <n v="17"/>
    <n v="85"/>
    <s v="4000-2 De enero a septiembre de 2025, y de acuerdo con la meta establecida de gestionar 43000 demandas de protección al consumidor, se evidencia un avance de 36.751 procesos calificados a tiempo lo que equivale al 85.5%."/>
    <m/>
    <n v="85"/>
    <s v="Al 30 de septiembre de 2025, llevan 36722 procesos de 43000, para un avance del 85%"/>
    <m/>
    <n v="0"/>
    <n v="14.45"/>
  </r>
  <r>
    <x v="27"/>
    <n v="3"/>
    <s v="Actividad propia"/>
    <s v="4000.2.1"/>
    <s v="N/A"/>
    <s v="N/A"/>
    <s v="N/A"/>
    <s v="N/A"/>
    <s v="N/A"/>
    <s v="N/A"/>
    <s v="N/A"/>
    <s v="N/A"/>
    <s v="N/A"/>
    <s v="Gestionar las demandas de protección al consumidor (Informe mensual consolidado/ único entregable)"/>
    <n v="100"/>
    <n v="43000"/>
    <s v="Númerica"/>
    <s v="# de Acciones de protección al consumidor gestionadas / 43000 Acciones de protección al consumidor por gestionar"/>
    <d v="2025-01-20T00:00:00"/>
    <x v="7"/>
    <x v="5"/>
    <s v="4000-DESPACHO DEL SUPERINTENDENTE DELEGADO PARA ASUNTOS JURISDICCIONALES"/>
    <n v="17"/>
    <n v="85"/>
    <s v="4000-2-1 De enero a septiembre de 2025, y de acuerdo con la meta establecida de gestionar 43000 demandas de protección al consumidor, se evidencia un avance de 36.751 procesos calificados a tiempo lo que equivale al 85.5%."/>
    <m/>
    <n v="85"/>
    <s v="A la fecha llevan 36729 procesos gestionados de 43000 para un avance del 85%"/>
    <m/>
    <n v="0"/>
    <n v="14.45"/>
  </r>
  <r>
    <x v="27"/>
    <n v="3"/>
    <s v="Producto"/>
    <s v="4000.3"/>
    <s v="Operativo SI"/>
    <s v="Mejorar la oportunidad en la atención de trámites y servicios."/>
    <s v="Avance promedio de cumplimiento de productos asociados a mejorar la oportunidad en la atención de trámites y servicios."/>
    <s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PND - 5-31-5-b- Convergencia regional - Entidades públicas territoriales y nacionales fortalecidas "/>
    <s v="No"/>
    <s v="C-3503-0200-0011-40401c"/>
    <s v="Política Servicio al Ciudadano_DIMENSIÓN Gestión con Valores para Resultados"/>
    <s v="N/A"/>
    <s v="Niveles de congestión de los procesos admitidos y pendientes de decisión a 31 de marzo de 2025, en materia de Protección al Consumidor, reducidos. (Informe final que liste los autos o sentencias admitidos, finalizados)"/>
    <n v="17"/>
    <n v="22000"/>
    <s v="Númerica"/>
    <s v="# de procesos de protección al consumidor finalizados / 22000 Procesos de protección al consumidor a finalizar"/>
    <d v="2025-01-20T00:00:00"/>
    <x v="7"/>
    <x v="5"/>
    <s v="4000-DESPACHO DEL SUPERINTENDENTE DELEGADO PARA ASUNTOS JURISDICCIONALES"/>
    <n v="17"/>
    <n v="77"/>
    <s v="4000-3 De enero a septiembre de 2025, y de acuerdo con la meta establecida de finalizar 22000 acciones de protección al consumidor admitidas y pendientes de decisión a 31 de marzo de 2025, se evidencia un avance de 17.097 procesos lo que equivale al 77.71%."/>
    <m/>
    <n v="78"/>
    <s v="Al 30 de septiembre de 2025,  lllevan 17097 procesos culminados de 22000, para un avance del 78%"/>
    <m/>
    <n v="0"/>
    <n v="13.26"/>
  </r>
  <r>
    <x v="27"/>
    <n v="3"/>
    <s v="Actividad propia"/>
    <s v="4000.3.1"/>
    <s v="N/A"/>
    <s v="N/A"/>
    <s v="N/A"/>
    <s v="N/A"/>
    <s v="N/A"/>
    <s v="N/A"/>
    <s v="N/A"/>
    <s v="N/A"/>
    <s v="N/A"/>
    <s v="Finalizar las acciones de protección al consumidor admitidas y pendientes de decisión a 31 de marzo de 2025. (Listado mensual en Excel de autos o sentencias finalizados)"/>
    <n v="100"/>
    <n v="22000"/>
    <s v="Númerica"/>
    <s v="# de procesos de protección al consumidor finalizados / 22000 Procesos de protección al consumidor a finalizar"/>
    <d v="2025-01-20T00:00:00"/>
    <x v="7"/>
    <x v="5"/>
    <s v="4000-DESPACHO DEL SUPERINTENDENTE DELEGADO PARA ASUNTOS JURISDICCIONALES"/>
    <n v="17"/>
    <n v="77"/>
    <s v="4000-3-1 De enero a septiembre de 2025, y de acuerdo con la meta establecida de finalizar 22000 acciones de protección al consumidor admitidas y pendientes de decisión a 31 de marzo de 2025, se evidencia un avance de 17.097 procesos lo que equivale al 77.71%."/>
    <m/>
    <n v="78"/>
    <s v="Al 30 de septiembre se han gestionados 17097 demandas de 22000, para un avance del 78%"/>
    <m/>
    <n v="0"/>
    <n v="13.26"/>
  </r>
  <r>
    <x v="27"/>
    <n v="3"/>
    <s v="Producto"/>
    <s v="4000.4"/>
    <s v="Operativo SI"/>
    <s v="Mejorar la oportunidad en la atención de trámites y servicios."/>
    <s v="Avance promedio de cumplimiento de productos asociados a mejorar la oportunidad en la atención de trámites y servicios."/>
    <s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N/A"/>
    <s v="No"/>
    <s v="C-3503-0200-0011-40401c"/>
    <s v="Política Servicio al Ciudadano_DIMENSIÓN Gestión con Valores para Resultados"/>
    <s v="N/A"/>
    <s v="Cultura de cumplimiento de sentencias, transacciones y conciliaciones a favor del consumidor, legalmente celebradas, fortalecida a través del trámite de verificación de cumplimiento. (Informe final de finalizados / único entregable)"/>
    <n v="17"/>
    <n v="12400"/>
    <s v="Númerica"/>
    <s v="# de procesos en verificación del cumplimiento finalizados / 12400 Procesos en verificación del cumplimiento a finalizar"/>
    <d v="2025-01-20T00:00:00"/>
    <x v="7"/>
    <x v="5"/>
    <s v="4000-DESPACHO DEL SUPERINTENDENTE DELEGADO PARA ASUNTOS JURISDICCIONALES"/>
    <n v="17"/>
    <n v="67"/>
    <s v="4000-4 De enero a septiembre de 2025, y de acuerdo con la meta establecida de finalizar el trámite para la verificación del cumplimiento de 12.400 sentencias, transacciones y conciliaciones a favor del consumidor legalmente celebradas, se evidencia un avance de 8.399 procesos finalizados lo que equivale al 67.73%."/>
    <m/>
    <n v="67.73"/>
    <s v="La evidencia soporta el porcentaje de avance reportado."/>
    <m/>
    <n v="0"/>
    <n v="11.514100000000001"/>
  </r>
  <r>
    <x v="27"/>
    <n v="3"/>
    <s v="Actividad propia"/>
    <s v="4000.4.1"/>
    <s v="N/A"/>
    <s v="N/A"/>
    <s v="N/A"/>
    <s v="N/A"/>
    <s v="N/A"/>
    <s v="N/A"/>
    <s v="N/A"/>
    <s v="N/A"/>
    <s v="N/A"/>
    <s v="Finalizar el trámite para la verificación del cumplimiento de las sentencias, transacciones y conciliaciones a favor del consumidor legalmente celebradas (Listado en Excel mensual de finalización)"/>
    <n v="50"/>
    <n v="12400"/>
    <s v="Númerica"/>
    <s v="# de procesos en verificación del cumplimiento finalizados / 12400 Procesos en verificación del cumplimiento a finalizar"/>
    <d v="2025-01-20T00:00:00"/>
    <x v="7"/>
    <x v="5"/>
    <s v="4000-DESPACHO DEL SUPERINTENDENTE DELEGADO PARA ASUNTOS JURISDICCIONALES"/>
    <n v="8.5"/>
    <n v="67"/>
    <s v="4000-4-1 De enero a septiembre de 2025, y de acuerdo con la meta establecida de finalizar el trámite para la verificación del cumplimiento de 12.400 sentencias, transacciones y conciliaciones a favor del consumidor legalmente celebradas, se evidencia un avance de 8.399 procesos finalizados lo que equivale al 67.73%."/>
    <m/>
    <n v="67.73"/>
    <s v="Se validad el % de avance reportado del 67,73 se tienen finalizados 8399 de 12400 programados a finalizar. La evidencia corresponde al entregable listado mensual en formato Excel con la relación de los tramites finalizados. "/>
    <m/>
    <n v="0"/>
    <n v="5.7570500000000004"/>
  </r>
  <r>
    <x v="27"/>
    <n v="3"/>
    <s v="Actividad propia"/>
    <s v="4000.4.2"/>
    <s v="N/A"/>
    <s v="N/A"/>
    <s v="N/A"/>
    <s v="N/A"/>
    <s v="N/A"/>
    <s v="N/A"/>
    <s v="N/A"/>
    <s v="N/A"/>
    <s v="N/A"/>
    <s v="Finalizar con archivo el trámite para la verificación del cumplimiento de los expedientes sin noticia de incumplimiento, noticias pretempore, extemporáneas o archivo por ausencia de derecho de postulación y controles de legalidad que deriven en archivo en relación con las sentencias, transacciones y conciliaciones respecto de las sociedades FAST COLOMBIA SAS y ULTRA AIR S.A.S proferidas a 31 de marzo de 2025; estos archivos incluyen todos aquellos proferidos en la vigencia 2025 (Listado en Excel mensual de finalización y el inventario mensual)"/>
    <n v="50"/>
    <n v="100"/>
    <s v="Porcentual"/>
    <s v="% de procesos en verificación del cumplimiento finalizados con archivo / 100% de Procesos en verificación del cumplimiento a finalizar con archivo"/>
    <d v="2025-05-02T00:00:00"/>
    <x v="7"/>
    <x v="5"/>
    <s v="4000-DESPACHO DEL SUPERINTENDENTE DELEGADO PARA ASUNTOS JURISDICCIONALES"/>
    <n v="8.5"/>
    <n v="90"/>
    <s v="4000-4-2 De mayo a septiembre de 2025, y de acuerdo con la meta establecida de finalizar con archivo el 100% del trámite de los expedientes sin noticia de incumplimiento, noticias pretempore, extemporáneas o archivo por ausencia de derecho de postulación y controles de legalidad que deriven en archivo en relación con las sentencias, transacciones y conciliaciones respecto de las sociedades FAST COLOMBIA SAS y ULTRA AIR S.A.S proferidas a 31 de marzo de 2025, se evidencia un avance de 14.885 procesos finalizados lo que equivale al 90.35%."/>
    <m/>
    <n v="90"/>
    <s v="Se valida el % de avance. Se evidencia en el Excel adjunto la finalización de 14.885 de 16.475 mesta establecida"/>
    <m/>
    <n v="0"/>
    <n v="7.65"/>
  </r>
  <r>
    <x v="27"/>
    <n v="3"/>
    <s v="Producto"/>
    <s v="4000.5"/>
    <s v="Innovador"/>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PND - 5-31-5-b- Convergencia regional - Entidades públicas territoriales y nacionales fortalecidas "/>
    <s v="No"/>
    <s v="C-3503-0200-0011-40401c"/>
    <s v="Política Servicio al Ciudadano_DIMENSIÓN Gestión con Valores para Resultados"/>
    <s v="N/A"/>
    <s v="Presencia territorial de la SIC en materia de asuntos jursidiccionales, fortalecida. (Listados de asistencia por jornada)"/>
    <n v="12"/>
    <n v="6"/>
    <s v="Númerica"/>
    <s v="# de jornadas de territorialización realizadas / 6 Jornadas de territorialización programadas"/>
    <d v="2025-02-03T00:00:00"/>
    <x v="0"/>
    <x v="0"/>
    <s v="4000-DESPACHO DEL SUPERINTENDENTE DELEGADO PARA ASUNTOS JURISDICCIONALES"/>
    <n v="12"/>
    <n v="83"/>
    <s v="4000-5 De acuerdo con la meta establecida de realizar seis (6) jornadas de territorialización, se adjunta el listado y piezas publicitarias de las cinco jornadas realizadas a la fecha, para lo cual se evidencia un avance de 83.3%._x000a_1.Santa Marta los días 29 y 30 de abril de 2025_x000a_2. Cali, los días 8 y 9 de mayo de 2025_x000a_3. Medellín los días 14 y 15 de mayo de 2025_x000a_4. Pereira los días 25 y 26 de agosto de 2025_x000a_5. Cúcuta los días 4 y 5 de septiembre de 2025"/>
    <m/>
    <n v="83.33"/>
    <s v="Valida el % de avance del 83,33 correspondiente a 5 de 6 jornadas de territorialización programadas. Los soportes corresponden a lo reportado. "/>
    <m/>
    <n v="0"/>
    <n v="9.9996000000000009"/>
  </r>
  <r>
    <x v="27"/>
    <n v="3"/>
    <s v="Actividad propia"/>
    <s v="4000.5.1"/>
    <s v="N/A"/>
    <s v="N/A"/>
    <s v="N/A"/>
    <s v="N/A"/>
    <s v="N/A"/>
    <s v="N/A"/>
    <s v="N/A"/>
    <s v="N/A"/>
    <s v="N/A"/>
    <s v="Definir fechas de las jornadas de territorialización. (correo electrónico enviando con las fechas de las jornadas/único entregable)"/>
    <n v="20"/>
    <n v="1"/>
    <s v="Númerica"/>
    <s v="# de Correo electrónico elaborado y enviado / 1 Correo electrónico programado"/>
    <d v="2025-02-03T00:00:00"/>
    <x v="6"/>
    <x v="6"/>
    <s v="4000-DESPACHO DEL SUPERINTENDENTE DELEGADO PARA ASUNTOS JURISDICCIONALES"/>
    <n v="2.4"/>
    <n v="100"/>
    <s v="4000-5-1 De acuerdo con la meta establecida de definir fechas de las jornadas de territorialización, se remite correo electrónico con las fechas de las jornadas, lo que equivale al 100 %  "/>
    <d v="2025-03-25T00:00:00"/>
    <n v="100"/>
    <s v="Se verifica cumplimiento de la actividad con las evidencias reportadas "/>
    <d v="2025-03-25T00:00:00"/>
    <n v="100"/>
    <n v="2.4"/>
  </r>
  <r>
    <x v="27"/>
    <n v="3"/>
    <s v="Actividad propia"/>
    <s v="4000.5.2"/>
    <s v="N/A"/>
    <s v="N/A"/>
    <s v="N/A"/>
    <s v="N/A"/>
    <s v="N/A"/>
    <s v="N/A"/>
    <s v="N/A"/>
    <s v="N/A"/>
    <s v="N/A"/>
    <s v="Realizar jornadas de territorialización, de acuerdo con el cronograma establecido. (Listados de asistencia por programa)"/>
    <n v="80"/>
    <n v="6"/>
    <s v="Númerica"/>
    <s v="# de jornadas de territorialización realizadas / 6 Jornadas de territorialización programadas"/>
    <d v="2025-04-01T00:00:00"/>
    <x v="0"/>
    <x v="0"/>
    <s v="4000-DESPACHO DEL SUPERINTENDENTE DELEGADO PARA ASUNTOS JURISDICCIONALES"/>
    <n v="9.6"/>
    <n v="100"/>
    <s v="4000-5-2 De acuerdo con la meta establecida de realizar seis (6) jornadas de territorialización, se adjunta el listado, piezas publicitarias y correo de la sexta jornada realizada en la ciudad de Montería - Cordoba los días 27 y 28 de octubre de 2025, se evidencia un avance de 100%."/>
    <d v="2025-10-28T00:00:00"/>
    <n v="100"/>
    <s v="Se soporta la ejecución de la 6 jornada de territorialización.  "/>
    <m/>
    <n v="0"/>
    <n v="9.6"/>
  </r>
  <r>
    <x v="27"/>
    <n v="3"/>
    <s v="Producto"/>
    <s v="4000.6"/>
    <s v="Innovador"/>
    <s v="Generar sinergias con agentes nacionales e internacionales que permitan potenciar las capacidades de la SIC._x000a_"/>
    <s v="Cumplimiento de productos del PAI asociados a Generar sinergias con agentes nacionales e internacionales que permitan potenciar las capacidades de la SIC._x000a_"/>
    <s v="1-Generación de oportunidades de cooperación y fortalecimiento de existentes con grupos de interés y de valor.-5-Direccionamiento de la oferta institucional con productos y/o servicios con enfoque preventivo, diferencial y territorial."/>
    <s v="N/A"/>
    <s v="Si"/>
    <s v="C-3503-0200-0011-40401c"/>
    <s v="Política Participación Ciudadana en la Gestión Pública _DIMENSIÓN Gestión con Valores para Resultados"/>
    <s v="N/A"/>
    <s v="II Congreso de autoridades administrativas investidas con funciones jurisdiccionales en materia de competencia desleal, propiedad industrial y derecho de consumo, realizado. (fotografías del evento realizado /único entregable)"/>
    <n v="16"/>
    <n v="1"/>
    <s v="Númerica"/>
    <s v="# de encuentro de autoridades realizado / 1 Encuentro de autoridades a realizar"/>
    <d v="2025-02-03T00:00:00"/>
    <x v="47"/>
    <x v="5"/>
    <s v="20-OFICINA DE TECNOLOGÍA E INFORMÁTICA;_x000a_4000-DESPACHO DEL SUPERINTENDENTE DELEGADO PARA ASUNTOS JURISDICCIONALES;_x000a_73-GRUPO DE TRABAJO DE COMUNICACION"/>
    <n v="16"/>
    <m/>
    <m/>
    <m/>
    <m/>
    <m/>
    <m/>
    <m/>
    <m/>
  </r>
  <r>
    <x v="27"/>
    <n v="3"/>
    <s v="Actividad propia"/>
    <s v="4000.6.1"/>
    <s v="N/A"/>
    <s v="N/A"/>
    <s v="N/A"/>
    <s v="N/A"/>
    <s v="N/A"/>
    <s v="N/A"/>
    <s v="N/A"/>
    <s v="N/A"/>
    <s v="N/A"/>
    <s v="Solicitar publicación de la fecha del evento en el calendario de eventos de la entidad  al Grupo de trabajo de Comunicaciones   (correo electrónico enviado con la fecha del evento/único entregable)"/>
    <n v="25"/>
    <n v="1"/>
    <s v="Númerica"/>
    <s v="# de publicaciones solicitadas / 1 publicaciones a solicitar"/>
    <d v="2025-02-03T00:00:00"/>
    <x v="27"/>
    <x v="11"/>
    <s v="4000-DESPACHO DEL SUPERINTENDENTE DELEGADO PARA ASUNTOS JURISDICCIONALES"/>
    <n v="4"/>
    <n v="100"/>
    <s v="4000-6-1 De acuerdo con la meta establecida de solicitar la publicación de la fecha del evento en el calendario de eventos de la entidad al Grupo de trabajo de Comunicaciones, se evidencia el cumplimiento de la actividad que equivale al 100%."/>
    <d v="2025-05-29T00:00:00"/>
    <n v="100"/>
    <s v="Se verifica el cumplimiento con las evidencias reportadas"/>
    <d v="2025-05-29T00:00:00"/>
    <n v="100"/>
    <n v="4"/>
  </r>
  <r>
    <x v="27"/>
    <n v="3"/>
    <s v="Actividad sin participación"/>
    <s v="4000.6.2"/>
    <s v="N/A"/>
    <s v="N/A"/>
    <s v="N/A"/>
    <s v="N/A"/>
    <s v="N/A"/>
    <s v="N/A"/>
    <s v="N/A"/>
    <s v="N/A"/>
    <s v="N/A"/>
    <s v="Publicar fecha del evento en calendario de la entidad (captura de pantalla de la publicación de la fecha del evento / único entregable)"/>
    <n v="0"/>
    <n v="1"/>
    <s v="Númerica"/>
    <s v="# de publicaciones realizadas / 1 publicaciones a realizar"/>
    <d v="2025-06-03T00:00:00"/>
    <x v="74"/>
    <x v="7"/>
    <s v="73-GRUPO DE TRABAJO DE COMUNICACION"/>
    <n v="0"/>
    <n v="100"/>
    <s v="4000-6-2 De acuerdo con la meta establecida de publicar fecha del Congreso en el calendario de eventos de la entidad, se evidencia el cumplimiento de la actividad que equivale al 100%._x000a_Conforme a lo anterior se adjunta correo inicial de solicitud de publicación del Congreso al G. T de Comunicaciones, correo de ajuste en las fechas del evento (4/09/2025) y pantallazo de la publicación del congreso en el calendario de eventos de la entidad)"/>
    <d v="2025-09-04T00:00:00"/>
    <n v="100"/>
    <s v="Se evidencia el cumplimiento de la actividad de publicar la fecha del evento. Sin embargo, se evalúa la eficiencia con un -5 dado que se reportó después de los 5 días habilitados para reportar una vez pase la fecha de vencimiento. "/>
    <n v="-1"/>
    <n v="95"/>
    <n v="0"/>
  </r>
  <r>
    <x v="27"/>
    <n v="3"/>
    <s v="Actividad propia"/>
    <s v="4000.6.3"/>
    <s v="N/A"/>
    <s v="N/A"/>
    <s v="N/A"/>
    <s v="N/A"/>
    <s v="N/A"/>
    <s v="N/A"/>
    <s v="N/A"/>
    <s v="N/A"/>
    <s v="N/A"/>
    <s v="Diligenciar check list del evento con la fecha definitiva igual a la publicada en el  calendario de eventos (documento de check list para la realización del evento / único entregable)"/>
    <n v="25"/>
    <n v="1"/>
    <s v="Númerica"/>
    <s v="# de check lista diligenciados / 1 check lista a diligenciar"/>
    <d v="2025-09-08T00:00:00"/>
    <x v="55"/>
    <x v="9"/>
    <s v="4000-DESPACHO DEL SUPERINTENDENTE DELEGADO PARA ASUNTOS JURISDICCIONALES"/>
    <n v="4"/>
    <m/>
    <m/>
    <m/>
    <m/>
    <m/>
    <m/>
    <n v="0"/>
    <m/>
  </r>
  <r>
    <x v="27"/>
    <n v="3"/>
    <s v="Actividad propia"/>
    <s v="4000.6.4"/>
    <s v="N/A"/>
    <s v="N/A"/>
    <s v="N/A"/>
    <s v="N/A"/>
    <s v="N/A"/>
    <s v="N/A"/>
    <s v="N/A"/>
    <s v="N/A"/>
    <s v="N/A"/>
    <s v="Elaborar y enviar agenda definitiva para ser publicada (correo electrónico con agenda definitiva / único entregable)"/>
    <n v="25"/>
    <n v="1"/>
    <s v="Númerica"/>
    <s v="# de agendas definitivas elaboradas y enviadas / 1 agendas a elaborar y enviar"/>
    <d v="2025-10-20T00:00:00"/>
    <x v="63"/>
    <x v="0"/>
    <s v="4000-DESPACHO DEL SUPERINTENDENTE DELEGADO PARA ASUNTOS JURISDICCIONALES"/>
    <n v="4"/>
    <m/>
    <m/>
    <m/>
    <m/>
    <m/>
    <m/>
    <m/>
    <m/>
  </r>
  <r>
    <x v="27"/>
    <n v="3"/>
    <s v="Actividad sin participación"/>
    <s v="4000.6.5"/>
    <s v="N/A"/>
    <s v="N/A"/>
    <s v="N/A"/>
    <s v="N/A"/>
    <s v="N/A"/>
    <s v="N/A"/>
    <s v="N/A"/>
    <s v="N/A"/>
    <s v="N/A"/>
    <s v="Publicar Agenda definitiva (Captura de pantalla de la publicación/ único entregable)"/>
    <n v="0"/>
    <n v="1"/>
    <s v="Númerica"/>
    <s v="# de agendas publicadas / 1 agendas a publicar"/>
    <d v="2025-11-10T00:00:00"/>
    <x v="33"/>
    <x v="0"/>
    <s v="20-OFICINA DE TECNOLOGÍA E INFORMÁTICA"/>
    <n v="0"/>
    <m/>
    <m/>
    <m/>
    <m/>
    <m/>
    <m/>
    <m/>
    <m/>
  </r>
  <r>
    <x v="27"/>
    <n v="3"/>
    <s v="Actividad propia"/>
    <s v="4000.6.6"/>
    <s v="N/A"/>
    <s v="N/A"/>
    <s v="N/A"/>
    <s v="N/A"/>
    <s v="N/A"/>
    <s v="N/A"/>
    <s v="N/A"/>
    <s v="N/A"/>
    <s v="N/A"/>
    <s v="Realizar el evento (fotografías del evento realizado / único entregable)"/>
    <n v="25"/>
    <n v="1"/>
    <s v="Númerica"/>
    <s v="# de eventos realizados / 1 evento a realizar"/>
    <d v="2025-11-18T00:00:00"/>
    <x v="47"/>
    <x v="5"/>
    <s v="4000-DESPACHO DEL SUPERINTENDENTE DELEGADO PARA ASUNTOS JURISDICCIONALES;_x000a_73-GRUPO DE TRABAJO DE COMUNICACION"/>
    <n v="4"/>
    <m/>
    <m/>
    <m/>
    <m/>
    <m/>
    <m/>
    <m/>
    <m/>
  </r>
  <r>
    <x v="27"/>
    <n v="3"/>
    <s v="Producto"/>
    <s v="4000.8"/>
    <s v="Innovador"/>
    <s v="Fortalecer la gestión de la información, el conocimiento y la innovación para optimizar la capacidad institucional _x000a_"/>
    <s v="Cumplimiento de productos del PAI asociados a Fortalecer la gestión de la información, el conocimiento y la innovación para optimizar la capacidad institucional _x000a_"/>
    <s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N/A"/>
    <s v="No"/>
    <s v="C-3503-0200-0011-40401c"/>
    <s v="Política Servicio al Ciudadano_DIMENSIÓN Gestión con Valores para Resultados"/>
    <s v="N/A"/>
    <s v="Documento diagnóstico para determinar la viabilidad de creación del primer  Centro de Arbitraje, Mediación y Conciliación e en materia de consumo, competencia desleal y propiedad industrial), elaborado y presentado a la Superintendente (Documento diagnóstico y memorando/ correo / presentación único entregable)."/>
    <n v="5"/>
    <n v="1"/>
    <s v="Númerica"/>
    <s v="# de Evidencias entregadas / 1 Evidencias programadas"/>
    <d v="2025-02-03T00:00:00"/>
    <x v="7"/>
    <x v="5"/>
    <s v="4000-DESPACHO DEL SUPERINTENDENTE DELEGADO PARA ASUNTOS JURISDICCIONALES"/>
    <n v="5"/>
    <m/>
    <m/>
    <m/>
    <m/>
    <m/>
    <m/>
    <m/>
    <m/>
  </r>
  <r>
    <x v="27"/>
    <n v="3"/>
    <s v="Actividad propia"/>
    <s v="4000.8.1"/>
    <s v="N/A"/>
    <s v="N/A"/>
    <s v="N/A"/>
    <s v="N/A"/>
    <s v="N/A"/>
    <s v="N/A"/>
    <s v="N/A"/>
    <s v="N/A"/>
    <s v="N/A"/>
    <s v="Realizar y presentar a la Superintendente, el documento diagnóstico para determinar la viabilidad de creación del primer  Centro de Arbitraje, Mediación y Conciliación e en materia de consumo, competencia desleal y propiedad industrial) (Documento diagnóstico y memorando/ correo / presentación único entregable)."/>
    <n v="100"/>
    <n v="1"/>
    <s v="Númerica"/>
    <s v="# de Evidencias entregadas / 1 Evidencias programadas"/>
    <d v="2025-02-03T00:00:00"/>
    <x v="7"/>
    <x v="5"/>
    <s v="4000-DESPACHO DEL SUPERINTENDENTE DELEGADO PARA ASUNTOS JURISDICCIONALES"/>
    <n v="5"/>
    <m/>
    <m/>
    <m/>
    <m/>
    <m/>
    <m/>
    <m/>
    <m/>
  </r>
  <r>
    <x v="28"/>
    <n v="5"/>
    <s v="Producto"/>
    <s v="3000.1"/>
    <s v="Operativo"/>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Enfoque Estrategico _ Territorial"/>
    <s v="Si"/>
    <s v="N/A"/>
    <s v="Política Servicio al Ciudadano_DIMENSIÓN Gestión con Valores para Resultados"/>
    <s v="C_COMPETENCIA  11. Ampliar los mecanismos de inspección, vigilancia y control de la Superintendencia PND_TRANSF_ Productiva, internacionalización y acción clímatica _ c. políticas de competencia, consumidor e infraestructura de la calidad modernas"/>
    <s v="Plan de difusión para que el consumidor conozca sus derechos &quot;ABC  de atención a los usuarios SIC / Supersolidaria, ejecutado Imágenes (fotografía o captura de pantalla) de la difusión realizada"/>
    <n v="20"/>
    <n v="1"/>
    <s v="Númerica"/>
    <s v="# de documento difundido / 1 documento a difundir"/>
    <d v="2025-01-15T00:00:00"/>
    <x v="21"/>
    <x v="5"/>
    <s v="3000-DESPACHO DEL SUPERINTENDENTE DELEGADO PARA LA PROTECCIÓN DEL CONSUMIDOR;_x000a_73-GRUPO DE TRABAJO DE COMUNICACION"/>
    <n v="20"/>
    <n v="100"/>
    <s v="Se llevó a cabo la publicación del documento elaborado conjuntamente por la Superintendencia de Industria y Comercio y la Superintendencia de la Economía Solidaria, titulado “Derechos de los consumidores de bienes y servicios”._x000a__x000a_Asimismo, se realizó la difusión correspondiente a través de los canales oficiales de la SIC y de sus redes sociales._x000a__x000a_Se anexan las evidencias de la publicación y difusión del documento, las cuales fueron cargadas en las actividades 3000.1.2 y 3000.1.3."/>
    <m/>
    <n v="100"/>
    <s v="Con las evidencias aportadas se valida el cumplimiento del producto al 100%"/>
    <m/>
    <n v="0"/>
    <n v="20"/>
  </r>
  <r>
    <x v="28"/>
    <n v="5"/>
    <s v="Actividad propia"/>
    <s v="3000.1.1"/>
    <s v="N/A"/>
    <s v="N/A"/>
    <s v="N/A"/>
    <s v="N/A"/>
    <s v="N/A"/>
    <s v="N/A"/>
    <s v="N/A"/>
    <s v="N/A"/>
    <s v="N/A"/>
    <s v="Aprobar el documento final que se va a difundir a los consumidores (Documento final aprobado)"/>
    <n v="100"/>
    <n v="1"/>
    <s v="Númerica"/>
    <s v="# de documento aprobados / 1 documentos a aprobar"/>
    <d v="2025-01-15T00:00:00"/>
    <x v="2"/>
    <x v="2"/>
    <s v="3000-DESPACHO DEL SUPERINTENDENTE DELEGADO PARA LA PROTECCIÓN DEL CONSUMIDOR"/>
    <n v="20"/>
    <n v="100"/>
    <s v="Se remite correo electrónico con la aprobación del documento final del ABC SIC-Superintendencia Economía Solidaria, aprobado por la superintendente Cielo Rusinque."/>
    <m/>
    <n v="100"/>
    <s v="Se valida el desarrollo de la actividad."/>
    <m/>
    <n v="100"/>
    <n v="20"/>
  </r>
  <r>
    <x v="28"/>
    <n v="5"/>
    <s v="Actividad sin participación"/>
    <s v="3000.1.2"/>
    <s v="N/A"/>
    <s v="N/A"/>
    <s v="N/A"/>
    <s v="N/A"/>
    <s v="N/A"/>
    <s v="N/A"/>
    <s v="N/A"/>
    <s v="N/A"/>
    <s v="N/A"/>
    <s v="Publicar el documento final en la pagina web de la entidad (Captura de pantalla con la publicación del documento)."/>
    <n v="0"/>
    <n v="1"/>
    <s v="Númerica"/>
    <s v="# de documento publicado / 1 documento a publicar"/>
    <d v="2025-07-02T00:00:00"/>
    <x v="12"/>
    <x v="2"/>
    <s v="73-GRUPO DE TRABAJO DE COMUNICACION"/>
    <n v="0"/>
    <n v="100"/>
    <s v="Se remite publicación en la pagina web sede electrónica de la entidad, de la misma manera se remite el certificado de publicacion expedido por la OTI."/>
    <d v="2025-07-24T00:00:00"/>
    <n v="100"/>
    <s v="Se verifica el cumplimiento de la actividad, los soportes corresponden con las evidencias definidas "/>
    <d v="2025-07-24T00:00:00"/>
    <n v="100"/>
    <n v="0"/>
  </r>
  <r>
    <x v="28"/>
    <n v="5"/>
    <s v="Actividad sin participación"/>
    <s v="3000.1.3"/>
    <s v="N/A"/>
    <s v="N/A"/>
    <s v="N/A"/>
    <s v="N/A"/>
    <s v="N/A"/>
    <s v="N/A"/>
    <s v="N/A"/>
    <s v="N/A"/>
    <s v="N/A"/>
    <s v="Realizar la difusión del ABC de atención a los usuarios SIC / Super Solidaria. - Imágenes (fotografía o captura de pantalla) de la difusión realizada"/>
    <n v="0"/>
    <n v="1"/>
    <s v="Númerica"/>
    <s v="# de documento difundido / 1 documento a difundir"/>
    <d v="2025-08-01T00:00:00"/>
    <x v="21"/>
    <x v="5"/>
    <s v="73-GRUPO DE TRABAJO DE COMUNICACION"/>
    <n v="0"/>
    <n v="100"/>
    <s v="Se remite publicación en la sede electrónica de la SIC, del ABC realizado entre la La Superintendencia de Industria y Comercio y la Superintendencia de la Economía Solidaria. _x000a__x000a_Adicional, se adjunta publicación y difusión en las redes sociales de Instagram y X de la SIC"/>
    <m/>
    <n v="100"/>
    <s v="Se valida  cumplimiento de la actividad. Se evidencia publicación en sede electrónica y la difusión por redes sociales."/>
    <m/>
    <n v="0"/>
    <n v="0"/>
  </r>
  <r>
    <x v="28"/>
    <n v="5"/>
    <s v="Producto"/>
    <s v="3000.2"/>
    <s v="Operativo"/>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Enfoque Estrategico _ Preventivó"/>
    <s v="Si"/>
    <s v="N/A"/>
    <s v="Política Servicio al Ciudadano_DIMENSIÓN Gestión con Valores para Resultados"/>
    <s v="C_COMPETENCIA  11. Ampliar los mecanismos de inspección, vigilancia y control de la Superintendencia PND_TRANSF_ Productiva, internacionalización y acción clímatica _ c. políticas de competencia, consumidor e infraestructura de la calidad modernas"/>
    <s v="Cursos virtuales en materia de protección al consumidor dirigidos a la ciudadanía interesada, publicados en campus virtual y difundidos (Capturas de pantalla de los cursos en el campus virtual y capturas de pantalla de la difusión)."/>
    <n v="20"/>
    <n v="2"/>
    <s v="Númerica"/>
    <s v="# de curso publicado / 2 curso a publicar"/>
    <d v="2025-01-15T00:00:00"/>
    <x v="19"/>
    <x v="5"/>
    <s v="3000-DESPACHO DEL SUPERINTENDENTE DELEGADO PARA LA PROTECCIÓN DEL CONSUMIDOR;_x000a_71-GRUPO DE TRABAJO DE FORMACION;_x000a_73-GRUPO DE TRABAJO DE COMUNICACION"/>
    <n v="20"/>
    <m/>
    <m/>
    <m/>
    <m/>
    <m/>
    <m/>
    <m/>
    <m/>
  </r>
  <r>
    <x v="28"/>
    <n v="5"/>
    <s v="Actividad propia"/>
    <s v="3000.2.1"/>
    <s v="N/A"/>
    <s v="N/A"/>
    <s v="N/A"/>
    <s v="N/A"/>
    <s v="N/A"/>
    <s v="N/A"/>
    <s v="N/A"/>
    <s v="N/A"/>
    <s v="N/A"/>
    <s v="Enviar a OSCAE las plantillas diligenciadas con el contenido para cursos virtuales (Responsable Delegatura) (Correo electrónico con  las plantillas diligenciadas)"/>
    <n v="30"/>
    <n v="2"/>
    <s v="Númerica"/>
    <s v="# de documentos enviados / 2 documento a enviar"/>
    <d v="2025-01-15T00:00:00"/>
    <x v="46"/>
    <x v="6"/>
    <s v="3000-DESPACHO DEL SUPERINTENDENTE DELEGADO PARA LA PROTECCIÓN DEL CONSUMIDOR"/>
    <n v="6"/>
    <n v="100"/>
    <s v="Se remite evidencias del envío de las plantillas a OSCAE respecto a los cursos virtuales que se requieren desarrollar en temas de Genero y FINTECH"/>
    <d v="2025-03-27T00:00:00"/>
    <n v="100"/>
    <s v="Se validan las evidencias presentadas por el área en cuanto a las plantillas de género y FINTECH"/>
    <d v="2025-03-27T00:00:00"/>
    <n v="100"/>
    <n v="6"/>
  </r>
  <r>
    <x v="28"/>
    <n v="5"/>
    <s v="Actividad sin participación"/>
    <s v="3000.2.2"/>
    <s v="N/A"/>
    <s v="N/A"/>
    <s v="N/A"/>
    <s v="N/A"/>
    <s v="N/A"/>
    <s v="N/A"/>
    <s v="N/A"/>
    <s v="N/A"/>
    <s v="N/A"/>
    <s v="Diseñar y presentar propuesta pedagógica de los contenidos presentados por la delegatura para cada uno de los cursos (Responsable OSCAE) (Documento con la propuesta)"/>
    <n v="0"/>
    <n v="2"/>
    <s v="Númerica"/>
    <s v="# de documentos enviados / 2 documento a enviar"/>
    <d v="2025-03-03T00:00:00"/>
    <x v="27"/>
    <x v="11"/>
    <s v="71-GRUPO DE TRABAJO DE FORMACION"/>
    <n v="0"/>
    <n v="100"/>
    <s v="Se adjuntan las propuestas pedagógicas realizadas por la oficina de Formación de OSCAE respecto a los cursos de Fintech y Genero. Adicionalmente se remite correo remitido por Formación."/>
    <d v="2025-05-30T00:00:00"/>
    <n v="100"/>
    <s v="Se validan las dos propuestas pedagógicas: Fintech y Género"/>
    <d v="2025-05-29T00:00:00"/>
    <n v="100"/>
    <n v="0"/>
  </r>
  <r>
    <x v="28"/>
    <n v="5"/>
    <s v="Actividad propia"/>
    <s v="3000.2.3"/>
    <s v="N/A"/>
    <s v="N/A"/>
    <s v="N/A"/>
    <s v="N/A"/>
    <s v="N/A"/>
    <s v="N/A"/>
    <s v="N/A"/>
    <s v="N/A"/>
    <s v="N/A"/>
    <s v="Revisar y aprobar los contenidos propuestos por el equipo pedagógico de OSCAE (Responsable Delegatura) (Correo de aprobación de los contenidos propuestos por OSCAE)"/>
    <n v="30"/>
    <n v="2"/>
    <s v="Númerica"/>
    <s v="# de documento revisado / 2 documento a revisar"/>
    <d v="2025-04-01T00:00:00"/>
    <x v="28"/>
    <x v="10"/>
    <s v="3000-DESPACHO DEL SUPERINTENDENTE DELEGADO PARA LA PROTECCIÓN DEL CONSUMIDOR"/>
    <n v="6"/>
    <n v="100"/>
    <s v="Se remite correo de aprobación por parte de la Delegada María Carolina Ramírez, con respecto a las propuestas pedagógicas realizadas por el grupo de Formación de OSCAE."/>
    <d v="2025-06-19T00:00:00"/>
    <n v="100"/>
    <s v="Se evidencia la aprobación de la Delegada de los contenidos propuesto por OSCAE para FINTECH y género. "/>
    <d v="2025-06-19T00:00:00"/>
    <n v="100"/>
    <n v="6"/>
  </r>
  <r>
    <x v="28"/>
    <n v="5"/>
    <s v="Actividad sin participación"/>
    <s v="3000.2.4"/>
    <s v="N/A"/>
    <s v="N/A"/>
    <s v="N/A"/>
    <s v="N/A"/>
    <s v="N/A"/>
    <s v="N/A"/>
    <s v="N/A"/>
    <s v="N/A"/>
    <s v="N/A"/>
    <s v="Virtualizar los contenidos (Responsable OSCAE) (Captura de pantalla con los cursos virtualizados)"/>
    <n v="0"/>
    <n v="2"/>
    <s v="Númerica"/>
    <s v="# de contenido virtualizado / 2 contenido a virtualizar"/>
    <d v="2025-06-03T00:00:00"/>
    <x v="55"/>
    <x v="9"/>
    <s v="71-GRUPO DE TRABAJO DE FORMACION"/>
    <n v="0"/>
    <n v="100"/>
    <s v="Se da por cumplida esta actividad ya que el Grupo de Comunicaciones de la SIC, OSCAE, remitió las evidencias de virtualización de los dos cursos que se están desarrollando en conjunto, a saber Curso de Genero y Curso FINTECH. Esta actividad se cumplió a cabalidad y en los tiempos sugeridos._x000a__x000a_Se remite evidencia de la virtualización de los cursos y correo con la evidencia del mismo."/>
    <d v="2025-10-14T00:00:00"/>
    <n v="100"/>
    <s v="Se validan las evidencias presentadas que dan cumplimiento al 100% de la actividad."/>
    <d v="2025-10-17T00:00:00"/>
    <n v="100"/>
    <n v="0"/>
  </r>
  <r>
    <x v="28"/>
    <n v="5"/>
    <s v="Actividad propia"/>
    <s v="3000.2.5"/>
    <s v="N/A"/>
    <s v="N/A"/>
    <s v="N/A"/>
    <s v="N/A"/>
    <s v="N/A"/>
    <s v="N/A"/>
    <s v="N/A"/>
    <s v="N/A"/>
    <s v="N/A"/>
    <s v="Recibir y aprobar el curso virtualizado (Responsable Delegatura) (Correo electrónico con la aprobación de los cursos)"/>
    <n v="40"/>
    <n v="2"/>
    <s v="Númerica"/>
    <s v="# de documentos aprobados / 2 documentos recibidos"/>
    <d v="2025-09-15T00:00:00"/>
    <x v="63"/>
    <x v="0"/>
    <s v="3000-DESPACHO DEL SUPERINTENDENTE DELEGADO PARA LA PROTECCIÓN DEL CONSUMIDOR"/>
    <n v="8"/>
    <n v="100"/>
    <s v="Se remite correo de aprobación final de los contenidos virtualizados relacionados con los cursos de Genero y Fintech desarrollados por el grupo de Formación de OSCAE para la delegatura de protección al consumidor._x000a__x000a_Se adjunta correo remitido por el delegado (e) Juan Francisco Granados en el que también se copia la delegada María Carolina Ramirez, la cual a la fecha se encuentra en una comisión fuera del país."/>
    <d v="1899-12-30T00:00:00"/>
    <n v="100"/>
    <s v="Se da cumplimiento a la actividad de acuerdo con lo establecido."/>
    <d v="2025-11-06T00:00:00"/>
    <n v="100"/>
    <n v="8"/>
  </r>
  <r>
    <x v="28"/>
    <n v="5"/>
    <s v="Actividad sin participación"/>
    <s v="3000.2.6"/>
    <s v="N/A"/>
    <s v="N/A"/>
    <s v="N/A"/>
    <s v="N/A"/>
    <s v="N/A"/>
    <s v="N/A"/>
    <s v="N/A"/>
    <s v="N/A"/>
    <s v="N/A"/>
    <s v="Publicar los cursos virtuales en el campus virtual de la SIC y difundirlos (Capturas de pantalla de los cursos en el campus virtual y capturas de pantalla de la difusión)."/>
    <n v="0"/>
    <n v="2"/>
    <s v="Númerica"/>
    <s v="# de actividades difundidas / 2 actividades a difundir"/>
    <d v="2025-11-14T00:00:00"/>
    <x v="19"/>
    <x v="5"/>
    <s v="71-GRUPO DE TRABAJO DE FORMACION;_x000a_73-GRUPO DE TRABAJO DE COMUNICACION"/>
    <n v="0"/>
    <m/>
    <m/>
    <m/>
    <m/>
    <m/>
    <m/>
    <m/>
    <m/>
  </r>
  <r>
    <x v="28"/>
    <n v="5"/>
    <s v="Producto"/>
    <s v="3000.3"/>
    <s v="Operativo"/>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Enfoque Estrategico _ Territorial"/>
    <s v="No"/>
    <s v="N/A"/>
    <s v="Política Servicio al Ciudadano_DIMENSIÓN Gestión con Valores para Resultados"/>
    <s v="C_COMPETENCIA 2. Reducir la ineficiencia en el mercado por relaciones de consumo asimétricas PND_TRANSF_ Productiva, internacionalización y acción clímatica _ c. políticas de competencia, consumidor e infraestructura de la calidad modernas"/>
    <s v="Jornadas de capacitación &quot;Me informo y cuido mi dinero&quot; dirigidas a usuarios, consumidores y ciudadanía en general, realizadas - Imágenes (fotografía o captura de pantalla) de la difusión realizada"/>
    <n v="20"/>
    <n v="8"/>
    <s v="Númerica"/>
    <s v="# de capacitaciones ejecutadas / 8 capacitaciones a ejecutar"/>
    <d v="2025-01-15T00:00:00"/>
    <x v="21"/>
    <x v="5"/>
    <s v="3000-DESPACHO DEL SUPERINTENDENTE DELEGADO PARA LA PROTECCIÓN DEL CONSUMIDOR"/>
    <n v="20"/>
    <n v="100"/>
    <s v="Este producto logro el cumplimiento al 100% al realizarse las ochos capacitaciones enmarcadas en la estrategia &quot;Me informo y cuido mi dinero&quot; previstas a ser realizadas durante la vigencia._x000a__x000a_Las capacitaciones se realizaron en las siguientes ciudades:_x000a__x000a_1. Medellín_x000a_2. Quibdó_x000a_3. Popayán_x000a_4. Manizales / Pereira_x000a_5. Montería_x000a_6. Bogotá - Universidad del Rosario_x000a_7. Bogotá - SuperSociedades - Recuento balance 2022-2025_x000a_8. Pasto_x000a__x000a_Las evidencias se encuentran en la actividad 3000.3.2"/>
    <m/>
    <n v="100"/>
    <s v="Se verifica el cumplimiento del producto de conformidad con las evidencias reportadas"/>
    <m/>
    <n v="0"/>
    <n v="20"/>
  </r>
  <r>
    <x v="28"/>
    <n v="5"/>
    <s v="Actividad propia"/>
    <s v="3000.3.1"/>
    <s v="N/A"/>
    <s v="N/A"/>
    <s v="N/A"/>
    <s v="N/A"/>
    <s v="N/A"/>
    <s v="N/A"/>
    <s v="N/A"/>
    <s v="N/A"/>
    <s v="N/A"/>
    <s v="Definir la estrategia que se utilizará para las jornadas de capacitación  (Listado de asistencia a reunión)"/>
    <n v="20"/>
    <n v="1"/>
    <s v="Númerica"/>
    <s v="# de reuniones realizadas / 1 reuniones a realizar"/>
    <d v="2025-01-15T00:00:00"/>
    <x v="3"/>
    <x v="3"/>
    <s v="3000-DESPACHO DEL SUPERINTENDENTE DELEGADO PARA LA PROTECCIÓN DEL CONSUMIDOR"/>
    <n v="4"/>
    <n v="100"/>
    <s v="Se remite las evidencias respecto a la actividad 3000.3.1 para revisión"/>
    <d v="2025-01-30T00:00:00"/>
    <n v="100"/>
    <s v="Se valida informe y lista de asistencia de la campaña &quot;Me informo y cuido mi dinero&quot;."/>
    <d v="2025-01-30T00:00:00"/>
    <n v="100"/>
    <n v="4"/>
  </r>
  <r>
    <x v="28"/>
    <n v="5"/>
    <s v="Actividad propia"/>
    <s v="3000.3.2"/>
    <s v="N/A"/>
    <s v="N/A"/>
    <s v="N/A"/>
    <s v="N/A"/>
    <s v="N/A"/>
    <s v="N/A"/>
    <s v="N/A"/>
    <s v="N/A"/>
    <s v="N/A"/>
    <s v="Realizar las jornadas de capacitación - Imágenes (fotografía o captura de pantalla) de la difusión realizada"/>
    <n v="80"/>
    <n v="8"/>
    <s v="Númerica"/>
    <s v="# de capacitaciones ejecutadas / 8 capacitaciones a ejecutar"/>
    <d v="2025-03-03T00:00:00"/>
    <x v="21"/>
    <x v="5"/>
    <s v="3000-DESPACHO DEL SUPERINTENDENTE DELEGADO PARA LA PROTECCIÓN DEL CONSUMIDOR"/>
    <n v="16"/>
    <n v="100"/>
    <s v="Se remite el avance del seguimiento a la estrategia denominada “Me informo y cuido mi dinero”, esta fue desarrollada en la ciudad de Pasto. _x000a__x000a_Con la ejecución de esta jornada, se alcanza un 100% de cumplimiento del plan establecido. Este porcentaje se fundamenta en que se proyectaron ocho (8) capacitaciones en total, de las cuales ocho (8) se han llevado a cabo con corte a octubre_x000a__x000a_Dado que cada actividad equivale al 12,5 % del cumplimiento total, el cálculo del avance corresponde a:_x000a_12,5 % × 8 actividades = 100 %._x000a__x000a_Con el envío de esta evidencia se logra el cumplimiento al 100% de la actividad y por lo tanto del producto."/>
    <m/>
    <n v="100"/>
    <s v="Se aprueban las evidencias de conformidad con el avance registrado"/>
    <m/>
    <n v="0"/>
    <n v="16"/>
  </r>
  <r>
    <x v="28"/>
    <n v="5"/>
    <s v="Producto"/>
    <s v="3000.4"/>
    <s v="Operativo"/>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Enfoque Estrategico _ Territorial"/>
    <s v="Si"/>
    <s v="N/A"/>
    <s v="Política Servicio al Ciudadano_DIMENSIÓN Gestión con Valores para Resultados"/>
    <s v="C_COMPETENCIA 9. Sensibilizar a los empresarios que utilizan plataformas como nichos de mercado PND_TRANSF_ Productiva, internacionalización y acción clímatica _ c. políticas de competencia, consumidor e infraestructura de la calidad modernas"/>
    <s v="Campañas de difusión a nivel nacional, dirigidas a diversos grupos objetivo como herramienta de fortalecimiento del conocimiento, ejecutadas (Capturas de pantalla de las publicaciones de las campañas)."/>
    <n v="20"/>
    <n v="4"/>
    <s v="Númerica"/>
    <s v="# de campañas ejecutas / 4 campañas a ejecutar"/>
    <d v="2025-01-15T00:00:00"/>
    <x v="21"/>
    <x v="5"/>
    <s v="3000-DESPACHO DEL SUPERINTENDENTE DELEGADO PARA LA PROTECCIÓN DEL CONSUMIDOR;_x000a_3100-DIRECCION DE INVESTIGACIONES DE PROTECCION AL CONSUMIDOR;_x000a_3200-DIRECCIÓN DE INVESTIGACIONES DE PROTECCIÓN DE USUARIOS DE SERVICIOS DE COMUNICACIONES;_x000a_73-GRUPO DE TRABAJO DE COMUNICACION"/>
    <n v="20"/>
    <n v="100"/>
    <s v="Se adelantó la ejecución de cuatro campañas institucionales enmarcadas en las estrategias de protección al consumidor, conforme al cronograma establecido. A continuación, se relacionan las campañas desarrolladas y sus respectivos periodos de publicación:_x000a__x000a_25% de avance – Campaña “Greenwashing – ICPEN”: ejecutada durante la semana del 25 al 31 de marzo._x000a__x000a_50% de avance – Campaña “Decálogo Vivienda”: ejecutada durante la semana del 12 al 19 de mayo._x000a__x000a_75% de avance – Campaña “5G”: ejecutada durante la semana del 23 al 31 de julio._x000a__x000a_100% de avance – Campaña “Takata – Vehículos”: ejecutada durante la semana del 11 al 24 de agosto._x000a__x000a_De esta manera, se cumple con la ejecución total del producto._x000a__x000a_Las evidencias de cumplimiento se adjuntan aqui."/>
    <m/>
    <n v="100"/>
    <s v="Se valida el cumplimiento de la actividad al 100%"/>
    <m/>
    <n v="0"/>
    <n v="20"/>
  </r>
  <r>
    <x v="28"/>
    <n v="5"/>
    <s v="Actividad propia"/>
    <s v="3000.4.1"/>
    <s v="N/A"/>
    <s v="N/A"/>
    <s v="N/A"/>
    <s v="N/A"/>
    <s v="N/A"/>
    <s v="N/A"/>
    <s v="N/A"/>
    <s v="N/A"/>
    <s v="N/A"/>
    <s v="Elaborar el plan de difusión, definiendo los  grupos objetivos a los que se dirigirá. (Documento con el plan de difusión)"/>
    <n v="50"/>
    <n v="1"/>
    <s v="Númerica"/>
    <s v="# de plan de difusión elaborado / 1 plan de difusión a elaborar"/>
    <d v="2025-01-15T00:00:00"/>
    <x v="3"/>
    <x v="3"/>
    <s v="3000-DESPACHO DEL SUPERINTENDENTE DELEGADO PARA LA PROTECCIÓN DEL CONSUMIDOR;_x000a_3100-DIRECCION DE INVESTIGACIONES DE PROTECCION AL CONSUMIDOR;_x000a_3200-DIRECCIÓN DE INVESTIGACIONES DE PROTECCIÓN DE USUARIOS DE SERVICIOS DE COMUNICACIONES"/>
    <n v="10"/>
    <n v="100"/>
    <s v="Se realiza la reunión de definición del plan de difusión y los grupos objetivos, se remite los soportes requeridos"/>
    <d v="2025-02-17T00:00:00"/>
    <n v="100"/>
    <s v="Se valida evidencia presentada por el área que constata el cumplimiento de la actividad dentro de los tiempos."/>
    <d v="2025-02-28T00:00:00"/>
    <n v="100"/>
    <n v="10"/>
  </r>
  <r>
    <x v="28"/>
    <n v="5"/>
    <s v="Actividad sin participación"/>
    <s v="3000.4.2"/>
    <s v="N/A"/>
    <s v="N/A"/>
    <s v="N/A"/>
    <s v="N/A"/>
    <s v="N/A"/>
    <s v="N/A"/>
    <s v="N/A"/>
    <s v="N/A"/>
    <s v="N/A"/>
    <s v="Elaborar y presentar el concepto grafico y racional de la campaña (Correo electrónico en que se observe el concepto gráfico y racional de la campaña)"/>
    <n v="0"/>
    <n v="4"/>
    <s v="Númerica"/>
    <s v="# de concepto grafico elaborado / 4 concepto grafico a elaborar"/>
    <d v="2025-03-03T00:00:00"/>
    <x v="0"/>
    <x v="0"/>
    <s v="73-GRUPO DE TRABAJO DE COMUNICACION"/>
    <n v="0"/>
    <n v="100"/>
    <s v="Se remite el concepto grafico y racional de la campaña vehicular de airbags TAKATA, realizada por OSCAE."/>
    <m/>
    <n v="100"/>
    <s v="Se verifica el cumplimiento con las evidencias allegadas, Esta actividad  tiene fecha de vencimiento en el mes de noviembre, se sugiere cambiar la fecha de vencimiento de tal manera que se evidencie como cumplid."/>
    <m/>
    <n v="0"/>
    <n v="0"/>
  </r>
  <r>
    <x v="28"/>
    <n v="5"/>
    <s v="Actividad propia"/>
    <s v="3000.4.3"/>
    <s v="N/A"/>
    <s v="N/A"/>
    <s v="N/A"/>
    <s v="N/A"/>
    <s v="N/A"/>
    <s v="N/A"/>
    <s v="N/A"/>
    <s v="N/A"/>
    <s v="N/A"/>
    <s v="Revisar y aprobar la propuesta (Correo electrónico con la propuesta aprobada)"/>
    <n v="50"/>
    <n v="4"/>
    <s v="Númerica"/>
    <s v="# de propuestas revisadas / 4 propuestas a revisar"/>
    <d v="2025-03-03T00:00:00"/>
    <x v="0"/>
    <x v="0"/>
    <s v="3000-DESPACHO DEL SUPERINTENDENTE DELEGADO PARA LA PROTECCIÓN DEL CONSUMIDOR"/>
    <n v="10"/>
    <n v="100"/>
    <s v="Se remite evidencia de aprobación del concepto grafico para la campaña vehicular TAKATA en el que la Directora de la Dirección de Investigaciones de Protección al Consumidor, Neyireth Briceño, manifiesta la aprobación de la misma y cuenta con la aprobación de la Delegada María Carolina Ramírez la cual esta copiada en el correo._x000a__x000a_Con esta evidencia se logra el 100% de cumplimiento de la actividad. _x000a__x000a_El calculo de indicador, se realizo de la siguiente manera:_x000a__x000a_         1 campaña * 100%_x000a_X=-----------------------------_x000a_         4 campañas_x000a__x000a_1ra campaña (ICPEN) = 25% aprobación realizada el 12 de marzo_x000a_2da campaña (sector inmobiliario) = 50% aprobación realizada el 09 de mayo_x000a_3ra campaña (5G) = 75% aprobación realizada el 24 de julio_x000a_4ta campaña (TAKATA) = 100% aprobación realizada el 04 de agosto_x000a__x000a_Con la aprobación de la campaña TAKATA se completa el 100% de la actividad."/>
    <m/>
    <n v="100"/>
    <s v="Se valida cumplimiento de la actividad"/>
    <m/>
    <n v="0"/>
    <n v="10"/>
  </r>
  <r>
    <x v="28"/>
    <n v="5"/>
    <s v="Actividad sin participación"/>
    <s v="3000.4.4"/>
    <s v="N/A"/>
    <s v="N/A"/>
    <s v="N/A"/>
    <s v="N/A"/>
    <s v="N/A"/>
    <s v="N/A"/>
    <s v="N/A"/>
    <s v="N/A"/>
    <s v="N/A"/>
    <s v="Ejecutar las campañas (Captura de pantalla de publicación de las campañas)"/>
    <n v="0"/>
    <n v="4"/>
    <s v="Númerica"/>
    <s v="# de campañas ejecutas / 4 campañas a ejecutar"/>
    <d v="2025-03-03T00:00:00"/>
    <x v="21"/>
    <x v="5"/>
    <s v="73-GRUPO DE TRABAJO DE COMUNICACION"/>
    <n v="0"/>
    <n v="100"/>
    <s v="Se remite correo con la publicación de la campaña TAKATA en redes sociales de la SIC. Con esta publicación se tiene el 100% de cumplimiento de esta actividad._x000a__x000a_Así se realizo el calculo de avance de cumplimiento de las publicaciones de las campañas:_x000a__x000a_       1 publicación *100%_x000a_X=-------------------------------_x000a_          4 publicaciones_x000a__x000a_1ra publicación = 25% publicación campaña GREENWASHIG - ICPEN realizada en la semana del 25 al 31 de marzo._x000a_2da publicación = 50% publicación campaña DECALOGO VIVIENDA realizada en la semana del 12 al 19 de mayo._x000a_3ra publicación = 75% publicación campaña 5G realizada en la semana del 23 al 31 de julio._x000a_4ta publicación = 100% publicación campaña TAKATA vehículos realizada en la semana del 11 al 24 de agosto._x000a_"/>
    <m/>
    <n v="100"/>
    <s v="Se avala cumplimiento de la actividad"/>
    <m/>
    <n v="0"/>
    <n v="0"/>
  </r>
  <r>
    <x v="28"/>
    <n v="5"/>
    <s v="Producto"/>
    <s v="3000.5"/>
    <s v="Operativo"/>
    <s v="Fortalecer la gestión de la información, el conocimiento y la innovación para optimizar la capacidad institucional _x000a_"/>
    <s v="Cumplimiento de productos del PAI asociados a Fortalecer la gestión de la información, el conocimiento y la innovación para optimizar la capacidad institucional _x000a_"/>
    <s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Enfoque Estrategico _ Territorial"/>
    <s v="Si"/>
    <s v="N/A"/>
    <s v="Política Gestión del Conocimiento y la Innovación _DIMENSIÓN Gestión del conocimiento y la innovación"/>
    <s v="C_COMPETENCIA  11. Ampliar los mecanismos de inspección, vigilancia y control de la Superintendencia PND_TRANSF_ Productiva, internacionalización y acción clímatica _ c. políticas de competencia, consumidor e infraestructura de la calidad modernas"/>
    <s v="Capacitaciones internas al personal que atiende y oriente a los usuarios en las Casas del Consumidor, realizadas - Imágenes (fotografía o captura de pantalla) de la difusión realizada"/>
    <n v="20"/>
    <n v="8"/>
    <s v="Númerica"/>
    <s v="# de capacitaciones ejecutadas / 8 capacitaciones a ejecutar"/>
    <d v="2025-01-15T00:00:00"/>
    <x v="21"/>
    <x v="5"/>
    <s v="3000-DESPACHO DEL SUPERINTENDENTE DELEGADO PARA LA PROTECCIÓN DEL CONSUMIDOR;_x000a_3100-DIRECCION DE INVESTIGACIONES DE PROTECCION AL CONSUMIDOR;_x000a_3200-DIRECCIÓN DE INVESTIGACIONES DE PROTECCIÓN DE USUARIOS DE SERVICIOS DE COMUNICACIONES"/>
    <n v="20"/>
    <n v="100"/>
    <s v="Se llevaron a cabo las ocho capacitaciones internas dirigidas al personal encargado de la atención y orientación a los usuarios en las Casas del Consumidor, con el fin de dar cumplimiento a lo establecido en este producto del Plan de Acción._x000a__x000a_Las jornadas de capacitación se realizaron en las siguientes ciudades y el porcentaje de cumplimiento se calculo de la siguiente manera:_x000a__x000a_X=  (capacitación realizada / Ocho capacitaciones) X 100%_x000a__x000a_1 - Medellín - porcentaje de cumplimiento = 12.5%_x000a_2 - Pereira - porcentaje de cumplimiento = 25%_x000a_3 - Leticia - porcentaje de cumplimiento = 37,5%_x000a_4 - Bucaramanga - porcentaje de cumplimiento = 50%_x000a_5 - Popayán - porcentaje de cumplimiento = 62,5%_x000a_6 - Cali - porcentaje de cumplimiento = 75%_x000a_7 - Pasto - porcentaje de cumplimiento = 87,5% _x000a_8 - Barranquilla - porcentaje de cumplimiento = 100%_x000a__x000a_Las evidencias de cumplimiento de este producto se encuentran cargadas en la actividad 3000.5.2."/>
    <m/>
    <n v="100"/>
    <s v="Se valida cumplimiento del 100% de la actividad."/>
    <m/>
    <n v="0"/>
    <n v="20"/>
  </r>
  <r>
    <x v="28"/>
    <n v="5"/>
    <s v="Actividad propia"/>
    <s v="3000.5.1"/>
    <s v="N/A"/>
    <s v="N/A"/>
    <s v="N/A"/>
    <s v="N/A"/>
    <s v="N/A"/>
    <s v="N/A"/>
    <s v="N/A"/>
    <s v="N/A"/>
    <s v="N/A"/>
    <s v="Definir el plan de trabajo de las jornadas a realizar ( Listado de asistencia a reunión)"/>
    <n v="20"/>
    <n v="1"/>
    <s v="Númerica"/>
    <s v="# de reuniones realizadas / 1 reuniones a realizar"/>
    <d v="2025-01-15T00:00:00"/>
    <x v="3"/>
    <x v="3"/>
    <s v="3000-DESPACHO DEL SUPERINTENDENTE DELEGADO PARA LA PROTECCIÓN DEL CONSUMIDOR;_x000a_3100-DIRECCION DE INVESTIGACIONES DE PROTECCION AL CONSUMIDOR;_x000a_3200-DIRECCIÓN DE INVESTIGACIONES DE PROTECCIÓN DE USUARIOS DE SERVICIOS DE COMUNICACIONES"/>
    <n v="4"/>
    <n v="100"/>
    <s v="Se remite las evidencias donde se definió el plan de trabajo para realizar las capacitaciones internas correspondientes a la actividad 3000.5.1"/>
    <d v="2025-02-14T00:00:00"/>
    <n v="100"/>
    <s v="Se establece plan de trabajo, informe de la reunión y listado de asistencia de las ciudades a visitar. "/>
    <d v="2025-02-14T00:00:00"/>
    <n v="100"/>
    <n v="4"/>
  </r>
  <r>
    <x v="28"/>
    <n v="5"/>
    <s v="Actividad propia"/>
    <s v="3000.5.2"/>
    <s v="N/A"/>
    <s v="N/A"/>
    <s v="N/A"/>
    <s v="N/A"/>
    <s v="N/A"/>
    <s v="N/A"/>
    <s v="N/A"/>
    <s v="N/A"/>
    <s v="N/A"/>
    <s v="Desarrollar las jornadas de capacitación - Imágenes (fotografía o captura de pantalla) de la difusión realizada."/>
    <n v="80"/>
    <n v="8"/>
    <s v="Númerica"/>
    <s v="# de capacitaciones ejecutadas / 8 capacitaciones a ejecutar"/>
    <d v="2025-03-03T00:00:00"/>
    <x v="21"/>
    <x v="5"/>
    <s v="3000-DESPACHO DEL SUPERINTENDENTE DELEGADO PARA LA PROTECCIÓN DEL CONSUMIDOR;_x000a_3100-DIRECCION DE INVESTIGACIONES DE PROTECCION AL CONSUMIDOR;_x000a_3200-DIRECCIÓN DE INVESTIGACIONES DE PROTECCIÓN DE USUARIOS DE SERVICIOS DE COMUNICACIONES"/>
    <n v="16"/>
    <n v="100"/>
    <s v="Se remite informe de capacitación realizada en la ciudad de Barranquilla._x000a__x000a_Con este informe, se completa las ocho capacitaciones requeridas para dar cumplimiento a este producto del plan de acción."/>
    <m/>
    <n v="100"/>
    <s v="El avance porcentual registrado corresponde con el cálculo de la fórmula matemática definida y las evidencias reportadas, en anteriores seguimiento se recibieron los soportes de _x000a_1 Medellín_x000a_2 Pereira_x000a_3 Leticia_x000a_4 Bucaramanga_x000a_5 Popayán _x000a_6 Cali _x000a_7 Pasto_x000a_En esta oportunidad se recibe el soporte de la 8 capacitaciones (ciudad faltante) = 100%_x000a__x000a_Esta actividad aun no esta vencida, si se requiere reportar como cumplida se hace necesario cambiar la fecha fin, y reportarla como cumplida "/>
    <m/>
    <n v="0"/>
    <n v="16"/>
  </r>
  <r>
    <x v="29"/>
    <n v="1"/>
    <s v="Producto"/>
    <s v="2010.1"/>
    <s v="Operativo"/>
    <s v="Mejorar la oportunidad en la atención de trámites y servicios."/>
    <s v="Avance promedio de cumplimiento de productos asociados a mejorar la oportunidad en la atención de trámites y servicios."/>
    <s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PND - 5-31-5-b- Convergencia regional - Entidades públicas territoriales y nacionales fortalecidas "/>
    <s v="No"/>
    <s v="C-3503-0200-0014-20309b"/>
    <s v="Política Servicio al Ciudadano_DIMENSIÓN Gestión con Valores para Resultados"/>
    <s v="N/A"/>
    <s v="Solicitudes pendientes de decisión en materia de registro y cancelación de signos distintivos, decididas.  (Reporte de indicador generado en Tableau o Power BI)"/>
    <n v="95"/>
    <n v="80"/>
    <s v="Porcentual"/>
    <s v="% de solicitudes decididas / 80% de solicitudes por decidir"/>
    <d v="2025-01-15T00:00:00"/>
    <x v="10"/>
    <x v="5"/>
    <s v="2010-DIRECCION DE SIGNOS DISTINTIVOS"/>
    <n v="95"/>
    <n v="75.97"/>
    <s v="Se reporta el avance del producto Solicitudes pendientes de decisión en materia de registro y cancelación de signos distintivos, decididas; de acuerdo con la siguiente ponderación establecida así:_x000a__x0009__x0009__x0009__x0009__x000a_Actividad _x0009_                 Meta_x0009_% Ponderado_x0009_  Avance %_x0009_ Total _x000a_Actividad  2010.1.1_x0009_         80%_x0009_    99%_x0009_         76,4               94.55_x000a_Actividad 2010.1.2_x0009_         70%_x0009_    0.2%_x0009_         63.1_x0009_         0.18_x000a_Actividad 2010.1.3_x0009_         70%_x0009_   0.2%     _x0009_82.7_x0009_                 0.24_x000a_Actividad 2010.1.4_x0009_         70%_x0009_   0.6%_x0009_         0_x0009_                     0_x000a__x0009__x0009__x0009__x0009_                           Avance actividades               94,97    _x000a_                                                    Avance producto:       94,97*,8 = 75,97%                                                                                            "/>
    <m/>
    <n v="76"/>
    <s v="Al 30 de septiembre de 2025 llevan un avance del 76% de acuerdo con el cumplimiento de las actividades"/>
    <m/>
    <n v="0"/>
    <n v="72.2"/>
  </r>
  <r>
    <x v="29"/>
    <n v="1"/>
    <s v="Actividad propia"/>
    <s v="2010.1.1"/>
    <s v="N/A"/>
    <s v="N/A"/>
    <s v="N/A"/>
    <s v="N/A"/>
    <s v="N/A"/>
    <s v="N/A"/>
    <s v="N/A"/>
    <s v="N/A"/>
    <s v="N/A"/>
    <s v="Decidir las clases de registro de signos distintivos sin oposición radicadas a 31 de diciembre de 2024, cuyo stock se calcula que sea de 53.432 clases, excepto los casos detenidos.  (Reporte de indicador generado en Tableau o Power BI)"/>
    <n v="30"/>
    <n v="80"/>
    <s v="Porcentual"/>
    <s v="% de clases decididas / 80% de clases por decidir"/>
    <d v="2025-01-15T00:00:00"/>
    <x v="10"/>
    <x v="5"/>
    <s v="2010-DIRECCION DE SIGNOS DISTINTIVOS"/>
    <n v="28.5"/>
    <n v="76.400000000000006"/>
    <s v="Se reporta el avance de la Actividad 2010.1.1 Decidir las clases de registro de signos distintivos sin oposición radicadas a 31 de diciembre de 2024, cuyo stock se calcula que sea de 53.432 clases, excepto los casos detenidos._x000a_De un stock de 53.432 se han decidido 40800 para un avance del 76,4%_x000a_"/>
    <m/>
    <n v="76"/>
    <s v="Al 30 de septiembre se han gestionado 40800 signos sin oposición de 53432 para un avance del 76%"/>
    <m/>
    <n v="0"/>
    <n v="21.66"/>
  </r>
  <r>
    <x v="29"/>
    <n v="1"/>
    <s v="Actividad propia"/>
    <s v="2010.1.2"/>
    <s v="N/A"/>
    <s v="N/A"/>
    <s v="N/A"/>
    <s v="N/A"/>
    <s v="N/A"/>
    <s v="N/A"/>
    <s v="N/A"/>
    <s v="N/A"/>
    <s v="N/A"/>
    <s v="Decidir las clases de registro de signos distintivos con oposición radicadas a 31 de diciembre de 2024, cuyo stock se calcula que sea de 5.026 clases, excepto los casos detenidos.  (Reporte de indicador generado en Tableau o Power BI)"/>
    <n v="30"/>
    <n v="70"/>
    <s v="Porcentual"/>
    <s v="% de clases decididas / 70% de clases por decidir"/>
    <d v="2025-01-15T00:00:00"/>
    <x v="10"/>
    <x v="5"/>
    <s v="2010-DIRECCION DE SIGNOS DISTINTIVOS"/>
    <n v="28.5"/>
    <n v="63.1"/>
    <s v="Se reporta el avance de la actividad  Decidir las clases de registro de signos distintivos con oposición radicadas a 31 de diciembre de 2024, cuyo stock se calcula que sea de 5.026 clases, excepto los casos detenidos._x000a_Se decidieron  3172 clases de un stock de 5026, para un avance de 63,1%"/>
    <m/>
    <n v="63"/>
    <s v="Al 30 de septiembre se han decidido 3172 signos radicados antes del 31 de diciembre de 2024 de 5026 para un avance del 63%"/>
    <m/>
    <n v="0"/>
    <n v="17.954999999999998"/>
  </r>
  <r>
    <x v="29"/>
    <n v="1"/>
    <s v="Actividad propia"/>
    <s v="2010.1.3"/>
    <s v="N/A"/>
    <s v="N/A"/>
    <s v="N/A"/>
    <s v="N/A"/>
    <s v="N/A"/>
    <s v="N/A"/>
    <s v="N/A"/>
    <s v="N/A"/>
    <s v="N/A"/>
    <s v="Decidir las solicitudes de acciones de cancelación con traslado vencido al 14 de noviembre de 2025, excepto los casos detenidos.  (Reporte de indicador generado en Tableau o Power BI)"/>
    <n v="20"/>
    <n v="70"/>
    <s v="Porcentual"/>
    <s v="% de solicitudes decididas / 70% de solicitudes por decidir"/>
    <d v="2025-01-15T00:00:00"/>
    <x v="10"/>
    <x v="5"/>
    <s v="2010-DIRECCION DE SIGNOS DISTINTIVOS"/>
    <n v="19"/>
    <n v="82.7"/>
    <s v="Se presenta el avance de la Actividad 2010.1.3 Decidir las solicitudes de acciones de cancelación con traslado vencido al 14 de noviembre de 2025, excepto los casos detenidos. _x000a_Se decidieron 838 solicitudes de  acciones de cancelación de un stock de 1013, para un avance del 82,7%"/>
    <m/>
    <n v="83"/>
    <s v="Al 30 de septiembre se han decicido838 solicitudes de 1013, para un avance del 83%"/>
    <m/>
    <n v="0"/>
    <n v="15.77"/>
  </r>
  <r>
    <x v="29"/>
    <n v="1"/>
    <s v="Actividad propia"/>
    <s v="2010.1.4"/>
    <s v="N/A"/>
    <s v="N/A"/>
    <s v="N/A"/>
    <s v="N/A"/>
    <s v="N/A"/>
    <s v="N/A"/>
    <s v="N/A"/>
    <s v="N/A"/>
    <s v="N/A"/>
    <s v="Decidir las clases de registro de signos distintivos sin oposición radicadas entre el 1 de enero de 2025 y 30 de junio de 2025, cuyo stock se calcula que sea de 22.393, excepto los casos detenidos.  (Reporte de indicador generado en Tableau o Power BI)"/>
    <n v="20"/>
    <n v="70"/>
    <s v="Porcentual"/>
    <s v="% de clases decididas / 70% de clases por decidir"/>
    <d v="2025-08-01T00:00:00"/>
    <x v="10"/>
    <x v="5"/>
    <s v="2010-DIRECCION DE SIGNOS DISTINTIVOS"/>
    <n v="19"/>
    <m/>
    <m/>
    <m/>
    <m/>
    <m/>
    <m/>
    <m/>
    <m/>
  </r>
  <r>
    <x v="29"/>
    <n v="1"/>
    <s v="Producto"/>
    <s v="2010.2"/>
    <s v="Innovador"/>
    <s v="Fortalecer la gestión de la información, el conocimiento y la innovación para optimizar la capacidad institucional _x000a_"/>
    <s v="Cumplimiento de productos del PAI asociados a Fortalecer la gestión de la información, el conocimiento y la innovación para optimizar la capacidad institucional _x000a_"/>
    <s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PND - 5-31-5-b- Convergencia regional - Entidades públicas territoriales y nacionales fortalecidas "/>
    <s v="Si"/>
    <s v="N/A"/>
    <s v="Política Gestión del Conocimiento y la Innovación _DIMENSIÓN Gestión del conocimiento y la innovación"/>
    <s v="PND_ 2_Fomentar estrategiasDe sensibilizaciónPara el reconocimiento, aprovechamiento y uso responsableDe losDerechosDePI"/>
    <s v="Contenidos estratégicos y accesibles para la ciudadanía sobre signos distintivos notorios y denominaciones de origen protegidas de productos colombianos, publicado (Captura de pantalla de las publicaciones)"/>
    <n v="5"/>
    <n v="2"/>
    <s v="Númerica"/>
    <s v="# de contenidos publicados / 2 contenidos por publicar"/>
    <d v="2025-02-03T00:00:00"/>
    <x v="35"/>
    <x v="8"/>
    <s v="20-OFICINA DE TECNOLOGÍA E INFORMÁTICA;_x000a_2010-DIRECCION DE SIGNOS DISTINTIVOS;_x000a_73-GRUPO DE TRABAJO DE COMUNICACION"/>
    <n v="5"/>
    <n v="100"/>
    <s v="Se desarrollaron los micrositios y publicó la información de signos declarados como notorios URL: https://www.sic.gov.co/tema/propiedad-Industrial y de las denominaciones de origen protegidas de productos colombianos URL: https://www.sic.gov.co/tema/propiedad-Industrial (Captura de pantalla de la publicación)."/>
    <d v="2025-08-15T00:00:00"/>
    <n v="100"/>
    <s v="Se valida producto y entregable."/>
    <d v="2025-08-15T00:00:00"/>
    <n v="100"/>
    <n v="5"/>
  </r>
  <r>
    <x v="29"/>
    <n v="1"/>
    <s v="Actividad propia"/>
    <s v="2010.2.1"/>
    <s v="N/A"/>
    <s v="N/A"/>
    <s v="N/A"/>
    <s v="N/A"/>
    <s v="N/A"/>
    <s v="N/A"/>
    <s v="N/A"/>
    <s v="N/A"/>
    <s v="N/A"/>
    <s v="Preparar y enviar la información correspondiente al listado de signos distintivos declarados como notorios y la de denominaciones de origen protegidas de productos colombianos. (Correo electrónico de envió de la información)"/>
    <n v="30"/>
    <n v="2"/>
    <s v="Númerica"/>
    <s v="# de envíos de información realizados / 2 envió de información por realizar"/>
    <d v="2025-02-03T00:00:00"/>
    <x v="46"/>
    <x v="6"/>
    <s v="2010-DIRECCION DE SIGNOS DISTINTIVOS"/>
    <n v="1.5"/>
    <n v="100"/>
    <s v="Se elaboró por parte de la Dirección de Signos Distintivos el informe de Denominaciones de Origen  protegidas y usuarios autorizados, y el Listado de Signos Distintivos Notorios y se remitieron  el 27 de marzo de 2025, mediante correo electrónico a la Oficina de Servicios al Consumidor y Apoyo Empresarial y a la Coordinación del Grupo de trabajo de comunicación."/>
    <d v="2025-03-27T00:00:00"/>
    <n v="100"/>
    <s v="Se valida la evidencia correspondiente."/>
    <d v="2025-03-27T00:00:00"/>
    <n v="100"/>
    <n v="1.5"/>
  </r>
  <r>
    <x v="29"/>
    <n v="1"/>
    <s v="Actividad sin participación"/>
    <s v="2010.2.2"/>
    <s v="N/A"/>
    <s v="N/A"/>
    <s v="N/A"/>
    <s v="N/A"/>
    <s v="N/A"/>
    <s v="N/A"/>
    <s v="N/A"/>
    <s v="N/A"/>
    <s v="N/A"/>
    <s v="Revisar el contenido correspondiente  al listado de signos distintivos declarados como notorios y el de las denominaciones de origen protegidas de productos colombianos, y formular eventuales observaciones.  (Correo electrónico enviado)"/>
    <n v="0"/>
    <n v="2"/>
    <s v="Númerica"/>
    <s v="# de revisiones de contenido realizadas_x0009_revisión de contenido por realizar / 2 envió de información por realizar"/>
    <d v="2025-03-31T00:00:00"/>
    <x v="75"/>
    <x v="1"/>
    <s v="73-GRUPO DE TRABAJO DE COMUNICACION"/>
    <n v="0"/>
    <n v="100"/>
    <s v="El Grupo de Comunicación de Oscae confirmó la realización de la revisión del material enviado por la Dirección de Signos Distintivos conformado por los siguientes archivos: Documento 250313 Información Preliminar DO Protegidas y Usuarios Autorizados, Documento 250313 Listado de Signos Notorios - DSD y Documento 250313 Reporte de DO Regiones, mediante correo electrónico enviado a la Dirección de Signos Distintivos con las observaciones y comentarios realizados"/>
    <d v="2025-04-21T00:00:00"/>
    <n v="100"/>
    <s v="Se valida cumplimiento de la actividad"/>
    <d v="2025-04-21T00:00:00"/>
    <n v="100"/>
    <n v="0"/>
  </r>
  <r>
    <x v="29"/>
    <n v="1"/>
    <s v="Actividad propia"/>
    <s v="2010.2.3"/>
    <s v="N/A"/>
    <s v="N/A"/>
    <s v="N/A"/>
    <s v="N/A"/>
    <s v="N/A"/>
    <s v="N/A"/>
    <s v="N/A"/>
    <s v="N/A"/>
    <s v="N/A"/>
    <s v="Ajustar el contenido correspondiente  al listado de signos distintivos declarados como notorios y el de las denominaciones de origen protegidas de productos colombianos  (Correo electrónico de envió de la información)"/>
    <n v="20"/>
    <n v="2"/>
    <s v="Númerica"/>
    <s v="# de ajustes de contenido realizadas / 2 ajustes de contenido por realizar"/>
    <d v="2025-04-22T00:00:00"/>
    <x v="1"/>
    <x v="1"/>
    <s v="2010-DIRECCION DE SIGNOS DISTINTIVOS"/>
    <n v="1"/>
    <n v="100"/>
    <s v="La OSCAE envío el correo electrónico con las observaciones relacionadas con la actividad 2010.2.3, que corresponde a &quot;Ajustar el contenido correspondiente al listado de signos distintivos declarados como notorios y el de las denominaciones de origen protegidas de productos colombianos (correo electrónico de envío de la información), que hace parte del producto 2010.2 del plan de acción, &quot;Contenidos estratégicos y accesibles para la ciudadanía sobre signos distintivos notorios y denominaciones de origen protegida de productos colombianos, publicado&quot;._x000a__x000a_La OSCAE hizo observaciones sobre el archivo de denominaciones de origen protegidas de productos colombianos, con el punto 1 se dio respuesta a éste; y sobre el contenido correspondiente al listado de signos distintivos declarados como notorios, se dio respuesta  mediante los numerales 2,3,4 y 5   _x000a_"/>
    <d v="2025-04-30T00:00:00"/>
    <n v="100"/>
    <s v="Se valida el 100% del cumplimiento."/>
    <d v="2025-04-30T00:00:00"/>
    <n v="100"/>
    <n v="1"/>
  </r>
  <r>
    <x v="29"/>
    <n v="1"/>
    <s v="Actividad propia"/>
    <s v="2010.2.4"/>
    <s v="N/A"/>
    <s v="N/A"/>
    <s v="N/A"/>
    <s v="N/A"/>
    <s v="N/A"/>
    <s v="N/A"/>
    <s v="N/A"/>
    <s v="N/A"/>
    <s v="N/A"/>
    <s v="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
    <n v="20"/>
    <n v="2"/>
    <s v="Númerica"/>
    <s v="# de ajustes al contenido realizados / 2 ajustes al contenido por realizar"/>
    <d v="2025-05-05T00:00:00"/>
    <x v="58"/>
    <x v="11"/>
    <s v="2010-DIRECCION DE SIGNOS DISTINTIVOS;_x000a_73-GRUPO DE TRABAJO DE COMUNICACION"/>
    <n v="1"/>
    <n v="100"/>
    <s v="La OSCAE, envió correo electrónico con las observaciones relacionadas en la actividad 2010.2.4 que corresponde  a &quot; Ajustes al contenido realizados / ajustes al contenido por realizar&quot;; donde la descripción de la actividad es la de 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 Que hace parte del producto 2010-2 del Plan de Acción."/>
    <d v="2025-05-23T00:00:00"/>
    <n v="100"/>
    <s v="Se verifica cumplimiento de la actividad"/>
    <d v="2025-05-23T00:00:00"/>
    <n v="100"/>
    <n v="1"/>
  </r>
  <r>
    <x v="29"/>
    <n v="1"/>
    <s v="Actividad propia"/>
    <s v="2010.2.5"/>
    <s v="N/A"/>
    <s v="N/A"/>
    <s v="N/A"/>
    <s v="N/A"/>
    <s v="N/A"/>
    <s v="N/A"/>
    <s v="N/A"/>
    <s v="N/A"/>
    <s v="N/A"/>
    <s v="Desarrollar los micrositios y publicar la información de signos declarados como notorios y de las denominaciones de origen protegidas de productos colombianos. (Captura de pantalla de la publicación)"/>
    <n v="30"/>
    <n v="2"/>
    <s v="Númerica"/>
    <s v="# de micrositios y publicaciones realizadas / 2 micrositio y publicación por realizar"/>
    <d v="2025-05-26T00:00:00"/>
    <x v="35"/>
    <x v="8"/>
    <s v="20-OFICINA DE TECNOLOGÍA E INFORMÁTICA;_x000a_2010-DIRECCION DE SIGNOS DISTINTIVOS"/>
    <m/>
    <n v="100"/>
    <s v="Se desarrollaron los micrositios y publicó la información de signos declarados como notorios URL: https://www.sic.gov.co/tema/propiedad-Industrial y de las denominaciones de origen protegidas de productos colombianos URL: https://www.sic.gov.co/tema/propiedad-Industrial (Captura de pantalla de la publicación)."/>
    <d v="2025-08-15T00:00:00"/>
    <n v="100"/>
    <s v="Se avala actividad y entregable."/>
    <d v="2025-08-15T00:00:00"/>
    <n v="100"/>
    <n v="1.5"/>
  </r>
  <r>
    <x v="30"/>
    <n v="4"/>
    <s v="Producto"/>
    <s v="7000.1"/>
    <s v="Innovador"/>
    <s v="Fortalecer la gestión de la información, el conocimiento y la innovación para optimizar la capacidad institucional _x000a_"/>
    <s v="Cumplimiento de productos del PAI asociados a Fortacer el Sistema Integral de Gestión Institucional para mejorar la prestación del servicio. _x000a_"/>
    <s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N/A"/>
    <s v="No"/>
    <s v="FUNCIONAMIENTO"/>
    <s v="Política Mejora Normativa _DIMENSIÓN Gestión con Valores para Resultados"/>
    <s v="N/A"/>
    <s v="Documento diagnóstico y de recomendaciones para la adopción o adaptación de medidas en el marco regulatorio colombiano que permitan  la protección de datos personales de cara a los avances, usos e impactos no deseados de los sistemas de Inteligencia Artifical, elaborado y publicado (Documento diagnóstico y de recomendaciones)"/>
    <n v="10"/>
    <n v="1"/>
    <s v="Númerica"/>
    <s v="# de Documento publicado / 1 Documento programado"/>
    <d v="2025-02-03T00:00:00"/>
    <x v="76"/>
    <x v="0"/>
    <s v="7000-DESPACHO DEL SUPERINTENDENTE DELEGADO PARA LA PROTECCIÓN DE DATOS PERSONALES"/>
    <m/>
    <m/>
    <m/>
    <m/>
    <m/>
    <m/>
    <m/>
    <m/>
    <m/>
  </r>
  <r>
    <x v="30"/>
    <n v="4"/>
    <s v="Actividad propia"/>
    <s v="7000.1.1"/>
    <s v="N/A"/>
    <s v="N/A"/>
    <s v="N/A"/>
    <s v="N/A"/>
    <s v="N/A"/>
    <s v="N/A"/>
    <s v="N/A"/>
    <s v="N/A"/>
    <s v="N/A"/>
    <s v="Recopilar insumos para la identificación de buenas prácticas internacionales, mecanismos institucionales y normativos y eventuales vacíos jurídicos en la legislación colombiana que limiten o impidan mantener actualizado el marco jurídico colombiano de protección de datos personales de cara a los avances, usos e impactos no deseados de los sistemas de IA. (Informe)"/>
    <n v="30"/>
    <n v="1"/>
    <s v="Númerica"/>
    <s v="# de Informe realizado / 1 Informes a realizar"/>
    <d v="2025-02-03T00:00:00"/>
    <x v="77"/>
    <x v="11"/>
    <s v="7000-DESPACHO DEL SUPERINTENDENTE DELEGADO PARA LA PROTECCIÓN DE DATOS PERSONALES"/>
    <m/>
    <n v="100"/>
    <s v="Se adjunta un documento con insumos para identificar buenas prácticas internacionales, mecanismos institucionales y normativos y eventuales vacíos jurídicos en la legislación colombiana que limiten o impidan mantener actualizado el marco jurídico de protección de datos personales de cara a los avances, usos e impactos no deseados de los sistemas de Inteligencia Artificial. Estos insumos serán la base del documento en el que se desarrolla el estudio comparativo al que se refiere el producto 7000.1. "/>
    <d v="2025-05-08T00:00:00"/>
    <n v="100"/>
    <s v="Se valida el cumplimiento de la actividad."/>
    <d v="2025-05-08T00:00:00"/>
    <n v="100"/>
    <n v="3"/>
  </r>
  <r>
    <x v="30"/>
    <n v="4"/>
    <s v="Actividad propia"/>
    <s v="7000.1.2"/>
    <s v="N/A"/>
    <s v="N/A"/>
    <s v="N/A"/>
    <s v="N/A"/>
    <s v="N/A"/>
    <s v="N/A"/>
    <s v="N/A"/>
    <s v="N/A"/>
    <s v="N/A"/>
    <s v="Elaborar documento con el desarrollo del estudio comparativo y un apartado de recomendaciones para la adopción o adaptación de dichas medidas en el marco regulatorio colombiano (Documento)"/>
    <n v="60"/>
    <n v="1"/>
    <s v="Númerica"/>
    <s v="# de Documento elaborado / 1 Documento programado"/>
    <d v="2025-05-13T00:00:00"/>
    <x v="55"/>
    <x v="9"/>
    <s v="7000-DESPACHO DEL SUPERINTENDENTE DELEGADO PARA LA PROTECCIÓN DE DATOS PERSONALES"/>
    <m/>
    <n v="100"/>
    <s v="Se elaboró un documento con el desarrollo del estudio comparativo y un apartado de recomendaciones para la adaptación del marco jurídico sobre protección de datos personales en Colombia. El documento fue validado con el Ministerio de Tecnologías de la Información y las Telecomunicaciones, el Departamento Nacional de Planeación, el Ministerio de Defensa y la Presidencia de la República. Además, fue aprobado por la Oficina Asesora Jurídica. El 17 de septiembre de 2025 el documento final fue enviado al área correspondiente OSCAE para su diagramación y posterior publicación."/>
    <d v="2025-10-17T00:00:00"/>
    <n v="100"/>
    <s v="Se verificó el porcentaje de cumplimiento de la actividad propuesta, el documento adjunto corresponde al entregable propuesto denominado &quot;Insumos para la actualización del marco jurídico de protección de datos personales colombiano frente a los retos generados por la Inteligencia Artificial&quot;"/>
    <d v="2025-09-17T00:00:00"/>
    <n v="100"/>
    <n v="6"/>
  </r>
  <r>
    <x v="30"/>
    <n v="4"/>
    <s v="Actividad propia"/>
    <s v="7000.1.3"/>
    <s v="N/A"/>
    <s v="N/A"/>
    <s v="N/A"/>
    <s v="N/A"/>
    <s v="N/A"/>
    <s v="N/A"/>
    <s v="N/A"/>
    <s v="N/A"/>
    <s v="N/A"/>
    <s v="Solicitar la publicación del documento con el propósito que entidades públicas y privadas conozcan los efectos de la Inteligencia Artificial (IA) al derecho en cuestión (Link de publicación)"/>
    <n v="10"/>
    <n v="1"/>
    <s v="Númerica"/>
    <s v="# de Documento publicado / 1 Documento programado"/>
    <d v="2025-10-17T00:00:00"/>
    <x v="76"/>
    <x v="0"/>
    <s v="7000-DESPACHO DEL SUPERINTENDENTE DELEGADO PARA LA PROTECCIÓN DE DATOS PERSONALES"/>
    <m/>
    <m/>
    <m/>
    <m/>
    <m/>
    <m/>
    <m/>
    <m/>
    <m/>
  </r>
  <r>
    <x v="30"/>
    <n v="4"/>
    <s v="Producto"/>
    <s v="7000.2"/>
    <s v="Innovador"/>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N/A"/>
    <s v="No"/>
    <s v="C-3503-0200-0012-20104c"/>
    <s v="Política Gestión del Conocimiento y la Innovación _DIMENSIÓN Gestión del conocimiento y la innovación"/>
    <s v="PEI_23;_x000a_PES_20230193"/>
    <s v="Lineamientos para generar conciencia sobre el debido tratamiento de datos personales en los procesos de transferencia de tecnología para salvaguardar el derecho en dichos procesos,  divulgado.  (informe de conclusiones/único entregable)"/>
    <n v="10"/>
    <n v="1"/>
    <s v="Númerica"/>
    <s v="# de Sensibilización realizada / 1 Sensibilización programada"/>
    <d v="2025-03-04T00:00:00"/>
    <x v="0"/>
    <x v="0"/>
    <s v="7000-DESPACHO DEL SUPERINTENDENTE DELEGADO PARA LA PROTECCIÓN DE DATOS PERSONALES"/>
    <m/>
    <n v="0"/>
    <s v="El 7 de octubre de 2025 la Superintendencia de Industria y Comercio expidió la Circular 002 de 2025 por medio de la cual se expiden &quot;Instrucciones aplicables a los procesos de transferencia de tecnología en los que se transfieran datos personales o en los que se transfieran tecnologías que permitan o tengan como objeto el tratamiento de datos personales&quot;. Esta circular establece los lineamientos sobre el tratamiento de datos personales en los procesos de transferencia de tecnología sobre los cuales se realizará la sensibilización."/>
    <m/>
    <n v="0"/>
    <s v="Se verifica el avance cualitativo del producto, no se reporta como finalizada hasta que se lleve a cabo la sensibilización "/>
    <m/>
    <n v="0"/>
    <n v="0"/>
  </r>
  <r>
    <x v="30"/>
    <n v="4"/>
    <s v="Actividad propia"/>
    <s v="7000.2.1"/>
    <s v="N/A"/>
    <s v="N/A"/>
    <s v="N/A"/>
    <s v="N/A"/>
    <s v="N/A"/>
    <s v="N/A"/>
    <s v="N/A"/>
    <s v="N/A"/>
    <s v="N/A"/>
    <s v="Realizar sensibilización de los lineamientos sobre el tratamiento de datos personales en los procesos de transferencia de tecnología con los sectores instruidos. (Correo electrónico con la evidencia de la realización de la socialización/único entregable)"/>
    <n v="50"/>
    <n v="1"/>
    <s v="Númerica"/>
    <s v="# de Sensibilización realizada / 1 Sensibilización programada"/>
    <d v="2025-03-04T00:00:00"/>
    <x v="78"/>
    <x v="0"/>
    <s v="7000-DESPACHO DEL SUPERINTENDENTE DELEGADO PARA LA PROTECCIÓN DE DATOS PERSONALES"/>
    <m/>
    <n v="0"/>
    <s v="El 7 de octubre de 2025 la Superintendencia de Industria y Comercio expidió la Circular 002 de 2025 por medio de la cual se expiden &quot;Instrucciones aplicables a los procesos de transferencia de tecnología en los que se transfieran datos personales o en los que se transfieran tecnologías que permitan o tengan como objeto el tratamiento de datos personales&quot;. Esta circular establece los lineamientos sobre el tratamiento de datos personales en los procesos de transferencia de tecnología sobre los cuales se realizará la sensibilización."/>
    <m/>
    <n v="0"/>
    <s v="No se tuvo avances en la sensibilización programada. "/>
    <m/>
    <n v="0"/>
    <n v="0"/>
  </r>
  <r>
    <x v="30"/>
    <n v="4"/>
    <s v="Actividad propia"/>
    <s v="7000.2.2"/>
    <s v="N/A"/>
    <s v="N/A"/>
    <s v="N/A"/>
    <s v="N/A"/>
    <s v="N/A"/>
    <s v="N/A"/>
    <s v="N/A"/>
    <s v="N/A"/>
    <s v="N/A"/>
    <s v="Realizar un informe con las conclusiones y reflexiones sobre la sinergias entre las propiedad industrial y el debido de tratamiento datos personales. (Informe elaborado)"/>
    <n v="50"/>
    <n v="1"/>
    <s v="Númerica"/>
    <s v="# de Informe realizado / 1 Informes a realizar"/>
    <d v="2025-07-01T00:00:00"/>
    <x v="0"/>
    <x v="0"/>
    <s v="7000-DESPACHO DEL SUPERINTENDENTE DELEGADO PARA LA PROTECCIÓN DE DATOS PERSONALES"/>
    <m/>
    <m/>
    <m/>
    <m/>
    <m/>
    <m/>
    <m/>
    <m/>
    <m/>
  </r>
  <r>
    <x v="30"/>
    <n v="4"/>
    <s v="Producto"/>
    <s v="7000.3"/>
    <s v="Innovador"/>
    <s v="Generar sinergias con agentes nacionales e internacionales que permitan potenciar las capacidades de la SIC._x000a_"/>
    <s v="Cumplimiento de productos del PAI asociados a Generar sinergias con agentes nacionales e internacionales que permitan potenciar las capacidades de la SIC._x000a_"/>
    <s v="1-Generación de oportunidades de cooperación y fortalecimiento de existentes con grupos de interés y de valor.-5-Direccionamiento de la oferta institucional con productos y/o servicios con enfoque preventivo, diferencial y territorial."/>
    <s v="N/A"/>
    <s v="No"/>
    <s v="FUNCIONAMIENTO"/>
    <s v="Política Participación Ciudadana en la Gestión Pública _DIMENSIÓN Gestión con Valores para Resultados"/>
    <s v="PEI_22;_x000a_PES_20230041"/>
    <s v="Actuaciones colaborativas con autoridades de protección de datos internacionales en busca de establecer buenas prácticas al momento de investigar compañías con presencia transfronteriza, realizada y documentada (Informe / único entregable)"/>
    <n v="10"/>
    <n v="1"/>
    <s v="Númerica"/>
    <s v="# de Actuación colaborativa realizada y documentada / 1 Actuación colaborativa programada"/>
    <d v="2025-04-01T00:00:00"/>
    <x v="54"/>
    <x v="8"/>
    <s v="7000-DESPACHO DEL SUPERINTENDENTE DELEGADO PARA LA PROTECCIÓN DE DATOS PERSONALES"/>
    <m/>
    <n v="100"/>
    <s v="Se realizaron actuaciones colaborativas con autoridades de protección de datos internacionales en busca de establecer buenas prácticas al momento de investigar compañías con presencia transfronteriza. Se participó en el evento anual de la Red Iberoamericana de Protección de Datos en mayo de 2025, donde se expuso una actuación de la Superintendencia de Industria y Comercio que da cuenta de algunas buenas prácticas al momento de investigar compañías transnacionales. Asimismo, se realizó un informe sobre las principales conclusiones sobre este asunto a las que se llegó con las autoridades que componen la RIPD."/>
    <d v="2025-08-06T00:00:00"/>
    <n v="100"/>
    <s v="Se validad el cumplimiento del producto por medio del entregable, informe de Buenas Prácticas de investigación frente a compañías con presencia transfronteriza."/>
    <d v="2025-08-28T00:00:00"/>
    <n v="100"/>
    <n v="10"/>
  </r>
  <r>
    <x v="30"/>
    <n v="4"/>
    <s v="Actividad propia"/>
    <s v="7000.3.1"/>
    <s v="N/A"/>
    <s v="N/A"/>
    <s v="N/A"/>
    <s v="N/A"/>
    <s v="N/A"/>
    <s v="N/A"/>
    <s v="N/A"/>
    <s v="N/A"/>
    <s v="N/A"/>
    <s v="Exponer ante un foro internacional las lecciones aprendidas de una actuación administrativa frente a una compañía con presencia transfronteriza (Captura de pantalla o imágenes de la exposición realizada/único entregable)"/>
    <n v="50"/>
    <n v="1"/>
    <s v="Númerica"/>
    <s v="# de Actuaciones colaborativas realizadas / 1 Actuaciones colaborativas programadas"/>
    <d v="2025-04-01T00:00:00"/>
    <x v="14"/>
    <x v="10"/>
    <s v="7000-DESPACHO DEL SUPERINTENDENTE DELEGADO PARA LA PROTECCIÓN DE DATOS PERSONALES"/>
    <m/>
    <n v="100"/>
    <s v="Daniel Ospina Celis, asesor del Despacho del Superintendente Delegado para la Protección de Datos Personales, expuso en XXII Encuentro de la Red Iberoamericana de Protección de Datos la actuación administrativa por medio de la cual se sanciona a MercadoLibre, una compañía con presencia transfronteriza, por condicionar el acceso a su servicio a través de la aplicación móvil y de la página web al tratamiento de datos biométricos."/>
    <d v="2025-06-27T00:00:00"/>
    <n v="100"/>
    <s v="Se valida el seguimiento realizado por el área. "/>
    <d v="2025-06-27T00:00:00"/>
    <n v="100"/>
    <n v="5"/>
  </r>
  <r>
    <x v="30"/>
    <n v="4"/>
    <s v="Actividad propia"/>
    <s v="7000.3.2"/>
    <s v="N/A"/>
    <s v="N/A"/>
    <s v="N/A"/>
    <s v="N/A"/>
    <s v="N/A"/>
    <s v="N/A"/>
    <s v="N/A"/>
    <s v="N/A"/>
    <s v="N/A"/>
    <s v="Elaborar informe que recopile las conclusiones con las autoridades de protección de datos internacionales de buenas prácticas al momento de investigar compañías con presencia transfronteriza. (Informe/único entregable)"/>
    <n v="50"/>
    <n v="1"/>
    <s v="Númerica"/>
    <s v="# de Informe realizado / 1 Informes a realizar"/>
    <d v="2025-07-01T00:00:00"/>
    <x v="54"/>
    <x v="8"/>
    <s v="7000-DESPACHO DEL SUPERINTENDENTE DELEGADO PARA LA PROTECCIÓN DE DATOS PERSONALES"/>
    <m/>
    <n v="100"/>
    <s v="Se elaboró un informe en el que se recopilan las conclusiones a las que se llegó sobre la investigación de compañías con presencia transfronteriza. Estas conclusiones surgieron de la discusión con las autoridades de protección de datos que hacen parte de la Red Iberoamericana de Protección de Datos (RIPD). El informe detalla las conclusiones sobre dos asuntos concretos:  i) los mecanismos para garantizar la rendición de cuentas de compañías con presencia transfronteriza; y ii) el crecimiento inusitado de sistemas de identificación biométricos en distintos sectores de la economía, impulsado tanto por compañías locales como por compañías transnacionales. "/>
    <d v="2025-08-06T00:00:00"/>
    <n v="100"/>
    <s v="Se avala el % de cumplimiento de la actividad. El anexo corresponde al entregaba propuesto, informe sobre las conclusiones al rededor la discusión de las prácticas de tratamiento de datos de las empresas transfronteriza. "/>
    <d v="2025-08-28T00:00:00"/>
    <n v="100"/>
    <n v="5"/>
  </r>
  <r>
    <x v="30"/>
    <n v="4"/>
    <s v="Producto"/>
    <s v="7000.4"/>
    <s v="Operativo"/>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PND - 2-01-4-c- Seguridad humana y justicia social - Portabilidad de datos para el empoderamiento ciudadano "/>
    <s v="Si"/>
    <s v="C-3503-0200-0012-20104c"/>
    <s v="Política Participación Ciudadana en la Gestión Pública _DIMENSIÓN Gestión con Valores para Resultados"/>
    <s v="PND_1_Fortalecer el empoderamientoDe lasPersonas sobre susDatos"/>
    <s v="Eventos en temas relacionados con datos personales, realizados  (Pantallazos o captura de pantalla /único entregable)"/>
    <n v="40"/>
    <n v="2"/>
    <s v="Númerica"/>
    <s v="# de eventos realizados / 2 eventos a realizar"/>
    <d v="2025-02-04T00:00:00"/>
    <x v="0"/>
    <x v="0"/>
    <s v="7000-DESPACHO DEL SUPERINTENDENTE DELEGADO PARA LA PROTECCIÓN DE DATOS PERSONALES;_x000a_73-GRUPO DE TRABAJO DE COMUNICACION"/>
    <m/>
    <n v="50"/>
    <s v="Se realizó el XII Congreso Internacional de Protección de Datos Personales en la Universidad Externado de Colombia los días 12 y 13 de agosto de 2025. El evento permitió la participación presencial y virtual de más de 500 personas."/>
    <m/>
    <n v="50"/>
    <s v="Se adjunta el soporte de realización de uno (1) de los 2 eventos programados equivalente a un avance del 50%"/>
    <m/>
    <n v="0"/>
    <n v="20"/>
  </r>
  <r>
    <x v="30"/>
    <n v="4"/>
    <s v="Actividad propia"/>
    <s v="7000.4.1"/>
    <s v="N/A"/>
    <s v="N/A"/>
    <s v="N/A"/>
    <s v="N/A"/>
    <s v="N/A"/>
    <s v="N/A"/>
    <s v="N/A"/>
    <s v="N/A"/>
    <s v="N/A"/>
    <s v="Solicitar publicación de la fecha del evento en el calendario de eventos de la entidad  al Grupo de Comunicaciones  (captura de pantalla de la publicación de la fecha del evento / único entregable)"/>
    <n v="5"/>
    <n v="2"/>
    <s v="Númerica"/>
    <s v="# de correos electrónicos enviados / 2 correos electrónicos a enviar"/>
    <d v="2025-02-04T00:00:00"/>
    <x v="61"/>
    <x v="9"/>
    <s v="7000-DESPACHO DEL SUPERINTENDENTE DELEGADO PARA LA PROTECCIÓN DE DATOS PERSONALES"/>
    <m/>
    <n v="100"/>
    <s v="El 26 de septiembre de 2025 se solicito al Grupo de Comunicaciones de OSCAE la publicación de la fecha del evento &quot;Modernización de la Ley 1581 de 2012&quot; en el calendario de eventos de la entidad. "/>
    <d v="2025-09-26T00:00:00"/>
    <n v="100"/>
    <s v="Se evidencia el cumplimiento de la actividad al 100%, con el soporte de captura de pantalla de la publicación de segundo evento programado &quot;Modernización de la Ley 1581 de 2012&quot;. "/>
    <d v="2025-10-03T00:00:00"/>
    <n v="100"/>
    <n v="2"/>
  </r>
  <r>
    <x v="30"/>
    <n v="4"/>
    <s v="Actividad propia"/>
    <s v="7000.4.2"/>
    <s v="N/A"/>
    <s v="N/A"/>
    <s v="N/A"/>
    <s v="N/A"/>
    <s v="N/A"/>
    <s v="N/A"/>
    <s v="N/A"/>
    <s v="N/A"/>
    <s v="N/A"/>
    <s v="Diligenciar check list del evento con la fecha definitiva igual a la publicada en el  calendario de eventos  (documento de check list para la realización del evento / único entregable)"/>
    <n v="15"/>
    <n v="2"/>
    <s v="Númerica"/>
    <s v="# de check list diligenciados / 2 check list a diligenciar"/>
    <d v="2025-06-03T00:00:00"/>
    <x v="55"/>
    <x v="9"/>
    <s v="7000-DESPACHO DEL SUPERINTENDENTE DELEGADO PARA LA PROTECCIÓN DE DATOS PERSONALES"/>
    <m/>
    <n v="100"/>
    <s v="Se diligenció y envió el checklist del evento &quot;Modernización de la Ley 1581 de 2012&quot;."/>
    <d v="2025-10-17T00:00:00"/>
    <n v="100"/>
    <s v="Se verifica el cumplimiento del 100% de la actividad, los sopores corresponden al check list del segundo evento programado para el 12 de noviembre. "/>
    <d v="2025-10-17T00:00:00"/>
    <n v="100"/>
    <n v="6"/>
  </r>
  <r>
    <x v="30"/>
    <n v="4"/>
    <s v="Actividad propia"/>
    <s v="7000.4.3"/>
    <s v="N/A"/>
    <s v="N/A"/>
    <s v="N/A"/>
    <s v="N/A"/>
    <s v="N/A"/>
    <s v="N/A"/>
    <s v="N/A"/>
    <s v="N/A"/>
    <s v="N/A"/>
    <s v="Elaborar y enviar agenda definitiva para ser publicada  (correo electrónico con agenda definitiva / único entregable)"/>
    <n v="20"/>
    <n v="2"/>
    <s v="Númerica"/>
    <s v="# de agendas definitivas elaboradas y enviadas / 2 agendas a elaborar y enviar"/>
    <d v="2025-06-03T00:00:00"/>
    <x v="63"/>
    <x v="0"/>
    <s v="7000-DESPACHO DEL SUPERINTENDENTE DELEGADO PARA LA PROTECCIÓN DE DATOS PERSONALES"/>
    <m/>
    <n v="100"/>
    <s v="Se envió la agenda definitiva del evento &quot;Modernización de la Ley 1581 de 2012&quot; para ser publicada."/>
    <d v="2025-11-05T00:00:00"/>
    <n v="100"/>
    <s v="Se revisó los soportes los cuales evidencian la ejecución de la actividad programada. "/>
    <d v="2025-11-05T00:00:00"/>
    <n v="100"/>
    <n v="8"/>
  </r>
  <r>
    <x v="30"/>
    <n v="4"/>
    <s v="Actividad sin participación"/>
    <s v="7000.4.4"/>
    <s v="N/A"/>
    <s v="N/A"/>
    <s v="N/A"/>
    <s v="N/A"/>
    <s v="N/A"/>
    <s v="N/A"/>
    <s v="N/A"/>
    <s v="N/A"/>
    <s v="N/A"/>
    <s v="Publicar Agenda definitiva  (Captura de pantalla de la publicación)"/>
    <n v="0"/>
    <n v="2"/>
    <s v="Númerica"/>
    <s v="# de agendas publicadas / 2 agendas a publicar"/>
    <d v="2025-06-03T00:00:00"/>
    <x v="62"/>
    <x v="0"/>
    <s v="73-GRUPO DE TRABAJO DE COMUNICACION"/>
    <m/>
    <n v="100"/>
    <s v="Se publicó la agenda definitiva del evento &quot;Modernización de la Ley 1581 de 2012&quot;."/>
    <m/>
    <n v="100"/>
    <s v="Se soporta el cumplimiento de la actividad, se sugiere reportar la actividad en el día de la fecha final o 5 días hábiles que se tiene para reportar una vez finalizada dado que si se reporta antes de la fecha no se habita el campo para evaluar la Eficiencia. O la otra alternativa es solicitar modificación del Plan de Acción.   "/>
    <m/>
    <n v="0"/>
    <n v="0"/>
  </r>
  <r>
    <x v="30"/>
    <n v="4"/>
    <s v="Actividad propia"/>
    <s v="7000.4.5"/>
    <s v="N/A"/>
    <s v="N/A"/>
    <s v="N/A"/>
    <s v="N/A"/>
    <s v="N/A"/>
    <s v="N/A"/>
    <s v="N/A"/>
    <s v="N/A"/>
    <s v="N/A"/>
    <s v="Realizar el evento (fotografías del evento realizado / único entregable)()"/>
    <n v="60"/>
    <n v="2"/>
    <s v="Númerica"/>
    <s v="# de eventos realizados / 2 evento a realizar"/>
    <d v="2025-06-03T00:00:00"/>
    <x v="0"/>
    <x v="0"/>
    <s v="7000-DESPACHO DEL SUPERINTENDENTE DELEGADO PARA LA PROTECCIÓN DE DATOS PERSONALES;_x000a_73-GRUPO DE TRABAJO DE COMUNICACION"/>
    <m/>
    <n v="50"/>
    <s v="Se realizó el XII Congreso Internacional de Protección de Datos Personales en la Universidad Externado de Colombia los días 12 y 13 de agosto de 2025. El evento permitió la participación presencial y virtual de más de 500 personas."/>
    <m/>
    <n v="50"/>
    <s v="Se verificó el porcentaje del avance del 50% correspondientes a la realización de 1 de 2 eventos programados. El soporte corresponde al entregable definido. "/>
    <m/>
    <n v="0"/>
    <n v="12"/>
  </r>
  <r>
    <x v="30"/>
    <n v="4"/>
    <s v="Producto"/>
    <s v="7000.5"/>
    <s v="Operativo"/>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PND - 2-01-4-c- Seguridad humana y justicia social - Portabilidad de datos para el empoderamiento ciudadano "/>
    <s v="Si"/>
    <s v="FUNCIONAMIENTO"/>
    <s v="Política Servicio al Ciudadano_DIMENSIÓN Gestión con Valores para Resultados"/>
    <s v="PND_1_Fortalecer el empoderamientoDe lasPersonas sobre susDatos"/>
    <s v="Campaña de divulgación para fortalecer el empoderamiento de las personas sobre sus datos, ejecutada (Pantallazos con la publicación/único entregable)"/>
    <n v="30"/>
    <n v="1"/>
    <s v="Númerica"/>
    <s v="# de Campañas publicadas / 1 Campañas a publicar"/>
    <d v="2025-02-03T00:00:00"/>
    <x v="79"/>
    <x v="2"/>
    <s v="7000-DESPACHO DEL SUPERINTENDENTE DELEGADO PARA LA PROTECCIÓN DE DATOS PERSONALES;_x000a_73-GRUPO DE TRABAJO DE COMUNICACION"/>
    <m/>
    <n v="100"/>
    <s v="Se ejecutó una campaña de divulgación sobre el tratamiento de datos personales biométricos en copropiedades para fortalecer el empoderamiento de las personas sobre sus datos. "/>
    <m/>
    <n v="100"/>
    <s v="Se dio cumplimiento a la actividad propuesta antes de la fecha de culminación "/>
    <m/>
    <n v="100"/>
    <n v="30"/>
  </r>
  <r>
    <x v="30"/>
    <n v="4"/>
    <s v="Actividad propia"/>
    <s v="7000.5.1"/>
    <s v="N/A"/>
    <s v="N/A"/>
    <s v="N/A"/>
    <s v="N/A"/>
    <s v="N/A"/>
    <s v="N/A"/>
    <s v="N/A"/>
    <s v="N/A"/>
    <s v="N/A"/>
    <s v="Diligenciar y enviar al Grupo de trabajo de comunicaciones el brief  de la campaña genérica previa concertación con OSCAE. (correo electrónico con el Brief diligenciado /único entregable)"/>
    <n v="50"/>
    <n v="1"/>
    <s v="Númerica"/>
    <s v="# de Brief de la campaña genérica diligenciado y enviado / 1 Brief de campaña genérica a diligenciar y enviar"/>
    <d v="2025-02-03T00:00:00"/>
    <x v="60"/>
    <x v="6"/>
    <s v="7000-DESPACHO DEL SUPERINTENDENTE DELEGADO PARA LA PROTECCIÓN DE DATOS PERSONALES"/>
    <m/>
    <n v="100"/>
    <s v="Se diligenció y envió al Grupo de Comunicaciones de OSCAE el brief de la campaña sobre datos biométricos en copropiedades. "/>
    <d v="2025-03-12T00:00:00"/>
    <n v="100"/>
    <s v="Se valida soporte correspondiente"/>
    <d v="2025-03-12T00:00:00"/>
    <n v="100"/>
    <n v="15"/>
  </r>
  <r>
    <x v="30"/>
    <n v="4"/>
    <s v="Actividad sin participación"/>
    <s v="7000.5.2"/>
    <s v="N/A"/>
    <s v="N/A"/>
    <s v="N/A"/>
    <s v="N/A"/>
    <s v="N/A"/>
    <s v="N/A"/>
    <s v="N/A"/>
    <s v="N/A"/>
    <s v="N/A"/>
    <s v="Elaborar y presentar el concepto gráfico y racional de la campaña y sus diferentes ejes temáticos  (correo electrónico con Documento en el que se observe el concepto gráfico y racional de la campaña integral y sus diferentes ejes temáticos /único entregable)"/>
    <n v="0"/>
    <n v="1"/>
    <s v="Númerica"/>
    <s v="# de conceptos gráficos elaborados y presentados / 1 conceptos gráficos a elaborar y presentar"/>
    <d v="2025-03-21T00:00:00"/>
    <x v="80"/>
    <x v="11"/>
    <s v="73-GRUPO DE TRABAJO DE COMUNICACION"/>
    <m/>
    <n v="100"/>
    <s v="Se remitió el concepto gráfico y racional de la campaña y sus diferentes ejes temáticos a la Delegatura para la Protección de Datos Personales."/>
    <d v="2025-05-19T00:00:00"/>
    <n v="100"/>
    <s v="Se valida el cumplimiento de la actividad. Se restan 5 puntos en eficiencia, ya que la evidencia no se cumplió en la fecha esperada (que era el 5 de mayo)."/>
    <d v="2025-05-19T00:00:00"/>
    <n v="95"/>
    <n v="0"/>
  </r>
  <r>
    <x v="30"/>
    <n v="4"/>
    <s v="Actividad propia"/>
    <s v="7000.5.3"/>
    <s v="N/A"/>
    <s v="N/A"/>
    <s v="N/A"/>
    <s v="N/A"/>
    <s v="N/A"/>
    <s v="N/A"/>
    <s v="N/A"/>
    <s v="N/A"/>
    <s v="N/A"/>
    <s v="Revisar y aprobar la propuesta por parte del área responsable (única revisión) /correo electrónico con documento aprobado)"/>
    <n v="50"/>
    <n v="1"/>
    <s v="Númerica"/>
    <s v="# de propuestas revisadas y aprobadas / 1 propuestas a revisar y aprobar"/>
    <d v="2025-05-06T00:00:00"/>
    <x v="81"/>
    <x v="11"/>
    <s v="7000-DESPACHO DEL SUPERINTENDENTE DELEGADO PARA LA PROTECCIÓN DE DATOS PERSONALES"/>
    <m/>
    <n v="100"/>
    <s v="Se revisó y aprobó correo electrónico por medio del cual se revisa y aprueba la propuesta recibida con el fin de seguir el proceso de realización de la campaña acordada."/>
    <d v="2025-05-21T00:00:00"/>
    <n v="100"/>
    <s v="Se valida en cumplimiento de la actividad. Se castigan 5 puntos en eficiencia, teniendo en cuenta que el entregable de la actividad se reportó después de la fecha de cumplimiento."/>
    <d v="2025-05-21T00:00:00"/>
    <n v="95"/>
    <n v="15"/>
  </r>
  <r>
    <x v="30"/>
    <n v="4"/>
    <s v="Actividad sin participación"/>
    <s v="7000.5.4"/>
    <s v="N/A"/>
    <s v="N/A"/>
    <s v="N/A"/>
    <s v="N/A"/>
    <s v="N/A"/>
    <s v="N/A"/>
    <s v="N/A"/>
    <s v="N/A"/>
    <s v="N/A"/>
    <s v="Ejecutar la campaña  (Capturas de pantalla de la publicación de la campaña)"/>
    <n v="0"/>
    <n v="1"/>
    <s v="Númerica"/>
    <s v="# de Campañas ejecutadas / 1 Total de Campañas a ejecutar"/>
    <d v="2025-05-09T00:00:00"/>
    <x v="79"/>
    <x v="2"/>
    <s v="73-GRUPO DE TRABAJO DE COMUNICACION"/>
    <m/>
    <n v="100"/>
    <s v="Se ejecutó la campaña sobre tratamiento de datos personales biométricos en copropiedades entre el 22 de mayo de 2025 y el 19 de junio de 2025. La campaña incluyo piezas y videos en distintas plataformas de redes sociales: Instagram, Facebook, TikTok, X, YouTube y LinkedIn. "/>
    <m/>
    <n v="100"/>
    <s v="El soporte evidencia el cumplimiento de actividad. Se dio cumplimiento antes de la fecha de culminación."/>
    <m/>
    <n v="100"/>
    <n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88">
  <r>
    <x v="0"/>
    <x v="0"/>
    <n v="20"/>
    <n v="10"/>
    <n v="100"/>
    <n v="10"/>
  </r>
  <r>
    <x v="1"/>
    <x v="0"/>
    <n v="50"/>
    <n v="5.5555555555555554"/>
    <n v="100"/>
    <n v="5.5555555555555554"/>
  </r>
  <r>
    <x v="1"/>
    <x v="0"/>
    <n v="50"/>
    <n v="5.5555555555555554"/>
    <n v="100"/>
    <n v="5.5555555555555554"/>
  </r>
  <r>
    <x v="0"/>
    <x v="0"/>
    <n v="20"/>
    <n v="10"/>
    <n v="100"/>
    <n v="10"/>
  </r>
  <r>
    <x v="1"/>
    <x v="0"/>
    <n v="50"/>
    <n v="5.5555555555555554"/>
    <n v="100"/>
    <n v="5.5555555555555554"/>
  </r>
  <r>
    <x v="1"/>
    <x v="0"/>
    <n v="50"/>
    <n v="5.5555555555555554"/>
    <n v="100"/>
    <n v="5.5555555555555554"/>
  </r>
  <r>
    <x v="0"/>
    <x v="0"/>
    <n v="60"/>
    <n v="30"/>
    <n v="0"/>
    <n v="0"/>
  </r>
  <r>
    <x v="1"/>
    <x v="0"/>
    <n v="50"/>
    <n v="5.5555555555555554"/>
    <n v="100"/>
    <n v="5.5555555555555554"/>
  </r>
  <r>
    <x v="1"/>
    <x v="0"/>
    <n v="25"/>
    <n v="2.7777777777777777"/>
    <n v="50"/>
    <n v="1.3888888888888888"/>
  </r>
  <r>
    <x v="1"/>
    <x v="0"/>
    <n v="25"/>
    <n v="2.7777777777777777"/>
    <n v="100"/>
    <n v="2.7777777777777777"/>
  </r>
  <r>
    <x v="0"/>
    <x v="1"/>
    <n v="50"/>
    <n v="50"/>
    <n v="0"/>
    <n v="0"/>
  </r>
  <r>
    <x v="1"/>
    <x v="1"/>
    <n v="80"/>
    <n v="26.666666666666668"/>
    <n v="77"/>
    <n v="20.533333333333335"/>
  </r>
  <r>
    <x v="1"/>
    <x v="1"/>
    <n v="20"/>
    <n v="6.666666666666667"/>
    <n v="50"/>
    <n v="3.3333333333333339"/>
  </r>
  <r>
    <x v="0"/>
    <x v="1"/>
    <n v="25"/>
    <n v="25"/>
    <n v="100"/>
    <n v="25"/>
  </r>
  <r>
    <x v="1"/>
    <x v="1"/>
    <n v="80"/>
    <n v="26.666666666666668"/>
    <n v="100"/>
    <n v="26.666666666666671"/>
  </r>
  <r>
    <x v="1"/>
    <x v="1"/>
    <n v="20"/>
    <n v="6.666666666666667"/>
    <n v="100"/>
    <n v="6.6666666666666679"/>
  </r>
  <r>
    <x v="0"/>
    <x v="1"/>
    <n v="25"/>
    <n v="25"/>
    <n v="100"/>
    <n v="25"/>
  </r>
  <r>
    <x v="1"/>
    <x v="1"/>
    <n v="80"/>
    <n v="26.666666666666668"/>
    <n v="100"/>
    <n v="26.666666666666671"/>
  </r>
  <r>
    <x v="2"/>
    <x v="1"/>
    <m/>
    <n v="0"/>
    <e v="#N/A"/>
    <e v="#N/A"/>
  </r>
  <r>
    <x v="1"/>
    <x v="1"/>
    <n v="20"/>
    <n v="6.666666666666667"/>
    <n v="100"/>
    <n v="6.6666666666666679"/>
  </r>
  <r>
    <x v="0"/>
    <x v="2"/>
    <n v="20"/>
    <n v="0.89686098654708524"/>
    <n v="76"/>
    <n v="0.68161434977578483"/>
  </r>
  <r>
    <x v="1"/>
    <x v="2"/>
    <n v="20"/>
    <n v="0.24390243902439024"/>
    <n v="100"/>
    <n v="0.24390243902439024"/>
  </r>
  <r>
    <x v="1"/>
    <x v="2"/>
    <n v="80"/>
    <n v="0.97560975609756095"/>
    <n v="76"/>
    <n v="0.74146341463414633"/>
  </r>
  <r>
    <x v="0"/>
    <x v="2"/>
    <n v="20"/>
    <n v="0.89686098654708524"/>
    <n v="74"/>
    <n v="0.66367713004484297"/>
  </r>
  <r>
    <x v="1"/>
    <x v="2"/>
    <n v="20"/>
    <n v="0.24390243902439024"/>
    <n v="100"/>
    <n v="0.24390243902439024"/>
  </r>
  <r>
    <x v="1"/>
    <x v="2"/>
    <n v="80"/>
    <n v="0.97560975609756095"/>
    <n v="74"/>
    <n v="0.7219512195121951"/>
  </r>
  <r>
    <x v="0"/>
    <x v="2"/>
    <n v="20"/>
    <n v="0.89686098654708524"/>
    <n v="70"/>
    <n v="0.62780269058295968"/>
  </r>
  <r>
    <x v="1"/>
    <x v="2"/>
    <n v="20"/>
    <n v="0.24390243902439024"/>
    <n v="100"/>
    <n v="0.24390243902439024"/>
  </r>
  <r>
    <x v="1"/>
    <x v="2"/>
    <n v="80"/>
    <n v="0.97560975609756095"/>
    <n v="71"/>
    <n v="0.69268292682926824"/>
  </r>
  <r>
    <x v="0"/>
    <x v="2"/>
    <n v="20"/>
    <n v="0.89686098654708524"/>
    <n v="24.75"/>
    <n v="0.22197309417040359"/>
  </r>
  <r>
    <x v="1"/>
    <x v="2"/>
    <n v="40"/>
    <n v="0.48780487804878048"/>
    <n v="100"/>
    <n v="0.48780487804878048"/>
  </r>
  <r>
    <x v="1"/>
    <x v="2"/>
    <n v="60"/>
    <n v="0.73170731707317072"/>
    <n v="24.75"/>
    <n v="0.18109756097560975"/>
  </r>
  <r>
    <x v="0"/>
    <x v="2"/>
    <n v="20"/>
    <n v="0.89686098654708524"/>
    <n v="89"/>
    <n v="0.7982062780269058"/>
  </r>
  <r>
    <x v="1"/>
    <x v="2"/>
    <n v="20"/>
    <n v="0.24390243902439024"/>
    <n v="100"/>
    <n v="0.24390243902439024"/>
  </r>
  <r>
    <x v="1"/>
    <x v="2"/>
    <n v="80"/>
    <n v="0.97560975609756095"/>
    <n v="89"/>
    <n v="0.86829268292682926"/>
  </r>
  <r>
    <x v="0"/>
    <x v="0"/>
    <n v="15"/>
    <n v="7.5"/>
    <n v="100"/>
    <n v="7.5"/>
  </r>
  <r>
    <x v="1"/>
    <x v="0"/>
    <n v="25"/>
    <n v="2.7777777777777777"/>
    <n v="100"/>
    <n v="2.7777777777777777"/>
  </r>
  <r>
    <x v="1"/>
    <x v="0"/>
    <n v="25"/>
    <n v="2.7777777777777777"/>
    <n v="100"/>
    <n v="2.7777777777777777"/>
  </r>
  <r>
    <x v="1"/>
    <x v="0"/>
    <n v="25"/>
    <n v="2.7777777777777777"/>
    <n v="100"/>
    <n v="2.7777777777777777"/>
  </r>
  <r>
    <x v="1"/>
    <x v="0"/>
    <n v="25"/>
    <n v="2.7777777777777777"/>
    <n v="100"/>
    <n v="2.7777777777777777"/>
  </r>
  <r>
    <x v="0"/>
    <x v="0"/>
    <n v="17"/>
    <n v="8.5"/>
    <n v="100"/>
    <n v="8.5"/>
  </r>
  <r>
    <x v="1"/>
    <x v="0"/>
    <n v="60"/>
    <n v="6.666666666666667"/>
    <n v="100"/>
    <n v="6.6666666666666679"/>
  </r>
  <r>
    <x v="1"/>
    <x v="0"/>
    <n v="40"/>
    <n v="4.4444444444444446"/>
    <n v="100"/>
    <n v="4.4444444444444446"/>
  </r>
  <r>
    <x v="0"/>
    <x v="0"/>
    <n v="17"/>
    <n v="8.5"/>
    <n v="0"/>
    <n v="0"/>
  </r>
  <r>
    <x v="1"/>
    <x v="0"/>
    <n v="80"/>
    <n v="8.8888888888888893"/>
    <n v="100"/>
    <n v="8.8888888888888893"/>
  </r>
  <r>
    <x v="1"/>
    <x v="0"/>
    <n v="20"/>
    <n v="2.2222222222222223"/>
    <n v="73"/>
    <n v="1.6222222222222222"/>
  </r>
  <r>
    <x v="0"/>
    <x v="0"/>
    <n v="17"/>
    <n v="8.5"/>
    <n v="41.1"/>
    <n v="3.4935"/>
  </r>
  <r>
    <x v="1"/>
    <x v="0"/>
    <n v="15"/>
    <n v="1.6666666666666667"/>
    <n v="100"/>
    <n v="1.666666666666667"/>
  </r>
  <r>
    <x v="1"/>
    <x v="0"/>
    <n v="15"/>
    <n v="1.6666666666666667"/>
    <n v="100"/>
    <n v="1.666666666666667"/>
  </r>
  <r>
    <x v="1"/>
    <x v="0"/>
    <n v="70"/>
    <n v="7.7777777777777777"/>
    <n v="75.099999999999994"/>
    <n v="5.8411111111111111"/>
  </r>
  <r>
    <x v="0"/>
    <x v="0"/>
    <n v="17"/>
    <n v="8.5"/>
    <n v="10.5"/>
    <n v="0.89249999999999996"/>
  </r>
  <r>
    <x v="1"/>
    <x v="0"/>
    <n v="15"/>
    <n v="1.6666666666666667"/>
    <n v="100"/>
    <n v="1.666666666666667"/>
  </r>
  <r>
    <x v="1"/>
    <x v="0"/>
    <n v="15"/>
    <n v="1.6666666666666667"/>
    <n v="100"/>
    <n v="1.666666666666667"/>
  </r>
  <r>
    <x v="1"/>
    <x v="0"/>
    <n v="70"/>
    <n v="7.7777777777777777"/>
    <n v="75.5"/>
    <n v="5.8722222222222218"/>
  </r>
  <r>
    <x v="0"/>
    <x v="0"/>
    <n v="17"/>
    <n v="8.5"/>
    <n v="43"/>
    <n v="3.6549999999999998"/>
  </r>
  <r>
    <x v="1"/>
    <x v="0"/>
    <n v="30"/>
    <n v="3.3333333333333335"/>
    <n v="100"/>
    <n v="3.3333333333333339"/>
  </r>
  <r>
    <x v="1"/>
    <x v="0"/>
    <n v="70"/>
    <n v="7.7777777777777777"/>
    <n v="65"/>
    <n v="5.0555555555555554"/>
  </r>
  <r>
    <x v="0"/>
    <x v="2"/>
    <n v="100"/>
    <n v="4.4843049327354256"/>
    <n v="73"/>
    <n v="3.2735426008968607"/>
  </r>
  <r>
    <x v="1"/>
    <x v="2"/>
    <n v="25"/>
    <n v="0.3048780487804878"/>
    <n v="83"/>
    <n v="0.25304878048780488"/>
  </r>
  <r>
    <x v="1"/>
    <x v="2"/>
    <n v="25"/>
    <n v="0.3048780487804878"/>
    <n v="88"/>
    <n v="0.26829268292682928"/>
  </r>
  <r>
    <x v="1"/>
    <x v="2"/>
    <n v="10"/>
    <n v="0.12195121951219512"/>
    <n v="100"/>
    <n v="0.12195121951219512"/>
  </r>
  <r>
    <x v="1"/>
    <x v="2"/>
    <n v="20"/>
    <n v="0.24390243902439024"/>
    <n v="100"/>
    <n v="0.24390243902439024"/>
  </r>
  <r>
    <x v="1"/>
    <x v="2"/>
    <n v="20"/>
    <n v="0.24390243902439024"/>
    <n v="0"/>
    <n v="0"/>
  </r>
  <r>
    <x v="0"/>
    <x v="2"/>
    <n v="30"/>
    <n v="1.3452914798206279"/>
    <n v="100"/>
    <n v="1.3452914798206279"/>
  </r>
  <r>
    <x v="1"/>
    <x v="2"/>
    <n v="80"/>
    <n v="0.97560975609756095"/>
    <n v="100"/>
    <n v="0.97560975609756095"/>
  </r>
  <r>
    <x v="1"/>
    <x v="2"/>
    <n v="20"/>
    <n v="0.24390243902439024"/>
    <n v="0"/>
    <n v="0"/>
  </r>
  <r>
    <x v="0"/>
    <x v="2"/>
    <n v="20"/>
    <n v="0.89686098654708524"/>
    <n v="100"/>
    <n v="0.89686098654708535"/>
  </r>
  <r>
    <x v="1"/>
    <x v="2"/>
    <n v="20"/>
    <n v="0.24390243902439024"/>
    <n v="100"/>
    <n v="0.24390243902439024"/>
  </r>
  <r>
    <x v="1"/>
    <x v="2"/>
    <n v="30"/>
    <n v="0.36585365853658536"/>
    <n v="100"/>
    <n v="0.36585365853658536"/>
  </r>
  <r>
    <x v="1"/>
    <x v="2"/>
    <n v="40"/>
    <n v="0.48780487804878048"/>
    <n v="100"/>
    <n v="0.48780487804878048"/>
  </r>
  <r>
    <x v="1"/>
    <x v="2"/>
    <n v="10"/>
    <n v="0.12195121951219512"/>
    <n v="100"/>
    <n v="0.12195121951219512"/>
  </r>
  <r>
    <x v="0"/>
    <x v="2"/>
    <n v="30"/>
    <n v="1.3452914798206279"/>
    <n v="91"/>
    <n v="1.2242152466367715"/>
  </r>
  <r>
    <x v="1"/>
    <x v="2"/>
    <n v="30"/>
    <n v="0.36585365853658536"/>
    <n v="100"/>
    <n v="0.36585365853658536"/>
  </r>
  <r>
    <x v="1"/>
    <x v="2"/>
    <n v="40"/>
    <n v="0.48780487804878048"/>
    <n v="91"/>
    <n v="0.44390243902439025"/>
  </r>
  <r>
    <x v="1"/>
    <x v="2"/>
    <n v="20"/>
    <n v="0.24390243902439024"/>
    <n v="75"/>
    <n v="0.18292682926829268"/>
  </r>
  <r>
    <x v="1"/>
    <x v="2"/>
    <n v="10"/>
    <n v="0.12195121951219512"/>
    <n v="50"/>
    <n v="6.097560975609756E-2"/>
  </r>
  <r>
    <x v="0"/>
    <x v="2"/>
    <n v="20"/>
    <n v="0.89686098654708524"/>
    <n v="0"/>
    <n v="0"/>
  </r>
  <r>
    <x v="1"/>
    <x v="2"/>
    <n v="10"/>
    <n v="0.12195121951219512"/>
    <n v="100"/>
    <n v="0.12195121951219512"/>
  </r>
  <r>
    <x v="1"/>
    <x v="2"/>
    <n v="10"/>
    <n v="0.12195121951219512"/>
    <n v="100"/>
    <n v="0.12195121951219512"/>
  </r>
  <r>
    <x v="1"/>
    <x v="2"/>
    <n v="30"/>
    <n v="0.36585365853658536"/>
    <n v="100"/>
    <n v="0.36585365853658536"/>
  </r>
  <r>
    <x v="1"/>
    <x v="2"/>
    <n v="30"/>
    <n v="0.36585365853658536"/>
    <n v="100"/>
    <n v="0.36585365853658536"/>
  </r>
  <r>
    <x v="1"/>
    <x v="2"/>
    <n v="10"/>
    <n v="0.12195121951219512"/>
    <n v="100"/>
    <n v="0.12195121951219512"/>
  </r>
  <r>
    <x v="1"/>
    <x v="2"/>
    <n v="10"/>
    <n v="0.12195121951219512"/>
    <n v="100"/>
    <n v="0.12195121951219512"/>
  </r>
  <r>
    <x v="0"/>
    <x v="2"/>
    <n v="40"/>
    <n v="1.7937219730941705"/>
    <n v="100"/>
    <n v="1.7937219730941707"/>
  </r>
  <r>
    <x v="1"/>
    <x v="2"/>
    <n v="15"/>
    <n v="0.18292682926829268"/>
    <n v="100"/>
    <n v="0.18292682926829268"/>
  </r>
  <r>
    <x v="1"/>
    <x v="2"/>
    <n v="25"/>
    <n v="0.3048780487804878"/>
    <n v="100"/>
    <n v="0.3048780487804878"/>
  </r>
  <r>
    <x v="1"/>
    <x v="2"/>
    <n v="60"/>
    <n v="0.73170731707317072"/>
    <n v="100"/>
    <n v="0.73170731707317072"/>
  </r>
  <r>
    <x v="0"/>
    <x v="2"/>
    <n v="40"/>
    <n v="1.7937219730941705"/>
    <n v="100"/>
    <n v="1.7937219730941707"/>
  </r>
  <r>
    <x v="1"/>
    <x v="2"/>
    <n v="15"/>
    <n v="0.18292682926829268"/>
    <n v="100"/>
    <n v="0.18292682926829268"/>
  </r>
  <r>
    <x v="1"/>
    <x v="2"/>
    <n v="15"/>
    <n v="0.18292682926829268"/>
    <n v="100"/>
    <n v="0.18292682926829268"/>
  </r>
  <r>
    <x v="1"/>
    <x v="2"/>
    <n v="70"/>
    <n v="0.85365853658536583"/>
    <n v="100"/>
    <n v="0.85365853658536583"/>
  </r>
  <r>
    <x v="0"/>
    <x v="2"/>
    <n v="20"/>
    <n v="0.89686098654708524"/>
    <n v="71.08"/>
    <n v="0.63748878923766816"/>
  </r>
  <r>
    <x v="1"/>
    <x v="2"/>
    <n v="30"/>
    <n v="0.36585365853658536"/>
    <n v="100"/>
    <n v="0.36585365853658536"/>
  </r>
  <r>
    <x v="1"/>
    <x v="2"/>
    <n v="70"/>
    <n v="0.85365853658536583"/>
    <n v="71.08"/>
    <n v="0.60678048780487803"/>
  </r>
  <r>
    <x v="0"/>
    <x v="2"/>
    <n v="35"/>
    <n v="1.5695067264573992"/>
    <n v="0"/>
    <n v="0"/>
  </r>
  <r>
    <x v="1"/>
    <x v="2"/>
    <n v="20"/>
    <n v="0.24390243902439024"/>
    <n v="100"/>
    <n v="0.24390243902439024"/>
  </r>
  <r>
    <x v="1"/>
    <x v="2"/>
    <n v="20"/>
    <n v="0.24390243902439024"/>
    <n v="100"/>
    <n v="0.24390243902439024"/>
  </r>
  <r>
    <x v="1"/>
    <x v="2"/>
    <n v="30"/>
    <n v="0.36585365853658536"/>
    <n v="100"/>
    <n v="0.36585365853658536"/>
  </r>
  <r>
    <x v="1"/>
    <x v="2"/>
    <n v="30"/>
    <n v="0.36585365853658536"/>
    <n v="0"/>
    <n v="0"/>
  </r>
  <r>
    <x v="0"/>
    <x v="2"/>
    <n v="35"/>
    <n v="1.5695067264573992"/>
    <n v="0"/>
    <n v="0"/>
  </r>
  <r>
    <x v="1"/>
    <x v="2"/>
    <n v="15"/>
    <n v="0.18292682926829268"/>
    <n v="100"/>
    <n v="0.18292682926829268"/>
  </r>
  <r>
    <x v="1"/>
    <x v="2"/>
    <n v="20"/>
    <n v="0.24390243902439024"/>
    <n v="0"/>
    <n v="0"/>
  </r>
  <r>
    <x v="1"/>
    <x v="2"/>
    <n v="25"/>
    <n v="0.3048780487804878"/>
    <n v="0"/>
    <n v="0"/>
  </r>
  <r>
    <x v="1"/>
    <x v="2"/>
    <n v="20"/>
    <n v="0.24390243902439024"/>
    <n v="0"/>
    <n v="0"/>
  </r>
  <r>
    <x v="1"/>
    <x v="2"/>
    <n v="20"/>
    <n v="0.24390243902439024"/>
    <n v="0"/>
    <n v="0"/>
  </r>
  <r>
    <x v="0"/>
    <x v="2"/>
    <n v="30"/>
    <n v="1.3452914798206279"/>
    <n v="100"/>
    <n v="1.3452914798206279"/>
  </r>
  <r>
    <x v="1"/>
    <x v="2"/>
    <n v="30"/>
    <n v="0.36585365853658536"/>
    <n v="100"/>
    <n v="0.36585365853658536"/>
  </r>
  <r>
    <x v="1"/>
    <x v="2"/>
    <n v="40"/>
    <n v="0.48780487804878048"/>
    <n v="100"/>
    <n v="0.48780487804878048"/>
  </r>
  <r>
    <x v="1"/>
    <x v="2"/>
    <n v="30"/>
    <n v="0.36585365853658536"/>
    <n v="100"/>
    <n v="0.36585365853658536"/>
  </r>
  <r>
    <x v="0"/>
    <x v="3"/>
    <n v="100"/>
    <n v="41.666666666666664"/>
    <n v="100"/>
    <n v="41.666666666666657"/>
  </r>
  <r>
    <x v="1"/>
    <x v="3"/>
    <n v="100"/>
    <n v="25"/>
    <n v="100"/>
    <n v="25"/>
  </r>
  <r>
    <x v="3"/>
    <x v="3"/>
    <n v="0"/>
    <n v="0"/>
    <n v="100"/>
    <n v="0"/>
  </r>
  <r>
    <x v="0"/>
    <x v="2"/>
    <n v="30"/>
    <n v="1.3452914798206279"/>
    <n v="100"/>
    <n v="1.3452914798206279"/>
  </r>
  <r>
    <x v="1"/>
    <x v="2"/>
    <n v="10"/>
    <n v="0.12195121951219512"/>
    <n v="100"/>
    <n v="0.12195121951219512"/>
  </r>
  <r>
    <x v="1"/>
    <x v="2"/>
    <n v="60"/>
    <n v="0.73170731707317072"/>
    <n v="100"/>
    <n v="0.73170731707317072"/>
  </r>
  <r>
    <x v="1"/>
    <x v="2"/>
    <n v="10"/>
    <n v="0.12195121951219512"/>
    <n v="100"/>
    <n v="0.12195121951219512"/>
  </r>
  <r>
    <x v="1"/>
    <x v="2"/>
    <n v="20"/>
    <n v="0.24390243902439024"/>
    <n v="100"/>
    <n v="0.24390243902439024"/>
  </r>
  <r>
    <x v="0"/>
    <x v="2"/>
    <n v="10"/>
    <n v="0.44843049327354262"/>
    <n v="100"/>
    <n v="0.44843049327354267"/>
  </r>
  <r>
    <x v="1"/>
    <x v="2"/>
    <n v="60"/>
    <n v="0.73170731707317072"/>
    <n v="100"/>
    <n v="0.73170731707317072"/>
  </r>
  <r>
    <x v="1"/>
    <x v="2"/>
    <n v="40"/>
    <n v="0.48780487804878048"/>
    <n v="100"/>
    <n v="0.48780487804878048"/>
  </r>
  <r>
    <x v="0"/>
    <x v="2"/>
    <n v="30"/>
    <n v="1.3452914798206279"/>
    <n v="100"/>
    <n v="1.3452914798206279"/>
  </r>
  <r>
    <x v="1"/>
    <x v="2"/>
    <n v="60"/>
    <n v="0.73170731707317072"/>
    <n v="100"/>
    <n v="0.73170731707317072"/>
  </r>
  <r>
    <x v="1"/>
    <x v="2"/>
    <n v="10"/>
    <n v="0.12195121951219512"/>
    <n v="100"/>
    <n v="0.12195121951219512"/>
  </r>
  <r>
    <x v="1"/>
    <x v="2"/>
    <n v="10"/>
    <n v="0.12195121951219512"/>
    <n v="100"/>
    <n v="0.12195121951219512"/>
  </r>
  <r>
    <x v="1"/>
    <x v="2"/>
    <n v="20"/>
    <n v="0.24390243902439024"/>
    <n v="100"/>
    <n v="0.24390243902439024"/>
  </r>
  <r>
    <x v="0"/>
    <x v="2"/>
    <n v="10"/>
    <n v="0.44843049327354262"/>
    <n v="50"/>
    <n v="0.22421524663677134"/>
  </r>
  <r>
    <x v="1"/>
    <x v="2"/>
    <n v="10"/>
    <n v="0.12195121951219512"/>
    <n v="100"/>
    <n v="0.12195121951219512"/>
  </r>
  <r>
    <x v="1"/>
    <x v="2"/>
    <n v="70"/>
    <n v="0.85365853658536583"/>
    <n v="100"/>
    <n v="0.85365853658536583"/>
  </r>
  <r>
    <x v="1"/>
    <x v="2"/>
    <n v="20"/>
    <n v="0.24390243902439024"/>
    <n v="0"/>
    <n v="0"/>
  </r>
  <r>
    <x v="0"/>
    <x v="2"/>
    <n v="10"/>
    <n v="0.44843049327354262"/>
    <n v="100"/>
    <n v="0.44843049327354267"/>
  </r>
  <r>
    <x v="1"/>
    <x v="2"/>
    <n v="70"/>
    <n v="0.85365853658536583"/>
    <n v="100"/>
    <n v="0.85365853658536583"/>
  </r>
  <r>
    <x v="1"/>
    <x v="2"/>
    <n v="30"/>
    <n v="0.36585365853658536"/>
    <n v="100"/>
    <n v="0.36585365853658536"/>
  </r>
  <r>
    <x v="0"/>
    <x v="2"/>
    <n v="10"/>
    <n v="0.44843049327354262"/>
    <n v="100"/>
    <n v="0.44843049327354267"/>
  </r>
  <r>
    <x v="1"/>
    <x v="2"/>
    <n v="20"/>
    <n v="0.24390243902439024"/>
    <n v="100"/>
    <n v="0.24390243902439024"/>
  </r>
  <r>
    <x v="1"/>
    <x v="2"/>
    <n v="10"/>
    <n v="0.12195121951219512"/>
    <n v="100"/>
    <n v="0.12195121951219512"/>
  </r>
  <r>
    <x v="1"/>
    <x v="2"/>
    <n v="70"/>
    <n v="0.85365853658536583"/>
    <n v="100"/>
    <n v="0.85365853658536583"/>
  </r>
  <r>
    <x v="0"/>
    <x v="2"/>
    <n v="50"/>
    <n v="2.2421524663677128"/>
    <n v="98"/>
    <n v="2.1973094170403584"/>
  </r>
  <r>
    <x v="1"/>
    <x v="2"/>
    <n v="50"/>
    <n v="0.6097560975609756"/>
    <n v="98"/>
    <n v="0.59756097560975607"/>
  </r>
  <r>
    <x v="1"/>
    <x v="2"/>
    <n v="50"/>
    <n v="0.6097560975609756"/>
    <n v="100"/>
    <n v="0.6097560975609756"/>
  </r>
  <r>
    <x v="0"/>
    <x v="2"/>
    <n v="50"/>
    <n v="2.2421524663677128"/>
    <n v="0"/>
    <n v="0"/>
  </r>
  <r>
    <x v="1"/>
    <x v="2"/>
    <n v="50"/>
    <n v="0.6097560975609756"/>
    <n v="0"/>
    <n v="0"/>
  </r>
  <r>
    <x v="1"/>
    <x v="2"/>
    <n v="50"/>
    <n v="0.6097560975609756"/>
    <n v="0"/>
    <n v="0"/>
  </r>
  <r>
    <x v="0"/>
    <x v="2"/>
    <n v="95"/>
    <n v="4.260089686098655"/>
    <n v="97"/>
    <n v="4.1322869955156953"/>
  </r>
  <r>
    <x v="1"/>
    <x v="2"/>
    <n v="30"/>
    <n v="0.36585365853658536"/>
    <n v="100"/>
    <n v="0.36585365853658536"/>
  </r>
  <r>
    <x v="1"/>
    <x v="2"/>
    <n v="30"/>
    <n v="0.36585365853658536"/>
    <n v="100"/>
    <n v="0.36585365853658536"/>
  </r>
  <r>
    <x v="1"/>
    <x v="2"/>
    <n v="20"/>
    <n v="0.24390243902439024"/>
    <n v="94"/>
    <n v="0.22926829268292681"/>
  </r>
  <r>
    <x v="1"/>
    <x v="2"/>
    <n v="20"/>
    <n v="0.24390243902439024"/>
    <n v="98"/>
    <n v="0.23902439024390243"/>
  </r>
  <r>
    <x v="0"/>
    <x v="4"/>
    <n v="5"/>
    <n v="2.6315789473684212"/>
    <n v="100"/>
    <n v="2.6315789473684212"/>
  </r>
  <r>
    <x v="1"/>
    <x v="4"/>
    <n v="30"/>
    <n v="2.7272727272727271"/>
    <n v="100"/>
    <n v="2.7272727272727271"/>
  </r>
  <r>
    <x v="3"/>
    <x v="4"/>
    <n v="0"/>
    <n v="0"/>
    <n v="100"/>
    <n v="0"/>
  </r>
  <r>
    <x v="1"/>
    <x v="4"/>
    <n v="20"/>
    <n v="1.8181818181818181"/>
    <n v="100"/>
    <n v="1.8181818181818181"/>
  </r>
  <r>
    <x v="1"/>
    <x v="4"/>
    <n v="20"/>
    <n v="1.8181818181818181"/>
    <n v="100"/>
    <n v="1.8181818181818181"/>
  </r>
  <r>
    <x v="1"/>
    <x v="4"/>
    <n v="30"/>
    <n v="2.7272727272727271"/>
    <n v="100"/>
    <n v="2.7272727272727271"/>
  </r>
  <r>
    <x v="0"/>
    <x v="2"/>
    <n v="100"/>
    <n v="4.4843049327354256"/>
    <n v="0"/>
    <n v="0"/>
  </r>
  <r>
    <x v="1"/>
    <x v="2"/>
    <n v="100"/>
    <n v="1.2195121951219512"/>
    <n v="100"/>
    <n v="1.2195121951219512"/>
  </r>
  <r>
    <x v="3"/>
    <x v="2"/>
    <n v="0"/>
    <n v="0"/>
    <n v="100"/>
    <n v="0"/>
  </r>
  <r>
    <x v="3"/>
    <x v="2"/>
    <n v="0"/>
    <n v="0"/>
    <n v="0"/>
    <n v="0"/>
  </r>
  <r>
    <x v="0"/>
    <x v="2"/>
    <n v="100"/>
    <n v="4.4843049327354256"/>
    <n v="100"/>
    <n v="4.4843049327354256"/>
  </r>
  <r>
    <x v="1"/>
    <x v="2"/>
    <n v="15"/>
    <n v="0.18292682926829268"/>
    <n v="100"/>
    <n v="0.18292682926829268"/>
  </r>
  <r>
    <x v="1"/>
    <x v="2"/>
    <n v="10"/>
    <n v="0.12195121951219512"/>
    <n v="100"/>
    <n v="0.12195121951219512"/>
  </r>
  <r>
    <x v="1"/>
    <x v="2"/>
    <n v="10"/>
    <n v="0.12195121951219512"/>
    <n v="100"/>
    <n v="0.12195121951219512"/>
  </r>
  <r>
    <x v="1"/>
    <x v="2"/>
    <n v="20"/>
    <n v="0.24390243902439024"/>
    <n v="100"/>
    <n v="0.24390243902439024"/>
  </r>
  <r>
    <x v="1"/>
    <x v="2"/>
    <n v="15"/>
    <n v="0.18292682926829268"/>
    <n v="100"/>
    <n v="0.18292682926829268"/>
  </r>
  <r>
    <x v="1"/>
    <x v="2"/>
    <n v="10"/>
    <n v="0.12195121951219512"/>
    <n v="100"/>
    <n v="0.12195121951219512"/>
  </r>
  <r>
    <x v="1"/>
    <x v="2"/>
    <n v="20"/>
    <n v="0.24390243902439024"/>
    <n v="100"/>
    <n v="0.24390243902439024"/>
  </r>
  <r>
    <x v="0"/>
    <x v="4"/>
    <n v="50"/>
    <n v="26.315789473684209"/>
    <n v="0"/>
    <n v="0"/>
  </r>
  <r>
    <x v="1"/>
    <x v="4"/>
    <n v="10"/>
    <n v="0.90909090909090906"/>
    <n v="100"/>
    <n v="0.90909090909090906"/>
  </r>
  <r>
    <x v="1"/>
    <x v="4"/>
    <n v="30"/>
    <n v="2.7272727272727271"/>
    <n v="100"/>
    <n v="2.7272727272727271"/>
  </r>
  <r>
    <x v="1"/>
    <x v="4"/>
    <n v="20"/>
    <n v="1.8181818181818181"/>
    <n v="100"/>
    <n v="1.8181818181818181"/>
  </r>
  <r>
    <x v="1"/>
    <x v="4"/>
    <n v="20"/>
    <n v="1.8181818181818181"/>
    <n v="100"/>
    <n v="1.8181818181818181"/>
  </r>
  <r>
    <x v="1"/>
    <x v="4"/>
    <n v="20"/>
    <n v="1.8181818181818181"/>
    <n v="0"/>
    <n v="0"/>
  </r>
  <r>
    <x v="0"/>
    <x v="4"/>
    <n v="15"/>
    <n v="7.8947368421052628"/>
    <n v="0"/>
    <n v="0"/>
  </r>
  <r>
    <x v="1"/>
    <x v="4"/>
    <n v="80"/>
    <n v="7.2727272727272725"/>
    <n v="81.81"/>
    <n v="5.9498181818181823"/>
  </r>
  <r>
    <x v="1"/>
    <x v="4"/>
    <n v="20"/>
    <n v="1.8181818181818181"/>
    <n v="81.81"/>
    <n v="1.4874545454545456"/>
  </r>
  <r>
    <x v="0"/>
    <x v="4"/>
    <n v="5"/>
    <n v="2.6315789473684212"/>
    <n v="0"/>
    <n v="0"/>
  </r>
  <r>
    <x v="1"/>
    <x v="4"/>
    <n v="10"/>
    <n v="0.90909090909090906"/>
    <n v="100"/>
    <n v="0.90909090909090906"/>
  </r>
  <r>
    <x v="1"/>
    <x v="4"/>
    <n v="30"/>
    <n v="2.7272727272727271"/>
    <n v="100"/>
    <n v="2.7272727272727271"/>
  </r>
  <r>
    <x v="1"/>
    <x v="4"/>
    <n v="20"/>
    <n v="1.8181818181818181"/>
    <n v="100"/>
    <n v="1.8181818181818181"/>
  </r>
  <r>
    <x v="1"/>
    <x v="4"/>
    <n v="20"/>
    <n v="1.8181818181818181"/>
    <n v="100"/>
    <n v="1.8181818181818181"/>
  </r>
  <r>
    <x v="1"/>
    <x v="4"/>
    <n v="20"/>
    <n v="1.8181818181818181"/>
    <n v="0"/>
    <n v="0"/>
  </r>
  <r>
    <x v="0"/>
    <x v="4"/>
    <n v="10"/>
    <n v="5.2631578947368425"/>
    <n v="0"/>
    <n v="0"/>
  </r>
  <r>
    <x v="1"/>
    <x v="4"/>
    <n v="10"/>
    <n v="0.90909090909090906"/>
    <n v="100"/>
    <n v="0.90909090909090906"/>
  </r>
  <r>
    <x v="1"/>
    <x v="4"/>
    <n v="25"/>
    <n v="2.2727272727272729"/>
    <n v="100"/>
    <n v="2.2727272727272729"/>
  </r>
  <r>
    <x v="1"/>
    <x v="4"/>
    <n v="20"/>
    <n v="1.8181818181818181"/>
    <n v="100"/>
    <n v="1.8181818181818181"/>
  </r>
  <r>
    <x v="1"/>
    <x v="4"/>
    <n v="20"/>
    <n v="1.8181818181818181"/>
    <n v="100"/>
    <n v="1.8181818181818181"/>
  </r>
  <r>
    <x v="1"/>
    <x v="4"/>
    <n v="20"/>
    <n v="1.8181818181818181"/>
    <n v="100"/>
    <n v="1.8181818181818181"/>
  </r>
  <r>
    <x v="1"/>
    <x v="4"/>
    <n v="5"/>
    <n v="0.45454545454545453"/>
    <n v="0"/>
    <n v="0"/>
  </r>
  <r>
    <x v="0"/>
    <x v="4"/>
    <n v="20"/>
    <n v="10.526315789473685"/>
    <n v="34"/>
    <n v="3.5789473684210531"/>
  </r>
  <r>
    <x v="1"/>
    <x v="4"/>
    <n v="5"/>
    <n v="0.45454545454545453"/>
    <n v="100"/>
    <n v="0.45454545454545453"/>
  </r>
  <r>
    <x v="1"/>
    <x v="4"/>
    <n v="10"/>
    <n v="0.90909090909090906"/>
    <n v="100"/>
    <n v="0.90909090909090906"/>
  </r>
  <r>
    <x v="1"/>
    <x v="4"/>
    <n v="10"/>
    <n v="0.90909090909090906"/>
    <n v="100"/>
    <n v="0.90909090909090906"/>
  </r>
  <r>
    <x v="1"/>
    <x v="4"/>
    <n v="75"/>
    <n v="6.8181818181818183"/>
    <n v="34"/>
    <n v="2.3181818181818183"/>
  </r>
  <r>
    <x v="0"/>
    <x v="2"/>
    <n v="10"/>
    <n v="0.44843049327354262"/>
    <n v="100"/>
    <n v="0.44843049327354267"/>
  </r>
  <r>
    <x v="1"/>
    <x v="2"/>
    <n v="30"/>
    <n v="0.36585365853658536"/>
    <n v="100"/>
    <n v="0.36585365853658536"/>
  </r>
  <r>
    <x v="1"/>
    <x v="2"/>
    <n v="60"/>
    <n v="0.73170731707317072"/>
    <n v="100"/>
    <n v="0.73170731707317072"/>
  </r>
  <r>
    <x v="1"/>
    <x v="2"/>
    <n v="10"/>
    <n v="0.12195121951219512"/>
    <n v="100"/>
    <n v="0.12195121951219512"/>
  </r>
  <r>
    <x v="0"/>
    <x v="4"/>
    <n v="10"/>
    <n v="5.2631578947368425"/>
    <n v="100"/>
    <n v="5.2631578947368425"/>
  </r>
  <r>
    <x v="1"/>
    <x v="4"/>
    <n v="50"/>
    <n v="4.5454545454545459"/>
    <n v="100"/>
    <n v="4.5454545454545459"/>
  </r>
  <r>
    <x v="1"/>
    <x v="4"/>
    <n v="50"/>
    <n v="4.5454545454545459"/>
    <n v="100"/>
    <n v="4.5454545454545459"/>
  </r>
  <r>
    <x v="0"/>
    <x v="2"/>
    <n v="10"/>
    <n v="0.44843049327354262"/>
    <n v="100"/>
    <n v="0.44843049327354267"/>
  </r>
  <r>
    <x v="1"/>
    <x v="2"/>
    <n v="50"/>
    <n v="0.6097560975609756"/>
    <n v="100"/>
    <n v="0.6097560975609756"/>
  </r>
  <r>
    <x v="1"/>
    <x v="2"/>
    <n v="50"/>
    <n v="0.6097560975609756"/>
    <n v="100"/>
    <n v="0.6097560975609756"/>
  </r>
  <r>
    <x v="0"/>
    <x v="2"/>
    <n v="40"/>
    <n v="1.7937219730941705"/>
    <n v="100"/>
    <n v="1.7937219730941707"/>
  </r>
  <r>
    <x v="1"/>
    <x v="2"/>
    <n v="5"/>
    <n v="6.097560975609756E-2"/>
    <n v="100"/>
    <n v="6.097560975609756E-2"/>
  </r>
  <r>
    <x v="1"/>
    <x v="2"/>
    <n v="15"/>
    <n v="0.18292682926829268"/>
    <n v="100"/>
    <n v="0.18292682926829268"/>
  </r>
  <r>
    <x v="1"/>
    <x v="2"/>
    <n v="20"/>
    <n v="0.24390243902439024"/>
    <n v="100"/>
    <n v="0.24390243902439024"/>
  </r>
  <r>
    <x v="3"/>
    <x v="2"/>
    <n v="0"/>
    <n v="0"/>
    <n v="100"/>
    <n v="0"/>
  </r>
  <r>
    <x v="1"/>
    <x v="2"/>
    <n v="60"/>
    <n v="0.73170731707317072"/>
    <n v="100"/>
    <n v="0.73170731707317072"/>
  </r>
  <r>
    <x v="0"/>
    <x v="2"/>
    <n v="30"/>
    <n v="1.3452914798206279"/>
    <n v="100"/>
    <n v="1.3452914798206279"/>
  </r>
  <r>
    <x v="1"/>
    <x v="2"/>
    <n v="50"/>
    <n v="0.6097560975609756"/>
    <n v="100"/>
    <n v="0.6097560975609756"/>
  </r>
  <r>
    <x v="3"/>
    <x v="2"/>
    <n v="0"/>
    <n v="0"/>
    <n v="100"/>
    <n v="0"/>
  </r>
  <r>
    <x v="1"/>
    <x v="2"/>
    <n v="50"/>
    <n v="0.6097560975609756"/>
    <n v="100"/>
    <n v="0.6097560975609756"/>
  </r>
  <r>
    <x v="3"/>
    <x v="2"/>
    <n v="0"/>
    <n v="0"/>
    <n v="100"/>
    <n v="0"/>
  </r>
  <r>
    <x v="0"/>
    <x v="2"/>
    <n v="50"/>
    <n v="2.2421524663677128"/>
    <n v="100"/>
    <n v="2.2421524663677128"/>
  </r>
  <r>
    <x v="1"/>
    <x v="2"/>
    <n v="10"/>
    <n v="0.12195121951219512"/>
    <n v="100"/>
    <n v="0.12195121951219512"/>
  </r>
  <r>
    <x v="1"/>
    <x v="2"/>
    <n v="60"/>
    <n v="0.73170731707317072"/>
    <n v="100"/>
    <n v="0.73170731707317072"/>
  </r>
  <r>
    <x v="1"/>
    <x v="2"/>
    <n v="30"/>
    <n v="0.36585365853658536"/>
    <n v="100"/>
    <n v="0.36585365853658536"/>
  </r>
  <r>
    <x v="0"/>
    <x v="2"/>
    <n v="50"/>
    <n v="2.2421524663677128"/>
    <n v="100"/>
    <n v="2.2421524663677128"/>
  </r>
  <r>
    <x v="1"/>
    <x v="2"/>
    <n v="20"/>
    <n v="0.24390243902439024"/>
    <n v="100"/>
    <n v="0.24390243902439024"/>
  </r>
  <r>
    <x v="1"/>
    <x v="2"/>
    <n v="30"/>
    <n v="0.36585365853658536"/>
    <n v="100"/>
    <n v="0.36585365853658536"/>
  </r>
  <r>
    <x v="1"/>
    <x v="2"/>
    <n v="20"/>
    <n v="0.24390243902439024"/>
    <n v="100"/>
    <n v="0.24390243902439024"/>
  </r>
  <r>
    <x v="1"/>
    <x v="2"/>
    <n v="10"/>
    <n v="0.12195121951219512"/>
    <n v="100"/>
    <n v="0.12195121951219512"/>
  </r>
  <r>
    <x v="1"/>
    <x v="2"/>
    <n v="20"/>
    <n v="0.24390243902439024"/>
    <n v="100"/>
    <n v="0.24390243902439024"/>
  </r>
  <r>
    <x v="0"/>
    <x v="2"/>
    <n v="50"/>
    <n v="2.2421524663677128"/>
    <n v="100"/>
    <n v="2.2421524663677128"/>
  </r>
  <r>
    <x v="1"/>
    <x v="2"/>
    <n v="100"/>
    <n v="1.2195121951219512"/>
    <n v="100"/>
    <n v="1.2195121951219512"/>
  </r>
  <r>
    <x v="3"/>
    <x v="2"/>
    <n v="0"/>
    <n v="0"/>
    <n v="100"/>
    <n v="0"/>
  </r>
  <r>
    <x v="3"/>
    <x v="2"/>
    <n v="0"/>
    <n v="0"/>
    <n v="100"/>
    <n v="0"/>
  </r>
  <r>
    <x v="3"/>
    <x v="2"/>
    <n v="0"/>
    <n v="0"/>
    <n v="100"/>
    <n v="0"/>
  </r>
  <r>
    <x v="0"/>
    <x v="2"/>
    <n v="50"/>
    <n v="2.2421524663677128"/>
    <n v="100"/>
    <n v="2.2421524663677128"/>
  </r>
  <r>
    <x v="1"/>
    <x v="2"/>
    <n v="20"/>
    <n v="0.24390243902439024"/>
    <n v="100"/>
    <n v="0.24390243902439024"/>
  </r>
  <r>
    <x v="1"/>
    <x v="2"/>
    <n v="40"/>
    <n v="0.48780487804878048"/>
    <n v="100"/>
    <n v="0.48780487804878048"/>
  </r>
  <r>
    <x v="1"/>
    <x v="2"/>
    <n v="40"/>
    <n v="0.48780487804878048"/>
    <n v="100"/>
    <n v="0.48780487804878048"/>
  </r>
  <r>
    <x v="0"/>
    <x v="2"/>
    <n v="30"/>
    <n v="1.3452914798206279"/>
    <n v="0"/>
    <n v="0"/>
  </r>
  <r>
    <x v="1"/>
    <x v="2"/>
    <n v="10"/>
    <n v="0.12195121951219512"/>
    <n v="100"/>
    <n v="0.12195121951219512"/>
  </r>
  <r>
    <x v="1"/>
    <x v="2"/>
    <n v="10"/>
    <n v="0.12195121951219512"/>
    <n v="100"/>
    <n v="0.12195121951219512"/>
  </r>
  <r>
    <x v="1"/>
    <x v="2"/>
    <n v="15"/>
    <n v="0.18292682926829268"/>
    <n v="100"/>
    <n v="0.18292682926829268"/>
  </r>
  <r>
    <x v="1"/>
    <x v="2"/>
    <n v="20"/>
    <n v="0.24390243902439024"/>
    <n v="50"/>
    <n v="0.12195121951219512"/>
  </r>
  <r>
    <x v="1"/>
    <x v="2"/>
    <n v="15"/>
    <n v="0.18292682926829268"/>
    <n v="50"/>
    <n v="9.1463414634146339E-2"/>
  </r>
  <r>
    <x v="1"/>
    <x v="2"/>
    <n v="10"/>
    <n v="0.12195121951219512"/>
    <n v="100"/>
    <n v="0.12195121951219512"/>
  </r>
  <r>
    <x v="1"/>
    <x v="2"/>
    <n v="10"/>
    <n v="0.12195121951219512"/>
    <n v="96"/>
    <n v="0.11707317073170731"/>
  </r>
  <r>
    <x v="1"/>
    <x v="2"/>
    <n v="10"/>
    <n v="0.12195121951219512"/>
    <n v="100"/>
    <n v="0.12195121951219512"/>
  </r>
  <r>
    <x v="0"/>
    <x v="2"/>
    <n v="25"/>
    <n v="1.1210762331838564"/>
    <n v="100"/>
    <n v="1.1210762331838564"/>
  </r>
  <r>
    <x v="1"/>
    <x v="2"/>
    <n v="30"/>
    <n v="0.36585365853658536"/>
    <n v="100"/>
    <n v="0.36585365853658536"/>
  </r>
  <r>
    <x v="1"/>
    <x v="2"/>
    <n v="60"/>
    <n v="0.73170731707317072"/>
    <n v="100"/>
    <n v="0.73170731707317072"/>
  </r>
  <r>
    <x v="1"/>
    <x v="2"/>
    <n v="10"/>
    <n v="0.12195121951219512"/>
    <n v="100"/>
    <n v="0.12195121951219512"/>
  </r>
  <r>
    <x v="0"/>
    <x v="2"/>
    <n v="25"/>
    <n v="1.1210762331838564"/>
    <n v="100"/>
    <n v="1.1210762331838564"/>
  </r>
  <r>
    <x v="1"/>
    <x v="2"/>
    <n v="15"/>
    <n v="0.18292682926829268"/>
    <n v="100"/>
    <n v="0.18292682926829268"/>
  </r>
  <r>
    <x v="1"/>
    <x v="2"/>
    <n v="15"/>
    <n v="0.18292682926829268"/>
    <n v="100"/>
    <n v="0.18292682926829268"/>
  </r>
  <r>
    <x v="1"/>
    <x v="2"/>
    <n v="20"/>
    <n v="0.24390243902439024"/>
    <n v="100"/>
    <n v="0.24390243902439024"/>
  </r>
  <r>
    <x v="2"/>
    <x v="2"/>
    <m/>
    <n v="0"/>
    <m/>
    <m/>
  </r>
  <r>
    <x v="1"/>
    <x v="2"/>
    <n v="50"/>
    <n v="0.6097560975609756"/>
    <n v="100"/>
    <n v="0.6097560975609756"/>
  </r>
  <r>
    <x v="0"/>
    <x v="2"/>
    <n v="20"/>
    <n v="0.89686098654708524"/>
    <n v="26"/>
    <n v="0.23318385650224216"/>
  </r>
  <r>
    <x v="1"/>
    <x v="2"/>
    <n v="25"/>
    <n v="0.3048780487804878"/>
    <n v="100"/>
    <n v="0.3048780487804878"/>
  </r>
  <r>
    <x v="1"/>
    <x v="2"/>
    <n v="20"/>
    <n v="0.24390243902439024"/>
    <n v="100"/>
    <n v="0.24390243902439024"/>
  </r>
  <r>
    <x v="1"/>
    <x v="2"/>
    <n v="30"/>
    <n v="0.36585365853658536"/>
    <n v="73"/>
    <n v="0.26707317073170733"/>
  </r>
  <r>
    <x v="1"/>
    <x v="2"/>
    <n v="25"/>
    <n v="0.3048780487804878"/>
    <n v="100"/>
    <n v="0.3048780487804878"/>
  </r>
  <r>
    <x v="0"/>
    <x v="2"/>
    <n v="50"/>
    <n v="2.2421524663677128"/>
    <n v="100"/>
    <n v="2.2421524663677128"/>
  </r>
  <r>
    <x v="1"/>
    <x v="2"/>
    <n v="50"/>
    <n v="0.6097560975609756"/>
    <n v="100"/>
    <n v="0.6097560975609756"/>
  </r>
  <r>
    <x v="1"/>
    <x v="2"/>
    <n v="50"/>
    <n v="0.6097560975609756"/>
    <n v="100"/>
    <n v="0.6097560975609756"/>
  </r>
  <r>
    <x v="0"/>
    <x v="2"/>
    <n v="50"/>
    <n v="2.2421524663677128"/>
    <n v="78"/>
    <n v="1.7488789237668161"/>
  </r>
  <r>
    <x v="1"/>
    <x v="2"/>
    <n v="25"/>
    <n v="0.3048780487804878"/>
    <n v="100"/>
    <n v="0.3048780487804878"/>
  </r>
  <r>
    <x v="1"/>
    <x v="2"/>
    <n v="25"/>
    <n v="0.3048780487804878"/>
    <n v="100"/>
    <n v="0.3048780487804878"/>
  </r>
  <r>
    <x v="1"/>
    <x v="2"/>
    <n v="50"/>
    <n v="0.6097560975609756"/>
    <n v="78"/>
    <n v="0.47560975609756101"/>
  </r>
  <r>
    <x v="0"/>
    <x v="2"/>
    <n v="50"/>
    <n v="2.2421524663677128"/>
    <n v="91"/>
    <n v="2.0403587443946187"/>
  </r>
  <r>
    <x v="1"/>
    <x v="2"/>
    <n v="100"/>
    <n v="1.2195121951219512"/>
    <n v="91"/>
    <n v="1.1097560975609755"/>
  </r>
  <r>
    <x v="0"/>
    <x v="2"/>
    <n v="10"/>
    <n v="0.44843049327354262"/>
    <n v="100"/>
    <n v="0.44843049327354267"/>
  </r>
  <r>
    <x v="3"/>
    <x v="2"/>
    <n v="0"/>
    <n v="0"/>
    <n v="100"/>
    <n v="0"/>
  </r>
  <r>
    <x v="1"/>
    <x v="2"/>
    <n v="50"/>
    <n v="0.6097560975609756"/>
    <n v="100"/>
    <n v="0.6097560975609756"/>
  </r>
  <r>
    <x v="3"/>
    <x v="2"/>
    <n v="0"/>
    <n v="0"/>
    <n v="100"/>
    <n v="0"/>
  </r>
  <r>
    <x v="1"/>
    <x v="2"/>
    <n v="50"/>
    <n v="0.6097560975609756"/>
    <n v="100"/>
    <n v="0.6097560975609756"/>
  </r>
  <r>
    <x v="0"/>
    <x v="5"/>
    <n v="10"/>
    <n v="8.3333333333333321"/>
    <n v="100"/>
    <n v="8.3333333333333321"/>
  </r>
  <r>
    <x v="1"/>
    <x v="5"/>
    <n v="10"/>
    <n v="2"/>
    <n v="100"/>
    <n v="2"/>
  </r>
  <r>
    <x v="1"/>
    <x v="5"/>
    <n v="60"/>
    <n v="12"/>
    <n v="100"/>
    <n v="12"/>
  </r>
  <r>
    <x v="1"/>
    <x v="5"/>
    <n v="30"/>
    <n v="6"/>
    <n v="100"/>
    <n v="6"/>
  </r>
  <r>
    <x v="0"/>
    <x v="5"/>
    <n v="10"/>
    <n v="8.3333333333333321"/>
    <n v="100"/>
    <n v="8.3333333333333321"/>
  </r>
  <r>
    <x v="1"/>
    <x v="5"/>
    <n v="40"/>
    <n v="8"/>
    <n v="100"/>
    <n v="8"/>
  </r>
  <r>
    <x v="3"/>
    <x v="5"/>
    <n v="0"/>
    <n v="0"/>
    <n v="100"/>
    <n v="0"/>
  </r>
  <r>
    <x v="1"/>
    <x v="5"/>
    <n v="30"/>
    <n v="6"/>
    <n v="100"/>
    <n v="6"/>
  </r>
  <r>
    <x v="1"/>
    <x v="5"/>
    <n v="30"/>
    <n v="6"/>
    <n v="100"/>
    <n v="6"/>
  </r>
  <r>
    <x v="0"/>
    <x v="2"/>
    <n v="10"/>
    <n v="0.44843049327354262"/>
    <n v="100"/>
    <n v="0.44843049327354267"/>
  </r>
  <r>
    <x v="1"/>
    <x v="2"/>
    <n v="50"/>
    <n v="0.6097560975609756"/>
    <n v="100"/>
    <n v="0.6097560975609756"/>
  </r>
  <r>
    <x v="1"/>
    <x v="2"/>
    <n v="50"/>
    <n v="0.6097560975609756"/>
    <n v="100"/>
    <n v="0.6097560975609756"/>
  </r>
  <r>
    <x v="0"/>
    <x v="2"/>
    <n v="10"/>
    <n v="0.44843049327354262"/>
    <n v="100"/>
    <n v="0.44843049327354267"/>
  </r>
  <r>
    <x v="3"/>
    <x v="2"/>
    <n v="0"/>
    <n v="0"/>
    <n v="100"/>
    <n v="0"/>
  </r>
  <r>
    <x v="3"/>
    <x v="2"/>
    <n v="0"/>
    <n v="0"/>
    <n v="100"/>
    <n v="0"/>
  </r>
  <r>
    <x v="1"/>
    <x v="2"/>
    <n v="50"/>
    <n v="0.6097560975609756"/>
    <n v="100"/>
    <n v="0.6097560975609756"/>
  </r>
  <r>
    <x v="1"/>
    <x v="2"/>
    <n v="50"/>
    <n v="0.6097560975609756"/>
    <n v="100"/>
    <n v="0.6097560975609756"/>
  </r>
  <r>
    <x v="0"/>
    <x v="2"/>
    <n v="16"/>
    <n v="0.71748878923766812"/>
    <n v="95"/>
    <n v="0.68161434977578461"/>
  </r>
  <r>
    <x v="1"/>
    <x v="2"/>
    <n v="100"/>
    <n v="1.2195121951219512"/>
    <n v="95"/>
    <n v="1.1585365853658536"/>
  </r>
  <r>
    <x v="0"/>
    <x v="2"/>
    <n v="17"/>
    <n v="0.7623318385650224"/>
    <n v="94"/>
    <n v="0.71659192825112106"/>
  </r>
  <r>
    <x v="1"/>
    <x v="2"/>
    <n v="100"/>
    <n v="1.2195121951219512"/>
    <n v="94"/>
    <n v="1.1463414634146341"/>
  </r>
  <r>
    <x v="0"/>
    <x v="2"/>
    <n v="17"/>
    <n v="0.7623318385650224"/>
    <n v="87"/>
    <n v="0.66322869955156949"/>
  </r>
  <r>
    <x v="1"/>
    <x v="2"/>
    <n v="100"/>
    <n v="1.2195121951219512"/>
    <n v="87"/>
    <n v="1.0609756097560976"/>
  </r>
  <r>
    <x v="0"/>
    <x v="2"/>
    <n v="17"/>
    <n v="0.7623318385650224"/>
    <n v="91"/>
    <n v="0.69372197309417027"/>
  </r>
  <r>
    <x v="1"/>
    <x v="2"/>
    <n v="50"/>
    <n v="0.6097560975609756"/>
    <n v="91"/>
    <n v="0.55487804878048774"/>
  </r>
  <r>
    <x v="1"/>
    <x v="2"/>
    <n v="50"/>
    <n v="0.6097560975609756"/>
    <n v="99"/>
    <n v="0.60365853658536583"/>
  </r>
  <r>
    <x v="0"/>
    <x v="2"/>
    <n v="12"/>
    <n v="0.53811659192825112"/>
    <n v="100"/>
    <n v="0.53811659192825112"/>
  </r>
  <r>
    <x v="1"/>
    <x v="2"/>
    <n v="20"/>
    <n v="0.24390243902439024"/>
    <n v="100"/>
    <n v="0.24390243902439024"/>
  </r>
  <r>
    <x v="1"/>
    <x v="2"/>
    <n v="80"/>
    <n v="0.97560975609756095"/>
    <n v="100"/>
    <n v="0.97560975609756095"/>
  </r>
  <r>
    <x v="0"/>
    <x v="2"/>
    <n v="16"/>
    <n v="0.71748878923766812"/>
    <n v="100"/>
    <n v="0.71748878923766812"/>
  </r>
  <r>
    <x v="1"/>
    <x v="2"/>
    <n v="25"/>
    <n v="0.3048780487804878"/>
    <n v="100"/>
    <n v="0.3048780487804878"/>
  </r>
  <r>
    <x v="3"/>
    <x v="2"/>
    <n v="0"/>
    <n v="0"/>
    <n v="100"/>
    <n v="0"/>
  </r>
  <r>
    <x v="1"/>
    <x v="2"/>
    <n v="25"/>
    <n v="0.3048780487804878"/>
    <n v="100"/>
    <n v="0.3048780487804878"/>
  </r>
  <r>
    <x v="1"/>
    <x v="2"/>
    <n v="25"/>
    <n v="0.3048780487804878"/>
    <n v="100"/>
    <n v="0.3048780487804878"/>
  </r>
  <r>
    <x v="3"/>
    <x v="2"/>
    <n v="0"/>
    <n v="0"/>
    <n v="100"/>
    <n v="0"/>
  </r>
  <r>
    <x v="1"/>
    <x v="2"/>
    <n v="25"/>
    <n v="0.3048780487804878"/>
    <n v="0"/>
    <n v="0"/>
  </r>
  <r>
    <x v="0"/>
    <x v="2"/>
    <n v="5"/>
    <n v="0.22421524663677131"/>
    <n v="0"/>
    <n v="0"/>
  </r>
  <r>
    <x v="1"/>
    <x v="2"/>
    <n v="100"/>
    <n v="1.2195121951219512"/>
    <n v="0"/>
    <n v="0"/>
  </r>
  <r>
    <x v="0"/>
    <x v="6"/>
    <n v="20"/>
    <n v="100"/>
    <n v="0"/>
    <n v="0"/>
  </r>
  <r>
    <x v="1"/>
    <x v="6"/>
    <n v="20"/>
    <n v="20"/>
    <n v="100"/>
    <n v="20"/>
  </r>
  <r>
    <x v="1"/>
    <x v="6"/>
    <n v="20"/>
    <n v="20"/>
    <n v="100"/>
    <n v="20"/>
  </r>
  <r>
    <x v="1"/>
    <x v="6"/>
    <n v="20"/>
    <n v="20"/>
    <n v="0"/>
    <n v="0"/>
  </r>
  <r>
    <x v="1"/>
    <x v="6"/>
    <n v="40"/>
    <n v="40"/>
    <n v="0"/>
    <n v="0"/>
  </r>
  <r>
    <x v="0"/>
    <x v="2"/>
    <n v="20"/>
    <n v="0.89686098654708524"/>
    <n v="0"/>
    <n v="0"/>
  </r>
  <r>
    <x v="1"/>
    <x v="2"/>
    <n v="15"/>
    <n v="0.18292682926829268"/>
    <n v="0"/>
    <n v="0"/>
  </r>
  <r>
    <x v="1"/>
    <x v="2"/>
    <n v="30"/>
    <n v="0.36585365853658536"/>
    <n v="0"/>
    <n v="0"/>
  </r>
  <r>
    <x v="1"/>
    <x v="2"/>
    <n v="50"/>
    <n v="0.6097560975609756"/>
    <n v="0"/>
    <n v="0"/>
  </r>
  <r>
    <x v="1"/>
    <x v="2"/>
    <n v="5"/>
    <n v="6.097560975609756E-2"/>
    <n v="0"/>
    <n v="0"/>
  </r>
  <r>
    <x v="0"/>
    <x v="3"/>
    <n v="20"/>
    <n v="8.3333333333333339"/>
    <n v="0"/>
    <n v="0"/>
  </r>
  <r>
    <x v="1"/>
    <x v="3"/>
    <n v="10"/>
    <n v="2.5"/>
    <n v="100"/>
    <n v="2.5"/>
  </r>
  <r>
    <x v="1"/>
    <x v="3"/>
    <n v="8"/>
    <n v="2"/>
    <n v="100"/>
    <n v="2"/>
  </r>
  <r>
    <x v="1"/>
    <x v="3"/>
    <n v="22"/>
    <n v="5.5"/>
    <n v="100"/>
    <n v="5.5"/>
  </r>
  <r>
    <x v="1"/>
    <x v="3"/>
    <n v="50"/>
    <n v="12.5"/>
    <n v="100"/>
    <n v="12.5"/>
  </r>
  <r>
    <x v="1"/>
    <x v="3"/>
    <n v="10"/>
    <n v="2.5"/>
    <n v="100"/>
    <n v="2.5"/>
  </r>
  <r>
    <x v="0"/>
    <x v="2"/>
    <n v="20"/>
    <n v="0.89686098654708524"/>
    <n v="0"/>
    <n v="0"/>
  </r>
  <r>
    <x v="1"/>
    <x v="2"/>
    <n v="20"/>
    <n v="0.24390243902439024"/>
    <n v="100"/>
    <n v="0.24390243902439024"/>
  </r>
  <r>
    <x v="1"/>
    <x v="2"/>
    <n v="80"/>
    <n v="0.97560975609756095"/>
    <n v="13"/>
    <n v="0.12682926829268293"/>
  </r>
  <r>
    <x v="0"/>
    <x v="3"/>
    <n v="20"/>
    <n v="8.3333333333333339"/>
    <n v="0"/>
    <n v="0"/>
  </r>
  <r>
    <x v="1"/>
    <x v="3"/>
    <n v="20"/>
    <n v="5"/>
    <n v="100"/>
    <n v="5"/>
  </r>
  <r>
    <x v="1"/>
    <x v="3"/>
    <n v="80"/>
    <n v="20"/>
    <n v="74.13"/>
    <n v="14.825999999999999"/>
  </r>
  <r>
    <x v="0"/>
    <x v="2"/>
    <n v="20"/>
    <n v="0.89686098654708524"/>
    <n v="40.94"/>
    <n v="0.36717488789237668"/>
  </r>
  <r>
    <x v="1"/>
    <x v="2"/>
    <n v="20"/>
    <n v="0.24390243902439024"/>
    <n v="100"/>
    <n v="0.24390243902439024"/>
  </r>
  <r>
    <x v="1"/>
    <x v="2"/>
    <n v="80"/>
    <n v="0.97560975609756095"/>
    <n v="100"/>
    <n v="0.97560975609756095"/>
  </r>
  <r>
    <x v="0"/>
    <x v="4"/>
    <n v="20"/>
    <n v="10.526315789473685"/>
    <n v="100"/>
    <n v="10.526315789473685"/>
  </r>
  <r>
    <x v="1"/>
    <x v="4"/>
    <n v="50"/>
    <n v="4.5454545454545459"/>
    <n v="100"/>
    <n v="4.5454545454545459"/>
  </r>
  <r>
    <x v="3"/>
    <x v="4"/>
    <n v="0"/>
    <n v="0"/>
    <n v="100"/>
    <n v="0"/>
  </r>
  <r>
    <x v="1"/>
    <x v="4"/>
    <n v="30"/>
    <n v="2.7272727272727271"/>
    <n v="100"/>
    <n v="2.7272727272727271"/>
  </r>
  <r>
    <x v="3"/>
    <x v="4"/>
    <n v="0"/>
    <n v="0"/>
    <n v="100"/>
    <n v="0"/>
  </r>
  <r>
    <x v="1"/>
    <x v="4"/>
    <n v="20"/>
    <n v="1.8181818181818181"/>
    <n v="100"/>
    <n v="1.8181818181818181"/>
  </r>
  <r>
    <x v="0"/>
    <x v="4"/>
    <n v="15"/>
    <n v="7.8947368421052628"/>
    <n v="100"/>
    <n v="7.8947368421052628"/>
  </r>
  <r>
    <x v="1"/>
    <x v="4"/>
    <n v="20"/>
    <n v="1.8181818181818181"/>
    <n v="100"/>
    <n v="1.8181818181818181"/>
  </r>
  <r>
    <x v="1"/>
    <x v="4"/>
    <n v="80"/>
    <n v="7.2727272727272725"/>
    <n v="100"/>
    <n v="7.2727272727272725"/>
  </r>
  <r>
    <x v="0"/>
    <x v="2"/>
    <n v="15"/>
    <n v="0.67264573991031396"/>
    <n v="100"/>
    <n v="0.67264573991031396"/>
  </r>
  <r>
    <x v="1"/>
    <x v="2"/>
    <n v="20"/>
    <n v="0.24390243902439024"/>
    <n v="100"/>
    <n v="0.24390243902439024"/>
  </r>
  <r>
    <x v="1"/>
    <x v="2"/>
    <n v="80"/>
    <n v="0.97560975609756095"/>
    <n v="100"/>
    <n v="0.97560975609756095"/>
  </r>
  <r>
    <x v="0"/>
    <x v="2"/>
    <n v="15"/>
    <n v="0.67264573991031396"/>
    <n v="100"/>
    <n v="0.67264573991031396"/>
  </r>
  <r>
    <x v="1"/>
    <x v="2"/>
    <n v="20"/>
    <n v="0.24390243902439024"/>
    <n v="100"/>
    <n v="0.24390243902439024"/>
  </r>
  <r>
    <x v="1"/>
    <x v="2"/>
    <n v="80"/>
    <n v="0.97560975609756095"/>
    <n v="100"/>
    <n v="0.97560975609756095"/>
  </r>
  <r>
    <x v="0"/>
    <x v="2"/>
    <n v="15"/>
    <n v="0.67264573991031396"/>
    <n v="100"/>
    <n v="0.67264573991031396"/>
  </r>
  <r>
    <x v="1"/>
    <x v="2"/>
    <n v="20"/>
    <n v="0.24390243902439024"/>
    <n v="100"/>
    <n v="0.24390243902439024"/>
  </r>
  <r>
    <x v="1"/>
    <x v="2"/>
    <n v="40"/>
    <n v="0.48780487804878048"/>
    <n v="100"/>
    <n v="0.48780487804878048"/>
  </r>
  <r>
    <x v="1"/>
    <x v="2"/>
    <n v="40"/>
    <n v="0.48780487804878048"/>
    <n v="100"/>
    <n v="0.48780487804878048"/>
  </r>
  <r>
    <x v="0"/>
    <x v="2"/>
    <n v="30"/>
    <n v="1.3452914798206279"/>
    <n v="83"/>
    <n v="1.1165919282511212"/>
  </r>
  <r>
    <x v="1"/>
    <x v="2"/>
    <n v="30"/>
    <n v="0.36585365853658536"/>
    <n v="100"/>
    <n v="0.36585365853658536"/>
  </r>
  <r>
    <x v="1"/>
    <x v="2"/>
    <n v="60"/>
    <n v="0.73170731707317072"/>
    <n v="83"/>
    <n v="0.60731707317073169"/>
  </r>
  <r>
    <x v="1"/>
    <x v="2"/>
    <n v="10"/>
    <n v="0.12195121951219512"/>
    <n v="66"/>
    <n v="8.0487804878048783E-2"/>
  </r>
  <r>
    <x v="0"/>
    <x v="2"/>
    <n v="20"/>
    <n v="0.89686098654708524"/>
    <n v="100"/>
    <n v="0.89686098654708535"/>
  </r>
  <r>
    <x v="1"/>
    <x v="2"/>
    <n v="30"/>
    <n v="0.36585365853658536"/>
    <n v="100"/>
    <n v="0.36585365853658536"/>
  </r>
  <r>
    <x v="1"/>
    <x v="2"/>
    <n v="60"/>
    <n v="0.73170731707317072"/>
    <n v="100"/>
    <n v="0.73170731707317072"/>
  </r>
  <r>
    <x v="1"/>
    <x v="2"/>
    <n v="10"/>
    <n v="0.12195121951219512"/>
    <n v="100"/>
    <n v="0.12195121951219512"/>
  </r>
  <r>
    <x v="0"/>
    <x v="2"/>
    <n v="20"/>
    <n v="0.89686098654708524"/>
    <n v="90"/>
    <n v="0.80717488789237679"/>
  </r>
  <r>
    <x v="1"/>
    <x v="2"/>
    <n v="30"/>
    <n v="0.36585365853658536"/>
    <n v="100"/>
    <n v="0.36585365853658536"/>
  </r>
  <r>
    <x v="1"/>
    <x v="2"/>
    <n v="20"/>
    <n v="0.24390243902439024"/>
    <n v="100"/>
    <n v="0.24390243902439024"/>
  </r>
  <r>
    <x v="1"/>
    <x v="2"/>
    <n v="40"/>
    <n v="0.48780487804878048"/>
    <n v="100"/>
    <n v="0.48780487804878048"/>
  </r>
  <r>
    <x v="1"/>
    <x v="2"/>
    <n v="10"/>
    <n v="0.12195121951219512"/>
    <n v="0"/>
    <n v="0"/>
  </r>
  <r>
    <x v="0"/>
    <x v="2"/>
    <n v="30"/>
    <n v="1.3452914798206279"/>
    <n v="99"/>
    <n v="1.3318385650224216"/>
  </r>
  <r>
    <x v="1"/>
    <x v="2"/>
    <n v="70"/>
    <n v="0.85365853658536583"/>
    <n v="99"/>
    <n v="0.84512195121951228"/>
  </r>
  <r>
    <x v="1"/>
    <x v="2"/>
    <n v="30"/>
    <n v="0.36585365853658536"/>
    <n v="0"/>
    <n v="0"/>
  </r>
  <r>
    <x v="0"/>
    <x v="3"/>
    <n v="100"/>
    <n v="41.666666666666664"/>
    <n v="100"/>
    <n v="41.666666666666657"/>
  </r>
  <r>
    <x v="1"/>
    <x v="3"/>
    <n v="10"/>
    <n v="2.5"/>
    <n v="100"/>
    <n v="2.5"/>
  </r>
  <r>
    <x v="1"/>
    <x v="3"/>
    <n v="30"/>
    <n v="7.5"/>
    <n v="100"/>
    <n v="7.5"/>
  </r>
  <r>
    <x v="3"/>
    <x v="3"/>
    <n v="0"/>
    <n v="0"/>
    <n v="100"/>
    <n v="0"/>
  </r>
  <r>
    <x v="1"/>
    <x v="3"/>
    <n v="30"/>
    <n v="7.5"/>
    <n v="100"/>
    <n v="7.5"/>
  </r>
  <r>
    <x v="1"/>
    <x v="3"/>
    <n v="30"/>
    <n v="7.5"/>
    <n v="100"/>
    <n v="7.5"/>
  </r>
  <r>
    <x v="0"/>
    <x v="2"/>
    <n v="14"/>
    <n v="0.62780269058295968"/>
    <n v="0"/>
    <n v="0"/>
  </r>
  <r>
    <x v="1"/>
    <x v="2"/>
    <n v="20"/>
    <n v="0.24390243902439024"/>
    <n v="100"/>
    <n v="0.24390243902439024"/>
  </r>
  <r>
    <x v="1"/>
    <x v="2"/>
    <n v="20"/>
    <n v="0.24390243902439024"/>
    <n v="0"/>
    <n v="0"/>
  </r>
  <r>
    <x v="1"/>
    <x v="2"/>
    <n v="30"/>
    <n v="0.36585365853658536"/>
    <n v="0"/>
    <n v="0"/>
  </r>
  <r>
    <x v="1"/>
    <x v="2"/>
    <n v="30"/>
    <n v="0.36585365853658536"/>
    <n v="0"/>
    <n v="0"/>
  </r>
  <r>
    <x v="0"/>
    <x v="2"/>
    <n v="14"/>
    <n v="0.62780269058295968"/>
    <n v="0"/>
    <n v="0"/>
  </r>
  <r>
    <x v="1"/>
    <x v="2"/>
    <n v="20"/>
    <n v="0.24390243902439024"/>
    <n v="100"/>
    <n v="0.24390243902439024"/>
  </r>
  <r>
    <x v="1"/>
    <x v="2"/>
    <n v="20"/>
    <n v="0.24390243902439024"/>
    <n v="0"/>
    <n v="0"/>
  </r>
  <r>
    <x v="1"/>
    <x v="2"/>
    <n v="30"/>
    <n v="0.36585365853658536"/>
    <n v="0"/>
    <n v="0"/>
  </r>
  <r>
    <x v="1"/>
    <x v="2"/>
    <n v="30"/>
    <n v="0.36585365853658536"/>
    <n v="0"/>
    <n v="0"/>
  </r>
  <r>
    <x v="0"/>
    <x v="2"/>
    <n v="14"/>
    <n v="0.62780269058295968"/>
    <n v="0"/>
    <n v="0"/>
  </r>
  <r>
    <x v="1"/>
    <x v="2"/>
    <n v="20"/>
    <n v="0.24390243902439024"/>
    <n v="100"/>
    <n v="0.24390243902439024"/>
  </r>
  <r>
    <x v="1"/>
    <x v="2"/>
    <n v="20"/>
    <n v="0.24390243902439024"/>
    <n v="0"/>
    <n v="0"/>
  </r>
  <r>
    <x v="1"/>
    <x v="2"/>
    <n v="30"/>
    <n v="0.36585365853658536"/>
    <n v="0"/>
    <n v="0"/>
  </r>
  <r>
    <x v="1"/>
    <x v="2"/>
    <n v="30"/>
    <n v="0.36585365853658536"/>
    <n v="0"/>
    <n v="0"/>
  </r>
  <r>
    <x v="0"/>
    <x v="2"/>
    <n v="14"/>
    <n v="0.62780269058295968"/>
    <n v="100"/>
    <n v="0.62780269058295968"/>
  </r>
  <r>
    <x v="1"/>
    <x v="2"/>
    <n v="20"/>
    <n v="0.24390243902439024"/>
    <n v="100"/>
    <n v="0.24390243902439024"/>
  </r>
  <r>
    <x v="1"/>
    <x v="2"/>
    <n v="20"/>
    <n v="0.24390243902439024"/>
    <n v="100"/>
    <n v="0.24390243902439024"/>
  </r>
  <r>
    <x v="1"/>
    <x v="2"/>
    <n v="20"/>
    <n v="0.24390243902439024"/>
    <n v="100"/>
    <n v="0.24390243902439024"/>
  </r>
  <r>
    <x v="1"/>
    <x v="2"/>
    <n v="20"/>
    <n v="0.24390243902439024"/>
    <n v="100"/>
    <n v="0.24390243902439024"/>
  </r>
  <r>
    <x v="1"/>
    <x v="2"/>
    <n v="20"/>
    <n v="0.24390243902439024"/>
    <n v="100"/>
    <n v="0.24390243902439024"/>
  </r>
  <r>
    <x v="0"/>
    <x v="2"/>
    <n v="14"/>
    <n v="0.62780269058295968"/>
    <n v="100"/>
    <n v="0.62780269058295968"/>
  </r>
  <r>
    <x v="1"/>
    <x v="2"/>
    <n v="10"/>
    <n v="0.12195121951219512"/>
    <n v="100"/>
    <n v="0.12195121951219512"/>
  </r>
  <r>
    <x v="1"/>
    <x v="2"/>
    <n v="10"/>
    <n v="0.12195121951219512"/>
    <n v="100"/>
    <n v="0.12195121951219512"/>
  </r>
  <r>
    <x v="1"/>
    <x v="2"/>
    <n v="10"/>
    <n v="0.12195121951219512"/>
    <n v="100"/>
    <n v="0.12195121951219512"/>
  </r>
  <r>
    <x v="1"/>
    <x v="2"/>
    <n v="10"/>
    <n v="0.12195121951219512"/>
    <n v="100"/>
    <n v="0.12195121951219512"/>
  </r>
  <r>
    <x v="1"/>
    <x v="2"/>
    <n v="10"/>
    <n v="0.12195121951219512"/>
    <n v="100"/>
    <n v="0.12195121951219512"/>
  </r>
  <r>
    <x v="1"/>
    <x v="2"/>
    <n v="25"/>
    <n v="0.3048780487804878"/>
    <n v="100"/>
    <n v="0.3048780487804878"/>
  </r>
  <r>
    <x v="1"/>
    <x v="2"/>
    <n v="25"/>
    <n v="0.3048780487804878"/>
    <n v="100"/>
    <n v="0.3048780487804878"/>
  </r>
  <r>
    <x v="0"/>
    <x v="2"/>
    <n v="14"/>
    <n v="0.62780269058295968"/>
    <n v="0"/>
    <n v="0"/>
  </r>
  <r>
    <x v="1"/>
    <x v="2"/>
    <n v="20"/>
    <n v="0.24390243902439024"/>
    <n v="100"/>
    <n v="0.24390243902439024"/>
  </r>
  <r>
    <x v="1"/>
    <x v="2"/>
    <n v="30"/>
    <n v="0.36585365853658536"/>
    <n v="100"/>
    <n v="0.36585365853658536"/>
  </r>
  <r>
    <x v="1"/>
    <x v="2"/>
    <n v="50"/>
    <n v="0.6097560975609756"/>
    <n v="0"/>
    <n v="0"/>
  </r>
  <r>
    <x v="0"/>
    <x v="2"/>
    <n v="16"/>
    <n v="0.71748878923766812"/>
    <n v="100"/>
    <n v="0.71748878923766812"/>
  </r>
  <r>
    <x v="1"/>
    <x v="2"/>
    <n v="20"/>
    <n v="0.24390243902439024"/>
    <n v="100"/>
    <n v="0.24390243902439024"/>
  </r>
  <r>
    <x v="1"/>
    <x v="2"/>
    <n v="20"/>
    <n v="0.24390243902439024"/>
    <n v="100"/>
    <n v="0.24390243902439024"/>
  </r>
  <r>
    <x v="1"/>
    <x v="2"/>
    <n v="30"/>
    <n v="0.36585365853658536"/>
    <n v="100"/>
    <n v="0.36585365853658536"/>
  </r>
  <r>
    <x v="1"/>
    <x v="2"/>
    <n v="30"/>
    <n v="0.36585365853658536"/>
    <n v="100"/>
    <n v="0.36585365853658536"/>
  </r>
  <r>
    <x v="0"/>
    <x v="2"/>
    <n v="20"/>
    <n v="0.89686098654708524"/>
    <n v="83"/>
    <n v="0.74439461883408076"/>
  </r>
  <r>
    <x v="1"/>
    <x v="2"/>
    <n v="30"/>
    <n v="0.36585365853658536"/>
    <n v="100"/>
    <n v="0.36585365853658536"/>
  </r>
  <r>
    <x v="3"/>
    <x v="2"/>
    <n v="0"/>
    <n v="0"/>
    <n v="100"/>
    <n v="0"/>
  </r>
  <r>
    <x v="1"/>
    <x v="2"/>
    <n v="70"/>
    <n v="0.85365853658536583"/>
    <n v="83"/>
    <n v="0.70853658536585373"/>
  </r>
  <r>
    <x v="0"/>
    <x v="2"/>
    <n v="10"/>
    <n v="0.44843049327354262"/>
    <n v="0"/>
    <n v="0"/>
  </r>
  <r>
    <x v="1"/>
    <x v="2"/>
    <n v="30"/>
    <n v="0.36585365853658536"/>
    <n v="94.1"/>
    <n v="0.3442682926829268"/>
  </r>
  <r>
    <x v="1"/>
    <x v="2"/>
    <n v="30"/>
    <n v="0.36585365853658536"/>
    <n v="75"/>
    <n v="0.27439024390243899"/>
  </r>
  <r>
    <x v="1"/>
    <x v="2"/>
    <n v="40"/>
    <n v="0.48780487804878048"/>
    <n v="96"/>
    <n v="0.46829268292682924"/>
  </r>
  <r>
    <x v="0"/>
    <x v="2"/>
    <n v="20"/>
    <n v="0.89686098654708524"/>
    <n v="68.41"/>
    <n v="0.61354260089686097"/>
  </r>
  <r>
    <x v="1"/>
    <x v="2"/>
    <n v="20"/>
    <n v="0.24390243902439024"/>
    <n v="100"/>
    <n v="0.24390243902439024"/>
  </r>
  <r>
    <x v="1"/>
    <x v="2"/>
    <n v="80"/>
    <n v="0.97560975609756095"/>
    <n v="77.95"/>
    <n v="0.76048780487804879"/>
  </r>
  <r>
    <x v="0"/>
    <x v="2"/>
    <n v="15"/>
    <n v="0.67264573991031396"/>
    <n v="60"/>
    <n v="0.4035874439461884"/>
  </r>
  <r>
    <x v="1"/>
    <x v="2"/>
    <n v="20"/>
    <n v="0.24390243902439024"/>
    <n v="0"/>
    <n v="0"/>
  </r>
  <r>
    <x v="1"/>
    <x v="2"/>
    <n v="20"/>
    <n v="0.24390243902439024"/>
    <n v="0"/>
    <n v="0"/>
  </r>
  <r>
    <x v="1"/>
    <x v="2"/>
    <n v="60"/>
    <n v="0.73170731707317072"/>
    <n v="60"/>
    <n v="0.43902439024390238"/>
  </r>
  <r>
    <x v="0"/>
    <x v="4"/>
    <n v="20"/>
    <n v="10.526315789473685"/>
    <n v="100"/>
    <n v="10.526315789473685"/>
  </r>
  <r>
    <x v="1"/>
    <x v="4"/>
    <n v="10"/>
    <n v="0.90909090909090906"/>
    <n v="100"/>
    <n v="0.90909090909090906"/>
  </r>
  <r>
    <x v="1"/>
    <x v="4"/>
    <n v="50"/>
    <n v="4.5454545454545459"/>
    <n v="100"/>
    <n v="4.5454545454545459"/>
  </r>
  <r>
    <x v="1"/>
    <x v="4"/>
    <n v="20"/>
    <n v="1.8181818181818181"/>
    <n v="100"/>
    <n v="1.8181818181818181"/>
  </r>
  <r>
    <x v="1"/>
    <x v="4"/>
    <n v="20"/>
    <n v="1.8181818181818181"/>
    <n v="100"/>
    <n v="1.8181818181818181"/>
  </r>
  <r>
    <x v="0"/>
    <x v="2"/>
    <n v="15"/>
    <n v="0.67264573991031396"/>
    <n v="100"/>
    <n v="0.67264573991031396"/>
  </r>
  <r>
    <x v="1"/>
    <x v="2"/>
    <n v="10"/>
    <n v="0.12195121951219512"/>
    <n v="100"/>
    <n v="0.12195121951219512"/>
  </r>
  <r>
    <x v="1"/>
    <x v="2"/>
    <n v="10"/>
    <n v="0.12195121951219512"/>
    <n v="100"/>
    <n v="0.12195121951219512"/>
  </r>
  <r>
    <x v="1"/>
    <x v="2"/>
    <n v="80"/>
    <n v="0.97560975609756095"/>
    <n v="100"/>
    <n v="0.97560975609756095"/>
  </r>
  <r>
    <x v="2"/>
    <x v="2"/>
    <m/>
    <n v="0"/>
    <m/>
    <m/>
  </r>
  <r>
    <x v="4"/>
    <x v="2"/>
    <m/>
    <n v="0"/>
    <m/>
    <m/>
  </r>
  <r>
    <x v="4"/>
    <x v="2"/>
    <m/>
    <n v="0"/>
    <m/>
    <m/>
  </r>
  <r>
    <x v="4"/>
    <x v="2"/>
    <m/>
    <n v="0"/>
    <m/>
    <m/>
  </r>
  <r>
    <x v="2"/>
    <x v="2"/>
    <m/>
    <n v="0"/>
    <m/>
    <m/>
  </r>
  <r>
    <x v="0"/>
    <x v="2"/>
    <n v="20"/>
    <n v="0.89686098654708524"/>
    <n v="100"/>
    <n v="0.89686098654708535"/>
  </r>
  <r>
    <x v="1"/>
    <x v="2"/>
    <n v="100"/>
    <n v="1.2195121951219512"/>
    <n v="100"/>
    <n v="1.2195121951219512"/>
  </r>
  <r>
    <x v="3"/>
    <x v="2"/>
    <n v="0"/>
    <n v="0"/>
    <n v="100"/>
    <n v="0"/>
  </r>
  <r>
    <x v="3"/>
    <x v="2"/>
    <n v="0"/>
    <n v="0"/>
    <n v="100"/>
    <n v="0"/>
  </r>
  <r>
    <x v="0"/>
    <x v="2"/>
    <n v="20"/>
    <n v="0.89686098654708524"/>
    <n v="100"/>
    <n v="0.89686098654708535"/>
  </r>
  <r>
    <x v="1"/>
    <x v="2"/>
    <n v="30"/>
    <n v="0.36585365853658536"/>
    <n v="100"/>
    <n v="0.36585365853658536"/>
  </r>
  <r>
    <x v="3"/>
    <x v="2"/>
    <n v="0"/>
    <n v="0"/>
    <n v="100"/>
    <n v="0"/>
  </r>
  <r>
    <x v="1"/>
    <x v="2"/>
    <n v="30"/>
    <n v="0.36585365853658536"/>
    <n v="100"/>
    <n v="0.36585365853658536"/>
  </r>
  <r>
    <x v="3"/>
    <x v="2"/>
    <n v="0"/>
    <n v="0"/>
    <n v="100"/>
    <n v="0"/>
  </r>
  <r>
    <x v="1"/>
    <x v="2"/>
    <n v="40"/>
    <n v="0.48780487804878048"/>
    <n v="100"/>
    <n v="0.48780487804878048"/>
  </r>
  <r>
    <x v="3"/>
    <x v="2"/>
    <n v="0"/>
    <n v="0"/>
    <n v="100"/>
    <n v="0"/>
  </r>
  <r>
    <x v="0"/>
    <x v="2"/>
    <n v="20"/>
    <n v="0.89686098654708524"/>
    <n v="100"/>
    <n v="0.89686098654708535"/>
  </r>
  <r>
    <x v="1"/>
    <x v="2"/>
    <n v="20"/>
    <n v="0.24390243902439024"/>
    <n v="100"/>
    <n v="0.24390243902439024"/>
  </r>
  <r>
    <x v="1"/>
    <x v="2"/>
    <n v="80"/>
    <n v="0.97560975609756095"/>
    <n v="100"/>
    <n v="0.97560975609756095"/>
  </r>
  <r>
    <x v="0"/>
    <x v="2"/>
    <n v="20"/>
    <n v="0.89686098654708524"/>
    <n v="100"/>
    <n v="0.89686098654708535"/>
  </r>
  <r>
    <x v="1"/>
    <x v="2"/>
    <n v="50"/>
    <n v="0.6097560975609756"/>
    <n v="100"/>
    <n v="0.6097560975609756"/>
  </r>
  <r>
    <x v="3"/>
    <x v="2"/>
    <n v="0"/>
    <n v="0"/>
    <n v="100"/>
    <n v="0"/>
  </r>
  <r>
    <x v="1"/>
    <x v="2"/>
    <n v="50"/>
    <n v="0.6097560975609756"/>
    <n v="100"/>
    <n v="0.6097560975609756"/>
  </r>
  <r>
    <x v="3"/>
    <x v="2"/>
    <n v="0"/>
    <n v="0"/>
    <n v="100"/>
    <n v="0"/>
  </r>
  <r>
    <x v="0"/>
    <x v="4"/>
    <n v="20"/>
    <n v="10.526315789473685"/>
    <n v="100"/>
    <n v="10.526315789473685"/>
  </r>
  <r>
    <x v="1"/>
    <x v="4"/>
    <n v="20"/>
    <n v="1.8181818181818181"/>
    <n v="100"/>
    <n v="1.8181818181818181"/>
  </r>
  <r>
    <x v="1"/>
    <x v="4"/>
    <n v="80"/>
    <n v="7.2727272727272725"/>
    <n v="100"/>
    <n v="7.2727272727272725"/>
  </r>
  <r>
    <x v="0"/>
    <x v="2"/>
    <n v="25"/>
    <n v="1.1210762331838564"/>
    <n v="0"/>
    <n v="0"/>
  </r>
  <r>
    <x v="1"/>
    <x v="2"/>
    <n v="25"/>
    <n v="0.3048780487804878"/>
    <n v="100"/>
    <n v="0.3048780487804878"/>
  </r>
  <r>
    <x v="1"/>
    <x v="2"/>
    <n v="15"/>
    <n v="0.18292682926829268"/>
    <n v="100"/>
    <n v="0.18292682926829268"/>
  </r>
  <r>
    <x v="1"/>
    <x v="2"/>
    <n v="60"/>
    <n v="0.73170731707317072"/>
    <n v="47"/>
    <n v="0.34390243902439027"/>
  </r>
  <r>
    <x v="0"/>
    <x v="2"/>
    <n v="25"/>
    <n v="1.1210762331838564"/>
    <n v="0"/>
    <n v="0"/>
  </r>
  <r>
    <x v="1"/>
    <x v="2"/>
    <n v="30"/>
    <n v="0.36585365853658536"/>
    <n v="100"/>
    <n v="0.36585365853658536"/>
  </r>
  <r>
    <x v="1"/>
    <x v="2"/>
    <n v="10"/>
    <n v="0.12195121951219512"/>
    <n v="100"/>
    <n v="0.12195121951219512"/>
  </r>
  <r>
    <x v="1"/>
    <x v="2"/>
    <n v="60"/>
    <n v="0.73170731707317072"/>
    <n v="71"/>
    <n v="0.51951219512195124"/>
  </r>
  <r>
    <x v="0"/>
    <x v="2"/>
    <n v="25"/>
    <n v="1.1210762331838564"/>
    <n v="0"/>
    <n v="0"/>
  </r>
  <r>
    <x v="1"/>
    <x v="2"/>
    <n v="50"/>
    <n v="0.6097560975609756"/>
    <n v="0"/>
    <n v="0"/>
  </r>
  <r>
    <x v="1"/>
    <x v="2"/>
    <n v="50"/>
    <n v="0.6097560975609756"/>
    <n v="57"/>
    <n v="0.34756097560975613"/>
  </r>
  <r>
    <x v="0"/>
    <x v="2"/>
    <n v="25"/>
    <n v="1.1210762331838564"/>
    <n v="0"/>
    <n v="0"/>
  </r>
  <r>
    <x v="1"/>
    <x v="2"/>
    <n v="10"/>
    <n v="0.12195121951219512"/>
    <n v="100"/>
    <n v="0.12195121951219512"/>
  </r>
  <r>
    <x v="1"/>
    <x v="2"/>
    <n v="30"/>
    <n v="0.36585365853658536"/>
    <n v="100"/>
    <n v="0.36585365853658536"/>
  </r>
  <r>
    <x v="1"/>
    <x v="2"/>
    <n v="60"/>
    <n v="0.73170731707317072"/>
    <n v="0"/>
    <n v="0"/>
  </r>
  <r>
    <x v="0"/>
    <x v="5"/>
    <n v="30"/>
    <n v="25"/>
    <n v="73"/>
    <n v="18.25"/>
  </r>
  <r>
    <x v="1"/>
    <x v="5"/>
    <n v="25"/>
    <n v="5"/>
    <n v="100"/>
    <n v="5"/>
  </r>
  <r>
    <x v="1"/>
    <x v="5"/>
    <n v="25"/>
    <n v="5"/>
    <n v="100"/>
    <n v="5"/>
  </r>
  <r>
    <x v="1"/>
    <x v="5"/>
    <n v="50"/>
    <n v="10"/>
    <n v="100"/>
    <n v="10"/>
  </r>
  <r>
    <x v="0"/>
    <x v="5"/>
    <n v="30"/>
    <n v="25"/>
    <n v="95"/>
    <n v="23.75"/>
  </r>
  <r>
    <x v="1"/>
    <x v="5"/>
    <n v="30"/>
    <n v="6"/>
    <n v="100"/>
    <n v="6"/>
  </r>
  <r>
    <x v="1"/>
    <x v="5"/>
    <n v="30"/>
    <n v="6"/>
    <n v="100"/>
    <n v="6"/>
  </r>
  <r>
    <x v="1"/>
    <x v="5"/>
    <n v="40"/>
    <n v="8"/>
    <n v="95"/>
    <n v="7.6"/>
  </r>
  <r>
    <x v="0"/>
    <x v="5"/>
    <n v="40"/>
    <n v="33.333333333333329"/>
    <n v="100"/>
    <n v="33.333333333333329"/>
  </r>
  <r>
    <x v="1"/>
    <x v="5"/>
    <n v="100"/>
    <n v="20"/>
    <n v="100"/>
    <n v="2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88">
  <r>
    <x v="0"/>
    <s v="111.1"/>
    <x v="0"/>
    <x v="0"/>
    <n v="20"/>
    <n v="10"/>
    <n v="100"/>
    <n v="10"/>
  </r>
  <r>
    <x v="0"/>
    <s v="111.1.1"/>
    <x v="1"/>
    <x v="0"/>
    <n v="50"/>
    <n v="5.5555555555555554"/>
    <n v="100"/>
    <n v="5.5555555555555554"/>
  </r>
  <r>
    <x v="0"/>
    <s v="111.1.2"/>
    <x v="1"/>
    <x v="0"/>
    <n v="50"/>
    <n v="5.5555555555555554"/>
    <n v="100"/>
    <n v="5.5555555555555554"/>
  </r>
  <r>
    <x v="0"/>
    <s v="111.2"/>
    <x v="0"/>
    <x v="0"/>
    <n v="20"/>
    <n v="10"/>
    <n v="100"/>
    <n v="10"/>
  </r>
  <r>
    <x v="0"/>
    <s v="111.2.1"/>
    <x v="1"/>
    <x v="0"/>
    <n v="50"/>
    <n v="5.5555555555555554"/>
    <n v="100"/>
    <n v="5.5555555555555554"/>
  </r>
  <r>
    <x v="0"/>
    <s v="111.2.2"/>
    <x v="1"/>
    <x v="0"/>
    <n v="50"/>
    <n v="5.5555555555555554"/>
    <n v="100"/>
    <n v="5.5555555555555554"/>
  </r>
  <r>
    <x v="0"/>
    <s v="111.3"/>
    <x v="0"/>
    <x v="0"/>
    <n v="60"/>
    <n v="30"/>
    <n v="0"/>
    <n v="0"/>
  </r>
  <r>
    <x v="0"/>
    <s v="111.3.1"/>
    <x v="1"/>
    <x v="0"/>
    <n v="50"/>
    <n v="5.5555555555555554"/>
    <n v="100"/>
    <n v="5.5555555555555554"/>
  </r>
  <r>
    <x v="0"/>
    <s v="111.3.2"/>
    <x v="1"/>
    <x v="0"/>
    <n v="25"/>
    <n v="2.7777777777777777"/>
    <n v="50"/>
    <n v="1.3888888888888888"/>
  </r>
  <r>
    <x v="0"/>
    <s v="111.3.3"/>
    <x v="1"/>
    <x v="0"/>
    <n v="25"/>
    <n v="2.7777777777777777"/>
    <n v="100"/>
    <n v="2.7777777777777777"/>
  </r>
  <r>
    <x v="1"/>
    <s v="50.1"/>
    <x v="0"/>
    <x v="1"/>
    <n v="50"/>
    <n v="50"/>
    <n v="0"/>
    <n v="0"/>
  </r>
  <r>
    <x v="1"/>
    <s v="50.1.1"/>
    <x v="1"/>
    <x v="1"/>
    <n v="80"/>
    <n v="26.666666666666668"/>
    <n v="77"/>
    <n v="20.533333333333335"/>
  </r>
  <r>
    <x v="1"/>
    <s v="50.1.2"/>
    <x v="1"/>
    <x v="1"/>
    <n v="20"/>
    <n v="6.666666666666667"/>
    <n v="50"/>
    <n v="3.3333333333333339"/>
  </r>
  <r>
    <x v="1"/>
    <s v="50.2"/>
    <x v="0"/>
    <x v="1"/>
    <n v="25"/>
    <n v="25"/>
    <n v="100"/>
    <n v="25"/>
  </r>
  <r>
    <x v="1"/>
    <s v="50.2.1"/>
    <x v="1"/>
    <x v="1"/>
    <n v="80"/>
    <n v="26.666666666666668"/>
    <n v="100"/>
    <n v="26.666666666666671"/>
  </r>
  <r>
    <x v="1"/>
    <s v="50.2.2"/>
    <x v="1"/>
    <x v="1"/>
    <n v="20"/>
    <n v="6.666666666666667"/>
    <n v="100"/>
    <n v="6.6666666666666679"/>
  </r>
  <r>
    <x v="1"/>
    <s v="50.3"/>
    <x v="0"/>
    <x v="1"/>
    <n v="25"/>
    <n v="25"/>
    <n v="100"/>
    <n v="25"/>
  </r>
  <r>
    <x v="1"/>
    <s v="50.3.1"/>
    <x v="1"/>
    <x v="1"/>
    <n v="80"/>
    <n v="26.666666666666668"/>
    <n v="100"/>
    <n v="26.666666666666671"/>
  </r>
  <r>
    <x v="1"/>
    <s v="50.3.2"/>
    <x v="2"/>
    <x v="1"/>
    <m/>
    <n v="0"/>
    <e v="#N/A"/>
    <e v="#N/A"/>
  </r>
  <r>
    <x v="1"/>
    <s v="50.3.3"/>
    <x v="1"/>
    <x v="1"/>
    <n v="20"/>
    <n v="6.666666666666667"/>
    <n v="100"/>
    <n v="6.6666666666666679"/>
  </r>
  <r>
    <x v="2"/>
    <s v="20.1"/>
    <x v="0"/>
    <x v="2"/>
    <n v="20"/>
    <n v="0.89686098654708524"/>
    <n v="76"/>
    <n v="0.68161434977578483"/>
  </r>
  <r>
    <x v="2"/>
    <s v="20.1.1"/>
    <x v="1"/>
    <x v="2"/>
    <n v="20"/>
    <n v="0.24390243902439024"/>
    <n v="100"/>
    <n v="0.24390243902439024"/>
  </r>
  <r>
    <x v="2"/>
    <s v="20.1.2"/>
    <x v="1"/>
    <x v="2"/>
    <n v="80"/>
    <n v="0.97560975609756095"/>
    <n v="76"/>
    <n v="0.74146341463414633"/>
  </r>
  <r>
    <x v="2"/>
    <s v="20.2"/>
    <x v="0"/>
    <x v="2"/>
    <n v="20"/>
    <n v="0.89686098654708524"/>
    <n v="74"/>
    <n v="0.66367713004484297"/>
  </r>
  <r>
    <x v="2"/>
    <s v="20.2.1"/>
    <x v="1"/>
    <x v="2"/>
    <n v="20"/>
    <n v="0.24390243902439024"/>
    <n v="100"/>
    <n v="0.24390243902439024"/>
  </r>
  <r>
    <x v="2"/>
    <s v="20.2.2"/>
    <x v="1"/>
    <x v="2"/>
    <n v="80"/>
    <n v="0.97560975609756095"/>
    <n v="74"/>
    <n v="0.7219512195121951"/>
  </r>
  <r>
    <x v="2"/>
    <s v="20.3"/>
    <x v="0"/>
    <x v="2"/>
    <n v="20"/>
    <n v="0.89686098654708524"/>
    <n v="70"/>
    <n v="0.62780269058295968"/>
  </r>
  <r>
    <x v="2"/>
    <s v="20.3.1"/>
    <x v="1"/>
    <x v="2"/>
    <n v="20"/>
    <n v="0.24390243902439024"/>
    <n v="100"/>
    <n v="0.24390243902439024"/>
  </r>
  <r>
    <x v="2"/>
    <s v="20.3.2"/>
    <x v="1"/>
    <x v="2"/>
    <n v="80"/>
    <n v="0.97560975609756095"/>
    <n v="71"/>
    <n v="0.69268292682926824"/>
  </r>
  <r>
    <x v="2"/>
    <s v="20.4"/>
    <x v="0"/>
    <x v="2"/>
    <n v="20"/>
    <n v="0.89686098654708524"/>
    <n v="24.75"/>
    <n v="0.22197309417040359"/>
  </r>
  <r>
    <x v="2"/>
    <s v="20.4.1"/>
    <x v="1"/>
    <x v="2"/>
    <n v="40"/>
    <n v="0.48780487804878048"/>
    <n v="100"/>
    <n v="0.48780487804878048"/>
  </r>
  <r>
    <x v="2"/>
    <s v="20.4.2"/>
    <x v="1"/>
    <x v="2"/>
    <n v="60"/>
    <n v="0.73170731707317072"/>
    <n v="24.75"/>
    <n v="0.18109756097560975"/>
  </r>
  <r>
    <x v="2"/>
    <s v="20.5"/>
    <x v="0"/>
    <x v="2"/>
    <n v="20"/>
    <n v="0.89686098654708524"/>
    <n v="89"/>
    <n v="0.7982062780269058"/>
  </r>
  <r>
    <x v="2"/>
    <s v="20.5.1"/>
    <x v="1"/>
    <x v="2"/>
    <n v="20"/>
    <n v="0.24390243902439024"/>
    <n v="100"/>
    <n v="0.24390243902439024"/>
  </r>
  <r>
    <x v="2"/>
    <s v="20.5.2"/>
    <x v="1"/>
    <x v="2"/>
    <n v="80"/>
    <n v="0.97560975609756095"/>
    <n v="89"/>
    <n v="0.86829268292682926"/>
  </r>
  <r>
    <x v="3"/>
    <s v="117.1"/>
    <x v="0"/>
    <x v="0"/>
    <n v="15"/>
    <n v="7.5"/>
    <n v="100"/>
    <n v="7.5"/>
  </r>
  <r>
    <x v="3"/>
    <s v="117.1.1"/>
    <x v="1"/>
    <x v="0"/>
    <n v="25"/>
    <n v="2.7777777777777777"/>
    <n v="100"/>
    <n v="2.7777777777777777"/>
  </r>
  <r>
    <x v="3"/>
    <s v="117.1.2"/>
    <x v="1"/>
    <x v="0"/>
    <n v="25"/>
    <n v="2.7777777777777777"/>
    <n v="100"/>
    <n v="2.7777777777777777"/>
  </r>
  <r>
    <x v="3"/>
    <s v="117.1.3"/>
    <x v="1"/>
    <x v="0"/>
    <n v="25"/>
    <n v="2.7777777777777777"/>
    <n v="100"/>
    <n v="2.7777777777777777"/>
  </r>
  <r>
    <x v="3"/>
    <s v="117.1.4"/>
    <x v="1"/>
    <x v="0"/>
    <n v="25"/>
    <n v="2.7777777777777777"/>
    <n v="100"/>
    <n v="2.7777777777777777"/>
  </r>
  <r>
    <x v="3"/>
    <s v="117.2"/>
    <x v="0"/>
    <x v="0"/>
    <n v="17"/>
    <n v="8.5"/>
    <n v="100"/>
    <n v="8.5"/>
  </r>
  <r>
    <x v="3"/>
    <s v="117.2.1"/>
    <x v="1"/>
    <x v="0"/>
    <n v="60"/>
    <n v="6.666666666666667"/>
    <n v="100"/>
    <n v="6.6666666666666679"/>
  </r>
  <r>
    <x v="3"/>
    <s v="117.2.2"/>
    <x v="1"/>
    <x v="0"/>
    <n v="40"/>
    <n v="4.4444444444444446"/>
    <n v="100"/>
    <n v="4.4444444444444446"/>
  </r>
  <r>
    <x v="3"/>
    <s v="117.3"/>
    <x v="0"/>
    <x v="0"/>
    <n v="17"/>
    <n v="8.5"/>
    <n v="0"/>
    <n v="0"/>
  </r>
  <r>
    <x v="3"/>
    <s v="117.3.1"/>
    <x v="1"/>
    <x v="0"/>
    <n v="80"/>
    <n v="8.8888888888888893"/>
    <n v="100"/>
    <n v="8.8888888888888893"/>
  </r>
  <r>
    <x v="3"/>
    <s v="117.3.2"/>
    <x v="1"/>
    <x v="0"/>
    <n v="20"/>
    <n v="2.2222222222222223"/>
    <n v="73"/>
    <n v="1.6222222222222222"/>
  </r>
  <r>
    <x v="3"/>
    <s v="117.4"/>
    <x v="0"/>
    <x v="0"/>
    <n v="17"/>
    <n v="8.5"/>
    <n v="41.1"/>
    <n v="3.4935"/>
  </r>
  <r>
    <x v="3"/>
    <s v="117.4.1"/>
    <x v="1"/>
    <x v="0"/>
    <n v="15"/>
    <n v="1.6666666666666667"/>
    <n v="100"/>
    <n v="1.666666666666667"/>
  </r>
  <r>
    <x v="3"/>
    <s v="117.4.2"/>
    <x v="1"/>
    <x v="0"/>
    <n v="15"/>
    <n v="1.6666666666666667"/>
    <n v="100"/>
    <n v="1.666666666666667"/>
  </r>
  <r>
    <x v="3"/>
    <s v="117.4.3"/>
    <x v="1"/>
    <x v="0"/>
    <n v="70"/>
    <n v="7.7777777777777777"/>
    <n v="75.099999999999994"/>
    <n v="5.8411111111111111"/>
  </r>
  <r>
    <x v="3"/>
    <s v="117.5"/>
    <x v="0"/>
    <x v="0"/>
    <n v="17"/>
    <n v="8.5"/>
    <n v="10.5"/>
    <n v="0.89249999999999996"/>
  </r>
  <r>
    <x v="3"/>
    <s v="117.5.1"/>
    <x v="1"/>
    <x v="0"/>
    <n v="15"/>
    <n v="1.6666666666666667"/>
    <n v="100"/>
    <n v="1.666666666666667"/>
  </r>
  <r>
    <x v="3"/>
    <s v="117.5.2"/>
    <x v="1"/>
    <x v="0"/>
    <n v="15"/>
    <n v="1.6666666666666667"/>
    <n v="100"/>
    <n v="1.666666666666667"/>
  </r>
  <r>
    <x v="3"/>
    <s v="117.5.3"/>
    <x v="1"/>
    <x v="0"/>
    <n v="70"/>
    <n v="7.7777777777777777"/>
    <n v="75.5"/>
    <n v="5.8722222222222218"/>
  </r>
  <r>
    <x v="3"/>
    <s v="117.6"/>
    <x v="0"/>
    <x v="0"/>
    <n v="17"/>
    <n v="8.5"/>
    <n v="43"/>
    <n v="3.6549999999999998"/>
  </r>
  <r>
    <x v="3"/>
    <s v="117.6.1"/>
    <x v="1"/>
    <x v="0"/>
    <n v="30"/>
    <n v="3.3333333333333335"/>
    <n v="100"/>
    <n v="3.3333333333333339"/>
  </r>
  <r>
    <x v="3"/>
    <s v="117.6.2"/>
    <x v="1"/>
    <x v="0"/>
    <n v="70"/>
    <n v="7.7777777777777777"/>
    <n v="65"/>
    <n v="5.0555555555555554"/>
  </r>
  <r>
    <x v="4"/>
    <s v="142.1"/>
    <x v="0"/>
    <x v="2"/>
    <n v="100"/>
    <n v="4.4843049327354256"/>
    <n v="73"/>
    <n v="3.2735426008968607"/>
  </r>
  <r>
    <x v="4"/>
    <s v="142.1.1"/>
    <x v="1"/>
    <x v="2"/>
    <n v="25"/>
    <n v="0.3048780487804878"/>
    <n v="83"/>
    <n v="0.25304878048780488"/>
  </r>
  <r>
    <x v="4"/>
    <s v="142.1.2"/>
    <x v="1"/>
    <x v="2"/>
    <n v="25"/>
    <n v="0.3048780487804878"/>
    <n v="88"/>
    <n v="0.26829268292682928"/>
  </r>
  <r>
    <x v="4"/>
    <s v="142.1.3"/>
    <x v="1"/>
    <x v="2"/>
    <n v="10"/>
    <n v="0.12195121951219512"/>
    <n v="100"/>
    <n v="0.12195121951219512"/>
  </r>
  <r>
    <x v="4"/>
    <s v="142.1.4"/>
    <x v="1"/>
    <x v="2"/>
    <n v="20"/>
    <n v="0.24390243902439024"/>
    <n v="100"/>
    <n v="0.24390243902439024"/>
  </r>
  <r>
    <x v="4"/>
    <s v="142.1.5"/>
    <x v="1"/>
    <x v="2"/>
    <n v="20"/>
    <n v="0.24390243902439024"/>
    <n v="0"/>
    <n v="0"/>
  </r>
  <r>
    <x v="5"/>
    <s v="73.1"/>
    <x v="0"/>
    <x v="2"/>
    <n v="30"/>
    <n v="1.3452914798206279"/>
    <n v="100"/>
    <n v="1.3452914798206279"/>
  </r>
  <r>
    <x v="5"/>
    <s v="73.1.1"/>
    <x v="1"/>
    <x v="2"/>
    <n v="80"/>
    <n v="0.97560975609756095"/>
    <n v="100"/>
    <n v="0.97560975609756095"/>
  </r>
  <r>
    <x v="5"/>
    <s v="73.1.2"/>
    <x v="1"/>
    <x v="2"/>
    <n v="20"/>
    <n v="0.24390243902439024"/>
    <n v="0"/>
    <n v="0"/>
  </r>
  <r>
    <x v="5"/>
    <s v="73.2"/>
    <x v="0"/>
    <x v="2"/>
    <n v="20"/>
    <n v="0.89686098654708524"/>
    <n v="100"/>
    <n v="0.89686098654708535"/>
  </r>
  <r>
    <x v="5"/>
    <s v="73.2.1"/>
    <x v="1"/>
    <x v="2"/>
    <n v="20"/>
    <n v="0.24390243902439024"/>
    <n v="100"/>
    <n v="0.24390243902439024"/>
  </r>
  <r>
    <x v="5"/>
    <s v="73.2.2"/>
    <x v="1"/>
    <x v="2"/>
    <n v="30"/>
    <n v="0.36585365853658536"/>
    <n v="100"/>
    <n v="0.36585365853658536"/>
  </r>
  <r>
    <x v="5"/>
    <s v="73.2.3"/>
    <x v="1"/>
    <x v="2"/>
    <n v="40"/>
    <n v="0.48780487804878048"/>
    <n v="100"/>
    <n v="0.48780487804878048"/>
  </r>
  <r>
    <x v="5"/>
    <s v="73.2.4"/>
    <x v="1"/>
    <x v="2"/>
    <n v="10"/>
    <n v="0.12195121951219512"/>
    <n v="100"/>
    <n v="0.12195121951219512"/>
  </r>
  <r>
    <x v="5"/>
    <s v="73.3"/>
    <x v="0"/>
    <x v="2"/>
    <n v="30"/>
    <n v="1.3452914798206279"/>
    <n v="91"/>
    <n v="1.2242152466367715"/>
  </r>
  <r>
    <x v="5"/>
    <s v="73.3.1"/>
    <x v="1"/>
    <x v="2"/>
    <n v="30"/>
    <n v="0.36585365853658536"/>
    <n v="100"/>
    <n v="0.36585365853658536"/>
  </r>
  <r>
    <x v="5"/>
    <s v="73.3.2"/>
    <x v="1"/>
    <x v="2"/>
    <n v="40"/>
    <n v="0.48780487804878048"/>
    <n v="91"/>
    <n v="0.44390243902439025"/>
  </r>
  <r>
    <x v="5"/>
    <s v="73.3.3"/>
    <x v="1"/>
    <x v="2"/>
    <n v="20"/>
    <n v="0.24390243902439024"/>
    <n v="75"/>
    <n v="0.18292682926829268"/>
  </r>
  <r>
    <x v="5"/>
    <s v="73.3.4"/>
    <x v="1"/>
    <x v="2"/>
    <n v="10"/>
    <n v="0.12195121951219512"/>
    <n v="50"/>
    <n v="6.097560975609756E-2"/>
  </r>
  <r>
    <x v="5"/>
    <s v="73.4"/>
    <x v="0"/>
    <x v="2"/>
    <n v="20"/>
    <n v="0.89686098654708524"/>
    <n v="0"/>
    <n v="0"/>
  </r>
  <r>
    <x v="5"/>
    <s v="73.4.1"/>
    <x v="1"/>
    <x v="2"/>
    <n v="10"/>
    <n v="0.12195121951219512"/>
    <n v="100"/>
    <n v="0.12195121951219512"/>
  </r>
  <r>
    <x v="5"/>
    <s v="73.4.2"/>
    <x v="1"/>
    <x v="2"/>
    <n v="10"/>
    <n v="0.12195121951219512"/>
    <n v="100"/>
    <n v="0.12195121951219512"/>
  </r>
  <r>
    <x v="5"/>
    <s v="73.4.3"/>
    <x v="1"/>
    <x v="2"/>
    <n v="30"/>
    <n v="0.36585365853658536"/>
    <n v="100"/>
    <n v="0.36585365853658536"/>
  </r>
  <r>
    <x v="5"/>
    <s v="73.4.4"/>
    <x v="1"/>
    <x v="2"/>
    <n v="30"/>
    <n v="0.36585365853658536"/>
    <n v="100"/>
    <n v="0.36585365853658536"/>
  </r>
  <r>
    <x v="5"/>
    <s v="73.4.5"/>
    <x v="1"/>
    <x v="2"/>
    <n v="10"/>
    <n v="0.12195121951219512"/>
    <n v="100"/>
    <n v="0.12195121951219512"/>
  </r>
  <r>
    <x v="5"/>
    <s v="73.4.6"/>
    <x v="1"/>
    <x v="2"/>
    <n v="10"/>
    <n v="0.12195121951219512"/>
    <n v="100"/>
    <n v="0.12195121951219512"/>
  </r>
  <r>
    <x v="6"/>
    <s v="3100.1"/>
    <x v="0"/>
    <x v="2"/>
    <n v="40"/>
    <n v="1.7937219730941705"/>
    <n v="100"/>
    <n v="1.7937219730941707"/>
  </r>
  <r>
    <x v="6"/>
    <s v="3100.1.1"/>
    <x v="1"/>
    <x v="2"/>
    <n v="15"/>
    <n v="0.18292682926829268"/>
    <n v="100"/>
    <n v="0.18292682926829268"/>
  </r>
  <r>
    <x v="6"/>
    <s v="3100.1.2"/>
    <x v="1"/>
    <x v="2"/>
    <n v="25"/>
    <n v="0.3048780487804878"/>
    <n v="100"/>
    <n v="0.3048780487804878"/>
  </r>
  <r>
    <x v="6"/>
    <s v="3100.1.3"/>
    <x v="1"/>
    <x v="2"/>
    <n v="60"/>
    <n v="0.73170731707317072"/>
    <n v="100"/>
    <n v="0.73170731707317072"/>
  </r>
  <r>
    <x v="6"/>
    <s v="3100.2"/>
    <x v="0"/>
    <x v="2"/>
    <n v="40"/>
    <n v="1.7937219730941705"/>
    <n v="100"/>
    <n v="1.7937219730941707"/>
  </r>
  <r>
    <x v="6"/>
    <s v="3100.2.1"/>
    <x v="1"/>
    <x v="2"/>
    <n v="15"/>
    <n v="0.18292682926829268"/>
    <n v="100"/>
    <n v="0.18292682926829268"/>
  </r>
  <r>
    <x v="6"/>
    <s v="3100.2.2"/>
    <x v="1"/>
    <x v="2"/>
    <n v="15"/>
    <n v="0.18292682926829268"/>
    <n v="100"/>
    <n v="0.18292682926829268"/>
  </r>
  <r>
    <x v="6"/>
    <s v="3100.2.3"/>
    <x v="1"/>
    <x v="2"/>
    <n v="70"/>
    <n v="0.85365853658536583"/>
    <n v="100"/>
    <n v="0.85365853658536583"/>
  </r>
  <r>
    <x v="6"/>
    <s v="3100.3"/>
    <x v="0"/>
    <x v="2"/>
    <n v="20"/>
    <n v="0.89686098654708524"/>
    <n v="71.08"/>
    <n v="0.63748878923766816"/>
  </r>
  <r>
    <x v="6"/>
    <s v="3100.3.1"/>
    <x v="1"/>
    <x v="2"/>
    <n v="30"/>
    <n v="0.36585365853658536"/>
    <n v="100"/>
    <n v="0.36585365853658536"/>
  </r>
  <r>
    <x v="6"/>
    <s v="3100.3.2"/>
    <x v="1"/>
    <x v="2"/>
    <n v="70"/>
    <n v="0.85365853658536583"/>
    <n v="71.08"/>
    <n v="0.60678048780487803"/>
  </r>
  <r>
    <x v="7"/>
    <s v="60.1"/>
    <x v="0"/>
    <x v="2"/>
    <n v="35"/>
    <n v="1.5695067264573992"/>
    <n v="0"/>
    <n v="0"/>
  </r>
  <r>
    <x v="7"/>
    <s v="60.1.1"/>
    <x v="1"/>
    <x v="2"/>
    <n v="20"/>
    <n v="0.24390243902439024"/>
    <n v="100"/>
    <n v="0.24390243902439024"/>
  </r>
  <r>
    <x v="7"/>
    <s v="60.1.2"/>
    <x v="1"/>
    <x v="2"/>
    <n v="20"/>
    <n v="0.24390243902439024"/>
    <n v="100"/>
    <n v="0.24390243902439024"/>
  </r>
  <r>
    <x v="7"/>
    <s v="60.1.3"/>
    <x v="1"/>
    <x v="2"/>
    <n v="30"/>
    <n v="0.36585365853658536"/>
    <n v="100"/>
    <n v="0.36585365853658536"/>
  </r>
  <r>
    <x v="7"/>
    <s v="60.1.4"/>
    <x v="1"/>
    <x v="2"/>
    <n v="30"/>
    <n v="0.36585365853658536"/>
    <n v="0"/>
    <n v="0"/>
  </r>
  <r>
    <x v="7"/>
    <s v="60.2"/>
    <x v="0"/>
    <x v="2"/>
    <n v="35"/>
    <n v="1.5695067264573992"/>
    <n v="0"/>
    <n v="0"/>
  </r>
  <r>
    <x v="7"/>
    <s v="60.2.1"/>
    <x v="1"/>
    <x v="2"/>
    <n v="15"/>
    <n v="0.18292682926829268"/>
    <n v="100"/>
    <n v="0.18292682926829268"/>
  </r>
  <r>
    <x v="7"/>
    <s v="60.2.2"/>
    <x v="1"/>
    <x v="2"/>
    <n v="20"/>
    <n v="0.24390243902439024"/>
    <n v="0"/>
    <n v="0"/>
  </r>
  <r>
    <x v="7"/>
    <s v="60.2.3"/>
    <x v="1"/>
    <x v="2"/>
    <n v="25"/>
    <n v="0.3048780487804878"/>
    <n v="0"/>
    <n v="0"/>
  </r>
  <r>
    <x v="7"/>
    <s v="60.2.4"/>
    <x v="1"/>
    <x v="2"/>
    <n v="20"/>
    <n v="0.24390243902439024"/>
    <n v="0"/>
    <n v="0"/>
  </r>
  <r>
    <x v="7"/>
    <s v="60.2.5"/>
    <x v="1"/>
    <x v="2"/>
    <n v="20"/>
    <n v="0.24390243902439024"/>
    <n v="0"/>
    <n v="0"/>
  </r>
  <r>
    <x v="7"/>
    <s v="60.3"/>
    <x v="0"/>
    <x v="2"/>
    <n v="30"/>
    <n v="1.3452914798206279"/>
    <n v="100"/>
    <n v="1.3452914798206279"/>
  </r>
  <r>
    <x v="7"/>
    <s v="60.3.1"/>
    <x v="1"/>
    <x v="2"/>
    <n v="30"/>
    <n v="0.36585365853658536"/>
    <n v="100"/>
    <n v="0.36585365853658536"/>
  </r>
  <r>
    <x v="7"/>
    <s v="60.3.2"/>
    <x v="1"/>
    <x v="2"/>
    <n v="40"/>
    <n v="0.48780487804878048"/>
    <n v="100"/>
    <n v="0.48780487804878048"/>
  </r>
  <r>
    <x v="7"/>
    <s v="60.3.3"/>
    <x v="1"/>
    <x v="2"/>
    <n v="30"/>
    <n v="0.36585365853658536"/>
    <n v="100"/>
    <n v="0.36585365853658536"/>
  </r>
  <r>
    <x v="8"/>
    <s v="105.1"/>
    <x v="0"/>
    <x v="3"/>
    <n v="100"/>
    <n v="41.666666666666664"/>
    <n v="100"/>
    <n v="41.666666666666657"/>
  </r>
  <r>
    <x v="8"/>
    <s v="105.1.1"/>
    <x v="1"/>
    <x v="3"/>
    <n v="100"/>
    <n v="25"/>
    <n v="100"/>
    <n v="25"/>
  </r>
  <r>
    <x v="8"/>
    <s v="105.1.2"/>
    <x v="3"/>
    <x v="3"/>
    <n v="0"/>
    <n v="0"/>
    <n v="100"/>
    <n v="0"/>
  </r>
  <r>
    <x v="9"/>
    <s v="2023.1"/>
    <x v="0"/>
    <x v="2"/>
    <n v="30"/>
    <n v="1.3452914798206279"/>
    <n v="100"/>
    <n v="1.3452914798206279"/>
  </r>
  <r>
    <x v="9"/>
    <s v="2023.1.1"/>
    <x v="1"/>
    <x v="2"/>
    <n v="10"/>
    <n v="0.12195121951219512"/>
    <n v="100"/>
    <n v="0.12195121951219512"/>
  </r>
  <r>
    <x v="9"/>
    <s v="2023.1.2"/>
    <x v="1"/>
    <x v="2"/>
    <n v="60"/>
    <n v="0.73170731707317072"/>
    <n v="100"/>
    <n v="0.73170731707317072"/>
  </r>
  <r>
    <x v="9"/>
    <s v="2023.1.3"/>
    <x v="1"/>
    <x v="2"/>
    <n v="10"/>
    <n v="0.12195121951219512"/>
    <n v="100"/>
    <n v="0.12195121951219512"/>
  </r>
  <r>
    <x v="9"/>
    <s v="2023.1.4"/>
    <x v="1"/>
    <x v="2"/>
    <n v="20"/>
    <n v="0.24390243902439024"/>
    <n v="100"/>
    <n v="0.24390243902439024"/>
  </r>
  <r>
    <x v="9"/>
    <s v="2023.2"/>
    <x v="0"/>
    <x v="2"/>
    <n v="10"/>
    <n v="0.44843049327354262"/>
    <n v="100"/>
    <n v="0.44843049327354267"/>
  </r>
  <r>
    <x v="9"/>
    <s v="2023.2.1"/>
    <x v="1"/>
    <x v="2"/>
    <n v="60"/>
    <n v="0.73170731707317072"/>
    <n v="100"/>
    <n v="0.73170731707317072"/>
  </r>
  <r>
    <x v="9"/>
    <s v="2023.2.2"/>
    <x v="1"/>
    <x v="2"/>
    <n v="40"/>
    <n v="0.48780487804878048"/>
    <n v="100"/>
    <n v="0.48780487804878048"/>
  </r>
  <r>
    <x v="9"/>
    <s v="2023.3"/>
    <x v="0"/>
    <x v="2"/>
    <n v="30"/>
    <n v="1.3452914798206279"/>
    <n v="100"/>
    <n v="1.3452914798206279"/>
  </r>
  <r>
    <x v="9"/>
    <s v="2023.3.1"/>
    <x v="1"/>
    <x v="2"/>
    <n v="60"/>
    <n v="0.73170731707317072"/>
    <n v="100"/>
    <n v="0.73170731707317072"/>
  </r>
  <r>
    <x v="9"/>
    <s v="2023.3.2"/>
    <x v="1"/>
    <x v="2"/>
    <n v="10"/>
    <n v="0.12195121951219512"/>
    <n v="100"/>
    <n v="0.12195121951219512"/>
  </r>
  <r>
    <x v="9"/>
    <s v="2023.3.3"/>
    <x v="1"/>
    <x v="2"/>
    <n v="10"/>
    <n v="0.12195121951219512"/>
    <n v="100"/>
    <n v="0.12195121951219512"/>
  </r>
  <r>
    <x v="9"/>
    <s v="2023.3.4"/>
    <x v="1"/>
    <x v="2"/>
    <n v="20"/>
    <n v="0.24390243902439024"/>
    <n v="100"/>
    <n v="0.24390243902439024"/>
  </r>
  <r>
    <x v="9"/>
    <s v="2023.4"/>
    <x v="0"/>
    <x v="2"/>
    <n v="10"/>
    <n v="0.44843049327354262"/>
    <n v="50"/>
    <n v="0.22421524663677134"/>
  </r>
  <r>
    <x v="9"/>
    <s v="2023.4.1"/>
    <x v="1"/>
    <x v="2"/>
    <n v="10"/>
    <n v="0.12195121951219512"/>
    <n v="100"/>
    <n v="0.12195121951219512"/>
  </r>
  <r>
    <x v="9"/>
    <s v="2023.4.2"/>
    <x v="1"/>
    <x v="2"/>
    <n v="70"/>
    <n v="0.85365853658536583"/>
    <n v="100"/>
    <n v="0.85365853658536583"/>
  </r>
  <r>
    <x v="9"/>
    <s v="2023.4.3"/>
    <x v="1"/>
    <x v="2"/>
    <n v="20"/>
    <n v="0.24390243902439024"/>
    <n v="0"/>
    <n v="0"/>
  </r>
  <r>
    <x v="9"/>
    <s v="2023.5"/>
    <x v="0"/>
    <x v="2"/>
    <n v="10"/>
    <n v="0.44843049327354262"/>
    <n v="100"/>
    <n v="0.44843049327354267"/>
  </r>
  <r>
    <x v="9"/>
    <s v="2023.5.1"/>
    <x v="1"/>
    <x v="2"/>
    <n v="70"/>
    <n v="0.85365853658536583"/>
    <n v="100"/>
    <n v="0.85365853658536583"/>
  </r>
  <r>
    <x v="9"/>
    <s v="2023.5.2"/>
    <x v="1"/>
    <x v="2"/>
    <n v="30"/>
    <n v="0.36585365853658536"/>
    <n v="100"/>
    <n v="0.36585365853658536"/>
  </r>
  <r>
    <x v="9"/>
    <s v="2023.6"/>
    <x v="0"/>
    <x v="2"/>
    <n v="10"/>
    <n v="0.44843049327354262"/>
    <n v="100"/>
    <n v="0.44843049327354267"/>
  </r>
  <r>
    <x v="9"/>
    <s v="2023.6.1"/>
    <x v="1"/>
    <x v="2"/>
    <n v="20"/>
    <n v="0.24390243902439024"/>
    <n v="100"/>
    <n v="0.24390243902439024"/>
  </r>
  <r>
    <x v="9"/>
    <s v="2023.6.2"/>
    <x v="1"/>
    <x v="2"/>
    <n v="10"/>
    <n v="0.12195121951219512"/>
    <n v="100"/>
    <n v="0.12195121951219512"/>
  </r>
  <r>
    <x v="9"/>
    <s v="2023.6.3"/>
    <x v="1"/>
    <x v="2"/>
    <n v="70"/>
    <n v="0.85365853658536583"/>
    <n v="100"/>
    <n v="0.85365853658536583"/>
  </r>
  <r>
    <x v="10"/>
    <s v="2020.1"/>
    <x v="0"/>
    <x v="2"/>
    <n v="50"/>
    <n v="2.2421524663677128"/>
    <n v="98"/>
    <n v="2.1973094170403584"/>
  </r>
  <r>
    <x v="10"/>
    <s v="2020.1.1"/>
    <x v="1"/>
    <x v="2"/>
    <n v="50"/>
    <n v="0.6097560975609756"/>
    <n v="98"/>
    <n v="0.59756097560975607"/>
  </r>
  <r>
    <x v="10"/>
    <s v="2020.1.2"/>
    <x v="1"/>
    <x v="2"/>
    <n v="50"/>
    <n v="0.6097560975609756"/>
    <n v="100"/>
    <n v="0.6097560975609756"/>
  </r>
  <r>
    <x v="10"/>
    <s v="2020.2"/>
    <x v="0"/>
    <x v="2"/>
    <n v="50"/>
    <n v="2.2421524663677128"/>
    <n v="0"/>
    <n v="0"/>
  </r>
  <r>
    <x v="10"/>
    <s v="2020.2.1"/>
    <x v="1"/>
    <x v="2"/>
    <n v="50"/>
    <n v="0.6097560975609756"/>
    <n v="0"/>
    <n v="0"/>
  </r>
  <r>
    <x v="10"/>
    <s v="2020.2.2"/>
    <x v="1"/>
    <x v="2"/>
    <n v="50"/>
    <n v="0.6097560975609756"/>
    <n v="0"/>
    <n v="0"/>
  </r>
  <r>
    <x v="11"/>
    <s v="2010.1"/>
    <x v="0"/>
    <x v="2"/>
    <n v="95"/>
    <n v="4.260089686098655"/>
    <n v="97"/>
    <n v="4.1322869955156953"/>
  </r>
  <r>
    <x v="11"/>
    <s v="2010.1.1"/>
    <x v="1"/>
    <x v="2"/>
    <n v="30"/>
    <n v="0.36585365853658536"/>
    <n v="100"/>
    <n v="0.36585365853658536"/>
  </r>
  <r>
    <x v="11"/>
    <s v="2010.1.2"/>
    <x v="1"/>
    <x v="2"/>
    <n v="30"/>
    <n v="0.36585365853658536"/>
    <n v="100"/>
    <n v="0.36585365853658536"/>
  </r>
  <r>
    <x v="11"/>
    <s v="2010.1.3"/>
    <x v="1"/>
    <x v="2"/>
    <n v="20"/>
    <n v="0.24390243902439024"/>
    <n v="94"/>
    <n v="0.22926829268292681"/>
  </r>
  <r>
    <x v="11"/>
    <s v="2010.1.4"/>
    <x v="1"/>
    <x v="2"/>
    <n v="20"/>
    <n v="0.24390243902439024"/>
    <n v="98"/>
    <n v="0.23902439024390243"/>
  </r>
  <r>
    <x v="11"/>
    <s v="2010.2"/>
    <x v="0"/>
    <x v="4"/>
    <n v="5"/>
    <n v="2.6315789473684212"/>
    <n v="100"/>
    <n v="2.6315789473684212"/>
  </r>
  <r>
    <x v="11"/>
    <s v="2010.2.1"/>
    <x v="1"/>
    <x v="4"/>
    <n v="30"/>
    <n v="2.7272727272727271"/>
    <n v="100"/>
    <n v="2.7272727272727271"/>
  </r>
  <r>
    <x v="11"/>
    <s v="2010.2.2"/>
    <x v="3"/>
    <x v="4"/>
    <n v="0"/>
    <n v="0"/>
    <n v="100"/>
    <n v="0"/>
  </r>
  <r>
    <x v="11"/>
    <s v="2010.2.3"/>
    <x v="1"/>
    <x v="4"/>
    <n v="20"/>
    <n v="1.8181818181818181"/>
    <n v="100"/>
    <n v="1.8181818181818181"/>
  </r>
  <r>
    <x v="11"/>
    <s v="2010.2.4"/>
    <x v="1"/>
    <x v="4"/>
    <n v="20"/>
    <n v="1.8181818181818181"/>
    <n v="100"/>
    <n v="1.8181818181818181"/>
  </r>
  <r>
    <x v="11"/>
    <s v="2010.2.5"/>
    <x v="1"/>
    <x v="4"/>
    <n v="30"/>
    <n v="2.7272727272727271"/>
    <n v="100"/>
    <n v="2.7272727272727271"/>
  </r>
  <r>
    <x v="12"/>
    <s v="13.1"/>
    <x v="0"/>
    <x v="2"/>
    <n v="100"/>
    <n v="4.4843049327354256"/>
    <n v="0"/>
    <n v="0"/>
  </r>
  <r>
    <x v="12"/>
    <s v="13.1.1"/>
    <x v="1"/>
    <x v="2"/>
    <n v="100"/>
    <n v="1.2195121951219512"/>
    <n v="100"/>
    <n v="1.2195121951219512"/>
  </r>
  <r>
    <x v="12"/>
    <s v="13.1.2"/>
    <x v="3"/>
    <x v="2"/>
    <n v="0"/>
    <n v="0"/>
    <n v="100"/>
    <n v="0"/>
  </r>
  <r>
    <x v="12"/>
    <s v="13.1.3"/>
    <x v="3"/>
    <x v="2"/>
    <n v="0"/>
    <n v="0"/>
    <n v="0"/>
    <n v="0"/>
  </r>
  <r>
    <x v="13"/>
    <s v="12.1"/>
    <x v="0"/>
    <x v="2"/>
    <n v="100"/>
    <n v="4.4843049327354256"/>
    <n v="100"/>
    <n v="4.4843049327354256"/>
  </r>
  <r>
    <x v="13"/>
    <s v="12.1.1"/>
    <x v="1"/>
    <x v="2"/>
    <n v="15"/>
    <n v="0.18292682926829268"/>
    <n v="100"/>
    <n v="0.18292682926829268"/>
  </r>
  <r>
    <x v="13"/>
    <s v="12.1.2"/>
    <x v="1"/>
    <x v="2"/>
    <n v="10"/>
    <n v="0.12195121951219512"/>
    <n v="100"/>
    <n v="0.12195121951219512"/>
  </r>
  <r>
    <x v="13"/>
    <s v="12.1.3"/>
    <x v="1"/>
    <x v="2"/>
    <n v="10"/>
    <n v="0.12195121951219512"/>
    <n v="100"/>
    <n v="0.12195121951219512"/>
  </r>
  <r>
    <x v="13"/>
    <s v="12.1.4"/>
    <x v="1"/>
    <x v="2"/>
    <n v="20"/>
    <n v="0.24390243902439024"/>
    <n v="100"/>
    <n v="0.24390243902439024"/>
  </r>
  <r>
    <x v="13"/>
    <s v="12.1.5"/>
    <x v="1"/>
    <x v="2"/>
    <n v="15"/>
    <n v="0.18292682926829268"/>
    <n v="100"/>
    <n v="0.18292682926829268"/>
  </r>
  <r>
    <x v="13"/>
    <s v="12.1.6"/>
    <x v="1"/>
    <x v="2"/>
    <n v="10"/>
    <n v="0.12195121951219512"/>
    <n v="100"/>
    <n v="0.12195121951219512"/>
  </r>
  <r>
    <x v="13"/>
    <s v="12.1.7"/>
    <x v="1"/>
    <x v="2"/>
    <n v="20"/>
    <n v="0.24390243902439024"/>
    <n v="100"/>
    <n v="0.24390243902439024"/>
  </r>
  <r>
    <x v="14"/>
    <s v="37.1"/>
    <x v="0"/>
    <x v="4"/>
    <n v="50"/>
    <n v="26.315789473684209"/>
    <n v="0"/>
    <n v="0"/>
  </r>
  <r>
    <x v="14"/>
    <s v="37.1.1"/>
    <x v="1"/>
    <x v="4"/>
    <n v="10"/>
    <n v="0.90909090909090906"/>
    <n v="100"/>
    <n v="0.90909090909090906"/>
  </r>
  <r>
    <x v="14"/>
    <s v="37.1.2"/>
    <x v="1"/>
    <x v="4"/>
    <n v="30"/>
    <n v="2.7272727272727271"/>
    <n v="100"/>
    <n v="2.7272727272727271"/>
  </r>
  <r>
    <x v="14"/>
    <s v="37.1.3"/>
    <x v="1"/>
    <x v="4"/>
    <n v="20"/>
    <n v="1.8181818181818181"/>
    <n v="100"/>
    <n v="1.8181818181818181"/>
  </r>
  <r>
    <x v="14"/>
    <s v="37.1.4"/>
    <x v="1"/>
    <x v="4"/>
    <n v="20"/>
    <n v="1.8181818181818181"/>
    <n v="100"/>
    <n v="1.8181818181818181"/>
  </r>
  <r>
    <x v="14"/>
    <s v="37.1.5"/>
    <x v="1"/>
    <x v="4"/>
    <n v="20"/>
    <n v="1.8181818181818181"/>
    <n v="0"/>
    <n v="0"/>
  </r>
  <r>
    <x v="14"/>
    <s v="37.2"/>
    <x v="0"/>
    <x v="4"/>
    <n v="15"/>
    <n v="7.8947368421052628"/>
    <n v="0"/>
    <n v="0"/>
  </r>
  <r>
    <x v="14"/>
    <s v="37.2.1"/>
    <x v="1"/>
    <x v="4"/>
    <n v="80"/>
    <n v="7.2727272727272725"/>
    <n v="81.81"/>
    <n v="5.9498181818181823"/>
  </r>
  <r>
    <x v="14"/>
    <s v="37.2.2"/>
    <x v="1"/>
    <x v="4"/>
    <n v="20"/>
    <n v="1.8181818181818181"/>
    <n v="81.81"/>
    <n v="1.4874545454545456"/>
  </r>
  <r>
    <x v="14"/>
    <s v="37.3"/>
    <x v="0"/>
    <x v="4"/>
    <n v="5"/>
    <n v="2.6315789473684212"/>
    <n v="0"/>
    <n v="0"/>
  </r>
  <r>
    <x v="14"/>
    <s v="37.3.1"/>
    <x v="1"/>
    <x v="4"/>
    <n v="10"/>
    <n v="0.90909090909090906"/>
    <n v="100"/>
    <n v="0.90909090909090906"/>
  </r>
  <r>
    <x v="14"/>
    <s v="37.3.2"/>
    <x v="1"/>
    <x v="4"/>
    <n v="30"/>
    <n v="2.7272727272727271"/>
    <n v="100"/>
    <n v="2.7272727272727271"/>
  </r>
  <r>
    <x v="14"/>
    <s v="37.3.3"/>
    <x v="1"/>
    <x v="4"/>
    <n v="20"/>
    <n v="1.8181818181818181"/>
    <n v="100"/>
    <n v="1.8181818181818181"/>
  </r>
  <r>
    <x v="14"/>
    <s v="37.3.4"/>
    <x v="1"/>
    <x v="4"/>
    <n v="20"/>
    <n v="1.8181818181818181"/>
    <n v="100"/>
    <n v="1.8181818181818181"/>
  </r>
  <r>
    <x v="14"/>
    <s v="37.3.5"/>
    <x v="1"/>
    <x v="4"/>
    <n v="20"/>
    <n v="1.8181818181818181"/>
    <n v="0"/>
    <n v="0"/>
  </r>
  <r>
    <x v="14"/>
    <s v="37.4"/>
    <x v="0"/>
    <x v="4"/>
    <n v="10"/>
    <n v="5.2631578947368425"/>
    <n v="0"/>
    <n v="0"/>
  </r>
  <r>
    <x v="14"/>
    <s v="37.4.1"/>
    <x v="1"/>
    <x v="4"/>
    <n v="10"/>
    <n v="0.90909090909090906"/>
    <n v="100"/>
    <n v="0.90909090909090906"/>
  </r>
  <r>
    <x v="14"/>
    <s v="37.4.2"/>
    <x v="1"/>
    <x v="4"/>
    <n v="25"/>
    <n v="2.2727272727272729"/>
    <n v="100"/>
    <n v="2.2727272727272729"/>
  </r>
  <r>
    <x v="14"/>
    <s v="37.4.3"/>
    <x v="1"/>
    <x v="4"/>
    <n v="20"/>
    <n v="1.8181818181818181"/>
    <n v="100"/>
    <n v="1.8181818181818181"/>
  </r>
  <r>
    <x v="14"/>
    <s v="37.4.4"/>
    <x v="1"/>
    <x v="4"/>
    <n v="20"/>
    <n v="1.8181818181818181"/>
    <n v="100"/>
    <n v="1.8181818181818181"/>
  </r>
  <r>
    <x v="14"/>
    <s v="37.4.5"/>
    <x v="1"/>
    <x v="4"/>
    <n v="20"/>
    <n v="1.8181818181818181"/>
    <n v="100"/>
    <n v="1.8181818181818181"/>
  </r>
  <r>
    <x v="14"/>
    <s v="37.4.6"/>
    <x v="1"/>
    <x v="4"/>
    <n v="5"/>
    <n v="0.45454545454545453"/>
    <n v="0"/>
    <n v="0"/>
  </r>
  <r>
    <x v="14"/>
    <s v="37.5"/>
    <x v="0"/>
    <x v="4"/>
    <n v="20"/>
    <n v="10.526315789473685"/>
    <n v="34"/>
    <n v="3.5789473684210531"/>
  </r>
  <r>
    <x v="14"/>
    <s v="37.5.1"/>
    <x v="1"/>
    <x v="4"/>
    <n v="5"/>
    <n v="0.45454545454545453"/>
    <n v="100"/>
    <n v="0.45454545454545453"/>
  </r>
  <r>
    <x v="14"/>
    <s v="37.5.2"/>
    <x v="1"/>
    <x v="4"/>
    <n v="10"/>
    <n v="0.90909090909090906"/>
    <n v="100"/>
    <n v="0.90909090909090906"/>
  </r>
  <r>
    <x v="14"/>
    <s v="37.5.3"/>
    <x v="1"/>
    <x v="4"/>
    <n v="10"/>
    <n v="0.90909090909090906"/>
    <n v="100"/>
    <n v="0.90909090909090906"/>
  </r>
  <r>
    <x v="14"/>
    <s v="37.5.4"/>
    <x v="1"/>
    <x v="4"/>
    <n v="75"/>
    <n v="6.8181818181818183"/>
    <n v="34"/>
    <n v="2.3181818181818183"/>
  </r>
  <r>
    <x v="15"/>
    <s v="7000.1"/>
    <x v="0"/>
    <x v="2"/>
    <n v="10"/>
    <n v="0.44843049327354262"/>
    <n v="100"/>
    <n v="0.44843049327354267"/>
  </r>
  <r>
    <x v="15"/>
    <s v="7000.1.1"/>
    <x v="1"/>
    <x v="2"/>
    <n v="30"/>
    <n v="0.36585365853658536"/>
    <n v="100"/>
    <n v="0.36585365853658536"/>
  </r>
  <r>
    <x v="15"/>
    <s v="7000.1.2"/>
    <x v="1"/>
    <x v="2"/>
    <n v="60"/>
    <n v="0.73170731707317072"/>
    <n v="100"/>
    <n v="0.73170731707317072"/>
  </r>
  <r>
    <x v="15"/>
    <s v="7000.1.3"/>
    <x v="1"/>
    <x v="2"/>
    <n v="10"/>
    <n v="0.12195121951219512"/>
    <n v="100"/>
    <n v="0.12195121951219512"/>
  </r>
  <r>
    <x v="15"/>
    <s v="7000.2"/>
    <x v="0"/>
    <x v="4"/>
    <n v="10"/>
    <n v="5.2631578947368425"/>
    <n v="100"/>
    <n v="5.2631578947368425"/>
  </r>
  <r>
    <x v="15"/>
    <s v="7000.2.1"/>
    <x v="1"/>
    <x v="4"/>
    <n v="50"/>
    <n v="4.5454545454545459"/>
    <n v="100"/>
    <n v="4.5454545454545459"/>
  </r>
  <r>
    <x v="15"/>
    <s v="7000.2.2"/>
    <x v="1"/>
    <x v="4"/>
    <n v="50"/>
    <n v="4.5454545454545459"/>
    <n v="100"/>
    <n v="4.5454545454545459"/>
  </r>
  <r>
    <x v="15"/>
    <s v="7000.3"/>
    <x v="0"/>
    <x v="2"/>
    <n v="10"/>
    <n v="0.44843049327354262"/>
    <n v="100"/>
    <n v="0.44843049327354267"/>
  </r>
  <r>
    <x v="15"/>
    <s v="7000.3.1"/>
    <x v="1"/>
    <x v="2"/>
    <n v="50"/>
    <n v="0.6097560975609756"/>
    <n v="100"/>
    <n v="0.6097560975609756"/>
  </r>
  <r>
    <x v="15"/>
    <s v="7000.3.2"/>
    <x v="1"/>
    <x v="2"/>
    <n v="50"/>
    <n v="0.6097560975609756"/>
    <n v="100"/>
    <n v="0.6097560975609756"/>
  </r>
  <r>
    <x v="15"/>
    <s v="7000.4"/>
    <x v="0"/>
    <x v="2"/>
    <n v="40"/>
    <n v="1.7937219730941705"/>
    <n v="100"/>
    <n v="1.7937219730941707"/>
  </r>
  <r>
    <x v="15"/>
    <s v="7000.4.1"/>
    <x v="1"/>
    <x v="2"/>
    <n v="5"/>
    <n v="6.097560975609756E-2"/>
    <n v="100"/>
    <n v="6.097560975609756E-2"/>
  </r>
  <r>
    <x v="15"/>
    <s v="7000.4.2"/>
    <x v="1"/>
    <x v="2"/>
    <n v="15"/>
    <n v="0.18292682926829268"/>
    <n v="100"/>
    <n v="0.18292682926829268"/>
  </r>
  <r>
    <x v="15"/>
    <s v="7000.4.3"/>
    <x v="1"/>
    <x v="2"/>
    <n v="20"/>
    <n v="0.24390243902439024"/>
    <n v="100"/>
    <n v="0.24390243902439024"/>
  </r>
  <r>
    <x v="15"/>
    <s v="7000.4.4"/>
    <x v="3"/>
    <x v="2"/>
    <n v="0"/>
    <n v="0"/>
    <n v="100"/>
    <n v="0"/>
  </r>
  <r>
    <x v="15"/>
    <s v="7000.4.5"/>
    <x v="1"/>
    <x v="2"/>
    <n v="60"/>
    <n v="0.73170731707317072"/>
    <n v="100"/>
    <n v="0.73170731707317072"/>
  </r>
  <r>
    <x v="15"/>
    <s v="7000.5"/>
    <x v="0"/>
    <x v="2"/>
    <n v="30"/>
    <n v="1.3452914798206279"/>
    <n v="100"/>
    <n v="1.3452914798206279"/>
  </r>
  <r>
    <x v="15"/>
    <s v="7000.5.1"/>
    <x v="1"/>
    <x v="2"/>
    <n v="50"/>
    <n v="0.6097560975609756"/>
    <n v="100"/>
    <n v="0.6097560975609756"/>
  </r>
  <r>
    <x v="15"/>
    <s v="7000.5.2"/>
    <x v="3"/>
    <x v="2"/>
    <n v="0"/>
    <n v="0"/>
    <n v="100"/>
    <n v="0"/>
  </r>
  <r>
    <x v="15"/>
    <s v="7000.5.3"/>
    <x v="1"/>
    <x v="2"/>
    <n v="50"/>
    <n v="0.6097560975609756"/>
    <n v="100"/>
    <n v="0.6097560975609756"/>
  </r>
  <r>
    <x v="15"/>
    <s v="7000.5.4"/>
    <x v="3"/>
    <x v="2"/>
    <n v="0"/>
    <n v="0"/>
    <n v="100"/>
    <n v="0"/>
  </r>
  <r>
    <x v="16"/>
    <s v="7100.1"/>
    <x v="0"/>
    <x v="2"/>
    <n v="50"/>
    <n v="2.2421524663677128"/>
    <n v="100"/>
    <n v="2.2421524663677128"/>
  </r>
  <r>
    <x v="16"/>
    <s v="7100.1.1"/>
    <x v="1"/>
    <x v="2"/>
    <n v="10"/>
    <n v="0.12195121951219512"/>
    <n v="100"/>
    <n v="0.12195121951219512"/>
  </r>
  <r>
    <x v="16"/>
    <s v="7100.1.2"/>
    <x v="1"/>
    <x v="2"/>
    <n v="60"/>
    <n v="0.73170731707317072"/>
    <n v="100"/>
    <n v="0.73170731707317072"/>
  </r>
  <r>
    <x v="16"/>
    <s v="7100.1.3"/>
    <x v="1"/>
    <x v="2"/>
    <n v="30"/>
    <n v="0.36585365853658536"/>
    <n v="100"/>
    <n v="0.36585365853658536"/>
  </r>
  <r>
    <x v="16"/>
    <s v="7100.2"/>
    <x v="0"/>
    <x v="2"/>
    <n v="50"/>
    <n v="2.2421524663677128"/>
    <n v="100"/>
    <n v="2.2421524663677128"/>
  </r>
  <r>
    <x v="16"/>
    <s v="7100.2.1"/>
    <x v="1"/>
    <x v="2"/>
    <n v="20"/>
    <n v="0.24390243902439024"/>
    <n v="100"/>
    <n v="0.24390243902439024"/>
  </r>
  <r>
    <x v="16"/>
    <s v="7100.2.2"/>
    <x v="1"/>
    <x v="2"/>
    <n v="30"/>
    <n v="0.36585365853658536"/>
    <n v="100"/>
    <n v="0.36585365853658536"/>
  </r>
  <r>
    <x v="16"/>
    <s v="7100.2.3"/>
    <x v="1"/>
    <x v="2"/>
    <n v="20"/>
    <n v="0.24390243902439024"/>
    <n v="100"/>
    <n v="0.24390243902439024"/>
  </r>
  <r>
    <x v="16"/>
    <s v="7100.2.4"/>
    <x v="1"/>
    <x v="2"/>
    <n v="10"/>
    <n v="0.12195121951219512"/>
    <n v="100"/>
    <n v="0.12195121951219512"/>
  </r>
  <r>
    <x v="16"/>
    <s v="7100.2.5"/>
    <x v="1"/>
    <x v="2"/>
    <n v="20"/>
    <n v="0.24390243902439024"/>
    <n v="100"/>
    <n v="0.24390243902439024"/>
  </r>
  <r>
    <x v="17"/>
    <s v="7200.1"/>
    <x v="0"/>
    <x v="2"/>
    <n v="50"/>
    <n v="2.2421524663677128"/>
    <n v="100"/>
    <n v="2.2421524663677128"/>
  </r>
  <r>
    <x v="17"/>
    <s v="7200.1.1"/>
    <x v="1"/>
    <x v="2"/>
    <n v="100"/>
    <n v="1.2195121951219512"/>
    <n v="100"/>
    <n v="1.2195121951219512"/>
  </r>
  <r>
    <x v="17"/>
    <s v="7200.1.2"/>
    <x v="3"/>
    <x v="2"/>
    <n v="0"/>
    <n v="0"/>
    <n v="100"/>
    <n v="0"/>
  </r>
  <r>
    <x v="17"/>
    <s v="7200.1.3"/>
    <x v="3"/>
    <x v="2"/>
    <n v="0"/>
    <n v="0"/>
    <n v="100"/>
    <n v="0"/>
  </r>
  <r>
    <x v="17"/>
    <s v="7200.1.4"/>
    <x v="3"/>
    <x v="2"/>
    <n v="0"/>
    <n v="0"/>
    <n v="100"/>
    <n v="0"/>
  </r>
  <r>
    <x v="17"/>
    <s v="7200.2"/>
    <x v="0"/>
    <x v="2"/>
    <n v="50"/>
    <n v="2.2421524663677128"/>
    <n v="100"/>
    <n v="2.2421524663677128"/>
  </r>
  <r>
    <x v="17"/>
    <s v="7200.2.1"/>
    <x v="1"/>
    <x v="2"/>
    <n v="20"/>
    <n v="0.24390243902439024"/>
    <n v="100"/>
    <n v="0.24390243902439024"/>
  </r>
  <r>
    <x v="17"/>
    <s v="7200.2.2"/>
    <x v="1"/>
    <x v="2"/>
    <n v="40"/>
    <n v="0.48780487804878048"/>
    <n v="100"/>
    <n v="0.48780487804878048"/>
  </r>
  <r>
    <x v="17"/>
    <s v="7200.2.3"/>
    <x v="1"/>
    <x v="2"/>
    <n v="40"/>
    <n v="0.48780487804878048"/>
    <n v="100"/>
    <n v="0.48780487804878048"/>
  </r>
  <r>
    <x v="18"/>
    <s v="72.1"/>
    <x v="0"/>
    <x v="2"/>
    <n v="30"/>
    <n v="1.3452914798206279"/>
    <n v="0"/>
    <n v="0"/>
  </r>
  <r>
    <x v="18"/>
    <s v="72.1.1"/>
    <x v="1"/>
    <x v="2"/>
    <n v="10"/>
    <n v="0.12195121951219512"/>
    <n v="100"/>
    <n v="0.12195121951219512"/>
  </r>
  <r>
    <x v="18"/>
    <s v="72.1.2"/>
    <x v="1"/>
    <x v="2"/>
    <n v="10"/>
    <n v="0.12195121951219512"/>
    <n v="100"/>
    <n v="0.12195121951219512"/>
  </r>
  <r>
    <x v="18"/>
    <s v="72.1.3"/>
    <x v="1"/>
    <x v="2"/>
    <n v="15"/>
    <n v="0.18292682926829268"/>
    <n v="100"/>
    <n v="0.18292682926829268"/>
  </r>
  <r>
    <x v="18"/>
    <s v="72.1.4"/>
    <x v="1"/>
    <x v="2"/>
    <n v="20"/>
    <n v="0.24390243902439024"/>
    <n v="50"/>
    <n v="0.12195121951219512"/>
  </r>
  <r>
    <x v="18"/>
    <s v="72.1.5"/>
    <x v="1"/>
    <x v="2"/>
    <n v="15"/>
    <n v="0.18292682926829268"/>
    <n v="50"/>
    <n v="9.1463414634146339E-2"/>
  </r>
  <r>
    <x v="18"/>
    <s v="72.1.6"/>
    <x v="1"/>
    <x v="2"/>
    <n v="10"/>
    <n v="0.12195121951219512"/>
    <n v="100"/>
    <n v="0.12195121951219512"/>
  </r>
  <r>
    <x v="18"/>
    <s v="72.1.7"/>
    <x v="1"/>
    <x v="2"/>
    <n v="10"/>
    <n v="0.12195121951219512"/>
    <n v="96"/>
    <n v="0.11707317073170731"/>
  </r>
  <r>
    <x v="18"/>
    <s v="72.1.8"/>
    <x v="1"/>
    <x v="2"/>
    <n v="10"/>
    <n v="0.12195121951219512"/>
    <n v="100"/>
    <n v="0.12195121951219512"/>
  </r>
  <r>
    <x v="18"/>
    <s v="72.2"/>
    <x v="0"/>
    <x v="2"/>
    <n v="25"/>
    <n v="1.1210762331838564"/>
    <n v="100"/>
    <n v="1.1210762331838564"/>
  </r>
  <r>
    <x v="18"/>
    <s v="72.2.1"/>
    <x v="1"/>
    <x v="2"/>
    <n v="30"/>
    <n v="0.36585365853658536"/>
    <n v="100"/>
    <n v="0.36585365853658536"/>
  </r>
  <r>
    <x v="18"/>
    <s v="72.2.2"/>
    <x v="1"/>
    <x v="2"/>
    <n v="60"/>
    <n v="0.73170731707317072"/>
    <n v="100"/>
    <n v="0.73170731707317072"/>
  </r>
  <r>
    <x v="18"/>
    <s v="72.2.3"/>
    <x v="1"/>
    <x v="2"/>
    <n v="10"/>
    <n v="0.12195121951219512"/>
    <n v="100"/>
    <n v="0.12195121951219512"/>
  </r>
  <r>
    <x v="18"/>
    <s v="72.3"/>
    <x v="0"/>
    <x v="2"/>
    <n v="25"/>
    <n v="1.1210762331838564"/>
    <n v="100"/>
    <n v="1.1210762331838564"/>
  </r>
  <r>
    <x v="18"/>
    <s v="72.3.1"/>
    <x v="1"/>
    <x v="2"/>
    <n v="15"/>
    <n v="0.18292682926829268"/>
    <n v="100"/>
    <n v="0.18292682926829268"/>
  </r>
  <r>
    <x v="18"/>
    <s v="72.3.2"/>
    <x v="1"/>
    <x v="2"/>
    <n v="15"/>
    <n v="0.18292682926829268"/>
    <n v="100"/>
    <n v="0.18292682926829268"/>
  </r>
  <r>
    <x v="18"/>
    <s v="72.3.3"/>
    <x v="1"/>
    <x v="2"/>
    <n v="20"/>
    <n v="0.24390243902439024"/>
    <n v="100"/>
    <n v="0.24390243902439024"/>
  </r>
  <r>
    <x v="18"/>
    <s v="72.3.4"/>
    <x v="2"/>
    <x v="2"/>
    <m/>
    <n v="0"/>
    <m/>
    <m/>
  </r>
  <r>
    <x v="18"/>
    <s v="72.3.5"/>
    <x v="1"/>
    <x v="2"/>
    <n v="50"/>
    <n v="0.6097560975609756"/>
    <n v="100"/>
    <n v="0.6097560975609756"/>
  </r>
  <r>
    <x v="18"/>
    <s v="72.4"/>
    <x v="0"/>
    <x v="2"/>
    <n v="20"/>
    <n v="0.89686098654708524"/>
    <n v="26"/>
    <n v="0.23318385650224216"/>
  </r>
  <r>
    <x v="18"/>
    <s v="72.4.1"/>
    <x v="1"/>
    <x v="2"/>
    <n v="25"/>
    <n v="0.3048780487804878"/>
    <n v="100"/>
    <n v="0.3048780487804878"/>
  </r>
  <r>
    <x v="18"/>
    <s v="72.4.2"/>
    <x v="1"/>
    <x v="2"/>
    <n v="20"/>
    <n v="0.24390243902439024"/>
    <n v="100"/>
    <n v="0.24390243902439024"/>
  </r>
  <r>
    <x v="18"/>
    <s v="72.4.3"/>
    <x v="1"/>
    <x v="2"/>
    <n v="30"/>
    <n v="0.36585365853658536"/>
    <n v="73"/>
    <n v="0.26707317073170733"/>
  </r>
  <r>
    <x v="18"/>
    <s v="72.4.4"/>
    <x v="1"/>
    <x v="2"/>
    <n v="25"/>
    <n v="0.3048780487804878"/>
    <n v="100"/>
    <n v="0.3048780487804878"/>
  </r>
  <r>
    <x v="19"/>
    <s v="3200.1"/>
    <x v="0"/>
    <x v="2"/>
    <n v="50"/>
    <n v="2.2421524663677128"/>
    <n v="100"/>
    <n v="2.2421524663677128"/>
  </r>
  <r>
    <x v="19"/>
    <s v="3200.1.1"/>
    <x v="1"/>
    <x v="2"/>
    <n v="50"/>
    <n v="0.6097560975609756"/>
    <n v="100"/>
    <n v="0.6097560975609756"/>
  </r>
  <r>
    <x v="19"/>
    <s v="3200.1.2"/>
    <x v="1"/>
    <x v="2"/>
    <n v="50"/>
    <n v="0.6097560975609756"/>
    <n v="100"/>
    <n v="0.6097560975609756"/>
  </r>
  <r>
    <x v="19"/>
    <s v="3200.2"/>
    <x v="0"/>
    <x v="2"/>
    <n v="50"/>
    <n v="2.2421524663677128"/>
    <n v="78"/>
    <n v="1.7488789237668161"/>
  </r>
  <r>
    <x v="19"/>
    <s v="3200.2.1"/>
    <x v="1"/>
    <x v="2"/>
    <n v="25"/>
    <n v="0.3048780487804878"/>
    <n v="100"/>
    <n v="0.3048780487804878"/>
  </r>
  <r>
    <x v="19"/>
    <s v="3200.2.2"/>
    <x v="1"/>
    <x v="2"/>
    <n v="25"/>
    <n v="0.3048780487804878"/>
    <n v="100"/>
    <n v="0.3048780487804878"/>
  </r>
  <r>
    <x v="19"/>
    <s v="3200.2.3"/>
    <x v="1"/>
    <x v="2"/>
    <n v="50"/>
    <n v="0.6097560975609756"/>
    <n v="78"/>
    <n v="0.47560975609756101"/>
  </r>
  <r>
    <x v="20"/>
    <s v="2000.1"/>
    <x v="0"/>
    <x v="2"/>
    <n v="50"/>
    <n v="2.2421524663677128"/>
    <n v="91"/>
    <n v="2.0403587443946187"/>
  </r>
  <r>
    <x v="20"/>
    <s v="2000.1.1"/>
    <x v="1"/>
    <x v="2"/>
    <n v="100"/>
    <n v="1.2195121951219512"/>
    <n v="91"/>
    <n v="1.1097560975609755"/>
  </r>
  <r>
    <x v="20"/>
    <s v="2000.2"/>
    <x v="0"/>
    <x v="2"/>
    <n v="10"/>
    <n v="0.44843049327354262"/>
    <n v="100"/>
    <n v="0.44843049327354267"/>
  </r>
  <r>
    <x v="20"/>
    <s v="2000.2.1"/>
    <x v="3"/>
    <x v="2"/>
    <n v="0"/>
    <n v="0"/>
    <n v="100"/>
    <n v="0"/>
  </r>
  <r>
    <x v="20"/>
    <s v="2000.2.2"/>
    <x v="1"/>
    <x v="2"/>
    <n v="50"/>
    <n v="0.6097560975609756"/>
    <n v="100"/>
    <n v="0.6097560975609756"/>
  </r>
  <r>
    <x v="20"/>
    <s v="2000.2.3"/>
    <x v="3"/>
    <x v="2"/>
    <n v="0"/>
    <n v="0"/>
    <n v="100"/>
    <n v="0"/>
  </r>
  <r>
    <x v="20"/>
    <s v="2000.2.4"/>
    <x v="1"/>
    <x v="2"/>
    <n v="50"/>
    <n v="0.6097560975609756"/>
    <n v="100"/>
    <n v="0.6097560975609756"/>
  </r>
  <r>
    <x v="20"/>
    <s v="2000.3"/>
    <x v="0"/>
    <x v="5"/>
    <n v="10"/>
    <n v="8.3333333333333321"/>
    <n v="100"/>
    <n v="8.3333333333333321"/>
  </r>
  <r>
    <x v="20"/>
    <s v="2000.3.1"/>
    <x v="1"/>
    <x v="5"/>
    <n v="10"/>
    <n v="2"/>
    <n v="100"/>
    <n v="2"/>
  </r>
  <r>
    <x v="20"/>
    <s v="2000.3.2"/>
    <x v="1"/>
    <x v="5"/>
    <n v="60"/>
    <n v="12"/>
    <n v="100"/>
    <n v="12"/>
  </r>
  <r>
    <x v="20"/>
    <s v="2000.3.3"/>
    <x v="1"/>
    <x v="5"/>
    <n v="30"/>
    <n v="6"/>
    <n v="100"/>
    <n v="6"/>
  </r>
  <r>
    <x v="20"/>
    <s v="2000.4"/>
    <x v="0"/>
    <x v="5"/>
    <n v="10"/>
    <n v="8.3333333333333321"/>
    <n v="100"/>
    <n v="8.3333333333333321"/>
  </r>
  <r>
    <x v="20"/>
    <s v="2000.4.1"/>
    <x v="1"/>
    <x v="5"/>
    <n v="40"/>
    <n v="8"/>
    <n v="100"/>
    <n v="8"/>
  </r>
  <r>
    <x v="20"/>
    <s v="2000.4.2"/>
    <x v="3"/>
    <x v="5"/>
    <n v="0"/>
    <n v="0"/>
    <n v="100"/>
    <n v="0"/>
  </r>
  <r>
    <x v="20"/>
    <s v="2000.4.3"/>
    <x v="1"/>
    <x v="5"/>
    <n v="30"/>
    <n v="6"/>
    <n v="100"/>
    <n v="6"/>
  </r>
  <r>
    <x v="20"/>
    <s v="2000.4.4"/>
    <x v="1"/>
    <x v="5"/>
    <n v="30"/>
    <n v="6"/>
    <n v="100"/>
    <n v="6"/>
  </r>
  <r>
    <x v="20"/>
    <s v="2000.5"/>
    <x v="0"/>
    <x v="2"/>
    <n v="10"/>
    <n v="0.44843049327354262"/>
    <n v="100"/>
    <n v="0.44843049327354267"/>
  </r>
  <r>
    <x v="20"/>
    <s v="2000.5.1"/>
    <x v="1"/>
    <x v="2"/>
    <n v="50"/>
    <n v="0.6097560975609756"/>
    <n v="100"/>
    <n v="0.6097560975609756"/>
  </r>
  <r>
    <x v="20"/>
    <s v="2000.5.2"/>
    <x v="1"/>
    <x v="2"/>
    <n v="50"/>
    <n v="0.6097560975609756"/>
    <n v="100"/>
    <n v="0.6097560975609756"/>
  </r>
  <r>
    <x v="20"/>
    <s v="2000.6"/>
    <x v="0"/>
    <x v="2"/>
    <n v="10"/>
    <n v="0.44843049327354262"/>
    <n v="100"/>
    <n v="0.44843049327354267"/>
  </r>
  <r>
    <x v="20"/>
    <s v="2000.6.1"/>
    <x v="3"/>
    <x v="2"/>
    <n v="0"/>
    <n v="0"/>
    <n v="100"/>
    <n v="0"/>
  </r>
  <r>
    <x v="20"/>
    <s v="2000.6.2"/>
    <x v="3"/>
    <x v="2"/>
    <n v="0"/>
    <n v="0"/>
    <n v="100"/>
    <n v="0"/>
  </r>
  <r>
    <x v="20"/>
    <s v="2000.6.3"/>
    <x v="1"/>
    <x v="2"/>
    <n v="50"/>
    <n v="0.6097560975609756"/>
    <n v="100"/>
    <n v="0.6097560975609756"/>
  </r>
  <r>
    <x v="20"/>
    <s v="2000.6.4"/>
    <x v="1"/>
    <x v="2"/>
    <n v="50"/>
    <n v="0.6097560975609756"/>
    <n v="100"/>
    <n v="0.6097560975609756"/>
  </r>
  <r>
    <x v="21"/>
    <s v="4000.1"/>
    <x v="0"/>
    <x v="2"/>
    <n v="16"/>
    <n v="0.71748878923766812"/>
    <n v="95"/>
    <n v="0.68161434977578461"/>
  </r>
  <r>
    <x v="21"/>
    <s v="4000.1.1"/>
    <x v="1"/>
    <x v="2"/>
    <n v="100"/>
    <n v="1.2195121951219512"/>
    <n v="95"/>
    <n v="1.1585365853658536"/>
  </r>
  <r>
    <x v="21"/>
    <s v="4000.2"/>
    <x v="0"/>
    <x v="2"/>
    <n v="17"/>
    <n v="0.7623318385650224"/>
    <n v="94"/>
    <n v="0.71659192825112106"/>
  </r>
  <r>
    <x v="21"/>
    <s v="4000.2.1"/>
    <x v="1"/>
    <x v="2"/>
    <n v="100"/>
    <n v="1.2195121951219512"/>
    <n v="94"/>
    <n v="1.1463414634146341"/>
  </r>
  <r>
    <x v="21"/>
    <s v="4000.3"/>
    <x v="0"/>
    <x v="2"/>
    <n v="17"/>
    <n v="0.7623318385650224"/>
    <n v="87"/>
    <n v="0.66322869955156949"/>
  </r>
  <r>
    <x v="21"/>
    <s v="4000.3.1"/>
    <x v="1"/>
    <x v="2"/>
    <n v="100"/>
    <n v="1.2195121951219512"/>
    <n v="87"/>
    <n v="1.0609756097560976"/>
  </r>
  <r>
    <x v="21"/>
    <s v="4000.4"/>
    <x v="0"/>
    <x v="2"/>
    <n v="17"/>
    <n v="0.7623318385650224"/>
    <n v="91"/>
    <n v="0.69372197309417027"/>
  </r>
  <r>
    <x v="21"/>
    <s v="4000.4.1"/>
    <x v="1"/>
    <x v="2"/>
    <n v="50"/>
    <n v="0.6097560975609756"/>
    <n v="91"/>
    <n v="0.55487804878048774"/>
  </r>
  <r>
    <x v="21"/>
    <s v="4000.4.2"/>
    <x v="1"/>
    <x v="2"/>
    <n v="50"/>
    <n v="0.6097560975609756"/>
    <n v="99"/>
    <n v="0.60365853658536583"/>
  </r>
  <r>
    <x v="21"/>
    <s v="4000.5"/>
    <x v="0"/>
    <x v="2"/>
    <n v="12"/>
    <n v="0.53811659192825112"/>
    <n v="100"/>
    <n v="0.53811659192825112"/>
  </r>
  <r>
    <x v="21"/>
    <s v="4000.5.1"/>
    <x v="1"/>
    <x v="2"/>
    <n v="20"/>
    <n v="0.24390243902439024"/>
    <n v="100"/>
    <n v="0.24390243902439024"/>
  </r>
  <r>
    <x v="21"/>
    <s v="4000.5.2"/>
    <x v="1"/>
    <x v="2"/>
    <n v="80"/>
    <n v="0.97560975609756095"/>
    <n v="100"/>
    <n v="0.97560975609756095"/>
  </r>
  <r>
    <x v="21"/>
    <s v="4000.6"/>
    <x v="0"/>
    <x v="2"/>
    <n v="16"/>
    <n v="0.71748878923766812"/>
    <n v="100"/>
    <n v="0.71748878923766812"/>
  </r>
  <r>
    <x v="21"/>
    <s v="4000.6.1"/>
    <x v="1"/>
    <x v="2"/>
    <n v="25"/>
    <n v="0.3048780487804878"/>
    <n v="100"/>
    <n v="0.3048780487804878"/>
  </r>
  <r>
    <x v="21"/>
    <s v="4000.6.2"/>
    <x v="3"/>
    <x v="2"/>
    <n v="0"/>
    <n v="0"/>
    <n v="100"/>
    <n v="0"/>
  </r>
  <r>
    <x v="21"/>
    <s v="4000.6.3"/>
    <x v="1"/>
    <x v="2"/>
    <n v="25"/>
    <n v="0.3048780487804878"/>
    <n v="100"/>
    <n v="0.3048780487804878"/>
  </r>
  <r>
    <x v="21"/>
    <s v="4000.6.4"/>
    <x v="1"/>
    <x v="2"/>
    <n v="25"/>
    <n v="0.3048780487804878"/>
    <n v="100"/>
    <n v="0.3048780487804878"/>
  </r>
  <r>
    <x v="21"/>
    <s v="4000.6.5"/>
    <x v="3"/>
    <x v="2"/>
    <n v="0"/>
    <n v="0"/>
    <n v="100"/>
    <n v="0"/>
  </r>
  <r>
    <x v="21"/>
    <s v="4000.6.6"/>
    <x v="1"/>
    <x v="2"/>
    <n v="25"/>
    <n v="0.3048780487804878"/>
    <n v="0"/>
    <n v="0"/>
  </r>
  <r>
    <x v="21"/>
    <s v="4000.8"/>
    <x v="0"/>
    <x v="2"/>
    <n v="5"/>
    <n v="0.22421524663677131"/>
    <n v="0"/>
    <n v="0"/>
  </r>
  <r>
    <x v="21"/>
    <s v="4000.8.1"/>
    <x v="1"/>
    <x v="2"/>
    <n v="100"/>
    <n v="1.2195121951219512"/>
    <n v="0"/>
    <n v="0"/>
  </r>
  <r>
    <x v="22"/>
    <s v="30.1"/>
    <x v="0"/>
    <x v="6"/>
    <n v="20"/>
    <n v="100"/>
    <n v="0"/>
    <n v="0"/>
  </r>
  <r>
    <x v="22"/>
    <s v="30.1.1"/>
    <x v="1"/>
    <x v="6"/>
    <n v="20"/>
    <n v="20"/>
    <n v="100"/>
    <n v="20"/>
  </r>
  <r>
    <x v="22"/>
    <s v="30.1.2"/>
    <x v="1"/>
    <x v="6"/>
    <n v="20"/>
    <n v="20"/>
    <n v="100"/>
    <n v="20"/>
  </r>
  <r>
    <x v="22"/>
    <s v="30.1.3"/>
    <x v="1"/>
    <x v="6"/>
    <n v="20"/>
    <n v="20"/>
    <n v="0"/>
    <n v="0"/>
  </r>
  <r>
    <x v="22"/>
    <s v="30.1.4"/>
    <x v="1"/>
    <x v="6"/>
    <n v="40"/>
    <n v="40"/>
    <n v="0"/>
    <n v="0"/>
  </r>
  <r>
    <x v="22"/>
    <s v="30.2"/>
    <x v="0"/>
    <x v="2"/>
    <n v="20"/>
    <n v="0.89686098654708524"/>
    <n v="0"/>
    <n v="0"/>
  </r>
  <r>
    <x v="22"/>
    <s v="30.2.1"/>
    <x v="1"/>
    <x v="2"/>
    <n v="15"/>
    <n v="0.18292682926829268"/>
    <n v="0"/>
    <n v="0"/>
  </r>
  <r>
    <x v="22"/>
    <s v="30.2.2"/>
    <x v="1"/>
    <x v="2"/>
    <n v="30"/>
    <n v="0.36585365853658536"/>
    <n v="0"/>
    <n v="0"/>
  </r>
  <r>
    <x v="22"/>
    <s v="30.2.3"/>
    <x v="1"/>
    <x v="2"/>
    <n v="50"/>
    <n v="0.6097560975609756"/>
    <n v="0"/>
    <n v="0"/>
  </r>
  <r>
    <x v="22"/>
    <s v="30.2.4"/>
    <x v="1"/>
    <x v="2"/>
    <n v="5"/>
    <n v="6.097560975609756E-2"/>
    <n v="0"/>
    <n v="0"/>
  </r>
  <r>
    <x v="22"/>
    <s v="30.4"/>
    <x v="0"/>
    <x v="3"/>
    <n v="20"/>
    <n v="8.3333333333333339"/>
    <n v="0"/>
    <n v="0"/>
  </r>
  <r>
    <x v="22"/>
    <s v="30.4.1"/>
    <x v="1"/>
    <x v="3"/>
    <n v="10"/>
    <n v="2.5"/>
    <n v="100"/>
    <n v="2.5"/>
  </r>
  <r>
    <x v="22"/>
    <s v="30.4.2"/>
    <x v="1"/>
    <x v="3"/>
    <n v="8"/>
    <n v="2"/>
    <n v="100"/>
    <n v="2"/>
  </r>
  <r>
    <x v="22"/>
    <s v="30.4.3"/>
    <x v="1"/>
    <x v="3"/>
    <n v="22"/>
    <n v="5.5"/>
    <n v="100"/>
    <n v="5.5"/>
  </r>
  <r>
    <x v="22"/>
    <s v="30.4.4"/>
    <x v="1"/>
    <x v="3"/>
    <n v="50"/>
    <n v="12.5"/>
    <n v="100"/>
    <n v="12.5"/>
  </r>
  <r>
    <x v="22"/>
    <s v="30.4.5"/>
    <x v="1"/>
    <x v="3"/>
    <n v="10"/>
    <n v="2.5"/>
    <n v="100"/>
    <n v="2.5"/>
  </r>
  <r>
    <x v="22"/>
    <s v="30.5"/>
    <x v="0"/>
    <x v="2"/>
    <n v="20"/>
    <n v="0.89686098654708524"/>
    <n v="0"/>
    <n v="0"/>
  </r>
  <r>
    <x v="22"/>
    <s v="30.5.1"/>
    <x v="1"/>
    <x v="2"/>
    <n v="20"/>
    <n v="0.24390243902439024"/>
    <n v="100"/>
    <n v="0.24390243902439024"/>
  </r>
  <r>
    <x v="22"/>
    <s v="30.5.2"/>
    <x v="1"/>
    <x v="2"/>
    <n v="80"/>
    <n v="0.97560975609756095"/>
    <n v="13"/>
    <n v="0.12682926829268293"/>
  </r>
  <r>
    <x v="22"/>
    <s v="30.6"/>
    <x v="0"/>
    <x v="3"/>
    <n v="20"/>
    <n v="8.3333333333333339"/>
    <n v="0"/>
    <n v="0"/>
  </r>
  <r>
    <x v="22"/>
    <s v="30.6.1"/>
    <x v="1"/>
    <x v="3"/>
    <n v="20"/>
    <n v="5"/>
    <n v="100"/>
    <n v="5"/>
  </r>
  <r>
    <x v="22"/>
    <s v="30.6.2"/>
    <x v="1"/>
    <x v="3"/>
    <n v="80"/>
    <n v="20"/>
    <n v="74.13"/>
    <n v="14.825999999999999"/>
  </r>
  <r>
    <x v="23"/>
    <s v="1000.1"/>
    <x v="0"/>
    <x v="2"/>
    <n v="20"/>
    <n v="0.89686098654708524"/>
    <n v="40.94"/>
    <n v="0.36717488789237668"/>
  </r>
  <r>
    <x v="23"/>
    <s v="1000.1.1"/>
    <x v="1"/>
    <x v="2"/>
    <n v="20"/>
    <n v="0.24390243902439024"/>
    <n v="100"/>
    <n v="0.24390243902439024"/>
  </r>
  <r>
    <x v="23"/>
    <s v="1000.1.2"/>
    <x v="1"/>
    <x v="2"/>
    <n v="80"/>
    <n v="0.97560975609756095"/>
    <n v="100"/>
    <n v="0.97560975609756095"/>
  </r>
  <r>
    <x v="23"/>
    <s v="1000.2"/>
    <x v="0"/>
    <x v="4"/>
    <n v="20"/>
    <n v="10.526315789473685"/>
    <n v="100"/>
    <n v="10.526315789473685"/>
  </r>
  <r>
    <x v="23"/>
    <s v="1000.2.1"/>
    <x v="1"/>
    <x v="4"/>
    <n v="50"/>
    <n v="4.5454545454545459"/>
    <n v="100"/>
    <n v="4.5454545454545459"/>
  </r>
  <r>
    <x v="23"/>
    <s v="1000.2.2"/>
    <x v="3"/>
    <x v="4"/>
    <n v="0"/>
    <n v="0"/>
    <n v="100"/>
    <n v="0"/>
  </r>
  <r>
    <x v="23"/>
    <s v="1000.2.3"/>
    <x v="1"/>
    <x v="4"/>
    <n v="30"/>
    <n v="2.7272727272727271"/>
    <n v="100"/>
    <n v="2.7272727272727271"/>
  </r>
  <r>
    <x v="23"/>
    <s v="1000.2.4"/>
    <x v="3"/>
    <x v="4"/>
    <n v="0"/>
    <n v="0"/>
    <n v="100"/>
    <n v="0"/>
  </r>
  <r>
    <x v="23"/>
    <s v="1000.2.5"/>
    <x v="1"/>
    <x v="4"/>
    <n v="20"/>
    <n v="1.8181818181818181"/>
    <n v="100"/>
    <n v="1.8181818181818181"/>
  </r>
  <r>
    <x v="23"/>
    <s v="1000.3"/>
    <x v="0"/>
    <x v="4"/>
    <n v="15"/>
    <n v="7.8947368421052628"/>
    <n v="100"/>
    <n v="7.8947368421052628"/>
  </r>
  <r>
    <x v="23"/>
    <s v="1000.3.1"/>
    <x v="1"/>
    <x v="4"/>
    <n v="20"/>
    <n v="1.8181818181818181"/>
    <n v="100"/>
    <n v="1.8181818181818181"/>
  </r>
  <r>
    <x v="23"/>
    <s v="1000.3.2"/>
    <x v="1"/>
    <x v="4"/>
    <n v="80"/>
    <n v="7.2727272727272725"/>
    <n v="100"/>
    <n v="7.2727272727272725"/>
  </r>
  <r>
    <x v="23"/>
    <s v="1000.4"/>
    <x v="0"/>
    <x v="2"/>
    <n v="15"/>
    <n v="0.67264573991031396"/>
    <n v="100"/>
    <n v="0.67264573991031396"/>
  </r>
  <r>
    <x v="23"/>
    <s v="1000.4.1"/>
    <x v="1"/>
    <x v="2"/>
    <n v="20"/>
    <n v="0.24390243902439024"/>
    <n v="100"/>
    <n v="0.24390243902439024"/>
  </r>
  <r>
    <x v="23"/>
    <s v="1000.4.2"/>
    <x v="1"/>
    <x v="2"/>
    <n v="80"/>
    <n v="0.97560975609756095"/>
    <n v="100"/>
    <n v="0.97560975609756095"/>
  </r>
  <r>
    <x v="23"/>
    <s v="1000.5"/>
    <x v="0"/>
    <x v="2"/>
    <n v="15"/>
    <n v="0.67264573991031396"/>
    <n v="100"/>
    <n v="0.67264573991031396"/>
  </r>
  <r>
    <x v="23"/>
    <s v="1000.5.1"/>
    <x v="1"/>
    <x v="2"/>
    <n v="20"/>
    <n v="0.24390243902439024"/>
    <n v="100"/>
    <n v="0.24390243902439024"/>
  </r>
  <r>
    <x v="23"/>
    <s v="1000.5.2"/>
    <x v="1"/>
    <x v="2"/>
    <n v="80"/>
    <n v="0.97560975609756095"/>
    <n v="100"/>
    <n v="0.97560975609756095"/>
  </r>
  <r>
    <x v="23"/>
    <s v="1000.6"/>
    <x v="0"/>
    <x v="2"/>
    <n v="15"/>
    <n v="0.67264573991031396"/>
    <n v="100"/>
    <n v="0.67264573991031396"/>
  </r>
  <r>
    <x v="23"/>
    <s v="1000.6.1"/>
    <x v="1"/>
    <x v="2"/>
    <n v="20"/>
    <n v="0.24390243902439024"/>
    <n v="100"/>
    <n v="0.24390243902439024"/>
  </r>
  <r>
    <x v="23"/>
    <s v="1000.6.2"/>
    <x v="1"/>
    <x v="2"/>
    <n v="40"/>
    <n v="0.48780487804878048"/>
    <n v="100"/>
    <n v="0.48780487804878048"/>
  </r>
  <r>
    <x v="23"/>
    <s v="1000.6.3"/>
    <x v="1"/>
    <x v="2"/>
    <n v="40"/>
    <n v="0.48780487804878048"/>
    <n v="100"/>
    <n v="0.48780487804878048"/>
  </r>
  <r>
    <x v="24"/>
    <s v="71.1"/>
    <x v="0"/>
    <x v="2"/>
    <n v="30"/>
    <n v="1.3452914798206279"/>
    <n v="83"/>
    <n v="1.1165919282511212"/>
  </r>
  <r>
    <x v="24"/>
    <s v="71.1.1"/>
    <x v="1"/>
    <x v="2"/>
    <n v="30"/>
    <n v="0.36585365853658536"/>
    <n v="100"/>
    <n v="0.36585365853658536"/>
  </r>
  <r>
    <x v="24"/>
    <s v="71.1.2"/>
    <x v="1"/>
    <x v="2"/>
    <n v="60"/>
    <n v="0.73170731707317072"/>
    <n v="83"/>
    <n v="0.60731707317073169"/>
  </r>
  <r>
    <x v="24"/>
    <s v="71.1.3"/>
    <x v="1"/>
    <x v="2"/>
    <n v="10"/>
    <n v="0.12195121951219512"/>
    <n v="66"/>
    <n v="8.0487804878048783E-2"/>
  </r>
  <r>
    <x v="24"/>
    <s v="71.2"/>
    <x v="0"/>
    <x v="2"/>
    <n v="20"/>
    <n v="0.89686098654708524"/>
    <n v="100"/>
    <n v="0.89686098654708535"/>
  </r>
  <r>
    <x v="24"/>
    <s v="71.2.1"/>
    <x v="1"/>
    <x v="2"/>
    <n v="30"/>
    <n v="0.36585365853658536"/>
    <n v="100"/>
    <n v="0.36585365853658536"/>
  </r>
  <r>
    <x v="24"/>
    <s v="71.2.2"/>
    <x v="1"/>
    <x v="2"/>
    <n v="60"/>
    <n v="0.73170731707317072"/>
    <n v="100"/>
    <n v="0.73170731707317072"/>
  </r>
  <r>
    <x v="24"/>
    <s v="71.2.3"/>
    <x v="1"/>
    <x v="2"/>
    <n v="10"/>
    <n v="0.12195121951219512"/>
    <n v="100"/>
    <n v="0.12195121951219512"/>
  </r>
  <r>
    <x v="24"/>
    <s v="71.3"/>
    <x v="0"/>
    <x v="2"/>
    <n v="20"/>
    <n v="0.89686098654708524"/>
    <n v="90"/>
    <n v="0.80717488789237679"/>
  </r>
  <r>
    <x v="24"/>
    <s v="71.3.1"/>
    <x v="1"/>
    <x v="2"/>
    <n v="30"/>
    <n v="0.36585365853658536"/>
    <n v="100"/>
    <n v="0.36585365853658536"/>
  </r>
  <r>
    <x v="24"/>
    <s v="71.3.2"/>
    <x v="1"/>
    <x v="2"/>
    <n v="20"/>
    <n v="0.24390243902439024"/>
    <n v="100"/>
    <n v="0.24390243902439024"/>
  </r>
  <r>
    <x v="24"/>
    <s v="71.3.3"/>
    <x v="1"/>
    <x v="2"/>
    <n v="40"/>
    <n v="0.48780487804878048"/>
    <n v="100"/>
    <n v="0.48780487804878048"/>
  </r>
  <r>
    <x v="24"/>
    <s v="71.3.4"/>
    <x v="1"/>
    <x v="2"/>
    <n v="10"/>
    <n v="0.12195121951219512"/>
    <n v="0"/>
    <n v="0"/>
  </r>
  <r>
    <x v="24"/>
    <s v="71.4"/>
    <x v="0"/>
    <x v="2"/>
    <n v="30"/>
    <n v="1.3452914798206279"/>
    <n v="99"/>
    <n v="1.3318385650224216"/>
  </r>
  <r>
    <x v="24"/>
    <s v="71.4.1"/>
    <x v="1"/>
    <x v="2"/>
    <n v="70"/>
    <n v="0.85365853658536583"/>
    <n v="99"/>
    <n v="0.84512195121951228"/>
  </r>
  <r>
    <x v="24"/>
    <s v="71.4.2"/>
    <x v="1"/>
    <x v="2"/>
    <n v="30"/>
    <n v="0.36585365853658536"/>
    <n v="0"/>
    <n v="0"/>
  </r>
  <r>
    <x v="25"/>
    <s v="130.1"/>
    <x v="0"/>
    <x v="3"/>
    <n v="100"/>
    <n v="41.666666666666664"/>
    <n v="100"/>
    <n v="41.666666666666657"/>
  </r>
  <r>
    <x v="25"/>
    <s v="130.1.1"/>
    <x v="1"/>
    <x v="3"/>
    <n v="10"/>
    <n v="2.5"/>
    <n v="100"/>
    <n v="2.5"/>
  </r>
  <r>
    <x v="25"/>
    <s v="130.1.2"/>
    <x v="1"/>
    <x v="3"/>
    <n v="30"/>
    <n v="7.5"/>
    <n v="100"/>
    <n v="7.5"/>
  </r>
  <r>
    <x v="25"/>
    <s v="130.1.3"/>
    <x v="3"/>
    <x v="3"/>
    <n v="0"/>
    <n v="0"/>
    <n v="100"/>
    <n v="0"/>
  </r>
  <r>
    <x v="25"/>
    <s v="130.1.4"/>
    <x v="1"/>
    <x v="3"/>
    <n v="30"/>
    <n v="7.5"/>
    <n v="100"/>
    <n v="7.5"/>
  </r>
  <r>
    <x v="25"/>
    <s v="130.1.5"/>
    <x v="1"/>
    <x v="3"/>
    <n v="30"/>
    <n v="7.5"/>
    <n v="100"/>
    <n v="7.5"/>
  </r>
  <r>
    <x v="26"/>
    <s v="6000.1"/>
    <x v="0"/>
    <x v="2"/>
    <n v="14"/>
    <n v="0.62780269058295968"/>
    <n v="0"/>
    <n v="0"/>
  </r>
  <r>
    <x v="26"/>
    <s v="6000.1.1"/>
    <x v="1"/>
    <x v="2"/>
    <n v="20"/>
    <n v="0.24390243902439024"/>
    <n v="100"/>
    <n v="0.24390243902439024"/>
  </r>
  <r>
    <x v="26"/>
    <s v="6000.1.2"/>
    <x v="1"/>
    <x v="2"/>
    <n v="20"/>
    <n v="0.24390243902439024"/>
    <n v="0"/>
    <n v="0"/>
  </r>
  <r>
    <x v="26"/>
    <s v="6000.1.3"/>
    <x v="1"/>
    <x v="2"/>
    <n v="30"/>
    <n v="0.36585365853658536"/>
    <n v="0"/>
    <n v="0"/>
  </r>
  <r>
    <x v="26"/>
    <s v="6000.1.4"/>
    <x v="1"/>
    <x v="2"/>
    <n v="30"/>
    <n v="0.36585365853658536"/>
    <n v="0"/>
    <n v="0"/>
  </r>
  <r>
    <x v="26"/>
    <s v="6000.2"/>
    <x v="0"/>
    <x v="2"/>
    <n v="14"/>
    <n v="0.62780269058295968"/>
    <n v="0"/>
    <n v="0"/>
  </r>
  <r>
    <x v="26"/>
    <s v="6000.2.1"/>
    <x v="1"/>
    <x v="2"/>
    <n v="20"/>
    <n v="0.24390243902439024"/>
    <n v="100"/>
    <n v="0.24390243902439024"/>
  </r>
  <r>
    <x v="26"/>
    <s v="6000.2.2"/>
    <x v="1"/>
    <x v="2"/>
    <n v="20"/>
    <n v="0.24390243902439024"/>
    <n v="0"/>
    <n v="0"/>
  </r>
  <r>
    <x v="26"/>
    <s v="6000.2.3"/>
    <x v="1"/>
    <x v="2"/>
    <n v="30"/>
    <n v="0.36585365853658536"/>
    <n v="0"/>
    <n v="0"/>
  </r>
  <r>
    <x v="26"/>
    <s v="6000.2.4"/>
    <x v="1"/>
    <x v="2"/>
    <n v="30"/>
    <n v="0.36585365853658536"/>
    <n v="0"/>
    <n v="0"/>
  </r>
  <r>
    <x v="26"/>
    <s v="6000.3"/>
    <x v="0"/>
    <x v="2"/>
    <n v="14"/>
    <n v="0.62780269058295968"/>
    <n v="0"/>
    <n v="0"/>
  </r>
  <r>
    <x v="26"/>
    <s v="6000.3.1"/>
    <x v="1"/>
    <x v="2"/>
    <n v="20"/>
    <n v="0.24390243902439024"/>
    <n v="100"/>
    <n v="0.24390243902439024"/>
  </r>
  <r>
    <x v="26"/>
    <s v="6000.3.2"/>
    <x v="1"/>
    <x v="2"/>
    <n v="20"/>
    <n v="0.24390243902439024"/>
    <n v="0"/>
    <n v="0"/>
  </r>
  <r>
    <x v="26"/>
    <s v="6000.3.3"/>
    <x v="1"/>
    <x v="2"/>
    <n v="30"/>
    <n v="0.36585365853658536"/>
    <n v="0"/>
    <n v="0"/>
  </r>
  <r>
    <x v="26"/>
    <s v="6000.3.4"/>
    <x v="1"/>
    <x v="2"/>
    <n v="30"/>
    <n v="0.36585365853658536"/>
    <n v="0"/>
    <n v="0"/>
  </r>
  <r>
    <x v="26"/>
    <s v="6000.4"/>
    <x v="0"/>
    <x v="2"/>
    <n v="14"/>
    <n v="0.62780269058295968"/>
    <n v="100"/>
    <n v="0.62780269058295968"/>
  </r>
  <r>
    <x v="26"/>
    <s v="6000.4.1"/>
    <x v="1"/>
    <x v="2"/>
    <n v="20"/>
    <n v="0.24390243902439024"/>
    <n v="100"/>
    <n v="0.24390243902439024"/>
  </r>
  <r>
    <x v="26"/>
    <s v="6000.4.2"/>
    <x v="1"/>
    <x v="2"/>
    <n v="20"/>
    <n v="0.24390243902439024"/>
    <n v="100"/>
    <n v="0.24390243902439024"/>
  </r>
  <r>
    <x v="26"/>
    <s v="6000.4.3"/>
    <x v="1"/>
    <x v="2"/>
    <n v="20"/>
    <n v="0.24390243902439024"/>
    <n v="100"/>
    <n v="0.24390243902439024"/>
  </r>
  <r>
    <x v="26"/>
    <s v="6000.4.4"/>
    <x v="1"/>
    <x v="2"/>
    <n v="20"/>
    <n v="0.24390243902439024"/>
    <n v="100"/>
    <n v="0.24390243902439024"/>
  </r>
  <r>
    <x v="26"/>
    <s v="6000.4.5"/>
    <x v="1"/>
    <x v="2"/>
    <n v="20"/>
    <n v="0.24390243902439024"/>
    <n v="100"/>
    <n v="0.24390243902439024"/>
  </r>
  <r>
    <x v="26"/>
    <s v="6000.5"/>
    <x v="0"/>
    <x v="2"/>
    <n v="14"/>
    <n v="0.62780269058295968"/>
    <n v="100"/>
    <n v="0.62780269058295968"/>
  </r>
  <r>
    <x v="26"/>
    <s v="6000.5.1"/>
    <x v="1"/>
    <x v="2"/>
    <n v="10"/>
    <n v="0.12195121951219512"/>
    <n v="100"/>
    <n v="0.12195121951219512"/>
  </r>
  <r>
    <x v="26"/>
    <s v="6000.5.2"/>
    <x v="1"/>
    <x v="2"/>
    <n v="10"/>
    <n v="0.12195121951219512"/>
    <n v="100"/>
    <n v="0.12195121951219512"/>
  </r>
  <r>
    <x v="26"/>
    <s v="6000.5.3"/>
    <x v="1"/>
    <x v="2"/>
    <n v="10"/>
    <n v="0.12195121951219512"/>
    <n v="100"/>
    <n v="0.12195121951219512"/>
  </r>
  <r>
    <x v="26"/>
    <s v="6000.5.4"/>
    <x v="1"/>
    <x v="2"/>
    <n v="10"/>
    <n v="0.12195121951219512"/>
    <n v="100"/>
    <n v="0.12195121951219512"/>
  </r>
  <r>
    <x v="26"/>
    <s v="6000.5.5"/>
    <x v="1"/>
    <x v="2"/>
    <n v="10"/>
    <n v="0.12195121951219512"/>
    <n v="100"/>
    <n v="0.12195121951219512"/>
  </r>
  <r>
    <x v="26"/>
    <s v="6000.5.6"/>
    <x v="1"/>
    <x v="2"/>
    <n v="25"/>
    <n v="0.3048780487804878"/>
    <n v="100"/>
    <n v="0.3048780487804878"/>
  </r>
  <r>
    <x v="26"/>
    <s v="6000.5.7"/>
    <x v="1"/>
    <x v="2"/>
    <n v="25"/>
    <n v="0.3048780487804878"/>
    <n v="100"/>
    <n v="0.3048780487804878"/>
  </r>
  <r>
    <x v="26"/>
    <s v="6000.6"/>
    <x v="0"/>
    <x v="2"/>
    <n v="14"/>
    <n v="0.62780269058295968"/>
    <n v="0"/>
    <n v="0"/>
  </r>
  <r>
    <x v="26"/>
    <s v="6000.6.1"/>
    <x v="1"/>
    <x v="2"/>
    <n v="20"/>
    <n v="0.24390243902439024"/>
    <n v="100"/>
    <n v="0.24390243902439024"/>
  </r>
  <r>
    <x v="26"/>
    <s v="6000.6.2"/>
    <x v="1"/>
    <x v="2"/>
    <n v="30"/>
    <n v="0.36585365853658536"/>
    <n v="100"/>
    <n v="0.36585365853658536"/>
  </r>
  <r>
    <x v="26"/>
    <s v="6000.6.3"/>
    <x v="1"/>
    <x v="2"/>
    <n v="50"/>
    <n v="0.6097560975609756"/>
    <n v="0"/>
    <n v="0"/>
  </r>
  <r>
    <x v="26"/>
    <s v="6000.7"/>
    <x v="0"/>
    <x v="2"/>
    <n v="16"/>
    <n v="0.71748878923766812"/>
    <n v="100"/>
    <n v="0.71748878923766812"/>
  </r>
  <r>
    <x v="26"/>
    <s v="6000.7.1"/>
    <x v="1"/>
    <x v="2"/>
    <n v="20"/>
    <n v="0.24390243902439024"/>
    <n v="100"/>
    <n v="0.24390243902439024"/>
  </r>
  <r>
    <x v="26"/>
    <s v="6000.7.2"/>
    <x v="1"/>
    <x v="2"/>
    <n v="20"/>
    <n v="0.24390243902439024"/>
    <n v="100"/>
    <n v="0.24390243902439024"/>
  </r>
  <r>
    <x v="26"/>
    <s v="6000.7.3"/>
    <x v="1"/>
    <x v="2"/>
    <n v="30"/>
    <n v="0.36585365853658536"/>
    <n v="100"/>
    <n v="0.36585365853658536"/>
  </r>
  <r>
    <x v="26"/>
    <s v="6000.7.4"/>
    <x v="1"/>
    <x v="2"/>
    <n v="30"/>
    <n v="0.36585365853658536"/>
    <n v="100"/>
    <n v="0.36585365853658536"/>
  </r>
  <r>
    <x v="27"/>
    <s v="3003.1"/>
    <x v="0"/>
    <x v="2"/>
    <n v="20"/>
    <n v="0.89686098654708524"/>
    <n v="83"/>
    <n v="0.74439461883408076"/>
  </r>
  <r>
    <x v="27"/>
    <s v="3003.1.1"/>
    <x v="1"/>
    <x v="2"/>
    <n v="30"/>
    <n v="0.36585365853658536"/>
    <n v="100"/>
    <n v="0.36585365853658536"/>
  </r>
  <r>
    <x v="27"/>
    <s v="3003.1.2"/>
    <x v="3"/>
    <x v="2"/>
    <n v="0"/>
    <n v="0"/>
    <n v="100"/>
    <n v="0"/>
  </r>
  <r>
    <x v="27"/>
    <s v="3003.1.3"/>
    <x v="1"/>
    <x v="2"/>
    <n v="70"/>
    <n v="0.85365853658536583"/>
    <n v="83"/>
    <n v="0.70853658536585373"/>
  </r>
  <r>
    <x v="27"/>
    <s v="3003.2"/>
    <x v="0"/>
    <x v="2"/>
    <n v="10"/>
    <n v="0.44843049327354262"/>
    <n v="0"/>
    <n v="0"/>
  </r>
  <r>
    <x v="27"/>
    <s v="3003.2.1"/>
    <x v="1"/>
    <x v="2"/>
    <n v="30"/>
    <n v="0.36585365853658536"/>
    <n v="94.1"/>
    <n v="0.3442682926829268"/>
  </r>
  <r>
    <x v="27"/>
    <s v="3003.2.2"/>
    <x v="1"/>
    <x v="2"/>
    <n v="30"/>
    <n v="0.36585365853658536"/>
    <n v="75"/>
    <n v="0.27439024390243899"/>
  </r>
  <r>
    <x v="27"/>
    <s v="3003.2.3"/>
    <x v="1"/>
    <x v="2"/>
    <n v="40"/>
    <n v="0.48780487804878048"/>
    <n v="96"/>
    <n v="0.46829268292682924"/>
  </r>
  <r>
    <x v="27"/>
    <s v="3003.3"/>
    <x v="0"/>
    <x v="2"/>
    <n v="20"/>
    <n v="0.89686098654708524"/>
    <n v="68.41"/>
    <n v="0.61354260089686097"/>
  </r>
  <r>
    <x v="27"/>
    <s v="3003.3.1"/>
    <x v="1"/>
    <x v="2"/>
    <n v="20"/>
    <n v="0.24390243902439024"/>
    <n v="100"/>
    <n v="0.24390243902439024"/>
  </r>
  <r>
    <x v="27"/>
    <s v="3003.3.2"/>
    <x v="1"/>
    <x v="2"/>
    <n v="80"/>
    <n v="0.97560975609756095"/>
    <n v="77.95"/>
    <n v="0.76048780487804879"/>
  </r>
  <r>
    <x v="27"/>
    <s v="3003.4"/>
    <x v="0"/>
    <x v="2"/>
    <n v="15"/>
    <n v="0.67264573991031396"/>
    <n v="60"/>
    <n v="0.4035874439461884"/>
  </r>
  <r>
    <x v="27"/>
    <s v="3003.4.1"/>
    <x v="1"/>
    <x v="2"/>
    <n v="20"/>
    <n v="0.24390243902439024"/>
    <n v="0"/>
    <n v="0"/>
  </r>
  <r>
    <x v="27"/>
    <s v="3003.4.2"/>
    <x v="1"/>
    <x v="2"/>
    <n v="20"/>
    <n v="0.24390243902439024"/>
    <n v="0"/>
    <n v="0"/>
  </r>
  <r>
    <x v="27"/>
    <s v="3003.4.3"/>
    <x v="1"/>
    <x v="2"/>
    <n v="60"/>
    <n v="0.73170731707317072"/>
    <n v="60"/>
    <n v="0.43902439024390238"/>
  </r>
  <r>
    <x v="27"/>
    <s v="3003.5"/>
    <x v="0"/>
    <x v="4"/>
    <n v="20"/>
    <n v="10.526315789473685"/>
    <n v="100"/>
    <n v="10.526315789473685"/>
  </r>
  <r>
    <x v="27"/>
    <s v="3003.5.1"/>
    <x v="1"/>
    <x v="4"/>
    <n v="10"/>
    <n v="0.90909090909090906"/>
    <n v="100"/>
    <n v="0.90909090909090906"/>
  </r>
  <r>
    <x v="27"/>
    <s v="3003.5.2"/>
    <x v="1"/>
    <x v="4"/>
    <n v="50"/>
    <n v="4.5454545454545459"/>
    <n v="100"/>
    <n v="4.5454545454545459"/>
  </r>
  <r>
    <x v="27"/>
    <s v="3003.5.3"/>
    <x v="1"/>
    <x v="4"/>
    <n v="20"/>
    <n v="1.8181818181818181"/>
    <n v="100"/>
    <n v="1.8181818181818181"/>
  </r>
  <r>
    <x v="27"/>
    <s v="3003.5.4"/>
    <x v="1"/>
    <x v="4"/>
    <n v="20"/>
    <n v="1.8181818181818181"/>
    <n v="100"/>
    <n v="1.8181818181818181"/>
  </r>
  <r>
    <x v="27"/>
    <s v="3003.6"/>
    <x v="0"/>
    <x v="2"/>
    <n v="15"/>
    <n v="0.67264573991031396"/>
    <n v="100"/>
    <n v="0.67264573991031396"/>
  </r>
  <r>
    <x v="27"/>
    <s v="3003.6.1"/>
    <x v="1"/>
    <x v="2"/>
    <n v="10"/>
    <n v="0.12195121951219512"/>
    <n v="100"/>
    <n v="0.12195121951219512"/>
  </r>
  <r>
    <x v="27"/>
    <s v="3003.6.2"/>
    <x v="1"/>
    <x v="2"/>
    <n v="10"/>
    <n v="0.12195121951219512"/>
    <n v="100"/>
    <n v="0.12195121951219512"/>
  </r>
  <r>
    <x v="27"/>
    <s v="3003.6.3"/>
    <x v="1"/>
    <x v="2"/>
    <n v="80"/>
    <n v="0.97560975609756095"/>
    <n v="100"/>
    <n v="0.97560975609756095"/>
  </r>
  <r>
    <x v="27"/>
    <s v="3003.6.4"/>
    <x v="2"/>
    <x v="2"/>
    <m/>
    <n v="0"/>
    <m/>
    <m/>
  </r>
  <r>
    <x v="27"/>
    <s v="3003.6.5"/>
    <x v="4"/>
    <x v="2"/>
    <m/>
    <n v="0"/>
    <m/>
    <m/>
  </r>
  <r>
    <x v="27"/>
    <s v="3003.6.6"/>
    <x v="4"/>
    <x v="2"/>
    <m/>
    <n v="0"/>
    <m/>
    <m/>
  </r>
  <r>
    <x v="27"/>
    <s v="3003.6.7"/>
    <x v="4"/>
    <x v="2"/>
    <m/>
    <n v="0"/>
    <m/>
    <m/>
  </r>
  <r>
    <x v="27"/>
    <s v="3003.6.8"/>
    <x v="2"/>
    <x v="2"/>
    <m/>
    <n v="0"/>
    <m/>
    <m/>
  </r>
  <r>
    <x v="28"/>
    <s v="3000.1"/>
    <x v="0"/>
    <x v="2"/>
    <n v="20"/>
    <n v="0.89686098654708524"/>
    <n v="100"/>
    <n v="0.89686098654708535"/>
  </r>
  <r>
    <x v="28"/>
    <s v="3000.1.1"/>
    <x v="1"/>
    <x v="2"/>
    <n v="100"/>
    <n v="1.2195121951219512"/>
    <n v="100"/>
    <n v="1.2195121951219512"/>
  </r>
  <r>
    <x v="28"/>
    <s v="3000.1.2"/>
    <x v="3"/>
    <x v="2"/>
    <n v="0"/>
    <n v="0"/>
    <n v="100"/>
    <n v="0"/>
  </r>
  <r>
    <x v="28"/>
    <s v="3000.1.3"/>
    <x v="3"/>
    <x v="2"/>
    <n v="0"/>
    <n v="0"/>
    <n v="100"/>
    <n v="0"/>
  </r>
  <r>
    <x v="28"/>
    <s v="3000.2"/>
    <x v="0"/>
    <x v="2"/>
    <n v="20"/>
    <n v="0.89686098654708524"/>
    <n v="100"/>
    <n v="0.89686098654708535"/>
  </r>
  <r>
    <x v="28"/>
    <s v="3000.2.1"/>
    <x v="1"/>
    <x v="2"/>
    <n v="30"/>
    <n v="0.36585365853658536"/>
    <n v="100"/>
    <n v="0.36585365853658536"/>
  </r>
  <r>
    <x v="28"/>
    <s v="3000.2.2"/>
    <x v="3"/>
    <x v="2"/>
    <n v="0"/>
    <n v="0"/>
    <n v="100"/>
    <n v="0"/>
  </r>
  <r>
    <x v="28"/>
    <s v="3000.2.3"/>
    <x v="1"/>
    <x v="2"/>
    <n v="30"/>
    <n v="0.36585365853658536"/>
    <n v="100"/>
    <n v="0.36585365853658536"/>
  </r>
  <r>
    <x v="28"/>
    <s v="3000.2.4"/>
    <x v="3"/>
    <x v="2"/>
    <n v="0"/>
    <n v="0"/>
    <n v="100"/>
    <n v="0"/>
  </r>
  <r>
    <x v="28"/>
    <s v="3000.2.5"/>
    <x v="1"/>
    <x v="2"/>
    <n v="40"/>
    <n v="0.48780487804878048"/>
    <n v="100"/>
    <n v="0.48780487804878048"/>
  </r>
  <r>
    <x v="28"/>
    <s v="3000.2.6"/>
    <x v="3"/>
    <x v="2"/>
    <n v="0"/>
    <n v="0"/>
    <n v="100"/>
    <n v="0"/>
  </r>
  <r>
    <x v="28"/>
    <s v="3000.3"/>
    <x v="0"/>
    <x v="2"/>
    <n v="20"/>
    <n v="0.89686098654708524"/>
    <n v="100"/>
    <n v="0.89686098654708535"/>
  </r>
  <r>
    <x v="28"/>
    <s v="3000.3.1"/>
    <x v="1"/>
    <x v="2"/>
    <n v="20"/>
    <n v="0.24390243902439024"/>
    <n v="100"/>
    <n v="0.24390243902439024"/>
  </r>
  <r>
    <x v="28"/>
    <s v="3000.3.2"/>
    <x v="1"/>
    <x v="2"/>
    <n v="80"/>
    <n v="0.97560975609756095"/>
    <n v="100"/>
    <n v="0.97560975609756095"/>
  </r>
  <r>
    <x v="28"/>
    <s v="3000.4"/>
    <x v="0"/>
    <x v="2"/>
    <n v="20"/>
    <n v="0.89686098654708524"/>
    <n v="100"/>
    <n v="0.89686098654708535"/>
  </r>
  <r>
    <x v="28"/>
    <s v="3000.4.1"/>
    <x v="1"/>
    <x v="2"/>
    <n v="50"/>
    <n v="0.6097560975609756"/>
    <n v="100"/>
    <n v="0.6097560975609756"/>
  </r>
  <r>
    <x v="28"/>
    <s v="3000.4.2"/>
    <x v="3"/>
    <x v="2"/>
    <n v="0"/>
    <n v="0"/>
    <n v="100"/>
    <n v="0"/>
  </r>
  <r>
    <x v="28"/>
    <s v="3000.4.3"/>
    <x v="1"/>
    <x v="2"/>
    <n v="50"/>
    <n v="0.6097560975609756"/>
    <n v="100"/>
    <n v="0.6097560975609756"/>
  </r>
  <r>
    <x v="28"/>
    <s v="3000.4.4"/>
    <x v="3"/>
    <x v="2"/>
    <n v="0"/>
    <n v="0"/>
    <n v="100"/>
    <n v="0"/>
  </r>
  <r>
    <x v="28"/>
    <s v="3000.5"/>
    <x v="0"/>
    <x v="4"/>
    <n v="20"/>
    <n v="10.526315789473685"/>
    <n v="100"/>
    <n v="10.526315789473685"/>
  </r>
  <r>
    <x v="28"/>
    <s v="3000.5.1"/>
    <x v="1"/>
    <x v="4"/>
    <n v="20"/>
    <n v="1.8181818181818181"/>
    <n v="100"/>
    <n v="1.8181818181818181"/>
  </r>
  <r>
    <x v="28"/>
    <s v="3000.5.2"/>
    <x v="1"/>
    <x v="4"/>
    <n v="80"/>
    <n v="7.2727272727272725"/>
    <n v="100"/>
    <n v="7.2727272727272725"/>
  </r>
  <r>
    <x v="29"/>
    <s v="100.1"/>
    <x v="0"/>
    <x v="2"/>
    <n v="25"/>
    <n v="1.1210762331838564"/>
    <n v="0"/>
    <n v="0"/>
  </r>
  <r>
    <x v="29"/>
    <s v="100.1.1"/>
    <x v="1"/>
    <x v="2"/>
    <n v="25"/>
    <n v="0.3048780487804878"/>
    <n v="100"/>
    <n v="0.3048780487804878"/>
  </r>
  <r>
    <x v="29"/>
    <s v="100.1.2"/>
    <x v="1"/>
    <x v="2"/>
    <n v="15"/>
    <n v="0.18292682926829268"/>
    <n v="100"/>
    <n v="0.18292682926829268"/>
  </r>
  <r>
    <x v="29"/>
    <s v="100.1.3"/>
    <x v="1"/>
    <x v="2"/>
    <n v="60"/>
    <n v="0.73170731707317072"/>
    <n v="47"/>
    <n v="0.34390243902439027"/>
  </r>
  <r>
    <x v="29"/>
    <s v="100.2"/>
    <x v="0"/>
    <x v="2"/>
    <n v="25"/>
    <n v="1.1210762331838564"/>
    <n v="0"/>
    <n v="0"/>
  </r>
  <r>
    <x v="29"/>
    <s v="100.2.1"/>
    <x v="1"/>
    <x v="2"/>
    <n v="30"/>
    <n v="0.36585365853658536"/>
    <n v="100"/>
    <n v="0.36585365853658536"/>
  </r>
  <r>
    <x v="29"/>
    <s v="100.2.2"/>
    <x v="1"/>
    <x v="2"/>
    <n v="10"/>
    <n v="0.12195121951219512"/>
    <n v="100"/>
    <n v="0.12195121951219512"/>
  </r>
  <r>
    <x v="29"/>
    <s v="100.2.3"/>
    <x v="1"/>
    <x v="2"/>
    <n v="60"/>
    <n v="0.73170731707317072"/>
    <n v="71"/>
    <n v="0.51951219512195124"/>
  </r>
  <r>
    <x v="29"/>
    <s v="100.3"/>
    <x v="0"/>
    <x v="2"/>
    <n v="25"/>
    <n v="1.1210762331838564"/>
    <n v="0"/>
    <n v="0"/>
  </r>
  <r>
    <x v="29"/>
    <s v="100.3.1"/>
    <x v="1"/>
    <x v="2"/>
    <n v="50"/>
    <n v="0.6097560975609756"/>
    <n v="0"/>
    <n v="0"/>
  </r>
  <r>
    <x v="29"/>
    <s v="100.3.2"/>
    <x v="1"/>
    <x v="2"/>
    <n v="50"/>
    <n v="0.6097560975609756"/>
    <n v="57"/>
    <n v="0.34756097560975613"/>
  </r>
  <r>
    <x v="29"/>
    <s v="100.4"/>
    <x v="0"/>
    <x v="2"/>
    <n v="25"/>
    <n v="1.1210762331838564"/>
    <n v="0"/>
    <n v="0"/>
  </r>
  <r>
    <x v="29"/>
    <s v="100.4.1"/>
    <x v="1"/>
    <x v="2"/>
    <n v="10"/>
    <n v="0.12195121951219512"/>
    <n v="100"/>
    <n v="0.12195121951219512"/>
  </r>
  <r>
    <x v="29"/>
    <s v="100.4.2"/>
    <x v="1"/>
    <x v="2"/>
    <n v="30"/>
    <n v="0.36585365853658536"/>
    <n v="100"/>
    <n v="0.36585365853658536"/>
  </r>
  <r>
    <x v="29"/>
    <s v="100.4.3"/>
    <x v="1"/>
    <x v="2"/>
    <n v="60"/>
    <n v="0.73170731707317072"/>
    <n v="0"/>
    <n v="0"/>
  </r>
  <r>
    <x v="30"/>
    <s v="141.1"/>
    <x v="0"/>
    <x v="5"/>
    <n v="30"/>
    <n v="25"/>
    <n v="73"/>
    <n v="18.25"/>
  </r>
  <r>
    <x v="30"/>
    <s v="141.1.1"/>
    <x v="1"/>
    <x v="5"/>
    <n v="25"/>
    <n v="5"/>
    <n v="100"/>
    <n v="5"/>
  </r>
  <r>
    <x v="30"/>
    <s v="141.1.2"/>
    <x v="1"/>
    <x v="5"/>
    <n v="25"/>
    <n v="5"/>
    <n v="100"/>
    <n v="5"/>
  </r>
  <r>
    <x v="30"/>
    <s v="141.1.3"/>
    <x v="1"/>
    <x v="5"/>
    <n v="50"/>
    <n v="10"/>
    <n v="100"/>
    <n v="10"/>
  </r>
  <r>
    <x v="30"/>
    <s v="141.2"/>
    <x v="0"/>
    <x v="5"/>
    <n v="30"/>
    <n v="25"/>
    <n v="95"/>
    <n v="23.75"/>
  </r>
  <r>
    <x v="30"/>
    <s v="141.2.1"/>
    <x v="1"/>
    <x v="5"/>
    <n v="30"/>
    <n v="6"/>
    <n v="100"/>
    <n v="6"/>
  </r>
  <r>
    <x v="30"/>
    <s v="141.2.2"/>
    <x v="1"/>
    <x v="5"/>
    <n v="30"/>
    <n v="6"/>
    <n v="100"/>
    <n v="6"/>
  </r>
  <r>
    <x v="30"/>
    <s v="141.2.3"/>
    <x v="1"/>
    <x v="5"/>
    <n v="40"/>
    <n v="8"/>
    <n v="95"/>
    <n v="7.6"/>
  </r>
  <r>
    <x v="30"/>
    <s v="141.3"/>
    <x v="0"/>
    <x v="5"/>
    <n v="40"/>
    <n v="33.333333333333329"/>
    <n v="100"/>
    <n v="33.333333333333329"/>
  </r>
  <r>
    <x v="30"/>
    <s v="141.3.1"/>
    <x v="1"/>
    <x v="5"/>
    <n v="100"/>
    <n v="20"/>
    <n v="100"/>
    <n v="2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82">
  <r>
    <x v="0"/>
    <s v="GRUPO DE TRABAJO DE DESARROLLO DE TALENTO HUMANO"/>
    <s v="117.1"/>
    <s v="117-GRUPO DE TRABAJO DE DESARROLLO DE TALENTO HUMANO"/>
    <n v="0"/>
    <x v="0"/>
    <s v="117.1"/>
    <s v="Innovador"/>
    <s v="Fortalecer la gestión de la información, el conocimiento y la innovación para optimizar la capacidad institucional _x000a_"/>
    <s v="Cumplimiento de productos del PAI asociados a Fortalecer la gestión de la información, el conocimiento y la innovación para optimizar la capacidad institucional _x000a_"/>
    <s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PND - 5-31-5-b- Convergencia regional - Entidades públicas territoriales y nacionales fortalecidas "/>
    <s v="No"/>
    <s v="N/A"/>
    <s v="Política de Gestión Estratégica del Talento Humano _DIMENSIÓN Talento humano"/>
    <s v="N/A"/>
    <s v="Estrategia de ingreso efectivo de nuevos funcionarios que conduzca a la garantía del bienestar integral implementada. (Informe final de la implementación de la estrategia)"/>
    <n v="15"/>
    <n v="100"/>
    <s v="Porcentual"/>
    <s v="% de estrategias de ingreso efectivo de nuevos funcionarios realizada / 100% de estrategias de ingreso efectivo de nuevos funcionarios a realizar"/>
    <d v="2025-02-03T00:00:00"/>
    <d v="2025-11-28T00:00:00"/>
    <s v="117-GRUPO DE TRABAJO DE DESARROLLO DE TALENTO HUMANO"/>
    <n v="15"/>
    <n v="100"/>
    <s v="Se elaboró el informe final de la implementación de la estrategia de ingreso efectivo de nuevos funcionarios. Las actividades desarrolladas en el marco de la estrategia estuvieron orientadas a facilitar la adaptación institucional, fortalecer el sentido de pertenencia y garantizar un proceso de incorporación efectivo y humano para quienes ingresan a la entidad en calidad de servidores de carrera administrativa._x000a_La estrategia incluyó el Tour de Bienvenida, el envío del correo con las palabras de bienvenida y video, el desarrollo del programa “Escuchando tus emociones”, el taller de adaptación al cambio y la aplicación de la encuesta sociodemográfica."/>
    <d v="2025-11-28T00:00:00"/>
    <n v="100"/>
    <s v="Se verifico el cumplimiento del producto de acuerdo con soporte adjunto informe de implementación de la estrategia de ingreso efectivo.  "/>
    <d v="2025-11-28T00:00:00"/>
    <n v="100"/>
    <n v="15"/>
    <x v="0"/>
  </r>
  <r>
    <x v="0"/>
    <s v="GRUPO DE TRABAJO DE DESARROLLO DE TALENTO HUMANO"/>
    <s v="117.1.1"/>
    <s v="117-GRUPO DE TRABAJO DE DESARROLLO DE TALENTO HUMANO"/>
    <n v="0"/>
    <x v="1"/>
    <s v="117.1.1"/>
    <s v="N/A"/>
    <s v="N/A"/>
    <s v="N/A"/>
    <s v="N/A"/>
    <s v="N/A"/>
    <s v="N/A"/>
    <s v="N/A"/>
    <s v="N/A"/>
    <s v="N/A"/>
    <s v="Diseñar y ejecutar la campaña &quot;Bienvenido a la SIC&quot;, dirigida a los nuevos funcionarios, que incluya como mínimo: Correo de bienvenida, tour virtual y explicación de los beneficios de la entidad (Documento del diseño de la campaña, informe semestral de seguimiento y evidencias de su cumplimiento)"/>
    <n v="25"/>
    <n v="100"/>
    <s v="Porcentual"/>
    <s v="% de nuevos servidores impactados con la campaña / 100% de nuevos servidores"/>
    <d v="2025-02-03T00:00:00"/>
    <d v="2025-11-28T00:00:00"/>
    <s v="117-GRUPO DE TRABAJO DE DESARROLLO DE TALENTO HUMANO"/>
    <n v="3.75"/>
    <n v="100"/>
    <s v="A los servidores nuevos que ingresaron a la SIC en el mes de noviembre se les envió por correo electrónico, palabras de bienvenidas y link del video del tur virtual, se realizó un informe de la campaña de bienvenida en donde se indica el número de participantes y se menciona que durante este proceso se han acompañado a los servidores en su adaptación institucional."/>
    <d v="2025-11-28T00:00:00"/>
    <n v="100"/>
    <s v="Se verifica el cumplimiento de la actividad al 100%, se soporta con los entregables que corresponde a la ejecución de la campaña en noviembre y el informe final de ejecución de la campaña "/>
    <d v="2025-11-28T00:00:00"/>
    <n v="100"/>
    <n v="3.75"/>
    <x v="0"/>
  </r>
  <r>
    <x v="0"/>
    <s v="GRUPO DE TRABAJO DE DESARROLLO DE TALENTO HUMANO"/>
    <s v="117.1.2"/>
    <s v="117-GRUPO DE TRABAJO DE DESARROLLO DE TALENTO HUMANO"/>
    <n v="0"/>
    <x v="1"/>
    <s v="117.1.2"/>
    <s v="N/A"/>
    <s v="N/A"/>
    <s v="N/A"/>
    <s v="N/A"/>
    <s v="N/A"/>
    <s v="N/A"/>
    <s v="N/A"/>
    <s v="N/A"/>
    <s v="N/A"/>
    <s v="Realizar un Taller de adaptación al cambio dirigido a los líderes de las área (Listado de asistencia del taller)"/>
    <n v="25"/>
    <n v="1"/>
    <s v="Númerica"/>
    <s v="# de taller de adaptación al cambio dirigido a los líderes realizado / 1 taller de adaptación al cambio dirigido a los líderes a realizar"/>
    <d v="2025-04-01T00:00:00"/>
    <d v="2025-04-30T00:00:00"/>
    <s v="117-GRUPO DE TRABAJO DE DESARROLLO DE TALENTO HUMANO"/>
    <n v="3.75"/>
    <n v="100"/>
    <s v="Se realizó el taller de adaptación al cambio dirigido a los líderes del área "/>
    <d v="2025-04-30T00:00:00"/>
    <n v="100"/>
    <s v="Se avala el cumplimiento de la presente actividad se allega lista de asistencia donde se evidencia taller de liderazgo para el cambio."/>
    <d v="2025-04-30T00:00:00"/>
    <n v="100"/>
    <n v="3.75"/>
    <x v="1"/>
  </r>
  <r>
    <x v="0"/>
    <s v="GRUPO DE TRABAJO DE DESARROLLO DE TALENTO HUMANO"/>
    <s v="117.1.3"/>
    <s v="117-GRUPO DE TRABAJO DE DESARROLLO DE TALENTO HUMANO"/>
    <n v="0"/>
    <x v="1"/>
    <s v="117.1.3"/>
    <s v="N/A"/>
    <s v="N/A"/>
    <s v="N/A"/>
    <s v="N/A"/>
    <s v="N/A"/>
    <s v="N/A"/>
    <s v="N/A"/>
    <s v="N/A"/>
    <s v="N/A"/>
    <s v="Realizar encuesta sociodemográfica con el fin de caracterizar a los servidores e identificar acciones de mejora en pro de la felicidad de los servidores.  (Informe de los resultados de la encuesta / Documento que defina las acciones de mejora a implementar.)"/>
    <n v="25"/>
    <n v="1"/>
    <s v="Númerica"/>
    <s v="# de informe realizado / 1 informe programado"/>
    <d v="2025-06-03T00:00:00"/>
    <d v="2025-07-01T00:00:00"/>
    <s v="117-GRUPO DE TRABAJO DE DESARROLLO DE TALENTO HUMANO"/>
    <n v="3.75"/>
    <n v="100"/>
    <s v="Realizar encuesta sociodemográfica con el fin de caracterizar a los servidores e identificar acciones de mejora en pro de la felicidad de los servidores."/>
    <d v="2025-06-27T00:00:00"/>
    <n v="100"/>
    <s v="Se avala el cumplimiento de la presente actividad. en donde se evidencia mediante un informe el análisis dado a la encuesta sociodemográfica realizada a los servidores públicos de la SIC "/>
    <d v="2025-06-27T00:00:00"/>
    <n v="100"/>
    <n v="3.75"/>
    <x v="2"/>
  </r>
  <r>
    <x v="0"/>
    <s v="GRUPO DE TRABAJO DE DESARROLLO DE TALENTO HUMANO"/>
    <s v="117.1.4"/>
    <s v="117-GRUPO DE TRABAJO DE DESARROLLO DE TALENTO HUMANO"/>
    <n v="0"/>
    <x v="1"/>
    <s v="117.1.4"/>
    <s v="N/A"/>
    <s v="N/A"/>
    <s v="N/A"/>
    <s v="N/A"/>
    <s v="N/A"/>
    <s v="N/A"/>
    <s v="N/A"/>
    <s v="N/A"/>
    <s v="N/A"/>
    <s v="Realizar campañas &quot;escuchando tus emociones&quot; (Informe con estadísticas de las personas que participaron de la campaña)"/>
    <n v="25"/>
    <n v="6"/>
    <s v="Númerica"/>
    <s v="# de campaña escuchando tus emociones a realizada / 6 campaña escuchando tus emociones a realizar"/>
    <d v="2025-06-03T00:00:00"/>
    <d v="2025-11-28T00:00:00"/>
    <s v="117-GRUPO DE TRABAJO DE DESARROLLO DE TALENTO HUMANO"/>
    <n v="3.75"/>
    <n v="100"/>
    <s v="Durante el mes de noviembre se realizó la sexta campaña &quot;escuchando tus emociones&quot;, es un espacio de acompañamiento psicosocial individual que permite expresar las emociones en un entorno confidencial, mediante sesiones de 45 minutos realizadas de formas telefónicas, virtuales o presenciales y se realizó el informe final indicando el resultado y el número de invitaciones enviada de junio a noviembre del presente año,"/>
    <d v="2025-11-28T00:00:00"/>
    <n v="100"/>
    <s v="Se verifico el cumplimiento de la actividad al 100%. Se adjunta informe con la estadística de las personas que participaron de la campaña de junio a noviembre y el balance del desarrollo en noviembre. "/>
    <d v="2025-11-28T00:00:00"/>
    <n v="100"/>
    <n v="3.75"/>
    <x v="0"/>
  </r>
  <r>
    <x v="0"/>
    <s v="GRUPO DE TRABAJO DE DESARROLLO DE TALENTO HUMANO"/>
    <s v="117.2"/>
    <s v="117-GRUPO DE TRABAJO DE DESARROLLO DE TALENTO HUMANO"/>
    <n v="0"/>
    <x v="0"/>
    <s v="117.2"/>
    <s v="Operativo"/>
    <s v="Fortalecer el Sistema Integral de Gestión Institucional en el marco del Modelo Integrado de Planeación y gestión para mejorar la prestación del servicio."/>
    <s v="Cumplimiento de productos del PAI asociados a Fortacer el Sistema Integral de Gestión Institucional para mejorar la prestación del servicio. _x000a_"/>
    <s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PND - 5-31-5-b- Convergencia regional - Entidades públicas territoriales y nacionales fortalecidas "/>
    <s v="No"/>
    <s v="N/A"/>
    <s v="Política de Gestión Estratégica del Talento Humano _DIMENSIÓN Talento humano"/>
    <s v="DECRETO 612;_x000a_PES_20240073"/>
    <s v="Documento del Plan Estratégico de Talento Humano, elaborado y publicado  (Plan elaborado y captura de pantalla de la publicación en página web de la SIC e Intrasic)"/>
    <n v="17"/>
    <n v="1"/>
    <s v="Númerica"/>
    <s v="# de planes estratégicos de talento humano elaborados y publicados / 1 planes estratégicos de talento humano a elaborar y publicar"/>
    <d v="2025-01-20T00:00:00"/>
    <d v="2025-02-28T00:00:00"/>
    <s v="117-GRUPO DE TRABAJO DE DESARROLLO DE TALENTO HUMANO"/>
    <n v="17"/>
    <n v="100"/>
    <s v="Se elaboró el Plan Estratégico de Talento Humano y se realizó la publicación en página web de la SIC e Intrasic."/>
    <d v="2025-02-28T00:00:00"/>
    <n v="100"/>
    <s v="Se avala el cumplimiento del presente producto mediante los entregables establecidos en el mismo "/>
    <d v="2025-02-28T00:00:00"/>
    <n v="100"/>
    <n v="17"/>
    <x v="3"/>
  </r>
  <r>
    <x v="0"/>
    <s v="GRUPO DE TRABAJO DE DESARROLLO DE TALENTO HUMANO"/>
    <s v="117.2.1"/>
    <s v="117-GRUPO DE TRABAJO DE DESARROLLO DE TALENTO HUMANO"/>
    <n v="0"/>
    <x v="1"/>
    <s v="117.2.1"/>
    <s v="N/A"/>
    <s v="N/A"/>
    <s v="N/A"/>
    <s v="N/A"/>
    <s v="N/A"/>
    <s v="N/A"/>
    <s v="N/A"/>
    <s v="N/A"/>
    <s v="N/A"/>
    <s v="Elaborar el documento del Plan Estratégico de Talento Humano (Documento del plan/único entregable)"/>
    <n v="60"/>
    <n v="1"/>
    <s v="Númerica"/>
    <s v="# de planes estratégicos elaborados / 1 planes estratégico a elaborar"/>
    <d v="2025-01-20T00:00:00"/>
    <d v="2025-01-31T00:00:00"/>
    <s v="117-GRUPO DE TRABAJO DE DESARROLLO DE TALENTO HUMANO"/>
    <n v="10.199999999999999"/>
    <n v="100"/>
    <s v="Se elaboró el documento del Plan Estratégico de Talento Humano para la vigencia 2025."/>
    <d v="2025-01-31T00:00:00"/>
    <n v="100"/>
    <s v="Se avala el cumplimiento de la presente actividad mediante el documento denominado Plan estratégico de talento humano "/>
    <d v="2025-01-31T00:00:00"/>
    <n v="100"/>
    <n v="10.199999999999999"/>
    <x v="4"/>
  </r>
  <r>
    <x v="0"/>
    <s v="GRUPO DE TRABAJO DE DESARROLLO DE TALENTO HUMANO"/>
    <s v="117.2.2"/>
    <s v="117-GRUPO DE TRABAJO DE DESARROLLO DE TALENTO HUMANO"/>
    <n v="0"/>
    <x v="1"/>
    <s v="117.2.2"/>
    <s v="N/A"/>
    <s v="N/A"/>
    <s v="N/A"/>
    <s v="N/A"/>
    <s v="N/A"/>
    <s v="N/A"/>
    <s v="N/A"/>
    <s v="N/A"/>
    <s v="N/A"/>
    <s v="Publicar el Plan Estratégico de Talento Humano  (Captura de pantalla de la publicación en página web de la SIC e Intrasic)"/>
    <n v="40"/>
    <n v="1"/>
    <s v="Númerica"/>
    <s v="# de planes estratégicos publicados / 1 Planes estratégicos a publicar"/>
    <d v="2025-02-03T00:00:00"/>
    <d v="2025-02-28T00:00:00"/>
    <s v="117-GRUPO DE TRABAJO DE DESARROLLO DE TALENTO HUMANO"/>
    <n v="6.8"/>
    <n v="100"/>
    <s v="Se realizó la publicación del Plan Estratégico de Talento Humano tanto en la página web de la entidad como en la Intrasic."/>
    <d v="2025-02-28T00:00:00"/>
    <n v="100"/>
    <s v="Se avala el cumplimiento de la presente actividad mediante la publicación del plan estratégico de talento humano "/>
    <d v="2025-02-28T00:00:00"/>
    <n v="100"/>
    <n v="6.8"/>
    <x v="3"/>
  </r>
  <r>
    <x v="0"/>
    <s v="GRUPO DE TRABAJO DE DESARROLLO DE TALENTO HUMANO"/>
    <s v="117.3"/>
    <s v="117-GRUPO DE TRABAJO DE DESARROLLO DE TALENTO HUMANO"/>
    <n v="0"/>
    <x v="0"/>
    <s v="117.3"/>
    <s v="Operativo"/>
    <s v="Fortalecer el Sistema Integral de Gestión Institucional en el marco del Modelo Integrado de Planeación y gestión para mejorar la prestación del servicio."/>
    <s v="Cumplimiento de productos del PAI asociados a Fortacer el Sistema Integral de Gestión Institucional para mejorar la prestación del servicio. _x000a_"/>
    <s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PND - 5-31-5-b- Convergencia regional - Entidades públicas territoriales y nacionales fortalecidas "/>
    <s v="No"/>
    <s v="N/A"/>
    <s v="Política de Gestión Estratégica del Talento Humano _DIMENSIÓN Talento humano"/>
    <s v="N/A"/>
    <s v="Objetivo de mejora Empresas Familiarmente responsables efr, cumplidos (Informe consolidado de cumplimiento de objetivos de mejora, único entregable)"/>
    <n v="17"/>
    <n v="1"/>
    <s v="Númerica"/>
    <s v="# de Objetivos de mejora efr cumplidos / 1 objetivos de mejora a cumplir"/>
    <d v="2025-01-20T00:00:00"/>
    <d v="2025-12-22T00:00:00"/>
    <s v="117-GRUPO DE TRABAJO DE DESARROLLO DE TALENTO HUMANO"/>
    <n v="17"/>
    <m/>
    <m/>
    <m/>
    <m/>
    <m/>
    <m/>
    <m/>
    <n v="0"/>
    <x v="5"/>
  </r>
  <r>
    <x v="0"/>
    <s v="GRUPO DE TRABAJO DE DESARROLLO DE TALENTO HUMANO"/>
    <s v="117.3.1"/>
    <s v="117-GRUPO DE TRABAJO DE DESARROLLO DE TALENTO HUMANO"/>
    <n v="0"/>
    <x v="1"/>
    <s v="117.3.1"/>
    <s v="N/A"/>
    <s v="N/A"/>
    <s v="N/A"/>
    <s v="N/A"/>
    <s v="N/A"/>
    <s v="N/A"/>
    <s v="N/A"/>
    <s v="N/A"/>
    <s v="N/A"/>
    <s v="Establecer plan de trabajo con acciones, fechas y responsables, para el cumplimiento de los objetivos de mejora efr   (Plan de trabajo / único entregable)"/>
    <n v="80"/>
    <n v="1"/>
    <s v="Númerica"/>
    <s v="# de Objetivos de mejora efr cumplidos / 1 objetivos de mejora a cumplir"/>
    <d v="2025-01-20T00:00:00"/>
    <d v="2025-01-31T00:00:00"/>
    <s v="117-GRUPO DE TRABAJO DE DESARROLLO DE TALENTO HUMANO"/>
    <n v="13.6"/>
    <n v="100"/>
    <s v="Se estableció el plan de trabajo con acciones, fechas y responsables, para el cumplimiento de los objetivos de mejora efr."/>
    <d v="2025-01-30T00:00:00"/>
    <n v="100"/>
    <s v="Se avala el cumplimiento de la presente actividad mediante el plan de trabajo EFR "/>
    <d v="2025-01-30T00:00:00"/>
    <n v="100"/>
    <n v="13.6"/>
    <x v="4"/>
  </r>
  <r>
    <x v="0"/>
    <s v="GRUPO DE TRABAJO DE DESARROLLO DE TALENTO HUMANO"/>
    <s v="117.3.2"/>
    <s v="117-GRUPO DE TRABAJO DE DESARROLLO DE TALENTO HUMANO"/>
    <n v="0"/>
    <x v="1"/>
    <s v="117.3.2"/>
    <s v="N/A"/>
    <s v="N/A"/>
    <s v="N/A"/>
    <s v="N/A"/>
    <s v="N/A"/>
    <s v="N/A"/>
    <s v="N/A"/>
    <s v="N/A"/>
    <s v="N/A"/>
    <s v="Ejecutar el plan de trabajo para el cumplimiento de los objetivos de mejora efr  (Informes trimestrales (4) de seguimiento y soportes documentales de cumplimiento)"/>
    <n v="20"/>
    <n v="100"/>
    <s v="Porcentual"/>
    <s v="% de Plan ejecutado / 100% de Plan a ejecutar"/>
    <d v="2025-02-03T00:00:00"/>
    <d v="2025-12-22T00:00:00"/>
    <s v="117-GRUPO DE TRABAJO DE DESARROLLO DE TALENTO HUMANO"/>
    <n v="3.4"/>
    <n v="73"/>
    <s v="Durante el mes de octubre se realizaron las siguientes actividades de los objetivos de mejora efr: 1. Desarrollar campaña de comunicación del Modelo de Gestión efr y las medidas efr, a través de diferentes medios 2. Realizar propuesta inicial de marca empleadora para la entidad a partir de las fortalezas existentes en la organización"/>
    <m/>
    <n v="73"/>
    <s v="Se avala el avance dado a la presente actividad en la cual se ejecutaron las actividades de campaña de comunicación del modelo de gestión efr y propuesta inicial de marca empleadora. "/>
    <m/>
    <m/>
    <n v="2.4819999999999998"/>
    <x v="5"/>
  </r>
  <r>
    <x v="0"/>
    <s v="GRUPO DE TRABAJO DE DESARROLLO DE TALENTO HUMANO"/>
    <s v="117.4"/>
    <s v="117-GRUPO DE TRABAJO DE DESARROLLO DE TALENTO HUMANO"/>
    <n v="0"/>
    <x v="0"/>
    <s v="117.4"/>
    <s v="Operativo"/>
    <s v="Fortalecer el Sistema Integral de Gestión Institucional en el marco del Modelo Integrado de Planeación y gestión para mejorar la prestación del servicio."/>
    <s v="Cumplimiento de productos del PAI asociados a Fortacer el Sistema Integral de Gestión Institucional para mejorar la prestación del servicio. _x000a_"/>
    <s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PND - 5-31-5-b- Convergencia regional - Entidades públicas territoriales y nacionales fortalecidas "/>
    <s v="No"/>
    <s v="FUNCIONAMIENTO"/>
    <s v="Política de Gestión Estratégica del Talento Humano _DIMENSIÓN Talento humano"/>
    <s v="DECRETO 612"/>
    <s v="Plan de Bienestar Social y Estímulos, elaborado y ejecutado (Informe semestral de la ejecución del plan / único entregable)"/>
    <n v="17"/>
    <n v="100"/>
    <s v="Porcentual"/>
    <s v="% de Plan de bienestar elaborado y ejecutado / 100% de plan de bienestar social y estímulos a elaborar y ejecutar"/>
    <d v="2025-01-13T00:00:00"/>
    <d v="2025-12-22T00:00:00"/>
    <s v="117-GRUPO DE TRABAJO DE DESARROLLO DE TALENTO HUMANO"/>
    <n v="17"/>
    <n v="41.1"/>
    <s v="Se elaboró el primer informe semestral de Plan de Bienestar Social y Estímulos, se ajusta porcentaje de acuerdo a las indicaciones de la OAP"/>
    <m/>
    <n v="41.1"/>
    <s v="Se avala el avance dado al presente producto, el plan de trabajo se viene ejecutando de acuerdo a la programación las evidencias de la ejecución del plan se encuentra cargadas en el actividad 117.4.2. Se recomienda para los próximos seguimientos adjuntar el plan de trabajo y los soportes en esta sección."/>
    <m/>
    <m/>
    <n v="6.9870000000000001"/>
    <x v="5"/>
  </r>
  <r>
    <x v="0"/>
    <s v="GRUPO DE TRABAJO DE DESARROLLO DE TALENTO HUMANO"/>
    <s v="117.4.1"/>
    <s v="117-GRUPO DE TRABAJO DE DESARROLLO DE TALENTO HUMANO"/>
    <n v="0"/>
    <x v="1"/>
    <s v="117.4.1"/>
    <s v="N/A"/>
    <s v="N/A"/>
    <s v="N/A"/>
    <s v="N/A"/>
    <s v="N/A"/>
    <s v="N/A"/>
    <s v="N/A"/>
    <s v="N/A"/>
    <s v="N/A"/>
    <s v="Elaborar y presentar para aprobación del Comité Institucional de Gestión y desempeño la propuesta de plan de bienestar social y estímulos (Acta de Comité Institucional de Gestión y Desempeño aprobando el Plan de Bienestar Social y Estímulos-único entregable)"/>
    <n v="15"/>
    <n v="1"/>
    <s v="Númerica"/>
    <s v="# de planes de bienestar social y estímulos aprobado / 1 planes de bienestar social y estímulos a aprobar"/>
    <d v="2025-01-13T00:00:00"/>
    <d v="2025-01-31T00:00:00"/>
    <s v="117-GRUPO DE TRABAJO DE DESARROLLO DE TALENTO HUMANO"/>
    <n v="2.5499999999999998"/>
    <n v="100"/>
    <s v="Se elaboró el plan de bienestar social y estímulos y fue aprobado  por el Comité Institucional de Gestión y Desempeño en reunión celebrada el 29 de enero de 2025."/>
    <d v="2025-01-31T00:00:00"/>
    <n v="100"/>
    <s v="Se avala el cumplimiento de la presente actividad.  "/>
    <d v="2025-01-31T00:00:00"/>
    <n v="100"/>
    <n v="2.5499999999999998"/>
    <x v="4"/>
  </r>
  <r>
    <x v="0"/>
    <s v="GRUPO DE TRABAJO DE DESARROLLO DE TALENTO HUMANO"/>
    <s v="117.4.2"/>
    <s v="117-GRUPO DE TRABAJO DE DESARROLLO DE TALENTO HUMANO"/>
    <n v="0"/>
    <x v="1"/>
    <s v="117.4.2"/>
    <s v="N/A"/>
    <s v="N/A"/>
    <s v="N/A"/>
    <s v="N/A"/>
    <s v="N/A"/>
    <s v="N/A"/>
    <s v="N/A"/>
    <s v="N/A"/>
    <s v="N/A"/>
    <s v="Realizar la Resolución de adopción del plan de bienestar social y Estímulos  y publicar el plan aprobado en la página web e intrasic (Resolución adoptando el Plan de Bienestar Social y Estímulos y  Soporte de publicación del plan)"/>
    <n v="15"/>
    <n v="1"/>
    <s v="Númerica"/>
    <s v="# de resoluciones adoptando el plan de bienestar social y estímulos realizadas / 1 resoluciones adoptando el plan de bienestar social y estímulos a realizar"/>
    <d v="2025-01-13T00:00:00"/>
    <d v="2025-01-31T00:00:00"/>
    <s v="117-GRUPO DE TRABAJO DE DESARROLLO DE TALENTO HUMANO"/>
    <n v="2.5499999999999998"/>
    <n v="100"/>
    <s v="Mediante Resolución 2240 de 2025 se adoptó el Plan de Bienestar Social y Estímulos y se publicó el la resolución en la página web e intrasic."/>
    <d v="2025-01-31T00:00:00"/>
    <n v="100"/>
    <s v="Se avala el cumplimiento de la presente actividad mediante la resolución del plan de bienestar"/>
    <d v="2025-01-31T00:00:00"/>
    <n v="100"/>
    <n v="2.5499999999999998"/>
    <x v="4"/>
  </r>
  <r>
    <x v="0"/>
    <s v="GRUPO DE TRABAJO DE DESARROLLO DE TALENTO HUMANO"/>
    <s v="117.4.3"/>
    <s v="117-GRUPO DE TRABAJO DE DESARROLLO DE TALENTO HUMANO"/>
    <n v="0"/>
    <x v="1"/>
    <s v="117.4.3"/>
    <s v="N/A"/>
    <s v="N/A"/>
    <s v="N/A"/>
    <s v="N/A"/>
    <s v="N/A"/>
    <s v="N/A"/>
    <s v="N/A"/>
    <s v="N/A"/>
    <s v="N/A"/>
    <s v="Ejecutar el  plan de Bienestar Social y Estímulos (Captura de pantalla de publicación de actividades de bienestar y Estímulos cuando aplique/ Listas de asistencia a actividades de Bienestar social y Estímulos, cuando aplique e informe semestral de las actividades realizadas)"/>
    <n v="70"/>
    <n v="100"/>
    <s v="Porcentual"/>
    <s v="% de Plan ejecutado / 100% de Plan a ejecutar"/>
    <d v="2025-02-03T00:00:00"/>
    <d v="2025-12-22T00:00:00"/>
    <s v="117-GRUPO DE TRABAJO DE DESARROLLO DE TALENTO HUMANO"/>
    <n v="11.9"/>
    <n v="75.099999999999994"/>
    <s v="Durante los meses de octubre se realizaron las siguientes actividades de Bienestar: Rutas, Parqueaderos, Teletrabajo, Jornada Especial de Mujeres Embarazadas, Horario Flexible, Valera Emocional los permisos de la Valera está a disposición de los funcionarios y el reporte de uso de Valera depende la solicitud de los funcionarios, Incentivo al Uso de la Bicicleta, Salas Amigas de la Familia Lactante, Asesorías de la Caja de Compensación, Celebración Cumpleaños, Día de los niños, Animales de compañía, bienvenida bebe, Higiene mental, Semana de la salud, Café del conocimiento. Liderazgo para el cambio, Ejercicio es salud y deporte, Gimnasia cerebral, Vacaciones recreativas, Reconocimiento pensionados, Asesoría Fondo Nacional del Ahorro, Reconocimiento a la Antigüedad Laboral, Reconocimiento a los servidores públicos según su profesión."/>
    <m/>
    <n v="75.099999999999994"/>
    <s v="Se avala el avance dado a lapresente actividad en el marco del plan de trabajo de bienestar."/>
    <m/>
    <m/>
    <n v="8.9368999999999996"/>
    <x v="5"/>
  </r>
  <r>
    <x v="0"/>
    <s v="GRUPO DE TRABAJO DE DESARROLLO DE TALENTO HUMANO"/>
    <s v="117.5"/>
    <s v="117-GRUPO DE TRABAJO DE DESARROLLO DE TALENTO HUMANO"/>
    <n v="0"/>
    <x v="0"/>
    <s v="117.5"/>
    <s v="Operativo"/>
    <s v="Fortalecer el Sistema Integral de Gestión Institucional en el marco del Modelo Integrado de Planeación y gestión para mejorar la prestación del servicio."/>
    <s v="Cumplimiento de productos del PAI asociados a Fortacer el Sistema Integral de Gestión Institucional para mejorar la prestación del servicio. _x000a_"/>
    <s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PND - 5-31-5-b- Convergencia regional - Entidades públicas territoriales y nacionales fortalecidas "/>
    <s v="No"/>
    <s v="FUNCIONAMIENTO"/>
    <s v="Política de Gestión Estratégica del Talento Humano _DIMENSIÓN Talento humano"/>
    <s v="DECRETO 612"/>
    <s v="Plan de Capacitación, elaborado y ejecutado  (Informe semestral de la ejecución del plan)"/>
    <n v="17"/>
    <n v="100"/>
    <s v="Porcentual"/>
    <s v="% de Plan de capacitación elaborado y  ejecutado / 100% de plan de capacitación  a elaborar y ejecutar"/>
    <d v="2025-01-13T00:00:00"/>
    <d v="2025-12-22T00:00:00"/>
    <s v="117-GRUPO DE TRABAJO DE DESARROLLO DE TALENTO HUMANO"/>
    <n v="17"/>
    <n v="10.5"/>
    <s v="Se elaboró el informe semestral de Plan de Institucional de Capacitación y se ajusta el avance de porcentaje."/>
    <m/>
    <n v="10.5"/>
    <s v="Se avala el avance dado al presente producto, el plan de trabajo se viene ejecutando de acuerdo a la programación las evidencias de la ejecución del plan se encuentra cargadas en el actividad 117.5.2. Se recomienda para los próximos seguimientos adjuntar el plan de trabajo y los soportes en esta sección."/>
    <m/>
    <m/>
    <n v="1.7849999999999999"/>
    <x v="5"/>
  </r>
  <r>
    <x v="0"/>
    <s v="GRUPO DE TRABAJO DE DESARROLLO DE TALENTO HUMANO"/>
    <s v="117.5.1"/>
    <s v="117-GRUPO DE TRABAJO DE DESARROLLO DE TALENTO HUMANO"/>
    <n v="0"/>
    <x v="1"/>
    <s v="117.5.1"/>
    <s v="N/A"/>
    <s v="N/A"/>
    <s v="N/A"/>
    <s v="N/A"/>
    <s v="N/A"/>
    <s v="N/A"/>
    <s v="N/A"/>
    <s v="N/A"/>
    <s v="N/A"/>
    <s v="Elaborar y presentar para aprobación del Comité Institucional de Gestión y desempeño la propuesta de plan de capacitación (Acta de Comité Institucional de Gestión y Desempeño aprobando el Plan de Capacitación único entregable)"/>
    <n v="15"/>
    <n v="1"/>
    <s v="Númerica"/>
    <s v="# de planes de capacitación  aprobado / 1 planes de capacitación  a aprobar"/>
    <d v="2025-01-13T00:00:00"/>
    <d v="2025-01-31T00:00:00"/>
    <s v="117-GRUPO DE TRABAJO DE DESARROLLO DE TALENTO HUMANO"/>
    <n v="2.5499999999999998"/>
    <n v="100"/>
    <s v="Se elaboró el Plan Institucional de Capacitación 2025 y fue aprobado  por el Comité Institucional de Gestión y Desempeño en reunión celebrada el 29 de enero de 2025."/>
    <d v="2025-01-31T00:00:00"/>
    <n v="100"/>
    <s v="Se aprueba cumplimiento de la presente actividad"/>
    <d v="2025-01-31T00:00:00"/>
    <n v="100"/>
    <n v="2.5499999999999998"/>
    <x v="4"/>
  </r>
  <r>
    <x v="0"/>
    <s v="GRUPO DE TRABAJO DE DESARROLLO DE TALENTO HUMANO"/>
    <s v="117.5.2"/>
    <s v="117-GRUPO DE TRABAJO DE DESARROLLO DE TALENTO HUMANO"/>
    <n v="0"/>
    <x v="1"/>
    <s v="117.5.2"/>
    <s v="N/A"/>
    <s v="N/A"/>
    <s v="N/A"/>
    <s v="N/A"/>
    <s v="N/A"/>
    <s v="N/A"/>
    <s v="N/A"/>
    <s v="N/A"/>
    <s v="N/A"/>
    <s v="Realizar la Resolución de adopción del plan de capacitación y publicar el plan aprobado en la página web e intrasic (Resolución adoptando el Plan de Capacitación-único entregable)"/>
    <n v="15"/>
    <n v="1"/>
    <s v="Númerica"/>
    <s v="# de resoluciones adoptando el plan de capacitación realizada / 1 resoluciones adoptando el plan de capacitación a realizar"/>
    <d v="2025-01-13T00:00:00"/>
    <d v="2025-01-31T00:00:00"/>
    <s v="117-GRUPO DE TRABAJO DE DESARROLLO DE TALENTO HUMANO"/>
    <n v="2.5499999999999998"/>
    <n v="100"/>
    <s v="Mediante Resolución 2241 de 2025 se adoptó el plan de capacitación y se publicó en la página web e intrasic."/>
    <d v="2025-01-31T00:00:00"/>
    <n v="100"/>
    <s v="Se avala el cumplimiento de la presente actividad mediante la resolución de capacitaciones para la vigencia 2025."/>
    <d v="2025-01-31T00:00:00"/>
    <n v="100"/>
    <n v="2.5499999999999998"/>
    <x v="4"/>
  </r>
  <r>
    <x v="0"/>
    <s v="GRUPO DE TRABAJO DE DESARROLLO DE TALENTO HUMANO"/>
    <s v="117.5.3"/>
    <s v="117-GRUPO DE TRABAJO DE DESARROLLO DE TALENTO HUMANO"/>
    <n v="0"/>
    <x v="1"/>
    <s v="117.5.3"/>
    <s v="N/A"/>
    <s v="N/A"/>
    <s v="N/A"/>
    <s v="N/A"/>
    <s v="N/A"/>
    <s v="N/A"/>
    <s v="N/A"/>
    <s v="N/A"/>
    <s v="N/A"/>
    <s v="Ejecutar el  plan de Capacitación (Listas de asistencia cuando aplique, captura de pantalla de la reunión de capacitaciones cuando aplique e informe semestral de las actividades realizadas)"/>
    <n v="70"/>
    <n v="100"/>
    <s v="Porcentual"/>
    <s v="% de Plan ejecutado / 100% de Plan a ejecutar"/>
    <d v="2025-02-03T00:00:00"/>
    <d v="2025-12-22T00:00:00"/>
    <s v="117-GRUPO DE TRABAJO DE DESARROLLO DE TALENTO HUMANO"/>
    <n v="11.9"/>
    <n v="75.5"/>
    <s v="Durante el mes de octubre se realizaron las siguientes actividades: _x000a_Gestión y manejo documental, Participación y servicio al ciudadano, Gestión del talento humano, habilidades balandas, Presupuesto público y proyectos de inversión, Excel intermedio, Inteligencia Artificial, Lenguaje claro, Derecho Disciplinario, Derecho Probatorio, Derecho Probatorio con énfasis en ámbito privado, Certificación ISO 27001, Contratación Pública, Género y salud mental en el trabajo, Identidades de género y orientación sexual diversa.   _x000a_"/>
    <m/>
    <n v="75.5"/>
    <s v="Se avala el avance dado a la presente activdad se realizaron capacitaciones en temas de habilidades blandas, presupuesto público, gestión y manejo documental, participación y servicos del ciudadano, gestión del talento humano entre otros. "/>
    <m/>
    <m/>
    <n v="8.9845000000000006"/>
    <x v="5"/>
  </r>
  <r>
    <x v="0"/>
    <s v="GRUPO DE TRABAJO DE DESARROLLO DE TALENTO HUMANO"/>
    <s v="117.6"/>
    <s v="117-GRUPO DE TRABAJO DE DESARROLLO DE TALENTO HUMANO"/>
    <n v="0"/>
    <x v="0"/>
    <s v="117.6"/>
    <s v="Operativo"/>
    <s v="Fortalecer el Sistema Integral de Gestión Institucional en el marco del Modelo Integrado de Planeación y gestión para mejorar la prestación del servicio."/>
    <s v="Cumplimiento de productos del PAI asociados a Fortacer el Sistema Integral de Gestión Institucional para mejorar la prestación del servicio. _x000a_"/>
    <s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PND - 5-31-5-b- Convergencia regional - Entidades públicas territoriales y nacionales fortalecidas "/>
    <s v="No"/>
    <s v="FUNCIONAMIENTO"/>
    <s v="Política de Gestión Estratégica del Talento Humano _DIMENSIÓN Talento humano"/>
    <s v="DECRETO 612"/>
    <s v="Plan de Seguridad y salud en el Trabajo SST, elaborado y ejecutado  (Informe semestral de la ejecución del plan)"/>
    <n v="17"/>
    <n v="100"/>
    <s v="Porcentual"/>
    <s v="% de Plan de  SST elaborado y ejecutado / 100% de plan de SST a elaborar y ejecutar"/>
    <d v="2025-01-13T00:00:00"/>
    <d v="2025-12-22T00:00:00"/>
    <s v="117-GRUPO DE TRABAJO DE DESARROLLO DE TALENTO HUMANO"/>
    <n v="17"/>
    <n v="43"/>
    <s v="Se elaboró el informe semestral de las actividades realizadas en el programa de SST. y se ajusta el porcentaje del producto"/>
    <m/>
    <n v="43"/>
    <s v="Se avala el avance dado al presente producto, el plan de trabajo se viene ejecutando de acuerdo a la programación,  las evidencias de la ejecución del plan se encuentra cargadas en el actividad 117.6.2. Se recomienda para los próximos seguimientos adjuntar el plan de trabajo y los soportes en esta sección."/>
    <m/>
    <m/>
    <n v="7.31"/>
    <x v="5"/>
  </r>
  <r>
    <x v="0"/>
    <s v="GRUPO DE TRABAJO DE DESARROLLO DE TALENTO HUMANO"/>
    <s v="117.6.1"/>
    <s v="117-GRUPO DE TRABAJO DE DESARROLLO DE TALENTO HUMANO"/>
    <n v="0"/>
    <x v="1"/>
    <s v="117.6.1"/>
    <s v="N/A"/>
    <s v="N/A"/>
    <s v="N/A"/>
    <s v="N/A"/>
    <s v="N/A"/>
    <s v="N/A"/>
    <s v="N/A"/>
    <s v="N/A"/>
    <s v="N/A"/>
    <s v="Realizar la resolución de adopción del Plan de SST  (Resolución adoptando el Plan de SST-único entregable)"/>
    <n v="30"/>
    <n v="1"/>
    <s v="Porcentual"/>
    <s v="% de resoluciones de adopción SST  realizadas / 1% de resoluciones de adopción SST a realizar"/>
    <d v="2025-01-13T00:00:00"/>
    <d v="2025-01-31T00:00:00"/>
    <s v="117-GRUPO DE TRABAJO DE DESARROLLO DE TALENTO HUMANO"/>
    <n v="5.0999999999999996"/>
    <n v="100"/>
    <s v="Mediante Resolución 2242 de 2025 se adoptó el Plan Anual de trabajo para el Sistema de Gestión de Seguridad y Salud en el Trabajo de la Superintendencia de Industria y Comercio para la vigencia 2025._x000a_Se ajusta a las observaciones realizada por la OAP"/>
    <d v="2025-01-31T00:00:00"/>
    <n v="100"/>
    <s v="Se avala el cumplimiento de la presente actividad"/>
    <d v="2025-01-31T00:00:00"/>
    <n v="100"/>
    <n v="5.0999999999999996"/>
    <x v="4"/>
  </r>
  <r>
    <x v="0"/>
    <s v="GRUPO DE TRABAJO DE DESARROLLO DE TALENTO HUMANO"/>
    <s v="117.6.2"/>
    <s v="117-GRUPO DE TRABAJO DE DESARROLLO DE TALENTO HUMANO"/>
    <n v="0"/>
    <x v="1"/>
    <s v="117.6.2"/>
    <s v="N/A"/>
    <s v="N/A"/>
    <s v="N/A"/>
    <s v="N/A"/>
    <s v="N/A"/>
    <s v="N/A"/>
    <s v="N/A"/>
    <s v="N/A"/>
    <s v="N/A"/>
    <s v="Cumplir con la ejecución del plan de SST   (Captura  de publicación de actividades de Seguridad y Salud en el Trabajo, cuando aplique/ Listas de asistencia a actividades de Seguridad y Salud en el Trabajo, cuando aplique y informe semestral de las actividades realizadas)"/>
    <n v="70"/>
    <n v="100"/>
    <s v="Porcentual"/>
    <s v="% de ejecución del plan de SST cumplido / 100% de plan de SST a cumplir"/>
    <d v="2025-02-03T00:00:00"/>
    <d v="2025-12-22T00:00:00"/>
    <s v="117-GRUPO DE TRABAJO DE DESARROLLO DE TALENTO HUMANO"/>
    <n v="11.9"/>
    <n v="65"/>
    <s v="Durante el mes de  octubre se realizaron las siguientes actividades de SST: Actas mensuales reunión copasst, y Registro y análisis del indicador (En la hoja de Excel se encuentran los 6)."/>
    <m/>
    <n v="65"/>
    <s v="Se avala el avance dado a la presente actividad en la cual se adjuntan soportes Comite Coppast e indicador "/>
    <m/>
    <m/>
    <n v="7.7350000000000003"/>
    <x v="5"/>
  </r>
  <r>
    <x v="1"/>
    <s v="GRUPO DE TRABAJO DE CENTRO DE INFORMACIÓN TECNOLÓGICA Y APOYO A LA GESTIÓN DE PROPIEDAD LA INDUSTRIAL"/>
    <s v="2023.1"/>
    <s v="2023-GRUPO DE TRABAJO DE CENTRO DE INFORMACIÓN TECNOLÓGICA Y APOYO A LA GESTIÓN DE PROPIEDAD LA INDUSTRIAL"/>
    <n v="0"/>
    <x v="0"/>
    <s v="2023.1"/>
    <s v="Operativo"/>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PND - 2-03-9-b- Seguridad humana y justicia social - Aprovechamiento de la propiedad intelectual "/>
    <s v="No"/>
    <s v="C-3503-0200-0014-20309b"/>
    <s v="Política Servicio al Ciudadano_DIMENSIÓN Gestión con Valores para Resultados"/>
    <s v="PEI_14;_x000a_PES_20230191;_x000a_PND_ 2_Fomentar estrategiasDe sensibilizaciónPara el reconocimiento, aprovechamiento y uso responsableDe losDerechosDePI"/>
    <s v="Programas de fomento al uso estratégico de la propiedad industrial como herramienta de competitividad para empresarios, ejecutados.  (Matriz de seguimiento e informe final de ejecución de los programas)"/>
    <n v="30"/>
    <n v="100"/>
    <s v="Porcentual"/>
    <s v="% de seguimientos realizados / 100% de seguimientos programados"/>
    <d v="2025-01-13T00:00:00"/>
    <d v="2025-11-28T00:00:00"/>
    <s v="2023-GRUPO DE TRABAJO DE CENTRO DE INFORMACIÓN TECNOLÓGICA Y APOYO A LA GESTIÓN DE PROPIEDAD LA INDUSTRIAL"/>
    <n v="30"/>
    <n v="100"/>
    <s v="Los Programas de fomento al uso estratégico de la propiedad industrial como herramienta de competitividad para empresarios, como son el programa CATI y MiPYMES se ejecutaron hasta el 28 de noviembre de 2025.  Los avances de cada programa están cargados en las actividades 2023.1.2 y 2023.1.4._x000a_El porcentaje de avance se calcula utilizando la fórmula de avance, que es: seguimientos realizados / seguimientos programados. Durante el año se realizarán un total de 10 seguimientos, y actualmente se está reportando el décimo seguimiento. Por lo tanto, el porcentaje de avance es del 100%."/>
    <d v="2025-11-28T00:00:00"/>
    <n v="100"/>
    <s v="El producto &quot;Programas de fomento al uso estratégico de la propiedad industrial...&quot; se da por ejecutado (100% de avance) con la entrega de la Matriz de seguimiento e Informe final de los dos programas que lo componen: CATI y MiPYMES. Se adjunta la matriz de seguimiento e informe del Programa CATI a noviembre de 2025 y el informe final, diagnóstico y matriz de MiPYMES, consolidando la evidencia de la ejecución reportada al 28 de noviembre de 2025."/>
    <d v="2025-11-28T00:00:00"/>
    <n v="100"/>
    <n v="30"/>
    <x v="0"/>
  </r>
  <r>
    <x v="1"/>
    <s v="GRUPO DE TRABAJO DE CENTRO DE INFORMACIÓN TECNOLÓGICA Y APOYO A LA GESTIÓN DE PROPIEDAD LA INDUSTRIAL"/>
    <s v="2023.1.1"/>
    <s v="2023-GRUPO DE TRABAJO DE CENTRO DE INFORMACIÓN TECNOLÓGICA Y APOYO A LA GESTIÓN DE PROPIEDAD LA INDUSTRIAL"/>
    <n v="0"/>
    <x v="1"/>
    <s v="2023.1.1"/>
    <s v="N/A"/>
    <s v="N/A"/>
    <s v="N/A"/>
    <s v="N/A"/>
    <s v="N/A"/>
    <s v="N/A"/>
    <s v="N/A"/>
    <s v="N/A"/>
    <s v="N/A"/>
    <s v="Elaborar matriz de metas y seguimiento de ejecución del programa"/>
    <n v="10"/>
    <n v="1"/>
    <s v="Númerica"/>
    <s v="# de matrices realizadas / 1 matrices programadas"/>
    <d v="2025-01-13T00:00:00"/>
    <d v="2025-02-28T00:00:00"/>
    <s v="2023-GRUPO DE TRABAJO DE CENTRO DE INFORMACIÓN TECNOLÓGICA Y APOYO A LA GESTIÓN DE PROPIEDAD LA INDUSTRIAL"/>
    <n v="3"/>
    <n v="100"/>
    <s v="Se elaboró la matriz de metas y seguimiento de ejecución del programa CATI del año 2025_x000a_"/>
    <d v="2025-02-28T00:00:00"/>
    <n v="100"/>
    <s v="Se valida la evidencia. Respecto del seguimiento es importante remitir la matriz diligenciada por mes con el fin de validar los seguimientos realizados en la actividad de ejecutar el programa de CATIS."/>
    <d v="2025-02-28T00:00:00"/>
    <n v="100"/>
    <n v="3"/>
    <x v="3"/>
  </r>
  <r>
    <x v="1"/>
    <s v="GRUPO DE TRABAJO DE CENTRO DE INFORMACIÓN TECNOLÓGICA Y APOYO A LA GESTIÓN DE PROPIEDAD LA INDUSTRIAL"/>
    <s v="2023.1.2"/>
    <s v="2023-GRUPO DE TRABAJO DE CENTRO DE INFORMACIÓN TECNOLÓGICA Y APOYO A LA GESTIÓN DE PROPIEDAD LA INDUSTRIAL"/>
    <n v="0"/>
    <x v="1"/>
    <s v="2023.1.2"/>
    <s v="N/A"/>
    <s v="N/A"/>
    <s v="N/A"/>
    <s v="N/A"/>
    <s v="N/A"/>
    <s v="N/A"/>
    <s v="N/A"/>
    <s v="N/A"/>
    <s v="N/A"/>
    <s v="Ejecutar el programa Centros de Apoyo a la Tecnología y la Innovación CATI. (Matriz de seguimiento e Informe final del programa)"/>
    <n v="60"/>
    <n v="100"/>
    <s v="Porcentual"/>
    <s v="% de seguimientos realizados / 100% de seguimientos programados"/>
    <d v="2025-02-03T00:00:00"/>
    <d v="2025-11-28T00:00:00"/>
    <s v="2023-GRUPO DE TRABAJO DE CENTRO DE INFORMACIÓN TECNOLÓGICA Y APOYO A LA GESTIÓN DE PROPIEDAD LA INDUSTRIAL"/>
    <n v="18"/>
    <n v="100"/>
    <s v="Al 30 de noviembre de 2025 con los CATI se han realizado 14.306 orientaciones personalizadas en Propiedad Industrial a 7.746 usuarios y 685 (328 en patentes y 357 en diseños industriales) asistencias en búsqueda de información tecnológica, lo que ha resultado en la presentación de 2.954 solicitudes de propiedad industrial (2.579 marcas, 302 diseños industriales y 73 patente). Los usuarios orientados están ubicados en 450 municipios de 31 departamentos del país._x000a__x000a_De los cuales 2.219 orientaciones en Propiedad Industrial corresponden a 1.159 MiPymes y 121 asistencias en búsqueda de información tecnológica (33 en patentes y 88 en diseños industriales)._x000a_"/>
    <d v="2025-11-28T00:00:00"/>
    <n v="100"/>
    <s v="Los documentos adjuntos corroboran las cifras reportadas. La matriz mensualiza las 14.306 orientaciones con cobertura de 450 municipios en 31 departamentos. El informe consolida 685 búsquedas tecnológicas, 2.954 radicaciones PI (73 patentes, 302 diseños, 2.579 marcas) y discrimina 1.159 MiPymes beneficiarias. Ambos archivos contienen BSC y trazabilidad por tipo de servicio."/>
    <d v="2025-11-28T00:00:00"/>
    <n v="100"/>
    <n v="18"/>
    <x v="0"/>
  </r>
  <r>
    <x v="1"/>
    <s v="GRUPO DE TRABAJO DE CENTRO DE INFORMACIÓN TECNOLÓGICA Y APOYO A LA GESTIÓN DE PROPIEDAD LA INDUSTRIAL"/>
    <s v="2023.1.3"/>
    <s v="2023-GRUPO DE TRABAJO DE CENTRO DE INFORMACIÓN TECNOLÓGICA Y APOYO A LA GESTIÓN DE PROPIEDAD LA INDUSTRIAL"/>
    <n v="0"/>
    <x v="1"/>
    <s v="2023.1.3"/>
    <s v="N/A"/>
    <s v="N/A"/>
    <s v="N/A"/>
    <s v="N/A"/>
    <s v="N/A"/>
    <s v="N/A"/>
    <s v="N/A"/>
    <s v="N/A"/>
    <s v="N/A"/>
    <s v="Elaborar matriz de fases y etapas para el seguimiento de ejecución del programa"/>
    <n v="10"/>
    <n v="1"/>
    <s v="Númerica"/>
    <s v="# de matrices realizadas / 1 matrices programadas"/>
    <d v="2025-02-03T00:00:00"/>
    <d v="2025-02-28T00:00:00"/>
    <s v="2023-GRUPO DE TRABAJO DE CENTRO DE INFORMACIÓN TECNOLÓGICA Y APOYO A LA GESTIÓN DE PROPIEDAD LA INDUSTRIAL"/>
    <n v="3"/>
    <n v="100"/>
    <s v="Se elaboró matriz de fases y etapas para el seguimiento de ejecución del programa PI MiPYMES para 2025."/>
    <d v="2025-02-28T00:00:00"/>
    <n v="100"/>
    <s v="Se valida la evidencia. Respecto del seguimiento es importante remitir la matriz diligenciada por mes con el fin de validar los seguimientos realizados en la actividad de ejecutar el programa de MIPIMES."/>
    <d v="2025-02-28T00:00:00"/>
    <n v="100"/>
    <n v="3"/>
    <x v="3"/>
  </r>
  <r>
    <x v="1"/>
    <s v="GRUPO DE TRABAJO DE CENTRO DE INFORMACIÓN TECNOLÓGICA Y APOYO A LA GESTIÓN DE PROPIEDAD LA INDUSTRIAL"/>
    <s v="2023.1.4"/>
    <s v="2023-GRUPO DE TRABAJO DE CENTRO DE INFORMACIÓN TECNOLÓGICA Y APOYO A LA GESTIÓN DE PROPIEDAD LA INDUSTRIAL"/>
    <n v="0"/>
    <x v="1"/>
    <s v="2023.1.4"/>
    <s v="N/A"/>
    <s v="N/A"/>
    <s v="N/A"/>
    <s v="N/A"/>
    <s v="N/A"/>
    <s v="N/A"/>
    <s v="N/A"/>
    <s v="N/A"/>
    <s v="N/A"/>
    <s v="Ejecutar el programa Propiedad Industrial para MIPYMES. (Matriz de seguimiento e Informe final del programa)"/>
    <n v="20"/>
    <n v="100"/>
    <s v="Porcentual"/>
    <s v="% de seguimientos realizados / 100% de seguimientos programados"/>
    <d v="2025-03-03T00:00:00"/>
    <d v="2025-11-28T00:00:00"/>
    <s v="2023-GRUPO DE TRABAJO DE CENTRO DE INFORMACIÓN TECNOLÓGICA Y APOYO A LA GESTIÓN DE PROPIEDAD LA INDUSTRIAL"/>
    <n v="6"/>
    <n v="100"/>
    <s v="Se presenta el informe final del programa “Propiedad Industrial para las MiPymes” vigencia 2025, enfocado en sensibilizar, diagnosticar y acompañar a empresas en el uso estratégico de la Propiedad Industrial (PI), en línea con la Política Nacional de Propiedad Intelectual (CONPES 4062). El programa se desarrolló entre agosto y noviembre con MiPymes apoyadas por ProColombia en procesos de exportación, ubicadas en Bogotá, Cali, Cartagena, Cúcuta y Funza. Se sensibilizaron 191 participantes, se realizaron 19 diagnósticos y se llevaron a cabo 7 sesiones sincrónicas en cuatro temáticas: Monetización y comercialización (23 MiPymes), Protección internacional de marcas (11), Comercialización de conocimiento y tecnología (12) y Patentes como fuente de información tecnológica (13), sensibilizando en total a 16 MiPymes adicionales."/>
    <d v="2025-11-28T00:00:00"/>
    <n v="100"/>
    <s v="Los tres documentos evidencian ejecución integral del programa. La matriz rastrea 37 empresas inscritas desde sensibilización hasta orientación especializada. El informe detalla metodología con resultados: 191 participantes en sensibilización, 19 diagnósticos ejecutados (con reportes individuales adjuntos), 7 jornadas temáticas distribuidas según participación (23, 11, 12, 13 MiPymes) y 16 orientaciones especializadas que generaron 3 radicaciones documentadas con números de expediente."/>
    <d v="2025-11-28T00:00:00"/>
    <n v="100"/>
    <n v="6"/>
    <x v="0"/>
  </r>
  <r>
    <x v="1"/>
    <s v="GRUPO DE TRABAJO DE CENTRO DE INFORMACIÓN TECNOLÓGICA Y APOYO A LA GESTIÓN DE PROPIEDAD LA INDUSTRIAL"/>
    <s v="2023.2"/>
    <s v="2023-GRUPO DE TRABAJO DE CENTRO DE INFORMACIÓN TECNOLÓGICA Y APOYO A LA GESTIÓN DE PROPIEDAD LA INDUSTRIAL"/>
    <n v="0"/>
    <x v="0"/>
    <s v="2023.2"/>
    <s v="Operativo"/>
    <s v="Generar sinergias con agentes nacionales e internacionales que permitan potenciar las capacidades de la SIC._x000a_"/>
    <s v="Cumplimiento de productos del PAI asociados a Generar sinergias con agentes nacionales e internacionales que permitan potenciar las capacidades de la SIC._x000a_"/>
    <s v="1-Generación de oportunidades de cooperación y fortalecimiento de existentes con grupos de interés y de valor.-5-Direccionamiento de la oferta institucional con productos y/o servicios con enfoque preventivo, diferencial y territorial."/>
    <s v="PND - 4-04-1-c- Transformación productiva, internacionalización y acción climática - Políticas de competencia, consumidor e infraestructura de la calidad modernas "/>
    <s v="No"/>
    <s v="N/A"/>
    <s v="Política Participación Ciudadana en la Gestión Pública _DIMENSIÓN Gestión con Valores para Resultados"/>
    <s v="PEI_16;_x000a_PES_20230194;_x000a_PND_ 2_Fomentar estrategiasDe sensibilizaciónPara el reconocimiento, aprovechamiento y uso responsableDe losDerechosDePI;_x000a_PND_4_ReinvertirParteDe las tasas recaudadasPorPropiedad industrial en el funcionamiento yPromociónDe la innovación"/>
    <s v="Mesas de integración para la conexión de actores del ecosistema de innovación involucrados en temas de Propiedad Industrial y transferencia tecnológica, realizadas  (Actas de reunión firmadas)"/>
    <n v="10"/>
    <n v="2"/>
    <s v="Númerica"/>
    <s v="# de mesas de integración realizadas / 2 mesas de integración por realizar"/>
    <d v="2025-01-13T00:00:00"/>
    <d v="2025-11-28T00:00:00"/>
    <s v="2023-GRUPO DE TRABAJO DE CENTRO DE INFORMACIÓN TECNOLÓGICA Y APOYO A LA GESTIÓN DE PROPIEDAD LA INDUSTRIAL"/>
    <n v="10"/>
    <n v="100"/>
    <s v="La segunda Mesa de Integración se realizó el 26 de noviembre de 2025, con la RED JOINN. Se adjunta el Acta de la reunión firmada."/>
    <d v="2025-11-26T00:00:00"/>
    <n v="100"/>
    <s v="El producto &quot;Mesas de integración para la conexión de actores del ecosistema de innovación...&quot; se valida con el Acta Administrativa de la Mesa de Integración II. El documento soporta la realización de la segunda mesa de integración con la Red JOINN de manera virtual el 26 de noviembre de 2025, tal como se describe en la actividad. Esto confirma la ejecución del producto, cuyo entregable es el acta de reunión firmada."/>
    <d v="2025-11-28T00:00:00"/>
    <n v="100"/>
    <n v="10"/>
    <x v="0"/>
  </r>
  <r>
    <x v="1"/>
    <s v="GRUPO DE TRABAJO DE CENTRO DE INFORMACIÓN TECNOLÓGICA Y APOYO A LA GESTIÓN DE PROPIEDAD LA INDUSTRIAL"/>
    <s v="2023.2.1"/>
    <s v="2023-GRUPO DE TRABAJO DE CENTRO DE INFORMACIÓN TECNOLÓGICA Y APOYO A LA GESTIÓN DE PROPIEDAD LA INDUSTRIAL"/>
    <n v="0"/>
    <x v="1"/>
    <s v="2023.2.1"/>
    <s v="N/A"/>
    <s v="N/A"/>
    <s v="N/A"/>
    <s v="N/A"/>
    <s v="N/A"/>
    <s v="N/A"/>
    <s v="N/A"/>
    <s v="N/A"/>
    <s v="N/A"/>
    <s v="Elaborar la propuesta de estructura para la realización de las mesas de integración para la conexión de actores del ecosistema de innovación involucrados en temas de Propiedad Industrial y transferencia tecnológica. (Documento con la propuesta elaborado)"/>
    <n v="60"/>
    <n v="1"/>
    <s v="Númerica"/>
    <s v="# de propuestas realizadas / 1 propuesta por realizar"/>
    <d v="2025-01-13T00:00:00"/>
    <d v="2025-03-31T00:00:00"/>
    <s v="2023-GRUPO DE TRABAJO DE CENTRO DE INFORMACIÓN TECNOLÓGICA Y APOYO A LA GESTIÓN DE PROPIEDAD LA INDUSTRIAL"/>
    <n v="6"/>
    <n v="100"/>
    <s v="Se realizó la &quot;Propuesta para la realización de las Mesas de integración para la conexión de actores del ecosistema de innovación involucrados en temas de Propiedad Industrial y transferencia tecnológica&quot; el 27 de marzo, y se envió por correo electrónico a la Delegada el 28 de marzo."/>
    <d v="2025-03-28T00:00:00"/>
    <n v="100"/>
    <s v="Se valida el cumplimiento y entregable de la actividad."/>
    <d v="2025-03-28T00:00:00"/>
    <n v="100"/>
    <n v="6"/>
    <x v="6"/>
  </r>
  <r>
    <x v="1"/>
    <s v="GRUPO DE TRABAJO DE CENTRO DE INFORMACIÓN TECNOLÓGICA Y APOYO A LA GESTIÓN DE PROPIEDAD LA INDUSTRIAL"/>
    <s v="2023.2.2"/>
    <s v="2023-GRUPO DE TRABAJO DE CENTRO DE INFORMACIÓN TECNOLÓGICA Y APOYO A LA GESTIÓN DE PROPIEDAD LA INDUSTRIAL"/>
    <n v="0"/>
    <x v="1"/>
    <s v="2023.2.2"/>
    <s v="N/A"/>
    <s v="N/A"/>
    <s v="N/A"/>
    <s v="N/A"/>
    <s v="N/A"/>
    <s v="N/A"/>
    <s v="N/A"/>
    <s v="N/A"/>
    <s v="N/A"/>
    <s v="Realizar las mesas de integración  (Actas de reunión firmadas)"/>
    <n v="40"/>
    <n v="2"/>
    <s v="Númerica"/>
    <s v="# de mesas de integración realizadas / 2 mesas de integración por realizar"/>
    <d v="2025-04-01T00:00:00"/>
    <d v="2025-11-28T00:00:00"/>
    <s v="2023-GRUPO DE TRABAJO DE CENTRO DE INFORMACIÓN TECNOLÓGICA Y APOYO A LA GESTIÓN DE PROPIEDAD LA INDUSTRIAL"/>
    <n v="4"/>
    <n v="100"/>
    <s v="La segunda Mesa de integración se realizó 26 de noviembre de 2025, con la Red JOINN de manera virtual. Se adjunta Acta de la reunión firmada."/>
    <d v="2025-11-26T00:00:00"/>
    <n v="100"/>
    <s v="La actividad de &quot;Realizar las mesas de integración&quot; se valida con el Acta Administrativa de reunión firmada. El documento confirma la realización de la segunda mesa de integración de forma virtual con la Red JOINN el 26 de noviembre de 2025, lo cual formaliza el entregable de &quot;Actas de reunión firmadas&quot; requerido para la actividad."/>
    <d v="2025-11-28T00:00:00"/>
    <n v="100"/>
    <n v="4"/>
    <x v="0"/>
  </r>
  <r>
    <x v="1"/>
    <s v="GRUPO DE TRABAJO DE CENTRO DE INFORMACIÓN TECNOLÓGICA Y APOYO A LA GESTIÓN DE PROPIEDAD LA INDUSTRIAL"/>
    <s v="2023.3"/>
    <s v="2023-GRUPO DE TRABAJO DE CENTRO DE INFORMACIÓN TECNOLÓGICA Y APOYO A LA GESTIÓN DE PROPIEDAD LA INDUSTRIAL"/>
    <n v="0"/>
    <x v="0"/>
    <s v="2023.3"/>
    <s v="Operativo"/>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PND - 2-03-9-b- Seguridad humana y justicia social - Aprovechamiento de la propiedad intelectual "/>
    <s v="No"/>
    <s v="C-3503-0200-0014-20309b"/>
    <s v="Política Servicio al Ciudadano_DIMENSIÓN Gestión con Valores para Resultados"/>
    <s v="PEI_15;_x000a_PES_20230102;_x000a_PND_ 2_Fomentar estrategiasDe sensibilizaciónPara el reconocimiento, aprovechamiento y uso responsableDe losDerechosDePI"/>
    <s v="Programas de fomento para el uso estratégico de la propiedad industrial en la Economía Popular, ejecutados.  (Matriz de seguimiento e informe final de ejecución de los programas)"/>
    <n v="30"/>
    <n v="100"/>
    <s v="Porcentual"/>
    <s v="% de seguimientos realizados / 100% de seguimientos programados"/>
    <d v="2025-02-03T00:00:00"/>
    <d v="2025-11-28T00:00:00"/>
    <s v="2023-GRUPO DE TRABAJO DE CENTRO DE INFORMACIÓN TECNOLÓGICA Y APOYO A LA GESTIÓN DE PROPIEDAD LA INDUSTRIAL"/>
    <n v="30"/>
    <n v="100"/>
    <s v="Los Programas de fomento para el uso estratégico de la propiedad industrial en la Economía Popular, como son el programa Pie y Marcas de Paz se ejecutaron durante el 2025. Los avances de cada programa están cargados en las actividades 2023.3.2 y 2023.3.4._x000a_El avance se mide como seguimientos realizados/seguimientos programados: de 10 previstos, se ha reportado el décimo, lo que corresponde a un 100% de avance."/>
    <d v="2025-11-28T00:00:00"/>
    <n v="100"/>
    <s v="El producto &quot;Programas de fomento para el uso estratégico de la propiedad industrial en la Economía Popular, ejecutados&quot; se valida mediante la entrega de los soportes que documentan la ejecución completa (100% de avance) de sus dos componentes: el programa Propiedad Industrial para emprendedores (PI-e) y la estrategia Marcas de Paz. Se adjuntan los informes finales y las matrices de seguimiento a noviembre de 2025 para ambos programas, cumpliendo con los entregables requeridos."/>
    <d v="2025-11-28T00:00:00"/>
    <n v="100"/>
    <n v="30"/>
    <x v="0"/>
  </r>
  <r>
    <x v="1"/>
    <s v="GRUPO DE TRABAJO DE CENTRO DE INFORMACIÓN TECNOLÓGICA Y APOYO A LA GESTIÓN DE PROPIEDAD LA INDUSTRIAL"/>
    <s v="2023.3.1"/>
    <s v="2023-GRUPO DE TRABAJO DE CENTRO DE INFORMACIÓN TECNOLÓGICA Y APOYO A LA GESTIÓN DE PROPIEDAD LA INDUSTRIAL"/>
    <n v="0"/>
    <x v="1"/>
    <s v="2023.3.1"/>
    <s v="N/A"/>
    <s v="N/A"/>
    <s v="N/A"/>
    <s v="N/A"/>
    <s v="N/A"/>
    <s v="N/A"/>
    <s v="N/A"/>
    <s v="N/A"/>
    <s v="N/A"/>
    <s v="Elaborar matriz programación de jornadas y seguimiento de ejecución del programa"/>
    <n v="60"/>
    <n v="1"/>
    <s v="Númerica"/>
    <s v="# de matrices realizadas / 1 matrices programadas"/>
    <d v="2025-02-03T00:00:00"/>
    <d v="2025-02-28T00:00:00"/>
    <s v="2023-GRUPO DE TRABAJO DE CENTRO DE INFORMACIÓN TECNOLÓGICA Y APOYO A LA GESTIÓN DE PROPIEDAD LA INDUSTRIAL"/>
    <n v="18"/>
    <n v="100"/>
    <s v="Se elaboró matriz de programación de jornadas y seguimiento de ejecución del programa Propiedad Industrial para emprendedores PI-e para 2025."/>
    <d v="2025-02-28T00:00:00"/>
    <n v="100"/>
    <s v="Se valida matriz correspondiente. Importante realizar el seguimiento mensual con el fin de observar el nivel de avance."/>
    <d v="2025-02-28T00:00:00"/>
    <n v="100"/>
    <n v="18"/>
    <x v="3"/>
  </r>
  <r>
    <x v="1"/>
    <s v="GRUPO DE TRABAJO DE CENTRO DE INFORMACIÓN TECNOLÓGICA Y APOYO A LA GESTIÓN DE PROPIEDAD LA INDUSTRIAL"/>
    <s v="2023.3.2"/>
    <s v="2023-GRUPO DE TRABAJO DE CENTRO DE INFORMACIÓN TECNOLÓGICA Y APOYO A LA GESTIÓN DE PROPIEDAD LA INDUSTRIAL"/>
    <n v="0"/>
    <x v="1"/>
    <s v="2023.3.2"/>
    <s v="N/A"/>
    <s v="N/A"/>
    <s v="N/A"/>
    <s v="N/A"/>
    <s v="N/A"/>
    <s v="N/A"/>
    <s v="N/A"/>
    <s v="N/A"/>
    <s v="N/A"/>
    <s v="Ejecutar el programa Propiedad Industrial para emprendedores PI-e.   (Matriz de seguimiento e Informe final del programa)"/>
    <n v="10"/>
    <n v="100"/>
    <s v="Porcentual"/>
    <s v="% de seguimientos realizados / 100% de seguimientos programados"/>
    <d v="2025-02-03T00:00:00"/>
    <d v="2025-11-28T00:00:00"/>
    <s v="2023-GRUPO DE TRABAJO DE CENTRO DE INFORMACIÓN TECNOLÓGICA Y APOYO A LA GESTIÓN DE PROPIEDAD LA INDUSTRIAL"/>
    <n v="3"/>
    <n v="100"/>
    <s v="Al 30 de noviembre de 2025 se ha iniciado la ejecución de 40 PI-e._x000a_38 PI-e finalizados al 30 de noviembre y 2 PI-e en ejecución_x000a__x000a_Los resultados a la fecha son:_x000a_1.844 emprendedores inscritos_x000a_1.693 emprendedores en la etapa de conceptos de PI y charla informativa_x000a_1.529 diagnósticos realizados_x000a_1.487 emprendedores en las sensibilizaciones_x000a_1.452 Orientaciones realizadas_x000a_1.347 Solicitudes de PI radicadas:_x000a_      1.116 Marcas_x000a_      229 Diseños Industriales_x000a_      2 Patentes_x000a__x000a_El avance se mide como seguimientos realizados/seguimientos programados: de 10 previstos, se ha reportado el décimo, lo que corresponde al 100% de avance."/>
    <d v="2025-11-28T00:00:00"/>
    <n v="100"/>
    <s v="La actividad de &quot;Ejecutar el programa Propiedad Industrial para emprendedores PI-e&quot; se formaliza con la presentación del Informe Programa PI-E y la Matriz de Seguimiento a noviembre de 2025. Los documentos adjuntos respaldan la ejecución completa (100% de seguimientos reportados) de la estrategia."/>
    <d v="2025-11-28T00:00:00"/>
    <n v="100"/>
    <n v="3"/>
    <x v="0"/>
  </r>
  <r>
    <x v="1"/>
    <s v="GRUPO DE TRABAJO DE CENTRO DE INFORMACIÓN TECNOLÓGICA Y APOYO A LA GESTIÓN DE PROPIEDAD LA INDUSTRIAL"/>
    <s v="2023.3.3"/>
    <s v="2023-GRUPO DE TRABAJO DE CENTRO DE INFORMACIÓN TECNOLÓGICA Y APOYO A LA GESTIÓN DE PROPIEDAD LA INDUSTRIAL"/>
    <n v="0"/>
    <x v="1"/>
    <s v="2023.3.3"/>
    <s v="N/A"/>
    <s v="N/A"/>
    <s v="N/A"/>
    <s v="N/A"/>
    <s v="N/A"/>
    <s v="N/A"/>
    <s v="N/A"/>
    <s v="N/A"/>
    <s v="N/A"/>
    <s v="Elaborar matriz de etapas para el seguimiento de ejecución de la estrategia"/>
    <n v="10"/>
    <n v="1"/>
    <s v="Númerica"/>
    <s v="# de matrices realizadas / 1 matrices programadas"/>
    <d v="2025-02-03T00:00:00"/>
    <d v="2025-02-28T00:00:00"/>
    <s v="2023-GRUPO DE TRABAJO DE CENTRO DE INFORMACIÓN TECNOLÓGICA Y APOYO A LA GESTIÓN DE PROPIEDAD LA INDUSTRIAL"/>
    <n v="3"/>
    <n v="100"/>
    <s v="Se elaboró matriz de etapas para el seguimiento de ejecución de la estrategia Marcas de Paz para 2025."/>
    <d v="2025-02-28T00:00:00"/>
    <n v="100"/>
    <s v="Se valida la evidencia. Es importante que el área realice seguimiento mensual a la matriz y que la envié a través del aplicativo. "/>
    <d v="2025-02-28T00:00:00"/>
    <n v="100"/>
    <n v="3"/>
    <x v="3"/>
  </r>
  <r>
    <x v="1"/>
    <s v="GRUPO DE TRABAJO DE CENTRO DE INFORMACIÓN TECNOLÓGICA Y APOYO A LA GESTIÓN DE PROPIEDAD LA INDUSTRIAL"/>
    <s v="2023.3.4"/>
    <s v="2023-GRUPO DE TRABAJO DE CENTRO DE INFORMACIÓN TECNOLÓGICA Y APOYO A LA GESTIÓN DE PROPIEDAD LA INDUSTRIAL"/>
    <n v="0"/>
    <x v="1"/>
    <s v="2023.3.4"/>
    <s v="N/A"/>
    <s v="N/A"/>
    <s v="N/A"/>
    <s v="N/A"/>
    <s v="N/A"/>
    <s v="N/A"/>
    <s v="N/A"/>
    <s v="N/A"/>
    <s v="N/A"/>
    <s v="Ejecutar la estrategia Marcas de paz.  (Matriz de seguimiento e Informe final del programa)"/>
    <n v="20"/>
    <n v="100"/>
    <s v="Porcentual"/>
    <s v="% de seguimientos realizados / 100% de seguimientos programados"/>
    <d v="2025-02-03T00:00:00"/>
    <d v="2025-11-28T00:00:00"/>
    <s v="2023-GRUPO DE TRABAJO DE CENTRO DE INFORMACIÓN TECNOLÓGICA Y APOYO A LA GESTIÓN DE PROPIEDAD LA INDUSTRIAL"/>
    <n v="6"/>
    <n v="100"/>
    <s v="Hasta el 30 de noviembre, se han beneficiado 194 proyectos productivos vinculados a entidades como la Unidad para las Víctimas -UARIV-, el Fondo Colombia en Paz -FCP- (a través de su marca PaisSana), la Agencia para la Reincorporación y la Normalización -ARN-, y el Ministerio de Comercio, Industria y Turismo -MINCIT- mediante la estrategia Colombia Destinos de Paz._x000a_El avance se mide como seguimientos realizados/seguimientos programados: de 10 previstos, se ha reportado el décimo, lo que corresponde al 100% de avance."/>
    <d v="2025-11-28T00:00:00"/>
    <n v="100"/>
    <s v="La actividad de &quot;Ejecutar la estrategia Marcas de paz&quot; cumple al allegarse el Informe Estrategia Marcas de Paz (MdP) 2025 y la Matriz de Seguimiento. Ambos documentos son los entregables requeridos, soportando la ejecución completa (100% de seguimientos) y detallando el impacto y los 194 proyectos productivos beneficiados, validando el cumplimiento del programa."/>
    <d v="2025-11-28T00:00:00"/>
    <n v="100"/>
    <n v="6"/>
    <x v="0"/>
  </r>
  <r>
    <x v="1"/>
    <s v="GRUPO DE TRABAJO DE CENTRO DE INFORMACIÓN TECNOLÓGICA Y APOYO A LA GESTIÓN DE PROPIEDAD LA INDUSTRIAL"/>
    <s v="2023.4"/>
    <s v="2023-GRUPO DE TRABAJO DE CENTRO DE INFORMACIÓN TECNOLÓGICA Y APOYO A LA GESTIÓN DE PROPIEDAD LA INDUSTRIAL"/>
    <n v="0"/>
    <x v="0"/>
    <s v="2023.4"/>
    <s v="Operativo"/>
    <s v="Promover el enfoque preventivo, diferencial y territorial en el que hacer misional de la entidad _x000a_"/>
    <s v="Cumplimiento de productos del PAI asociados a Fortalecer la gestión de la información, el conocimiento y la innovación para optimizar la capacidad institucional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PND - 2-03-9-b- Seguridad humana y justicia social - Aprovechamiento de la propiedad intelectual "/>
    <s v="No"/>
    <s v="C-3503-0200-0014-20309b"/>
    <s v="Política Servicio al Ciudadano_DIMENSIÓN Gestión con Valores para Resultados"/>
    <s v="CONPES 3934 Acción 4.7;_x000a_PEI_38;_x000a_PND_3_Brindar acompañamiento a inventores yPromover el usoDe la informaciónDePatentes ;_x000a_PND_4_ReinvertirParteDe las tasas recaudadasPorPropiedad industrial en el funcionamiento yPromociónDe la innovación"/>
    <s v="Boletines tecnológicos para la  promoción y difusión del sistema de propiedad industrial para empresas, centros de investigación y en general aquellas entidades que desarrollen tecnologías verdes, divulgados (Informe de divulgación)"/>
    <n v="10"/>
    <n v="2"/>
    <s v="Númerica"/>
    <s v="# de Boletines divulgados / 2 Boletines por divulgar"/>
    <d v="2025-02-03T00:00:00"/>
    <d v="2025-12-12T00:00:00"/>
    <s v="2023-GRUPO DE TRABAJO DE CENTRO DE INFORMACIÓN TECNOLÓGICA Y APOYO A LA GESTIÓN DE PROPIEDAD LA INDUSTRIAL"/>
    <n v="10"/>
    <n v="50"/>
    <s v="En el marco de la elaboración del segundo boletín tecnológico sobre Geotermia, durante el mes de noviembre se culminó el proceso de edición de los documentos y se realizó la diagramación completa del documento, junto con la preparación del resumen en inglés. Finalmente, el boletín tecnológico fue entregado en su versión final para publicación y se publicó en la página web de la entidad. _x000a__x000a_Link: https://sedeelectronica.sic.gov.co/publicaciones/boletin-tecnologico/tecnologias-verdes/geotermia-una-alternativa-potencial-para-la-transicion-energetica-del-pais-noviembre-2025 _x000a__x000a_Con base en la publicación del boletín tecnológico Geotermia realizada en el mes de noviembre, se realizarán las piezas publicitarias, y la divulgación por redes sociales de dicho documento."/>
    <m/>
    <n v="50"/>
    <s v="Considerando el avance a la fecha, se avala reporte descriptivo teniendo en cuenta que la entrega final, con corte a 12-dic está pendiente."/>
    <m/>
    <m/>
    <n v="5"/>
    <x v="5"/>
  </r>
  <r>
    <x v="1"/>
    <s v="GRUPO DE TRABAJO DE CENTRO DE INFORMACIÓN TECNOLÓGICA Y APOYO A LA GESTIÓN DE PROPIEDAD LA INDUSTRIAL"/>
    <s v="2023.4.1"/>
    <s v="2023-GRUPO DE TRABAJO DE CENTRO DE INFORMACIÓN TECNOLÓGICA Y APOYO A LA GESTIÓN DE PROPIEDAD LA INDUSTRIAL"/>
    <n v="0"/>
    <x v="1"/>
    <s v="2023.4.1"/>
    <s v="N/A"/>
    <s v="N/A"/>
    <s v="N/A"/>
    <s v="N/A"/>
    <s v="N/A"/>
    <s v="N/A"/>
    <s v="N/A"/>
    <s v="N/A"/>
    <s v="N/A"/>
    <s v="Definir cronograma de trabajo y estructura del documento para los boletines tecnológicos.  (Cronograma de trabajo definido)"/>
    <n v="10"/>
    <n v="1"/>
    <s v="Númerica"/>
    <s v="# de cronogramas y estructura de los boletines definidos / 1 cronograma y estructura de los boletines por definir"/>
    <d v="2025-02-03T00:00:00"/>
    <d v="2025-02-28T00:00:00"/>
    <s v="2023-GRUPO DE TRABAJO DE CENTRO DE INFORMACIÓN TECNOLÓGICA Y APOYO A LA GESTIÓN DE PROPIEDAD LA INDUSTRIAL"/>
    <n v="1"/>
    <n v="100"/>
    <s v="Se elaboró el cronograma de actividades para la elaboración de los 2 boletines tecnológicos del presente año."/>
    <d v="2025-02-28T00:00:00"/>
    <n v="100"/>
    <s v="Se valida plan de trabajo"/>
    <d v="2025-02-28T00:00:00"/>
    <n v="100"/>
    <n v="1"/>
    <x v="3"/>
  </r>
  <r>
    <x v="1"/>
    <s v="GRUPO DE TRABAJO DE CENTRO DE INFORMACIÓN TECNOLÓGICA Y APOYO A LA GESTIÓN DE PROPIEDAD LA INDUSTRIAL"/>
    <s v="2023.4.2"/>
    <s v="2023-GRUPO DE TRABAJO DE CENTRO DE INFORMACIÓN TECNOLÓGICA Y APOYO A LA GESTIÓN DE PROPIEDAD LA INDUSTRIAL"/>
    <n v="0"/>
    <x v="1"/>
    <s v="2023.4.2"/>
    <s v="N/A"/>
    <s v="N/A"/>
    <s v="N/A"/>
    <s v="N/A"/>
    <s v="N/A"/>
    <s v="N/A"/>
    <s v="N/A"/>
    <s v="N/A"/>
    <s v="N/A"/>
    <s v="Elaborar y publicar dos (2) Boletines tecnológicos.  (Capturas de pantalla de la publicación de los boletines tecnológicos)"/>
    <n v="70"/>
    <n v="2"/>
    <s v="Númerica"/>
    <s v="# de Boletines publicados / 2 boletines por publicar"/>
    <d v="2025-03-03T00:00:00"/>
    <d v="2025-11-28T00:00:00"/>
    <s v="2023-GRUPO DE TRABAJO DE CENTRO DE INFORMACIÓN TECNOLÓGICA Y APOYO A LA GESTIÓN DE PROPIEDAD LA INDUSTRIAL"/>
    <n v="7"/>
    <n v="100"/>
    <s v="En el marco de la elaboración del segundo boletín tecnológico sobre Geotermia, durante el mes de noviembre se culminó el proceso de edición de los documentos y se realizó la diagramación completa del documento, junto con la preparación del resumen en inglés. Finalmente, el boletín tecnológico fue entregado en su versión final para publicación y se publicó en la página web de la entidad. https://sedeelectronica.sic.gov.co/publicaciones/boletin-tecnologico/tecnologias-verdes/geotermia-una-alternativa-potencial-para-la-transicion-energetica-del-pais-noviembre-2025 "/>
    <d v="2025-11-28T00:00:00"/>
    <n v="100"/>
    <s v="La actividad de &quot;Elaborar y publicar dos (2) Boletines tecnológicos&quot; se valida con la entrega de la evidencia de publicación del segundo boletín de la vigencia, titulado &quot;Geotermia. Una alternativa potencial para la transición energética del país&quot;. Se reporta la culminación de la edición, diagramación y publicación del documento en el sitio web de la entidad en noviembre de 2025, completando la producción de los dos boletines requeridos."/>
    <d v="2025-11-28T00:00:00"/>
    <n v="100"/>
    <n v="7"/>
    <x v="0"/>
  </r>
  <r>
    <x v="1"/>
    <s v="GRUPO DE TRABAJO DE CENTRO DE INFORMACIÓN TECNOLÓGICA Y APOYO A LA GESTIÓN DE PROPIEDAD LA INDUSTRIAL"/>
    <s v="2023.4.3"/>
    <s v="2023-GRUPO DE TRABAJO DE CENTRO DE INFORMACIÓN TECNOLÓGICA Y APOYO A LA GESTIÓN DE PROPIEDAD LA INDUSTRIAL"/>
    <n v="0"/>
    <x v="1"/>
    <s v="2023.4.3"/>
    <s v="N/A"/>
    <s v="N/A"/>
    <s v="N/A"/>
    <s v="N/A"/>
    <s v="N/A"/>
    <s v="N/A"/>
    <s v="N/A"/>
    <s v="N/A"/>
    <s v="N/A"/>
    <s v="Realizar la divulgación de los dos (2) Boletines tecnológicos. (Informe de divulgación)"/>
    <n v="20"/>
    <n v="2"/>
    <s v="Númerica"/>
    <s v="# de Boletines divulgados / 2 Boletines por divulgar"/>
    <d v="2025-03-03T00:00:00"/>
    <d v="2025-12-12T00:00:00"/>
    <s v="2023-GRUPO DE TRABAJO DE CENTRO DE INFORMACIÓN TECNOLÓGICA Y APOYO A LA GESTIÓN DE PROPIEDAD LA INDUSTRIAL"/>
    <n v="2"/>
    <n v="0"/>
    <s v="Con base en la publicación del boletín tecnológico Geotermia realizada en el mes de noviembre, se realizarán las piezas publicitarias, y la divulgación por redes sociales de dicho documento."/>
    <m/>
    <n v="0"/>
    <s v="Considerando que la fecha de finalización de la actividad (Realizar la divulgación de los dos (2) Boletines tecnológicos. -Informe de divulgación-, aún no se cumple a la fecha de corte, se valida la nota descriptiva de la actividad."/>
    <m/>
    <m/>
    <n v="0"/>
    <x v="5"/>
  </r>
  <r>
    <x v="1"/>
    <s v="GRUPO DE TRABAJO DE CENTRO DE INFORMACIÓN TECNOLÓGICA Y APOYO A LA GESTIÓN DE PROPIEDAD LA INDUSTRIAL"/>
    <s v="2023.5"/>
    <s v="2023-GRUPO DE TRABAJO DE CENTRO DE INFORMACIÓN TECNOLÓGICA Y APOYO A LA GESTIÓN DE PROPIEDAD LA INDUSTRIAL"/>
    <n v="0"/>
    <x v="0"/>
    <s v="2023.5"/>
    <s v="Operativo"/>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PND - 2-03-9-b- Seguridad humana y justicia social - Aprovechamiento de la propiedad intelectual "/>
    <s v="No"/>
    <s v="N/A"/>
    <s v="Política Servicio al Ciudadano_DIMENSIÓN Gestión con Valores para Resultados"/>
    <s v="CONPES 4062 Acción 4.7;_x000a_PEI_31;_x000a_PND_ 2_Fomentar estrategiasDe sensibilizaciónPara el reconocimiento, aprovechamiento y uso responsableDe losDerechosDePI"/>
    <s v="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implementadas   (Informe anual de la implementación)"/>
    <n v="10"/>
    <n v="1"/>
    <s v="Númerica"/>
    <s v="# de estrategias implementadas / 1 estrategia por implementar"/>
    <d v="2025-02-03T00:00:00"/>
    <d v="2025-11-28T00:00:00"/>
    <s v="2023-GRUPO DE TRABAJO DE CENTRO DE INFORMACIÓN TECNOLÓGICA Y APOYO A LA GESTIÓN DE PROPIEDAD LA INDUSTRIAL"/>
    <n v="10"/>
    <n v="100"/>
    <s v="Se hace entrega del informe final de la implementación durante la vigencia 2025 de una estrategia para promover el uso, difusión y sensibilización sobre instrumentos de protección asociados a la Propiedad Industrial, aplicables a productos agrícolas, alimenticios y preparaciones elaboradas mediante métodos tradicionales. Esta iniciativa responde a la acción 4.7 del Plan de Acción y Seguimiento (PAS) del Documento CONPES 4062 de 2021 Política Nacional de Propiedad Intelectual. Se realizaron 11 actividades de sensibilización en la importancia, beneficios y uso de la marca colectiva, 3 talleres estratégicos de marcas colectivas y 2 orientaciones especializada a diferentes asociaciones del sector agropecuario_x000a_ "/>
    <d v="2025-11-28T00:00:00"/>
    <n v="100"/>
    <s v="El producto &quot;Estrategia para fomentar el uso, difusión y sensibilización de instrumentos de protección...&quot; se valida al aportarse el Informe anual de la implementación. Este informe consolida la ejecución de la estrategia desarrollada en respuesta a la Acción 4.7 del CONPES 4062, detallando que la implementación incluyó actividades de sensibilización, talleres estratégicos de marcas colectivas y orientaciones especializadas al sector agropecuario, confirmando el cumplimiento del producto."/>
    <d v="2025-11-28T00:00:00"/>
    <n v="100"/>
    <n v="10"/>
    <x v="0"/>
  </r>
  <r>
    <x v="1"/>
    <s v="GRUPO DE TRABAJO DE CENTRO DE INFORMACIÓN TECNOLÓGICA Y APOYO A LA GESTIÓN DE PROPIEDAD LA INDUSTRIAL"/>
    <s v="2023.5.1"/>
    <s v="2023-GRUPO DE TRABAJO DE CENTRO DE INFORMACIÓN TECNOLÓGICA Y APOYO A LA GESTIÓN DE PROPIEDAD LA INDUSTRIAL"/>
    <n v="0"/>
    <x v="1"/>
    <s v="2023.5.1"/>
    <s v="N/A"/>
    <s v="N/A"/>
    <s v="N/A"/>
    <s v="N/A"/>
    <s v="N/A"/>
    <s v="N/A"/>
    <s v="N/A"/>
    <s v="N/A"/>
    <s v="N/A"/>
    <s v="Diseñar y ejecutar piloto de la estrategia para fomentar el uso, difusión y sensibilización de instrumentos de protección asociados a signos de vocación colectiva    (Informe de ejecución del piloto de la estrategia)"/>
    <n v="70"/>
    <n v="1"/>
    <s v="Númerica"/>
    <s v="# de estrategias ejecutadas / 1 estrategia por ejecutar"/>
    <d v="2025-02-03T00:00:00"/>
    <d v="2025-09-30T00:00:00"/>
    <s v="2023-GRUPO DE TRABAJO DE CENTRO DE INFORMACIÓN TECNOLÓGICA Y APOYO A LA GESTIÓN DE PROPIEDAD LA INDUSTRIAL"/>
    <n v="7"/>
    <n v="100"/>
    <s v="En el marco de la &quot;Estrategia para fomentar el uso y difusión de instrumentos de protección de la Propiedad Industrial en productos agrícolas, alimenticios y preparaciones elaboradas mediante métodos tradicionales&quot;, durante el mes de septiembre se realizaron las siguientes actividades:_x000a__x000a_1 actividad de orientación especializada a la asociación ASOMEFAMA del departamento de Nariño el 10 de septiembre_x000a_3  actividades de sensibilización en marcas colectivas :_x000a_-1 sensibilización para asociaciones agro productoras de la comunidad AFRO del departamento del Chocó el 19 de septiembre_x000a_-1 sensibilización para asociación de tejedores de  sombrero de  Suaza de los municipios de Acevedo, Suaza y Guadalupe  el 29 de septiembre_x000a_-1 sensibilización para asociación de Chiva de Pitalito , en el municipio de Pitalito Huila el 30 de septiembre_x000a_"/>
    <d v="2025-09-30T00:00:00"/>
    <n v="100"/>
    <s v="Se avala informe de avance teniendo en cuenta que Piloto “Nuestra Marca”, de acuerdo al informe, realizó lo proyectado para fortalecer asociaciones agropecuarias y de cocina tradicional en el uso de marcas colectivas, mediante 3 etapas: sensibilización, taller estratégico y orientación especializada. "/>
    <d v="2025-09-30T00:00:00"/>
    <n v="100"/>
    <n v="7"/>
    <x v="7"/>
  </r>
  <r>
    <x v="1"/>
    <s v="GRUPO DE TRABAJO DE CENTRO DE INFORMACIÓN TECNOLÓGICA Y APOYO A LA GESTIÓN DE PROPIEDAD LA INDUSTRIAL"/>
    <s v="2023.5.2"/>
    <s v="2023-GRUPO DE TRABAJO DE CENTRO DE INFORMACIÓN TECNOLÓGICA Y APOYO A LA GESTIÓN DE PROPIEDAD LA INDUSTRIAL"/>
    <n v="0"/>
    <x v="1"/>
    <s v="2023.5.2"/>
    <s v="N/A"/>
    <s v="N/A"/>
    <s v="N/A"/>
    <s v="N/A"/>
    <s v="N/A"/>
    <s v="N/A"/>
    <s v="N/A"/>
    <s v="N/A"/>
    <s v="N/A"/>
    <s v="Elaborar informe de la implementación de la acción CONPES 4.7 propuesta  (Informe anual de la implementación)"/>
    <n v="30"/>
    <n v="1"/>
    <s v="Númerica"/>
    <s v="# de informes elaborados / 1 informe por elaborar"/>
    <d v="2025-10-01T00:00:00"/>
    <d v="2025-11-28T00:00:00"/>
    <s v="2023-GRUPO DE TRABAJO DE CENTRO DE INFORMACIÓN TECNOLÓGICA Y APOYO A LA GESTIÓN DE PROPIEDAD LA INDUSTRIAL"/>
    <n v="3"/>
    <n v="100"/>
    <s v="Se hace entrega del informe final de la implementación durante la vigencia 2025 de una estrategia para promover el uso, difusión y sensibilización sobre instrumentos de protección asociados a la Propiedad Industrial, aplicables a productos agrícolas, alimenticios y preparaciones elaboradas mediante métodos tradicionales. Esta iniciativa responde a la acción 4.7 del Plan de Acción y Seguimiento (PAS) del Documento CONPES 4062 de 2021 Política Nacional de Propiedad Intelectual. Se realizaron 11 actividades de sensibilización en la importancia, beneficios y uso de la marca colectiva, 3 talleres estratégicos de marcas colectivas y 2 orientaciones especializada a diferentes asociaciones del sector agropecuario_x000a_ "/>
    <d v="2025-11-28T00:00:00"/>
    <n v="100"/>
    <s v="La actividad de &quot;Elaborar informe de la implementación de la acción CONPES 4.7 propuesta&quot; se formaliza con la entrega del Informe Anual de Implementación Acción 4.7 CONPES 4062. Este documento valida la ejecución de la estrategia para promover instrumentos de Propiedad Industrial en el sector agropecuario, detallando la realización de actividades de sensibilización, talleres estratégicos y orientaciones especializadas, confirmando así la entrega del informe anual requerido."/>
    <d v="2025-11-28T00:00:00"/>
    <n v="100"/>
    <n v="3"/>
    <x v="0"/>
  </r>
  <r>
    <x v="1"/>
    <s v="GRUPO DE TRABAJO DE CENTRO DE INFORMACIÓN TECNOLÓGICA Y APOYO A LA GESTIÓN DE PROPIEDAD LA INDUSTRIAL"/>
    <s v="2023.6"/>
    <s v="2023-GRUPO DE TRABAJO DE CENTRO DE INFORMACIÓN TECNOLÓGICA Y APOYO A LA GESTIÓN DE PROPIEDAD LA INDUSTRIAL"/>
    <n v="0"/>
    <x v="0"/>
    <s v="2023.6"/>
    <s v="Innovador"/>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PND - 2-03-9-b- Seguridad humana y justicia social - Aprovechamiento de la propiedad intelectual "/>
    <s v="No"/>
    <s v="C-3503-0200-0014-20309b"/>
    <s v="Política Participación Ciudadana en la Gestión Pública _DIMENSIÓN Gestión con Valores para Resultados"/>
    <s v="PND_3_Brindar acompañamiento a inventores yPromover el usoDe la informaciónDePatentes ;_x000a_PND_4_ReinvertirParteDe las tasas recaudadasPorPropiedad industrial en el funcionamiento yPromociónDe la innovación"/>
    <s v="Premio Nacional al Inventor Colombiano 2025, realizado  (Informe dela realización del premio al inventor Colombiano 2025)"/>
    <n v="10"/>
    <n v="1"/>
    <s v="Númerica"/>
    <s v="# de premios al inventor colombiano realizados / 1 premio al inventor colombiano por realizar"/>
    <d v="2025-02-03T00:00:00"/>
    <d v="2025-08-29T00:00:00"/>
    <s v="2023-GRUPO DE TRABAJO DE CENTRO DE INFORMACIÓN TECNOLÓGICA Y APOYO A LA GESTIÓN DE PROPIEDAD LA INDUSTRIAL"/>
    <n v="10"/>
    <n v="100"/>
    <s v="La versión 2025 del Premio nacional al inventor colombiano incluyó seis categorías (Juvenil, Mujeres Inventoras, Inventor Individual, Investigación, Micro y Pequeña Empresa, e Industria), con un total de 121 postulaciones y 18 finalistas. Los ganadores se eligieron tras un riguroso proceso de evaluación, destacando invenciones en salud, ambiente, agroindustria y tecnología. Además, se otorgaron dos reconocimientos especiales: a una invención regional en Tumaco (tableros aglomerados de estopa de coco) y a una invención con gestión comercial en Bucaramanga (dispositivo fluido y drenador de cargas eléctricas). La premiación se realizó el 12 de septiembre en el Planetario de Bogotá, con amplia participación institucional y apoyo de un plan de comunicación digital."/>
    <d v="2025-09-12T00:00:00"/>
    <n v="100"/>
    <s v="Se valida informe Informe del Premio Nacional al Inventor Colombiano 2025, en el que se describen las diferentes etapas, categorías, metodología, etc. Siendo el 5-sep fecha en la que se definió el ganador del premio por categoría.  Ceremonia de premiación realizada el 12-sep-2025."/>
    <d v="2025-09-12T00:00:00"/>
    <n v="100"/>
    <n v="10"/>
    <x v="8"/>
  </r>
  <r>
    <x v="1"/>
    <s v="GRUPO DE TRABAJO DE CENTRO DE INFORMACIÓN TECNOLÓGICA Y APOYO A LA GESTIÓN DE PROPIEDAD LA INDUSTRIAL"/>
    <s v="2023.6.1"/>
    <s v="2023-GRUPO DE TRABAJO DE CENTRO DE INFORMACIÓN TECNOLÓGICA Y APOYO A LA GESTIÓN DE PROPIEDAD LA INDUSTRIAL"/>
    <n v="0"/>
    <x v="1"/>
    <s v="2023.6.1"/>
    <s v="N/A"/>
    <s v="N/A"/>
    <s v="N/A"/>
    <s v="N/A"/>
    <s v="N/A"/>
    <s v="N/A"/>
    <s v="N/A"/>
    <s v="N/A"/>
    <s v="N/A"/>
    <s v="Realizar propuesta de restructuración del Premio Nacional al inventor colombiano.  (Documento propuesta elaborado)"/>
    <n v="20"/>
    <n v="1"/>
    <s v="Númerica"/>
    <s v="# de propuestas de reestructuración realizadas / 1 propuesta de reestructuración por realizar"/>
    <d v="2025-02-03T00:00:00"/>
    <d v="2025-02-28T00:00:00"/>
    <s v="2023-GRUPO DE TRABAJO DE CENTRO DE INFORMACIÓN TECNOLÓGICA Y APOYO A LA GESTIÓN DE PROPIEDAD LA INDUSTRIAL"/>
    <n v="2"/>
    <n v="100"/>
    <s v="Se realizó la propuesta de restructuración del Premio Nacional al inventor colombiano, y se envió a la Delegada de PI, para sus observaciones."/>
    <d v="2025-02-28T00:00:00"/>
    <n v="100"/>
    <s v="Se verifica el cumplimiento, conforme lo identificado en la actividad del plan de acción."/>
    <d v="2025-02-28T00:00:00"/>
    <n v="100"/>
    <n v="2"/>
    <x v="3"/>
  </r>
  <r>
    <x v="1"/>
    <s v="GRUPO DE TRABAJO DE CENTRO DE INFORMACIÓN TECNOLÓGICA Y APOYO A LA GESTIÓN DE PROPIEDAD LA INDUSTRIAL"/>
    <s v="2023.6.2"/>
    <s v="2023-GRUPO DE TRABAJO DE CENTRO DE INFORMACIÓN TECNOLÓGICA Y APOYO A LA GESTIÓN DE PROPIEDAD LA INDUSTRIAL"/>
    <n v="0"/>
    <x v="1"/>
    <s v="2023.6.2"/>
    <s v="N/A"/>
    <s v="N/A"/>
    <s v="N/A"/>
    <s v="N/A"/>
    <s v="N/A"/>
    <s v="N/A"/>
    <s v="N/A"/>
    <s v="N/A"/>
    <s v="N/A"/>
    <s v="Socializar  la propuesta con actores clave (internos/externos) para la gestión del premio nacional al inventor colombiano.  (Listados de asistencia a la socialización de la propuesta)"/>
    <n v="10"/>
    <n v="2"/>
    <s v="Númerica"/>
    <s v="# de socializaciones de la propuesta realizadas / 2 socializaciones de la propuesta por realizar"/>
    <d v="2025-03-03T00:00:00"/>
    <d v="2025-03-31T00:00:00"/>
    <s v="2023-GRUPO DE TRABAJO DE CENTRO DE INFORMACIÓN TECNOLÓGICA Y APOYO A LA GESTIÓN DE PROPIEDAD LA INDUSTRIAL"/>
    <n v="1"/>
    <n v="100"/>
    <s v="En el mes de marzo se realizó el documento con las bases del concurso, cronograma y formularios de inscripción para los participantes: uno para las categorías de Mujeres, Inventores independientes, Investigación, Micro y pequeña empresa e Industria y otro formulario para la categoría de jóvenes. Se solicito la construcción de un espacio en la sede electrónica para el premio, se rediseño la imagen del premio y se realizó la socialización con actores clave para la gestión del premio."/>
    <d v="2025-03-31T00:00:00"/>
    <n v="100"/>
    <s v="Se valida información remitida por el área en cuanto a las socializaciones realizadas."/>
    <d v="2025-03-31T00:00:00"/>
    <n v="100"/>
    <n v="1"/>
    <x v="6"/>
  </r>
  <r>
    <x v="1"/>
    <s v="GRUPO DE TRABAJO DE CENTRO DE INFORMACIÓN TECNOLÓGICA Y APOYO A LA GESTIÓN DE PROPIEDAD LA INDUSTRIAL"/>
    <s v="2023.6.3"/>
    <s v="2023-GRUPO DE TRABAJO DE CENTRO DE INFORMACIÓN TECNOLÓGICA Y APOYO A LA GESTIÓN DE PROPIEDAD LA INDUSTRIAL"/>
    <n v="0"/>
    <x v="1"/>
    <s v="2023.6.3"/>
    <s v="N/A"/>
    <s v="N/A"/>
    <s v="N/A"/>
    <s v="N/A"/>
    <s v="N/A"/>
    <s v="N/A"/>
    <s v="N/A"/>
    <s v="N/A"/>
    <s v="N/A"/>
    <s v="Realizar el premio al inventor colombiano 2025 desde la convocatoria hasta premiación. (Informe de la realización del premio al inventor Colombiano 2025)"/>
    <n v="70"/>
    <n v="1"/>
    <s v="Númerica"/>
    <s v="# de premios al inventor colombiano realizados / 1 premio al inventor colombiano por realizar"/>
    <d v="2025-04-01T00:00:00"/>
    <d v="2025-08-29T00:00:00"/>
    <s v="2023-GRUPO DE TRABAJO DE CENTRO DE INFORMACIÓN TECNOLÓGICA Y APOYO A LA GESTIÓN DE PROPIEDAD LA INDUSTRIAL"/>
    <n v="7"/>
    <n v="100"/>
    <s v="La versión 2025 del Premio nacional al inventor colombiano incluyó seis categorías (Juvenil, Mujeres Inventoras, Inventor Individual, Investigación, Micro y Pequeña Empresa, e Industria), con un total de 121 postulaciones y 18 finalistas. Los ganadores se eligieron tras un riguroso proceso de evaluación, destacando invenciones en salud, ambiente, agroindustria y tecnología. Además, se otorgaron dos reconocimientos especiales: a una invención regional en Tumaco (tableros aglomerados de estopa de coco) y a una invención con gestión comercial en Bucaramanga (dispositivo fluidor y drenador de cargas eléctricas). La premiación se realizó el 12 de septiembre en el Planetario de Bogotá, con amplia participación institucional y apoyo de un plan de comunicación digital."/>
    <d v="2025-09-12T00:00:00"/>
    <n v="100"/>
    <s v="Se avala informe del Premio Nacional al Inventor colombiano 2025, teniendo en cuenta las diferentes categorías.  En dicho informe se citan las diferentes etapas del concurso, desde la inscripción, preselección, evaluación y selección de finalistas.  Citando además los reconocimientos especiales (invención regional e invención con gestión comercial).  Los ganadores del Premio Nacional al Inventor Colombiano 2025 se dieron a conocer en la ceremonia realizada presencial, el día 12-sep-2025."/>
    <d v="2025-09-12T00:00:00"/>
    <n v="100"/>
    <n v="7"/>
    <x v="8"/>
  </r>
  <r>
    <x v="2"/>
    <s v="DIRECCION DE HABEAS DATA"/>
    <s v="7200.1"/>
    <s v="7200-DIRECCION DE HABEAS DATA"/>
    <n v="0"/>
    <x v="0"/>
    <s v="7200.1"/>
    <s v="Innovador"/>
    <s v="Fortalecer la infraestructura, uso y aprovechamiento de las tecnologías de la información, para optimizar la capacidad institucional_x000a_"/>
    <s v="Cumplimiento de productos del PAI asociados a Fortalecer la infraestructura, uso y aprovechamiento de las tecnologías de la información, para optimizar la capacidad institucional_x000a_"/>
    <s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
    <s v="PND - 5-31-5-d- Convergencia regional - Gobierno digital para la gente "/>
    <s v="Si"/>
    <s v="C-3503-0200-0012-20104c"/>
    <s v="Política Fortalecimiento Organizacional y Simplificación de Procesos _DIMENSIÓN Gestión con Valores para Resultados"/>
    <s v="N/A"/>
    <s v="Piloto de una herramienta con componente de inteligencia artificial (IA) para la clasificación de quejas o denuncias en la etapa preliminar de la Dirección de Habeas Data para atender el volumen de reclamaciones y mejorar los tiempos de atención, desarrollado (informe desarrollo)"/>
    <n v="50"/>
    <n v="1"/>
    <s v="Númerica"/>
    <s v="# de Piloto de Inteligencia Artificial desarrollado / 1 Piloto de Inteligencia Artificial programado"/>
    <d v="2025-02-03T00:00:00"/>
    <d v="2025-10-30T00:00:00"/>
    <s v="20-OFICINA DE TECNOLOGÍA E INFORMÁTICA;_x000a_7200-DIRECCION DE HABEAS DATA"/>
    <n v="50"/>
    <n v="100"/>
    <s v="Se entrega el piloto de inteligencia artificial para la clasificación de quejas Habeas Data, junto con su informe técnico de desarrollo y una herramienta apificada funcional. Esta solución permite, mediante una llamada con año y número de radicado, localizar, procesar y analizar automáticamente los documentos asociados, extrayendo texto, entidades y clasificaciones jurídicas. El sistema está construido sobre una arquitectura distribuida de microservicios, integra modelos BERT y spaCy en español, y entrega resultados estructurados en formato JSON interoperable, listos para su integración con los sistemas institucionales de la Superintendencia de Industria y Comercio."/>
    <d v="2025-10-30T00:00:00"/>
    <n v="100"/>
    <s v="Se avalo el cumplimiento del producto en el 100, los anexos soportan el piloto de una herramienta con componente de inteligencia artificial para la clasificación de quejas o denuncias."/>
    <d v="2025-10-30T00:00:00"/>
    <n v="100"/>
    <n v="50"/>
    <x v="9"/>
  </r>
  <r>
    <x v="2"/>
    <s v="DIRECCION DE HABEAS DATA"/>
    <s v="7200.1.1"/>
    <s v="7200-DIRECCION DE HABEAS DATA"/>
    <n v="0"/>
    <x v="1"/>
    <s v="7200.1.1"/>
    <s v="N/A"/>
    <s v="N/A"/>
    <s v="N/A"/>
    <s v="N/A"/>
    <s v="N/A"/>
    <s v="N/A"/>
    <s v="N/A"/>
    <n v="0"/>
    <s v="N/A"/>
    <s v="Elaborar y aprobar requerimiento (1. Formato Solicitud de Requerimientos a Sistemas de Información GS03-F18, 2. Formato Lista de Chequeo de Requisitos de Seguridad de la Información GS03-F27 (Opcional) )"/>
    <n v="100"/>
    <n v="1"/>
    <s v="Númerica"/>
    <s v="# de soportes presentados / 1 soportes a presentar"/>
    <d v="2025-02-03T00:00:00"/>
    <d v="2025-04-30T00:00:00"/>
    <s v="20-OFICINA DE TECNOLOGÍA E INFORMÁTICA;_x000a_7200-DIRECCION DE HABEAS DATA"/>
    <n v="50"/>
    <n v="100"/>
    <s v="Se elaboró requerimiento para el plan piloto de una herramienta con componente de IA"/>
    <d v="2025-04-30T00:00:00"/>
    <n v="100"/>
    <s v="Se valida el cumplimiento de la actividad."/>
    <d v="2025-04-30T00:00:00"/>
    <n v="100"/>
    <n v="50"/>
    <x v="1"/>
  </r>
  <r>
    <x v="2"/>
    <s v="DIRECCION DE HABEAS DATA"/>
    <s v="7200.1.2"/>
    <s v="7200-DIRECCION DE HABEAS DATA"/>
    <n v="0"/>
    <x v="2"/>
    <s v="7200.1.2"/>
    <s v="N/A"/>
    <s v="N/A"/>
    <s v="N/A"/>
    <s v="N/A"/>
    <s v="N/A"/>
    <s v="N/A"/>
    <s v="N/A"/>
    <s v="N/A"/>
    <s v="N/A"/>
    <s v="Diseñar la solución (1. Anteproyecto (Alcance, estado del arte, metodología, métricas, cronograma, etc.) / Único entregable)"/>
    <n v="0"/>
    <n v="1"/>
    <s v="Númerica"/>
    <s v="# de soportes presentados / 1 soportes a presentar"/>
    <d v="2025-05-02T00:00:00"/>
    <d v="2025-07-01T00:00:00"/>
    <s v="20-OFICINA DE TECNOLOGÍA E INFORMÁTICA"/>
    <n v="0"/>
    <n v="100"/>
    <s v="Se construyó el documento de anteproyecto levantando el estado del arte y una comparación tecnológica para sustentar el desarrollo del piloto, centrado en capacidades de inteligencia artificial aplicadas al análisis automatizado de quejas. Se identificaron avances recientes en modelos de procesamiento de lenguaje natural (NLP), útiles en tareas de extracción de entidades (NER), generación de resúmenes de los documentos y clasificación jurídica multiclase. También se evaluaron plataformas como Azure AI y Hugging Face en cuanto a integración, escalabilidad y cumplimiento. Este análisis permitió seleccionar tecnologías adecuadas para una solución efectiva, modular y segura alineada institucionalmente. Todo esto en coordinación con la OTI y su desarrollo para este plan piloto."/>
    <d v="2025-07-01T00:00:00"/>
    <n v="100"/>
    <s v="El soporte corresponde al entregables de la actividad propuesta en el plan de acción. El documento soporte corresponde al anteproyecto de diseño de la solución basada en la inteligencia artificial (IA), la cual busca automatizar el proceso de clasificación de quejas. "/>
    <d v="2025-07-01T00:00:00"/>
    <n v="100"/>
    <n v="0"/>
    <x v="2"/>
  </r>
  <r>
    <x v="2"/>
    <s v="DIRECCION DE HABEAS DATA"/>
    <s v="7200.1.3"/>
    <s v="7200-DIRECCION DE HABEAS DATA"/>
    <n v="0"/>
    <x v="2"/>
    <s v="7200.1.3"/>
    <s v="N/A"/>
    <s v="N/A"/>
    <s v="N/A"/>
    <s v="N/A"/>
    <s v="N/A"/>
    <s v="N/A"/>
    <s v="N/A"/>
    <s v="N/A"/>
    <s v="N/A"/>
    <s v="Planeación y gestión de la solución  (1. Reporte planeación de tareas, linea base de requerimientos (historias de usuario) y entregables  en la herramienta devops 2. plan de pruebas diseñado y registrado en la herramienta devops)"/>
    <n v="0"/>
    <n v="1"/>
    <s v="Númerica"/>
    <s v="# de soportes presentados / 1 soportes a presentar"/>
    <d v="2025-07-01T00:00:00"/>
    <d v="2025-07-31T00:00:00"/>
    <s v="20-OFICINA DE TECNOLOGÍA E INFORMÁTICA"/>
    <n v="0"/>
    <n v="100"/>
    <s v="En el marco del piloto de una herramienta con IA para la clasificación de quejas, se avanzó en la planeación y gestión de la solución. Se registraron en Azure DevOps el reporte de tareas, la línea base de requerimientos (historias de usuario), y los entregables acordados. También se diseñó y documentó el plan de pruebas. Todas las actividades se realizaron conforme a los requerimientos funcionales, las consideraciones técnicas del anteproyecto y el plan de trabajo validado con el equipo funcional, asegurando trazabilidad y alineación institucional."/>
    <d v="2025-07-31T00:00:00"/>
    <n v="100"/>
    <s v="Se dio cumplimiento al 100% de la actividad propuesta, la cual hace referencia a la planeación de la gestión de la solución (Herramienta AI) para la clasificación de quejas. Se reporto en dio cumplimiento en el tiempo programado. El entregable soporte la actividad. "/>
    <d v="2025-07-31T00:00:00"/>
    <n v="100"/>
    <n v="0"/>
    <x v="2"/>
  </r>
  <r>
    <x v="2"/>
    <s v="DIRECCION DE HABEAS DATA"/>
    <s v="7200.1.4"/>
    <s v="7200-DIRECCION DE HABEAS DATA"/>
    <n v="0"/>
    <x v="2"/>
    <s v="7200.1.4"/>
    <s v="N/A"/>
    <s v="N/A"/>
    <s v="N/A"/>
    <s v="N/A"/>
    <s v="N/A"/>
    <s v="N/A"/>
    <s v="N/A"/>
    <s v="N/A"/>
    <s v="N/A"/>
    <s v="Desarrollo de la solución (1. Captura de pantalla del Código fuente registrado en devops / 2. Captura de pantalla  de casos de prueba ejecutados por desarrollo. 3. Informe de desarrollo )"/>
    <n v="0"/>
    <n v="1"/>
    <s v="Númerica"/>
    <s v="# de soportes presentados / 1 soportes a presentar"/>
    <d v="2025-08-01T00:00:00"/>
    <d v="2025-10-30T00:00:00"/>
    <s v="20-OFICINA DE TECNOLOGÍA E INFORMÁTICA"/>
    <n v="0"/>
    <n v="100"/>
    <s v="Se entrega el piloto de inteligencia artificial para la clasificación de quejas Habeas Data, junto con su informe técnico de desarrollo y una herramienta apificada funcional. Esta solución permite, mediante una llamada con año y número de radicado, localizar, procesar y analizar automáticamente los documentos asociados, extrayendo texto, entidades y clasificaciones jurídicas. El sistema está construido sobre una arquitectura distribuida de microservicios, integra modelos BERT y spaCy en español, y entrega resultados estructurados en formato JSON interoperable, listos para su integración con los sistemas institucionales de la Superintendencia de Industria y Comercio."/>
    <d v="2025-10-30T00:00:00"/>
    <n v="100"/>
    <s v="Se revisó el cumplimiento de la actividad al 100%, los anexos soportar el desarrollo de las pruebas piloto."/>
    <d v="2025-10-30T00:00:00"/>
    <n v="100"/>
    <n v="0"/>
    <x v="9"/>
  </r>
  <r>
    <x v="2"/>
    <s v="DIRECCION DE HABEAS DATA"/>
    <s v="7200.2"/>
    <s v="7200-DIRECCION DE HABEAS DATA"/>
    <n v="0"/>
    <x v="0"/>
    <s v="7200.2"/>
    <s v="Operativo"/>
    <s v="Fortalecer la gestión de la información, el conocimiento y la innovación para optimizar la capacidad institucional _x000a_"/>
    <s v="Cumplimiento de productos del PAI asociados a Fortalecer la gestión de la información, el conocimiento y la innovación para optimizar la capacidad institucional _x000a_"/>
    <s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PND - 5-31-5-b- Convergencia regional - Entidades públicas territoriales y nacionales fortalecidas "/>
    <s v="No"/>
    <s v="C-3503-0200-0012-20104c"/>
    <s v="Política Servicio al Ciudadano_DIMENSIÓN Gestión con Valores para Resultados"/>
    <s v="N/A"/>
    <s v="Monitoreos de verificación y cumplimiento respecto a las decisiones impartidas por la Dirección de Habeas Data relacionados con las malas prácticas y reincidencias al Régimen de Protección de Datos Personales por parte de los sujetos obligados, realizados. (informe)"/>
    <n v="50"/>
    <n v="2"/>
    <s v="Númerica"/>
    <s v="# de Monitoreos realizados / 2 Monitoreos programados"/>
    <d v="2025-02-03T00:00:00"/>
    <d v="2025-11-28T00:00:00"/>
    <s v="7200-DIRECCION DE HABEAS DATA"/>
    <n v="50"/>
    <n v="100"/>
    <s v="La Dirección de Habeas Data, en ejercicio de sus funciones realizó dos informes de monitoreo en los cuales analizó 1. La eficiencia y eficacia en el cumplimiento de los principios y deberes de la Ley 1266 de 2008 respecto de 124 órdenes administrativas enfocando su estudio en el comportamiento de sociedades dedicadas a las ventas por catálogo, microcrédito y/o Fintech 2. El cumplimiento de la Ley 1581 de 2012 con especial énfasis en el Registro Nacional de Exclusión (RNE) enfocando su estudió en el sector de Operadores de Telecomunicaciones._x000a__x000a_El resultado final se concentra en dos documentos que contienen el análisis de estos datos y sus conclusiones."/>
    <m/>
    <n v="100"/>
    <s v="Se dio cumplimiento a al producto de realizar dos monitores de verificación y cumplimiento respecto a las decisiones impartidas por la Dirección de Habeas Data. "/>
    <m/>
    <n v="0"/>
    <n v="50"/>
    <x v="0"/>
  </r>
  <r>
    <x v="2"/>
    <s v="DIRECCION DE HABEAS DATA"/>
    <s v="7200.2.1"/>
    <s v="7200-DIRECCION DE HABEAS DATA"/>
    <n v="0"/>
    <x v="1"/>
    <s v="7200.2.1"/>
    <s v="N/A"/>
    <s v="N/A"/>
    <s v="N/A"/>
    <s v="N/A"/>
    <s v="N/A"/>
    <s v="N/A"/>
    <s v="N/A"/>
    <s v="N/A"/>
    <s v="N/A"/>
    <s v="Realizar mesas de trabajo entre la Dirección de Habeas Data y la Dirección de Investigaciones para determinar el enfoque de cada monitoreo (Listado asistencia /único entregable)"/>
    <n v="20"/>
    <n v="2"/>
    <s v="Númerica"/>
    <s v="# de Mesas de trabajo realizadas / 2 Mesas de trabajo a realizar"/>
    <d v="2025-02-03T00:00:00"/>
    <d v="2025-07-04T00:00:00"/>
    <s v="7200-DIRECCION DE HABEAS DATA"/>
    <n v="10"/>
    <n v="100"/>
    <s v="En el marco del segundo informe de monitoreo y seguimiento a las decisiones proferidas por la Dirección de Habeas Data, se celebró una mesa de trabajo con la Dirección de Investigaciones de Protección de Datos Personales en la que se consolidaron acuerdos esenciales para dicho informe. El enfoque de revisión, abarcará todas las órdenes emitidas en el año 2024 por la D.H. bajo la Ley 1581 de 2012 y se prestará especial atención al tratamiento de datos de niños, niñas y adolescentes, datos sensibles y temas específicos como publicidad y prospección comercial con el objetivo de evaluar su eficiencia y eficacia buscando fortalecer el cumplimiento normativo y la protección de datos personales."/>
    <m/>
    <n v="100"/>
    <s v="Se evidencia cumplimiento de la actividad "/>
    <d v="2025-06-03T00:00:00"/>
    <n v="100"/>
    <n v="10"/>
    <x v="2"/>
  </r>
  <r>
    <x v="2"/>
    <s v="DIRECCION DE HABEAS DATA"/>
    <s v="7200.2.2"/>
    <s v="7200-DIRECCION DE HABEAS DATA"/>
    <n v="0"/>
    <x v="1"/>
    <s v="7200.2.2"/>
    <s v="N/A"/>
    <s v="N/A"/>
    <s v="N/A"/>
    <s v="N/A"/>
    <s v="N/A"/>
    <s v="N/A"/>
    <s v="N/A"/>
    <s v="N/A"/>
    <s v="N/A"/>
    <s v="Realizar informe respecto de las órdenes impartidas, de la ley 1266 de 2008. (Documento respecto de la ley 1266 de 2008/único entregable)"/>
    <n v="40"/>
    <n v="1"/>
    <s v="Númerica"/>
    <s v="# de Monitoreos realizados / 1 Monitoreos programados"/>
    <d v="2025-03-04T00:00:00"/>
    <d v="2025-06-27T00:00:00"/>
    <s v="7200-DIRECCION DE HABEAS DATA"/>
    <n v="20"/>
    <n v="100"/>
    <s v="La Dirección de Habeas Data, en ejercicio de sus funciones (Decretos 4886/2011 y 092/2022), realizó seguimiento a las decisiones proferidas en al año 2024 cuyo objetivo pretendían la actualización, rectificación y/o eliminación de información crediticia. El resultado de dicho seguimiento es un informe de monitoreo que analiza la eficiencia y eficacia en el cumplimiento de los principios y deberes de la Ley 1266 de 2008 respecto de 124 órdenes administrativas y se enfocó en el estudio del comportamiento de sociedades dedicadas a las ventas por catálogo, microcrédito y/o Fintech. Este informe se realizó en atención a los acuerdos llegados en la mesa de trabajo de mayo con la Dirección de Investigaciones de Protección de Datos Personales en la que se determinó el estudio de este sector y análisis de conducta."/>
    <d v="2025-06-27T00:00:00"/>
    <n v="100"/>
    <s v="El soporte da cumplimiento a la actividad propuesta."/>
    <d v="2025-06-27T00:00:00"/>
    <n v="100"/>
    <n v="20"/>
    <x v="10"/>
  </r>
  <r>
    <x v="2"/>
    <s v="DIRECCION DE HABEAS DATA"/>
    <s v="7200.2.3"/>
    <s v="7200-DIRECCION DE HABEAS DATA"/>
    <n v="0"/>
    <x v="1"/>
    <s v="7200.2.3"/>
    <s v="N/A"/>
    <s v="N/A"/>
    <s v="N/A"/>
    <s v="N/A"/>
    <s v="N/A"/>
    <s v="N/A"/>
    <s v="N/A"/>
    <s v="N/A"/>
    <s v="N/A"/>
    <s v="Realizar informe respecto de las órdenes impartidas, de la ley 1581 de 2012  (Documento respecto de la ley 1581 de 2012/único entregable)"/>
    <n v="40"/>
    <n v="1"/>
    <s v="Númerica"/>
    <s v="# de Monitoreos realizados / 1 Monitoreos programados"/>
    <d v="2025-07-01T00:00:00"/>
    <d v="2025-11-28T00:00:00"/>
    <s v="7200-DIRECCION DE HABEAS DATA"/>
    <n v="20"/>
    <n v="100"/>
    <s v="La Dirección de Hábeas Data presenta este Informe de Monitoreo cuyo objeto principal persigue verificar el cumplimiento de la Ley 1581 de 2012 con especial énfasis en el Registro Nacional de Exclusión (RNE). El estudio se enfocó en el sector de Operadores de Telecomunicaciones, que concentra el mayor número de quejas, verificando 744 reclamos y revelando datos importantes sobre Titulares que fueron contactados con fines comerciales pese a tener su registro de exclusión activo y exitoso en el RNE. Este informe se realizó en atención a los acuerdos allegados en las diferentes mesas de trabajo con la Dirección de Investigaciones de Protección de Datos Personales en las que, posterior a un análisis estratégico, se determinó cambios de perspectiva en el análisis de datos inicialmente propuestos, focalizando la investigación en el sector y la conducta objeto del presente estudio."/>
    <m/>
    <n v="100"/>
    <s v="Se dio cumplimiento a la actividad propuesta con la realización del segundo informe de monitoreo respecto de las ordenes impartidas de la ley 1581 de 2012. "/>
    <m/>
    <n v="100"/>
    <n v="20"/>
    <x v="0"/>
  </r>
  <r>
    <x v="3"/>
    <s v="GRUPO DE TRABAJO DE CONCEPTOS Y APOYO LEGAL"/>
    <s v="13.1"/>
    <s v="13-GRUPO DE TRABAJO DE CONCEPTOS Y APOYO LEGAL"/>
    <n v="0"/>
    <x v="0"/>
    <s v="13.1"/>
    <s v="Operativo"/>
    <s v="Fortalecer la gestión de la información, el conocimiento y la innovación para optimizar la capacidad institucional _x000a_"/>
    <s v="Cumplimiento de productos del PAI asociados a Fortalecer la gestión de la información, el conocimiento y la innovación para optimizar la capacidad institucional _x000a_"/>
    <s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N/A"/>
    <s v="Si"/>
    <s v="N/A"/>
    <s v="Política Mejora Normativa _DIMENSIÓN Gestión con Valores para Resultados"/>
    <s v="N/A"/>
    <s v="Estrategia de divulgación de la herramienta “Buscador de Conceptos”, para promover la consulta por parte de los Grupos de Interés, ejecutada. (capturas de pantalla de la publicación de la campaña/único entregable)"/>
    <n v="100"/>
    <n v="1"/>
    <s v="Númerica"/>
    <s v="# de divulgaciones ejecutadas / 1 divulgaciones a ejecutar"/>
    <d v="2025-01-27T00:00:00"/>
    <d v="2025-12-10T00:00:00"/>
    <s v="73-GRUPO DE TRABAJO DE COMUNICACION;_x000a_13-GRUPO DE TRABAJO DE CONCEPTOS Y APOYO LEGAL"/>
    <n v="100"/>
    <m/>
    <m/>
    <m/>
    <m/>
    <m/>
    <m/>
    <m/>
    <n v="0"/>
    <x v="5"/>
  </r>
  <r>
    <x v="3"/>
    <s v="GRUPO DE TRABAJO DE CONCEPTOS Y APOYO LEGAL"/>
    <s v="13.1.1"/>
    <s v="13-GRUPO DE TRABAJO DE CONCEPTOS Y APOYO LEGAL"/>
    <n v="0"/>
    <x v="1"/>
    <s v="13.1.1"/>
    <s v="N/A"/>
    <s v="N/A"/>
    <s v="N/A"/>
    <s v="N/A"/>
    <s v="N/A"/>
    <s v="N/A"/>
    <s v="N/A"/>
    <s v="N/A"/>
    <s v="N/A"/>
    <s v="Elaborar y remitir al Grupo de Comunicaciones el Brief con la propuesta de la estrategia de divulgación del &quot;Buscador de Conceptos&quot; (Correo electrónico con Brief diligenciado / único entregable)"/>
    <n v="100"/>
    <n v="1"/>
    <s v="Númerica"/>
    <s v="# de brief de la estrategia de divulgación elaborado / 1 brief de la estrategia de divulgación a elaborar"/>
    <d v="2025-01-27T00:00:00"/>
    <d v="2025-02-28T00:00:00"/>
    <s v="13-GRUPO DE TRABAJO DE CONCEPTOS Y APOYO LEGAL"/>
    <n v="100"/>
    <n v="100"/>
    <s v="Se elaboró y remitió a través de correo electrónico al Grupo de Comunicaciones el Brief con la propuesta de la estrategia de divulgación del &quot;Buscador de Conceptos&quot;, en donde se busca fomentar su uso y acceso a todos los grupos de valor, grupos de interés y ciudadanía en general."/>
    <d v="2025-02-28T00:00:00"/>
    <n v="100"/>
    <s v="Se verifica el cumplimiento de la actividad tras revisar los anexos "/>
    <d v="2025-02-28T00:00:00"/>
    <n v="100"/>
    <n v="100"/>
    <x v="3"/>
  </r>
  <r>
    <x v="3"/>
    <s v="GRUPO DE TRABAJO DE CONCEPTOS Y APOYO LEGAL"/>
    <s v="13.1.2"/>
    <s v="13-GRUPO DE TRABAJO DE CONCEPTOS Y APOYO LEGAL"/>
    <n v="0"/>
    <x v="2"/>
    <s v="13.1.2"/>
    <s v="N/A"/>
    <s v="N/A"/>
    <s v="N/A"/>
    <s v="N/A"/>
    <s v="N/A"/>
    <s v="N/A"/>
    <s v="N/A"/>
    <s v="N/A"/>
    <s v="N/A"/>
    <s v="Elaborar y presentar el concepto gráfico y racional de la estrategia de divulgación y sus diferentes ejes temáticos. (Un correo electrónico con Documento en el que se observe el concepto gráfico y racional de laestrategia de divulgación  y sus diferentes ejes temáticos / único entregable)"/>
    <n v="0"/>
    <n v="1"/>
    <s v="Númerica"/>
    <s v="# de concepto gráfico y racional de la estrategia de divulgación elaborado y presentado / 1 concepto gráfico y racional de la estrategia de divulgación a elaborar y presentar"/>
    <d v="2025-03-03T00:00:00"/>
    <d v="2025-04-30T00:00:00"/>
    <s v="73-GRUPO DE TRABAJO DE COMUNICACION"/>
    <n v="0"/>
    <n v="100"/>
    <s v="El Grupo de Comunicaciones elaboró el concepto gráfico de la campaña de divulgación del Buscador de Conceptos, con todos los ejes temáticos y los lineamientos necesarios para desarrollar la estrategia."/>
    <d v="2025-04-30T00:00:00"/>
    <n v="100"/>
    <s v="El avance porcentual registrado corresponde con las evidencias presentadas"/>
    <d v="2025-03-31T00:00:00"/>
    <n v="100"/>
    <n v="0"/>
    <x v="1"/>
  </r>
  <r>
    <x v="3"/>
    <s v="GRUPO DE TRABAJO DE CONCEPTOS Y APOYO LEGAL"/>
    <s v="13.1.3"/>
    <s v="13-GRUPO DE TRABAJO DE CONCEPTOS Y APOYO LEGAL"/>
    <n v="0"/>
    <x v="2"/>
    <s v="13.1.3"/>
    <s v="N/A"/>
    <s v="N/A"/>
    <s v="N/A"/>
    <s v="N/A"/>
    <s v="N/A"/>
    <s v="N/A"/>
    <s v="N/A"/>
    <s v="N/A"/>
    <s v="N/A"/>
    <s v="Ejecutar la estrategia de divulgación a través de los canales de comunicación d ela Entidad.  (capturas de pantalla de la publicación de estrategia de divulgación/único entregable)"/>
    <n v="0"/>
    <n v="1"/>
    <s v="Porcentual"/>
    <s v="% de estrategia de divulgación ejecutada / 1% de estrategia de divulgación a ejecutar"/>
    <d v="2025-04-01T00:00:00"/>
    <d v="2025-12-10T00:00:00"/>
    <s v="73-GRUPO DE TRABAJO DE COMUNICACION"/>
    <n v="0"/>
    <n v="0"/>
    <s v="Durante el mes de mayo se realizaron varias publicaciones en las diferentes redes sociales de la Entidad, con el fin de divulgar y promover el uso del Buscador de Conceptos y acceder a interpretaciones jurídicas sobre consultas realizadas a la Entidad en el marco de sus funciones."/>
    <m/>
    <n v="0"/>
    <s v="Se verifica el avance cualitativo"/>
    <m/>
    <m/>
    <n v="0"/>
    <x v="5"/>
  </r>
  <r>
    <x v="4"/>
    <s v="OFICINA DE TECNOLOGÍA E INFORMÁTICA"/>
    <s v="20.1"/>
    <s v="20-OFICINA DE TECNOLOGÍA E INFORMÁTICA"/>
    <n v="0"/>
    <x v="0"/>
    <s v="20.1"/>
    <s v="Innovador"/>
    <s v="Fortalecer la gestión de la información, el conocimiento y la innovación para optimizar la capacidad institucional _x000a_"/>
    <s v="Cumplimiento de productos del PAI asociados a Fortalecer la gestión de la información, el conocimiento y la innovación para optimizar la capacidad institucional _x000a_"/>
    <s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PND - 5-31-5-b- Convergencia regional - Entidades públicas territoriales y nacionales fortalecidas "/>
    <s v="No"/>
    <s v="C-3599-0200-0006-53105d"/>
    <s v="Política Gobierno Digital _DIMENSIÓN Gestión con Valores para Resultados"/>
    <s v="PEI_11;_x000a_PEI_12;_x000a_PEI_13;_x000a_PES_20230246;_x000a_PES_20230250"/>
    <s v="Plan de acción para el intercambio de información, implementado  (Informe semestral de  la implementación del plan de acción para el intercambio de información- soportes documentales de cumplimiento)"/>
    <n v="20"/>
    <n v="100"/>
    <s v="Porcentual"/>
    <s v="% de plan ejecutado / 100% de plan a ejecutar"/>
    <d v="2025-02-03T00:00:00"/>
    <d v="2025-12-12T00:00:00"/>
    <s v="20-OFICINA DE TECNOLOGÍA E INFORMÁTICA"/>
    <n v="20"/>
    <n v="76"/>
    <s v="1. Acuerdos de intercambio de información_x000a_Justifácil: Se envió la versión final del estudio previo y la documentación para firma por la SIC._x000a_URNA: Se completó la revisión interna y quedó listo para envío al Consejo Superior de la Judicatura._x000a_Registraduría: Se reenviaron los documentos base para reactivar el proceso._x000a_Otros convenios: Se identificaron posibles acuerdos con SNR, DIAN y otras entidades; se consultará al grupo de cobro coactivo._x000a__x000a_2. Catálogo de interoperabilidad_x000a_Se avanzó en el cierre y consolidación del catálogo con insumos de las coordinaciones._x000a__x000a_3. Procedimiento de interoperabilidad_x000a_Se enviaron los ajustes incorporando la retroalimentación del SIGI._x000a__x000a_4. Monitoreo de servicios X-Road_x000a_Se programó sesión técnica con infraestructura y administración de X-Road para avanzar en la implementación en diciembre."/>
    <m/>
    <n v="76"/>
    <s v="Se verifica el avance en atención a las evidencias allegadas "/>
    <m/>
    <m/>
    <n v="15.2"/>
    <x v="5"/>
  </r>
  <r>
    <x v="4"/>
    <s v="OFICINA DE TECNOLOGÍA E INFORMÁTICA"/>
    <s v="20.1.1"/>
    <s v="20-OFICINA DE TECNOLOGÍA E INFORMÁTICA"/>
    <n v="0"/>
    <x v="1"/>
    <s v="20.1.1"/>
    <s v="N/A"/>
    <s v="N/A"/>
    <s v="N/A"/>
    <s v="N/A"/>
    <s v="N/A"/>
    <s v="N/A"/>
    <s v="N/A"/>
    <s v="N/A"/>
    <s v="N/A"/>
    <s v="Definir plan de acción para el intercambio de información de acuerdo con el marco de Interoperabilidad  (Plan definido / único entregable)"/>
    <n v="20"/>
    <n v="1"/>
    <s v="Númerica"/>
    <s v="# de plan formulado / 1 plan a formular"/>
    <d v="2025-02-03T00:00:00"/>
    <d v="2025-02-28T00:00:00"/>
    <s v="20-OFICINA DE TECNOLOGÍA E INFORMÁTICA"/>
    <n v="4"/>
    <n v="100"/>
    <s v="Se formula el plan de intercambio "/>
    <d v="2025-02-28T00:00:00"/>
    <n v="100"/>
    <s v="Se verifica el cumplimiento de la actividad de acuerdo al soporte anexo "/>
    <d v="2025-02-28T00:00:00"/>
    <n v="100"/>
    <n v="4"/>
    <x v="3"/>
  </r>
  <r>
    <x v="4"/>
    <s v="OFICINA DE TECNOLOGÍA E INFORMÁTICA"/>
    <s v="20.1.2"/>
    <s v="20-OFICINA DE TECNOLOGÍA E INFORMÁTICA"/>
    <n v="0"/>
    <x v="1"/>
    <s v="20.1.2"/>
    <s v="N/A"/>
    <s v="N/A"/>
    <s v="N/A"/>
    <s v="N/A"/>
    <s v="N/A"/>
    <s v="N/A"/>
    <s v="N/A"/>
    <s v="N/A"/>
    <s v="N/A"/>
    <s v="Implementar el plan de acción para el intercambio de información de acuerdo con el marco de Interoperabilidad  (Informe semestral de  la implementación del plan de acción para el intercambio de información- soportes documentales de cumplimiento)"/>
    <n v="80"/>
    <n v="100"/>
    <s v="Porcentual"/>
    <s v="% de plan ejecutado / 100% de plan a ejecutar"/>
    <d v="2025-03-03T00:00:00"/>
    <d v="2025-12-12T00:00:00"/>
    <s v="20-OFICINA DE TECNOLOGÍA E INFORMÁTICA"/>
    <n v="16"/>
    <n v="76"/>
    <s v="1. Acuerdos de intercambio de información_x000a_Justifácil: Se envió la versión final del estudio previo y la documentación para firma por la SIC._x000a_URNA: Se completó la revisión interna y quedó listo para envío al Consejo Superior de la Judicatura._x000a_Registraduría: Se reenviaron los documentos base para reactivar el proceso._x000a_Otros convenios: Se identificaron posibles acuerdos con SNR, DIAN y otras entidades; se consultará al grupo de cobro coactivo._x000a__x000a_2. Catálogo de interoperabilidad_x000a_Se avanzó en el cierre y consolidación del catálogo con insumos de las coordinaciones._x000a__x000a_3. Procedimiento de interoperabilidad_x000a_Se enviaron los ajustes incorporando la retroalimentación del SIGI._x000a__x000a_4. Monitoreo de servicios X-Road_x000a_Se programó sesión técnica con infraestructura y administración de X-Road para avanzar en la implementación en diciembre."/>
    <m/>
    <n v="76"/>
    <s v="Se verifica el avance en razón a las evidencias allegadas "/>
    <m/>
    <m/>
    <n v="12.16"/>
    <x v="5"/>
  </r>
  <r>
    <x v="4"/>
    <s v="OFICINA DE TECNOLOGÍA E INFORMÁTICA"/>
    <s v="20.2"/>
    <s v="20-OFICINA DE TECNOLOGÍA E INFORMÁTICA"/>
    <n v="0"/>
    <x v="0"/>
    <s v="20.2"/>
    <s v="Innovador"/>
    <s v="Fortalecer la gestión de la información, el conocimiento y la innovación para optimizar la capacidad institucional _x000a_"/>
    <s v="Cumplimiento de productos del PAI asociados a Fortalecer la gestión de la información, el conocimiento y la innovación para optimizar la capacidad institucional _x000a_"/>
    <s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PND - 5-31-5-b- Convergencia regional - Entidades públicas territoriales y nacionales fortalecidas "/>
    <s v="No"/>
    <s v="C-3599-0200-0006-53105d"/>
    <s v="Política Gobierno Digital _DIMENSIÓN Gestión con Valores para Resultados"/>
    <s v="N/A"/>
    <s v="Modelo de gobierno y gestión de datos en el marco del Plan Nacional de Infraestructura de Datos,  implementado  (Informes de seguimiento y avance trimestrales con soportes documentales del cumplimiento)"/>
    <n v="20"/>
    <n v="100"/>
    <s v="Porcentual"/>
    <s v="% de plan ejecutado / 100% de plan a ejecutar"/>
    <d v="2025-02-03T00:00:00"/>
    <d v="2025-12-12T00:00:00"/>
    <s v="20-OFICINA DE TECNOLOGÍA E INFORMÁTICA"/>
    <n v="20"/>
    <n v="74"/>
    <s v="El Plan de Trabajo para la estrategia de gobierno y calidad de datos, con corte a septiembre registra un logro ponderado del 74%. Se avanzó en el Diseño de Procesos clave para el gobierno del dato y el Diseño de la arquitectura de datos y herramientas de gobierno del dato. "/>
    <m/>
    <n v="74"/>
    <s v="Se verifica avance reportado en atención a los soportes anexos "/>
    <m/>
    <m/>
    <n v="14.8"/>
    <x v="5"/>
  </r>
  <r>
    <x v="4"/>
    <s v="OFICINA DE TECNOLOGÍA E INFORMÁTICA"/>
    <s v="20.2.1"/>
    <s v="20-OFICINA DE TECNOLOGÍA E INFORMÁTICA"/>
    <n v="0"/>
    <x v="1"/>
    <s v="20.2.1"/>
    <s v="N/A"/>
    <s v="N/A"/>
    <s v="N/A"/>
    <s v="N/A"/>
    <s v="N/A"/>
    <s v="N/A"/>
    <s v="N/A"/>
    <s v="N/A"/>
    <s v="N/A"/>
    <s v="Definir el plan de trabajo para la estrategia de gobierno y calidad de datos para la SIC (Documento del Plan  de trabajo para la estrategia de gobierno y calidad de datos, elaborado / único entregable)"/>
    <n v="20"/>
    <n v="1"/>
    <s v="Númerica"/>
    <s v="# de plan formulado / 1 plan a formular"/>
    <d v="2025-02-03T00:00:00"/>
    <d v="2025-03-29T00:00:00"/>
    <s v="20-OFICINA DE TECNOLOGÍA E INFORMÁTICA"/>
    <n v="4"/>
    <n v="100"/>
    <s v="Se realiza el plan de trabajo de gobierno de datos"/>
    <d v="2025-03-29T00:00:00"/>
    <n v="100"/>
    <s v="Se verifica el cumplimiento de la actividad con las evidencias suministradas "/>
    <d v="2025-03-29T00:00:00"/>
    <n v="100"/>
    <n v="4"/>
    <x v="6"/>
  </r>
  <r>
    <x v="4"/>
    <s v="OFICINA DE TECNOLOGÍA E INFORMÁTICA"/>
    <s v="20.2.2"/>
    <s v="20-OFICINA DE TECNOLOGÍA E INFORMÁTICA"/>
    <n v="0"/>
    <x v="1"/>
    <s v="20.2.2"/>
    <s v="N/A"/>
    <s v="N/A"/>
    <s v="N/A"/>
    <s v="N/A"/>
    <s v="N/A"/>
    <s v="N/A"/>
    <s v="N/A"/>
    <s v="N/A"/>
    <s v="N/A"/>
    <s v="Implementar el plan de trabajo para la estrategia de gobierno y calidad de datos   (Informes de seguimiento y avance trimestrales con soportes documentales del cumplimiento con corte  marzo, junio, septiembre, diciembre)"/>
    <n v="80"/>
    <n v="100"/>
    <s v="Porcentual"/>
    <s v="% de plan ejecutado / 100% de plan a ejecutar"/>
    <d v="2025-03-03T00:00:00"/>
    <d v="2025-12-12T00:00:00"/>
    <s v="20-OFICINA DE TECNOLOGÍA E INFORMÁTICA"/>
    <n v="16"/>
    <n v="74"/>
    <s v="El Plan de Trabajo para la estrategia de gobierno y calidad de datos, con corte a septiembre registra un logro ponderado del 74%. Se avanzó en el Diseño de Procesos clave para el gobierno del dato y el Diseño de la arquitectura de datos y herramientas de gobierno del dato. "/>
    <m/>
    <n v="74"/>
    <s v="Se verifica avance reportado en atención a los soportes anexos "/>
    <m/>
    <m/>
    <n v="11.84"/>
    <x v="5"/>
  </r>
  <r>
    <x v="4"/>
    <s v="OFICINA DE TECNOLOGÍA E INFORMÁTICA"/>
    <s v="20.3"/>
    <s v="20-OFICINA DE TECNOLOGÍA E INFORMÁTICA"/>
    <n v="0"/>
    <x v="0"/>
    <s v="20.3"/>
    <s v="Operativo"/>
    <s v="Fortalecer el Sistema Integral de Gestión Institucional en el marco del Modelo Integrado de Planeación y gestión para mejorar la prestación del servicio."/>
    <s v="Cumplimiento de productos del PAI asociados a Fortacer el Sistema Integral de Gestión Institucional para mejorar la prestación del servicio. _x000a_"/>
    <s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PND - 5-31-5-b- Convergencia regional - Entidades públicas territoriales y nacionales fortalecidas "/>
    <s v="No"/>
    <s v="C-3599-0200-0006-53105d"/>
    <s v="Política Seguridad Digital _DIMENSIÓN Gestión con Valores para Resultados"/>
    <s v="DECRETO 612"/>
    <s v="Plan de implementación de Seguridad y privacidad de la información, ejecutado (Informes de seguimiento y avance trimestrales con soportes documentales del cumplimiento)"/>
    <n v="20"/>
    <n v="100"/>
    <s v="Porcentual"/>
    <s v="% de plan ejecutado / 100% de plan a ejecutar"/>
    <d v="2025-01-13T00:00:00"/>
    <d v="2025-12-12T00:00:00"/>
    <s v="20-OFICINA DE TECNOLOGÍA E INFORMÁTICA"/>
    <n v="20"/>
    <n v="70"/>
    <s v="Se realiza el reporte de ejecución del Plan SGSI,donde se evidencia que, de 24 actividades propuestas, 13 ya se encuentran al 100%, 11 ya dieron inicio y tienen avance de ejecución, el Logro Ponderado acumulado a septiembre 70%, Adicional a esto, es importante resaltar que este plan cuenta con dos actividades asociadas al (PES)._x000a_3-3 Vulnerabilidades críticas remediadas o solucionadas, Esta actividad tiene una meta del 100% y se lleva un avance del 75% a corte septiembre se han realizado (58) escaneos de vulnerabilidades. soporte: 3-3 GTIFSG Gestión de Vulnerabilidades 31-07-2025, 3-3 GTIFSG_x000a_6-3 BIA actualizado y publicado en el módulo SIGI): Se está a la espera de mesa de trabajo con la Jefatura OTI y sus respectivos Grupo, con la finalidad de socializar los servicios críticos identificados en las mesas de trabajo con los procesos, una vez se dé la sesión se procede a la actualización del documento BIA."/>
    <m/>
    <n v="70"/>
    <s v="Se verifica avance reportado en atención a los soportes anexos "/>
    <m/>
    <m/>
    <n v="14"/>
    <x v="5"/>
  </r>
  <r>
    <x v="4"/>
    <s v="OFICINA DE TECNOLOGÍA E INFORMÁTICA"/>
    <s v="20.3.1"/>
    <s v="20-OFICINA DE TECNOLOGÍA E INFORMÁTICA"/>
    <n v="0"/>
    <x v="1"/>
    <s v="20.3.1"/>
    <s v="N/A"/>
    <s v="N/A"/>
    <s v="N/A"/>
    <s v="N/A"/>
    <s v="N/A"/>
    <s v="N/A"/>
    <s v="N/A"/>
    <s v="N/A"/>
    <s v="N/A"/>
    <s v="Formular el plan de Seguridad y Privacidad de la información teniendo en cuenta los resultados alcanzados en el periodo anterior y las necesidades de las partes interesada (Documento del Plan  de Seguridad y Privacidad de la información formulado / único entregable)"/>
    <n v="20"/>
    <n v="1"/>
    <s v="Númerica"/>
    <s v="# de plan formulado / 1 plan a formular"/>
    <d v="2025-01-13T00:00:00"/>
    <d v="2025-01-31T00:00:00"/>
    <s v="20-OFICINA DE TECNOLOGÍA E INFORMÁTICA"/>
    <n v="4"/>
    <n v="100"/>
    <s v="se formula el plan de seguridad "/>
    <d v="2025-01-31T00:00:00"/>
    <n v="100"/>
    <s v="Se verifica el cumplimiento de la actividad con el anexo aportado "/>
    <d v="2025-01-31T00:00:00"/>
    <n v="100"/>
    <n v="4"/>
    <x v="4"/>
  </r>
  <r>
    <x v="4"/>
    <s v="OFICINA DE TECNOLOGÍA E INFORMÁTICA"/>
    <s v="20.3.2"/>
    <s v="20-OFICINA DE TECNOLOGÍA E INFORMÁTICA"/>
    <n v="0"/>
    <x v="1"/>
    <s v="20.3.2"/>
    <s v="N/A"/>
    <s v="N/A"/>
    <s v="N/A"/>
    <s v="N/A"/>
    <s v="N/A"/>
    <s v="N/A"/>
    <s v="N/A"/>
    <s v="N/A"/>
    <s v="N/A"/>
    <s v="Implementar el Plan de Seguridad  y Privacidad de la información aprobado (Informes de seguimiento y avance trimestrales con soportes documentales del cumplimiento con corte  marzo, junio, septiembre, diciembre)"/>
    <n v="80"/>
    <n v="100"/>
    <s v="Porcentual"/>
    <s v="% de plan ejecutado / 100% de plan a ejecutar"/>
    <d v="2025-02-03T00:00:00"/>
    <d v="2025-12-12T00:00:00"/>
    <s v="20-OFICINA DE TECNOLOGÍA E INFORMÁTICA"/>
    <n v="16"/>
    <n v="71"/>
    <s v="Se realiza el reporte de ejecución del Plan SGSI,donde se evidencia que, de 24 actividades propuestas, 13 ya se encuentran al 100%, 11 ya dieron inicio y tienen avance de ejecución, el Logro Ponderado acumulado a septiembre 71%, Adicional a esto, es importante resaltar que este plan cuenta con dos actividades asociadas al (PES)._x000a_3-3 Vulnerabilidades críticas remediadas o solucionadas, Esta actividad tiene una meta del 100% y se lleva un avance del 83.33% a corte octubre se han realizado (67) escaneos de vulnerabilidades. soporte: 3-3 GTIFSG Gestión de Vulnerabilidades 2025 Octubre._x000a_6-3 BIA actualizado y publicado en el módulo SIGI): Se está a la espera de mesa de trabajo con la Jefatura OTI y sus respectivos Grupo, con la finalidad de socializar los servicios críticos identificados en las mesas de trabajo con los procesos, una vez se dé la sesión se procede a la actualización del documento BIA."/>
    <m/>
    <n v="71"/>
    <s v="El avance porcentual registrado corresponde con los soportes allegados _x000a_"/>
    <m/>
    <m/>
    <n v="11.36"/>
    <x v="5"/>
  </r>
  <r>
    <x v="4"/>
    <s v="OFICINA DE TECNOLOGÍA E INFORMÁTICA"/>
    <s v="20.4"/>
    <s v="20-OFICINA DE TECNOLOGÍA E INFORMÁTICA"/>
    <n v="0"/>
    <x v="0"/>
    <s v="20.4"/>
    <s v="Operativo"/>
    <s v="Fortalecer el Sistema Integral de Gestión Institucional en el marco del Modelo Integrado de Planeación y gestión para mejorar la prestación del servicio."/>
    <s v="Cumplimiento de productos del PAI asociados a Fortacer el Sistema Integral de Gestión Institucional para mejorar la prestación del servicio. _x000a_"/>
    <s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PND - 5-31-5-b- Convergencia regional - Entidades públicas territoriales y nacionales fortalecidas "/>
    <s v="No"/>
    <s v="C-3599-0200-0006-53105d"/>
    <s v="Política Seguridad Digital _DIMENSIÓN Gestión con Valores para Resultados"/>
    <s v="DECRETO 612"/>
    <s v="Plan de tratamiento de riesgos de Seguridad y Privacidad de la información, monitoreado (Informes de seguimiento y avance trimestrales con soportes documentales del cumplimiento)"/>
    <n v="20"/>
    <n v="100"/>
    <s v="Porcentual"/>
    <s v="% de plan de tratamiento de riesgos monitoreado / 100% de plan de riesgos a monitorear"/>
    <d v="2025-01-27T00:00:00"/>
    <d v="2025-12-12T00:00:00"/>
    <s v="20-OFICINA DE TECNOLOGÍA E INFORMÁTICA"/>
    <n v="20"/>
    <n v="66"/>
    <s v="Se realiza el segundo informe de seguimiento a los riesgos de seguridad de la información dando cumplimento al primer entregable con corte a septiembre, para un avance de la actividad del 66%, Se adjunta los soportes de los seguimientos realizados _x000a__x000a_De igual manera, durante el seguimiento, se evidencia que cada una de las áreas gestionaron las actividades planeadas a ejecutarse en tercer trimestre: en julio 6 actividades, en agosto 2 actividades y en septiembre 3 actividades._x000a__x000a_De conformidad con lo anteriormente descrito, se confirma la ejecución de 11 actividades._x000a_Teniendo en cuenta que hasta el momento son en total 101 actividades descritas en los planes de tratamiento de riesgos de seguridad de la información, el avance es del 24.75%."/>
    <m/>
    <n v="24.75"/>
    <s v="De acuerdo con el avance reportado y soportado por la actividad 20.4.2 el avance es de 24,75"/>
    <m/>
    <m/>
    <n v="4.95"/>
    <x v="5"/>
  </r>
  <r>
    <x v="4"/>
    <s v="OFICINA DE TECNOLOGÍA E INFORMÁTICA"/>
    <s v="20.4.1"/>
    <s v="20-OFICINA DE TECNOLOGÍA E INFORMÁTICA"/>
    <n v="0"/>
    <x v="1"/>
    <s v="20.4.1"/>
    <s v="N/A"/>
    <s v="N/A"/>
    <s v="N/A"/>
    <s v="N/A"/>
    <s v="N/A"/>
    <s v="N/A"/>
    <s v="N/A"/>
    <s v="N/A"/>
    <s v="N/A"/>
    <s v="Consolidar los riesgos de seguridad de la información con sus respectivos tratamientos, fechas y responsables  (Excel del plan de tratamiento de riesgos de seguridad y privacidad de la información/ único entregable)"/>
    <n v="40"/>
    <n v="1"/>
    <s v="Númerica"/>
    <s v="# de consolidaciones de riesgos realizadas / 1 consolidaciones de riesgos a realizar"/>
    <d v="2025-01-27T00:00:00"/>
    <d v="2025-04-30T00:00:00"/>
    <s v="20-OFICINA DE TECNOLOGÍA E INFORMÁTICA"/>
    <n v="8"/>
    <n v="100"/>
    <s v="Se realizó la consolidación de los riesgos de seguridad, con sus respectivos tratamientos, fechas y responsables."/>
    <d v="2025-04-30T00:00:00"/>
    <n v="100"/>
    <s v="El avance porcentual registrado corresponde con las evidencias presentadas"/>
    <d v="2025-04-30T00:00:00"/>
    <n v="100"/>
    <n v="8"/>
    <x v="1"/>
  </r>
  <r>
    <x v="4"/>
    <s v="OFICINA DE TECNOLOGÍA E INFORMÁTICA"/>
    <s v="20.4.2"/>
    <s v="20-OFICINA DE TECNOLOGÍA E INFORMÁTICA"/>
    <n v="0"/>
    <x v="1"/>
    <s v="20.4.2"/>
    <s v="N/A"/>
    <s v="N/A"/>
    <s v="N/A"/>
    <s v="N/A"/>
    <s v="N/A"/>
    <s v="N/A"/>
    <s v="N/A"/>
    <s v="N/A"/>
    <s v="N/A"/>
    <s v="Realizar el monitoreo al plan de tratamiento de los riesgos de seguridad y privacidad de la información trimestralmente (Informes de seguimiento y avance trimestrales con soportes documentales del cumplimiento con corte  junio, septiembre, diciembre)"/>
    <n v="60"/>
    <n v="100"/>
    <s v="Porcentual"/>
    <s v="% de plan de tratamiento de riesgos monitoreado / 100% de plan de riesgos a monitorear"/>
    <d v="2025-04-01T00:00:00"/>
    <d v="2025-12-12T00:00:00"/>
    <s v="20-OFICINA DE TECNOLOGÍA E INFORMÁTICA"/>
    <n v="12"/>
    <n v="24.75"/>
    <s v="Se realiza el segundo informe de seguimiento a los riesgos de seguridad de la información dando cumplimento al segundo entregable con corte a septiembre, para un avance de la actividad del 24.75%._x000a_se evidencia que cada una de las áreas gestionaron las actividades planeadas a ejecutarse en tercer trimestre: en julio 6 actividades, en agosto 2 actividades y en septiembre 3 actividades._x000a_De conformidad con lo anteriormente descrito, se confirma la ejecución de 11 actividades._x000a_Teniendo en cuenta que se adicionaron nuevas actividades, actualmente son en total 101 actividades descritas en los planes de tratamiento de riesgos de seguridad de la información. _x000a_Aplicando la fórmula de la regla de tres simple directa, se evidencia un avance del 24,75%."/>
    <m/>
    <n v="24.75"/>
    <s v="Se verifica el avance reportado en atención a los soportes anexos "/>
    <m/>
    <m/>
    <n v="2.97"/>
    <x v="5"/>
  </r>
  <r>
    <x v="4"/>
    <s v="OFICINA DE TECNOLOGÍA E INFORMÁTICA"/>
    <s v="20.5"/>
    <s v="20-OFICINA DE TECNOLOGÍA E INFORMÁTICA"/>
    <n v="0"/>
    <x v="0"/>
    <s v="20.5"/>
    <s v="Innovador"/>
    <s v="Fortalecer la infraestructura, uso y aprovechamiento de las tecnologías de la información, para optimizar la capacidad institucional_x000a_"/>
    <s v="Cumplimiento de productos del PAI asociados a Fortalecer la infraestructura, uso y aprovechamiento de las tecnologías de la información, para optimizar la capacidad institucional_x000a_"/>
    <s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
    <s v="PND - 5-31-5-d- Convergencia regional - Gobierno digital para la gente "/>
    <s v="No"/>
    <s v="C-3599-0200-0006-53105d"/>
    <s v="Política Gobierno Digital _DIMENSIÓN Gestión con Valores para Resultados"/>
    <s v="DECRETO 612"/>
    <s v="Plan estratégico de tecnologías de información, ejecutado (Informes de seguimiento y avance trimestrales con soportes documentales del cumplimiento)"/>
    <n v="20"/>
    <n v="100"/>
    <s v="Porcentual"/>
    <s v="% de plan ejecutado / 100% de plan a ejecutar"/>
    <d v="2025-01-13T00:00:00"/>
    <d v="2025-12-12T00:00:00"/>
    <s v="20-OFICINA DE TECNOLOGÍA E INFORMÁTICA"/>
    <n v="20"/>
    <n v="89"/>
    <s v="En ese periodo de tiempo de los 14 proyectos definidos en la hoja de ruta y se han terminado 2 proyectos: Potencialización de servicios ciudadanos digitales en los trámites priorizados y Fortalecimiento ecosistema analítico para el uso y explotación con enfoque preventivo de la inspección, vigilancia y control. _x000a__x000a_Se han realizado cambios de actividades o proyectos sin afectar  fechas finales del PETI, de los siguientes proyectos: _x000a_Implementar de un Centro de Operaciones de Seguridad SOC propio de la SIC_x000a_Diseño y prototipo de solución inteligente de facturas médicas –guardián_x000a_Rediseño del portafolio de servicios_x000a_Modernización y fortalecimiento de aplicaciones para mejorar gestión institucional en fechas especificas de intervención de las 50 aplicaciones priorizadas."/>
    <m/>
    <n v="89"/>
    <s v="Se  verifica seguimiento en atención a los soportes anexos "/>
    <m/>
    <m/>
    <n v="17.8"/>
    <x v="5"/>
  </r>
  <r>
    <x v="4"/>
    <s v="OFICINA DE TECNOLOGÍA E INFORMÁTICA"/>
    <s v="20.5.1"/>
    <s v="20-OFICINA DE TECNOLOGÍA E INFORMÁTICA"/>
    <n v="0"/>
    <x v="1"/>
    <s v="20.5.1"/>
    <s v="N/A"/>
    <s v="N/A"/>
    <s v="N/A"/>
    <s v="N/A"/>
    <s v="N/A"/>
    <s v="N/A"/>
    <s v="N/A"/>
    <s v="N/A"/>
    <s v="N/A"/>
    <s v="Formular plan estratégico de tecnologías de información PETI incluyendo hoja de ruta para la vigencia   (Hoja de ruta del PETI actualizada/ único entregable)"/>
    <n v="20"/>
    <n v="1"/>
    <s v="Númerica"/>
    <s v="# de plan formulado / 1 plan a formular"/>
    <d v="2025-01-13T00:00:00"/>
    <d v="2025-01-31T00:00:00"/>
    <s v="20-OFICINA DE TECNOLOGÍA E INFORMÁTICA"/>
    <n v="4"/>
    <n v="100"/>
    <s v="Formular plan estratégico de tecnologías de información PETI"/>
    <d v="2025-01-31T00:00:00"/>
    <n v="100"/>
    <s v="Se verifica el cumplimiento de la actividad dentro de los tiempos establecidos "/>
    <d v="2025-01-31T00:00:00"/>
    <n v="100"/>
    <n v="4"/>
    <x v="4"/>
  </r>
  <r>
    <x v="4"/>
    <s v="OFICINA DE TECNOLOGÍA E INFORMÁTICA"/>
    <s v="20.5.2"/>
    <s v="20-OFICINA DE TECNOLOGÍA E INFORMÁTICA"/>
    <n v="0"/>
    <x v="1"/>
    <s v="20.5.2"/>
    <s v="N/A"/>
    <s v="N/A"/>
    <s v="N/A"/>
    <s v="N/A"/>
    <s v="N/A"/>
    <s v="N/A"/>
    <s v="N/A"/>
    <s v="N/A"/>
    <s v="N/A"/>
    <s v="Realizar seguimiento trimestral a la ejecución del PETI. (Informes de seguimiento y avance trimestrales con soportes documentales del cumplimiento con corte  marzo, junio, septiembre, diciembre)"/>
    <n v="80"/>
    <n v="100"/>
    <s v="Porcentual"/>
    <s v="% de plan ejecutado / 100% de plan a ejecutar"/>
    <d v="2025-02-03T00:00:00"/>
    <d v="2025-12-12T00:00:00"/>
    <s v="20-OFICINA DE TECNOLOGÍA E INFORMÁTICA"/>
    <n v="16"/>
    <n v="89"/>
    <s v="En ese periodo de tiempo de los 14 proyectos definidos en la hoja de ruta y se han terminado 2 proyectos: Potencialización de servicios ciudadanos digitales en los trámites priorizados y Fortalecimiento ecosistema analítico para el uso y explotación con enfoque preventivo de la inspección, vigilancia y control. _x000a__x000a_Se han realizado cambios de actividades o proyectos sin afectar  fechas finales del PETI, de los siguientes proyectos: _x000a_Implementar de un Centro de Operaciones de Seguridad SOC propio de la SIC_x000a_Diseño y prototipo de solución inteligente de facturas médicas –guardián_x000a_Rediseño del portafolio de servicios_x000a_Modernización y fortalecimiento de aplicaciones para mejorar gestión institucional en fechas especificas de intervención de las 50 aplicaciones priorizadas._x000a_"/>
    <m/>
    <n v="89"/>
    <s v="Se  verifica seguimiento en atención a los soportes anexos "/>
    <m/>
    <m/>
    <n v="14.24"/>
    <x v="5"/>
  </r>
  <r>
    <x v="5"/>
    <s v="GRUPO DE TRABAJO DE GESTIÓN JUDICIAL ADSCRITO A LA OFICINA ASESORA JURÍDICA"/>
    <s v="60.1"/>
    <s v="60-GRUPO DE TRABAJO DE GESTIÓN JUDICIAL ADSCRITO A LA OFICINA ASESORA JURÍDICA"/>
    <n v="0"/>
    <x v="0"/>
    <s v="60.1"/>
    <s v="Operativo"/>
    <s v="Fortalecer el Sistema Integral de Gestión Institucional en el marco del Modelo Integrado de Planeación y gestión para mejorar la prestación del servicio."/>
    <s v="Cumplimiento de productos del PAI asociados a Fortacer el Sistema Integral de Gestión Institucional para mejorar la prestación del servicio. _x000a_"/>
    <s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PND - 5-31-5-b- Convergencia regional - Entidades públicas territoriales y nacionales fortalecidas "/>
    <s v="No"/>
    <s v="N/A"/>
    <s v="Política Defensa Jurídica _DIMENSIÓN Gestión con Valores para Resultados"/>
    <s v="N/A"/>
    <s v="Política de prevención del Daño Antijurídico, implementada y presentada al Comité (Informe de implementación de la PPDA y acta de comité)"/>
    <n v="35"/>
    <n v="1"/>
    <s v="Númerica"/>
    <s v="# de Política de prevención del daño antijurídico implementada / 1 Política de prevención del daño antijurídico a implementar"/>
    <d v="2025-02-03T00:00:00"/>
    <d v="2025-12-19T00:00:00"/>
    <s v="60-GRUPO DE TRABAJO DE GESTIÓN JUDICIAL ADSCRITO A LA OFICINA ASESORA JURÍDICA"/>
    <n v="35"/>
    <n v="0"/>
    <s v="El 23 de julio de 2025 se remitió a las Delegaturas a través de memorando la solicitud para la elaboración de un &quot;informe final de las actividades realizadas por el área durante la vigencia 2025&quot; en el marco de la implementación de las Políticas de Prevención del Daño Antijurídico."/>
    <m/>
    <n v="0"/>
    <s v="Se aprueba justificación cualitativa"/>
    <m/>
    <m/>
    <n v="0"/>
    <x v="5"/>
  </r>
  <r>
    <x v="5"/>
    <s v="GRUPO DE TRABAJO DE GESTIÓN JUDICIAL ADSCRITO A LA OFICINA ASESORA JURÍDICA"/>
    <s v="60.1.1"/>
    <s v="60-GRUPO DE TRABAJO DE GESTIÓN JUDICIAL ADSCRITO A LA OFICINA ASESORA JURÍDICA"/>
    <n v="0"/>
    <x v="1"/>
    <s v="60.1.1"/>
    <s v="N/A"/>
    <s v="N/A"/>
    <s v="N/A"/>
    <s v="N/A"/>
    <s v="N/A"/>
    <s v="N/A"/>
    <s v="N/A"/>
    <s v="N/A"/>
    <s v="N/A"/>
    <s v="Informar a las Delegaturas mediante memorando y/o correo electrónico, las actividades previstas para la ejecución de la Política de Prevención del Daño Antijurídico de la vigencia 2025. (Memorandos y/o correos electrónicos de los recordatorios)"/>
    <n v="20"/>
    <n v="1"/>
    <s v="Númerica"/>
    <s v="# de memorandos enviados  a las Delegaturas / 1 memorandos a enviar  a las Delegaturas"/>
    <d v="2025-02-03T00:00:00"/>
    <d v="2025-03-31T00:00:00"/>
    <s v="60-GRUPO DE TRABAJO DE GESTIÓN JUDICIAL ADSCRITO A LA OFICINA ASESORA JURÍDICA"/>
    <n v="7"/>
    <n v="100"/>
    <s v="Se informó a las Delegaturas  mediante memorando, las actividades previstas para la ejecución de la Política de Prevención del Daño Antijurídico que se deben realizar durante la vigencia 2025."/>
    <d v="2025-03-31T00:00:00"/>
    <n v="100"/>
    <s v="Se verifica el cumplimiento de la actividad con las evidencias reportadas "/>
    <d v="2025-02-28T00:00:00"/>
    <n v="100"/>
    <n v="7"/>
    <x v="6"/>
  </r>
  <r>
    <x v="5"/>
    <s v="GRUPO DE TRABAJO DE GESTIÓN JUDICIAL ADSCRITO A LA OFICINA ASESORA JURÍDICA"/>
    <s v="60.1.2"/>
    <s v="60-GRUPO DE TRABAJO DE GESTIÓN JUDICIAL ADSCRITO A LA OFICINA ASESORA JURÍDICA"/>
    <n v="0"/>
    <x v="1"/>
    <s v="60.1.2"/>
    <s v="N/A"/>
    <s v="N/A"/>
    <s v="N/A"/>
    <s v="N/A"/>
    <s v="N/A"/>
    <s v="N/A"/>
    <s v="N/A"/>
    <s v="N/A"/>
    <s v="N/A"/>
    <s v="Requerir mediante memorando y/o correo electrónico a las Delegaturas el informe final de cumplimiento de las actividades previstas en la Política de Prevención del Daño Antijurídico de la vigencia 2025.(Memorandos y/o correos electrónicos de los requerimientos)"/>
    <n v="20"/>
    <n v="1"/>
    <s v="Númerica"/>
    <s v="# de requerimientos realizados a las Delegaturas / 1 requerimientos a realizar a las Delegaturas"/>
    <d v="2025-07-01T00:00:00"/>
    <d v="2025-07-31T00:00:00"/>
    <s v="60-GRUPO DE TRABAJO DE GESTIÓN JUDICIAL ADSCRITO A LA OFICINA ASESORA JURÍDICA"/>
    <n v="7"/>
    <n v="100"/>
    <s v="El 23 de julio de 2025 se remitió a las Delegaturas a través de memorando la solicitud para la elaboración de un &quot;informe final de las actividades realizadas por el área durante la vigencia 2025&quot; en el marco de la implementación de las Políticas de Prevención del Daño Antijurídico."/>
    <d v="2025-07-23T00:00:00"/>
    <n v="100"/>
    <s v="Se verifica el cumplimiento de la actividad con los soportes allegados, se descuentan 5 puntos porcentuales de eficiencia dado que de acuerdo con el procedimiento DE02-P01 Seguimiento a la planeación institucional, las actividades vencidas deben ser reportar 5 días hábiles posterior a su cumplimiento "/>
    <d v="2025-07-23T00:00:00"/>
    <n v="95"/>
    <n v="7"/>
    <x v="2"/>
  </r>
  <r>
    <x v="5"/>
    <s v="GRUPO DE TRABAJO DE GESTIÓN JUDICIAL ADSCRITO A LA OFICINA ASESORA JURÍDICA"/>
    <s v="60.1.3"/>
    <s v="60-GRUPO DE TRABAJO DE GESTIÓN JUDICIAL ADSCRITO A LA OFICINA ASESORA JURÍDICA"/>
    <n v="0"/>
    <x v="1"/>
    <s v="60.1.3"/>
    <s v="N/A"/>
    <s v="N/A"/>
    <s v="N/A"/>
    <s v="N/A"/>
    <s v="N/A"/>
    <s v="N/A"/>
    <s v="N/A"/>
    <s v="N/A"/>
    <s v="N/A"/>
    <s v="Consolidar información remitida por las Delegaturas y/o áreas encargadas, con las actividades ejecutadas para el cumplimiento de la Política (Documento en Word o Excel con consolidado de la Delegaturas y/o áreas encargadas del cumplimiento de la Política /único entregable)"/>
    <n v="30"/>
    <n v="1"/>
    <s v="Númerica"/>
    <s v="# de documentos con la información remitida por las Delegaturas y/o áreas encargadas de las actividades ejecutadas, consolidado / 1 Documentos con la información remitida por las Delegaturas y/o áreas encargadas de las actividades ejecutadas, a consolidar"/>
    <d v="2025-10-01T00:00:00"/>
    <d v="2025-11-28T00:00:00"/>
    <s v="60-GRUPO DE TRABAJO DE GESTIÓN JUDICIAL ADSCRITO A LA OFICINA ASESORA JURÍDICA"/>
    <n v="10.5"/>
    <n v="100"/>
    <s v="Conforme con la información remitida por las Delegaturas, se consolidó la información relacionada con las actividades en el marco de la implementación de la PPDA."/>
    <d v="2025-10-31T00:00:00"/>
    <n v="100"/>
    <s v="Se verifica el cumplimiento de la actividad en atención a los soportes anexos "/>
    <d v="2025-10-31T00:00:00"/>
    <n v="100"/>
    <n v="10.5"/>
    <x v="0"/>
  </r>
  <r>
    <x v="5"/>
    <s v="GRUPO DE TRABAJO DE GESTIÓN JUDICIAL ADSCRITO A LA OFICINA ASESORA JURÍDICA"/>
    <s v="60.1.4"/>
    <s v="60-GRUPO DE TRABAJO DE GESTIÓN JUDICIAL ADSCRITO A LA OFICINA ASESORA JURÍDICA"/>
    <n v="0"/>
    <x v="1"/>
    <s v="60.1.4"/>
    <s v="N/A"/>
    <s v="N/A"/>
    <s v="N/A"/>
    <s v="N/A"/>
    <s v="N/A"/>
    <s v="N/A"/>
    <s v="N/A"/>
    <s v="N/A"/>
    <s v="N/A"/>
    <s v="Presentar al Comité de Conciliación, los resultados del cumplimiento del segundo año de implementación de la  Política de Prevención del Daño Antijurídico (Acta del comité de conciliación e informe de implementación /único entregable)"/>
    <n v="30"/>
    <n v="1"/>
    <s v="Númerica"/>
    <s v="# de presentaciones de los resultados del cumplimiento del primer año de implementación de la Política realizadas / 1 Total de presentaciones de los resultados del cumplimiento del primer año de implementación de la Política a realizar"/>
    <d v="2025-12-01T00:00:00"/>
    <d v="2025-12-19T00:00:00"/>
    <s v="60-GRUPO DE TRABAJO DE GESTIÓN JUDICIAL ADSCRITO A LA OFICINA ASESORA JURÍDICA"/>
    <n v="10.5"/>
    <m/>
    <m/>
    <m/>
    <m/>
    <m/>
    <m/>
    <m/>
    <n v="0"/>
    <x v="5"/>
  </r>
  <r>
    <x v="5"/>
    <s v="GRUPO DE TRABAJO DE GESTIÓN JUDICIAL ADSCRITO A LA OFICINA ASESORA JURÍDICA"/>
    <s v="60.2"/>
    <s v="60-GRUPO DE TRABAJO DE GESTIÓN JUDICIAL ADSCRITO A LA OFICINA ASESORA JURÍDICA"/>
    <n v="0"/>
    <x v="0"/>
    <s v="60.2"/>
    <s v="Operativo"/>
    <s v="Fortalecer el Sistema Integral de Gestión Institucional en el marco del Modelo Integrado de Planeación y gestión para mejorar la prestación del servicio."/>
    <s v="Cumplimiento de productos del PAI asociados a Fortacer el Sistema Integral de Gestión Institucional para mejorar la prestación del servicio. _x000a_"/>
    <s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PND - 5-31-5-b- Convergencia regional - Entidades públicas territoriales y nacionales fortalecidas "/>
    <s v="No"/>
    <s v="N/A"/>
    <s v="Política Defensa Jurídica _DIMENSIÓN Gestión con Valores para Resultados"/>
    <s v="PEI_19;_x000a_PES_20230253"/>
    <s v="Política de Prevención del Daño Antijurídico para la bianulidad 2026-2027, formulada (Documento con la Política de prevención del Daño Antijurídico formulada)"/>
    <n v="35"/>
    <n v="1"/>
    <s v="Númerica"/>
    <s v="# de Política de Prevención del Daño Antijurídico formulada / 1 Política de Prevención del Daño Antijurídico a formular"/>
    <d v="2025-06-03T00:00:00"/>
    <d v="2025-12-31T00:00:00"/>
    <s v="60-GRUPO DE TRABAJO DE GESTIÓN JUDICIAL ADSCRITO A LA OFICINA ASESORA JURÍDICA"/>
    <n v="35"/>
    <n v="0"/>
    <s v="Se realizó el informe de análisis de causas de demanda y condena, este informe presenta una sistematización detallada de las demandas notificadas y de las sentencias recibidas durante el año 2025, organizadas por Delegatura y área responsable, a partir de las causas jurídicas que motivaron su interposición o que fundamentaron una condena en firme."/>
    <m/>
    <n v="0"/>
    <s v="Se verifica seguimiento cualitativo registrado por el área"/>
    <m/>
    <m/>
    <n v="0"/>
    <x v="5"/>
  </r>
  <r>
    <x v="5"/>
    <s v="GRUPO DE TRABAJO DE GESTIÓN JUDICIAL ADSCRITO A LA OFICINA ASESORA JURÍDICA"/>
    <s v="60.2.1"/>
    <s v="60-GRUPO DE TRABAJO DE GESTIÓN JUDICIAL ADSCRITO A LA OFICINA ASESORA JURÍDICA"/>
    <n v="0"/>
    <x v="1"/>
    <s v="60.2.1"/>
    <s v="N/A"/>
    <s v="N/A"/>
    <s v="N/A"/>
    <s v="N/A"/>
    <s v="N/A"/>
    <s v="N/A"/>
    <s v="N/A"/>
    <s v="N/A"/>
    <s v="N/A"/>
    <s v="Realizar informe de análisis de causas de demanda y condena para la formulación de la Política de Prevención del Daño Antijurídico. (Informe de análisis de causas de demanda y condena/único entregable)"/>
    <n v="15"/>
    <n v="1"/>
    <s v="Númerica"/>
    <s v="# de Informe de análisis de causas de demanda y condena elaborado / 1 informe de análisis de causas de demanda y condena a elaborar"/>
    <d v="2025-06-03T00:00:00"/>
    <d v="2025-09-30T00:00:00"/>
    <s v="60-GRUPO DE TRABAJO DE GESTIÓN JUDICIAL ADSCRITO A LA OFICINA ASESORA JURÍDICA"/>
    <n v="5.25"/>
    <n v="100"/>
    <s v="Se realizó el informe de análisis de causas de demanda y condena, este informe presenta una sistematización detallada de las demandas notificadas y de las sentencias recibidas durante el año 2025, organizadas por Delegatura y área responsable, a partir de las causas jurídicas que motivaron su interposición o que fundamentaron una condena en firme."/>
    <m/>
    <n v="100"/>
    <s v="Se verifica cumplimiento de la actividad con las evidencias reportadas "/>
    <m/>
    <n v="100"/>
    <n v="5.25"/>
    <x v="7"/>
  </r>
  <r>
    <x v="5"/>
    <s v="GRUPO DE TRABAJO DE GESTIÓN JUDICIAL ADSCRITO A LA OFICINA ASESORA JURÍDICA"/>
    <s v="60.2.2"/>
    <s v="60-GRUPO DE TRABAJO DE GESTIÓN JUDICIAL ADSCRITO A LA OFICINA ASESORA JURÍDICA"/>
    <n v="0"/>
    <x v="1"/>
    <s v="60.2.2"/>
    <s v="N/A"/>
    <s v="N/A"/>
    <s v="N/A"/>
    <s v="N/A"/>
    <s v="N/A"/>
    <s v="N/A"/>
    <s v="N/A"/>
    <s v="N/A"/>
    <s v="N/A"/>
    <s v="Presentar y socializar informe de análisis de causas de demanda y condena A las áreas misionales de la Entidad._x0009_ (Acta de reunión y/o capturas de pantalla de la reunión)"/>
    <n v="20"/>
    <n v="1"/>
    <s v="Númerica"/>
    <s v="# de presentaciones del análisis de causas de demanda y de condena realizadas / 1 presentaciones del análisis de causas de demanda y de condena a realizar"/>
    <d v="2025-10-01T00:00:00"/>
    <d v="2025-10-31T00:00:00"/>
    <s v="60-GRUPO DE TRABAJO DE GESTIÓN JUDICIAL ADSCRITO A LA OFICINA ASESORA JURÍDICA"/>
    <n v="7"/>
    <m/>
    <m/>
    <m/>
    <m/>
    <m/>
    <m/>
    <n v="0"/>
    <n v="0"/>
    <x v="9"/>
  </r>
  <r>
    <x v="5"/>
    <s v="GRUPO DE TRABAJO DE GESTIÓN JUDICIAL ADSCRITO A LA OFICINA ASESORA JURÍDICA"/>
    <s v="60.2.3"/>
    <s v="60-GRUPO DE TRABAJO DE GESTIÓN JUDICIAL ADSCRITO A LA OFICINA ASESORA JURÍDICA"/>
    <n v="0"/>
    <x v="1"/>
    <s v="60.2.3"/>
    <s v="N/A"/>
    <s v="N/A"/>
    <s v="N/A"/>
    <s v="N/A"/>
    <s v="N/A"/>
    <s v="N/A"/>
    <s v="N/A"/>
    <s v="N/A"/>
    <s v="N/A"/>
    <s v="Formular proyecto de la Política de Prevención del Daño Antijurídico de acuerdo con los lineamientos de la ANDJE (Documento de formulación/único entregable)"/>
    <n v="25"/>
    <n v="1"/>
    <s v="Númerica"/>
    <s v="# de Proyecto de formulación de la Política elaborado / 1 proyecto de formulación de la Política a elaborar"/>
    <d v="2025-11-04T00:00:00"/>
    <d v="2025-11-28T00:00:00"/>
    <s v="60-GRUPO DE TRABAJO DE GESTIÓN JUDICIAL ADSCRITO A LA OFICINA ASESORA JURÍDICA"/>
    <n v="8.75"/>
    <m/>
    <m/>
    <m/>
    <m/>
    <m/>
    <m/>
    <n v="0"/>
    <n v="0"/>
    <x v="0"/>
  </r>
  <r>
    <x v="5"/>
    <s v="GRUPO DE TRABAJO DE GESTIÓN JUDICIAL ADSCRITO A LA OFICINA ASESORA JURÍDICA"/>
    <s v="60.2.4"/>
    <s v="60-GRUPO DE TRABAJO DE GESTIÓN JUDICIAL ADSCRITO A LA OFICINA ASESORA JURÍDICA"/>
    <n v="0"/>
    <x v="1"/>
    <s v="60.2.4"/>
    <s v="N/A"/>
    <s v="N/A"/>
    <s v="N/A"/>
    <s v="N/A"/>
    <s v="N/A"/>
    <s v="N/A"/>
    <s v="N/A"/>
    <s v="N/A"/>
    <s v="N/A"/>
    <s v="Presentar la formulación de la Política de Prevención del Daño Antijurídico al Comité de Conciliación. (Acta del comité de conciliación y/o documento de la presentación)"/>
    <n v="20"/>
    <n v="1"/>
    <s v="Númerica"/>
    <s v="# de Documento de la política presentado / 1 documento de la Política a presentar"/>
    <d v="2025-12-01T00:00:00"/>
    <d v="2025-12-15T00:00:00"/>
    <s v="60-GRUPO DE TRABAJO DE GESTIÓN JUDICIAL ADSCRITO A LA OFICINA ASESORA JURÍDICA"/>
    <n v="7"/>
    <m/>
    <m/>
    <m/>
    <m/>
    <m/>
    <m/>
    <m/>
    <n v="0"/>
    <x v="5"/>
  </r>
  <r>
    <x v="5"/>
    <s v="GRUPO DE TRABAJO DE GESTIÓN JUDICIAL ADSCRITO A LA OFICINA ASESORA JURÍDICA"/>
    <s v="60.2.5"/>
    <s v="60-GRUPO DE TRABAJO DE GESTIÓN JUDICIAL ADSCRITO A LA OFICINA ASESORA JURÍDICA"/>
    <n v="0"/>
    <x v="1"/>
    <s v="60.2.5"/>
    <s v="N/A"/>
    <s v="N/A"/>
    <s v="N/A"/>
    <s v="N/A"/>
    <s v="N/A"/>
    <s v="N/A"/>
    <s v="N/A"/>
    <s v="N/A"/>
    <s v="N/A"/>
    <s v="Enviar a la ANDJE la formulación de la Política de Prevención del Daño Antijurídico para aprobación. (Soporte de envío del documento a la ANDJE/único entregable)"/>
    <n v="20"/>
    <n v="1"/>
    <s v="Númerica"/>
    <s v="# de Documento de la Política enviado / 1 documento de la Política a enviar"/>
    <d v="2025-12-16T00:00:00"/>
    <d v="2025-12-31T00:00:00"/>
    <s v="60-GRUPO DE TRABAJO DE GESTIÓN JUDICIAL ADSCRITO A LA OFICINA ASESORA JURÍDICA"/>
    <n v="7"/>
    <m/>
    <m/>
    <m/>
    <m/>
    <m/>
    <m/>
    <m/>
    <n v="0"/>
    <x v="5"/>
  </r>
  <r>
    <x v="5"/>
    <s v="GRUPO DE TRABAJO DE GESTIÓN JUDICIAL ADSCRITO A LA OFICINA ASESORA JURÍDICA"/>
    <s v="60.3"/>
    <s v="60-GRUPO DE TRABAJO DE GESTIÓN JUDICIAL ADSCRITO A LA OFICINA ASESORA JURÍDICA"/>
    <n v="0"/>
    <x v="0"/>
    <s v="60.3"/>
    <s v="Operativo"/>
    <s v="Fortalecer la gestión de la información, el conocimiento y la innovación para optimizar la capacidad institucional _x000a_"/>
    <s v="Cumplimiento de productos del PAI asociados a Fortalecer la gestión de la información, el conocimiento y la innovación para optimizar la capacidad institucional _x000a_"/>
    <s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PND - 5-31-5-b- Convergencia regional - Entidades públicas territoriales y nacionales fortalecidas "/>
    <s v="No"/>
    <s v="N/A"/>
    <s v="Política Defensa Jurídica _DIMENSIÓN Gestión con Valores para Resultados"/>
    <s v="PEI_20;_x000a_PES_20230248"/>
    <s v="Equipo jurídico del Grupo de Gestión Judicial , fortalecido (Listas de asistencia y/o capturas de pantalla/único entregable)"/>
    <n v="30"/>
    <n v="2"/>
    <s v="Númerica"/>
    <s v="# de capacitaciones asistidas / 2 Capacitaciones programadas"/>
    <d v="2025-01-27T00:00:00"/>
    <d v="2025-11-28T00:00:00"/>
    <s v="60-GRUPO DE TRABAJO DE GESTIÓN JUDICIAL ADSCRITO A LA OFICINA ASESORA JURÍDICA"/>
    <n v="30"/>
    <n v="100"/>
    <s v="El día 28 de octubre os abogados de la Oficina Asesora Jurídica- Grupo de Trabajo de Gestión Judicial, asistieron a la capacitación dictada por la Agencia sobre Cómo diseñar estrategias de defensa judicial?"/>
    <d v="2025-12-05T00:00:00"/>
    <n v="100"/>
    <s v="Se verifica el cumplimiento del producto en atención a las evidencias allegadas "/>
    <d v="2025-11-28T00:00:00"/>
    <n v="100"/>
    <n v="30"/>
    <x v="0"/>
  </r>
  <r>
    <x v="5"/>
    <s v="GRUPO DE TRABAJO DE GESTIÓN JUDICIAL ADSCRITO A LA OFICINA ASESORA JURÍDICA"/>
    <s v="60.3.1"/>
    <s v="60-GRUPO DE TRABAJO DE GESTIÓN JUDICIAL ADSCRITO A LA OFICINA ASESORA JURÍDICA"/>
    <n v="0"/>
    <x v="1"/>
    <s v="60.3.1"/>
    <s v="N/A"/>
    <s v="N/A"/>
    <s v="N/A"/>
    <s v="N/A"/>
    <s v="N/A"/>
    <s v="N/A"/>
    <s v="N/A"/>
    <s v="N/A"/>
    <s v="N/A"/>
    <s v="Solicitar mediante correo electrónico a la ANDJE que se realicen dos jornadas de capacitación. (Correo electrónico a la ANDJE/único entregable)"/>
    <n v="30"/>
    <n v="1"/>
    <s v="Númerica"/>
    <s v="# de correos enviados / 1 correos a enviar"/>
    <d v="2025-01-27T00:00:00"/>
    <d v="2025-02-28T00:00:00"/>
    <s v="60-GRUPO DE TRABAJO DE GESTIÓN JUDICIAL ADSCRITO A LA OFICINA ASESORA JURÍDICA"/>
    <n v="9"/>
    <n v="100"/>
    <s v="Se solicitó a la ANDJE a través de correo electrónico, programar mínimo una capacitación semestral para el equipo jurídico de la SIC, bajo el marco de la asociación de los indicadores del Plan Estratégico Sectorial, con el fin de robustecer lineamientos y unificar criterios en el Sector."/>
    <d v="2025-02-28T00:00:00"/>
    <n v="100"/>
    <s v="Se verifica el cumplimiento de la actividad con solitud a través de correo el día 5 de febrero "/>
    <d v="2025-02-05T00:00:00"/>
    <n v="100"/>
    <n v="9"/>
    <x v="3"/>
  </r>
  <r>
    <x v="5"/>
    <s v="GRUPO DE TRABAJO DE GESTIÓN JUDICIAL ADSCRITO A LA OFICINA ASESORA JURÍDICA"/>
    <s v="60.3.2"/>
    <s v="60-GRUPO DE TRABAJO DE GESTIÓN JUDICIAL ADSCRITO A LA OFICINA ASESORA JURÍDICA"/>
    <n v="0"/>
    <x v="1"/>
    <s v="60.3.2"/>
    <s v="N/A"/>
    <s v="N/A"/>
    <s v="N/A"/>
    <s v="N/A"/>
    <s v="N/A"/>
    <s v="N/A"/>
    <s v="N/A"/>
    <s v="N/A"/>
    <s v="N/A"/>
    <s v="Participar en capacitaciones desarrolladas por la Agencia Nacional de Defensa Jurídica del Estado (Capturas de pantalla de las capacitaciones y/o listado de asistencia)"/>
    <n v="40"/>
    <n v="2"/>
    <s v="Númerica"/>
    <s v="# de capacitaciones asistidas / 2 Capacitaciones programadas"/>
    <d v="2025-03-03T00:00:00"/>
    <d v="2025-09-30T00:00:00"/>
    <s v="60-GRUPO DE TRABAJO DE GESTIÓN JUDICIAL ADSCRITO A LA OFICINA ASESORA JURÍDICA"/>
    <n v="12"/>
    <n v="50"/>
    <s v="El día 28 de octubre los abogados de la Oficina Asesora Jurídica- Grupo de Trabajo de Gestión Judicial, asistieron a la capacitación dictada por la Agencia Nacional de Defensa Jurídica del Estado, sobre el tema &quot;Cómo diseñar estrategias de defensa judicial?&quot;._x000a_"/>
    <m/>
    <n v="100"/>
    <s v="Se verifica el cumplimiento de la actividad con las evidencias allegadas "/>
    <d v="2025-10-28T00:00:00"/>
    <n v="100"/>
    <n v="12"/>
    <x v="7"/>
  </r>
  <r>
    <x v="5"/>
    <s v="GRUPO DE TRABAJO DE GESTIÓN JUDICIAL ADSCRITO A LA OFICINA ASESORA JURÍDICA"/>
    <s v="60.3.3"/>
    <s v="60-GRUPO DE TRABAJO DE GESTIÓN JUDICIAL ADSCRITO A LA OFICINA ASESORA JURÍDICA"/>
    <n v="0"/>
    <x v="1"/>
    <s v="60.3.3"/>
    <s v="N/A"/>
    <s v="N/A"/>
    <s v="N/A"/>
    <s v="N/A"/>
    <s v="N/A"/>
    <s v="N/A"/>
    <s v="N/A"/>
    <s v="N/A"/>
    <s v="N/A"/>
    <s v="Realizar conversatorios para fomentar el intercambio de ideas, experiencias y aprendizajes entre los integrantes del Grupo de Trabajo de Gestión Judicial, aplicando los conocimientos adquiridos en las capacitaciones impartidas por la ANDJE. (Listados de Asistencia/registros fotográficos/capturas de pantallas  y informes con las conclusiones de los conversatorios)"/>
    <n v="30"/>
    <n v="2"/>
    <s v="Númerica"/>
    <s v="# de conversatorios realizados / 2 conversatorios a realizar"/>
    <d v="2025-04-01T00:00:00"/>
    <d v="2025-11-28T00:00:00"/>
    <s v="60-GRUPO DE TRABAJO DE GESTIÓN JUDICIAL ADSCRITO A LA OFICINA ASESORA JURÍDICA"/>
    <n v="9"/>
    <n v="50"/>
    <s v="El 25 de junio de 2025 se realizó el primer conversatorio con el equipo jurídico, para analizar y aplicar los aprendizajes adquiridos en la capacitación realizada por la ANDJE “Cómo diseñar estrategias de defensa judicial”, con el fin de revisar y priorizar los procesos que deben automatizados para mejorar la eficiencia de la gestión._x000a_"/>
    <m/>
    <n v="100"/>
    <s v="Se verifica  cumplimiento el producto en atención a las evidencias allegadas "/>
    <d v="2025-11-28T00:00:00"/>
    <n v="100"/>
    <n v="9"/>
    <x v="0"/>
  </r>
  <r>
    <x v="6"/>
    <s v="DIRECCIÓN DE INVESTIGACIONES DE PROTECCIÓN DE USUARIOS DE SERVICIOS DE COMUNICACIONES"/>
    <s v="3200.1"/>
    <s v="3200-DIRECCIÓN DE INVESTIGACIONES DE PROTECCIÓN DE USUARIOS DE SERVICIOS DE COMUNICACIONES"/>
    <n v="0"/>
    <x v="0"/>
    <s v="3200.1"/>
    <s v="Innovador"/>
    <s v="Fortalecer la gestión de la información, el conocimiento y la innovación para optimizar la capacidad institucional _x000a_"/>
    <s v="Cumplimiento de productos del PAI asociados a Fortalecer la gestión de la información, el conocimiento y la innovación para optimizar la capacidad institucional _x000a_"/>
    <s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PND - 5-31-5-b- Convergencia regional - Entidades públicas territoriales y nacionales fortalecidas "/>
    <s v="No"/>
    <s v="FUNCIONAMIENTO"/>
    <s v="Política Servicio al Ciudadano_DIMENSIÓN Gestión con Valores para Resultados"/>
    <s v="PND_8_Fortalecer lasCapacidades yConocimiento sobreDerechos yDeberesDe las relacionesDeConsumo;_x000a_PND_9_Ampliar los instrumentosDePrevención"/>
    <s v="Capacitaciones externas de acompañamiento a los operadores comunitarios respecto del Régimen diferencial de protección de usuarios, realizadas (Soportes de desarrollo de capacitaciones (Presentación  y/o listas asistencia  y/o fotos)"/>
    <n v="50"/>
    <n v="10"/>
    <s v="Númerica"/>
    <s v="# de Jornadas realizadas / 10 Jornadas a realizar"/>
    <d v="2025-01-15T00:00:00"/>
    <d v="2025-12-15T00:00:00"/>
    <s v="3200-DIRECCIÓN DE INVESTIGACIONES DE PROTECCIÓN DE USUARIOS DE SERVICIOS DE COMUNICACIONES"/>
    <n v="50"/>
    <n v="100"/>
    <s v="Se llevaron a cabo las 10 capacitaciones externas de acompañamiento a los operadores comunitarios respecto del Régimen_x000a_diferencial de protección de usuarios en los municipios de Cáqueza y Lenguezaque en Cundinamarca, Santuario y Pereira Risaralda, Ipiales Nariño, Manta y Gacheta en Cundinamarca, Charalá y Villanueva en Santander y Viterbo en Caldas."/>
    <d v="2025-09-04T00:00:00"/>
    <n v="100"/>
    <s v="Se revisan los soportes y se valida el cumplimiento del producto al 100%."/>
    <m/>
    <m/>
    <n v="50"/>
    <x v="5"/>
  </r>
  <r>
    <x v="6"/>
    <s v="DIRECCIÓN DE INVESTIGACIONES DE PROTECCIÓN DE USUARIOS DE SERVICIOS DE COMUNICACIONES"/>
    <s v="3200.1.1"/>
    <s v="3200-DIRECCIÓN DE INVESTIGACIONES DE PROTECCIÓN DE USUARIOS DE SERVICIOS DE COMUNICACIONES"/>
    <n v="0"/>
    <x v="1"/>
    <s v="3200.1.1"/>
    <s v="N/A"/>
    <s v="N/A"/>
    <s v="N/A"/>
    <s v="N/A"/>
    <s v="N/A"/>
    <s v="N/A"/>
    <s v="N/A"/>
    <s v="N/A"/>
    <s v="N/A"/>
    <s v="Definir el plan de trabajo de las capacitaciones a realizar (Temas y lugares donde se realizarán las capacitaciones) (Acta de reunión)"/>
    <n v="50"/>
    <n v="1"/>
    <s v="Númerica"/>
    <s v="# de Reunión realizada / 1 Reuniones a realizar"/>
    <d v="2025-01-15T00:00:00"/>
    <d v="2025-02-14T00:00:00"/>
    <s v="3200-DIRECCIÓN DE INVESTIGACIONES DE PROTECCIÓN DE USUARIOS DE SERVICIOS DE COMUNICACIONES"/>
    <n v="25"/>
    <n v="100"/>
    <s v="Se da cumplimiento a la reunión de definición de plan de trabajo_x000a_Se anexa Acta de reunión"/>
    <d v="2025-01-24T00:00:00"/>
    <n v="100"/>
    <s v="Se verifica el cumplimiento de la actividad, de acuerdo con lo estipulado en el plan de acción."/>
    <d v="2025-02-12T00:00:00"/>
    <n v="100"/>
    <n v="25"/>
    <x v="3"/>
  </r>
  <r>
    <x v="6"/>
    <s v="DIRECCIÓN DE INVESTIGACIONES DE PROTECCIÓN DE USUARIOS DE SERVICIOS DE COMUNICACIONES"/>
    <s v="3200.1.2"/>
    <s v="3200-DIRECCIÓN DE INVESTIGACIONES DE PROTECCIÓN DE USUARIOS DE SERVICIOS DE COMUNICACIONES"/>
    <n v="0"/>
    <x v="1"/>
    <s v="3200.1.2"/>
    <s v="N/A"/>
    <s v="N/A"/>
    <s v="N/A"/>
    <s v="N/A"/>
    <s v="N/A"/>
    <s v="N/A"/>
    <s v="N/A"/>
    <s v="N/A"/>
    <s v="N/A"/>
    <s v="Realizar las jornadas de capacitación (Soportes de desarrollo de capacitaciones (Presentación  y/o listas asistencia  y/o fotos)"/>
    <n v="50"/>
    <n v="10"/>
    <s v="Númerica"/>
    <s v="# de Jornadas realizadas / 10 Jornadas a realizar"/>
    <d v="2025-02-17T00:00:00"/>
    <d v="2025-12-15T00:00:00"/>
    <s v="3200-DIRECCIÓN DE INVESTIGACIONES DE PROTECCIÓN DE USUARIOS DE SERVICIOS DE COMUNICACIONES"/>
    <n v="25"/>
    <n v="100"/>
    <s v="Se reportan las evidencias de capacitaciones externas de acompañamiento a los operadores comunitarios respecto del Régimen diferencial de protección de usuarios, realizadas (Soportes de desarrollo de capacitaciones (Presentación y/o listas asistencia y/o fotos). Las cuales fueron realizadas en las siguientes fechas_x000a_29 de mayo Manta, 30 de mayo Gacheta, 27 de agosto Charalá, 28 de agosto Villanueva y 4 de septiembre Viterbo."/>
    <m/>
    <n v="100"/>
    <s v="Se valida cumplimiento de la actividad"/>
    <m/>
    <m/>
    <n v="25"/>
    <x v="5"/>
  </r>
  <r>
    <x v="6"/>
    <s v="DIRECCIÓN DE INVESTIGACIONES DE PROTECCIÓN DE USUARIOS DE SERVICIOS DE COMUNICACIONES"/>
    <s v="3200.2"/>
    <s v="3200-DIRECCIÓN DE INVESTIGACIONES DE PROTECCIÓN DE USUARIOS DE SERVICIOS DE COMUNICACIONES"/>
    <n v="0"/>
    <x v="0"/>
    <s v="3200.2"/>
    <s v="Operativo"/>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PND - 5-31-5-b- Convergencia regional - Entidades públicas territoriales y nacionales fortalecidas "/>
    <s v="No"/>
    <s v="FUNCIONAMIENTO"/>
    <s v="Política Servicio al Ciudadano_DIMENSIÓN Gestión con Valores para Resultados"/>
    <s v="N/A"/>
    <s v="Recursos de reposición decididos en 6 meses o menos ( Listado definitivo realizado)."/>
    <n v="50"/>
    <n v="80"/>
    <s v="Porcentual"/>
    <s v="% de Listado Total recursos periodo / 80% de Listado recursos tramitados en menos de 6 meses"/>
    <d v="2025-01-02T00:00:00"/>
    <d v="2025-12-30T00:00:00"/>
    <s v="3200-DIRECCIÓN DE INVESTIGACIONES DE PROTECCIÓN DE USUARIOS DE SERVICIOS DE COMUNICACIONES"/>
    <n v="50"/>
    <n v="78"/>
    <s v="Al corte 4 dic. se han resuelto 72 recursos equivalentes a 78% del inventario; la meta es resolver el 80% del inventario. En el cuadro Excel esta la formula para verificar el cumplimiento RECURSOS RESUELTOS EN 6 MESES O MENOS 72 / INVENTARIO DE RECURSOS A RESOLVER 92 = 78%_x000a_1.Los 16 recursos sin fecha de resolución corresponden a los que no se han resuelto, por esto se tiene fecha de ingreso más no de salida, a espera de resolver dichos recursos en los términos establecidos._x000a_2.El indicador se obtiene verificando la diferencia de días desde el ingreso columna (E) Fecha Presentación, hasta la fecha de solución del recurso columna (F) Fecha Resolución Recurso, la meta establecida es resolver el 80% de los recursos ingresados en un periodo de 6 meses o menos (182 días). Así, los 92 recursos que conforman el inventario, el 80% (meta) sería de 74. A la fecha se han resuelto 72 (78%) cumpliendo lo proyectado de ser menor a 6 meses (182 días). "/>
    <m/>
    <n v="78"/>
    <s v="Se valida el producto al 78%, de acuerdo con la información presentada."/>
    <m/>
    <m/>
    <n v="39"/>
    <x v="5"/>
  </r>
  <r>
    <x v="6"/>
    <s v="DIRECCIÓN DE INVESTIGACIONES DE PROTECCIÓN DE USUARIOS DE SERVICIOS DE COMUNICACIONES"/>
    <s v="3200.2.1"/>
    <s v="3200-DIRECCIÓN DE INVESTIGACIONES DE PROTECCIÓN DE USUARIOS DE SERVICIOS DE COMUNICACIONES"/>
    <n v="0"/>
    <x v="1"/>
    <s v="3200.2.1"/>
    <s v="N/A"/>
    <s v="N/A"/>
    <s v="N/A"/>
    <s v="N/A"/>
    <s v="N/A"/>
    <s v="N/A"/>
    <s v="N/A"/>
    <s v="N/A"/>
    <s v="N/A"/>
    <s v="Realizar un inventario que identifique los recursos de reposición radicados entre el 15 de agosto de 2024 y el 15 de enero de 2025, incluyendo la información necesaria para verificar su cumplimiento (Listado con celdas definidas)"/>
    <n v="25"/>
    <n v="1"/>
    <s v="Númerica"/>
    <s v="# de Listado realizado / 1 Listado a realizar"/>
    <d v="2025-01-02T00:00:00"/>
    <d v="2025-03-14T00:00:00"/>
    <s v="3200-DIRECCIÓN DE INVESTIGACIONES DE PROTECCIÓN DE USUARIOS DE SERVICIOS DE COMUNICACIONES"/>
    <n v="12.5"/>
    <n v="100"/>
    <s v="Se realiza el listado inventario inicial de recursos de reposición"/>
    <d v="2025-02-05T00:00:00"/>
    <n v="100"/>
    <s v="Se observa el inventario de los recursos que se encuentran pendientes dentro del rango de fecha indicado para esta actividad, el cual es soportado por el correo de entrega del inventario, "/>
    <d v="2025-02-05T00:00:00"/>
    <n v="100"/>
    <n v="12.5"/>
    <x v="6"/>
  </r>
  <r>
    <x v="6"/>
    <s v="DIRECCIÓN DE INVESTIGACIONES DE PROTECCIÓN DE USUARIOS DE SERVICIOS DE COMUNICACIONES"/>
    <s v="3200.2.2"/>
    <s v="3200-DIRECCIÓN DE INVESTIGACIONES DE PROTECCIÓN DE USUARIOS DE SERVICIOS DE COMUNICACIONES"/>
    <n v="0"/>
    <x v="1"/>
    <s v="3200.2.2"/>
    <s v="N/A"/>
    <s v="N/A"/>
    <s v="N/A"/>
    <s v="N/A"/>
    <s v="N/A"/>
    <s v="N/A"/>
    <s v="N/A"/>
    <s v="N/A"/>
    <s v="N/A"/>
    <s v="Actualizar periodicamente el listado, incorporando los recursos de reposición ingresados desde el 15 de enero hasta el 30 de junio de 2025.  (Listado)"/>
    <n v="25"/>
    <n v="1"/>
    <s v="Númerica"/>
    <s v="# de Listado realizado / 1 Listado a realizar"/>
    <d v="2025-01-02T00:00:00"/>
    <d v="2025-07-15T00:00:00"/>
    <s v="3200-DIRECCIÓN DE INVESTIGACIONES DE PROTECCIÓN DE USUARIOS DE SERVICIOS DE COMUNICACIONES"/>
    <n v="12.5"/>
    <n v="100"/>
    <s v="Se adjunta el listado actualizado incorporando los recursos de reposición ingresados hasta el 30 de junio de 2025."/>
    <m/>
    <n v="100"/>
    <s v="El avance porcentual registrado corresponde con el cálculo de la fórmula matemática definida y las evidencias reportadas_x000a__x000a_Esta actividad tiene fecha de vencimiento en el mes de julio, para que sea evidenciada como cumplida se requiere un nuevo reporte cuando si estado sea vencida "/>
    <m/>
    <n v="100"/>
    <n v="12.5"/>
    <x v="2"/>
  </r>
  <r>
    <x v="6"/>
    <s v="DIRECCIÓN DE INVESTIGACIONES DE PROTECCIÓN DE USUARIOS DE SERVICIOS DE COMUNICACIONES"/>
    <s v="3200.2.3"/>
    <s v="3200-DIRECCIÓN DE INVESTIGACIONES DE PROTECCIÓN DE USUARIOS DE SERVICIOS DE COMUNICACIONES"/>
    <n v="0"/>
    <x v="1"/>
    <s v="3200.2.3"/>
    <s v="N/A"/>
    <s v="N/A"/>
    <s v="N/A"/>
    <s v="N/A"/>
    <s v="N/A"/>
    <s v="N/A"/>
    <s v="N/A"/>
    <s v="N/A"/>
    <s v="N/A"/>
    <s v="Resolver los recursos de reposición identificados en el inventario de la actividad anterior en 6 meses o menos (listado definitivo realizado)"/>
    <n v="50"/>
    <n v="80"/>
    <s v="Porcentual"/>
    <s v="% de Listado recursos periodo actualizado / 80% de Listado recursos periodo a actualizar"/>
    <d v="2025-01-02T00:00:00"/>
    <d v="2025-12-30T00:00:00"/>
    <s v="3200-DIRECCIÓN DE INVESTIGACIONES DE PROTECCIÓN DE USUARIOS DE SERVICIOS DE COMUNICACIONES"/>
    <n v="25"/>
    <n v="78"/>
    <s v="AL CORTE DE 4 DE DICIEMBRE 2025 SE HAN RESUELTO 72 RECURSOS EQUIVALENTES AL 78% DEL INVENTARIO. TENIENDO EN CUENTA QUE LA META ES RESOLVER EL 80% DEL INVENTARIO._x000a_AL INTERIOR DEL CUADRO SE ENCUENTRA LA FORMULA DONDE SE PUEDE VERIFICAR EL CUMPLIMIENTO (RECURSOS RESUELTOS EN 6 MESES O MENOS / INVENTARIO DE RECURSOS A RESOLVER) _x000a_RECURSOS RESUELTOS EN 6 MESES O MENOS 72 / INVENTARIO DE RECURSOS A RESOLVER 92 = 78% "/>
    <m/>
    <n v="78"/>
    <s v="Se valida la actividad al 78%, de acuerdo con la información presentada."/>
    <m/>
    <m/>
    <n v="19.5"/>
    <x v="5"/>
  </r>
  <r>
    <x v="7"/>
    <s v="GRUPO DE TRABAJO DE REGULACIÓN"/>
    <s v="12.1"/>
    <s v="12-GRUPO DE TRABAJO DE REGULACIÓN"/>
    <n v="0"/>
    <x v="0"/>
    <s v="12.1"/>
    <s v="Operativo"/>
    <s v="Fortalecer el Sistema Integral de Gestión Institucional en el marco del Modelo Integrado de Planeación y gestión para mejorar la prestación del servicio."/>
    <s v="Cumplimiento de productos del PAI asociados a Fortacer el Sistema Integral de Gestión Institucional para mejorar la prestación del servicio. _x000a_"/>
    <s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N/A"/>
    <s v="No"/>
    <s v="N/A"/>
    <s v="Política Mejora Normativa _DIMENSIÓN Gestión con Valores para Resultados"/>
    <s v="N/A"/>
    <s v="Proyecto(s) de acto(s) administrativo(s) a través del cual se ordenará la depuración normativa de la SIC, elaborado(s) y presentados (s) (Proyecto(s) de acto(s) de depuración elaborado(s)/único entregable)"/>
    <n v="100"/>
    <n v="100"/>
    <s v="Porcentual"/>
    <s v="% de proyecto de acto de depuración elaborado / 100% de proyecto de acto de depuración a elaborar"/>
    <d v="2025-01-30T00:00:00"/>
    <d v="2025-07-11T00:00:00"/>
    <s v="12-GRUPO DE TRABAJO DE REGULACIÓN"/>
    <n v="100"/>
    <n v="100"/>
    <s v="Se elaboró y remitió a la Superintendente la versión final del proyecto de resolución “Por la cual se modifican los Títulos II, V y VII de la Circular Única de la Superintendencia de Industria y Comercio, en el marco de la depuración normativa contenida en la Ley 2085 de 2021”"/>
    <d v="2025-07-11T00:00:00"/>
    <n v="100"/>
    <s v="Se verifica el cumplimiento de la actividad con las evidencias registradas "/>
    <d v="2025-07-11T00:00:00"/>
    <n v="100"/>
    <n v="100"/>
    <x v="2"/>
  </r>
  <r>
    <x v="7"/>
    <s v="GRUPO DE TRABAJO DE REGULACIÓN"/>
    <s v="12.1.1"/>
    <s v="12-GRUPO DE TRABAJO DE REGULACIÓN"/>
    <n v="0"/>
    <x v="1"/>
    <s v="12.1.1"/>
    <s v="N/A"/>
    <s v="N/A"/>
    <s v="N/A"/>
    <s v="N/A"/>
    <s v="N/A"/>
    <s v="N/A"/>
    <s v="N/A"/>
    <s v="N/A"/>
    <s v="N/A"/>
    <s v="Realizar consulta interna a las distintas delegaturas para identificar instrucciones o regulaciones de la Superintendencia o del  Ministerio de Comercio, Industria y Turismo, susceptibles de depuración  en el marco de la Ley 2085 de 2021. (Correo electrónico o memorando con la consulta/único entregable)"/>
    <n v="15"/>
    <n v="1"/>
    <s v="Númerica"/>
    <s v="# de consultas internas enviadas / 1 consultas internas a enviar"/>
    <d v="2025-01-30T00:00:00"/>
    <d v="2025-02-28T00:00:00"/>
    <s v="12-GRUPO DE TRABAJO DE REGULACIÓN"/>
    <n v="15"/>
    <n v="100"/>
    <s v="A través de correo electrónico se requirió a las Delegaturas realizar el análisis a la normatividad vigente, con el fin de llevar a cabo la depuración normativa."/>
    <d v="2025-02-28T00:00:00"/>
    <n v="100"/>
    <s v="Se verifica el cumplimiento de la actividad "/>
    <d v="2025-01-31T00:00:00"/>
    <n v="100"/>
    <n v="15"/>
    <x v="3"/>
  </r>
  <r>
    <x v="7"/>
    <s v="GRUPO DE TRABAJO DE REGULACIÓN"/>
    <s v="12.1.2"/>
    <s v="12-GRUPO DE TRABAJO DE REGULACIÓN"/>
    <n v="0"/>
    <x v="1"/>
    <s v="12.1.2"/>
    <s v="N/A"/>
    <s v="N/A"/>
    <s v="N/A"/>
    <s v="N/A"/>
    <s v="N/A"/>
    <s v="N/A"/>
    <s v="N/A"/>
    <s v="N/A"/>
    <s v="N/A"/>
    <s v="Realizar consulta pública para identificar instrucciones o regulaciones de la Superintendencia, susceptibles de depuración  en el marco de la Ley 2085 de 2021. (Soporte de publicación en la página web de la Entidad / único entregable)"/>
    <n v="10"/>
    <n v="1"/>
    <s v="Númerica"/>
    <s v="# de consulta pública realizadas / 1 consulta pública a realizar"/>
    <d v="2025-02-25T00:00:00"/>
    <d v="2025-03-25T00:00:00"/>
    <s v="12-GRUPO DE TRABAJO DE REGULACIÓN"/>
    <n v="10"/>
    <n v="100"/>
    <s v="Se realizó la consulta pública a través de la página web de la Entidad, con el fin de  identificar las regulaciones de la Superintendencia que sean susceptibles de Depuración en el marco de la Ley 2085 de 2021, lo anterior con el propósito de realizar una descongestión normativa y así garantizar la seguridad jurídica de los usuarios frente a la normas expedidas por la entidad."/>
    <d v="2025-03-10T07:39:03"/>
    <n v="100"/>
    <s v="Se verifica el cumplimiento de la actividad "/>
    <d v="2025-03-10T07:39:03"/>
    <n v="100"/>
    <n v="10"/>
    <x v="6"/>
  </r>
  <r>
    <x v="7"/>
    <s v="GRUPO DE TRABAJO DE REGULACIÓN"/>
    <s v="12.1.3"/>
    <s v="12-GRUPO DE TRABAJO DE REGULACIÓN"/>
    <n v="0"/>
    <x v="1"/>
    <s v="12.1.3"/>
    <s v="N/A"/>
    <s v="N/A"/>
    <s v="N/A"/>
    <s v="N/A"/>
    <s v="N/A"/>
    <s v="N/A"/>
    <s v="N/A"/>
    <s v="N/A"/>
    <s v="N/A"/>
    <s v="Realizar mesa de trabajo con la Oficina Asesora Jurídica del Ministerio de Comercio, Industria y Turismo para informar los temas identificados por la Superintendencia que pueden ser objeto de intervención normativa.  (Correo electrónico o memorando con la solicitud de mesa de trabajo al Ministerio/único entregable)"/>
    <n v="10"/>
    <n v="1"/>
    <s v="Númerica"/>
    <s v="# de solicitudes de mesa de trabajo enviadas / 1 solicitudes de mesa de trabajo a enviar"/>
    <d v="2025-02-25T00:00:00"/>
    <d v="2025-03-25T00:00:00"/>
    <s v="12-GRUPO DE TRABAJO DE REGULACIÓN"/>
    <n v="10"/>
    <n v="100"/>
    <s v="El viernes 28 de febrero se remitió a través de correo electrónico a la Oficina Asesora Jurídica del Ministerio de Comercio, Industria y Turismo, la solicitud para realizar una mesa de trabajo entre las dos entidades para valorar propuestas dirigidas a la descongestión normativa."/>
    <d v="2025-03-25T00:00:00"/>
    <n v="100"/>
    <s v="Se verifico el cumplimiento de la actividad con los soportes allegados "/>
    <d v="2025-02-28T00:00:00"/>
    <n v="100"/>
    <n v="10"/>
    <x v="6"/>
  </r>
  <r>
    <x v="7"/>
    <s v="GRUPO DE TRABAJO DE REGULACIÓN"/>
    <s v="12.1.4"/>
    <s v="12-GRUPO DE TRABAJO DE REGULACIÓN"/>
    <n v="0"/>
    <x v="1"/>
    <s v="12.1.4"/>
    <s v="N/A"/>
    <s v="N/A"/>
    <s v="N/A"/>
    <s v="N/A"/>
    <s v="N/A"/>
    <s v="N/A"/>
    <s v="N/A"/>
    <s v="N/A"/>
    <s v="N/A"/>
    <s v="Socializar con las Delegaturas los resultados de la consulta pública y priorizar los asuntos que puedan coadyuvar a la mejora  normativa  (Correo electrónico a las Delegaturas informando los resultados / único entregable)"/>
    <n v="20"/>
    <n v="1"/>
    <s v="Númerica"/>
    <s v="# de socializaciones de resultados enviadas / 1 socializaciones de resultados a enviar"/>
    <d v="2025-03-26T00:00:00"/>
    <d v="2025-04-25T00:00:00"/>
    <s v="12-GRUPO DE TRABAJO DE REGULACIÓN"/>
    <n v="20"/>
    <n v="100"/>
    <s v="Se remitió a las Delegaturas los comentarios de la consulta pública realizada en el marco de la depuración normativa."/>
    <d v="2025-04-25T00:00:00"/>
    <n v="100"/>
    <s v="El avance porcentual registrado corresponde con las evidencias presentadas"/>
    <d v="2025-03-31T00:00:00"/>
    <n v="100"/>
    <n v="20"/>
    <x v="1"/>
  </r>
  <r>
    <x v="7"/>
    <s v="GRUPO DE TRABAJO DE REGULACIÓN"/>
    <s v="12.1.5"/>
    <s v="12-GRUPO DE TRABAJO DE REGULACIÓN"/>
    <n v="0"/>
    <x v="1"/>
    <s v="12.1.5"/>
    <s v="N/A"/>
    <s v="N/A"/>
    <s v="N/A"/>
    <s v="N/A"/>
    <s v="N/A"/>
    <s v="N/A"/>
    <s v="N/A"/>
    <s v="N/A"/>
    <s v="N/A"/>
    <s v="Preparar proyecto(s) de acto(s) administrativo(s) a través del cual se ordenará la depuración normativa (Proyecto de acto/ único entregable)"/>
    <n v="15"/>
    <n v="1"/>
    <s v="Númerica"/>
    <s v="# de proyecto de acto preparados / 1 proyecto de acto a preparar"/>
    <d v="2025-04-28T00:00:00"/>
    <d v="2025-05-30T00:00:00"/>
    <s v="12-GRUPO DE TRABAJO DE REGULACIÓN"/>
    <n v="15"/>
    <n v="100"/>
    <s v="Se preparó el proyecto de resolución, el cual constituye el resultado del proceso de consulta interna y externa llevado a cabo en desarrollo del ejercicio de depuración normativa."/>
    <d v="2025-05-30T00:00:00"/>
    <n v="100"/>
    <s v="Se verifica el cumplimiento con las evidencias reportadas"/>
    <d v="2025-05-30T00:00:00"/>
    <n v="100"/>
    <n v="15"/>
    <x v="11"/>
  </r>
  <r>
    <x v="7"/>
    <s v="GRUPO DE TRABAJO DE REGULACIÓN"/>
    <s v="12.1.6"/>
    <s v="12-GRUPO DE TRABAJO DE REGULACIÓN"/>
    <n v="0"/>
    <x v="1"/>
    <s v="12.1.6"/>
    <s v="N/A"/>
    <s v="N/A"/>
    <s v="N/A"/>
    <s v="N/A"/>
    <s v="N/A"/>
    <s v="N/A"/>
    <s v="N/A"/>
    <s v="N/A"/>
    <s v="N/A"/>
    <s v="Adelantar consulta pública  de proyecto(s) de acto(s) administrativo(s) a través del cual se ordenará la depuración normativa (Soporte de publicación en la página web de la Entidad / único entregable)"/>
    <n v="10"/>
    <n v="1"/>
    <s v="Númerica"/>
    <s v="# de consulta pública realizadas / 1 consulta pública a realizar"/>
    <d v="2025-06-03T00:00:00"/>
    <d v="2025-06-20T00:00:00"/>
    <s v="12-GRUPO DE TRABAJO DE REGULACIÓN"/>
    <n v="10"/>
    <n v="100"/>
    <s v="El 04 de junio de 2025 se realizó la consulta pública del proyecto de acto administrativo &quot;Por la cual se modifican los Títulos II, V y VII de la Circular Única de la Superintendencia de Industria y Comercio, en el marco de la depuración normativa&quot; contenida en la Ley 2085 de 2021” a través de la página web de la Entidad."/>
    <d v="2025-06-04T00:00:00"/>
    <n v="100"/>
    <s v="El avance porcentual registrado corresponde con el cálculo de la fórmula matemática definida y las evidencias reportadas"/>
    <d v="2025-06-04T00:00:00"/>
    <n v="100"/>
    <n v="10"/>
    <x v="10"/>
  </r>
  <r>
    <x v="7"/>
    <s v="GRUPO DE TRABAJO DE REGULACIÓN"/>
    <s v="12.1.7"/>
    <s v="12-GRUPO DE TRABAJO DE REGULACIÓN"/>
    <n v="0"/>
    <x v="1"/>
    <s v="12.1.7"/>
    <s v="N/A"/>
    <s v="N/A"/>
    <s v="N/A"/>
    <s v="N/A"/>
    <s v="N/A"/>
    <s v="N/A"/>
    <s v="N/A"/>
    <s v="N/A"/>
    <s v="N/A"/>
    <s v="Elaborar y presentar a la Superintendente,  la versión final del proyecto(s) de acto(s) administrativo(s) a través del cual se ordenará la depuración normativa (Proyecto de acto de depuración elaborado/único entregable)"/>
    <n v="20"/>
    <n v="1"/>
    <s v="Númerica"/>
    <s v="# de versión final del proyecto de acto elaborado / 1 versión final del proyecto de acto a elaborar"/>
    <d v="2025-06-24T00:00:00"/>
    <d v="2025-07-11T00:00:00"/>
    <s v="12-GRUPO DE TRABAJO DE REGULACIÓN"/>
    <n v="20"/>
    <n v="100"/>
    <s v="Se elaboró y remitió a la Superintendente la versión final del proyecto de resolución “Por la cual se modifican los Títulos II, V y VII de la Circular Única de la Superintendencia de Industria y Comercio, en el marco de la depuración normativa contenida en la Ley 2085 de 2021”"/>
    <d v="2025-07-11T00:00:00"/>
    <n v="100"/>
    <s v="Se verifica ek cumplimiento de la actividad con la evidencia registrada "/>
    <d v="2025-07-11T00:00:00"/>
    <n v="100"/>
    <n v="20"/>
    <x v="2"/>
  </r>
  <r>
    <x v="8"/>
    <s v="GRUPO DE TRABAJO DE ESTUDIOS ECONÓMICOS"/>
    <s v="37.1"/>
    <s v="37-GRUPO DE TRABAJO DE ESTUDIOS ECONÓMICOS"/>
    <n v="0"/>
    <x v="0"/>
    <s v="37.1"/>
    <s v="Operativo"/>
    <s v="Fortalecer la gestión de la información, el conocimiento y la innovación para optimizar la capacidad institucional _x000a_"/>
    <s v="Cumplimiento de productos del PAI asociados a Fortacer el Sistema Integral de Gestión Institucional para mejorar la prestación del servicio. _x000a_"/>
    <s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N/A"/>
    <s v="No"/>
    <s v="C-3599-0200-0008-53105b"/>
    <s v="Política Gestión del Conocimiento y la Innovación _DIMENSIÓN Gestión del conocimiento y la innovación"/>
    <s v="N/A"/>
    <s v="Estudios Económicos Sectoriales, elaborados y entregados al área solicitante (Estudios Económicos)"/>
    <n v="50"/>
    <n v="2"/>
    <s v="Númerica"/>
    <s v="# de Estudios económicos sectoriales elaborados y entregados / 2 Estudios económicos sectoriales programados"/>
    <d v="2025-01-15T00:00:00"/>
    <d v="2025-12-15T00:00:00"/>
    <s v="37-GRUPO DE TRABAJO DE ESTUDIOS ECONÓMICOS"/>
    <n v="50"/>
    <m/>
    <m/>
    <m/>
    <m/>
    <m/>
    <m/>
    <m/>
    <n v="0"/>
    <x v="5"/>
  </r>
  <r>
    <x v="8"/>
    <s v="GRUPO DE TRABAJO DE ESTUDIOS ECONÓMICOS"/>
    <s v="37.1.1"/>
    <s v="37-GRUPO DE TRABAJO DE ESTUDIOS ECONÓMICOS"/>
    <n v="0"/>
    <x v="1"/>
    <s v="37.1.1"/>
    <s v="N/A"/>
    <s v="N/A"/>
    <s v="N/A"/>
    <s v="N/A"/>
    <s v="N/A"/>
    <s v="N/A"/>
    <s v="N/A"/>
    <s v="N/A"/>
    <s v="N/A"/>
    <s v="Elaborar ficha técnica (Ficha técnica)"/>
    <n v="10"/>
    <n v="1"/>
    <s v="Númerica"/>
    <s v="# de Ficha técnica elaborada / 1 Ficha técnica programada"/>
    <d v="2025-01-15T00:00:00"/>
    <d v="2025-04-15T00:00:00"/>
    <s v="37-GRUPO DE TRABAJO DE ESTUDIOS ECONÓMICOS"/>
    <n v="5"/>
    <n v="100"/>
    <s v="Se realizaron las fichas técnicas que organizan los dos estudios económicos sectoriales._x000a_En primer lugar, se encuentra la ficha técnica del estudio con la Delegatura para la Protección del Consumidor. Asimismo, se adjuntan tres fichas técnicas posibles para el estudio con la Delegatura para la Protección de la Libre Competencia; en específico, la Delegada junto con el Comité Andino para la Defensa de la Libre Competencia determinarán cuál de los tres estudios será de mayor provecho para la CAN."/>
    <d v="2025-04-08T00:00:00"/>
    <n v="100"/>
    <s v="El avance porcentual registrado corresponde con las evidencias presentadas- La actividad con fecha de fin 5 de abril, fue reportada el 8 de mayo se afecta el indicador de eficiencia "/>
    <d v="2025-05-08T00:00:00"/>
    <n v="95"/>
    <n v="5"/>
    <x v="1"/>
  </r>
  <r>
    <x v="8"/>
    <s v="GRUPO DE TRABAJO DE ESTUDIOS ECONÓMICOS"/>
    <s v="37.1.2"/>
    <s v="37-GRUPO DE TRABAJO DE ESTUDIOS ECONÓMICOS"/>
    <n v="0"/>
    <x v="1"/>
    <s v="37.1.2"/>
    <s v="N/A"/>
    <s v="N/A"/>
    <s v="N/A"/>
    <s v="N/A"/>
    <s v="N/A"/>
    <s v="N/A"/>
    <s v="N/A"/>
    <s v="N/A"/>
    <s v="N/A"/>
    <s v="Recopilar datos y construir base de datos (Base de datos)"/>
    <n v="30"/>
    <n v="1"/>
    <s v="Númerica"/>
    <s v="# de Base de datos construida / 1 Base de datos programada"/>
    <d v="2025-02-01T00:00:00"/>
    <d v="2025-09-15T00:00:00"/>
    <s v="37-GRUPO DE TRABAJO DE ESTUDIOS ECONÓMICOS"/>
    <n v="15"/>
    <n v="100"/>
    <s v="Se construyó base de datos de trabajo para el Estudio Económico de Sectorial &quot;Falsos Descuentos&quot;, relacionado con la Delegatura para la Protección del Consumidor._x000a__x000a_Se construyó base de datos del Estudio Económico Sectorial &quot;Integraciones&quot;, producto relacionado con la Delegatura para la Protección de la Competencia. "/>
    <d v="2025-09-15T00:00:00"/>
    <n v="100"/>
    <s v="Se verifico el cumplimiento de la actividad y cuenta con sus respectivos soportes. Sin embargo, la Eficiencia será evaluada menos 5 porque el reporte de implementación de la actividad supero los 5 días habilitados posteriores a la finalización de la actividad."/>
    <d v="2025-09-15T00:00:00"/>
    <n v="95"/>
    <n v="15"/>
    <x v="7"/>
  </r>
  <r>
    <x v="8"/>
    <s v="GRUPO DE TRABAJO DE ESTUDIOS ECONÓMICOS"/>
    <s v="37.1.3"/>
    <s v="37-GRUPO DE TRABAJO DE ESTUDIOS ECONÓMICOS"/>
    <n v="0"/>
    <x v="1"/>
    <s v="37.1.3"/>
    <s v="N/A"/>
    <s v="N/A"/>
    <s v="N/A"/>
    <s v="N/A"/>
    <s v="N/A"/>
    <s v="N/A"/>
    <s v="N/A"/>
    <s v="N/A"/>
    <s v="N/A"/>
    <s v="Construir el marco teórico  (Documento marco teórico)"/>
    <n v="20"/>
    <n v="1"/>
    <s v="Númerica"/>
    <s v="# de Documento marco teórico construido / 1 Documento marco teórico programado"/>
    <d v="2025-02-01T00:00:00"/>
    <d v="2025-09-15T00:00:00"/>
    <s v="37-GRUPO DE TRABAJO DE ESTUDIOS ECONÓMICOS"/>
    <n v="10"/>
    <n v="100"/>
    <s v="Se elaboró el marco teórico para cada EES. EES &quot;Falsos Descuentos&quot; y EES &quot;Integración Movistar y TIGO UNE&quot;"/>
    <d v="2025-09-15T00:00:00"/>
    <n v="100"/>
    <s v="Los documentos adjuntos evidencian el cumplimiento de la actividad correspondiente a la elaboración de los marcos teóricos de los dos estudios propuestos en el producto.  "/>
    <d v="2025-09-15T00:00:00"/>
    <n v="95"/>
    <n v="10"/>
    <x v="7"/>
  </r>
  <r>
    <x v="8"/>
    <s v="GRUPO DE TRABAJO DE ESTUDIOS ECONÓMICOS"/>
    <s v="37.1.4"/>
    <s v="37-GRUPO DE TRABAJO DE ESTUDIOS ECONÓMICOS"/>
    <n v="0"/>
    <x v="1"/>
    <s v="37.1.4"/>
    <s v="N/A"/>
    <s v="N/A"/>
    <s v="N/A"/>
    <s v="N/A"/>
    <s v="N/A"/>
    <s v="N/A"/>
    <s v="N/A"/>
    <s v="N/A"/>
    <s v="N/A"/>
    <s v="Desarrollar análisis estadístico y económico (Dcumento de análisis estadístico y económico)"/>
    <n v="20"/>
    <n v="1"/>
    <s v="Númerica"/>
    <s v="# de Documento de análisis estadístico y económico desarrollado / 1 Documento de análisis estadístico y  económico programado"/>
    <d v="2025-03-01T00:00:00"/>
    <d v="2025-11-15T00:00:00"/>
    <s v="37-GRUPO DE TRABAJO DE ESTUDIOS ECONÓMICOS"/>
    <n v="10"/>
    <n v="100"/>
    <s v="Se realizó el análisis económico y econométrico de los estudios sectoriales para consumidor &quot;Falsos Descuentos&quot; y de Integraciones Empresariales y se anexan los resultados."/>
    <d v="2025-11-15T00:00:00"/>
    <n v="100"/>
    <s v="Se verifica el % de cumplimiento de la actividad, el documento adjunto corresponde al entregable"/>
    <d v="2025-11-15T00:00:00"/>
    <n v="100"/>
    <n v="10"/>
    <x v="0"/>
  </r>
  <r>
    <x v="8"/>
    <s v="GRUPO DE TRABAJO DE ESTUDIOS ECONÓMICOS"/>
    <s v="37.1.5"/>
    <s v="37-GRUPO DE TRABAJO DE ESTUDIOS ECONÓMICOS"/>
    <n v="0"/>
    <x v="1"/>
    <s v="37.1.5"/>
    <s v="N/A"/>
    <s v="N/A"/>
    <s v="N/A"/>
    <s v="N/A"/>
    <s v="N/A"/>
    <s v="N/A"/>
    <s v="N/A"/>
    <s v="N/A"/>
    <s v="N/A"/>
    <s v="Elaborar estudio y entregar al área solicitante (Memorando/correo de entrega de documento)"/>
    <n v="20"/>
    <n v="1"/>
    <s v="Númerica"/>
    <s v="# de Memorando/correo de entrega de documento enviado / 1 Memorando/correo de entrega de documento programado"/>
    <d v="2025-04-01T00:00:00"/>
    <d v="2025-12-15T00:00:00"/>
    <s v="37-GRUPO DE TRABAJO DE ESTUDIOS ECONÓMICOS"/>
    <n v="10"/>
    <m/>
    <m/>
    <m/>
    <m/>
    <m/>
    <m/>
    <m/>
    <n v="0"/>
    <x v="5"/>
  </r>
  <r>
    <x v="8"/>
    <s v="GRUPO DE TRABAJO DE ESTUDIOS ECONÓMICOS"/>
    <s v="37.2"/>
    <s v="37-GRUPO DE TRABAJO DE ESTUDIOS ECONÓMICOS"/>
    <n v="0"/>
    <x v="0"/>
    <s v="37.2"/>
    <s v="Operativo"/>
    <s v="Fortalecer la gestión de la información, el conocimiento y la innovación para optimizar la capacidad institucional _x000a_"/>
    <s v="Cumplimiento de productos del PAI asociados a Fortalecer la gestión de la información, el conocimiento y la innovación para optimizar la capacidad institucional _x000a_"/>
    <s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PND - 5-31-5-b- Convergencia regional - Entidades públicas territoriales y nacionales fortalecidas "/>
    <s v="No"/>
    <s v="C-3599-0200-0008-53105b"/>
    <s v="Política Gestión del Conocimiento y la Innovación _DIMENSIÓN Gestión del conocimiento y la innovación"/>
    <s v="N/A"/>
    <s v="Boletines de Noticias Económicas, elaborados y divulgados (Boletines de Noticias Económicas)"/>
    <n v="15"/>
    <n v="11"/>
    <s v="Númerica"/>
    <s v="# de Boletines de Noticias Económicas elaborados y divulgados / 11 Boletines de Noticias Económicas programados"/>
    <d v="2025-01-15T00:00:00"/>
    <d v="2025-12-15T00:00:00"/>
    <s v="37-GRUPO DE TRABAJO DE ESTUDIOS ECONÓMICOS"/>
    <n v="15"/>
    <m/>
    <m/>
    <m/>
    <m/>
    <m/>
    <m/>
    <m/>
    <n v="0"/>
    <x v="5"/>
  </r>
  <r>
    <x v="8"/>
    <s v="GRUPO DE TRABAJO DE ESTUDIOS ECONÓMICOS"/>
    <s v="37.2.1"/>
    <s v="37-GRUPO DE TRABAJO DE ESTUDIOS ECONÓMICOS"/>
    <n v="0"/>
    <x v="1"/>
    <s v="37.2.1"/>
    <s v="N/A"/>
    <s v="N/A"/>
    <s v="N/A"/>
    <s v="N/A"/>
    <s v="N/A"/>
    <s v="N/A"/>
    <s v="N/A"/>
    <s v="N/A"/>
    <s v="N/A"/>
    <s v="Elaborar mensualmente los boletines (Boletínes / correos electrónicos de envió)"/>
    <n v="80"/>
    <n v="11"/>
    <s v="Númerica"/>
    <s v="# de Boletines elaborados / 11 Boletines programados"/>
    <d v="2025-01-15T00:00:00"/>
    <d v="2025-12-15T00:00:00"/>
    <s v="37-GRUPO DE TRABAJO DE ESTUDIOS ECONÓMICOS"/>
    <n v="12"/>
    <n v="81.81"/>
    <s v="Se elabora el boletín y se envía para su diagramación. Este corresponde al boletín 9 de 11, siendo un 81,81% del total."/>
    <m/>
    <n v="81.81"/>
    <s v="Se verifica el porcentaje de avance y soporte corresponde al entregables "/>
    <m/>
    <m/>
    <n v="9.8171999999999997"/>
    <x v="5"/>
  </r>
  <r>
    <x v="8"/>
    <s v="GRUPO DE TRABAJO DE ESTUDIOS ECONÓMICOS"/>
    <s v="37.2.2"/>
    <s v="37-GRUPO DE TRABAJO DE ESTUDIOS ECONÓMICOS"/>
    <n v="0"/>
    <x v="1"/>
    <s v="37.2.2"/>
    <s v="N/A"/>
    <s v="N/A"/>
    <s v="N/A"/>
    <s v="N/A"/>
    <s v="N/A"/>
    <s v="N/A"/>
    <s v="N/A"/>
    <s v="N/A"/>
    <s v="N/A"/>
    <s v="Divulgar los boletines (boletines diseñados)"/>
    <n v="20"/>
    <n v="11"/>
    <s v="Númerica"/>
    <s v="# de Boletines divulgados / 11 Boletines programados"/>
    <d v="2025-01-15T00:00:00"/>
    <d v="2025-12-15T00:00:00"/>
    <s v="37-GRUPO DE TRABAJO DE ESTUDIOS ECONÓMICOS"/>
    <n v="3"/>
    <n v="81.81"/>
    <s v="Se diseñan y divulga el boletín de octubre que corresponde al número 9 de 11, siendo un 81,81% del total."/>
    <m/>
    <n v="81.81"/>
    <s v="Se verifica el porcentaje de avance, el soporte corresponde al boletín del mes de octubre 9 de 11 proyectado."/>
    <m/>
    <m/>
    <n v="2.4542999999999999"/>
    <x v="5"/>
  </r>
  <r>
    <x v="8"/>
    <s v="GRUPO DE TRABAJO DE ESTUDIOS ECONÓMICOS"/>
    <s v="37.3"/>
    <s v="37-GRUPO DE TRABAJO DE ESTUDIOS ECONÓMICOS"/>
    <n v="0"/>
    <x v="0"/>
    <s v="37.3"/>
    <s v="Operativo"/>
    <s v="Fortalecer la gestión de la información, el conocimiento y la innovación para optimizar la capacidad institucional _x000a_"/>
    <s v="Cumplimiento de productos del PAI asociados a Fortalecer la gestión de la información, el conocimiento y la innovación para optimizar la capacidad institucional _x000a_"/>
    <s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N/A"/>
    <s v="No"/>
    <s v="C-3599-0200-0008-53105b"/>
    <s v="Política Gestión del Conocimiento y la Innovación _DIMENSIÓN Gestión del conocimiento y la innovación"/>
    <s v="N/A"/>
    <s v="Estudio Económico Académico, elaborado y entregado  (Estudio Económico )"/>
    <n v="5"/>
    <n v="1"/>
    <s v="Númerica"/>
    <s v="# de Estudio económico académico elaborado y entregado / 1 Estudio programado"/>
    <d v="2025-02-17T00:00:00"/>
    <d v="2025-12-15T00:00:00"/>
    <s v="37-GRUPO DE TRABAJO DE ESTUDIOS ECONÓMICOS"/>
    <n v="5"/>
    <m/>
    <m/>
    <m/>
    <m/>
    <m/>
    <m/>
    <m/>
    <n v="0"/>
    <x v="5"/>
  </r>
  <r>
    <x v="8"/>
    <s v="GRUPO DE TRABAJO DE ESTUDIOS ECONÓMICOS"/>
    <s v="37.3.1"/>
    <s v="37-GRUPO DE TRABAJO DE ESTUDIOS ECONÓMICOS"/>
    <n v="0"/>
    <x v="1"/>
    <s v="37.3.1"/>
    <s v="N/A"/>
    <s v="N/A"/>
    <s v="N/A"/>
    <s v="N/A"/>
    <s v="N/A"/>
    <s v="N/A"/>
    <s v="N/A"/>
    <s v="N/A"/>
    <s v="N/A"/>
    <s v="Elaborar ficha técnica  (Ficha técnica)"/>
    <n v="10"/>
    <n v="1"/>
    <s v="Númerica"/>
    <s v="# de Ficha técnica elaborada / 1 Ficha técnica programada"/>
    <d v="2025-02-17T00:00:00"/>
    <d v="2025-12-15T00:00:00"/>
    <s v="37-GRUPO DE TRABAJO DE ESTUDIOS ECONÓMICOS"/>
    <n v="0.5"/>
    <n v="100"/>
    <s v="Se carga documento que contiene la ficha técnica del estudio del mercado de licores en Colombia 2025"/>
    <m/>
    <n v="100"/>
    <s v="El avance porcentual registrado corresponde con las evidencias presentadas"/>
    <m/>
    <m/>
    <n v="0.5"/>
    <x v="5"/>
  </r>
  <r>
    <x v="8"/>
    <s v="GRUPO DE TRABAJO DE ESTUDIOS ECONÓMICOS"/>
    <s v="37.3.2"/>
    <s v="37-GRUPO DE TRABAJO DE ESTUDIOS ECONÓMICOS"/>
    <n v="0"/>
    <x v="1"/>
    <s v="37.3.2"/>
    <s v="N/A"/>
    <s v="N/A"/>
    <s v="N/A"/>
    <s v="N/A"/>
    <s v="N/A"/>
    <s v="N/A"/>
    <s v="N/A"/>
    <s v="N/A"/>
    <s v="N/A"/>
    <s v="Recopilar datos y construir base de datos (Archivo con Base de datos)"/>
    <n v="30"/>
    <n v="1"/>
    <s v="Númerica"/>
    <s v="# de Base de datos construida / 1 Base de datos programada"/>
    <d v="2025-02-24T00:00:00"/>
    <d v="2025-08-18T00:00:00"/>
    <s v="37-GRUPO DE TRABAJO DE ESTUDIOS ECONÓMICOS"/>
    <n v="1.5"/>
    <n v="100"/>
    <s v="Se anexa la base de datos unificada con información pública departamental y los requerimientos a las empresas licoreras"/>
    <d v="2025-08-17T00:00:00"/>
    <n v="100"/>
    <s v="Se valida el avance del 100%, equivalente a la entrega del producto en el tiempo propuesto. El soporte corresponde a la base de datos del mercado de licores destilados en Colombia, para la elaboración del estudio proyectado."/>
    <d v="2025-08-18T00:00:00"/>
    <n v="100"/>
    <n v="1.5"/>
    <x v="8"/>
  </r>
  <r>
    <x v="8"/>
    <s v="GRUPO DE TRABAJO DE ESTUDIOS ECONÓMICOS"/>
    <s v="37.3.3"/>
    <s v="37-GRUPO DE TRABAJO DE ESTUDIOS ECONÓMICOS"/>
    <n v="0"/>
    <x v="1"/>
    <s v="37.3.3"/>
    <s v="N/A"/>
    <s v="N/A"/>
    <s v="N/A"/>
    <s v="N/A"/>
    <s v="N/A"/>
    <s v="N/A"/>
    <s v="N/A"/>
    <s v="N/A"/>
    <s v="N/A"/>
    <s v="Construir marco teórico (Informe/documento con marco teórico)"/>
    <n v="20"/>
    <n v="1"/>
    <s v="Númerica"/>
    <s v="# de Documento marco teórico construido / 1 Documento marco teórico programado"/>
    <d v="2025-02-24T00:00:00"/>
    <d v="2025-09-15T00:00:00"/>
    <s v="37-GRUPO DE TRABAJO DE ESTUDIOS ECONÓMICOS"/>
    <n v="1"/>
    <n v="100"/>
    <s v="Se anexa el marco teórico del estudio económico académico del mercado de licores"/>
    <d v="2025-09-14T00:00:00"/>
    <n v="100"/>
    <s v="Se verifica el cumplimiento del 100% de la actividad programada. Los anexos soportan su cumplimiento y corresponde al entregable &quot;Marco teórico estudio económico académico del mercado de licores en Colombia."/>
    <d v="2025-09-15T00:00:00"/>
    <n v="100"/>
    <n v="1"/>
    <x v="7"/>
  </r>
  <r>
    <x v="8"/>
    <s v="GRUPO DE TRABAJO DE ESTUDIOS ECONÓMICOS"/>
    <s v="37.3.4"/>
    <s v="37-GRUPO DE TRABAJO DE ESTUDIOS ECONÓMICOS"/>
    <n v="0"/>
    <x v="1"/>
    <s v="37.3.4"/>
    <s v="N/A"/>
    <s v="N/A"/>
    <s v="N/A"/>
    <s v="N/A"/>
    <s v="N/A"/>
    <s v="N/A"/>
    <s v="N/A"/>
    <s v="N/A"/>
    <s v="N/A"/>
    <s v="Desarrollar análisis estadístico y económico (Documento de análisis estadístico y económico)"/>
    <n v="20"/>
    <n v="1"/>
    <s v="Númerica"/>
    <s v="# de Documento de análisis estadístico y económico desarrollado / 1 Documento de análisis estadístico y  económico programado"/>
    <d v="2025-03-01T00:00:00"/>
    <d v="2025-11-14T00:00:00"/>
    <s v="37-GRUPO DE TRABAJO DE ESTUDIOS ECONÓMICOS"/>
    <n v="1"/>
    <n v="100"/>
    <s v="Se realizó el análisis económico y econométrico y se presentan los resultados"/>
    <d v="2025-11-15T00:00:00"/>
    <n v="100"/>
    <s v="Se verifica el cumplimiento de la actividad con su respectivo entregable"/>
    <d v="2025-11-15T00:00:00"/>
    <n v="100"/>
    <n v="1"/>
    <x v="0"/>
  </r>
  <r>
    <x v="8"/>
    <s v="GRUPO DE TRABAJO DE ESTUDIOS ECONÓMICOS"/>
    <s v="37.3.5"/>
    <s v="37-GRUPO DE TRABAJO DE ESTUDIOS ECONÓMICOS"/>
    <n v="0"/>
    <x v="1"/>
    <s v="37.3.5"/>
    <s v="N/A"/>
    <s v="N/A"/>
    <s v="N/A"/>
    <s v="N/A"/>
    <s v="N/A"/>
    <s v="N/A"/>
    <s v="N/A"/>
    <s v="N/A"/>
    <s v="N/A"/>
    <s v="Entregar del documento (Memorando/correo de entrega de documento)"/>
    <n v="20"/>
    <n v="1"/>
    <s v="Númerica"/>
    <s v="# de Memorando/correo de entrega de documento enviado / 1 Memorando/correo de entrega de documento programado"/>
    <d v="2025-04-01T00:00:00"/>
    <d v="2025-12-15T00:00:00"/>
    <s v="37-GRUPO DE TRABAJO DE ESTUDIOS ECONÓMICOS"/>
    <n v="1"/>
    <m/>
    <m/>
    <m/>
    <m/>
    <m/>
    <m/>
    <m/>
    <n v="0"/>
    <x v="5"/>
  </r>
  <r>
    <x v="8"/>
    <s v="GRUPO DE TRABAJO DE ESTUDIOS ECONÓMICOS"/>
    <s v="37.4"/>
    <s v="37-GRUPO DE TRABAJO DE ESTUDIOS ECONÓMICOS"/>
    <n v="0"/>
    <x v="0"/>
    <s v="37.4"/>
    <s v="Operativo"/>
    <s v="Fortalecer la gestión de la información, el conocimiento y la innovación para optimizar la capacidad institucional _x000a_"/>
    <s v="Cumplimiento de productos del PAI asociados a Fortalecer la gestión de la información, el conocimiento y la innovación para optimizar la capacidad institucional _x000a_"/>
    <s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N/A"/>
    <s v="No"/>
    <s v="C-3599-0200-0008-53105b"/>
    <s v="Política Gestión del Conocimiento y la Innovación _DIMENSIÓN Gestión del conocimiento y la innovación"/>
    <s v="N/A"/>
    <s v="Estudio Económico 2024/2025 – Licencia obligatoria, elaborado y entregado  (Estudio Económico 2024/2025 – Licencia obligatoria)"/>
    <n v="10"/>
    <n v="1"/>
    <s v="Númerica"/>
    <s v="# de Estudio económico elaborado y entregado / 1 Estudio económico programado"/>
    <d v="2025-02-17T00:00:00"/>
    <d v="2025-12-15T00:00:00"/>
    <s v="37-GRUPO DE TRABAJO DE ESTUDIOS ECONÓMICOS"/>
    <n v="10"/>
    <m/>
    <m/>
    <m/>
    <m/>
    <m/>
    <m/>
    <m/>
    <n v="0"/>
    <x v="5"/>
  </r>
  <r>
    <x v="8"/>
    <s v="GRUPO DE TRABAJO DE ESTUDIOS ECONÓMICOS"/>
    <s v="37.4.1"/>
    <s v="37-GRUPO DE TRABAJO DE ESTUDIOS ECONÓMICOS"/>
    <n v="0"/>
    <x v="1"/>
    <s v="37.4.1"/>
    <s v="N/A"/>
    <s v="N/A"/>
    <s v="N/A"/>
    <s v="N/A"/>
    <s v="N/A"/>
    <s v="N/A"/>
    <s v="N/A"/>
    <s v="N/A"/>
    <s v="N/A"/>
    <s v="Elaborar ficha técnica (Ficha técnica)"/>
    <n v="10"/>
    <n v="1"/>
    <s v="Númerica"/>
    <s v="# de Ficha técnica elaborada / 1 Ficha técnica programada"/>
    <d v="2025-02-17T00:00:00"/>
    <d v="2025-12-15T00:00:00"/>
    <s v="37-GRUPO DE TRABAJO DE ESTUDIOS ECONÓMICOS"/>
    <n v="1"/>
    <n v="100"/>
    <s v="Se realiza la ficha técnica del Estudio Económico 2024/2025-Licencia obligatoria."/>
    <m/>
    <n v="100"/>
    <s v="Se verifica el avance porcentual registrado con la evidencia, esta actividad vence hasta el mes de diciembre, si se quiere que el sistema la de como cumplida se hace necesario modificar la fecha de fin"/>
    <m/>
    <m/>
    <n v="1"/>
    <x v="5"/>
  </r>
  <r>
    <x v="8"/>
    <s v="GRUPO DE TRABAJO DE ESTUDIOS ECONÓMICOS"/>
    <s v="37.4.2"/>
    <s v="37-GRUPO DE TRABAJO DE ESTUDIOS ECONÓMICOS"/>
    <n v="0"/>
    <x v="1"/>
    <s v="37.4.2"/>
    <s v="N/A"/>
    <s v="N/A"/>
    <s v="N/A"/>
    <s v="N/A"/>
    <s v="N/A"/>
    <s v="N/A"/>
    <s v="N/A"/>
    <s v="N/A"/>
    <s v="N/A"/>
    <s v="Construir marco teórico (Documento Marco teórico)"/>
    <n v="25"/>
    <n v="1"/>
    <s v="Númerica"/>
    <s v="# de Documento marco teórico construido / 1 Documento marco teórico programado"/>
    <d v="2025-02-24T00:00:00"/>
    <d v="2025-06-15T00:00:00"/>
    <s v="37-GRUPO DE TRABAJO DE ESTUDIOS ECONÓMICOS"/>
    <n v="2.5"/>
    <n v="100"/>
    <s v="Se realiza el documento de marco teórico, incorporando todas las demás partes del documento realizadas hasta la fecha."/>
    <d v="2025-06-25T00:00:00"/>
    <n v="100"/>
    <s v="Se verifica el cumplimiento de la actividad, los soportes corresponden al producto establecido a entregar (documento marco teórico construido). "/>
    <d v="2025-06-15T00:00:00"/>
    <n v="100"/>
    <n v="2.5"/>
    <x v="10"/>
  </r>
  <r>
    <x v="8"/>
    <s v="GRUPO DE TRABAJO DE ESTUDIOS ECONÓMICOS"/>
    <s v="37.4.3"/>
    <s v="37-GRUPO DE TRABAJO DE ESTUDIOS ECONÓMICOS"/>
    <n v="0"/>
    <x v="1"/>
    <s v="37.4.3"/>
    <s v="N/A"/>
    <s v="N/A"/>
    <s v="N/A"/>
    <s v="N/A"/>
    <s v="N/A"/>
    <s v="N/A"/>
    <s v="N/A"/>
    <s v="N/A"/>
    <s v="N/A"/>
    <s v="Desarrollar análisis económico parcial (Documento de análisis económico parcia)"/>
    <n v="20"/>
    <n v="1"/>
    <s v="Númerica"/>
    <s v="# de Documento de análisis económico parcial desarrollado / 1 Documento de análisis económico parcial programado"/>
    <d v="2025-02-24T00:00:00"/>
    <d v="2025-08-15T00:00:00"/>
    <s v="37-GRUPO DE TRABAJO DE ESTUDIOS ECONÓMICOS"/>
    <n v="2"/>
    <n v="100"/>
    <s v="Se realiza el documento completo de análisis económico preliminar."/>
    <d v="2025-08-19T00:00:00"/>
    <n v="100"/>
    <s v="Se avala el % de avance del 100%, correspondiente a al desarrollo del documento de análisis económico parcial de la evaluación de impacto del otorgamiento de la primera licencia obligatoria por razones de interés público en Colombia."/>
    <d v="2025-08-19T00:00:00"/>
    <n v="100"/>
    <n v="2"/>
    <x v="8"/>
  </r>
  <r>
    <x v="8"/>
    <s v="GRUPO DE TRABAJO DE ESTUDIOS ECONÓMICOS"/>
    <s v="37.4.4"/>
    <s v="37-GRUPO DE TRABAJO DE ESTUDIOS ECONÓMICOS"/>
    <n v="0"/>
    <x v="1"/>
    <s v="37.4.4"/>
    <s v="N/A"/>
    <s v="N/A"/>
    <s v="N/A"/>
    <s v="N/A"/>
    <s v="N/A"/>
    <s v="N/A"/>
    <s v="N/A"/>
    <s v="N/A"/>
    <s v="N/A"/>
    <s v="Recopilar datos y construir base de datos  (Base de datos)"/>
    <n v="20"/>
    <n v="1"/>
    <s v="Númerica"/>
    <s v="# de Base de datos construida / 1 Base de datos programada"/>
    <d v="2025-03-01T00:00:00"/>
    <d v="2025-10-15T00:00:00"/>
    <s v="37-GRUPO DE TRABAJO DE ESTUDIOS ECONÓMICOS"/>
    <n v="2"/>
    <n v="100"/>
    <s v="Se construye una base de datos con 5.628.385 observaciones con los medicamentos para el tratamiento de 6 enfermedades pertenecientes a la cuenta de alto costo ( VIH, CÁNCER, ARTRITIS REMATOIDE, ERC Y PRECURSORAS, HEMOFILIA Y HEPATITIS C CRÓNICA). Esta base de datos contiene los precios, cantidades, valor facturado, tipo de operación, forma farmacéutica, si el medicamento es regulado o no. Además, los datos van desde octubre de 2019 hasta marzo de 2025. "/>
    <d v="2025-10-16T00:00:00"/>
    <n v="100"/>
    <s v="Se valida el cumplimiento del producto (base de datos) propuesto. "/>
    <d v="2025-10-16T00:00:00"/>
    <n v="95"/>
    <n v="2"/>
    <x v="9"/>
  </r>
  <r>
    <x v="8"/>
    <s v="GRUPO DE TRABAJO DE ESTUDIOS ECONÓMICOS"/>
    <s v="37.4.5"/>
    <s v="37-GRUPO DE TRABAJO DE ESTUDIOS ECONÓMICOS"/>
    <n v="0"/>
    <x v="1"/>
    <s v="37.4.5"/>
    <s v="N/A"/>
    <s v="N/A"/>
    <s v="N/A"/>
    <s v="N/A"/>
    <s v="N/A"/>
    <s v="N/A"/>
    <s v="N/A"/>
    <s v="N/A"/>
    <s v="N/A"/>
    <s v="Desarrollar análisis económico final (Documento de análisis económico final)"/>
    <n v="20"/>
    <n v="1"/>
    <s v="Númerica"/>
    <s v="# de Documento de análisis económico final desarrolado / 1 Documento de análisis económico final programado"/>
    <d v="2025-04-01T00:00:00"/>
    <d v="2025-11-15T00:00:00"/>
    <s v="37-GRUPO DE TRABAJO DE ESTUDIOS ECONÓMICOS"/>
    <n v="2"/>
    <n v="100"/>
    <s v="Se realiza el análisis económico de las bases de datos."/>
    <d v="2025-11-15T00:00:00"/>
    <n v="100"/>
    <s v="Se validad el cumplimiento de la actividad y su respectivo entregable"/>
    <d v="2025-11-14T00:00:00"/>
    <n v="100"/>
    <n v="2"/>
    <x v="0"/>
  </r>
  <r>
    <x v="8"/>
    <s v="GRUPO DE TRABAJO DE ESTUDIOS ECONÓMICOS"/>
    <s v="37.4.6"/>
    <s v="37-GRUPO DE TRABAJO DE ESTUDIOS ECONÓMICOS"/>
    <n v="0"/>
    <x v="1"/>
    <s v="37.4.6"/>
    <s v="N/A"/>
    <s v="N/A"/>
    <s v="N/A"/>
    <s v="N/A"/>
    <s v="N/A"/>
    <s v="N/A"/>
    <s v="N/A"/>
    <s v="N/A"/>
    <s v="N/A"/>
    <s v="Entregar producto (Memorando/correo)"/>
    <n v="5"/>
    <n v="1"/>
    <s v="Númerica"/>
    <s v="# de Estudio económico elaborado y entregado / 1 Estudio económico programado"/>
    <d v="2025-05-01T00:00:00"/>
    <d v="2025-12-15T00:00:00"/>
    <s v="37-GRUPO DE TRABAJO DE ESTUDIOS ECONÓMICOS"/>
    <n v="0.5"/>
    <m/>
    <m/>
    <m/>
    <m/>
    <m/>
    <m/>
    <m/>
    <n v="0"/>
    <x v="5"/>
  </r>
  <r>
    <x v="8"/>
    <s v="GRUPO DE TRABAJO DE ESTUDIOS ECONÓMICOS"/>
    <s v="37.5"/>
    <s v="37-GRUPO DE TRABAJO DE ESTUDIOS ECONÓMICOS"/>
    <n v="0"/>
    <x v="0"/>
    <s v="37.5"/>
    <s v="Operativo"/>
    <s v="Fortalecer la gestión de la información, el conocimiento y la innovación para optimizar la capacidad institucional _x000a_"/>
    <s v="Cumplimiento de productos del PAI asociados a Fortalecer la gestión de la información, el conocimiento y la innovación para optimizar la capacidad institucional _x000a_"/>
    <s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PND - 5-31-5-b- Convergencia regional - Entidades públicas territoriales y nacionales fortalecidas "/>
    <s v="No"/>
    <s v="C-3599-0200-0008-53105b"/>
    <s v="Política Gestión del Conocimiento y la Innovación _DIMENSIÓN Gestión del conocimiento y la innovación"/>
    <s v="N/A"/>
    <s v="Estudios Económicos Coyunturales, elaborados y entregados (Estudios Económicos Coyunturales)"/>
    <n v="20"/>
    <n v="50"/>
    <s v="Númerica"/>
    <s v="# de Estudios Económicos Coyunturales elaborados y entregados / 50 Estudios Económicos Coyunturales programados"/>
    <d v="2025-01-02T00:00:00"/>
    <d v="2025-12-19T00:00:00"/>
    <s v="37-GRUPO DE TRABAJO DE ESTUDIOS ECONÓMICOS"/>
    <n v="20"/>
    <n v="34"/>
    <s v="El grupo de EE ha alcanzado un 34 % de avance en los estudios coyunturales, con 17 estudios completados frente a una meta total de 50. A la fecha, se han registrado y aceptado 22 estudios en total. "/>
    <m/>
    <n v="34"/>
    <s v="Se valida el porcentaje de avance reportado del 34%, correspondiente a 17 estudios de 50 programados"/>
    <m/>
    <m/>
    <n v="6.8"/>
    <x v="5"/>
  </r>
  <r>
    <x v="8"/>
    <s v="GRUPO DE TRABAJO DE ESTUDIOS ECONÓMICOS"/>
    <s v="37.5.1"/>
    <s v="37-GRUPO DE TRABAJO DE ESTUDIOS ECONÓMICOS"/>
    <n v="0"/>
    <x v="1"/>
    <s v="37.5.1"/>
    <s v="N/A"/>
    <s v="N/A"/>
    <s v="N/A"/>
    <s v="N/A"/>
    <s v="N/A"/>
    <s v="N/A"/>
    <s v="N/A"/>
    <s v="N/A"/>
    <s v="N/A"/>
    <s v="Requerir a las diferentes áreas de la entidad, la identificación de los estudios económicos coyunturales que requieren sean elaborados por el Grupo de Estudios Económicos (Inventario de solicitudes de estudios coyunturales)"/>
    <n v="5"/>
    <n v="1"/>
    <s v="Númerica"/>
    <s v="# de Inventario elaborado / 1 Inventario programado"/>
    <d v="2025-01-02T00:00:00"/>
    <d v="2025-02-28T00:00:00"/>
    <s v="37-GRUPO DE TRABAJO DE ESTUDIOS ECONÓMICOS"/>
    <n v="1"/>
    <n v="100"/>
    <s v="El Grupo de Estudios Económicos desde el 22/01/25 creó el documento para realizar un inventario y seguimiento de los diferentes Estudios Económicos Coyunturales. Para realizar una labor de planeación, el 28/02/25 se solicitó por correo electrónico a las Delegaturas, Oficinas y Direcciones de la entidad las actividades coyunturales que fuesen a requerir durante el 2025. Este inventario de actividades desde entonces se ha venido actualizando; no obstante, no todos los correos fueron respondidos sino se han solicitado por correos independientes y por mesas de trabajo._x000a_Aquí está link del inventario que se actualiza: https://its2sicgov-my.sharepoint.com/:x:/g/personal/estudioseconomicos_sic_gov_co/EZQQeyyA-IJCnoKJu3ijGBQBjjb0pSBvy5jsP6fXkwK15Q?e=EAOg3Y"/>
    <d v="2025-01-22T00:00:00"/>
    <n v="100"/>
    <s v="De acuerdo con el reporte registrado y los soportes allegados, la actividades se considera cumplída "/>
    <d v="2025-01-22T00:00:00"/>
    <n v="100"/>
    <n v="1"/>
    <x v="3"/>
  </r>
  <r>
    <x v="8"/>
    <s v="GRUPO DE TRABAJO DE ESTUDIOS ECONÓMICOS"/>
    <s v="37.5.2"/>
    <s v="37-GRUPO DE TRABAJO DE ESTUDIOS ECONÓMICOS"/>
    <n v="0"/>
    <x v="1"/>
    <s v="37.5.2"/>
    <s v="N/A"/>
    <s v="N/A"/>
    <s v="N/A"/>
    <s v="N/A"/>
    <s v="N/A"/>
    <s v="N/A"/>
    <s v="N/A"/>
    <s v="N/A"/>
    <s v="N/A"/>
    <s v="Definir, a partir del análisis de las solicitudes de las áreas, las temáticas y  estudios conyunturales que serán desarrollados a lo largo de la vigencia por el Grupo de Estudios Económicos (Informe con estudios seleccionados)"/>
    <n v="10"/>
    <n v="1"/>
    <s v="Númerica"/>
    <s v="# de Informe elaborado / 1 Informe elaborado"/>
    <d v="2025-03-01T00:00:00"/>
    <d v="2025-03-15T00:00:00"/>
    <s v="37-GRUPO DE TRABAJO DE ESTUDIOS ECONÓMICOS"/>
    <n v="2"/>
    <n v="100"/>
    <s v="Con las diferentes respuestas recibidas de las delegaturas y áreas, se formuló una lista de &quot;Estudios Económicos Coyunturales&quot; a desarrollar. Esto permitió conformar los equipos de trabajo y las fechas a desarrollar. No obstante, es importante mencionar que no todos los correos fueron respondidos o, más aún, se respondieron aludiendo que &quot;están en proceso de desarrollo inicial y que nos contactarán cuando se necesite&quot;. De esta forma, se priorizaron los estudios según su relevancia y fecha esperada de desarrollo. Asimismo, no hubo necesidad de rechazar solicitudes, toda vez que no han copado la capacidad del grupo. Somos conscientes de que vendrán más solicitudes coyunturales las cuales no fueron respondidas en estos correos, toda vez que no pueden ser previstas en totalidad. Este ejercicio nos permite organizarnos con los eventos coyunturales que ya han sido identificados."/>
    <d v="2025-03-14T00:00:00"/>
    <n v="100"/>
    <s v="se verifica el cumplimiento con los soportes presentados "/>
    <d v="2025-03-14T00:00:00"/>
    <n v="100"/>
    <n v="2"/>
    <x v="6"/>
  </r>
  <r>
    <x v="8"/>
    <s v="GRUPO DE TRABAJO DE ESTUDIOS ECONÓMICOS"/>
    <s v="37.5.3"/>
    <s v="37-GRUPO DE TRABAJO DE ESTUDIOS ECONÓMICOS"/>
    <n v="0"/>
    <x v="1"/>
    <s v="37.5.3"/>
    <s v="N/A"/>
    <s v="N/A"/>
    <s v="N/A"/>
    <s v="N/A"/>
    <s v="N/A"/>
    <s v="N/A"/>
    <s v="N/A"/>
    <s v="N/A"/>
    <s v="N/A"/>
    <s v="Definir un plan de trabajo para la elaboración y entrega de los estudios seleccionados (plan de trabajo)"/>
    <n v="10"/>
    <n v="1"/>
    <s v="Númerica"/>
    <s v="# de Plan de trabajo definido / 1 Plan de trabajo programado"/>
    <d v="2025-03-17T00:00:00"/>
    <d v="2025-04-05T00:00:00"/>
    <s v="37-GRUPO DE TRABAJO DE ESTUDIOS ECONÓMICOS"/>
    <n v="2"/>
    <n v="100"/>
    <s v="A la fecha se logro concretar 11 estudios con las diferentes áreas y/o delegaturas, sin embargo, es viable que las diferentes áreas en el transcurso del año soliciten más estudios, por lo que de ser así será informado a través del seguimiento de esta herramienta. "/>
    <d v="2025-05-13T00:00:00"/>
    <n v="100"/>
    <s v="El porcentaje reportado corresponde con las evidencias anexa. Se afecta eficiencia por reporte fuera de tiempos "/>
    <d v="2025-05-13T00:00:00"/>
    <n v="95"/>
    <n v="2"/>
    <x v="1"/>
  </r>
  <r>
    <x v="8"/>
    <s v="GRUPO DE TRABAJO DE ESTUDIOS ECONÓMICOS"/>
    <s v="37.5.4"/>
    <s v="37-GRUPO DE TRABAJO DE ESTUDIOS ECONÓMICOS"/>
    <n v="0"/>
    <x v="1"/>
    <s v="37.5.4"/>
    <s v="N/A"/>
    <s v="N/A"/>
    <s v="N/A"/>
    <s v="N/A"/>
    <s v="N/A"/>
    <s v="N/A"/>
    <s v="N/A"/>
    <s v="N/A"/>
    <s v="N/A"/>
    <s v="Ejecutar el plan de trabajo (Informe de seguimiento y/o ejecución del programa)"/>
    <n v="75"/>
    <n v="100"/>
    <s v="Porcentual"/>
    <s v="% de Avance logrado plan de trabajo / 100% de Avance propuesto plan de trabajo"/>
    <d v="2025-04-07T00:00:00"/>
    <d v="2025-12-19T00:00:00"/>
    <s v="37-GRUPO DE TRABAJO DE ESTUDIOS ECONÓMICOS"/>
    <n v="15"/>
    <n v="34"/>
    <s v="Para el año 2025 se han programado a la fecha la elaboración de 11 estudios de los cuales se han realizado en su totalidad 5 estudios (Actualizar tasas PI-SUIT, Análisis financiero OAVM, Tarifa sobre cursos virtuales, Demanda de nulidad, Cuestionario Prop 17/25 Crisis arrocera)  dado su nivel de importancia y de porcentaje de importancia al interior del plan de trabajo se tiene un avance del 34 %. "/>
    <m/>
    <n v="34"/>
    <s v="Se verificó que el porcentaje de avance correspondiera al porcentaje diligenciado en el cronograma del Plan de Trabajo. Igualmente, se soportó los estudios realizados.  "/>
    <m/>
    <m/>
    <n v="5.0999999999999996"/>
    <x v="5"/>
  </r>
  <r>
    <x v="9"/>
    <s v="GRUPO DE TRABAJO DE GESTIÓN DOCUMENTAL Y ARCHIVO"/>
    <s v="141.1"/>
    <s v="141-GRUPO DE TRABAJO DE GESTIÓN DOCUMENTAL Y ARCHIVO"/>
    <n v="0"/>
    <x v="0"/>
    <s v="141.1"/>
    <s v="N/A"/>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PND - 5-31-5-d- Convergencia regional - Gobierno digital para la gente "/>
    <s v="No"/>
    <s v="FUNCIONAMIENTO"/>
    <s v="Política Gestión Documental _DIMENSIÓN Información y Comunicación"/>
    <s v="N/A"/>
    <s v="Estrategia para una eficiente y efectiva gestión archivística que garantice la transición al expediente electrónico, implementada (documento con la estrategia definida, seguimiento al plan de trabajo y evidencias de su cumplimiento)"/>
    <n v="30"/>
    <n v="100"/>
    <s v="Porcentual"/>
    <s v="% de Avance logrado plan de trabajo / 100% de Avance propuesto plan de trabajo"/>
    <d v="2025-02-03T00:00:00"/>
    <d v="2025-12-19T00:00:00"/>
    <s v="141-GRUPO DE TRABAJO DE GESTIÓN DOCUMENTAL Y ARCHIVO"/>
    <n v="30"/>
    <n v="73"/>
    <s v="De acuerdo a las evidencias entregadas a corte de octubre el avance correspondiente al producto se encuentra en un 73%."/>
    <m/>
    <n v="73"/>
    <s v="Se avala el avance dado al presente producto de acuerdo con lo establecido en el plan de trabajo "/>
    <m/>
    <m/>
    <n v="21.9"/>
    <x v="5"/>
  </r>
  <r>
    <x v="9"/>
    <s v="GRUPO DE TRABAJO DE GESTIÓN DOCUMENTAL Y ARCHIVO"/>
    <s v="141.1.1"/>
    <s v="141-GRUPO DE TRABAJO DE GESTIÓN DOCUMENTAL Y ARCHIVO"/>
    <n v="0"/>
    <x v="1"/>
    <s v="141.1.1"/>
    <s v="N/A"/>
    <s v="N/A"/>
    <s v="N/A"/>
    <s v="N/A"/>
    <s v="N/A"/>
    <s v="N/A"/>
    <s v="N/A"/>
    <s v="N/A"/>
    <s v="N/A"/>
    <s v="Definir la estrategia que garantizará la transición al expediente electrónico. (Incluye metas, plazos, recursos necesarios y etapas de implementación) (documento con la estrategia definida / único entregable)"/>
    <n v="25"/>
    <n v="1"/>
    <s v="Númerica"/>
    <s v="# de Documento de Estrategia definido / 1 Documento de Estrategia a elaborar"/>
    <d v="2025-02-03T00:00:00"/>
    <d v="2025-04-25T00:00:00"/>
    <s v="141-GRUPO DE TRABAJO DE GESTIÓN DOCUMENTAL Y ARCHIVO"/>
    <n v="7.5"/>
    <n v="100"/>
    <s v="Se da cumplimiento a la actividad haciendo entrega de dos archivos que contienen la información correspondiente a la actividad propuesta. La cual contiene el documento SISTEMA DE GESTIÓN DE DOCUMENTOS ELECTRÓNICOS DE ARCHIVO SGDEA - ESTRATEGIA – EXPEDIENTE ELECTRÓNICO y un Anexo del documento con cronograma de implementación y sus avances. "/>
    <d v="2025-04-25T00:00:00"/>
    <n v="100"/>
    <s v="Se avala el cumplimiento de la presente actividad en donde se allega documento donde se define la estrategia para el paso al expediente electrónico, así mismo se adjunta anexo que contiene cronograma "/>
    <d v="2025-04-25T00:00:00"/>
    <n v="100"/>
    <n v="7.5"/>
    <x v="1"/>
  </r>
  <r>
    <x v="9"/>
    <s v="GRUPO DE TRABAJO DE GESTIÓN DOCUMENTAL Y ARCHIVO"/>
    <s v="141.1.2"/>
    <s v="141-GRUPO DE TRABAJO DE GESTIÓN DOCUMENTAL Y ARCHIVO"/>
    <n v="0"/>
    <x v="1"/>
    <s v="141.1.2"/>
    <s v="N/A"/>
    <s v="N/A"/>
    <s v="N/A"/>
    <s v="N/A"/>
    <s v="N/A"/>
    <s v="N/A"/>
    <s v="N/A"/>
    <s v="N/A"/>
    <s v="N/A"/>
    <s v="Elaborar un plan de trabajo que defina las actividades,  fechas y responsbales, que permitan la implementación de la estrategia definida (plan de trabajo / único entregable)"/>
    <n v="25"/>
    <n v="1"/>
    <s v="Númerica"/>
    <s v="# de Plan de trabajo elaborado / 1 Plan de trabajo programado"/>
    <d v="2025-04-28T00:00:00"/>
    <d v="2025-05-16T00:00:00"/>
    <s v="141-GRUPO DE TRABAJO DE GESTIÓN DOCUMENTAL Y ARCHIVO"/>
    <n v="7.5"/>
    <n v="100"/>
    <s v="Se anexa el cronograma de actividades para desarrollar en el 2025 con el fin de implementar expediente electrónico en la SIC para masificación de expediente electrónico, se plantean 7 actividades. Las cuales están encaminadas a avanzar en este proyecto para el 2025.Abarcando las series transversales para todas las dependencias. "/>
    <d v="2025-05-16T00:00:00"/>
    <n v="100"/>
    <s v="Se avala el cumplimiento de la presente actividad mediante plan de trabajo. Se descuentan 5 puntos en eficiencia por cuanto el cumplimiento debió reportarse 5 días después del vencimiento esto era el 23 de mayo y el registro del cargue del cumplimiento aparece el 3 de junio de 2025."/>
    <d v="2025-05-16T00:00:00"/>
    <n v="95"/>
    <n v="7.5"/>
    <x v="11"/>
  </r>
  <r>
    <x v="9"/>
    <s v="GRUPO DE TRABAJO DE GESTIÓN DOCUMENTAL Y ARCHIVO"/>
    <s v="141.1.3"/>
    <s v="141-GRUPO DE TRABAJO DE GESTIÓN DOCUMENTAL Y ARCHIVO"/>
    <n v="0"/>
    <x v="1"/>
    <s v="141.1.3"/>
    <s v="N/A"/>
    <s v="N/A"/>
    <s v="N/A"/>
    <s v="N/A"/>
    <s v="N/A"/>
    <s v="N/A"/>
    <s v="N/A"/>
    <s v="N/A"/>
    <s v="N/A"/>
    <s v="Ejecutar las actividades del plan de trabajo planificadas para la vigencia 2025 (Seguimiento al plan de trabajo y evidencias de su cumplimiento)"/>
    <n v="50"/>
    <n v="100"/>
    <s v="Porcentual"/>
    <s v="% de Avance logrado plan de trabajo / 100% de Avance propuesto plan de trabajo"/>
    <d v="2025-05-19T00:00:00"/>
    <d v="2025-12-19T00:00:00"/>
    <s v="141-GRUPO DE TRABAJO DE GESTIÓN DOCUMENTAL Y ARCHIVO"/>
    <n v="15"/>
    <n v="100"/>
    <s v="Se hace entregan los soportes de las actividades 5 y 7 del Plan de trabajo, dando cumplimiento a este producto del Plan de Acción. "/>
    <m/>
    <n v="100"/>
    <s v="Se verifica su cumplimiento al 100% de acuerdo al seguimiento del Plan de Trabajo y las evidencias de las actividades de noviembre con las que se finaliza el plan de trabajo. "/>
    <m/>
    <m/>
    <n v="15"/>
    <x v="5"/>
  </r>
  <r>
    <x v="9"/>
    <s v="GRUPO DE TRABAJO DE GESTIÓN DOCUMENTAL Y ARCHIVO"/>
    <s v="141.2"/>
    <s v="141-GRUPO DE TRABAJO DE GESTIÓN DOCUMENTAL Y ARCHIVO"/>
    <n v="0"/>
    <x v="0"/>
    <s v="141.2"/>
    <s v="N/A"/>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PND - 5-31-5-b- Convergencia regional - Entidades públicas territoriales y nacionales fortalecidas "/>
    <s v="No"/>
    <s v="FUNCIONAMIENTO"/>
    <s v="Política Gestión Documental _DIMENSIÓN Información y Comunicación"/>
    <s v="DECRETO 612;_x000a_PEI_26;_x000a_PES_20230204"/>
    <s v="Plan Institucional de Archivos publicado y ejecutado (Plan ejecutado con seguimiento / Link de publicación)"/>
    <n v="30"/>
    <n v="100"/>
    <s v="Porcentual"/>
    <s v="% de Plan Institucional de Archivos publicado y ejecutado / 100% de Plan Institucional de Archivos a publicar y ejecutar"/>
    <d v="2025-01-14T00:00:00"/>
    <d v="2025-12-19T00:00:00"/>
    <s v="141-GRUPO DE TRABAJO DE GESTIÓN DOCUMENTAL Y ARCHIVO"/>
    <n v="30"/>
    <n v="95"/>
    <s v="En cumplimiento del producto propuesto, relacionado al Plan de Trabajo del Plan Institucional de Archivos 2025, se adjunta el plan de trabajo diligenciado con el avance cualitativo. En este documento se evidencia la ejecución de las actividades a través del PES, PGD, Plan de Acción, Plan de Trabajo de MIPG y PETI, con sus respectivas metas y responsables. A la fecha, el porcentaje de avance logrado del producto es del 95%._x000a_Asimismo, se ajustan las evidencias correspondientes las cuales se pueden consultar en las actividades 141.2.1, 141.2.2 y 141.2.3._x000a_"/>
    <m/>
    <n v="95"/>
    <s v="Se verifico el porcentaje de acuerdo a la ejecución del Plan de trabajo. "/>
    <m/>
    <m/>
    <n v="28.5"/>
    <x v="5"/>
  </r>
  <r>
    <x v="9"/>
    <s v="GRUPO DE TRABAJO DE GESTIÓN DOCUMENTAL Y ARCHIVO"/>
    <s v="141.2.1"/>
    <s v="141-GRUPO DE TRABAJO DE GESTIÓN DOCUMENTAL Y ARCHIVO"/>
    <n v="0"/>
    <x v="1"/>
    <s v="141.2.1"/>
    <s v="N/A"/>
    <s v="N/A"/>
    <s v="N/A"/>
    <s v="N/A"/>
    <s v="N/A"/>
    <s v="N/A"/>
    <s v="N/A"/>
    <s v="N/A"/>
    <s v="N/A"/>
    <s v="Actualizar y publicar el Plan Institucional de Archivo 2025 (Documento del Plan Institucional de Archivos, actualizado).)"/>
    <n v="30"/>
    <n v="1"/>
    <s v="Númerica"/>
    <s v="# de Documento del Plan Institucional de Archivos actualizados / 1 Documento del Plan Institucional de Archivos a actualizar"/>
    <d v="2025-01-14T00:00:00"/>
    <d v="2025-01-31T00:00:00"/>
    <s v="141-GRUPO DE TRABAJO DE GESTIÓN DOCUMENTAL Y ARCHIVO"/>
    <n v="9"/>
    <n v="100"/>
    <s v="Se da cumplimiento a la actividad, teniendo en cuenta que se realizó la publicación del documento del PINAR en la Sede Electrónica de la Entidad en el enlace de Transparencia y Acceso a la Información Pública, en cumplimiento al Decreto 612 del 2018."/>
    <d v="2025-01-31T00:00:00"/>
    <n v="100"/>
    <s v="Se avala el cumplimiento de la presente actividad mediante la publicación del plan institucional de archivo"/>
    <d v="2025-01-31T00:00:00"/>
    <n v="100"/>
    <n v="9"/>
    <x v="4"/>
  </r>
  <r>
    <x v="9"/>
    <s v="GRUPO DE TRABAJO DE GESTIÓN DOCUMENTAL Y ARCHIVO"/>
    <s v="141.2.2"/>
    <s v="141-GRUPO DE TRABAJO DE GESTIÓN DOCUMENTAL Y ARCHIVO"/>
    <n v="0"/>
    <x v="1"/>
    <s v="141.2.2"/>
    <s v="N/A"/>
    <s v="N/A"/>
    <s v="N/A"/>
    <s v="N/A"/>
    <s v="N/A"/>
    <s v="N/A"/>
    <s v="N/A"/>
    <s v="N/A"/>
    <s v="N/A"/>
    <s v="Formular el plan institucional de Archivo (Documento de Plan de Trabajo para el seguimiento de la ejecución)"/>
    <n v="30"/>
    <n v="1"/>
    <s v="Númerica"/>
    <s v="# de Plan Institucional de Archivos formulado / 1 Plan Institucional de Archivos a formular"/>
    <d v="2025-01-14T00:00:00"/>
    <d v="2025-01-31T00:00:00"/>
    <s v="141-GRUPO DE TRABAJO DE GESTIÓN DOCUMENTAL Y ARCHIVO"/>
    <n v="9"/>
    <n v="100"/>
    <s v="Se da cumplimiento a la actividad, teniendo en cuenta que se realizó la publicación del documento de la Matriz del seguimiento del PINAR en la Sede Electrónica de la Entidad en el enlace de Transparencia y Acceso a la Información Pública, en cumplimiento al Decreto 612 del 2018."/>
    <d v="2025-01-31T00:00:00"/>
    <n v="100"/>
    <s v="Se avala el cumplimiento de la presente actividad mediante plan de trabajo Pinar. Se recomienda para el seguimiento pasar el plan de trabajo al formato establecido por OAP "/>
    <d v="2025-01-31T00:00:00"/>
    <n v="100"/>
    <n v="9"/>
    <x v="4"/>
  </r>
  <r>
    <x v="9"/>
    <s v="GRUPO DE TRABAJO DE GESTIÓN DOCUMENTAL Y ARCHIVO"/>
    <s v="141.2.3"/>
    <s v="141-GRUPO DE TRABAJO DE GESTIÓN DOCUMENTAL Y ARCHIVO"/>
    <n v="0"/>
    <x v="1"/>
    <s v="141.2.3"/>
    <s v="N/A"/>
    <s v="N/A"/>
    <s v="N/A"/>
    <s v="N/A"/>
    <s v="N/A"/>
    <s v="N/A"/>
    <s v="N/A"/>
    <s v="N/A"/>
    <s v="N/A"/>
    <s v="Ejecutar el Plan de Trabajo del Plan Institucional de Archivos 2025 (informes de avance de ejecución del plan de trabajo)"/>
    <n v="40"/>
    <n v="100"/>
    <s v="Porcentual"/>
    <s v="% de Plan Institucional de Archivos ejecutado / 100% de Plan Institucional de Archivos a ejecutar"/>
    <d v="2025-02-03T00:00:00"/>
    <d v="2025-12-19T00:00:00"/>
    <s v="141-GRUPO DE TRABAJO DE GESTIÓN DOCUMENTAL Y ARCHIVO"/>
    <n v="12"/>
    <n v="95"/>
    <s v="En cumplimiento de la actividad contemplada en el Plan de Trabajo del Plan Institucional de Archivos 2025, se adjunta documentos con el avance cualitativo y cuantitativo, junto con sus respectivos soportes. El informe presenta las acciones propuestas para el fortalecimiento de la gestión documental institucional, en línea con los lineamientos del Archivo General de la Nación. Se reporta el avance de actividades a octubre así: PES: 94%, PGD: 94%, Plan de Acción: 99.40%, Plan de Trabajo MIPG: 100% (se formuló plan de trabajo y se reportaron las evidencias de las actividades proyectadas), y PETI: 90%. Cada componente incluye metas y responsables, lo que permitirá hacer seguimiento al cumplimiento progresivo de los objetivos del Plan. "/>
    <m/>
    <n v="95"/>
    <s v="Se realizó la verificación del porcentaje de avance del 95% de acuerdo al plan de trabajo y los soportes de cumplimiento."/>
    <m/>
    <m/>
    <n v="11.4"/>
    <x v="5"/>
  </r>
  <r>
    <x v="9"/>
    <s v="GRUPO DE TRABAJO DE GESTIÓN DOCUMENTAL Y ARCHIVO"/>
    <s v="141.3"/>
    <s v="141-GRUPO DE TRABAJO DE GESTIÓN DOCUMENTAL Y ARCHIVO"/>
    <n v="0"/>
    <x v="0"/>
    <s v="141.3"/>
    <s v="Operativo"/>
    <s v="Mejorar la oportunidad en la atención de trámites y servicios."/>
    <s v="Avance promedio de cumplimiento de productos asociados a mejorar la oportunidad en la atención de trámites y servicios."/>
    <s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PND - 5-31-5-b- Convergencia regional - Entidades públicas territoriales y nacionales fortalecidas "/>
    <s v="No"/>
    <s v="C-3599-0200-0005-53105b"/>
    <s v="N/A"/>
    <s v="N/A"/>
    <s v="Servicios complementarios de gestión documental con radicados de entrada, traslados y salidas, realizados.(Informe anual de servicios complementarios de gestión documental)"/>
    <n v="40"/>
    <n v="3357800"/>
    <s v="Númerica"/>
    <s v="# de Servicios complementarios de gestión documental realizados / 3357800 Servicios complementarios de gestión documental a realizar"/>
    <d v="2025-01-02T00:00:00"/>
    <d v="2025-12-31T00:00:00"/>
    <s v="141-GRUPO DE TRABAJO DE GESTIÓN DOCUMENTAL Y ARCHIVO"/>
    <n v="40"/>
    <n v="102.83"/>
    <s v="En cumplimiento del producto propuesto, correspondiente a la prestación de servicios complementarios de gestión a los documentos internos y externos radicados en la Entidad, se adjunta el informe de avance cualitativo al mes de noviembre de los servicios complementarios de radicación, traslado y salida de comunicaciones, un total de 3.452.842 radicaciones, equivalente a un 102,83% frente a la meta establecida de 3.357.800. En consecuencia, el avance total del producto alcanza un 102,83%."/>
    <m/>
    <n v="100"/>
    <s v="Se verifica el cumplimiento de la meta propuesta y su observa que se superó, sin embargo, para la verificación no es posible reportar más del 100%. "/>
    <m/>
    <m/>
    <n v="40"/>
    <x v="5"/>
  </r>
  <r>
    <x v="9"/>
    <s v="GRUPO DE TRABAJO DE GESTIÓN DOCUMENTAL Y ARCHIVO"/>
    <s v="141.3.1"/>
    <s v="141-GRUPO DE TRABAJO DE GESTIÓN DOCUMENTAL Y ARCHIVO"/>
    <n v="0"/>
    <x v="1"/>
    <s v="141.3.1"/>
    <s v="N/A"/>
    <s v="N/A"/>
    <s v="N/A"/>
    <s v="N/A"/>
    <s v="N/A"/>
    <s v="N/A"/>
    <s v="N/A"/>
    <s v="N/A"/>
    <s v="N/A"/>
    <s v="Realizar los servicios complementarios de gestión a los documentos internos y externos radicados en la entidad (Informes de servicios complementarios de gestión documental)"/>
    <n v="100"/>
    <n v="3357800"/>
    <s v="Númerica"/>
    <s v="# de Servicios complementarios de gestión documental realizados / 3357800 Servicios complementarios de gestión documental a realizar"/>
    <d v="2025-01-02T00:00:00"/>
    <d v="2025-12-31T00:00:00"/>
    <s v="141-GRUPO DE TRABAJO DE GESTIÓN DOCUMENTAL Y ARCHIVO"/>
    <n v="40"/>
    <n v="102.83"/>
    <s v="En cumplimiento del producto propuesto, correspondiente a la prestación de servicios complementarios de gestión a los documentos internos y externos radicados en la Entidad, se adjunta el informe de avance cualitativo al mes de noviembre de los servicios complementarios de radicación, traslado y salida de comunicaciones, un total de 3.452.842  radicaciones, equivalente a un 102,83% frente a la meta establecida de 3.357.800. En consecuencia, el avance total del producto alcanza un 102,83%."/>
    <m/>
    <n v="100"/>
    <s v="Se verifica el cumplimiento de la meta propuesta, sin embargo, para la verificación no es posible reportar más del 100%. "/>
    <m/>
    <m/>
    <n v="40"/>
    <x v="5"/>
  </r>
  <r>
    <x v="10"/>
    <s v="SECRETARIA GENERAL"/>
    <s v="100.1"/>
    <s v="100-SECRETARIA GENERAL"/>
    <n v="2"/>
    <x v="0"/>
    <s v="100.1"/>
    <s v="Innovador"/>
    <s v="Fortalecer la infraestructura, uso y aprovechamiento de las tecnologías de la información, para optimizar la capacidad institucional_x000a_"/>
    <s v="Cumplimiento de productos del PAI asociados a Fortalecer la infraestructura, uso y aprovechamiento de las tecnologías de la información, para optimizar la capacidad institucional_x000a_"/>
    <s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
    <s v="N/A"/>
    <s v="Si"/>
    <s v="FUNCIONAMIENTO"/>
    <s v="Política Gobierno Digital _DIMENSIÓN Gestión con Valores para Resultados"/>
    <s v="N/A"/>
    <s v="Unificación y optimización de radicación en la Sede Electrónica de la SIC, implementada (Informe  que de cuenta de le unificación y optimización de radicación en la Sede Electrónica de la SIC)"/>
    <n v="25"/>
    <n v="100"/>
    <s v="Porcentual"/>
    <s v="% de Plan Ejecutado / 100% de Plan a ejecutar"/>
    <d v="2025-03-03T00:00:00"/>
    <d v="2025-12-16T00:00:00"/>
    <s v="100-SECRETARIA GENERAL;_x000a_141-GRUPO DE TRABAJO DE GESTIÓN DOCUMENTAL Y ARCHIVO;_x000a_20-OFICINA DE TECNOLOGÍA E INFORMÁTICA;_x000a_3003-GRUPO DE TRABAJO DE APOYO A LA RED NACIONAL DE PROTECCIÓN  AL CONSUMIDOR;_x000a_72-GRUPO DE TRABAJO DE ATENCION AL CIUDADANO;_x000a_73-GRUPO DE TRABAJO DE COMUNICACION"/>
    <n v="25"/>
    <m/>
    <m/>
    <m/>
    <m/>
    <m/>
    <m/>
    <m/>
    <n v="0"/>
    <x v="5"/>
  </r>
  <r>
    <x v="10"/>
    <s v="SECRETARIA GENERAL"/>
    <s v="100.1.1"/>
    <s v="100-SECRETARIA GENERAL"/>
    <n v="2"/>
    <x v="1"/>
    <s v="100.1.1"/>
    <s v="N/A"/>
    <s v="N/A"/>
    <s v="N/A"/>
    <s v="N/A"/>
    <s v="N/A"/>
    <s v="N/A"/>
    <s v="N/A"/>
    <s v="N/A"/>
    <s v="N/A"/>
    <s v="Elaborar un diagnóstico para identificar los canales de radicación, el volumen de entradas y el grado de congestión de los mismos (Diagnóstico del estado de los canales de radicación y grado de congestión)"/>
    <n v="25"/>
    <n v="1"/>
    <s v="Númerica"/>
    <s v="# de diagnóstico realizado / 1 Diagnostico a realizar"/>
    <d v="2025-03-03T00:00:00"/>
    <d v="2025-03-31T00:00:00"/>
    <s v="100-SECRETARIA GENERAL;_x000a_141-GRUPO DE TRABAJO DE GESTIÓN DOCUMENTAL Y ARCHIVO;_x000a_20-OFICINA DE TECNOLOGÍA E INFORMÁTICA;_x000a_72-GRUPO DE TRABAJO DE ATENCION AL CIUDADANO"/>
    <n v="6.25"/>
    <n v="100"/>
    <s v="Se remite el diagnóstico realizado sobre los canales de radicación de la Entidad y su grado de congestión. Este producto fue adelantando por la OTI, Atención al ciudadano y Gestión Documental. "/>
    <d v="2025-03-25T00:00:00"/>
    <n v="100"/>
    <s v="Se avala cumplimiento de la presente actividad "/>
    <d v="2025-03-25T00:00:00"/>
    <n v="100"/>
    <n v="6.25"/>
    <x v="6"/>
  </r>
  <r>
    <x v="10"/>
    <s v="SECRETARIA GENERAL"/>
    <s v="100.1.2"/>
    <s v="100-SECRETARIA GENERAL"/>
    <n v="2"/>
    <x v="1"/>
    <s v="100.1.2"/>
    <s v="N/A"/>
    <s v="N/A"/>
    <s v="N/A"/>
    <s v="N/A"/>
    <s v="N/A"/>
    <s v="N/A"/>
    <s v="N/A"/>
    <s v="N/A"/>
    <s v="N/A"/>
    <s v="Realizar un plan de trabajo para la unificación y optimización de radicación en la Sede Electrónica de la SIC (Plan de trabajo para la implementación de la estrategia de unificación y optimización de radicación en la Sede Electrónica de la SIC)"/>
    <n v="15"/>
    <n v="1"/>
    <s v="Númerica"/>
    <s v="# de planes de trabajo elaborados / 1 planes de trabajo programados"/>
    <d v="2025-04-01T00:00:00"/>
    <d v="2025-04-30T00:00:00"/>
    <s v="100-SECRETARIA GENERAL;_x000a_141-GRUPO DE TRABAJO DE GESTIÓN DOCUMENTAL Y ARCHIVO;_x000a_20-OFICINA DE TECNOLOGÍA E INFORMÁTICA;_x000a_3003-GRUPO DE TRABAJO DE APOYO A LA RED NACIONAL DE PROTECCIÓN  AL CONSUMIDOR;_x000a_72-GRUPO DE TRABAJO DE ATENCION AL CIUDADANO;_x000a_73-GRUPO DE TRABAJO DE COMUNICACION"/>
    <n v="3.75"/>
    <n v="100"/>
    <s v="Se remite el Plan de Trabajo inicial para la unificación y optimización de radicación en la Sede Electrónica. "/>
    <d v="2025-04-30T00:00:00"/>
    <n v="100"/>
    <s v="Se avala el cumplimiento de la presente actividad se evidencia plan de trabajo para la unificación y optimización de radicación en la sede electrónica."/>
    <d v="2025-04-30T00:00:00"/>
    <n v="100"/>
    <n v="3.75"/>
    <x v="1"/>
  </r>
  <r>
    <x v="10"/>
    <s v="SECRETARIA GENERAL"/>
    <s v="100.1.3"/>
    <s v="100-SECRETARIA GENERAL"/>
    <n v="2"/>
    <x v="1"/>
    <s v="100.1.3"/>
    <s v="N/A"/>
    <s v="N/A"/>
    <s v="N/A"/>
    <s v="N/A"/>
    <s v="N/A"/>
    <s v="N/A"/>
    <s v="N/A"/>
    <s v="N/A"/>
    <s v="N/A"/>
    <s v="Ejecutar el plan de trabajo para la unificación y optimización de radicación en la Sede Electrónica de la SIC (Plan de trabajo con seguimiento y sus respectivas evidencias)"/>
    <n v="60"/>
    <n v="100"/>
    <s v="Porcentual"/>
    <s v="% de Plan Ejecutado / 100% de Plan a ejecutar"/>
    <d v="2025-05-02T00:00:00"/>
    <d v="2025-12-16T00:00:00"/>
    <s v="100-SECRETARIA GENERAL;_x000a_141-GRUPO DE TRABAJO DE GESTIÓN DOCUMENTAL Y ARCHIVO;_x000a_20-OFICINA DE TECNOLOGÍA E INFORMÁTICA;_x000a_3003-GRUPO DE TRABAJO DE APOYO A LA RED NACIONAL DE PROTECCIÓN  AL CONSUMIDOR;_x000a_72-GRUPO DE TRABAJO DE ATENCION AL CIUDADANO;_x000a_73-GRUPO DE TRABAJO DE COMUNICACION"/>
    <n v="15"/>
    <n v="59"/>
    <s v="Se reporta avance cualitativo de las actividades 1,5 y 1,7. Así mismo, se reprograman fechas de actividades 1.8 y 2.4 esto atendiendo a que el 01 y 02 de octubre de 2025, fue recibido el requerimiento asociado con el formulario de desmonte de contáctenos como del rediseño del menú, validado y ajustado con OSCAE. Se sostiene avance de 47% aprobado por OAP._x000a_"/>
    <m/>
    <n v="47"/>
    <s v="Conforme al Plan de trabajo, el porcentaje de avance aprobado es de 47%."/>
    <m/>
    <m/>
    <n v="7.05"/>
    <x v="5"/>
  </r>
  <r>
    <x v="10"/>
    <s v="SECRETARIA GENERAL"/>
    <s v="100.2"/>
    <s v="100-SECRETARIA GENERAL"/>
    <n v="2"/>
    <x v="0"/>
    <s v="100.2"/>
    <s v="Innovador"/>
    <s v="Fortalecer la infraestructura, uso y aprovechamiento de las tecnologías de la información, para optimizar la capacidad institucional_x000a_"/>
    <s v="Cumplimiento de productos del PAI asociados a Fortalecer la infraestructura, uso y aprovechamiento de las tecnologías de la información, para optimizar la capacidad institucional_x000a_"/>
    <s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
    <s v="PND - 5-31-5-d- Convergencia regional - Gobierno digital para la gente "/>
    <s v="Si"/>
    <s v="C-3599-0200-0005-53105b"/>
    <s v="Política Transparencia, acceso a la información pública y lucha contra la corrupción _DIMENSIÓN Gestión con Valores para Resultados"/>
    <s v="N/A"/>
    <s v="Sede electrónica de la SIC accesible, intuitiva y comprensible que acerque la oferta institucional a la ciudadanía, operando (Informe final de implementación de la Sede Electrónica accesible, intuitiva y comprensible para la ciudadanía)"/>
    <n v="25"/>
    <n v="1"/>
    <s v="Númerica"/>
    <s v="# de informes elaborados / 1 Informes por elaborar"/>
    <d v="2025-02-03T00:00:00"/>
    <d v="2025-12-16T00:00:00"/>
    <s v="100-SECRETARIA GENERAL;_x000a_20-OFICINA DE TECNOLOGÍA E INFORMÁTICA;_x000a_73-GRUPO DE TRABAJO DE COMUNICACION"/>
    <n v="25"/>
    <m/>
    <m/>
    <m/>
    <m/>
    <m/>
    <m/>
    <m/>
    <n v="0"/>
    <x v="5"/>
  </r>
  <r>
    <x v="10"/>
    <s v="SECRETARIA GENERAL"/>
    <s v="100.2.1"/>
    <s v="100-SECRETARIA GENERAL"/>
    <n v="2"/>
    <x v="1"/>
    <s v="100.2.1"/>
    <s v="N/A"/>
    <s v="N/A"/>
    <s v="N/A"/>
    <s v="N/A"/>
    <s v="N/A"/>
    <s v="N/A"/>
    <s v="N/A"/>
    <s v="N/A"/>
    <s v="N/A"/>
    <s v="Realizar un diagnóstico por un equipo especializado para determinar el grado de accesibilidad de la Sede Electrónica de la Entidad (Diagnóstico del estado de accesibilidad de la Sede Electrónica)"/>
    <n v="30"/>
    <n v="1"/>
    <s v="Númerica"/>
    <s v="# de diagnósticos realizados / 1 Diagnostico a realizar"/>
    <d v="2025-02-03T00:00:00"/>
    <d v="2025-02-21T00:00:00"/>
    <s v="100-SECRETARIA GENERAL;_x000a_20-OFICINA DE TECNOLOGÍA E INFORMÁTICA"/>
    <n v="7.5"/>
    <n v="100"/>
    <s v="Se realiza el diagnostico y es socializado a las áreas pertinentes "/>
    <d v="2025-02-21T00:00:00"/>
    <n v="100"/>
    <s v="OAP  aprueba el cumplimiento de la presente actividad "/>
    <d v="2025-02-21T00:00:00"/>
    <n v="100"/>
    <n v="7.5"/>
    <x v="3"/>
  </r>
  <r>
    <x v="10"/>
    <s v="SECRETARIA GENERAL"/>
    <s v="100.2.2"/>
    <s v="100-SECRETARIA GENERAL"/>
    <n v="2"/>
    <x v="1"/>
    <s v="100.2.2"/>
    <s v="N/A"/>
    <s v="N/A"/>
    <s v="N/A"/>
    <s v="N/A"/>
    <s v="N/A"/>
    <s v="N/A"/>
    <s v="N/A"/>
    <s v="N/A"/>
    <s v="N/A"/>
    <s v="Elaborar un plan de trabajo con las áreas participantes del producto, con el propósito de lograr una sede electrónica accesible, intuitiva y comprensible (Plan de Trabajo para una sede electrónica accesible)"/>
    <n v="10"/>
    <n v="1"/>
    <s v="Númerica"/>
    <s v="# de planes de trabajo elaborados / 1 planes de trabajo programado"/>
    <d v="2025-02-17T00:00:00"/>
    <d v="2025-03-14T00:00:00"/>
    <s v="100-SECRETARIA GENERAL;_x000a_20-OFICINA DE TECNOLOGÍA E INFORMÁTICA;_x000a_73-GRUPO DE TRABAJO DE COMUNICACION"/>
    <n v="2.5"/>
    <n v="100"/>
    <s v="Se remite el Plan de Trabajo para una sede electrónica accesible que se realizó con base en el diagnóstico obtenido en la actividad anterior. "/>
    <d v="2025-03-11T00:00:00"/>
    <n v="100"/>
    <s v="Se avala el cumplimiento de la presente actividad con el plan de trabajo presentado "/>
    <d v="2025-03-11T00:00:00"/>
    <n v="100"/>
    <n v="2.5"/>
    <x v="6"/>
  </r>
  <r>
    <x v="10"/>
    <s v="SECRETARIA GENERAL"/>
    <s v="100.2.3"/>
    <s v="100-SECRETARIA GENERAL"/>
    <n v="2"/>
    <x v="1"/>
    <s v="100.2.3"/>
    <s v="N/A"/>
    <s v="N/A"/>
    <s v="N/A"/>
    <s v="N/A"/>
    <s v="N/A"/>
    <s v="N/A"/>
    <s v="N/A"/>
    <s v="N/A"/>
    <s v="N/A"/>
    <s v="Ejecutar el plan de trabajo para una sede electrónica accesible, intuitiva y comprensible (Plan de trabajo con seguimiento y sus respectivas evidencias)"/>
    <n v="60"/>
    <n v="100"/>
    <s v="Porcentual"/>
    <s v="% de Plan Ejecutado / 100% de Plan a ejecutar"/>
    <d v="2025-03-17T00:00:00"/>
    <d v="2025-12-16T00:00:00"/>
    <s v="100-SECRETARIA GENERAL;_x000a_20-OFICINA DE TECNOLOGÍA E INFORMÁTICA;_x000a_73-GRUPO DE TRABAJO DE COMUNICACION"/>
    <n v="15"/>
    <n v="71"/>
    <s v="Se aporta avance del plan de trabajo de accesibilidad, es de tener en cuenta que las actividades allí planteadas son cíclicas, es decir se realizan continuamente por lo cual se generan reportes periódicos de las mismas actividades."/>
    <m/>
    <n v="71"/>
    <s v="Se verifica el porcentaje de avance de acuerdo al plan de trabajo, sin embargo, se sugiere ajustar el plan de trabajo el logro pondera acumulado, de manera que se sume el avance del periodo con el avance del periodo anterior, la formula a aplicar seria (=suma(V14:V112)+avance ponderado del mes anterior)"/>
    <m/>
    <m/>
    <n v="10.65"/>
    <x v="5"/>
  </r>
  <r>
    <x v="10"/>
    <s v="SECRETARIA GENERAL"/>
    <s v="100.3"/>
    <s v="100-SECRETARIA GENERAL"/>
    <n v="2"/>
    <x v="0"/>
    <s v="100.3"/>
    <s v="Innovador"/>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PND - 5-31-5-b- Convergencia regional - Entidades públicas territoriales y nacionales fortalecidas "/>
    <s v="Si"/>
    <s v="FUNCIONAMIENTO"/>
    <s v="Política Participación Ciudadana en la Gestión Pública _DIMENSIÓN Gestión con Valores para Resultados"/>
    <s v="N/A"/>
    <s v="Enfoque diferencial en las políticas de derechos humanos y de equidad de género y diversidad, incorporado y ejecutado (Informe de la ejecución de la estrategia de incorporación y fortalecimiento del enfoque diferencial a través de la promoción de los derechos humanos y el cierre de brechas de género)"/>
    <n v="25"/>
    <n v="1"/>
    <s v="Númerica"/>
    <s v="# de informes elaborados / 1 Informes por elaborar"/>
    <d v="2025-01-27T00:00:00"/>
    <d v="2025-12-16T00:00:00"/>
    <s v="100-SECRETARIA GENERAL;_x000a_111-GRUPO DE TRABAJO DE ADMINISTRACIÓN DE PERSONAL;_x000a_117-GRUPO DE TRABAJO DE DESARROLLO DE TALENTO HUMANO;_x000a_30-OFICINA ASESORA DE PLANEACIÓN;_x000a_72-GRUPO DE TRABAJO DE ATENCION AL CIUDADANO;_x000a_73-GRUPO DE TRABAJO DE COMUNICACION;_x000a_38-GRUPO DE TRABAJO DE ASUNTOS INTERNACIONALES"/>
    <n v="25"/>
    <m/>
    <m/>
    <m/>
    <m/>
    <m/>
    <m/>
    <m/>
    <n v="0"/>
    <x v="5"/>
  </r>
  <r>
    <x v="10"/>
    <s v="SECRETARIA GENERAL"/>
    <s v="100.3.1"/>
    <s v="100-SECRETARIA GENERAL"/>
    <n v="2"/>
    <x v="1"/>
    <s v="100.3.1"/>
    <s v="N/A"/>
    <s v="N/A"/>
    <s v="N/A"/>
    <s v="N/A"/>
    <s v="N/A"/>
    <s v="N/A"/>
    <s v="N/A"/>
    <s v="N/A"/>
    <s v="N/A"/>
    <s v="Actualizar la política de Derechos Humanos de la Entidad, incorporando el enfoque diferencial  (Política de Derechos Humanos Actualizada)"/>
    <n v="50"/>
    <n v="1"/>
    <s v="Númerica"/>
    <s v="# de políticas actualizadas / 1 políticas programadas a ser actualizadas"/>
    <d v="2025-01-27T00:00:00"/>
    <d v="2025-11-28T00:00:00"/>
    <s v="100-SECRETARIA GENERAL"/>
    <n v="12.5"/>
    <n v="0"/>
    <s v="Se avanza en la construcción de documento de actualización de la Política de Derechos Humanos incorporando enfoque diferencial, en versión borrador, documento base para las revisiones de las dependencias relacionadas con la política."/>
    <m/>
    <n v="0"/>
    <s v="Se verifica el avance cualitativo de la gestión realizada para dar cumplimiento a la actividad. "/>
    <m/>
    <n v="0"/>
    <n v="0"/>
    <x v="0"/>
  </r>
  <r>
    <x v="10"/>
    <s v="SECRETARIA GENERAL"/>
    <s v="100.3.2"/>
    <s v="100-SECRETARIA GENERAL"/>
    <n v="2"/>
    <x v="1"/>
    <s v="100.3.2"/>
    <s v="N/A"/>
    <s v="N/A"/>
    <s v="N/A"/>
    <s v="N/A"/>
    <s v="N/A"/>
    <s v="N/A"/>
    <s v="N/A"/>
    <s v="N/A"/>
    <s v="N/A"/>
    <s v="Ejecutar el plan de trabajo de la Política de Equidad de Género y Diversidad, formulado en la vigencia 2024 (Plan de trabajo con seguimiento y sus respectivas evidencias)"/>
    <n v="50"/>
    <n v="100"/>
    <s v="Porcentual"/>
    <s v="% de Plan Ejecutado / 100% de Plan a ejecutar"/>
    <d v="2025-01-27T00:00:00"/>
    <d v="2025-12-16T00:00:00"/>
    <s v="100-SECRETARIA GENERAL;_x000a_111-GRUPO DE TRABAJO DE ADMINISTRACIÓN DE PERSONAL;_x000a_117-GRUPO DE TRABAJO DE DESARROLLO DE TALENTO HUMANO;_x000a_30-OFICINA ASESORA DE PLANEACIÓN;_x000a_72-GRUPO DE TRABAJO DE ATENCION AL CIUDADANO;_x000a_73-GRUPO DE TRABAJO DE COMUNICACION;_x000a_38-GRUPO DE TRABAJO DE ASUNTOS INTERNACIONALES"/>
    <n v="12.5"/>
    <n v="57"/>
    <s v="Se remiten las evidencias de las actividades adelantadas durante el mes de octubre, relacionadas con el plan de trabajo de la política de Equidad de Género y Diversidad"/>
    <m/>
    <n v="57"/>
    <s v="Se verifico el porcentaje de avance de acuerdo al plan de acción y las evidencia. "/>
    <m/>
    <m/>
    <n v="7.125"/>
    <x v="5"/>
  </r>
  <r>
    <x v="10"/>
    <s v="SECRETARIA GENERAL"/>
    <s v="100.4"/>
    <s v="100-SECRETARIA GENERAL"/>
    <n v="2"/>
    <x v="0"/>
    <s v="100.4"/>
    <s v="Innovador"/>
    <s v="Fortalecer el Sistema Integral de Gestión Institucional en el marco del Modelo Integrado de Planeación y gestión para mejorar la prestación del servicio."/>
    <s v="Cumplimiento de productos del PAI asociados a Fortacer el Sistema Integral de Gestión Institucional para mejorar la prestación del servicio. _x000a_"/>
    <s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N/A"/>
    <s v="No"/>
    <s v="FUNCIONAMIENTO"/>
    <s v="Política Fortalecimiento Organizacional y Simplificación de Procesos _DIMENSIÓN Gestión con Valores para Resultados"/>
    <s v="N/A"/>
    <s v="Estrategia para fortalecer la cultura de sostenibilidad de la Entidad a través de la ejecución de acciones que impacten el equilibrio entre el desempeño económico, el cuidado del medio ambiente y el bienestar social, implementada (Informe de la implementación de la  Estrategia para fortalecer la cultura de sostenibilidad de la Entidad a través de la ejecución de acciones que impacten el equilibrio entre el desempeño económico, el cuidado del medio ambiente y el bienestar social)"/>
    <n v="25"/>
    <n v="100"/>
    <s v="Porcentual"/>
    <s v="% de informes elaborados / 100% de Informes por elaborar"/>
    <d v="2025-01-27T00:00:00"/>
    <d v="2025-12-19T00:00:00"/>
    <s v="100-SECRETARIA GENERAL"/>
    <n v="25"/>
    <m/>
    <m/>
    <m/>
    <m/>
    <m/>
    <m/>
    <m/>
    <n v="0"/>
    <x v="5"/>
  </r>
  <r>
    <x v="10"/>
    <s v="SECRETARIA GENERAL"/>
    <s v="100.4.1"/>
    <s v="100-SECRETARIA GENERAL"/>
    <n v="2"/>
    <x v="1"/>
    <s v="100.4.1"/>
    <s v="N/A"/>
    <s v="N/A"/>
    <s v="N/A"/>
    <s v="N/A"/>
    <s v="N/A"/>
    <s v="N/A"/>
    <s v="N/A"/>
    <s v="N/A"/>
    <s v="N/A"/>
    <s v="Formular la estrategia para fortalecer la cultura de sostenibilidad de la Entidad a través de la ejecución de acciones que impacten el equilibrio entre el desempeño económico, el cuidado del medio ambiente y el bienestar social (Documento con la estrategia de sostenibilidad para la Entidad en la vigencia 2025)"/>
    <n v="10"/>
    <n v="1"/>
    <s v="Númerica"/>
    <s v="# de Documento con la actualización de la materialidad y la identificación de la doble materialidad de la Entidad elaborado / 1 Documento con la actualización de la materialidad y la identificación de la doble materialidad de la Entidad a elaborar"/>
    <d v="2025-01-27T00:00:00"/>
    <d v="2025-02-28T00:00:00"/>
    <s v="100-SECRETARIA GENERAL"/>
    <n v="2.5"/>
    <n v="100"/>
    <s v="Se realizó el documento que expone la estrategia de sostenibilidad para la Entidad en el 2025."/>
    <d v="2025-02-25T00:00:00"/>
    <n v="100"/>
    <s v="Se aprueba el cumplimiento de la presente actividad "/>
    <d v="2025-02-25T00:00:00"/>
    <n v="100"/>
    <n v="2.5"/>
    <x v="3"/>
  </r>
  <r>
    <x v="10"/>
    <s v="SECRETARIA GENERAL"/>
    <s v="100.4.2"/>
    <s v="100-SECRETARIA GENERAL"/>
    <n v="2"/>
    <x v="1"/>
    <s v="100.4.2"/>
    <s v="N/A"/>
    <s v="N/A"/>
    <s v="N/A"/>
    <s v="N/A"/>
    <s v="N/A"/>
    <s v="N/A"/>
    <s v="N/A"/>
    <s v="N/A"/>
    <s v="N/A"/>
    <s v="Elaborar un plan de trabajo con las actividades propuestas dentro de la estrategia para fortalecer la cultura de sostenibilidad de la Entidad (Plan de Trabajo con las actividades de la Estrategia)"/>
    <n v="30"/>
    <n v="1"/>
    <s v="Númerica"/>
    <s v="# de Plan de trabajo elaborado / 1 plan de trabajo programado"/>
    <d v="2025-03-03T00:00:00"/>
    <d v="2025-07-25T00:00:00"/>
    <s v="100-SECRETARIA GENERAL"/>
    <n v="7.5"/>
    <n v="100"/>
    <s v="Se remite Plan de Trabajo de Sostenibilidad conforme la estrategia formulada."/>
    <d v="2025-07-25T00:00:00"/>
    <n v="100"/>
    <s v="Se verifica el cumplimiento de la actividad, la cual estaba dirigida a la elaboración de un Plan de Trabajo con las actividades propuestas dentro de la estrategia para la fortalecer la cultura de sostenibilidad de la entidad."/>
    <d v="2025-07-25T00:00:00"/>
    <n v="100"/>
    <n v="7.5"/>
    <x v="2"/>
  </r>
  <r>
    <x v="10"/>
    <s v="SECRETARIA GENERAL"/>
    <s v="100.4.3"/>
    <s v="100-SECRETARIA GENERAL"/>
    <n v="2"/>
    <x v="1"/>
    <s v="100.4.3"/>
    <s v="N/A"/>
    <s v="N/A"/>
    <s v="N/A"/>
    <s v="N/A"/>
    <s v="N/A"/>
    <s v="N/A"/>
    <s v="N/A"/>
    <s v="N/A"/>
    <s v="N/A"/>
    <s v="Ejecutar el plan de trabajo de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
    <n v="60"/>
    <n v="100"/>
    <s v="Porcentual"/>
    <s v="% de Plan Ejecutado / 100% de Plan a ejecutar"/>
    <d v="2025-03-03T00:00:00"/>
    <d v="2025-12-19T00:00:00"/>
    <s v="100-SECRETARIA GENERAL"/>
    <n v="15"/>
    <m/>
    <m/>
    <m/>
    <m/>
    <m/>
    <m/>
    <m/>
    <n v="0"/>
    <x v="5"/>
  </r>
  <r>
    <x v="11"/>
    <s v="DESPACHO DEL SUPERINTENDENTE DELEGADO PARA LA PROPIEDAD INDUSTRIAL"/>
    <s v="2000.1"/>
    <s v="2000-DESPACHO DEL SUPERINTENDENTE DELEGADO PARA LA PROPIEDAD INDUSTRIAL"/>
    <n v="1"/>
    <x v="0"/>
    <s v="2000.1"/>
    <s v="Operativo SI"/>
    <s v="Mejorar la oportunidad en la atención de trámites y servicios."/>
    <s v="Avance promedio de cumplimiento de productos asociados a mejorar la oportunidad en la atención de trámites y servicios."/>
    <s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PND - 5-31-5-b- Convergencia regional - Entidades públicas territoriales y nacionales fortalecidas "/>
    <s v="No"/>
    <s v="C-3503-0200-0014-20309b"/>
    <s v="Política Servicio al Ciudadano_DIMENSIÓN Gestión con Valores para Resultados"/>
    <s v="N/A"/>
    <s v="Recursos de apelación, reposición, revocatoria directa y queja presentados contra las decisiones proferidas por los Directores de Signos Distintivos y Nuevas Creaciones y la Superintendente de Industria y Comercio atrasados a 31 de diciembre de 2025, salvo casos detenidos, decididos (Reporte de indicador generado en Tableau o Power BI)"/>
    <n v="50"/>
    <n v="60"/>
    <s v="Porcentual"/>
    <s v="% de Recursos decididos / 60% de Recursos por decidir"/>
    <d v="2025-01-02T00:00:00"/>
    <d v="2025-12-31T00:00:00"/>
    <s v="2000-DESPACHO DEL SUPERINTENDENTE DELEGADO PARA LA PROPIEDAD INDUSTRIAL"/>
    <n v="50"/>
    <n v="54.9"/>
    <s v="A 30 de noviembre de 2025 se han suscrito 6.814 recursos apelación, reposición, revocatoria directa y queja, presentados contra las decisiones proferidas por los Directores de Signos Distintivos y Nuevas Creaciones y la Superintendente de Industria y Comercio, lo cual corresponde a un 54.9% del objetivo planteado."/>
    <m/>
    <n v="91"/>
    <s v="Al 30 de noviembre se han resuelto 6814 procesos de 7453 solicitudes que corresponde al 60% de 12422, que es la meta para la vigencia 2025, logrando a la fecha un avance del 91%,  el porcentaje reportado por la dependencia, es el valor simple correspondiente al porcentaje directo sin realizar la equivalencia al 100%, el cual es equivalente al avance que se avala, es decir llevan un 55% de 60%"/>
    <m/>
    <m/>
    <n v="45.5"/>
    <x v="5"/>
  </r>
  <r>
    <x v="11"/>
    <s v="DESPACHO DEL SUPERINTENDENTE DELEGADO PARA LA PROPIEDAD INDUSTRIAL"/>
    <s v="2000.1.1"/>
    <s v="2000-DESPACHO DEL SUPERINTENDENTE DELEGADO PARA LA PROPIEDAD INDUSTRIAL"/>
    <n v="1"/>
    <x v="1"/>
    <s v="2000.1.1"/>
    <s v="N/A"/>
    <s v="N/A"/>
    <s v="N/A"/>
    <s v="N/A"/>
    <s v="N/A"/>
    <s v="N/A"/>
    <s v="N/A"/>
    <s v="N/A"/>
    <s v="N/A"/>
    <s v="Decidir el atraso a 31 de diciembre de 2025, de los recursos de apelación, reposición, revocatoria directa y queja presentados contra las decisiones proferidas por los Directores de Signos Distintivos y Nuevas Creaciones y la Superintendente de Industria y Comercio, salvo casos detenidos (Stock proyectado es de 12,422) (Reporte de indicador generado en Tableau o Power BI)"/>
    <n v="100"/>
    <n v="60"/>
    <s v="Porcentual"/>
    <s v="% de Recursos decididos / 60% de Recursos por decidir"/>
    <d v="2025-01-02T00:00:00"/>
    <d v="2025-12-31T00:00:00"/>
    <s v="2000-DESPACHO DEL SUPERINTENDENTE DELEGADO PARA LA PROPIEDAD INDUSTRIAL"/>
    <n v="50"/>
    <n v="54.9"/>
    <s v="A 30 de noviembre de 2025 se han suscrito 6.814 recursos apelación, reposición, revocatoria directa y queja, presentados contra las decisiones proferidas por los Directores de Signos Distintivos y Nuevas Creaciones y la Superintendente de Industria y Comercio, lo cual corresponde a un 54.9% del objetivo planteado."/>
    <m/>
    <n v="91"/>
    <s v="Al 30 de noviembre se han resuelto 6814 procesos de 7453 solicitudes que corresponde al 60% de 12422, que es la meta para la vigencia 2025, logrando a la fecha un avance del 91%,  el porcentaje reportado por la dependencia, es el valor simple correspondiente al porcentaje directo sin realizar la equivalencia al 100%, el cual es equivalente al avance que se avala, es decir llevan un 55% de 60%"/>
    <m/>
    <m/>
    <n v="45.5"/>
    <x v="5"/>
  </r>
  <r>
    <x v="11"/>
    <s v="DESPACHO DEL SUPERINTENDENTE DELEGADO PARA LA PROPIEDAD INDUSTRIAL"/>
    <s v="2000.2"/>
    <s v="2000-DESPACHO DEL SUPERINTENDENTE DELEGADO PARA LA PROPIEDAD INDUSTRIAL"/>
    <n v="1"/>
    <x v="0"/>
    <s v="2000.2"/>
    <s v="N/A"/>
    <s v="Fortalecer la gestión de la información, el conocimiento y la innovación para optimizar la capacidad institucional _x000a_"/>
    <s v="Cumplimiento de productos del PAI asociados a Fortalecer la gestión de la información, el conocimiento y la innovación para optimizar la capacidad institucional _x000a_"/>
    <s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PND - 5-31-5-b- Convergencia regional - Entidades públicas territoriales y nacionales fortalecidas "/>
    <s v="Si"/>
    <s v="N/A"/>
    <s v="Política Servicio al Ciudadano_DIMENSIÓN Gestión con Valores para Resultados"/>
    <s v="N/A"/>
    <s v="Protocolo para la promoción, sensibilización y orientación al ciudadano en temas de Propiedad Industrial, mediante comunicación clara, oportuna y veraz, socializado (Acta de socialización firmada)"/>
    <n v="10"/>
    <n v="1"/>
    <s v="Númerica"/>
    <s v="# de Protocolos socializados / 1 Protocolo por socializar"/>
    <d v="2025-03-03T00:00:00"/>
    <d v="2025-10-31T00:00:00"/>
    <s v="2000-DESPACHO DEL SUPERINTENDENTE DELEGADO PARA LA PROPIEDAD INDUSTRIAL;_x000a_2023-GRUPO DE TRABAJO DE CENTRO DE INFORMACIÓN TECNOLÓGICA Y APOYO A LA GESTIÓN DE PROPIEDAD LA INDUSTRIAL"/>
    <n v="10"/>
    <n v="100"/>
    <s v="La socialización del protocolo para la promoción, sensibilización y orientación en temas de Propiedad Industrial se realizó el 01 de octubre de 2025 a los grupos de Formación, Comunicaciones y Atención al ciudadano de OSCAE y a la Red de Protección al Consumidor.  Se adjunta el acta firmada."/>
    <d v="2025-10-01T00:00:00"/>
    <n v="100"/>
    <s v="El entregable se cumple con la presentación del Acta Administrativa No. 01-2025, que soporta la socialización del Protocolo para la promoción, sensibilización y orientación al ciudadano en temas de Propiedad Industrial. La socialización se realizó el 1 de octubre de 2025 e incluyó a los Grupos de Formación, Comunicaciones, Atención al Ciudadano y a la Red de Protección al Consumidor. El acta incluye las firmas de los participantes."/>
    <d v="2025-10-31T00:00:00"/>
    <n v="100"/>
    <n v="10"/>
    <x v="9"/>
  </r>
  <r>
    <x v="11"/>
    <s v="DESPACHO DEL SUPERINTENDENTE DELEGADO PARA LA PROPIEDAD INDUSTRIAL"/>
    <s v="2000.2.1"/>
    <s v="2000-DESPACHO DEL SUPERINTENDENTE DELEGADO PARA LA PROPIEDAD INDUSTRIAL"/>
    <n v="1"/>
    <x v="2"/>
    <s v="2000.2.1"/>
    <s v="N/A"/>
    <s v="N/A"/>
    <s v="N/A"/>
    <s v="N/A"/>
    <s v="N/A"/>
    <s v="N/A"/>
    <s v="N/A"/>
    <s v="N/A"/>
    <s v="N/A"/>
    <s v="Definir la estructura y contenido del protocolo (Estructura y contenido del Protocolo definida)"/>
    <n v="0"/>
    <n v="1"/>
    <s v="Númerica"/>
    <s v="# de Estructuras y contenidos definidos / 1 Estructura y contenido por definir"/>
    <d v="2025-03-03T00:00:00"/>
    <d v="2025-03-31T00:00:00"/>
    <s v="2023-GRUPO DE TRABAJO DE CENTRO DE INFORMACIÓN TECNOLÓGICA Y APOYO A LA GESTIÓN DE PROPIEDAD LA INDUSTRIAL"/>
    <n v="0"/>
    <n v="100"/>
    <s v="Se elaboró la estructura del protocolo y se definió el contenido del mismo. Este documento ha sido desarrollado con base en los modelos establecidos por el Sistema Integrado de Gestión Institucional (SIGI)"/>
    <d v="2025-03-26T00:00:00"/>
    <n v="100"/>
    <s v="Se evidencia el cumplimiento de la actividad."/>
    <d v="2025-03-26T00:00:00"/>
    <n v="100"/>
    <n v="0"/>
    <x v="6"/>
  </r>
  <r>
    <x v="11"/>
    <s v="DESPACHO DEL SUPERINTENDENTE DELEGADO PARA LA PROPIEDAD INDUSTRIAL"/>
    <s v="2000.2.2"/>
    <s v="2000-DESPACHO DEL SUPERINTENDENTE DELEGADO PARA LA PROPIEDAD INDUSTRIAL"/>
    <n v="1"/>
    <x v="1"/>
    <s v="2000.2.2"/>
    <s v="N/A"/>
    <s v="N/A"/>
    <s v="N/A"/>
    <s v="N/A"/>
    <s v="N/A"/>
    <s v="N/A"/>
    <s v="N/A"/>
    <s v="N/A"/>
    <s v="N/A"/>
    <s v="Definir los lineamientos para la promoción,  sensibilización y orientación en temas de Propiedad Industrial que se desarrollarán en el protocolo (Lineamientos para la promoción definidos)"/>
    <n v="50"/>
    <n v="1"/>
    <s v="Númerica"/>
    <s v="# de Lineamientos definidos / 1 Lineamientos por definir"/>
    <d v="2025-04-01T00:00:00"/>
    <d v="2025-05-30T00:00:00"/>
    <s v="2000-DESPACHO DEL SUPERINTENDENTE DELEGADO PARA LA PROPIEDAD INDUSTRIAL;_x000a_2023-GRUPO DE TRABAJO DE CENTRO DE INFORMACIÓN TECNOLÓGICA Y APOYO A LA GESTIÓN DE PROPIEDAD LA INDUSTRIAL"/>
    <n v="5"/>
    <n v="100"/>
    <s v="Durante el mes de mayo se terminaron de definir los lineamientos para la promoción, sensibilización y orientación en temas de Propiedad Industrial que se desarrollarán en el protocolo. Este documento presenta las siguientes secciones: conceptos a nivel de aprendizaje, a nivel de orientación, a nivel de promoción, programas de fomento, identificación del público objetivo, necesidades, servicios y grupo de trabajo responsable, recursos de apoyo, comunicaciones, capacitación interna y esquemas de articulación para la orientación en PI, desde atención al ciudadano y desde formación."/>
    <d v="2025-05-29T00:00:00"/>
    <n v="100"/>
    <s v="Se valida entregable de la actividad."/>
    <d v="2025-05-29T00:00:00"/>
    <n v="100"/>
    <n v="5"/>
    <x v="11"/>
  </r>
  <r>
    <x v="11"/>
    <s v="DESPACHO DEL SUPERINTENDENTE DELEGADO PARA LA PROPIEDAD INDUSTRIAL"/>
    <s v="2000.2.3"/>
    <s v="2000-DESPACHO DEL SUPERINTENDENTE DELEGADO PARA LA PROPIEDAD INDUSTRIAL"/>
    <n v="1"/>
    <x v="2"/>
    <s v="2000.2.3"/>
    <s v="N/A"/>
    <s v="N/A"/>
    <s v="N/A"/>
    <s v="N/A"/>
    <s v="N/A"/>
    <s v="N/A"/>
    <s v="N/A"/>
    <s v="N/A"/>
    <s v="N/A"/>
    <s v="Elaborar el protocolo para la promoción,  sensibilización y orientación en temas de Propiedad Industrial (Protocolo elaborado)"/>
    <n v="0"/>
    <n v="1"/>
    <s v="Númerica"/>
    <s v="# de Protocolos elaborados / 1 Protocolo por elaborar"/>
    <d v="2025-06-03T00:00:00"/>
    <d v="2025-08-29T00:00:00"/>
    <s v="2023-GRUPO DE TRABAJO DE CENTRO DE INFORMACIÓN TECNOLÓGICA Y APOYO A LA GESTIÓN DE PROPIEDAD LA INDUSTRIAL"/>
    <n v="0"/>
    <n v="100"/>
    <s v="El 15 de agosto se remitió al CIGEPI el documento &quot;Protocolo de Promoción, Sensibilización y Orientación en Propiedad Industrial&quot;, con las observaciones realizadas por la Delegada. Posteriormente, el documento fue ajustado y, el 28 de agosto, se envió al Coordinador de CIGEPI, la versión final junto con la propuesta de correo para su respectivo envío a los grupos de trabajo mencionados en el protocolo. Se anexa versión final del protocolo elaborado._x000a_"/>
    <d v="2025-08-28T00:00:00"/>
    <n v="100"/>
    <s v="Se valida cumplimiento de la actividad."/>
    <d v="2025-08-28T00:00:00"/>
    <n v="100"/>
    <n v="0"/>
    <x v="8"/>
  </r>
  <r>
    <x v="11"/>
    <s v="DESPACHO DEL SUPERINTENDENTE DELEGADO PARA LA PROPIEDAD INDUSTRIAL"/>
    <s v="2000.2.4"/>
    <s v="2000-DESPACHO DEL SUPERINTENDENTE DELEGADO PARA LA PROPIEDAD INDUSTRIAL"/>
    <n v="1"/>
    <x v="1"/>
    <s v="2000.2.4"/>
    <s v="N/A"/>
    <s v="N/A"/>
    <s v="N/A"/>
    <s v="N/A"/>
    <s v="N/A"/>
    <s v="N/A"/>
    <s v="N/A"/>
    <s v="N/A"/>
    <s v="N/A"/>
    <s v="Socializar a OSCAE y a la Red de Protección al Consumidor, el protocolo para la promoción,  sensibilización y orientación en temas de Propiedad Industrial (Acta de socialización firmada)"/>
    <n v="50"/>
    <n v="1"/>
    <s v="Númerica"/>
    <s v="# de Protocolos socializados / 1 Protocolo por socializar"/>
    <d v="2025-09-01T00:00:00"/>
    <d v="2025-10-31T00:00:00"/>
    <s v="2000-DESPACHO DEL SUPERINTENDENTE DELEGADO PARA LA PROPIEDAD INDUSTRIAL;_x000a_2023-GRUPO DE TRABAJO DE CENTRO DE INFORMACIÓN TECNOLÓGICA Y APOYO A LA GESTIÓN DE PROPIEDAD LA INDUSTRIAL"/>
    <n v="5"/>
    <n v="100"/>
    <s v="La socialización del protocolo para la promoción, sensibilización y orientación en temas de Propiedad Industrial se realizó el 01 de octubre de 2025 a los grupos de Formación, Comunicaciones y Atención al ciudadano de OSCAE y a la Red de Protección al Consumidor.  Se adjunta el acta firmada."/>
    <d v="2025-10-01T00:00:00"/>
    <n v="100"/>
    <s v="El entregable se cumple con la presentación del Acta Administrativa No. 01-2025, que documenta la socialización del protocolo para la promoción y orientación en Propiedad Industrial. La reunión se realizó el 1 de octubre de 2025 e incluyó la participación de miembros de la Red de Protección al Consumidor y los Grupos de Formación, Comunicaciones y Atención al Ciudadano de OSCAE. El acta está firmada por los asistentes."/>
    <d v="2025-10-31T00:00:00"/>
    <n v="100"/>
    <n v="5"/>
    <x v="9"/>
  </r>
  <r>
    <x v="11"/>
    <s v="DESPACHO DEL SUPERINTENDENTE DELEGADO PARA LA PROPIEDAD INDUSTRIAL"/>
    <s v="2000.3"/>
    <s v="2000-DESPACHO DEL SUPERINTENDENTE DELEGADO PARA LA PROPIEDAD INDUSTRIAL"/>
    <n v="1"/>
    <x v="0"/>
    <s v="2000.3"/>
    <s v="Operativo"/>
    <s v="Fortalecer la infraestructura, uso y aprovechamiento de las tecnologías de la información, para optimizar la capacidad institucional_x000a_"/>
    <s v="Cumplimiento de productos del PAI asociados a Fortalecer la infraestructura, uso y aprovechamiento de las tecnologías de la información, para optimizar la capacidad institucional_x000a_"/>
    <s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
    <s v="PND - 5-31-5-d- Convergencia regional - Gobierno digital para la gente "/>
    <s v="Si"/>
    <s v="N/A"/>
    <s v="Política Gestión Documental _DIMENSIÓN Información y Comunicación"/>
    <s v="N/A"/>
    <s v="Solución, mapa de ruta y documentación inicial en materia procedimental para el manejo del expediente electrónico - Segunda fase de estructura de expediente electrónico, realizada  (Informe elaborado)"/>
    <n v="10"/>
    <n v="1"/>
    <s v="Númerica"/>
    <s v="# de soluciones realizadas / 1 Solución por realizar"/>
    <d v="2025-02-03T00:00:00"/>
    <d v="2025-11-28T00:00:00"/>
    <s v="141-GRUPO DE TRABAJO DE GESTIÓN DOCUMENTAL Y ARCHIVO;_x000a_20-OFICINA DE TECNOLOGÍA E INFORMÁTICA;_x000a_2000-DESPACHO DEL SUPERINTENDENTE DELEGADO PARA LA PROPIEDAD INDUSTRIAL;_x000a_2020-DIRECCIÓN DE NUEVAS CREACIONES;_x000a_30-OFICINA ASESORA DE PLANEACIÓN"/>
    <n v="10"/>
    <n v="100"/>
    <s v="Se elaboró el informe de brechas centrado en el procedimiento de concesión de patente de invención o modelo de utilidad de la Dirección de Nuevas Creaciones. Lo anterior con el fin de establecer los requisitos y lineamientos faltantes que debe cumplir el SIPI para el manejo del expediente electrónico. Esto corresponde a la segunda fase de estructura de expediente electrónico."/>
    <d v="2025-11-28T00:00:00"/>
    <n v="100"/>
    <s v="El entregable cumple. El soporte técnico (Prod-2000.3-Informe brechas) es el documento exacto de la actividad. El título del informe valida el alcance: 'INFORME DE BRECHAS PARA LA IMPLEMENTACIÓN DE EXPEDIENTE ELECTRÓNICO...&quot;, El documento anexo consigna el avance total de 100% para el producto R2000-3 (Segunda fase de estructura de expediente electrónico), lo que ratifica la elaboración del informe requerido."/>
    <d v="2025-11-28T00:00:00"/>
    <n v="100"/>
    <n v="10"/>
    <x v="0"/>
  </r>
  <r>
    <x v="11"/>
    <s v="DESPACHO DEL SUPERINTENDENTE DELEGADO PARA LA PROPIEDAD INDUSTRIAL"/>
    <s v="2000.3.1"/>
    <s v="2000-DESPACHO DEL SUPERINTENDENTE DELEGADO PARA LA PROPIEDAD INDUSTRIAL"/>
    <n v="1"/>
    <x v="1"/>
    <s v="2000.3.1"/>
    <s v="N/A"/>
    <s v="N/A"/>
    <s v="N/A"/>
    <s v="N/A"/>
    <s v="N/A"/>
    <s v="N/A"/>
    <s v="N/A"/>
    <s v="N/A"/>
    <s v="N/A"/>
    <s v="Establecer cronograma para identificar el plan de trabajo a desarrollar (Cronograma establecido)"/>
    <n v="10"/>
    <n v="1"/>
    <s v="Númerica"/>
    <s v="# de cronogramas establecidos / 1 Cronograma por establecer"/>
    <d v="2025-02-03T00:00:00"/>
    <d v="2025-02-28T00:00:00"/>
    <s v="141-GRUPO DE TRABAJO DE GESTIÓN DOCUMENTAL Y ARCHIVO;_x000a_20-OFICINA DE TECNOLOGÍA E INFORMÁTICA;_x000a_2000-DESPACHO DEL SUPERINTENDENTE DELEGADO PARA LA PROPIEDAD INDUSTRIAL;_x000a_2020-DIRECCIÓN DE NUEVAS CREACIONES;_x000a_30-OFICINA ASESORA DE PLANEACIÓN"/>
    <n v="1"/>
    <n v="100"/>
    <s v="En sesión de trabajo realizada el 10 de febrero de 2025, se concertó y aprobó el cronograma para identificar el plan de trabajo a desarrollar para el diseño de la solución, mapa de ruta y documentación inicial para el manejo del expediente electrónico."/>
    <d v="2025-02-10T00:00:00"/>
    <n v="100"/>
    <s v="Se adjuntan los documentos requeridos para validar el seguimiento."/>
    <d v="2025-02-28T00:00:00"/>
    <n v="100"/>
    <n v="1"/>
    <x v="3"/>
  </r>
  <r>
    <x v="11"/>
    <s v="DESPACHO DEL SUPERINTENDENTE DELEGADO PARA LA PROPIEDAD INDUSTRIAL"/>
    <s v="2000.3.2"/>
    <s v="2000-DESPACHO DEL SUPERINTENDENTE DELEGADO PARA LA PROPIEDAD INDUSTRIAL"/>
    <n v="1"/>
    <x v="1"/>
    <s v="2000.3.2"/>
    <s v="N/A"/>
    <s v="N/A"/>
    <s v="N/A"/>
    <s v="N/A"/>
    <s v="N/A"/>
    <s v="N/A"/>
    <s v="N/A"/>
    <s v="N/A"/>
    <s v="N/A"/>
    <s v="Realizar el seguimiento a las actividades planeadas en el cronograma (Informes de seguimiento a las actividades planeadas en el cronograma)"/>
    <n v="60"/>
    <n v="8"/>
    <s v="Númerica"/>
    <s v="# de seguimientos realizados / 8 seguimientos por realizar"/>
    <d v="2025-03-03T00:00:00"/>
    <d v="2025-10-31T00:00:00"/>
    <s v="2000-DESPACHO DEL SUPERINTENDENTE DELEGADO PARA LA PROPIEDAD INDUSTRIAL"/>
    <n v="6"/>
    <n v="100"/>
    <s v="El cronograma elaborado contempla otros hitos para el desarrollo del producto, por tanto, se presenta el plan de trabajo a corte 31 de octubre de 2025. _x000a__x000a_Respecto del avance de la actividad se realizó el informe de seguimiento a las actividades planeadas en el cronograma de trabajo para el expediente electrónico del mes de octubre siendo este el octavo seguimiento de la actividad, lo que equivale a un 100% de cumplimiento."/>
    <d v="2025-10-15T00:00:00"/>
    <n v="100"/>
    <s v="La actividad de seguimiento cumple con la presentación del Informe de seguimiento y el Plan de trabajo a corte 31 de octubre de 2025. Se reporta el octavo seguimiento de la actividad, que corresponde al último informe para el desarrollo del expediente electrónico, lo que totaliza un 100% de cumplimiento en este hito específico. El informe detalla la finalización de la versión final de los tipos documentales de la Tabla de Retención Documental de Nuevas Creaciones."/>
    <d v="2025-10-31T00:00:00"/>
    <n v="100"/>
    <n v="6"/>
    <x v="9"/>
  </r>
  <r>
    <x v="11"/>
    <s v="DESPACHO DEL SUPERINTENDENTE DELEGADO PARA LA PROPIEDAD INDUSTRIAL"/>
    <s v="2000.3.3"/>
    <s v="2000-DESPACHO DEL SUPERINTENDENTE DELEGADO PARA LA PROPIEDAD INDUSTRIAL"/>
    <n v="1"/>
    <x v="1"/>
    <s v="2000.3.3"/>
    <s v="N/A"/>
    <s v="N/A"/>
    <s v="N/A"/>
    <s v="N/A"/>
    <s v="N/A"/>
    <s v="N/A"/>
    <s v="N/A"/>
    <s v="N/A"/>
    <s v="N/A"/>
    <s v="Elaborar informe de brechas (Informe elaborado)"/>
    <n v="30"/>
    <n v="1"/>
    <s v="Númerica"/>
    <s v="# de informes realizados / 1 informes por realizar"/>
    <d v="2025-11-04T00:00:00"/>
    <d v="2025-11-28T00:00:00"/>
    <s v="141-GRUPO DE TRABAJO DE GESTIÓN DOCUMENTAL Y ARCHIVO;_x000a_20-OFICINA DE TECNOLOGÍA E INFORMÁTICA;_x000a_2000-DESPACHO DEL SUPERINTENDENTE DELEGADO PARA LA PROPIEDAD INDUSTRIAL;_x000a_2020-DIRECCIÓN DE NUEVAS CREACIONES;_x000a_30-OFICINA ASESORA DE PLANEACIÓN"/>
    <n v="3"/>
    <n v="100"/>
    <s v="Se elaboró el informe de brechas centrado en el procedimiento de concesión de patente de invención o modelo de utilidad de la Dirección de Nuevas Creaciones. Lo anterior con el fin de establecer los requisitos y lineamientos faltantes que debe cumplir el SIPI para el manejo del expediente electrónico."/>
    <d v="2025-11-28T00:00:00"/>
    <n v="100"/>
    <s v="El entregable cumple. El soporte técnico adjunto (Act-2000.3.3-Informe de brechas) es el documento exacto requerido por la actividad, confirmando el 100% de avance y la descripción del entregable. El título del informe es precisamente el 'INFORME DE BRECHAS PARA LA IMPLEMENTACIÓN DE EXPEDIENTE ELECTRÓNICO EN LA DIRECCION DE NUEVAS CREACIONES PARA EL PROCEDIMIENTO DE CONCESIÓN DE PATENTE DE INVENCIÓN O MODELO DE UTILIDAD', lo que valida la coherencia y veracidad de lo reportado."/>
    <d v="2025-11-28T00:00:00"/>
    <n v="100"/>
    <n v="3"/>
    <x v="0"/>
  </r>
  <r>
    <x v="11"/>
    <s v="DESPACHO DEL SUPERINTENDENTE DELEGADO PARA LA PROPIEDAD INDUSTRIAL"/>
    <s v="2000.4"/>
    <s v="2000-DESPACHO DEL SUPERINTENDENTE DELEGADO PARA LA PROPIEDAD INDUSTRIAL"/>
    <n v="1"/>
    <x v="0"/>
    <s v="2000.4"/>
    <s v="Innovador"/>
    <s v="Fortalecer la infraestructura, uso y aprovechamiento de las tecnologías de la información, para optimizar la capacidad institucional_x000a_"/>
    <s v="Cumplimiento de productos del PAI asociados a Fortalecer la infraestructura, uso y aprovechamiento de las tecnologías de la información, para optimizar la capacidad institucional_x000a_"/>
    <s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
    <s v="N/A"/>
    <s v="Si"/>
    <s v="N/A"/>
    <s v="Política Gestión Documental _DIMENSIÓN Información y Comunicación"/>
    <s v="N/A"/>
    <s v="Protocolo para la conservación de evidencias en el entorno digital, gestión de pruebas digitales y el aseguramiento del acervo probatorio en entornos digitales, elaborado. (Protocolo elaborado)"/>
    <n v="10"/>
    <n v="1"/>
    <s v="Númerica"/>
    <s v="# de Protocolos elaborados / 1 Protocolo por elaborar"/>
    <d v="2025-01-20T00:00:00"/>
    <d v="2025-11-28T00:00:00"/>
    <s v="10-OFICINA  ASESORA JURÍDICA;_x000a_20-OFICINA DE TECNOLOGÍA E INFORMÁTICA;_x000a_2000-DESPACHO DEL SUPERINTENDENTE DELEGADO PARA LA PROPIEDAD INDUSTRIAL;_x000a_2010-DIRECCION DE SIGNOS DISTINTIVOS;_x000a_2020-DIRECCIÓN DE NUEVAS CREACIONES"/>
    <n v="10"/>
    <n v="100"/>
    <s v="Se elaboró documento del Protocolo para la conservación de evidencias en el entorno digital, actividad liderada por la Dirección de Nuevas Creaciones, en conjunto con la Dirección de Signos Distintivos, la OTI y el Grupo de Trabajo de Vía administrativa, el cual hace parte del Despacho de la Delegatura para la Propiedad Industrial."/>
    <d v="2025-11-28T00:00:00"/>
    <n v="100"/>
    <s v="El producto cumple. El soporte técnico es el &quot;PROTOCOLO PARA LA GESTIÓN Y ASEGURAMIENTO DEL ACERVO PROBATORIO EN ENTORNOS DIGITALES&quot;, el cual abarca la conservación, gestión y aseguramiento de pruebas digitales. El documento certifica el avance total al indicar que fue &quot;Revisado y aprobado: 28 de noviembre de 2025&quot;, cumpliendo con el entregable de &quot;Protocolo elaborado&quot; y la descripción del producto."/>
    <d v="2025-11-28T00:00:00"/>
    <n v="100"/>
    <n v="10"/>
    <x v="0"/>
  </r>
  <r>
    <x v="11"/>
    <s v="DESPACHO DEL SUPERINTENDENTE DELEGADO PARA LA PROPIEDAD INDUSTRIAL"/>
    <s v="2000.4.1"/>
    <s v="2000-DESPACHO DEL SUPERINTENDENTE DELEGADO PARA LA PROPIEDAD INDUSTRIAL"/>
    <n v="1"/>
    <x v="1"/>
    <s v="2000.4.1"/>
    <s v="N/A"/>
    <s v="N/A"/>
    <s v="N/A"/>
    <s v="N/A"/>
    <s v="N/A"/>
    <s v="N/A"/>
    <s v="N/A"/>
    <s v="N/A"/>
    <s v="N/A"/>
    <s v="Identificar los tipos de evidencia y fuentes que requieren de conservación en los trámites de PI  (Informe sobre tipos de evidencia y fuentes de conservación elaborado)"/>
    <n v="40"/>
    <n v="1"/>
    <s v="Númerica"/>
    <s v="# de Identificación de evidencias y fuentes realizadas / 1 Identificación de evidencias y fuentes por realizar"/>
    <d v="2025-01-20T00:00:00"/>
    <d v="2025-02-28T00:00:00"/>
    <s v="20-OFICINA DE TECNOLOGÍA E INFORMÁTICA;_x000a_2000-DESPACHO DEL SUPERINTENDENTE DELEGADO PARA LA PROPIEDAD INDUSTRIAL;_x000a_2010-DIRECCION DE SIGNOS DISTINTIVOS;_x000a_2020-DIRECCIÓN DE NUEVAS CREACIONES"/>
    <n v="4"/>
    <n v="100"/>
    <s v="Se identificaron los tipos de evidencia y fuentes que requieren conservación en los trámites de PI, actividad liderada por la Dirección de Nuevas Creaciones, en concurso con la Dirección de Signos Distintivos, la OTI y el GT de Vía Administrativa de la Delegatura de PI."/>
    <d v="2025-02-24T00:00:00"/>
    <n v="100"/>
    <s v="Se constata el cumplimiento de la evidencia, conforme a lo dispuesto en la actividad del plan de acción."/>
    <d v="2025-02-28T00:00:00"/>
    <n v="100"/>
    <n v="4"/>
    <x v="3"/>
  </r>
  <r>
    <x v="11"/>
    <s v="DESPACHO DEL SUPERINTENDENTE DELEGADO PARA LA PROPIEDAD INDUSTRIAL"/>
    <s v="2000.4.2"/>
    <s v="2000-DESPACHO DEL SUPERINTENDENTE DELEGADO PARA LA PROPIEDAD INDUSTRIAL"/>
    <n v="1"/>
    <x v="2"/>
    <s v="2000.4.2"/>
    <s v="N/A"/>
    <s v="N/A"/>
    <s v="N/A"/>
    <s v="N/A"/>
    <s v="N/A"/>
    <s v="N/A"/>
    <s v="N/A"/>
    <s v="N/A"/>
    <s v="N/A"/>
    <s v="Realizar un análisis de las leyes y regulaciones sobre la conservación de evidencias digitales  (Documento de análisis elaborado)"/>
    <n v="0"/>
    <n v="1"/>
    <s v="Númerica"/>
    <s v="# de Análisis de las leyes y regulaciones realizadas / 1 Análisis de las leyes y regulaciones por realizar"/>
    <d v="2025-01-20T00:00:00"/>
    <d v="2025-02-28T00:00:00"/>
    <s v="10-OFICINA  ASESORA JURÍDICA"/>
    <n v="0"/>
    <n v="100"/>
    <s v="Se realizó el análisis de las leyes  y regulaciones sobre la conservación de evidencias digitales por parte de la OAJ (radicado 25-67392) y se realizó un documento complementario por parte de la Dirección de Nuevas Creaciones que está liderando las actividades de este producto."/>
    <d v="2025-02-24T00:00:00"/>
    <n v="100"/>
    <s v="Se valida la evidencia, conforme a la actividad del plan de acción."/>
    <d v="2025-02-24T00:00:00"/>
    <n v="100"/>
    <n v="0"/>
    <x v="3"/>
  </r>
  <r>
    <x v="11"/>
    <s v="DESPACHO DEL SUPERINTENDENTE DELEGADO PARA LA PROPIEDAD INDUSTRIAL"/>
    <s v="2000.4.3"/>
    <s v="2000-DESPACHO DEL SUPERINTENDENTE DELEGADO PARA LA PROPIEDAD INDUSTRIAL"/>
    <n v="1"/>
    <x v="1"/>
    <s v="2000.4.3"/>
    <s v="N/A"/>
    <s v="N/A"/>
    <s v="N/A"/>
    <s v="N/A"/>
    <s v="N/A"/>
    <s v="N/A"/>
    <s v="N/A"/>
    <s v="N/A"/>
    <s v="N/A"/>
    <s v="Definir la estructura y contenido del Protocolo (Documento con la estructura y contenido definido)"/>
    <n v="30"/>
    <n v="1"/>
    <s v="Númerica"/>
    <s v="# de Estructuras y contenidos definidos / 1 Estructura y contenido por definir"/>
    <d v="2025-03-03T00:00:00"/>
    <d v="2025-04-30T00:00:00"/>
    <s v="20-OFICINA DE TECNOLOGÍA E INFORMÁTICA;_x000a_2000-DESPACHO DEL SUPERINTENDENTE DELEGADO PARA LA PROPIEDAD INDUSTRIAL;_x000a_2010-DIRECCION DE SIGNOS DISTINTIVOS;_x000a_2020-DIRECCIÓN DE NUEVAS CREACIONES"/>
    <n v="3"/>
    <n v="100"/>
    <s v="Se Definió la estructura y el contenido del Protocolo, actividad liderada por la Dirección de Nuevas creaciones, en conjunto con la Dirección de Signos Distintivos, la OTI y el GT de Vía administrativa de la Delegatura de PI."/>
    <d v="2025-04-28T00:00:00"/>
    <n v="100"/>
    <s v="Se valida estructura del protocolo"/>
    <d v="2025-04-28T00:00:00"/>
    <n v="100"/>
    <n v="3"/>
    <x v="1"/>
  </r>
  <r>
    <x v="11"/>
    <s v="DESPACHO DEL SUPERINTENDENTE DELEGADO PARA LA PROPIEDAD INDUSTRIAL"/>
    <s v="2000.4.4"/>
    <s v="2000-DESPACHO DEL SUPERINTENDENTE DELEGADO PARA LA PROPIEDAD INDUSTRIAL"/>
    <n v="1"/>
    <x v="1"/>
    <s v="2000.4.4"/>
    <s v="N/A"/>
    <s v="N/A"/>
    <s v="N/A"/>
    <s v="N/A"/>
    <s v="N/A"/>
    <s v="N/A"/>
    <s v="N/A"/>
    <s v="N/A"/>
    <s v="N/A"/>
    <s v="Elaborar el protocolo para la conservación de evidencias en el entorno digital (Protocolo elaborado)"/>
    <n v="30"/>
    <n v="1"/>
    <s v="Númerica"/>
    <s v="# de Protocolos elaborados / 1 Protocolo por elaborar"/>
    <d v="2025-05-05T00:00:00"/>
    <d v="2025-11-28T00:00:00"/>
    <s v="20-OFICINA DE TECNOLOGÍA E INFORMÁTICA;_x000a_2000-DESPACHO DEL SUPERINTENDENTE DELEGADO PARA LA PROPIEDAD INDUSTRIAL;_x000a_2010-DIRECCION DE SIGNOS DISTINTIVOS;_x000a_2020-DIRECCIÓN DE NUEVAS CREACIONES"/>
    <n v="3"/>
    <n v="100"/>
    <s v="Se elaboró documento del Protocolo para la conservación de evidencias en el entorno digital, actividad liderada por la Dirección de Nuevas Creaciones, en conjunto con la Dirección de Signos Distintivos, la OTI y el Grupo de Trabajo de Vía administrativa, el cual hace parte del Despacho de la Delegatura para la Propiedad Industrial."/>
    <d v="2025-11-28T00:00:00"/>
    <n v="100"/>
    <s v="El entregable cumple. El soporte anexo es el &quot;PROTOCOLO PARA LA GESTIÓN Y ASEGURAMIENTO DEL ACERVO PROBATORIO EN ENTORNOS DIGITALES&quot;, que es el documento requerido por la actividad. La validación se concreta en el documento, al evidenciarse fecha de &quot;Revisado y aprobado: 28 de noviembre de 2025&quot;, certificando la culminación y formalización del protocolo requerido."/>
    <d v="2025-11-28T00:00:00"/>
    <n v="100"/>
    <n v="3"/>
    <x v="0"/>
  </r>
  <r>
    <x v="11"/>
    <s v="DESPACHO DEL SUPERINTENDENTE DELEGADO PARA LA PROPIEDAD INDUSTRIAL"/>
    <s v="2000.5"/>
    <s v="2000-DESPACHO DEL SUPERINTENDENTE DELEGADO PARA LA PROPIEDAD INDUSTRIAL"/>
    <n v="1"/>
    <x v="0"/>
    <s v="2000.5"/>
    <s v="Operativo"/>
    <s v="Fortalecer la infraestructura, uso y aprovechamiento de las tecnologías de la información, para optimizar la capacidad institucional_x000a_"/>
    <s v="Cumplimiento de productos del PAI asociados a Fortalecer la infraestructura, uso y aprovechamiento de las tecnologías de la información, para optimizar la capacidad institucional_x000a_"/>
    <s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
    <s v="PND - 5-31-5-d- Convergencia regional - Gobierno digital para la gente "/>
    <s v="Si"/>
    <s v="FUNCIONAMIENTO"/>
    <s v="Política Gobierno Digital _DIMENSIÓN Gestión con Valores para Resultados"/>
    <s v="N/A"/>
    <s v="Intervenciones en el sistema de información SIPI respecto a temas funcionales y técnicos, puestas en producción (Correos electrónicos del proveedor indicando la puesta en producción)"/>
    <n v="10"/>
    <n v="4"/>
    <s v="Númerica"/>
    <s v="# de intervenciones en el sistema de información SIPI puestas en producción / 4 intervenciones en el sistema de información SIPI por poner en producción"/>
    <d v="2025-01-07T00:00:00"/>
    <d v="2025-11-28T00:00:00"/>
    <s v="20-OFICINA DE TECNOLOGÍA E INFORMÁTICA;_x000a_2000-DESPACHO DEL SUPERINTENDENTE DELEGADO PARA LA PROPIEDAD INDUSTRIAL"/>
    <n v="10"/>
    <n v="100"/>
    <s v="El 6 de noviembre se culminó con el  seguimiento al desarrollo, prueba y puesta en producción de los requerimientos priorizados en las 4 versiones de actualización del SIPI para la vigencia 2025. La última versión priorizada y que fue puesta en producción corresponde a la versión 2.8."/>
    <d v="2025-11-06T00:00:00"/>
    <n v="100"/>
    <s v="El entregable cumple. El soporte documental anexo prueba la culminación del producto al evidenciar la puesta en producción de la Versión 2.8 del SIPI. Este correo confirma que las intervenciones técnicas y funcionales fueron efectivamente implementadas en el sistema, lo que ratifica el avance y el cumplimiento del producto requerido, cuyo entregable es el correo del proveedor certificando el despliegue final."/>
    <d v="2025-11-28T00:00:00"/>
    <n v="100"/>
    <n v="10"/>
    <x v="0"/>
  </r>
  <r>
    <x v="11"/>
    <s v="DESPACHO DEL SUPERINTENDENTE DELEGADO PARA LA PROPIEDAD INDUSTRIAL"/>
    <s v="2000.5.1"/>
    <s v="2000-DESPACHO DEL SUPERINTENDENTE DELEGADO PARA LA PROPIEDAD INDUSTRIAL"/>
    <n v="1"/>
    <x v="1"/>
    <s v="2000.5.1"/>
    <s v="N/A"/>
    <s v="N/A"/>
    <s v="N/A"/>
    <s v="N/A"/>
    <s v="N/A"/>
    <s v="N/A"/>
    <s v="N/A"/>
    <s v="N/A"/>
    <s v="N/A"/>
    <s v="Priorizar y enviar los requerimientos previstos para las 4 versiones de fortalecimiento del SIPI (Correos electrónicos de la OTI al proveedor informando los requerimientos priorizados)"/>
    <n v="50"/>
    <n v="4"/>
    <s v="Númerica"/>
    <s v="# de priorizaciones enviadas / 4 priorizaciones por  enviar"/>
    <d v="2025-01-07T00:00:00"/>
    <d v="2025-11-28T00:00:00"/>
    <s v="20-OFICINA DE TECNOLOGÍA E INFORMÁTICA;_x000a_2000-DESPACHO DEL SUPERINTENDENTE DELEGADO PARA LA PROPIEDAD INDUSTRIAL"/>
    <n v="5"/>
    <n v="100"/>
    <s v="Se realizó la priorización de la versión 2.8  respecto al tema de accesibilidad y responsive."/>
    <d v="2025-04-28T00:00:00"/>
    <n v="100"/>
    <s v="El entregable cumple. El soporte documental, un correo electrónico, demuestra la aprobación de la prioridad del desarrollo de la Versión 2.8 del SIPI. Este documento certifica la acción de &quot;Priorizar y enviar los requerimientos&quot; para la cuarta versión, confirmando la coherencia entre la actividad, la priorización reportada (VR 2.8), y el tipo de evidencia requerida (correo de priorización al proveedor)."/>
    <d v="2025-11-28T00:00:00"/>
    <n v="100"/>
    <n v="5"/>
    <x v="0"/>
  </r>
  <r>
    <x v="11"/>
    <s v="DESPACHO DEL SUPERINTENDENTE DELEGADO PARA LA PROPIEDAD INDUSTRIAL"/>
    <s v="2000.5.2"/>
    <s v="2000-DESPACHO DEL SUPERINTENDENTE DELEGADO PARA LA PROPIEDAD INDUSTRIAL"/>
    <n v="1"/>
    <x v="1"/>
    <s v="2000.5.2"/>
    <s v="N/A"/>
    <s v="N/A"/>
    <s v="N/A"/>
    <s v="N/A"/>
    <s v="N/A"/>
    <s v="N/A"/>
    <s v="N/A"/>
    <s v="N/A"/>
    <s v="N/A"/>
    <s v="Realizar seguimiento al desarrollo, prueba y puesta en producción de los requerimientos priorizados en las 4 versiones (Correos electrónicos del proveedor indicando la puesta en producción)"/>
    <n v="50"/>
    <n v="4"/>
    <s v="Númerica"/>
    <s v="# de intervenciones en el sistema de información SIPI puestas en producción / 4 intervenciones en el sistema de información SIPI por poner en producción"/>
    <d v="2025-04-01T00:00:00"/>
    <d v="2025-11-28T00:00:00"/>
    <s v="20-OFICINA DE TECNOLOGÍA E INFORMÁTICA;_x000a_2000-DESPACHO DEL SUPERINTENDENTE DELEGADO PARA LA PROPIEDAD INDUSTRIAL"/>
    <n v="5"/>
    <n v="100"/>
    <s v="El 6 de noviembre se culminó con el  seguimiento al desarrollo, prueba y puesta en producción de los requerimientos priorizados en las 4 versiones de actualización del SIPI para la vigencia 2025. La última versión priorizada y que fue puesta en producción corresponde a la versión 2.8."/>
    <d v="2025-11-06T00:00:00"/>
    <n v="100"/>
    <s v="El entregable cumple.  El soporte (Act-2000.5.2-Versión 2.8) valida la culminación del seguimiento a las 4 versiones requeridas, evidenciando el avance total de la actividad. El correo electrónico adjunto prueba el despliegue en producción de la Versión 2.8, cumpliendo el requisito de soporte documental (correo del proveedor indicando la puesta en producción) y ratificando la finalización del monitoreo de los requerimientos priorizados."/>
    <d v="2025-11-28T00:00:00"/>
    <n v="100"/>
    <n v="5"/>
    <x v="0"/>
  </r>
  <r>
    <x v="11"/>
    <s v="DESPACHO DEL SUPERINTENDENTE DELEGADO PARA LA PROPIEDAD INDUSTRIAL"/>
    <s v="2000.6"/>
    <s v="2000-DESPACHO DEL SUPERINTENDENTE DELEGADO PARA LA PROPIEDAD INDUSTRIAL"/>
    <n v="1"/>
    <x v="0"/>
    <s v="2000.6"/>
    <s v="Operativo"/>
    <s v="Fortalecer el Sistema Integral de Gestión Institucional en el marco del Modelo Integrado de Planeación y gestión para mejorar la prestación del servicio."/>
    <s v="Cumplimiento de productos del PAI asociados a Fortalecer la infraestructura, uso y aprovechamiento de las tecnologías de la información, para optimizar la capacidad institucional_x000a_"/>
    <s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N/A"/>
    <s v="Si"/>
    <s v="N/A"/>
    <s v="Política Mejora Normativa _DIMENSIÓN Gestión con Valores para Resultados"/>
    <s v="N/A"/>
    <s v="Propuestas de modificación y actualización del Título X de la Circular Única de la Superintendencia de Industria y Comercio en materia de Propiedad Industrial, remitida al grupo de regulación (Propuestas de modificación enviadas por memorando)"/>
    <n v="10"/>
    <n v="2"/>
    <s v="Númerica"/>
    <s v="# de Propuestas enviadas / 2 Propuesta por enviar"/>
    <d v="2025-01-20T00:00:00"/>
    <d v="2025-07-18T00:00:00"/>
    <s v="2000-DESPACHO DEL SUPERINTENDENTE DELEGADO PARA LA PROPIEDAD INDUSTRIAL;_x000a_2010-DIRECCION DE SIGNOS DISTINTIVOS;_x000a_2020-DIRECCIÓN DE NUEVAS CREACIONES"/>
    <n v="10"/>
    <n v="100"/>
    <s v="Se remitieron mediante memorando al grupo de regulación de la Oficina Asesora Jurídica las dos propuestas de actualización del titulo X de la Circular única en su versión final. Dando así cumplimiento al producto del plan de acción. Lo radicados de los memorandos son los siguientes: 25-291631 y 25-339637"/>
    <d v="2025-07-18T00:00:00"/>
    <n v="100"/>
    <s v="Se verifica el cumplimiento del producto con las evidencias reportadas, se descuenta 5 puntos porcentuales de eficiencia dado que de acuerdo con el procedimiento DE02-P01 los seguimientos a actividades vencidas se deben registrar dentro de los 5 días hábiles siguientes a su vencimiento, es decir este seguimiento se debió reportar el 25 de julio y el reporte esta registrado el 6 de agosto, información entregada en capacitaciones realizadas y correos de solicitud de seguimiento enviados mensual"/>
    <d v="2025-07-18T00:00:00"/>
    <n v="95"/>
    <n v="10"/>
    <x v="2"/>
  </r>
  <r>
    <x v="11"/>
    <s v="DESPACHO DEL SUPERINTENDENTE DELEGADO PARA LA PROPIEDAD INDUSTRIAL"/>
    <s v="2000.6.1"/>
    <s v="2000-DESPACHO DEL SUPERINTENDENTE DELEGADO PARA LA PROPIEDAD INDUSTRIAL"/>
    <n v="1"/>
    <x v="2"/>
    <s v="2000.6.1"/>
    <s v="N/A"/>
    <s v="N/A"/>
    <s v="N/A"/>
    <s v="N/A"/>
    <s v="N/A"/>
    <s v="N/A"/>
    <s v="N/A"/>
    <s v="N/A"/>
    <s v="N/A"/>
    <s v="Identificar necesidades de regulación en materia de Propiedad Industrial para mejora de los trámites (Documento de identificación de necesidades elaborado)"/>
    <n v="0"/>
    <n v="2"/>
    <s v="Númerica"/>
    <s v="# de Análisis realizados / 2 Análisis por realizar"/>
    <d v="2025-01-20T00:00:00"/>
    <d v="2025-05-30T00:00:00"/>
    <s v="2010-DIRECCION DE SIGNOS DISTINTIVOS;_x000a_2020-DIRECCIÓN DE NUEVAS CREACIONES"/>
    <n v="0"/>
    <n v="100"/>
    <s v="Mediante memorado 25-108180, de fecha 10 de marzo de 2025,  se remitió al Despacho de la Superintendente Delegada para la Propiedad Industrial un documento con las necesidades de regulación identificadas por las Direcciones de Nuevas Creaciones, Signos Distintivos y Vía Administrativa en materia de Signos. Se remiten los memorando que identifican las necesidades en las dos materias."/>
    <d v="2025-05-30T00:00:00"/>
    <n v="100"/>
    <s v="Se valida identificación de necesidades para: (i) Vía administrativa y (ii) las Direcciones de Nuevas Creación, Signos distintivos."/>
    <d v="2025-05-20T00:00:00"/>
    <n v="100"/>
    <n v="0"/>
    <x v="11"/>
  </r>
  <r>
    <x v="11"/>
    <s v="DESPACHO DEL SUPERINTENDENTE DELEGADO PARA LA PROPIEDAD INDUSTRIAL"/>
    <s v="2000.6.2"/>
    <s v="2000-DESPACHO DEL SUPERINTENDENTE DELEGADO PARA LA PROPIEDAD INDUSTRIAL"/>
    <n v="1"/>
    <x v="2"/>
    <s v="2000.6.2"/>
    <s v="N/A"/>
    <s v="N/A"/>
    <s v="N/A"/>
    <s v="N/A"/>
    <s v="N/A"/>
    <s v="N/A"/>
    <s v="N/A"/>
    <s v="N/A"/>
    <s v="N/A"/>
    <s v="Elaborar propuesta de modificación y actualización del Título X de la Circular Única de la Superintendencia de Industria y Comercio en materia de Nuevas Creaciones y  Signos Distintivos (Propuestas de modificación entregadas al Despacho de PI)"/>
    <n v="0"/>
    <n v="2"/>
    <s v="Númerica"/>
    <s v="# de Propuestas elaboradas / 2 Propuestas por elaborar"/>
    <d v="2025-01-20T00:00:00"/>
    <d v="2025-05-30T00:00:00"/>
    <s v="2010-DIRECCION DE SIGNOS DISTINTIVOS;_x000a_2020-DIRECCIÓN DE NUEVAS CREACIONES"/>
    <n v="0"/>
    <n v="100"/>
    <s v="Se elaboraron y entregaron al despacho de la Delegada para la Propiedad Industrial las 2 propuestas de modificación y actualización de la Circular Única."/>
    <d v="2025-05-15T00:00:00"/>
    <n v="100"/>
    <s v="Se valida ejecución de la actividad"/>
    <d v="2025-05-15T00:00:00"/>
    <n v="100"/>
    <n v="0"/>
    <x v="11"/>
  </r>
  <r>
    <x v="11"/>
    <s v="DESPACHO DEL SUPERINTENDENTE DELEGADO PARA LA PROPIEDAD INDUSTRIAL"/>
    <s v="2000.6.3"/>
    <s v="2000-DESPACHO DEL SUPERINTENDENTE DELEGADO PARA LA PROPIEDAD INDUSTRIAL"/>
    <n v="1"/>
    <x v="1"/>
    <s v="2000.6.3"/>
    <s v="N/A"/>
    <s v="N/A"/>
    <s v="N/A"/>
    <s v="N/A"/>
    <s v="N/A"/>
    <s v="N/A"/>
    <s v="N/A"/>
    <s v="N/A"/>
    <s v="N/A"/>
    <s v="Remitir las propuestas de modificación y actualización del Título X de la Circular Única de la Superintendencia de Industria y Comercio en materia de propiedad industrial al Grupo de Regulación de la Oficina Asesora Jurídica a efectos de que realicen las observaciones y sugerencias pertinentes (Propuestas de modificación enviadas por memorando)"/>
    <n v="50"/>
    <n v="2"/>
    <s v="Númerica"/>
    <s v="# de Propuestas enviadas / 2 Propuestas por enviar"/>
    <d v="2025-06-03T00:00:00"/>
    <d v="2025-06-27T00:00:00"/>
    <s v="2000-DESPACHO DEL SUPERINTENDENTE DELEGADO PARA LA PROPIEDAD INDUSTRIAL"/>
    <n v="5"/>
    <n v="100"/>
    <s v="Mediante memorando 25-290436- -0 y 25-291631- -0-, se remitieron a la OAJ las propuestas de modificación al Título X de la Circular Única."/>
    <d v="2025-06-20T00:00:00"/>
    <n v="100"/>
    <s v="Se avala el cumplimiento de la presente actividad en la cual se evidencian 2 propuestas de modificación al Titulo X de la circular única en temas de propiedad industrial."/>
    <d v="2025-06-20T00:00:00"/>
    <n v="100"/>
    <n v="5"/>
    <x v="10"/>
  </r>
  <r>
    <x v="11"/>
    <s v="DESPACHO DEL SUPERINTENDENTE DELEGADO PARA LA PROPIEDAD INDUSTRIAL"/>
    <s v="2000.6.4"/>
    <s v="2000-DESPACHO DEL SUPERINTENDENTE DELEGADO PARA LA PROPIEDAD INDUSTRIAL"/>
    <n v="1"/>
    <x v="1"/>
    <s v="2000.6.4"/>
    <s v="N/A"/>
    <s v="N/A"/>
    <s v="N/A"/>
    <s v="N/A"/>
    <s v="N/A"/>
    <s v="N/A"/>
    <s v="N/A"/>
    <s v="N/A"/>
    <s v="N/A"/>
    <s v="Remitir el documento final de las propuestas de modificación y actualización del Título X de la Circular Única de la Superintendencia de Industria y Comercio en materia de Propiedad Industrial, al Grupo de Regulación de la Oficina Asesora Jurídica. (Propuestas de modificación enviadas por memorando)"/>
    <n v="50"/>
    <n v="2"/>
    <s v="Númerica"/>
    <s v="# de Propuestas enviadas / 2 Propuestas por enviar"/>
    <d v="2025-07-01T00:00:00"/>
    <d v="2025-07-18T00:00:00"/>
    <s v="2000-DESPACHO DEL SUPERINTENDENTE DELEGADO PARA LA PROPIEDAD INDUSTRIAL"/>
    <n v="5"/>
    <n v="100"/>
    <s v="Se remitieron mediante memorando al grupo de regulación de la Oficina Asesora Jurídica las dos propuestas de actualización del titulo X de la Circular única en su versión final. Dando así cumplimiento a la actividad. Lo radicados de los memorandos son los siguientes: 25-291631 y 25-339637"/>
    <d v="2025-07-18T00:00:00"/>
    <n v="100"/>
    <s v="Se verifica el cumplimiento de la actividad con las evidencias reportadas, se descuenta 5 puntos porcentuales de eficiencia dado que de acuerdo con el procedimiento DE02-P01 los seguimientos a actividades vencidas se deben registrar dentro de los 5 días hábiles siguientes a su vencimiento, es decir este seguimiento se debió reportar el 25 de julio y el reporte esta registrado el 6 de agosto, información entregada en capacitaciones realizadas y correos de solicitud de seguimiento enviados mensual"/>
    <d v="2025-07-18T00:00:00"/>
    <n v="95"/>
    <n v="5"/>
    <x v="2"/>
  </r>
  <r>
    <x v="12"/>
    <s v="DESPACHO DEL SUPERINTENDENTE DELEGADO PARA LA PROTECCIÓN DE LA COMPETENCIA"/>
    <s v="1000.1"/>
    <s v="1000-DESPACHO DEL SUPERINTENDENTE DELEGADO PARA LA PROTECCIÓN DE LA COMPETENCIA"/>
    <n v="1"/>
    <x v="0"/>
    <s v="1000.1"/>
    <s v="Innovador"/>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N/A"/>
    <s v="No"/>
    <s v="N/A"/>
    <s v="Política Participación Ciudadana en la Gestión Pública _DIMENSIÓN Gestión con Valores para Resultados"/>
    <s v="PEI_6;_x000a_PEI_7;_x000a_PEI_8;_x000a_PEI_9;_x000a_PES_20230190;_x000a_PES_20230195;_x000a_PES_20230196;_x000a_PES_20230200;_x000a_PND_7_Fortalecer lasCapacidades yConocimiento sobreDerechos yDeberesDe las relacionesDeConsumo (programasDeCumplimiento enCompetencia)"/>
    <s v="Departamentos con estrategias para el Fortalecimiento sobre la Protección y Promoción de la libre competencia, beneficiados (Informe que de cuenta de los departamentos beneficiados )"/>
    <n v="20"/>
    <n v="56"/>
    <s v="Porcentual"/>
    <s v="% de Departamentos beneficiados / 56% de Departamentos del pais"/>
    <d v="2025-01-13T00:00:00"/>
    <d v="2025-12-12T00:00:00"/>
    <s v="1000-DESPACHO DEL SUPERINTENDENTE DELEGADO PARA LA PROTECCIÓN DE LA COMPETENCIA"/>
    <n v="20"/>
    <n v="33"/>
    <s v="De acuerdo con lo establecido en el Programa Anual de Estrategias de Divulgación (PAED), se programaron 25 capacitaciones dirigidas a 18 departamentos de Colombia. A 30 de junio de 2025 se han desarrollado 8 capacitaciones definidas en el programa, que cubrieron 6 departamentos. Por lo anterior, el PAED presenta un avance del 32 %, con un cubrimiento del 33 % en los departamentos del país. Se realizaron 3 capacitaciones adicionales. _x000a_A continuación, se listan las capacitaciones realizadas:_x000a__x000a_(1)  El 26 de junio de 2025 se llevó a cabo la jornada de asistencia técnica en libre competencia económica y cumplimiento para el desarrollo empresarial territorial, en Puerto Asís- Putumayo. La jornada de capacitación estuvo dirigida a los empresarios del municipio de Puerto Asís._x000a_(2) El 17 de junio de 2025, se llevó a cabo la socialización en transferencia de conocimientos orientada a la economía popular, dirigida a Comerciantes de Corabastos. En la ciudad de Bogotá- Cundinamarca."/>
    <m/>
    <n v="40.94"/>
    <s v="El porcentaje de avance se soporta en el formato de seguimiento del Programa Anual de Estrategias de Divulgación, se adjuntaron los soportes. "/>
    <m/>
    <m/>
    <n v="8.1879999999999988"/>
    <x v="5"/>
  </r>
  <r>
    <x v="12"/>
    <s v="DESPACHO DEL SUPERINTENDENTE DELEGADO PARA LA PROTECCIÓN DE LA COMPETENCIA"/>
    <s v="1000.1.1"/>
    <s v="1000-DESPACHO DEL SUPERINTENDENTE DELEGADO PARA LA PROTECCIÓN DE LA COMPETENCIA"/>
    <n v="1"/>
    <x v="1"/>
    <s v="1000.1.1"/>
    <s v="N/A"/>
    <s v="N/A"/>
    <s v="N/A"/>
    <s v="N/A"/>
    <s v="N/A"/>
    <s v="N/A"/>
    <s v="N/A"/>
    <s v="N/A"/>
    <s v="N/A"/>
    <s v="Establecer el plan de trabajo para la ampliación del Programa de Estrategias para el Fortalecimiento sobre la Protección y Promoción de la libre competencia a nivel territorial, identificando las actividades que se realizan en cada programa (Programa de Estrategias remitido al Delegado para la Protección de la Competencia)"/>
    <n v="20"/>
    <n v="1"/>
    <s v="Númerica"/>
    <s v="# de programas  establecidos / 1 programas a establecer"/>
    <d v="2025-01-13T00:00:00"/>
    <d v="2025-02-28T00:00:00"/>
    <s v="1000-DESPACHO DEL SUPERINTENDENTE DELEGADO PARA LA PROTECCIÓN DE LA COMPETENCIA"/>
    <n v="4"/>
    <n v="100"/>
    <s v="El 28 de febrero de 2025, el Director de Cumplimiento remitió a la Delegatura para la Protección de la Competencia la formulación del Programa Anual de Estrategias de Divulgación -PAED- (Plan de Trabajo para la ampliación PAED), junto con los cuatro (4) programas individuales que se desarrollarán a lo largo de la vigencia 2025. En este programa se establecieron 25 capacitaciones, distribuidas en 5 programas y abarcando 18 departamentos de Colombia."/>
    <d v="2025-02-28T00:00:00"/>
    <n v="100"/>
    <s v="Se avala plan de trabajo presentado por el área, el cual contempla los programas que se van a ejecutar para dar cumplimiento al producto. El área carga los programas planteados para dar cumplimiento al PES._x000a__x000a_Se avala soporte del PAED enviado a la delegada, como menciona la actividad."/>
    <d v="2025-02-28T00:00:00"/>
    <n v="100"/>
    <n v="4"/>
    <x v="3"/>
  </r>
  <r>
    <x v="12"/>
    <s v="DESPACHO DEL SUPERINTENDENTE DELEGADO PARA LA PROTECCIÓN DE LA COMPETENCIA"/>
    <s v="1000.1.2"/>
    <s v="1000-DESPACHO DEL SUPERINTENDENTE DELEGADO PARA LA PROTECCIÓN DE LA COMPETENCIA"/>
    <n v="1"/>
    <x v="1"/>
    <s v="1000.1.2"/>
    <s v="N/A"/>
    <s v="N/A"/>
    <s v="N/A"/>
    <s v="N/A"/>
    <s v="N/A"/>
    <s v="N/A"/>
    <s v="N/A"/>
    <s v="N/A"/>
    <s v="N/A"/>
    <s v="Realizar las actividades del Programa de Estrategias para el Fortalecimiento sobre la Protección y Promoción de la libre competencia a nivel territorial, de acuerdo con el programa establecido. (Informe de cada una de las actividades definidas en el programa)"/>
    <n v="80"/>
    <n v="100"/>
    <s v="Porcentual"/>
    <s v="% de estrategias desarrolladas del programa / 100% de total de estrategias del programa"/>
    <d v="2025-03-03T00:00:00"/>
    <d v="2025-12-12T00:00:00"/>
    <s v="1000-DESPACHO DEL SUPERINTENDENTE DELEGADO PARA LA PROTECCIÓN DE LA COMPETENCIA"/>
    <n v="16"/>
    <n v="100"/>
    <s v="&quot;De acuerdo con lo establecido en el Programa Anual de Estrategias de Divulgación (PAED), se programaron 38 actividad dentro del PAED, de las cuales se han desarrollado 2. Con un avance del 100%. _x000a__x000a_Fórmula de cálculo= _x0009_estrategias desarrolladas del programa (38) / total de estrategias del programa (38)&quot;"/>
    <m/>
    <n v="100"/>
    <s v="Se valida en el archivo de Excel la información registrada en la columna F, identificando un total de 38 estrategias desarrolladas. El área ejecutó 6 estrategias adicionales que no estaban contempladas en la meta inicial; por lo tanto, la validación se realiza tomando como referencia las 38 estrategias previstas para el cumplimiento del 100%."/>
    <m/>
    <m/>
    <n v="16"/>
    <x v="5"/>
  </r>
  <r>
    <x v="12"/>
    <s v="DESPACHO DEL SUPERINTENDENTE DELEGADO PARA LA PROTECCIÓN DE LA COMPETENCIA"/>
    <s v="1000.2"/>
    <s v="1000-DESPACHO DEL SUPERINTENDENTE DELEGADO PARA LA PROTECCIÓN DE LA COMPETENCIA"/>
    <n v="1"/>
    <x v="0"/>
    <s v="1000.2"/>
    <s v="Innovador"/>
    <s v="Fortalecer la gestión de la información, el conocimiento y la innovación para optimizar la capacidad institucional _x000a_"/>
    <s v="Cumplimiento de productos del PAI asociados a Fortalecer la gestión de la información, el conocimiento y la innovación para optimizar la capacidad institucional _x000a_"/>
    <s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N/A"/>
    <s v="Si"/>
    <s v="N/A"/>
    <s v="Política Servicio al Ciudadano_DIMENSIÓN Gestión con Valores para Resultados"/>
    <s v="PND_7_Fortalecer lasCapacidades yConocimiento sobreDerechos yDeberesDe las relacionesDeConsumo (programasDeCumplimiento enCompetencia);_x000a_PND_9_Ampliar los instrumentosDePrevención"/>
    <s v="Guías o directrices para incentivar de manera eficaz la aplicación de normas de protección y libre competencia económica y proporcionar claridad a empresas, autoridades públicas y de competencia homóloga, elaboradas y publicadas (Guía elaborada/capturas de publicación)"/>
    <n v="20"/>
    <n v="4"/>
    <s v="Númerica"/>
    <s v="# de Captura de pantalla de Documentos de la guía o manual publicado / 4 Capturas de pantalla del documento de la guía o manual a publicar"/>
    <d v="2025-02-03T00:00:00"/>
    <d v="2025-11-28T00:00:00"/>
    <s v="10-OFICINA  ASESORA JURÍDICA;_x000a_1000-DESPACHO DEL SUPERINTENDENTE DELEGADO PARA LA PROTECCIÓN DE LA COMPETENCIA;_x000a_73-GRUPO DE TRABAJO DE COMUNICACION"/>
    <n v="20"/>
    <n v="100"/>
    <s v="Se realizó la publicación de las cuatro (4) guías en la página web de la entidad, en el documento adjunto se muestra la evidencia de su publicación."/>
    <d v="2025-11-28T00:00:00"/>
    <n v="100"/>
    <s v="Se evidencia la publicación de las 4 guías. Se reduce la calificación en eficiencia, ya que se publicaron posterior a la fecha de entrega "/>
    <d v="2025-12-05T00:00:00"/>
    <n v="95"/>
    <n v="20"/>
    <x v="0"/>
  </r>
  <r>
    <x v="12"/>
    <s v="DESPACHO DEL SUPERINTENDENTE DELEGADO PARA LA PROTECCIÓN DE LA COMPETENCIA"/>
    <s v="1000.2.1"/>
    <s v="1000-DESPACHO DEL SUPERINTENDENTE DELEGADO PARA LA PROTECCIÓN DE LA COMPETENCIA"/>
    <n v="1"/>
    <x v="1"/>
    <s v="1000.2.1"/>
    <s v="N/A"/>
    <s v="N/A"/>
    <s v="N/A"/>
    <s v="N/A"/>
    <s v="N/A"/>
    <s v="N/A"/>
    <s v="N/A"/>
    <s v="N/A"/>
    <s v="N/A"/>
    <s v="Elaborar y enviar los documentos a la Oficina Asesora Jurídica  (Documento en Word de la guía o manual remitido a la Oficina Asesora Jurídica)"/>
    <n v="50"/>
    <n v="4"/>
    <s v="Númerica"/>
    <s v="# de guías o manuales elaborados y enviados / 4 guías o manuales  a elaborar y enviar"/>
    <d v="2025-02-03T00:00:00"/>
    <d v="2025-07-31T00:00:00"/>
    <s v="1000-DESPACHO DEL SUPERINTENDENTE DELEGADO PARA LA PROTECCIÓN DE LA COMPETENCIA"/>
    <n v="10"/>
    <n v="100"/>
    <s v="El 26 de junio de 2025, se remitió a la Oficina Asesora Jurídica la Guía denominada &quot;Guía de terceros interesados&quot;_x000a_El 4 de julio de 2025 se remitió a la Oficina Asesora Jurídica la &quot;Guías o directrices para incentivar de manera eficaz la aplicación de normas de protección y libre competencia económica y proporcionar claridad a empresas, autoridades públicas y de competencia homóloga, elaboradas y publicadas.”, en el marco del producto establecido en el Plan de Acción. Presenta un avance del 100%, debido a que se remitieron 4 guías de las 4 establecidas."/>
    <d v="2025-07-04T00:00:00"/>
    <n v="100"/>
    <s v="Se los soportes cumplen los entregables establecidos "/>
    <m/>
    <n v="100"/>
    <n v="10"/>
    <x v="2"/>
  </r>
  <r>
    <x v="12"/>
    <s v="DESPACHO DEL SUPERINTENDENTE DELEGADO PARA LA PROTECCIÓN DE LA COMPETENCIA"/>
    <s v="1000.2.2"/>
    <s v="1000-DESPACHO DEL SUPERINTENDENTE DELEGADO PARA LA PROTECCIÓN DE LA COMPETENCIA"/>
    <n v="1"/>
    <x v="2"/>
    <s v="1000.2.2"/>
    <s v="N/A"/>
    <s v="N/A"/>
    <s v="N/A"/>
    <s v="N/A"/>
    <s v="N/A"/>
    <s v="N/A"/>
    <s v="N/A"/>
    <s v="N/A"/>
    <s v="N/A"/>
    <s v="Revisar y/o aprobar los documentos y enviarlos al área solicitante mediante correo electrónico. (Correo electrónico con revisión y/o aprobación de los documentos)"/>
    <n v="0"/>
    <n v="4"/>
    <s v="Númerica"/>
    <s v="# de guías o manuales revisados / 4 guías o manuales remitidos para revisión"/>
    <d v="2025-03-20T00:00:00"/>
    <d v="2025-07-31T00:00:00"/>
    <s v="10-OFICINA  ASESORA JURÍDICA"/>
    <n v="0"/>
    <n v="100"/>
    <s v="Desde la Oficina Asesora Jurídica se remiten las diferentes Guías aprobadas, a continuación se listan cada una de ellas, con las respectivas fechas: _x000a_(1) Guías de Integraciones Empresariales, fecha de aprobación: 5 de junio de 2025._x000a_(2) Guía sobre la prohibición general en compras públicas, fecha de aprobación:  5 de junio de 2025._x000a_(3) Guías o directrices para incentivar de manera eficaz la aplicación de normas de protección y libre competencia económica y proporcionar claridad a empresas, autoridades públicas y de competencia homóloga, elaboradas y publicadas, fecha de aprobación: 7 de julio de 2025._x000a_(4) Guía de terceros interesados, fecha de aprobación: 7 de julio de 2025. "/>
    <m/>
    <n v="100"/>
    <s v="Los soportes dan cuenta del cumplimiento de la actividad programada. "/>
    <m/>
    <n v="0"/>
    <n v="0"/>
    <x v="2"/>
  </r>
  <r>
    <x v="12"/>
    <s v="DESPACHO DEL SUPERINTENDENTE DELEGADO PARA LA PROTECCIÓN DE LA COMPETENCIA"/>
    <s v="1000.2.3"/>
    <s v="1000-DESPACHO DEL SUPERINTENDENTE DELEGADO PARA LA PROTECCIÓN DE LA COMPETENCIA"/>
    <n v="1"/>
    <x v="1"/>
    <s v="1000.2.3"/>
    <s v="N/A"/>
    <s v="N/A"/>
    <s v="N/A"/>
    <s v="N/A"/>
    <s v="N/A"/>
    <s v="N/A"/>
    <s v="N/A"/>
    <s v="N/A"/>
    <s v="N/A"/>
    <s v="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
    <n v="30"/>
    <n v="4"/>
    <s v="Númerica"/>
    <s v="# de envíos al Grupo de trabajo de Comunicaciones y a la Oficina Asesora Jurídica, de guías o Manuales avalados por el superintendente / 4 envíos al Grupo de trabajo de Comunicaciones y a la Oficina Asesora Jurídica, de guías o Manuales avalados por el superintendente que requieren ser enviados"/>
    <d v="2025-08-01T00:00:00"/>
    <d v="2025-08-29T00:00:00"/>
    <s v="1000-DESPACHO DEL SUPERINTENDENTE DELEGADO PARA LA PROTECCIÓN DE LA COMPETENCIA"/>
    <n v="6"/>
    <n v="100"/>
    <s v="Se remite la guía número cuatro (4) prevista en el plan de acción, correspondiente a la “Guía para la Gestión Integral del Riesgo de Prácticas Restrictivas de la Competencia en la Contratación Estatal”, a la OSCAE y a la Oficina Jurídica, el día 30 de septiembre de 2025."/>
    <d v="2025-09-30T00:00:00"/>
    <n v="100"/>
    <s v="Se valida cumplimiento del 100% conforme al desarrollo previsto para la actividad. Se castigan 5 puntos en eficiencia, teniendo en cuenta que el entregable se produce un mes después de la fecha inicial estipulada."/>
    <d v="2025-09-30T00:00:00"/>
    <n v="95"/>
    <n v="6"/>
    <x v="8"/>
  </r>
  <r>
    <x v="12"/>
    <s v="DESPACHO DEL SUPERINTENDENTE DELEGADO PARA LA PROTECCIÓN DE LA COMPETENCIA"/>
    <s v="1000.2.4"/>
    <s v="1000-DESPACHO DEL SUPERINTENDENTE DELEGADO PARA LA PROTECCIÓN DE LA COMPETENCIA"/>
    <n v="1"/>
    <x v="2"/>
    <s v="1000.2.4"/>
    <s v="N/A"/>
    <s v="N/A"/>
    <s v="N/A"/>
    <s v="N/A"/>
    <s v="N/A"/>
    <s v="N/A"/>
    <s v="N/A"/>
    <s v="N/A"/>
    <s v="N/A"/>
    <s v="Elaborar y enviar al área solicitante, los  documentos con ajustes de corrección de estilo y diagramado.  (Documento Final)"/>
    <n v="0"/>
    <n v="4"/>
    <s v="Númerica"/>
    <s v="# de guías o Manuales con ajustes de corrección de estilo y diagramado elaborados y enviados / 4 guías o manuales con ajustes de corrección de estilo y diagramado que requieren ser elaborados y enviados"/>
    <d v="2025-09-01T00:00:00"/>
    <d v="2025-10-31T00:00:00"/>
    <s v="73-GRUPO DE TRABAJO DE COMUNICACION"/>
    <n v="0"/>
    <n v="100"/>
    <s v="Se remitieron las cuatro (4) guías por parte de OSCAE, el 21 de octubre de 2025 con corrección de estilo y diagramación. No se logran adjuntar al reporte debido al peso de los documentos. Se adjunta correo electrónico. "/>
    <d v="2025-10-21T00:00:00"/>
    <n v="100"/>
    <s v="Se valida el cumplimiento de la actividad al 100%"/>
    <d v="2025-10-31T00:00:00"/>
    <n v="100"/>
    <n v="0"/>
    <x v="9"/>
  </r>
  <r>
    <x v="12"/>
    <s v="DESPACHO DEL SUPERINTENDENTE DELEGADO PARA LA PROTECCIÓN DE LA COMPETENCIA"/>
    <s v="1000.2.5"/>
    <s v="1000-DESPACHO DEL SUPERINTENDENTE DELEGADO PARA LA PROTECCIÓN DE LA COMPETENCIA"/>
    <n v="1"/>
    <x v="1"/>
    <s v="1000.2.5"/>
    <s v="N/A"/>
    <s v="N/A"/>
    <s v="N/A"/>
    <s v="N/A"/>
    <s v="N/A"/>
    <s v="N/A"/>
    <s v="N/A"/>
    <s v="N/A"/>
    <s v="N/A"/>
    <s v="Solicitar la Publicación de los documentos en la página web. (Correo electrónico y Documento de la guía o manual a publicar)"/>
    <n v="20"/>
    <n v="4"/>
    <s v="Númerica"/>
    <s v="# de Captura de pantalla de Documentos de la guía o manual publicado / 4 Captura de pantalla de Documento de la guía o manual a publicar"/>
    <d v="2025-11-04T00:00:00"/>
    <d v="2025-11-28T00:00:00"/>
    <s v="1000-DESPACHO DEL SUPERINTENDENTE DELEGADO PARA LA PROTECCIÓN DE LA COMPETENCIA"/>
    <n v="4"/>
    <n v="100"/>
    <s v="Se realizó la publicación de las cuatro (4) guías en la página web de la entidad, en el documento adjunto se muestra la evidencia de su publicación."/>
    <d v="2025-11-28T00:00:00"/>
    <n v="100"/>
    <s v="Se evidencia la publicación de las 4 guías en la página web. Se reducen 5 puntos en eficiencia por publicación tardía posterior a la fecha pactada de entrega."/>
    <d v="2025-12-05T00:00:00"/>
    <n v="95"/>
    <n v="4"/>
    <x v="0"/>
  </r>
  <r>
    <x v="12"/>
    <s v="DESPACHO DEL SUPERINTENDENTE DELEGADO PARA LA PROTECCIÓN DE LA COMPETENCIA"/>
    <s v="1000.3"/>
    <s v="1000-DESPACHO DEL SUPERINTENDENTE DELEGADO PARA LA PROTECCIÓN DE LA COMPETENCIA"/>
    <n v="1"/>
    <x v="0"/>
    <s v="1000.3"/>
    <s v="Innovador"/>
    <s v="Generar sinergias con agentes nacionales e internacionales que permitan potenciar las capacidades de la SIC._x000a_"/>
    <s v="Cumplimiento de productos del PAI asociados a Generar sinergias con agentes nacionales e internacionales que permitan potenciar las capacidades de la SIC._x000a_"/>
    <s v="1-Generación de oportunidades de cooperación y fortalecimiento de existentes con grupos de interés y de valor.-5-Direccionamiento de la oferta institucional con productos y/o servicios con enfoque preventivo, diferencial y territorial."/>
    <s v="N/A"/>
    <s v="No"/>
    <s v="N/A"/>
    <s v="Política Participación Ciudadana en la Gestión Pública _DIMENSIÓN Gestión con Valores para Resultados"/>
    <s v="PEI_4;_x000a_PEI_5;_x000a_PES_20230189;_x000a_PES_20230192;_x000a_PND_9_Ampliar los instrumentosDePrevención;_x000a_PND 10_Fortalecer las actividades de inspección, vigilancia y Control "/>
    <s v="Estudios Económicos o informes que permitan Identificar factores que generen distorsiones en la competencia de los mercados y acciones prioritarias en materia de defensa de la competencia, realizados  (Estudios Económicos o informes elaborados)"/>
    <n v="15"/>
    <n v="5"/>
    <s v="Númerica"/>
    <s v="# de estudios realizados y entregados / 5 estudios a realizar y entregar"/>
    <d v="2025-02-03T00:00:00"/>
    <d v="2025-12-12T00:00:00"/>
    <s v="1000-DESPACHO DEL SUPERINTENDENTE DELEGADO PARA LA PROTECCIÓN DE LA COMPETENCIA"/>
    <n v="15"/>
    <n v="100"/>
    <s v="Se realizó la remisión de los cinco (5) estudios, conforme a lo establecido en el producto y la meta, el día 5 de diciembre de 2025, al Delegado para la Protección de la Competencia."/>
    <m/>
    <n v="100"/>
    <s v="Se valida la entrega de los 5 estudios al Delegado. La descripción de los mismos se encuentra en el soporte &quot;Correo remisorio de estudios&quot;"/>
    <m/>
    <m/>
    <n v="15"/>
    <x v="5"/>
  </r>
  <r>
    <x v="12"/>
    <s v="DESPACHO DEL SUPERINTENDENTE DELEGADO PARA LA PROTECCIÓN DE LA COMPETENCIA"/>
    <s v="1000.3.1"/>
    <s v="1000-DESPACHO DEL SUPERINTENDENTE DELEGADO PARA LA PROTECCIÓN DE LA COMPETENCIA"/>
    <n v="1"/>
    <x v="1"/>
    <s v="1000.3.1"/>
    <s v="N/A"/>
    <s v="N/A"/>
    <s v="N/A"/>
    <s v="N/A"/>
    <s v="N/A"/>
    <s v="N/A"/>
    <s v="N/A"/>
    <s v="N/A"/>
    <s v="N/A"/>
    <s v="Definir el alcance requerido, para los estudios o informes.  (Acta con el alcance definido)"/>
    <n v="20"/>
    <n v="5"/>
    <s v="Númerica"/>
    <s v="# de actas con el alcance de  los estudios realizadas / 5 actas a realizar con el alcance de los estudios"/>
    <d v="2025-02-03T00:00:00"/>
    <d v="2025-02-28T00:00:00"/>
    <s v="1000-DESPACHO DEL SUPERINTENDENTE DELEGADO PARA LA PROTECCIÓN DE LA COMPETENCIA"/>
    <n v="3"/>
    <n v="100"/>
    <s v="Se definió el alcance requerido, para cada uno de los cinco (5) estudios que se desarrollarán en la Delegatura para la Protección de la Competencia durante la vigencia 2025, mediante acta. "/>
    <d v="2025-02-28T00:00:00"/>
    <n v="100"/>
    <s v="Se valida seguimiento de la acción y se constata su cumplimiento."/>
    <d v="2025-02-28T00:00:00"/>
    <n v="100"/>
    <n v="3"/>
    <x v="3"/>
  </r>
  <r>
    <x v="12"/>
    <s v="DESPACHO DEL SUPERINTENDENTE DELEGADO PARA LA PROTECCIÓN DE LA COMPETENCIA"/>
    <s v="1000.3.2"/>
    <s v="1000-DESPACHO DEL SUPERINTENDENTE DELEGADO PARA LA PROTECCIÓN DE LA COMPETENCIA"/>
    <n v="1"/>
    <x v="1"/>
    <s v="1000.3.2"/>
    <s v="N/A"/>
    <s v="N/A"/>
    <s v="N/A"/>
    <s v="N/A"/>
    <s v="N/A"/>
    <s v="N/A"/>
    <s v="N/A"/>
    <s v="N/A"/>
    <s v="N/A"/>
    <s v="Realizar y entregar los estudios o informes   (Estudio presentado a la Delegada para la Protección de la Competencia)"/>
    <n v="80"/>
    <n v="5"/>
    <s v="Númerica"/>
    <s v="# de estudios realizados y entregados / 5 estudios a realizar"/>
    <d v="2025-03-03T00:00:00"/>
    <d v="2025-12-12T00:00:00"/>
    <s v="1000-DESPACHO DEL SUPERINTENDENTE DELEGADO PARA LA PROTECCIÓN DE LA COMPETENCIA"/>
    <n v="12"/>
    <n v="100"/>
    <s v="Se realizó la remisión de los cinco (5) estudios, conforme a lo establecido en el producto y la meta, el día 5 de diciembre de 2025, al Delegado para la Protección de la Competencia."/>
    <d v="2025-12-05T00:00:00"/>
    <n v="100"/>
    <s v="Se valida la entrega de los 5 estudios al Delegado. La descripción de los mismos se encuentra en el soporte &quot;Correo remisorio de estudios&quot;"/>
    <m/>
    <m/>
    <n v="12"/>
    <x v="5"/>
  </r>
  <r>
    <x v="12"/>
    <s v="DESPACHO DEL SUPERINTENDENTE DELEGADO PARA LA PROTECCIÓN DE LA COMPETENCIA"/>
    <s v="1000.4"/>
    <s v="1000-DESPACHO DEL SUPERINTENDENTE DELEGADO PARA LA PROTECCIÓN DE LA COMPETENCIA"/>
    <n v="1"/>
    <x v="0"/>
    <s v="1000.4"/>
    <s v="Innovador"/>
    <s v="Generar sinergias con agentes nacionales e internacionales que permitan potenciar las capacidades de la SIC._x000a_"/>
    <s v="Cumplimiento de productos del PAI asociados a Generar sinergias con agentes nacionales e internacionales que permitan potenciar las capacidades de la SIC._x000a_"/>
    <s v="1-Generación de oportunidades de cooperación y fortalecimiento de existentes con grupos de interés y de valor.-5-Direccionamiento de la oferta institucional con productos y/o servicios con enfoque preventivo, diferencial y territorial."/>
    <s v="N/A"/>
    <s v="No"/>
    <s v="N/A"/>
    <s v="Política Fortalecimiento Organizacional y Simplificación de Procesos _DIMENSIÓN Gestión con Valores para Resultados"/>
    <s v="PND_6_Fortalecer institucionalmente la autoridadDeCompetencia"/>
    <s v="Reforma de la norma andina Decisión 608 de la CAN, con el objetivo de contribuir al desarrollo de un sistema normativo de protección de la libre competencia a nivel andino (Documento de revisión)"/>
    <n v="15"/>
    <n v="1"/>
    <s v="Númerica"/>
    <s v="# de documentos con revisión final / 1 documentos con revisión final"/>
    <d v="2025-02-03T00:00:00"/>
    <d v="2025-12-19T00:00:00"/>
    <s v="1000-DESPACHO DEL SUPERINTENDENTE DELEGADO PARA LA PROTECCIÓN DE LA COMPETENCIA"/>
    <n v="15"/>
    <n v="100"/>
    <s v="Se realizó el informe sobre la discusión del proyecto de modificación de la Decisión 608 de la Comunidad Andina de Naciones (CAN). El cual fue presentado el 12 de diciembre de 2025 al Delegado para la Protección de la Competencia, producto de las reuniones realizadas de forma periódica. "/>
    <d v="2025-12-12T00:00:00"/>
    <n v="100"/>
    <s v="Se valida el informe final de discusión del proyecto de modificación de la Decisión 608 de la Comunidad Andina de Naciones (CAN)"/>
    <m/>
    <m/>
    <n v="15"/>
    <x v="5"/>
  </r>
  <r>
    <x v="12"/>
    <s v="DESPACHO DEL SUPERINTENDENTE DELEGADO PARA LA PROTECCIÓN DE LA COMPETENCIA"/>
    <s v="1000.4.1"/>
    <s v="1000-DESPACHO DEL SUPERINTENDENTE DELEGADO PARA LA PROTECCIÓN DE LA COMPETENCIA"/>
    <n v="1"/>
    <x v="1"/>
    <s v="1000.4.1"/>
    <s v="N/A"/>
    <s v="N/A"/>
    <s v="N/A"/>
    <s v="N/A"/>
    <s v="N/A"/>
    <s v="N/A"/>
    <s v="N/A"/>
    <s v="N/A"/>
    <s v="N/A"/>
    <s v="Participar en las reuniones para discusión, aprobación y divulgación del articulado de la modificación a la Decisión 608 de la CAN.  (Listado de asistencia, captura de pantalla de la reunión o acta de discusión)"/>
    <n v="20"/>
    <n v="6"/>
    <s v="Númerica"/>
    <s v="# de reuniones realizadas / 6 reuniones programadas"/>
    <d v="2025-02-03T00:00:00"/>
    <d v="2025-11-28T00:00:00"/>
    <s v="1000-DESPACHO DEL SUPERINTENDENTE DELEGADO PARA LA PROTECCIÓN DE LA COMPETENCIA"/>
    <n v="3"/>
    <n v="100"/>
    <s v="La reunión No. 4 se llevó a cabo el 20 de agosto de 2025. Lo anterior en el marco del articulado de la modificación a la Decisión 608 de la CAN. Esta corresponde a la cuarta de seis reuniones programadas. Durante el mes de septiembre de 2025, la Delegatura para la Protección de la Competencia participó activamente en las reuniones de la Comunidad Andina (CAN) orientadas a la discusión y revisión del articulado de la modificación a la Decisión 608. La reunión N. 5 se realizó 19 de septiembre de 2025 y la reunión N.6 se realizó 25 de septiembre de 2025.Así con esto se completan las 6 reuniones propuestas para discutir la Decisión 608. _x000a_"/>
    <d v="2025-09-25T00:00:00"/>
    <n v="100"/>
    <s v="Se constata la realización de las 6 reuniones de discusión con Delegados de la CAN"/>
    <m/>
    <n v="100"/>
    <n v="3"/>
    <x v="0"/>
  </r>
  <r>
    <x v="12"/>
    <s v="DESPACHO DEL SUPERINTENDENTE DELEGADO PARA LA PROTECCIÓN DE LA COMPETENCIA"/>
    <s v="1000.4.2"/>
    <s v="1000-DESPACHO DEL SUPERINTENDENTE DELEGADO PARA LA PROTECCIÓN DE LA COMPETENCIA"/>
    <n v="1"/>
    <x v="1"/>
    <s v="1000.4.2"/>
    <s v="N/A"/>
    <s v="N/A"/>
    <s v="N/A"/>
    <s v="N/A"/>
    <s v="N/A"/>
    <s v="N/A"/>
    <s v="N/A"/>
    <s v="N/A"/>
    <s v="N/A"/>
    <s v="Realizar la revisión de las modificaciones a la Decisión 608  (Documento de revisión)"/>
    <n v="80"/>
    <n v="1"/>
    <s v="Númerica"/>
    <s v="# de documentos con revisión final / 1 documentos con revisión final"/>
    <d v="2025-08-01T00:00:00"/>
    <d v="2025-12-19T00:00:00"/>
    <s v="1000-DESPACHO DEL SUPERINTENDENTE DELEGADO PARA LA PROTECCIÓN DE LA COMPETENCIA"/>
    <n v="12"/>
    <n v="100"/>
    <s v="Se realizó el informe sobre la discusión del proyecto de modificación de la Decisión 608 de la Comunidad Andina de Naciones (CAN). El cual fue presentado el 12 de diciembre de 2025 al Delegado para la Protección de la Competencia, producto de las reuniones realizadas de forma periódica. "/>
    <d v="2025-12-12T00:00:00"/>
    <n v="100"/>
    <s v="Se valida el cumplimiento de la actividad conforme a lo establecido en el indicador."/>
    <m/>
    <m/>
    <n v="12"/>
    <x v="5"/>
  </r>
  <r>
    <x v="12"/>
    <s v="DESPACHO DEL SUPERINTENDENTE DELEGADO PARA LA PROTECCIÓN DE LA COMPETENCIA"/>
    <s v="1000.5"/>
    <s v="1000-DESPACHO DEL SUPERINTENDENTE DELEGADO PARA LA PROTECCIÓN DE LA COMPETENCIA"/>
    <n v="1"/>
    <x v="0"/>
    <s v="1000.5"/>
    <s v="Innovador"/>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PND - 4-04-1-c- Transformación productiva, internacionalización y acción climática - Políticas de competencia, consumidor e infraestructura de la calidad modernas "/>
    <s v="No"/>
    <s v="N/A"/>
    <s v="Política Servicio al Ciudadano_DIMENSIÓN Gestión con Valores para Resultados"/>
    <s v="PND_9_Ampliar los instrumentosDePrevención;_x000a_PND _16_Construir mecanismosDe autorregulación que fortalezcan la ProtecciónDe laCompetencia;_x000a_PND _17_Sensibilizar en estos aspectos a los empresarios que utilizan plataformas Digitales para sus nichos de mercado."/>
    <s v="Matriz de riesgos de colusión en contratación pública y formulación de mecanismos para reducir dichos riesgos, elaborada y socializada (Matrices guía para identificar riesgos entregada)"/>
    <n v="15"/>
    <n v="1"/>
    <s v="Númerica"/>
    <s v="# de matrices guía para identificar riesgos entregadas / 1 matrices guía para identificar riesgos a realizar"/>
    <d v="2025-01-20T00:00:00"/>
    <d v="2025-12-12T00:00:00"/>
    <s v="1000-DESPACHO DEL SUPERINTENDENTE DELEGADO PARA LA PROTECCIÓN DE LA COMPETENCIA"/>
    <n v="15"/>
    <n v="100"/>
    <s v="El 27 de junio de 2025 el Director de Cumplimiento remitió la guía denominada: Guías o directrices para incentivar de manera eficaz la aplicación de normas de protección y libre competencia económica y proporcionar claridad a empresas, autoridades públicas y de competencia homóloga, elaboradas y publicadas, esta incluye la Matriz de riesgo guía para identificar los principales riesgos de colusión en contratación pública. Sin embargo, faltaba su socialización, la cual adjunto "/>
    <d v="2025-12-11T00:00:00"/>
    <n v="100"/>
    <s v="Se valida el cumplimiento al 100% conforme las evidencias presentadas"/>
    <d v="2025-12-12T00:00:00"/>
    <n v="100"/>
    <n v="15"/>
    <x v="5"/>
  </r>
  <r>
    <x v="12"/>
    <s v="DESPACHO DEL SUPERINTENDENTE DELEGADO PARA LA PROTECCIÓN DE LA COMPETENCIA"/>
    <s v="1000.5.1"/>
    <s v="1000-DESPACHO DEL SUPERINTENDENTE DELEGADO PARA LA PROTECCIÓN DE LA COMPETENCIA"/>
    <n v="1"/>
    <x v="1"/>
    <s v="1000.5.1"/>
    <s v="N/A"/>
    <s v="N/A"/>
    <s v="N/A"/>
    <s v="N/A"/>
    <s v="N/A"/>
    <s v="N/A"/>
    <s v="N/A"/>
    <s v="N/A"/>
    <s v="N/A"/>
    <s v="Diseñar la matriz de riesgos de colusión en contratación pública a partir de la identificación y análisis de los riesgos de colusión en contratación pública (Documento con la identificación de riesgos)"/>
    <n v="20"/>
    <n v="1"/>
    <s v="Númerica"/>
    <s v="# de documentos con la identificación de riesgos diseñadas / 1 Documentos con la identificación de riesgos a diseñar"/>
    <d v="2025-01-20T00:00:00"/>
    <d v="2025-06-27T00:00:00"/>
    <s v="1000-DESPACHO DEL SUPERINTENDENTE DELEGADO PARA LA PROTECCIÓN DE LA COMPETENCIA"/>
    <n v="3"/>
    <n v="100"/>
    <s v="El 27 de junio de 2025 el Director de Cumplimiento remitió la guía denominada: Guías o directrices para incentivar de manera eficaz la aplicación de normas de protección y libre competencia económica y proporcionar claridad a empresas, autoridades públicas y de competencia homóloga, elaboradas y publicadas, esta incluye la Matriz de riesgo guía para identificar los principales riesgos de colusión en contratación pública."/>
    <d v="2025-06-27T00:00:00"/>
    <n v="100"/>
    <s v="Se verifico que el soporte adjuntado diera cumplimiento al entregables del producto"/>
    <d v="2025-06-27T00:00:00"/>
    <n v="100"/>
    <n v="3"/>
    <x v="10"/>
  </r>
  <r>
    <x v="12"/>
    <s v="DESPACHO DEL SUPERINTENDENTE DELEGADO PARA LA PROTECCIÓN DE LA COMPETENCIA"/>
    <s v="1000.5.2"/>
    <s v="1000-DESPACHO DEL SUPERINTENDENTE DELEGADO PARA LA PROTECCIÓN DE LA COMPETENCIA"/>
    <n v="1"/>
    <x v="1"/>
    <s v="1000.5.2"/>
    <s v="N/A"/>
    <s v="N/A"/>
    <s v="N/A"/>
    <s v="N/A"/>
    <s v="N/A"/>
    <s v="N/A"/>
    <s v="N/A"/>
    <s v="N/A"/>
    <s v="N/A"/>
    <s v="Socializar la matriz con los grupos de valor externos (Soportes de la socialización de la matriz con las entidades)"/>
    <n v="80"/>
    <n v="1"/>
    <s v="Númerica"/>
    <s v="# de matrices guía para identificar riesgos socializada / 1 matrices guía para identificar riesgos a socializar"/>
    <d v="2025-07-01T00:00:00"/>
    <d v="2025-12-12T00:00:00"/>
    <s v="1000-DESPACHO DEL SUPERINTENDENTE DELEGADO PARA LA PROTECCIÓN DE LA COMPETENCIA"/>
    <n v="12"/>
    <n v="100"/>
    <s v="El 27 de junio de 2025 el Director de Cumplimiento remitió la guía denominada: Guías o directrices para incentivar de manera eficaz la aplicación de normas de protección y libre competencia económica y proporcionar claridad a empresas, autoridades públicas y de competencia homóloga, elaboradas y publicadas, esta incluye la Matriz de riesgo guía para identificar los principales riesgos de colusión en contratación pública. Sin embargo, faltaba su socialización, la cual adjunto "/>
    <d v="2025-12-11T00:00:00"/>
    <n v="100"/>
    <s v="Se valida el cumplimiento al 100% conforme las evidencias presentadas"/>
    <d v="2025-12-12T00:00:00"/>
    <n v="100"/>
    <n v="12"/>
    <x v="5"/>
  </r>
  <r>
    <x v="12"/>
    <s v="DESPACHO DEL SUPERINTENDENTE DELEGADO PARA LA PROTECCIÓN DE LA COMPETENCIA"/>
    <s v="1000.6"/>
    <s v="1000-DESPACHO DEL SUPERINTENDENTE DELEGADO PARA LA PROTECCIÓN DE LA COMPETENCIA"/>
    <n v="1"/>
    <x v="0"/>
    <s v="1000.6"/>
    <s v="Innovador"/>
    <s v="Mejorar la oportunidad en la atención de trámites y servicios."/>
    <s v="Avance promedio de cumplimiento de productos asociados a mejorar la oportunidad en la atención de trámites y servicios."/>
    <s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N/A"/>
    <s v="No"/>
    <s v="N/A"/>
    <s v="Política Fortalecimiento Organizacional y Simplificación de Procesos _DIMENSIÓN Gestión con Valores para Resultados"/>
    <s v="N/A"/>
    <s v="Herramienta de control y gestión de los tiempos de las actividades de los procedimientos de la Delegatura, diseñada y probada  (Matrices con el registro  de los tiempos de cada actividad entregado)"/>
    <n v="15"/>
    <n v="1"/>
    <s v="Númerica"/>
    <s v="# de matrices con el registro  de los tiempos / 1 matrices con la descripción de los tiempos planeadas"/>
    <d v="2025-01-20T00:00:00"/>
    <d v="2025-12-12T00:00:00"/>
    <s v="1000-DESPACHO DEL SUPERINTENDENTE DELEGADO PARA LA PROTECCIÓN DE LA COMPETENCIA"/>
    <n v="15"/>
    <n v="100"/>
    <s v="Se realizaron las matrices con el registro de los tiempos de los procedimientos de la Delegatura, las cuales se encuentran en el archivo adjunto divididas por temática, en cumplimiento de la meta de cuatro (4) matrices. Adicionalmente, en el informe se presenta la prueba piloto de la herramienta de control desarrollada en la plataforma Power BI."/>
    <d v="2025-12-05T00:00:00"/>
    <n v="100"/>
    <s v="Se evidencia el Excel y el informe de la prueba piloto con la herramienta diseñada para el control de tiempos de los procedimientos de la Delegatura."/>
    <m/>
    <m/>
    <n v="15"/>
    <x v="5"/>
  </r>
  <r>
    <x v="12"/>
    <s v="DESPACHO DEL SUPERINTENDENTE DELEGADO PARA LA PROTECCIÓN DE LA COMPETENCIA"/>
    <s v="1000.6.1"/>
    <s v="1000-DESPACHO DEL SUPERINTENDENTE DELEGADO PARA LA PROTECCIÓN DE LA COMPETENCIA"/>
    <n v="1"/>
    <x v="1"/>
    <s v="1000.6.1"/>
    <s v="N/A"/>
    <s v="N/A"/>
    <s v="N/A"/>
    <s v="N/A"/>
    <s v="N/A"/>
    <s v="N/A"/>
    <s v="N/A"/>
    <s v="N/A"/>
    <s v="N/A"/>
    <s v="Diseñar la herramienta de control y gestión de tiempos (Matrices por procedimiento)"/>
    <n v="20"/>
    <n v="4"/>
    <s v="Númerica"/>
    <s v="# de matrices con la descripción de actividades / 4 matrices con la descripción de actividades planeadas"/>
    <d v="2025-01-20T00:00:00"/>
    <d v="2025-06-27T00:00:00"/>
    <s v="1000-DESPACHO DEL SUPERINTENDENTE DELEGADO PARA LA PROTECCIÓN DE LA COMPETENCIA"/>
    <n v="3"/>
    <n v="100"/>
    <s v="El 30 de mayo de 2025 se remitieron las matrices con la descripción de las actividades de los procedimientos de la Delegatura, elaboradas por la profesional Laura Salazar, a la Delegada para la Protección de la Competencia."/>
    <d v="2025-05-30T00:00:00"/>
    <n v="100"/>
    <s v="Se avala evidencia presentada por el área."/>
    <d v="2025-05-30T00:00:00"/>
    <n v="100"/>
    <n v="3"/>
    <x v="10"/>
  </r>
  <r>
    <x v="12"/>
    <s v="DESPACHO DEL SUPERINTENDENTE DELEGADO PARA LA PROTECCIÓN DE LA COMPETENCIA"/>
    <s v="1000.6.2"/>
    <s v="1000-DESPACHO DEL SUPERINTENDENTE DELEGADO PARA LA PROTECCIÓN DE LA COMPETENCIA"/>
    <n v="1"/>
    <x v="1"/>
    <s v="1000.6.2"/>
    <s v="N/A"/>
    <s v="N/A"/>
    <s v="N/A"/>
    <s v="N/A"/>
    <s v="N/A"/>
    <s v="N/A"/>
    <s v="N/A"/>
    <s v="N/A"/>
    <s v="N/A"/>
    <s v="Establecer las metas de tiempos de atención de las actividades definidas en la herramienta, a partir del histórico de atención de los trámites activos  (Matrices con los tiempos registrados de los trámites de la vigencia 2024)"/>
    <n v="40"/>
    <n v="4"/>
    <s v="Númerica"/>
    <s v="# de matrices con el registro  de los tiempos / 4 matrices con la descripción de los tiempos planeadas"/>
    <d v="2025-07-01T00:00:00"/>
    <d v="2025-11-14T00:00:00"/>
    <s v="1000-DESPACHO DEL SUPERINTENDENTE DELEGADO PARA LA PROTECCIÓN DE LA COMPETENCIA"/>
    <n v="6"/>
    <n v="100"/>
    <s v="Se realizaron las matrices con el registro de los tiempos de los procedimientos de la Delegatura, las cuales se encuentran en el archivo adjunto divididas por temática, en cumplimiento de la meta de cuatro (4) matrices. Adicionalmente, en el informe se presenta la prueba piloto de la herramienta de control desarrollada en la plataforma Power BI."/>
    <d v="2025-11-14T00:00:00"/>
    <n v="100"/>
    <s v="Se realizó la validación del archivo en Excel con las matrices desarrolladas por cada hoja, las cuales corresponden al total de las cuatro matrices previstas para la vigencia."/>
    <d v="2025-11-14T00:00:00"/>
    <n v="100"/>
    <n v="6"/>
    <x v="0"/>
  </r>
  <r>
    <x v="12"/>
    <s v="DESPACHO DEL SUPERINTENDENTE DELEGADO PARA LA PROTECCIÓN DE LA COMPETENCIA"/>
    <s v="1000.6.3"/>
    <s v="1000-DESPACHO DEL SUPERINTENDENTE DELEGADO PARA LA PROTECCIÓN DE LA COMPETENCIA"/>
    <n v="1"/>
    <x v="1"/>
    <s v="1000.6.3"/>
    <s v="N/A"/>
    <s v="N/A"/>
    <s v="N/A"/>
    <s v="N/A"/>
    <s v="N/A"/>
    <s v="N/A"/>
    <s v="N/A"/>
    <s v="N/A"/>
    <s v="N/A"/>
    <s v="Realizar prueba piloto de la herramienta de control y gestión (Informe de los resultados de la prueba piloto)"/>
    <n v="40"/>
    <n v="1"/>
    <s v="Númerica"/>
    <s v="# de Prueba Piloto realizada / 1 Prueba Piloto programada"/>
    <d v="2025-11-14T00:00:00"/>
    <d v="2025-12-12T00:00:00"/>
    <s v="1000-DESPACHO DEL SUPERINTENDENTE DELEGADO PARA LA PROTECCIÓN DE LA COMPETENCIA"/>
    <n v="6"/>
    <n v="100"/>
    <s v="Se realizaron las matrices con el registro de los tiempos de los procedimientos de la Delegatura, las cuales se encuentran en el archivo adjunto divididas por temática, en cumplimiento de la meta de cuatro (4) matrices. Adicionalmente, en el informe se presenta la prueba piloto de la herramienta de control desarrollada en la plataforma Power BI."/>
    <d v="2025-12-04T00:00:00"/>
    <n v="100"/>
    <s v="Se valida la prueba piloto con el registro de los tiempos de los procedimientos de la Delegatura."/>
    <m/>
    <m/>
    <n v="6"/>
    <x v="5"/>
  </r>
  <r>
    <x v="13"/>
    <s v="GRUPO DE TRABAJO DE ADMINISTRACIÓN DE PERSONAL"/>
    <s v="111.1"/>
    <s v="111-GRUPO DE TRABAJO DE ADMINISTRACIÓN DE PERSONAL"/>
    <n v="2"/>
    <x v="0"/>
    <s v="111.1"/>
    <s v="Operativo"/>
    <s v="Fortalecer el Sistema Integral de Gestión Institucional en el marco del Modelo Integrado de Planeación y gestión para mejorar la prestación del servicio."/>
    <s v="Cumplimiento de productos del PAI asociados a Fortacer el Sistema Integral de Gestión Institucional para mejorar la prestación del servicio. _x000a_"/>
    <s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N/A"/>
    <s v="No"/>
    <s v="N/A"/>
    <s v="Política de Gestión Estratégica del Talento Humano _DIMENSIÓN Talento humano"/>
    <s v="DECRETO 612"/>
    <s v="Plan anual de Previsión de Recursos Humanos, Elaborado y publicado en la página web de la SIC e Intrasic (Documento del Plan anual de Previsión de Recursos Humanos)"/>
    <n v="20"/>
    <n v="1"/>
    <s v="Númerica"/>
    <s v="# de Plan anual de Previsión  elaborado y publicado / 1 Plan anual de Previsión a  elaborar y publicar"/>
    <d v="2025-01-15T00:00:00"/>
    <d v="2025-01-31T00:00:00"/>
    <s v="111-GRUPO DE TRABAJO DE ADMINISTRACIÓN DE PERSONAL"/>
    <n v="20"/>
    <n v="100"/>
    <s v="Se reenvía nuevamente conforme a las instrucciones de la OAP, dando cumplimiento al producto y a las actividades propuestas dentro de los plazos establecidos."/>
    <d v="2025-01-31T00:00:00"/>
    <n v="100"/>
    <s v="Se avala el cumplimiento de la presente producto "/>
    <d v="2025-01-31T00:00:00"/>
    <n v="100"/>
    <n v="20"/>
    <x v="4"/>
  </r>
  <r>
    <x v="13"/>
    <s v="GRUPO DE TRABAJO DE ADMINISTRACIÓN DE PERSONAL"/>
    <s v="111.1.1"/>
    <s v="111-GRUPO DE TRABAJO DE ADMINISTRACIÓN DE PERSONAL"/>
    <n v="2"/>
    <x v="1"/>
    <s v="111.1.1"/>
    <s v="N/A"/>
    <s v="N/A"/>
    <s v="N/A"/>
    <s v="N/A"/>
    <s v="N/A"/>
    <s v="N/A"/>
    <s v="N/A"/>
    <s v="N/A"/>
    <s v="N/A"/>
    <s v="Elaborar el Plan anual de Previsión de Recursos Humanos (Único entregable) (Documento del Plan anual de Previsión de Recursos Humanos)"/>
    <n v="50"/>
    <n v="1"/>
    <s v="Númerica"/>
    <s v="# de Plan anual de Previsión de Recursos Humanos elaborado / 1 Plan anual de Previsión de Recursos Humanos  a elaborar"/>
    <d v="2025-01-15T00:00:00"/>
    <d v="2025-01-31T00:00:00"/>
    <s v="111-GRUPO DE TRABAJO DE ADMINISTRACIÓN DE PERSONAL"/>
    <n v="10"/>
    <n v="100"/>
    <s v="Se da cumplimento al producto y a las actividades propuestas en las fechas establecidas"/>
    <d v="2025-01-31T00:00:00"/>
    <n v="100"/>
    <s v="Se avala el cumplimiento de la presente actividad mediante documento de plan de previsión de recursos humano "/>
    <d v="2025-01-31T00:00:00"/>
    <n v="100"/>
    <n v="10"/>
    <x v="4"/>
  </r>
  <r>
    <x v="13"/>
    <s v="GRUPO DE TRABAJO DE ADMINISTRACIÓN DE PERSONAL"/>
    <s v="111.1.2"/>
    <s v="111-GRUPO DE TRABAJO DE ADMINISTRACIÓN DE PERSONAL"/>
    <n v="2"/>
    <x v="1"/>
    <s v="111.1.2"/>
    <s v="N/A"/>
    <s v="N/A"/>
    <s v="N/A"/>
    <s v="N/A"/>
    <s v="N/A"/>
    <s v="N/A"/>
    <s v="N/A"/>
    <s v="N/A"/>
    <s v="N/A"/>
    <s v="Publicar el Plan anual de Previsión de Recursos Humanos (Único entregable) (Captura de pantalla de la publicación en la página web de la SIC e Intrasic)"/>
    <n v="50"/>
    <n v="1"/>
    <s v="Númerica"/>
    <s v="# de Plan anual de Previsión de Recursos Humanos publicado / 1 Plan anual de Previsión de Recursos Humanos  a publicar"/>
    <d v="2025-01-15T00:00:00"/>
    <d v="2025-01-31T00:00:00"/>
    <s v="111-GRUPO DE TRABAJO DE ADMINISTRACIÓN DE PERSONAL"/>
    <n v="10"/>
    <n v="100"/>
    <s v="Se da cumplimento al producto y a las actividades propuestas en las fechas establecidas"/>
    <d v="2025-01-31T00:00:00"/>
    <n v="100"/>
    <s v="Se avala el cumplimiento de la presente actividad mediante la publicación del plan de previsión de recursos humanos "/>
    <d v="2025-01-31T00:00:00"/>
    <n v="100"/>
    <n v="10"/>
    <x v="4"/>
  </r>
  <r>
    <x v="13"/>
    <s v="GRUPO DE TRABAJO DE ADMINISTRACIÓN DE PERSONAL"/>
    <s v="111.2"/>
    <s v="111-GRUPO DE TRABAJO DE ADMINISTRACIÓN DE PERSONAL"/>
    <n v="2"/>
    <x v="0"/>
    <s v="111.2"/>
    <s v="Operativo"/>
    <s v="Fortalecer el Sistema Integral de Gestión Institucional en el marco del Modelo Integrado de Planeación y gestión para mejorar la prestación del servicio."/>
    <s v="Cumplimiento de productos del PAI asociados a Fortacer el Sistema Integral de Gestión Institucional para mejorar la prestación del servicio. _x000a_"/>
    <s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N/A"/>
    <s v="No"/>
    <s v="N/A"/>
    <s v="Política de Gestión Estratégica del Talento Humano _DIMENSIÓN Talento humano"/>
    <s v="DECRETO 612"/>
    <s v="Plan anual de Vacantes, Elaborado y publicado en la página web de la SIC e Intrasic (Documento del Plan anual de Vacantes)"/>
    <n v="20"/>
    <n v="1"/>
    <s v="Númerica"/>
    <s v="# de Plan anual vacantes elaborado y publicado / 1 Plan anual  vacantes a  elaborar y publicar"/>
    <d v="2025-01-15T00:00:00"/>
    <d v="2025-01-31T00:00:00"/>
    <s v="111-GRUPO DE TRABAJO DE ADMINISTRACIÓN DE PERSONAL"/>
    <n v="20"/>
    <n v="100"/>
    <s v="Se reenvía nuevamente conforme a las instrucciones de la OAP, dando cumplimiento al producto y a las actividades propuestas dentro de los plazos establecidos."/>
    <d v="2025-01-31T00:00:00"/>
    <n v="100"/>
    <s v="Se avala el cumplimiento del presente producto plan de vacantes "/>
    <d v="2025-01-31T00:00:00"/>
    <n v="100"/>
    <n v="20"/>
    <x v="4"/>
  </r>
  <r>
    <x v="13"/>
    <s v="GRUPO DE TRABAJO DE ADMINISTRACIÓN DE PERSONAL"/>
    <s v="111.2.1"/>
    <s v="111-GRUPO DE TRABAJO DE ADMINISTRACIÓN DE PERSONAL"/>
    <n v="2"/>
    <x v="1"/>
    <s v="111.2.1"/>
    <s v="N/A"/>
    <s v="N/A"/>
    <s v="N/A"/>
    <s v="N/A"/>
    <s v="N/A"/>
    <s v="N/A"/>
    <s v="N/A"/>
    <s v="N/A"/>
    <s v="N/A"/>
    <s v="Elaborar el Plan anual de Vacantes (Único entregable) (Documento del Plan anual de Vacantes)"/>
    <n v="50"/>
    <n v="1"/>
    <s v="Númerica"/>
    <s v="# de Plan anual de vacantes elaborado / 1 Plan anual de  vacantes a elaborar"/>
    <d v="2025-01-15T00:00:00"/>
    <d v="2025-01-31T00:00:00"/>
    <s v="111-GRUPO DE TRABAJO DE ADMINISTRACIÓN DE PERSONAL"/>
    <n v="10"/>
    <n v="100"/>
    <s v="Se da cumplimento al producto y a las actividades propuestas en las fechas establecidas"/>
    <d v="2025-01-31T00:00:00"/>
    <n v="100"/>
    <s v="Se avala el cumplimiento de la presente actividad mediante documento plan de vacantes "/>
    <d v="2025-01-31T00:00:00"/>
    <n v="100"/>
    <n v="10"/>
    <x v="4"/>
  </r>
  <r>
    <x v="13"/>
    <s v="GRUPO DE TRABAJO DE ADMINISTRACIÓN DE PERSONAL"/>
    <s v="111.2.2"/>
    <s v="111-GRUPO DE TRABAJO DE ADMINISTRACIÓN DE PERSONAL"/>
    <n v="2"/>
    <x v="1"/>
    <s v="111.2.2"/>
    <s v="N/A"/>
    <s v="N/A"/>
    <s v="N/A"/>
    <s v="N/A"/>
    <s v="N/A"/>
    <s v="N/A"/>
    <s v="N/A"/>
    <s v="N/A"/>
    <s v="N/A"/>
    <s v="Publicar el Plan anual de Vacantes (Único entregable) (Captura de pantalla de la publicación en la página web de la SIC e Intrasic)"/>
    <n v="50"/>
    <n v="1"/>
    <s v="Númerica"/>
    <s v="# de Plan anual de vacantes publicado / 1 Plan anual vacantes a publicar"/>
    <d v="2025-01-15T00:00:00"/>
    <d v="2025-01-31T00:00:00"/>
    <s v="111-GRUPO DE TRABAJO DE ADMINISTRACIÓN DE PERSONAL"/>
    <n v="10"/>
    <n v="100"/>
    <s v="Se da cumplimento al producto y a las actividades propuestas en las fechas establecidas"/>
    <d v="2025-01-31T00:00:00"/>
    <n v="100"/>
    <s v="Se avala el cumplimiento de la presente actividad publicación del plan de vacantes."/>
    <d v="2025-01-31T00:00:00"/>
    <n v="100"/>
    <n v="10"/>
    <x v="4"/>
  </r>
  <r>
    <x v="13"/>
    <s v="GRUPO DE TRABAJO DE ADMINISTRACIÓN DE PERSONAL"/>
    <s v="111.3"/>
    <s v="111-GRUPO DE TRABAJO DE ADMINISTRACIÓN DE PERSONAL"/>
    <n v="2"/>
    <x v="0"/>
    <s v="111.3"/>
    <s v="Innovador"/>
    <s v="Fortalecer la gestión de la información, el conocimiento y la innovación para optimizar la capacidad institucional _x000a_"/>
    <s v="Cumplimiento de productos del PAI asociados a Fortalecer la gestión de la información, el conocimiento y la innovación para optimizar la capacidad institucional _x000a_"/>
    <s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N/A"/>
    <s v="Si"/>
    <s v="C-3599-0200-0005-53105b"/>
    <s v="Política de Gestión Estratégica del Talento Humano _DIMENSIÓN Talento humano"/>
    <s v="N/A"/>
    <s v="Estrategia que permita la continuidad en la prestación de servicio,  la garantía del bienestar integral y la adecuada gestión del conocimiento, implementada  (Herramienta tecnológica para retención del conocimiento)"/>
    <n v="60"/>
    <n v="1"/>
    <s v="Númerica"/>
    <s v="# de Herramienta tecnológica implementada / 1 Herramienta tecnológica ejecutada"/>
    <d v="2025-01-02T00:00:00"/>
    <d v="2025-12-19T00:00:00"/>
    <s v="111-GRUPO DE TRABAJO DE ADMINISTRACIÓN DE PERSONAL;_x000a_20-OFICINA DE TECNOLOGÍA E INFORMÁTICA;_x000a_73-GRUPO DE TRABAJO DE COMUNICACION"/>
    <n v="60"/>
    <m/>
    <m/>
    <m/>
    <m/>
    <m/>
    <m/>
    <m/>
    <n v="0"/>
    <x v="5"/>
  </r>
  <r>
    <x v="13"/>
    <s v="GRUPO DE TRABAJO DE ADMINISTRACIÓN DE PERSONAL"/>
    <s v="111.3.1"/>
    <s v="111-GRUPO DE TRABAJO DE ADMINISTRACIÓN DE PERSONAL"/>
    <n v="2"/>
    <x v="1"/>
    <s v="111.3.1"/>
    <s v="N/A"/>
    <s v="N/A"/>
    <s v="N/A"/>
    <s v="N/A"/>
    <s v="N/A"/>
    <s v="N/A"/>
    <s v="N/A"/>
    <s v="N/A"/>
    <s v="N/A"/>
    <s v="Implementar una herramienta tecnológica para retención del conocimiento de los servidores públicos  de la entidad por retiro.  (Manual de usuario y acta de entrega de la herramienta)"/>
    <n v="50"/>
    <n v="2"/>
    <s v="Númerica"/>
    <s v="# de Manual de usuario y acta de entrega final elaborados / 2 Manual de usuario y acta de entrega final recibidos"/>
    <d v="2025-01-02T00:00:00"/>
    <d v="2025-02-28T00:00:00"/>
    <s v="111-GRUPO DE TRABAJO DE ADMINISTRACIÓN DE PERSONAL;_x000a_20-OFICINA DE TECNOLOGÍA E INFORMÁTICA"/>
    <n v="30"/>
    <n v="100"/>
    <s v="se realiza el Manual de usuario y acta de entrega final elaborados"/>
    <d v="2025-02-28T00:00:00"/>
    <n v="100"/>
    <s v="Se avala el cumplimiento de la presente actividad mediante acta de entrega y manual del usuario "/>
    <d v="2025-02-28T00:00:00"/>
    <n v="100"/>
    <n v="30"/>
    <x v="3"/>
  </r>
  <r>
    <x v="13"/>
    <s v="GRUPO DE TRABAJO DE ADMINISTRACIÓN DE PERSONAL"/>
    <s v="111.3.2"/>
    <s v="111-GRUPO DE TRABAJO DE ADMINISTRACIÓN DE PERSONAL"/>
    <n v="2"/>
    <x v="1"/>
    <s v="111.3.2"/>
    <s v="N/A"/>
    <s v="N/A"/>
    <s v="N/A"/>
    <s v="N/A"/>
    <s v="N/A"/>
    <s v="N/A"/>
    <s v="N/A"/>
    <s v="N/A"/>
    <s v="N/A"/>
    <s v="Fomentar la apropiación de la herramienta a través de un recurso pedagógico y la encuesta de satisfacción   (Video didáctico para el diligenciamiento de la herramienta y resultados  de la encuesta de satisfacción)"/>
    <n v="25"/>
    <n v="2"/>
    <s v="Númerica"/>
    <s v="# de Soportes realizados / 2 Soportes programados"/>
    <d v="2025-02-03T00:00:00"/>
    <d v="2025-12-19T00:00:00"/>
    <s v="111-GRUPO DE TRABAJO DE ADMINISTRACIÓN DE PERSONAL;_x000a_20-OFICINA DE TECNOLOGÍA E INFORMÁTICA;_x000a_73-GRUPO DE TRABAJO DE COMUNICACION"/>
    <n v="15"/>
    <n v="50"/>
    <s v="Se realizó el video didáctico para el diligenciamiento de la Herramienta tecnológica para retención del conocimiento"/>
    <m/>
    <n v="50"/>
    <s v="Se avala el avance dado a la presente actividad de transferencia del conocimiento de los funcionarios que se retiran por concurso de méritos."/>
    <m/>
    <m/>
    <n v="7.5"/>
    <x v="5"/>
  </r>
  <r>
    <x v="13"/>
    <s v="GRUPO DE TRABAJO DE ADMINISTRACIÓN DE PERSONAL"/>
    <s v="111.3.3"/>
    <s v="111-GRUPO DE TRABAJO DE ADMINISTRACIÓN DE PERSONAL"/>
    <n v="2"/>
    <x v="1"/>
    <s v="111.3.3"/>
    <s v="N/A"/>
    <s v="N/A"/>
    <s v="N/A"/>
    <s v="N/A"/>
    <s v="N/A"/>
    <s v="N/A"/>
    <s v="N/A"/>
    <s v="N/A"/>
    <s v="N/A"/>
    <s v="Realizar seguimiento trimestral  al diligenciamiento de la herramienta por parte de los servidores que se retiran y  apropiación por parte de los funcionarios que ingresan  y presentarlo al CIGD     (Informes (trimestrales)"/>
    <n v="25"/>
    <n v="2"/>
    <s v="Númerica"/>
    <s v="# de informes trimestrales elaborados / 2 informes trimestrales entregados"/>
    <d v="2025-06-03T00:00:00"/>
    <d v="2025-12-19T00:00:00"/>
    <s v="111-GRUPO DE TRABAJO DE ADMINISTRACIÓN DE PERSONAL"/>
    <n v="15"/>
    <n v="100"/>
    <s v="Se anexa informe de septiembre, octubre, noviembre."/>
    <m/>
    <n v="100"/>
    <s v="Se verifica el cumplimiento de la actividad al 100%, soporte corresponde el entregable  "/>
    <m/>
    <m/>
    <n v="15"/>
    <x v="5"/>
  </r>
  <r>
    <x v="14"/>
    <s v="DIRECCIÓN DE INVESTIGACIONES DE PROTECCIÓN DE DATOS PERSONALES"/>
    <s v="7100.1"/>
    <s v="7100-DIRECCIÓN DE INVESTIGACIONES DE PROTECCIÓN DE DATOS PERSONALES"/>
    <n v="2"/>
    <x v="0"/>
    <s v="7100.1"/>
    <s v="Operativo"/>
    <s v="Promover el enfoque preventivo, diferencial y territorial en el que hacer misional de la entidad _x000a_"/>
    <s v="Cumplimiento de productos del PAI asociados a Fortalecer la gestión de la información, el conocimiento y la innovación para optimizar la capacidad institucional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PND - 2-01-4-c- Seguridad humana y justicia social - Portabilidad de datos para el empoderamiento ciudadano "/>
    <s v="Si"/>
    <s v="C-3503-0200-0012-20104c"/>
    <s v="Política Participación Ciudadana en la Gestión Pública _DIMENSIÓN Gestión con Valores para Resultados"/>
    <s v="N/A"/>
    <s v="Capacitaciones dirigidas al a los sujetos obligados para la adecuada inscripción de sus bases de datos en el Registro Nacional de Bases de Datos (RNBD), realizadas (registros fotográficos/capturas de pantallas )"/>
    <n v="50"/>
    <n v="6"/>
    <s v="Númerica"/>
    <s v="# de capacitaciones realizadas / 6 capacitaciones a realizar"/>
    <d v="2025-02-04T00:00:00"/>
    <d v="2025-12-16T00:00:00"/>
    <s v="7100-DIRECCIÓN DE INVESTIGACIONES DE PROTECCIÓN DE DATOS PERSONALES;_x000a_73-GRUPO DE TRABAJO DE COMUNICACION"/>
    <n v="50"/>
    <n v="100"/>
    <s v="Se realizaron las seis (6) capacitaciones programadas sobre la Actualización del RNBD, según cronograma enviado al comienzo del año."/>
    <m/>
    <n v="100"/>
    <s v="Se verifico el cumplimiento del producto el cual se propuso realizar 6 capacitaciones dirigidas a los sujetos obligados par la adecuada inscripción de sus bases de datos en el Registro Nacional de Bases de Datos. "/>
    <m/>
    <m/>
    <n v="50"/>
    <x v="5"/>
  </r>
  <r>
    <x v="14"/>
    <s v="DIRECCIÓN DE INVESTIGACIONES DE PROTECCIÓN DE DATOS PERSONALES"/>
    <s v="7100.1.1"/>
    <s v="7100-DIRECCIÓN DE INVESTIGACIONES DE PROTECCIÓN DE DATOS PERSONALES"/>
    <n v="2"/>
    <x v="1"/>
    <s v="7100.1.1"/>
    <s v="N/A"/>
    <s v="N/A"/>
    <s v="N/A"/>
    <s v="N/A"/>
    <s v="N/A"/>
    <s v="N/A"/>
    <s v="N/A"/>
    <s v="N/A"/>
    <s v="N/A"/>
    <s v="Elaborar y enviar cronograma de capacitaciones al grupo de comunicaciones  (correo electrónico con cronograma/único entregable)"/>
    <n v="10"/>
    <n v="1"/>
    <s v="Númerica"/>
    <s v="# de cronogramas enviados / 1 cronograma de capacitación a enviar"/>
    <d v="2025-02-04T00:00:00"/>
    <d v="2025-02-07T00:00:00"/>
    <s v="7100-DIRECCIÓN DE INVESTIGACIONES DE PROTECCIÓN DE DATOS PERSONALES"/>
    <n v="5"/>
    <n v="100"/>
    <s v="Se elaboró y envío el cronograma de las 6 capacitaciones sobre la adecuada inscripción en el Registro Nacional de Bases de Datos -RNBD al grupo de comunicaciones"/>
    <d v="2025-02-07T00:00:00"/>
    <n v="100"/>
    <s v="Se evidencia soporte."/>
    <d v="2025-02-07T00:00:00"/>
    <n v="100"/>
    <n v="5"/>
    <x v="3"/>
  </r>
  <r>
    <x v="14"/>
    <s v="DIRECCIÓN DE INVESTIGACIONES DE PROTECCIÓN DE DATOS PERSONALES"/>
    <s v="7100.1.2"/>
    <s v="7100-DIRECCIÓN DE INVESTIGACIONES DE PROTECCIÓN DE DATOS PERSONALES"/>
    <n v="2"/>
    <x v="1"/>
    <s v="7100.1.2"/>
    <s v="N/A"/>
    <s v="N/A"/>
    <s v="N/A"/>
    <s v="N/A"/>
    <s v="N/A"/>
    <s v="N/A"/>
    <s v="N/A"/>
    <s v="N/A"/>
    <s v="N/A"/>
    <s v="Realizar capacitaciones en temas relacionados con datos personales. (Registro fotográfico o captura de pantalla)"/>
    <n v="60"/>
    <n v="6"/>
    <s v="Númerica"/>
    <s v="# de capacitaciones realizadas / 6 capacitaciones a realizar"/>
    <d v="2025-02-11T00:00:00"/>
    <d v="2025-11-28T00:00:00"/>
    <s v="7100-DIRECCIÓN DE INVESTIGACIONES DE PROTECCIÓN DE DATOS PERSONALES;_x000a_73-GRUPO DE TRABAJO DE COMUNICACION"/>
    <n v="30"/>
    <n v="100"/>
    <s v="Realización de la sexta y última capacitación sobre la actualización del RNBD el 9 de octubre de 2025"/>
    <m/>
    <n v="100"/>
    <s v="Se verifico el cumplimiento de la actividad con la realización de la 6ta capacitación de protección de Datos personales. "/>
    <m/>
    <n v="100"/>
    <n v="30"/>
    <x v="0"/>
  </r>
  <r>
    <x v="14"/>
    <s v="DIRECCIÓN DE INVESTIGACIONES DE PROTECCIÓN DE DATOS PERSONALES"/>
    <s v="7100.1.3"/>
    <s v="7100-DIRECCIÓN DE INVESTIGACIONES DE PROTECCIÓN DE DATOS PERSONALES"/>
    <n v="2"/>
    <x v="1"/>
    <s v="7100.1.3"/>
    <s v="N/A"/>
    <s v="N/A"/>
    <s v="N/A"/>
    <s v="N/A"/>
    <s v="N/A"/>
    <s v="N/A"/>
    <s v="N/A"/>
    <s v="N/A"/>
    <s v="N/A"/>
    <s v="Realizar informes de capacitaciones realizadas  (Informe elaborado)"/>
    <n v="30"/>
    <n v="6"/>
    <s v="Númerica"/>
    <s v="# de informe realizado / 6 informes a realizar"/>
    <d v="2025-02-11T00:00:00"/>
    <d v="2025-12-16T00:00:00"/>
    <s v="7100-DIRECCIÓN DE INVESTIGACIONES DE PROTECCIÓN DE DATOS PERSONALES"/>
    <n v="15"/>
    <n v="100"/>
    <s v="Realización de la sexta y última capacitación sobre la actualización del RNBD el 9 de octubre de 2025"/>
    <m/>
    <n v="100"/>
    <s v="Se verifica el cumplimiento del producto propuesto "/>
    <m/>
    <m/>
    <n v="15"/>
    <x v="5"/>
  </r>
  <r>
    <x v="14"/>
    <s v="DIRECCIÓN DE INVESTIGACIONES DE PROTECCIÓN DE DATOS PERSONALES"/>
    <s v="7100.2"/>
    <s v="7100-DIRECCIÓN DE INVESTIGACIONES DE PROTECCIÓN DE DATOS PERSONALES"/>
    <n v="2"/>
    <x v="0"/>
    <s v="7100.2"/>
    <s v="Innovador"/>
    <s v="Mejorar la oportunidad en la atención de trámites y servicios."/>
    <s v="Avance promedio de cumplimiento de productos asociados a mejorar la oportunidad en la atención de trámites y servicios."/>
    <s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N/A"/>
    <s v="No"/>
    <s v="C-3503-0200-0012-20104c"/>
    <s v="Política Fortalecimiento Organizacional y Simplificación de Procesos _DIMENSIÓN Gestión con Valores para Resultados"/>
    <s v="N/A"/>
    <s v="Modelo de inteligencia artificial (IA) para el análisis de las políticas de tratamiento de datos personales cargadas por los sujetos obligados en el Registro Nacional de Bases de Datos (RNBD), para la optimización del recurso humano, implementado (Informe que evidencie el paso a producción)"/>
    <n v="50"/>
    <n v="1"/>
    <s v="Númerica"/>
    <s v="# de informe realizado / 1 informes a realizar"/>
    <d v="2025-02-03T00:00:00"/>
    <d v="2025-09-30T00:00:00"/>
    <s v="7100-DIRECCIÓN DE INVESTIGACIONES DE PROTECCIÓN DE DATOS PERSONALES"/>
    <n v="50"/>
    <n v="100"/>
    <s v="Se ejecutaron todas las etapas del producto dentro de los términos de acuerdo con las evidencias registradas en la plataforma. Se culmina con el informe final que se adjunta."/>
    <d v="2025-09-30T00:00:00"/>
    <n v="100"/>
    <s v="Se verifica el cumplimiento del producto con el informe del paso a producción de la versión del sistema RNBD que incluye la integración con el Detector de Políticas"/>
    <d v="2025-09-30T00:00:00"/>
    <n v="100"/>
    <n v="50"/>
    <x v="7"/>
  </r>
  <r>
    <x v="14"/>
    <s v="DIRECCIÓN DE INVESTIGACIONES DE PROTECCIÓN DE DATOS PERSONALES"/>
    <s v="7100.2.1"/>
    <s v="7100-DIRECCIÓN DE INVESTIGACIONES DE PROTECCIÓN DE DATOS PERSONALES"/>
    <n v="2"/>
    <x v="1"/>
    <s v="7100.2.1"/>
    <s v="N/A"/>
    <s v="N/A"/>
    <s v="N/A"/>
    <s v="N/A"/>
    <s v="N/A"/>
    <s v="N/A"/>
    <s v="N/A"/>
    <s v="N/A"/>
    <s v="N/A"/>
    <s v="Realizar el diseño de la integración de la herramienta del Detector de Políticas con el Registro Nacional de Bases de Datos (Documento técnico con los diagramas de componentes requeridos y la descripción de cada uno)"/>
    <n v="20"/>
    <n v="1"/>
    <s v="Númerica"/>
    <s v="# de documentos elaborados y enviados / 1 documento a elaborar y enviar"/>
    <d v="2025-02-03T00:00:00"/>
    <d v="2025-03-17T00:00:00"/>
    <s v="7100-DIRECCIÓN DE INVESTIGACIONES DE PROTECCIÓN DE DATOS PERSONALES"/>
    <n v="10"/>
    <n v="100"/>
    <s v="Se elaboró y envío el documento técnico con los diagramas de componentes y definiciones requeridas para la integración del detector de políticas con el Registro Nacional de Bases de Datos"/>
    <d v="2025-03-17T00:00:00"/>
    <n v="100"/>
    <s v="Se avala el cumplimiento de la actividad."/>
    <d v="2025-03-17T00:00:00"/>
    <n v="100"/>
    <n v="10"/>
    <x v="6"/>
  </r>
  <r>
    <x v="14"/>
    <s v="DIRECCIÓN DE INVESTIGACIONES DE PROTECCIÓN DE DATOS PERSONALES"/>
    <s v="7100.2.2"/>
    <s v="7100-DIRECCIÓN DE INVESTIGACIONES DE PROTECCIÓN DE DATOS PERSONALES"/>
    <n v="2"/>
    <x v="1"/>
    <s v="7100.2.2"/>
    <s v="N/A"/>
    <s v="N/A"/>
    <s v="N/A"/>
    <s v="N/A"/>
    <s v="N/A"/>
    <s v="N/A"/>
    <s v="N/A"/>
    <s v="N/A"/>
    <s v="N/A"/>
    <s v="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
    <n v="30"/>
    <n v="1"/>
    <s v="Númerica"/>
    <s v="# de documentos elaborados y enviados / 1 documento a elaborar y enviar"/>
    <d v="2025-03-18T00:00:00"/>
    <d v="2025-05-29T00:00:00"/>
    <s v="7100-DIRECCIÓN DE INVESTIGACIONES DE PROTECCIÓN DE DATOS PERSONALES"/>
    <n v="15"/>
    <n v="100"/>
    <s v="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
    <d v="2025-05-28T00:00:00"/>
    <n v="100"/>
    <s v="Se verifica cumplimiento de la actividad"/>
    <d v="2025-05-28T00:00:00"/>
    <n v="100"/>
    <n v="15"/>
    <x v="11"/>
  </r>
  <r>
    <x v="14"/>
    <s v="DIRECCIÓN DE INVESTIGACIONES DE PROTECCIÓN DE DATOS PERSONALES"/>
    <s v="7100.2.3"/>
    <s v="7100-DIRECCIÓN DE INVESTIGACIONES DE PROTECCIÓN DE DATOS PERSONALES"/>
    <n v="2"/>
    <x v="1"/>
    <s v="7100.2.3"/>
    <s v="N/A"/>
    <s v="N/A"/>
    <s v="N/A"/>
    <s v="N/A"/>
    <s v="N/A"/>
    <s v="N/A"/>
    <s v="N/A"/>
    <s v="N/A"/>
    <s v="N/A"/>
    <s v="Ejecutar pruebas funcionales y pruebas de carga al sistema RNBD para garantizar su correcto funcionamiento en el proceso de  validación de documentos de políticas (Informe que detalle los resultados obtenidos durante el proceso de pruebas)"/>
    <n v="20"/>
    <n v="1"/>
    <s v="Númerica"/>
    <s v="# de documentos elaborados y enviados / 1 documento a elaborar y enviar"/>
    <d v="2025-06-03T00:00:00"/>
    <d v="2025-07-11T00:00:00"/>
    <s v="7100-DIRECCIÓN DE INVESTIGACIONES DE PROTECCIÓN DE DATOS PERSONALES"/>
    <n v="10"/>
    <n v="100"/>
    <s v="Se entrega informe que detalla los resultados obtenidos de las pruebas de carga ejecutadas al servicio del detector de políticas implementado dentro del aplicativo SISI"/>
    <d v="2025-07-04T00:00:00"/>
    <n v="100"/>
    <s v="Se soporta el cumplimiento del 100% de la actividad con el informe de las pruebas de carga ejecutadas "/>
    <m/>
    <n v="100"/>
    <n v="10"/>
    <x v="2"/>
  </r>
  <r>
    <x v="14"/>
    <s v="DIRECCIÓN DE INVESTIGACIONES DE PROTECCIÓN DE DATOS PERSONALES"/>
    <s v="7100.2.4"/>
    <s v="7100-DIRECCIÓN DE INVESTIGACIONES DE PROTECCIÓN DE DATOS PERSONALES"/>
    <n v="2"/>
    <x v="1"/>
    <s v="7100.2.4"/>
    <s v="N/A"/>
    <s v="N/A"/>
    <s v="N/A"/>
    <s v="N/A"/>
    <s v="N/A"/>
    <s v="N/A"/>
    <s v="N/A"/>
    <s v="N/A"/>
    <s v="N/A"/>
    <s v="Realizar capacitación a los usuarios funcionales para socializar el manejo del servicio del Detector de Políticas como parte del sistema RNBD (Actas de Capacitación realizadas a los usuarios funcionales)"/>
    <n v="10"/>
    <n v="1"/>
    <s v="Númerica"/>
    <s v="# de acta de  capacitaciones realizadas / 1 acta de  capacitaciones a realizar"/>
    <d v="2025-07-14T00:00:00"/>
    <d v="2025-08-29T00:00:00"/>
    <s v="7100-DIRECCIÓN DE INVESTIGACIONES DE PROTECCIÓN DE DATOS PERSONALES"/>
    <n v="5"/>
    <n v="100"/>
    <s v="Se realizó la capacitación a los usuarios funcionales para socializar el manejo del servicio del detector de Políticas como parte del Sistema RNBD  "/>
    <d v="2025-08-29T00:00:00"/>
    <n v="100"/>
    <s v="Se valida el % de cumplimiento de la actividad. Se adjunta acta de realización de la capacitación a los usuarios funcionales del servicio de Política de la RNBD"/>
    <d v="2025-08-29T00:00:00"/>
    <n v="100"/>
    <n v="5"/>
    <x v="8"/>
  </r>
  <r>
    <x v="14"/>
    <s v="DIRECCIÓN DE INVESTIGACIONES DE PROTECCIÓN DE DATOS PERSONALES"/>
    <s v="7100.2.5"/>
    <s v="7100-DIRECCIÓN DE INVESTIGACIONES DE PROTECCIÓN DE DATOS PERSONALES"/>
    <n v="2"/>
    <x v="1"/>
    <s v="7100.2.5"/>
    <s v="N/A"/>
    <s v="N/A"/>
    <s v="N/A"/>
    <s v="N/A"/>
    <s v="N/A"/>
    <s v="N/A"/>
    <s v="N/A"/>
    <s v="N/A"/>
    <s v="N/A"/>
    <s v="Realizar paso a producción de la versión del sistema RNBD que incluya la integración con el Detector de Políticas (Informe que evidencie el paso a producción)"/>
    <n v="20"/>
    <n v="1"/>
    <s v="Númerica"/>
    <s v="# de informe realizado / 1 informes a realizar"/>
    <d v="2025-09-01T00:00:00"/>
    <d v="2025-09-30T00:00:00"/>
    <s v="7100-DIRECCIÓN DE INVESTIGACIONES DE PROTECCIÓN DE DATOS PERSONALES"/>
    <n v="10"/>
    <n v="100"/>
    <s v="El día 25 de septiembre se realiza paso a producción de la versión del RNBD que integra el Detector de Pruebas, según informe adjunto."/>
    <d v="2025-09-30T00:00:00"/>
    <n v="100"/>
    <s v="Se valido el % de avance del 100% de la actividad, el cual se soporta con el informe que evidencia el paso a producción. "/>
    <d v="2025-09-30T00:00:00"/>
    <n v="100"/>
    <n v="10"/>
    <x v="7"/>
  </r>
  <r>
    <x v="15"/>
    <s v="OFICINA DE CONTROL INTERNO"/>
    <s v="50.1"/>
    <s v="50-OFICINA DE CONTROL INTERNO"/>
    <n v="4"/>
    <x v="0"/>
    <s v="50.1"/>
    <s v="Operativo"/>
    <s v="Fortalecer el Sistema Integral de Gestión Institucional en el marco del Modelo Integrado de Planeación y gestión para mejorar la prestación del servicio."/>
    <s v="Cumplimiento de productos del PAI asociados a Fortacer el Sistema Integral de Gestión Institucional para mejorar la prestación del servicio. _x000a_"/>
    <s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N/A"/>
    <s v="No"/>
    <s v="N/A"/>
    <s v="Política Control Interno _DIMENSIÓN Control Interno"/>
    <s v="N/A"/>
    <s v="Plan Anual de Auditorías ejecutado y presentado al CICCI (actas del CICCI firmadas semestralmente por Superintendente y jefe OCI)"/>
    <n v="50"/>
    <n v="100"/>
    <s v="Porcentual"/>
    <s v="% de plan ejecutado / 100% de plan a ejecutar"/>
    <d v="2025-01-02T00:00:00"/>
    <d v="2025-12-31T00:00:00"/>
    <s v="50-OFICINA DE CONTROL INTERNO"/>
    <n v="50"/>
    <m/>
    <m/>
    <m/>
    <m/>
    <m/>
    <m/>
    <m/>
    <n v="0"/>
    <x v="5"/>
  </r>
  <r>
    <x v="15"/>
    <s v="OFICINA DE CONTROL INTERNO"/>
    <s v="50.1.1"/>
    <s v="50-OFICINA DE CONTROL INTERNO"/>
    <n v="4"/>
    <x v="1"/>
    <s v="50.1.1"/>
    <s v="N/A"/>
    <s v="N/A"/>
    <s v="N/A"/>
    <s v="N/A"/>
    <s v="N/A"/>
    <s v="N/A"/>
    <s v="N/A"/>
    <s v="N/A"/>
    <s v="N/A"/>
    <s v="Ejecutar el plan anual de auditoría aprobado por el  Comité de Coordinación de Control Interno (Informes de auditorías internas basadas en riesgos, informes de auditorías SIGI e informes de cumplimiento realizados)_x000a_Entregable:  Plan Anual de auditorias con seguimiento y sus respectivas evidencias"/>
    <n v="80"/>
    <n v="100"/>
    <s v="Porcentual"/>
    <s v="% de plan ejecutado / 100% de plan a ejecutar"/>
    <d v="2025-01-02T00:00:00"/>
    <d v="2025-12-31T00:00:00"/>
    <s v="50-OFICINA DE CONTROL INTERNO"/>
    <n v="40"/>
    <n v="77"/>
    <s v="La Oficina de Control Interno en su plan anual de auditorías 2025 aprobado por el Comité de Coordinación de Control Interno -CICCI, programó 77 actividades como son, los Informes de auditorías internas basadas en riesgos, informes de auditorías SIGI e informes de ley / seguimiento y otros roles, de los cuales, se presentan los siguientes resultados:_x000a_•_x0009_Primer reporte, se realizaron 16 informes de Ley/seguimiento/otros roles._x000a_•_x0009_Segundo reporte, se realizaron 14 informes de Ley/seguimiento/otros roles y 3 auditorías_x000a_•_x0009_Tercer reporte, se realizaron 12 informes de Ley/seguimiento/otros roles y 1 auditoría_x000a_•_x0009_Cuarto reporte, se realizaron 11 informes de Ley/seguimiento/otros roles y 2 auditorías_x000a_Concluyendo que con corte a 30 de noviembre de 2025 se han presentado un total de 59 productos para un porcentaje de avance del 77%._x000a_"/>
    <m/>
    <n v="77"/>
    <s v="Se verifica seguimiento en atención a evidencias allegadas "/>
    <m/>
    <m/>
    <n v="30.8"/>
    <x v="5"/>
  </r>
  <r>
    <x v="15"/>
    <s v="OFICINA DE CONTROL INTERNO"/>
    <s v="50.1.2"/>
    <s v="50-OFICINA DE CONTROL INTERNO"/>
    <n v="4"/>
    <x v="1"/>
    <s v="50.1.2"/>
    <s v="N/A"/>
    <s v="N/A"/>
    <s v="N/A"/>
    <s v="N/A"/>
    <s v="N/A"/>
    <s v="N/A"/>
    <s v="N/A"/>
    <s v="N/A"/>
    <s v="N/A"/>
    <s v="Presentar ante el Comité de Coordinación de Control Interno el resultado del cumplimiento del Plan Anual de Auditorías (actas/diapositivas del CICCI firmadas semestralmente por Superintendente y jefe OCI) _x000a_Entregable: (actas del CICCI firmadas semestralmente por Superintendente y jefe OCI)"/>
    <n v="20"/>
    <n v="2"/>
    <s v="Númerica"/>
    <s v="# de Comités ejecutados / 2 Comités Programados"/>
    <d v="2025-06-03T00:00:00"/>
    <d v="2025-12-31T00:00:00"/>
    <s v="50-OFICINA DE CONTROL INTERNO"/>
    <n v="10"/>
    <n v="50"/>
    <s v="La Oficina de Control Interno en su plan anual de auditorías 2025, tiene programado la realización de dos (2) Comités de Coordinación de Control Interno – CICCI y con corte a 30 de noviembre de 2025 se presenta el Acta No. 1, donde se aprobaron temas para el fortalecimiento del Sistema de Control Interno en la entidad y se encuentra firmada por la Secretaria Técnica y la Superintendente de Industria y Comercio, su porcentaje de avance es del 50%. "/>
    <m/>
    <n v="50"/>
    <s v="Se verifica seguimiento en atención a evidencias allegadas "/>
    <m/>
    <m/>
    <n v="5"/>
    <x v="5"/>
  </r>
  <r>
    <x v="15"/>
    <s v="OFICINA DE CONTROL INTERNO"/>
    <s v="50.2"/>
    <s v="50-OFICINA DE CONTROL INTERNO"/>
    <n v="4"/>
    <x v="0"/>
    <s v="50.2"/>
    <s v="Operativo"/>
    <s v="Fortalecer el Sistema Integral de Gestión Institucional en el marco del Modelo Integrado de Planeación y gestión para mejorar la prestación del servicio."/>
    <s v="Cumplimiento de productos del PAI asociados a Fortacer el Sistema Integral de Gestión Institucional para mejorar la prestación del servicio. _x000a_"/>
    <s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PND - 5-31-5-b- Convergencia regional - Entidades públicas territoriales y nacionales fortalecidas "/>
    <s v="No"/>
    <s v="N/A"/>
    <s v="Política Control Interno _DIMENSIÓN Control Interno"/>
    <s v="N/A"/>
    <s v="Seguimiento Planes de trabajo MIPG en el marco de la Política Control Interno, con seguimiento realizado y radicado ante la OAP  (Informe)Entregable: (Informes de seguimiento  a la implementación y actas del comité)"/>
    <n v="25"/>
    <n v="1"/>
    <s v="Númerica"/>
    <s v="# de Informe realizado y presentado / 1 Informe programado"/>
    <d v="2025-04-01T00:00:00"/>
    <d v="2025-07-31T00:00:00"/>
    <s v="50-OFICINA DE CONTROL INTERNO"/>
    <n v="25"/>
    <n v="100"/>
    <s v="Se efectuó seguimiento al cumplimento de las acciones propuestas para las diecinueve (19) políticas de gestión y desempeño institucional,  así como a las actividades propuestas en la medición de la gestión y desempeño institucional “Formulario Único de Reporte y Avance de Gestión (FURAG)”; en pro de articular el Modelo Integrado de Planeación y Gestión. Como resultado del trabajo realizado, la OCI efectuó las recomendaciones correspondientes con el fin de cerrar brechas y generar alertas._x000a__x000a_"/>
    <d v="2025-04-21T00:00:00"/>
    <n v="100"/>
    <s v="Se verifica el cumplimiento con las evidencias allegadas "/>
    <d v="2025-05-27T00:00:00"/>
    <n v="100"/>
    <n v="25"/>
    <x v="2"/>
  </r>
  <r>
    <x v="15"/>
    <s v="OFICINA DE CONTROL INTERNO"/>
    <s v="50.2.1"/>
    <s v="50-OFICINA DE CONTROL INTERNO"/>
    <n v="4"/>
    <x v="1"/>
    <s v="50.2.1"/>
    <s v="N/A"/>
    <s v="N/A"/>
    <s v="N/A"/>
    <s v="N/A"/>
    <s v="N/A"/>
    <s v="N/A"/>
    <s v="N/A"/>
    <s v="N/A"/>
    <s v="N/A"/>
    <s v="Realizar seguimiento a  los Planes de trabajo MIPG que afectan a la Política Control Interno, conforme a las recomendaciones del FURAG (Correo de solicitud de información a las áreas frente a los seguimientos de las MIPG cuando aplique)"/>
    <n v="80"/>
    <n v="1"/>
    <s v="Númerica"/>
    <s v="# de Informe realizado / 1 Informe programado"/>
    <d v="2025-04-01T00:00:00"/>
    <d v="2025-07-31T00:00:00"/>
    <s v="50-OFICINA DE CONTROL INTERNO"/>
    <n v="20"/>
    <n v="100"/>
    <s v="Se reporta Memorando  con radicado  25-120785 del 13 de marzo 2025, en el cual se solicita seguimiento al cumplimiento de los planes de trabajo formulados para la mejora e implementación del Modelo Integrado de Planeación y Gestión – MIPG y se adjunta 1 Informe del seguimiento al MIPG. Esta actividad queda terminada."/>
    <d v="2025-07-31T00:00:00"/>
    <n v="100"/>
    <s v="Se verifica el cumplimiento de la actividad con los soportes anexos "/>
    <d v="2025-03-17T00:00:00"/>
    <n v="100"/>
    <n v="20"/>
    <x v="2"/>
  </r>
  <r>
    <x v="15"/>
    <s v="OFICINA DE CONTROL INTERNO"/>
    <s v="50.2.2"/>
    <s v="50-OFICINA DE CONTROL INTERNO"/>
    <n v="4"/>
    <x v="1"/>
    <s v="50.2.2"/>
    <s v="N/A"/>
    <s v="N/A"/>
    <s v="N/A"/>
    <s v="N/A"/>
    <s v="N/A"/>
    <s v="N/A"/>
    <s v="N/A"/>
    <s v="N/A"/>
    <s v="N/A"/>
    <s v="Elaborar y presentar al Comité Institucional de Gestión y Desempeño el informe de seguimiento a la implementación del MIPG (Actas de CIGD)"/>
    <n v="20"/>
    <n v="1"/>
    <s v="Númerica"/>
    <s v="# de Acta presentada / 1 Acta programada"/>
    <d v="2025-04-01T00:00:00"/>
    <d v="2025-07-31T00:00:00"/>
    <s v="50-OFICINA DE CONTROL INTERNO"/>
    <n v="5"/>
    <n v="100"/>
    <s v="Se aporta Acta de Comité de  Gestión y Desempeño No. 6 del día 27 de mayo de 2025, donde la OCI socializo el Informe de MIPG punto número cinco (5) del contenido del documento. Por lo anterior la actividad queda terminada."/>
    <d v="2025-07-31T00:00:00"/>
    <n v="100"/>
    <s v="Se verifica el cumplimiento de la actividad con los soportes anexos "/>
    <d v="2025-05-27T00:00:00"/>
    <n v="100"/>
    <n v="5"/>
    <x v="2"/>
  </r>
  <r>
    <x v="15"/>
    <s v="OFICINA DE CONTROL INTERNO"/>
    <s v="50.3"/>
    <s v="50-OFICINA DE CONTROL INTERNO"/>
    <n v="4"/>
    <x v="0"/>
    <s v="50.3"/>
    <s v="Operativo"/>
    <s v="Fortalecer el Sistema Integral de Gestión Institucional en el marco del Modelo Integrado de Planeación y gestión para mejorar la prestación del servicio."/>
    <s v="Cumplimiento de productos del PAI asociados a Fortacer el Sistema Integral de Gestión Institucional para mejorar la prestación del servicio. _x000a_"/>
    <s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N/A"/>
    <s v="No"/>
    <s v="N/A"/>
    <s v="Política Control Interno _DIMENSIÓN Control Interno"/>
    <s v="N/A"/>
    <s v="Objetivos estratégicos y orientaciones PND, evaluados frente a la planeación 2025 y el PES (Informe elaborado y enviado a Despacho y OAP/memorando o correo)"/>
    <n v="25"/>
    <n v="1"/>
    <s v="Númerica"/>
    <s v="# de Informe radicado / 1 Informe programado"/>
    <d v="2025-02-19T00:00:00"/>
    <d v="2025-08-04T00:00:00"/>
    <s v="50-OFICINA DE CONTROL INTERNO"/>
    <n v="25"/>
    <n v="100"/>
    <s v="Se reporta Memorando con radicado 25-165192 dirigido a la OAP e Informe Seguimiento: “VERIFICACIÓN DEL CUMPLIMIENTO DE LOS COMPROMISOS ASIGNADOS A LA SIC DE ACUERDO CON EL PLAN NACIONAL DE DESARROLLO”. Por lo anterior esta actividad queda terminada._x000a__x000a_"/>
    <d v="2025-08-04T00:00:00"/>
    <n v="100"/>
    <s v="Se verifica  el cumplimiento de la actividad con los soportes anexos "/>
    <d v="2025-08-04T00:00:00"/>
    <n v="100"/>
    <n v="25"/>
    <x v="8"/>
  </r>
  <r>
    <x v="15"/>
    <s v="OFICINA DE CONTROL INTERNO"/>
    <s v="50.3.1"/>
    <s v="50-OFICINA DE CONTROL INTERNO"/>
    <n v="4"/>
    <x v="1"/>
    <s v="50.3.1"/>
    <s v="N/A"/>
    <s v="N/A"/>
    <s v="N/A"/>
    <s v="N/A"/>
    <s v="N/A"/>
    <s v="N/A"/>
    <s v="N/A"/>
    <s v="N/A"/>
    <s v="N/A"/>
    <s v="Evaluar el cumplimiento de compromisos que la Superintendencia  tiene en el Plan Estratégico Sectorial frente a los objetivos estratégicos del ministerio (informe con los resultados de la evaluación elaborado)"/>
    <n v="80"/>
    <n v="1"/>
    <s v="Númerica"/>
    <s v="# de Documento soporte realizado / 1 Documento soporte programado"/>
    <d v="2025-02-19T00:00:00"/>
    <d v="2025-08-04T00:00:00"/>
    <s v="50-OFICINA DE CONTROL INTERNO"/>
    <n v="20"/>
    <n v="100"/>
    <s v="Se presenta Informe de Seguimiento “VERIFICACIÓN DEL CUMPLIMIENTO DE LOS COMPROMISOS ASIGNADOS A LA SIC DE ACUERDO CON EL PLAN NACIONAL DE DESARROLLO”, de fecha 22 de abril de 2025. Por lo anterior la actividad se da por terminada."/>
    <d v="2025-08-04T00:00:00"/>
    <n v="100"/>
    <s v="Se verificó el cumplimiento de la actividad con los soportes anexos "/>
    <d v="2025-04-22T00:00:00"/>
    <n v="100"/>
    <n v="20"/>
    <x v="8"/>
  </r>
  <r>
    <x v="15"/>
    <s v="OFICINA DE CONTROL INTERNO"/>
    <s v="50.3.3"/>
    <s v="50-OFICINA DE CONTROL INTERNO"/>
    <n v="4"/>
    <x v="1"/>
    <s v="50.3.3"/>
    <s v="N/A"/>
    <s v="N/A"/>
    <s v="N/A"/>
    <s v="N/A"/>
    <s v="N/A"/>
    <s v="N/A"/>
    <s v="N/A"/>
    <s v="N/A"/>
    <s v="N/A"/>
    <s v="Elaborar y radicar ante los responsables, el informe. (informe con los resultados de la evaluación elaborado y radicado al Superintendente y OAP / Correo-Memorando)"/>
    <n v="20"/>
    <n v="1"/>
    <s v="Númerica"/>
    <s v="# de Informe radicado / 1 Informe programado"/>
    <d v="2025-02-19T00:00:00"/>
    <d v="2025-08-04T00:00:00"/>
    <s v="50-OFICINA DE CONTROL INTERNO"/>
    <n v="5"/>
    <n v="100"/>
    <s v="Se presenta Informe de Seguimiento “VERIFICACIÓN DEL CUMPLIMIENTO DE LOS COMPROMISOS ASIGNADOS A LA SIC DE ACUERDO CON EL PLAN NACIONAL DE DESARROLLO”, de fecha 22 de abril de 2025 y Memorando de envío con Rad. 25-165192.  Por lo anterior la actividad se da por terminada."/>
    <d v="2025-08-04T00:00:00"/>
    <n v="100"/>
    <s v="Se aprueba cumplimiento con las evidencias allegadas "/>
    <d v="2025-04-22T00:00:00"/>
    <n v="100"/>
    <n v="5"/>
    <x v="8"/>
  </r>
  <r>
    <x v="16"/>
    <s v="DESPACHO DEL SUPERINTENDENTE DELEGADO PARA EL CONTROL Y VERIFICACIÓN DE REGLAMENTOS TÉCNICOS Y METROLOGÍA LEGAL"/>
    <s v="6000.1"/>
    <s v="6000-DESPACHO DEL SUPERINTENDENTE DELEGADO PARA EL CONTROL Y VERIFICACIÓN DE REGLAMENTOS TÉCNICOS Y METROLOGÍA LEGAL"/>
    <n v="2"/>
    <x v="0"/>
    <s v="6000.1"/>
    <s v="Innovador"/>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N/A"/>
    <s v="No"/>
    <s v="C-3503-0200-0016-40401c"/>
    <s v="Política Gestión de la información estadística _DIMENSIÓN Información y Comunicación"/>
    <s v="C_COMP 1. Reducir comportamiento rentista de agentes, sujetos de inspección, vigilancia y control por Superin. PND_TRANSF_ Productiva, internacionalización y acción clímatica _ c. políticas de competencia, consumidor e infraestructura de calidad modernas"/>
    <s v="Campañas de control preventivo en los sectores eléctrico, seguridad vial, hogar y construcción e hidrocarburos, realizadas  (Informe con análisis del desarrollo de la campaña)"/>
    <n v="14"/>
    <n v="4"/>
    <s v="Númerica"/>
    <s v="# de Informes con análisis del desarrollo de la campaña realizados / 4 Informes con análisis del desarrollo de la campaña a realizar"/>
    <d v="2025-01-13T00:00:00"/>
    <d v="2025-12-31T00:00:00"/>
    <s v="6000-DESPACHO DEL SUPERINTENDENTE DELEGADO PARA EL CONTROL Y VERIFICACIÓN DE REGLAMENTOS TÉCNICOS Y METROLOGÍA LEGAL"/>
    <n v="14"/>
    <m/>
    <m/>
    <m/>
    <m/>
    <m/>
    <m/>
    <m/>
    <n v="0"/>
    <x v="5"/>
  </r>
  <r>
    <x v="16"/>
    <s v="DESPACHO DEL SUPERINTENDENTE DELEGADO PARA EL CONTROL Y VERIFICACIÓN DE REGLAMENTOS TÉCNICOS Y METROLOGÍA LEGAL"/>
    <s v="6000.1.1"/>
    <s v="6000-DESPACHO DEL SUPERINTENDENTE DELEGADO PARA EL CONTROL Y VERIFICACIÓN DE REGLAMENTOS TÉCNICOS Y METROLOGÍA LEGAL"/>
    <n v="2"/>
    <x v="1"/>
    <s v="6000.1.1"/>
    <s v="N/A"/>
    <s v="N/A"/>
    <s v="N/A"/>
    <s v="N/A"/>
    <s v="N/A"/>
    <s v="N/A"/>
    <s v="N/A"/>
    <s v="N/A"/>
    <s v="N/A"/>
    <s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
    <n v="20"/>
    <n v="4"/>
    <s v="Númerica"/>
    <s v="# de Campañas planificadas / 4 Campañas programadas"/>
    <d v="2025-01-13T00:00:00"/>
    <d v="2025-08-28T00:00:00"/>
    <s v="6000-DESPACHO DEL SUPERINTENDENTE DELEGADO PARA EL CONTROL Y VERIFICACIÓN DE REGLAMENTOS TÉCNICOS Y METROLOGÍA LEGAL"/>
    <n v="2.8"/>
    <n v="100"/>
    <s v="Se cumplió con la actividad de planificación de las campañas, la cual incluyó la definición del objetivo, contenido, alcance, así como la fijación de metas e indicadores de medición._x000a_Como resultado, se elaboró el documento de planificación en el que se identifican cuatro campañas."/>
    <d v="2025-08-26T00:00:00"/>
    <n v="100"/>
    <s v="Se validad el porcentaje de avance de la actividad. Se dio cumplimiento a la actividad en los tiempos planeados. Los soportes corresponden a los entregables concertados. "/>
    <d v="2025-08-26T00:00:00"/>
    <n v="100"/>
    <n v="2.8"/>
    <x v="8"/>
  </r>
  <r>
    <x v="16"/>
    <s v="DESPACHO DEL SUPERINTENDENTE DELEGADO PARA EL CONTROL Y VERIFICACIÓN DE REGLAMENTOS TÉCNICOS Y METROLOGÍA LEGAL"/>
    <s v="6000.1.2"/>
    <s v="6000-DESPACHO DEL SUPERINTENDENTE DELEGADO PARA EL CONTROL Y VERIFICACIÓN DE REGLAMENTOS TÉCNICOS Y METROLOGÍA LEGAL"/>
    <n v="2"/>
    <x v="1"/>
    <s v="6000.1.2"/>
    <s v="N/A"/>
    <s v="N/A"/>
    <s v="N/A"/>
    <s v="N/A"/>
    <s v="N/A"/>
    <s v="N/A"/>
    <s v="N/A"/>
    <s v="N/A"/>
    <s v="N/A"/>
    <s v="Establecer el cronograma de visitas y requerimientos de cada una de las campañas en los sectores definidos (Cronograma)"/>
    <n v="20"/>
    <n v="4"/>
    <s v="Númerica"/>
    <s v="# de Cronogramas elaborados / 4 Cronogramas programados"/>
    <d v="2025-01-13T00:00:00"/>
    <d v="2025-12-31T00:00:00"/>
    <s v="6000-DESPACHO DEL SUPERINTENDENTE DELEGADO PARA EL CONTROL Y VERIFICACIÓN DE REGLAMENTOS TÉCNICOS Y METROLOGÍA LEGAL"/>
    <n v="2.8"/>
    <m/>
    <m/>
    <m/>
    <m/>
    <m/>
    <m/>
    <m/>
    <n v="0"/>
    <x v="5"/>
  </r>
  <r>
    <x v="16"/>
    <s v="DESPACHO DEL SUPERINTENDENTE DELEGADO PARA EL CONTROL Y VERIFICACIÓN DE REGLAMENTOS TÉCNICOS Y METROLOGÍA LEGAL"/>
    <s v="6000.1.3"/>
    <s v="6000-DESPACHO DEL SUPERINTENDENTE DELEGADO PARA EL CONTROL Y VERIFICACIÓN DE REGLAMENTOS TÉCNICOS Y METROLOGÍA LEGAL"/>
    <n v="2"/>
    <x v="1"/>
    <s v="6000.1.3"/>
    <s v="N/A"/>
    <s v="N/A"/>
    <s v="N/A"/>
    <s v="N/A"/>
    <s v="N/A"/>
    <s v="N/A"/>
    <s v="N/A"/>
    <s v="N/A"/>
    <s v="N/A"/>
    <s v="Ejecutar el cronograma de visitas y requerimientos (Seguimiento al cronograma)"/>
    <n v="30"/>
    <n v="100"/>
    <s v="Porcentual"/>
    <s v="% de Actividades ejecutadas / 100% de Actividades programadas"/>
    <d v="2025-01-13T00:00:00"/>
    <d v="2025-12-31T00:00:00"/>
    <s v="6000-DESPACHO DEL SUPERINTENDENTE DELEGADO PARA EL CONTROL Y VERIFICACIÓN DE REGLAMENTOS TÉCNICOS Y METROLOGÍA LEGAL"/>
    <n v="4.2"/>
    <m/>
    <m/>
    <m/>
    <m/>
    <m/>
    <m/>
    <m/>
    <n v="0"/>
    <x v="5"/>
  </r>
  <r>
    <x v="16"/>
    <s v="DESPACHO DEL SUPERINTENDENTE DELEGADO PARA EL CONTROL Y VERIFICACIÓN DE REGLAMENTOS TÉCNICOS Y METROLOGÍA LEGAL"/>
    <s v="6000.1.4"/>
    <s v="6000-DESPACHO DEL SUPERINTENDENTE DELEGADO PARA EL CONTROL Y VERIFICACIÓN DE REGLAMENTOS TÉCNICOS Y METROLOGÍA LEGAL"/>
    <n v="2"/>
    <x v="1"/>
    <s v="6000.1.4"/>
    <s v="N/A"/>
    <s v="N/A"/>
    <s v="N/A"/>
    <s v="N/A"/>
    <s v="N/A"/>
    <s v="N/A"/>
    <s v="N/A"/>
    <s v="N/A"/>
    <s v="N/A"/>
    <s v="Análisis del desarrollo de la campaña (Informe con análisis del desarrollo de la campaña)"/>
    <n v="30"/>
    <n v="4"/>
    <s v="Númerica"/>
    <s v="# de Informes con análisis del desarrollo de la campaña realizados / 4 Informes con análisis del desarrollo de la campaña a realizar"/>
    <d v="2025-01-13T00:00:00"/>
    <d v="2025-12-31T00:00:00"/>
    <s v="6000-DESPACHO DEL SUPERINTENDENTE DELEGADO PARA EL CONTROL Y VERIFICACIÓN DE REGLAMENTOS TÉCNICOS Y METROLOGÍA LEGAL"/>
    <n v="4.2"/>
    <m/>
    <m/>
    <m/>
    <m/>
    <m/>
    <m/>
    <m/>
    <n v="0"/>
    <x v="5"/>
  </r>
  <r>
    <x v="16"/>
    <s v="DESPACHO DEL SUPERINTENDENTE DELEGADO PARA EL CONTROL Y VERIFICACIÓN DE REGLAMENTOS TÉCNICOS Y METROLOGÍA LEGAL"/>
    <s v="6000.2"/>
    <s v="6000-DESPACHO DEL SUPERINTENDENTE DELEGADO PARA EL CONTROL Y VERIFICACIÓN DE REGLAMENTOS TÉCNICOS Y METROLOGÍA LEGAL"/>
    <n v="2"/>
    <x v="0"/>
    <s v="6000.2"/>
    <s v="Innovador"/>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N/A"/>
    <s v="No"/>
    <s v="C-3503-0200-0016-40401c"/>
    <s v="Política Gestión Documental _DIMENSIÓN Información y Comunicación"/>
    <s v="C_COMP 1. Reducir comportamiento rentista de agentes, sujetos de inspección, vigilancia y control por Superin. PND_TRANSF_ Productiva, internacionalización y acción clímatica _ c. políticas de competencia, consumidor e infraestructura de calidad modernas"/>
    <s v="Campañas de control preventivo en surtidores de combustibles, balanzas, preempacados y alcoholímetros, realizadas (Informe con análisis del desarrollo de la campaña)"/>
    <n v="14"/>
    <n v="6"/>
    <s v="Númerica"/>
    <s v="# de Informes con análisis del desarrollo de la campaña realizados / 6 Informes con análisis del desarrollo de la campaña a realizar"/>
    <d v="2025-01-13T00:00:00"/>
    <d v="2025-12-31T00:00:00"/>
    <s v="6000-DESPACHO DEL SUPERINTENDENTE DELEGADO PARA EL CONTROL Y VERIFICACIÓN DE REGLAMENTOS TÉCNICOS Y METROLOGÍA LEGAL"/>
    <n v="14"/>
    <m/>
    <m/>
    <m/>
    <m/>
    <m/>
    <m/>
    <m/>
    <n v="0"/>
    <x v="5"/>
  </r>
  <r>
    <x v="16"/>
    <s v="DESPACHO DEL SUPERINTENDENTE DELEGADO PARA EL CONTROL Y VERIFICACIÓN DE REGLAMENTOS TÉCNICOS Y METROLOGÍA LEGAL"/>
    <s v="6000.2.1"/>
    <s v="6000-DESPACHO DEL SUPERINTENDENTE DELEGADO PARA EL CONTROL Y VERIFICACIÓN DE REGLAMENTOS TÉCNICOS Y METROLOGÍA LEGAL"/>
    <n v="2"/>
    <x v="1"/>
    <s v="6000.2.1"/>
    <s v="N/A"/>
    <s v="N/A"/>
    <s v="N/A"/>
    <s v="N/A"/>
    <s v="N/A"/>
    <s v="N/A"/>
    <s v="N/A"/>
    <s v="N/A"/>
    <s v="N/A"/>
    <s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
    <n v="20"/>
    <n v="6"/>
    <s v="Númerica"/>
    <s v="# de Campañas planificadas / 6 Campañas programadas"/>
    <d v="2025-01-13T00:00:00"/>
    <d v="2025-08-28T00:00:00"/>
    <s v="6000-DESPACHO DEL SUPERINTENDENTE DELEGADO PARA EL CONTROL Y VERIFICACIÓN DE REGLAMENTOS TÉCNICOS Y METROLOGÍA LEGAL"/>
    <n v="2.8"/>
    <n v="100"/>
    <s v="Se cumplió con la actividad de planificación de las campañas, la cual incluyó la definición del objetivo, contenido, alcance, así como la fijación de metas e indicadores de medición._x000a_Como resultado, se elaboró el documento de planificación en el que se identifican seis campañas"/>
    <d v="2025-08-26T00:00:00"/>
    <n v="100"/>
    <s v="Se valida el porcentaje de cumplimiento de la actividad. Los entregables corresponden a los documentos de Planeación de las campañas a realizar. "/>
    <m/>
    <n v="100"/>
    <n v="2.8"/>
    <x v="8"/>
  </r>
  <r>
    <x v="16"/>
    <s v="DESPACHO DEL SUPERINTENDENTE DELEGADO PARA EL CONTROL Y VERIFICACIÓN DE REGLAMENTOS TÉCNICOS Y METROLOGÍA LEGAL"/>
    <s v="6000.2.2"/>
    <s v="6000-DESPACHO DEL SUPERINTENDENTE DELEGADO PARA EL CONTROL Y VERIFICACIÓN DE REGLAMENTOS TÉCNICOS Y METROLOGÍA LEGAL"/>
    <n v="2"/>
    <x v="1"/>
    <s v="6000.2.2"/>
    <s v="N/A"/>
    <s v="N/A"/>
    <s v="N/A"/>
    <s v="N/A"/>
    <s v="N/A"/>
    <s v="N/A"/>
    <s v="N/A"/>
    <s v="N/A"/>
    <s v="N/A"/>
    <s v="Establecer el cronograma de visitas y requerimientos de cada una de las campañas en los sectores definidos (Cronograma)"/>
    <n v="20"/>
    <n v="6"/>
    <s v="Númerica"/>
    <s v="# de Cronogramas elaborados / 6 Cronogramas programados"/>
    <d v="2025-01-13T00:00:00"/>
    <d v="2025-12-31T00:00:00"/>
    <s v="6000-DESPACHO DEL SUPERINTENDENTE DELEGADO PARA EL CONTROL Y VERIFICACIÓN DE REGLAMENTOS TÉCNICOS Y METROLOGÍA LEGAL"/>
    <n v="2.8"/>
    <m/>
    <m/>
    <m/>
    <m/>
    <m/>
    <m/>
    <m/>
    <n v="0"/>
    <x v="5"/>
  </r>
  <r>
    <x v="16"/>
    <s v="DESPACHO DEL SUPERINTENDENTE DELEGADO PARA EL CONTROL Y VERIFICACIÓN DE REGLAMENTOS TÉCNICOS Y METROLOGÍA LEGAL"/>
    <s v="6000.2.3"/>
    <s v="6000-DESPACHO DEL SUPERINTENDENTE DELEGADO PARA EL CONTROL Y VERIFICACIÓN DE REGLAMENTOS TÉCNICOS Y METROLOGÍA LEGAL"/>
    <n v="2"/>
    <x v="1"/>
    <s v="6000.2.3"/>
    <s v="N/A"/>
    <s v="N/A"/>
    <s v="N/A"/>
    <s v="N/A"/>
    <s v="N/A"/>
    <s v="N/A"/>
    <s v="N/A"/>
    <s v="N/A"/>
    <s v="N/A"/>
    <s v="Ejecutar el cronograma de visitas y requerimientos (Seguimiento al cronograma)"/>
    <n v="30"/>
    <n v="100"/>
    <s v="Porcentual"/>
    <s v="% de Actividades ejecutadas / 100% de Actividades programadas"/>
    <d v="2025-01-13T00:00:00"/>
    <d v="2025-12-31T00:00:00"/>
    <s v="6000-DESPACHO DEL SUPERINTENDENTE DELEGADO PARA EL CONTROL Y VERIFICACIÓN DE REGLAMENTOS TÉCNICOS Y METROLOGÍA LEGAL"/>
    <n v="4.2"/>
    <m/>
    <m/>
    <m/>
    <m/>
    <m/>
    <m/>
    <m/>
    <n v="0"/>
    <x v="5"/>
  </r>
  <r>
    <x v="16"/>
    <s v="DESPACHO DEL SUPERINTENDENTE DELEGADO PARA EL CONTROL Y VERIFICACIÓN DE REGLAMENTOS TÉCNICOS Y METROLOGÍA LEGAL"/>
    <s v="6000.2.4"/>
    <s v="6000-DESPACHO DEL SUPERINTENDENTE DELEGADO PARA EL CONTROL Y VERIFICACIÓN DE REGLAMENTOS TÉCNICOS Y METROLOGÍA LEGAL"/>
    <n v="2"/>
    <x v="1"/>
    <s v="6000.2.4"/>
    <s v="N/A"/>
    <s v="N/A"/>
    <s v="N/A"/>
    <s v="N/A"/>
    <s v="N/A"/>
    <s v="N/A"/>
    <s v="N/A"/>
    <s v="N/A"/>
    <s v="N/A"/>
    <s v="Análisis del desarrollo de la campaña (Informe con análisis del desarrollo de la campaña)"/>
    <n v="30"/>
    <n v="6"/>
    <s v="Númerica"/>
    <s v="# de Informes con análisis del desarrollo de la campaña realizados / 6 Informes con análisis del desarrollo de la campaña a realizar"/>
    <d v="2025-01-13T00:00:00"/>
    <d v="2025-12-31T00:00:00"/>
    <s v="6000-DESPACHO DEL SUPERINTENDENTE DELEGADO PARA EL CONTROL Y VERIFICACIÓN DE REGLAMENTOS TÉCNICOS Y METROLOGÍA LEGAL"/>
    <n v="4.2"/>
    <m/>
    <m/>
    <m/>
    <m/>
    <m/>
    <m/>
    <m/>
    <n v="0"/>
    <x v="5"/>
  </r>
  <r>
    <x v="16"/>
    <s v="DESPACHO DEL SUPERINTENDENTE DELEGADO PARA EL CONTROL Y VERIFICACIÓN DE REGLAMENTOS TÉCNICOS Y METROLOGÍA LEGAL"/>
    <s v="6000.3"/>
    <s v="6000-DESPACHO DEL SUPERINTENDENTE DELEGADO PARA EL CONTROL Y VERIFICACIÓN DE REGLAMENTOS TÉCNICOS Y METROLOGÍA LEGAL"/>
    <n v="2"/>
    <x v="0"/>
    <s v="6000.3"/>
    <s v="Innovador"/>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N/A"/>
    <s v="No"/>
    <s v="C-3503-0200-0016-40401c"/>
    <s v="Política Gestión de la información estadística _DIMENSIÓN Información y Comunicación"/>
    <s v="C_COMP 1. Reducir comportamiento rentista de agentes, sujetos de inspección, vigilancia y control por Superin. PND_TRANSF_ Productiva, internacionalización y acción clímatica _ c. políticas de competencia, consumidor e infraestructura de calidad modernas"/>
    <s v="Campañas de control preventivo en control de precios en cualquiera de los siguientes temas: combustibles, medicamentos o leche cruda, realizadas. (Informe con análisis del desarrollo de la campaña)"/>
    <n v="14"/>
    <n v="2"/>
    <s v="Númerica"/>
    <s v="# de Informes con análisis del desarrollo de la campaña realizados / 2 Informes con análisis del desarrollo de la campaña a realizar"/>
    <d v="2025-01-13T00:00:00"/>
    <d v="2025-12-31T00:00:00"/>
    <s v="6000-DESPACHO DEL SUPERINTENDENTE DELEGADO PARA EL CONTROL Y VERIFICACIÓN DE REGLAMENTOS TÉCNICOS Y METROLOGÍA LEGAL"/>
    <n v="14"/>
    <m/>
    <m/>
    <m/>
    <m/>
    <m/>
    <m/>
    <m/>
    <n v="0"/>
    <x v="5"/>
  </r>
  <r>
    <x v="16"/>
    <s v="DESPACHO DEL SUPERINTENDENTE DELEGADO PARA EL CONTROL Y VERIFICACIÓN DE REGLAMENTOS TÉCNICOS Y METROLOGÍA LEGAL"/>
    <s v="6000.3.1"/>
    <s v="6000-DESPACHO DEL SUPERINTENDENTE DELEGADO PARA EL CONTROL Y VERIFICACIÓN DE REGLAMENTOS TÉCNICOS Y METROLOGÍA LEGAL"/>
    <n v="2"/>
    <x v="1"/>
    <s v="6000.3.1"/>
    <s v="N/A"/>
    <s v="N/A"/>
    <s v="N/A"/>
    <s v="N/A"/>
    <s v="N/A"/>
    <s v="N/A"/>
    <s v="N/A"/>
    <s v="N/A"/>
    <s v="N/A"/>
    <s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
    <n v="20"/>
    <n v="2"/>
    <s v="Númerica"/>
    <s v="# de Campañas planificadas / 2 Campañas programadas"/>
    <d v="2025-01-13T00:00:00"/>
    <d v="2025-08-28T00:00:00"/>
    <s v="6000-DESPACHO DEL SUPERINTENDENTE DELEGADO PARA EL CONTROL Y VERIFICACIÓN DE REGLAMENTOS TÉCNICOS Y METROLOGÍA LEGAL"/>
    <n v="2.8"/>
    <n v="100"/>
    <s v="Se realizó el cargue de los entregables correspondientes a la planificación de las campañas, en cumplimiento de la actividad Planificar las campañas, la cual incluyó la definición del objetivo, contenido, alcance, metas e indicadores de medición. (Documento con la planificación de la campaña)"/>
    <d v="2025-08-27T00:00:00"/>
    <n v="100"/>
    <s v="Se validad el cumplimiento al 100% de la actividad. los adjuntos corresponden a entregables programado (Documento de las campañas planificadas)"/>
    <d v="2025-08-27T00:00:00"/>
    <n v="100"/>
    <n v="2.8"/>
    <x v="8"/>
  </r>
  <r>
    <x v="16"/>
    <s v="DESPACHO DEL SUPERINTENDENTE DELEGADO PARA EL CONTROL Y VERIFICACIÓN DE REGLAMENTOS TÉCNICOS Y METROLOGÍA LEGAL"/>
    <s v="6000.3.2"/>
    <s v="6000-DESPACHO DEL SUPERINTENDENTE DELEGADO PARA EL CONTROL Y VERIFICACIÓN DE REGLAMENTOS TÉCNICOS Y METROLOGÍA LEGAL"/>
    <n v="2"/>
    <x v="1"/>
    <s v="6000.3.2"/>
    <s v="N/A"/>
    <s v="N/A"/>
    <s v="N/A"/>
    <s v="N/A"/>
    <s v="N/A"/>
    <s v="N/A"/>
    <s v="N/A"/>
    <s v="N/A"/>
    <s v="N/A"/>
    <s v="Establecer el cronograma de visitas y requerimientos de cada una de las campañas en los sectores definidos (Cronograma)"/>
    <n v="20"/>
    <n v="2"/>
    <s v="Númerica"/>
    <s v="# de Cronogramas elaborados / 2 Cronogramas programados"/>
    <d v="2025-01-13T00:00:00"/>
    <d v="2025-12-31T00:00:00"/>
    <s v="6000-DESPACHO DEL SUPERINTENDENTE DELEGADO PARA EL CONTROL Y VERIFICACIÓN DE REGLAMENTOS TÉCNICOS Y METROLOGÍA LEGAL"/>
    <n v="2.8"/>
    <m/>
    <m/>
    <m/>
    <m/>
    <m/>
    <m/>
    <m/>
    <n v="0"/>
    <x v="5"/>
  </r>
  <r>
    <x v="16"/>
    <s v="DESPACHO DEL SUPERINTENDENTE DELEGADO PARA EL CONTROL Y VERIFICACIÓN DE REGLAMENTOS TÉCNICOS Y METROLOGÍA LEGAL"/>
    <s v="6000.3.3"/>
    <s v="6000-DESPACHO DEL SUPERINTENDENTE DELEGADO PARA EL CONTROL Y VERIFICACIÓN DE REGLAMENTOS TÉCNICOS Y METROLOGÍA LEGAL"/>
    <n v="2"/>
    <x v="1"/>
    <s v="6000.3.3"/>
    <s v="N/A"/>
    <s v="N/A"/>
    <s v="N/A"/>
    <s v="N/A"/>
    <s v="N/A"/>
    <s v="N/A"/>
    <s v="N/A"/>
    <s v="N/A"/>
    <s v="N/A"/>
    <s v="Ejecutar el cronograma de visitas y requerimientos (Seguimiento al cronograma)"/>
    <n v="30"/>
    <n v="100"/>
    <s v="Porcentual"/>
    <s v="% de Actividades ejecutadas / 100% de Actividades programadas"/>
    <d v="2025-01-13T00:00:00"/>
    <d v="2025-12-31T00:00:00"/>
    <s v="6000-DESPACHO DEL SUPERINTENDENTE DELEGADO PARA EL CONTROL Y VERIFICACIÓN DE REGLAMENTOS TÉCNICOS Y METROLOGÍA LEGAL"/>
    <n v="4.2"/>
    <m/>
    <m/>
    <m/>
    <m/>
    <m/>
    <m/>
    <m/>
    <n v="0"/>
    <x v="5"/>
  </r>
  <r>
    <x v="16"/>
    <s v="DESPACHO DEL SUPERINTENDENTE DELEGADO PARA EL CONTROL Y VERIFICACIÓN DE REGLAMENTOS TÉCNICOS Y METROLOGÍA LEGAL"/>
    <s v="6000.3.4"/>
    <s v="6000-DESPACHO DEL SUPERINTENDENTE DELEGADO PARA EL CONTROL Y VERIFICACIÓN DE REGLAMENTOS TÉCNICOS Y METROLOGÍA LEGAL"/>
    <n v="2"/>
    <x v="1"/>
    <s v="6000.3.4"/>
    <s v="N/A"/>
    <s v="N/A"/>
    <s v="N/A"/>
    <s v="N/A"/>
    <s v="N/A"/>
    <s v="N/A"/>
    <s v="N/A"/>
    <s v="N/A"/>
    <s v="N/A"/>
    <s v="Análisis del desarrollo de la campaña (Informe con análisis del desarrollo de la campaña)"/>
    <n v="30"/>
    <n v="2"/>
    <s v="Númerica"/>
    <s v="# de Informes con análisis del desarrollo de la campaña realizados / 2 Informes con análisis del desarrollo de la campaña a realizar"/>
    <d v="2025-01-13T00:00:00"/>
    <d v="2025-12-31T00:00:00"/>
    <s v="6000-DESPACHO DEL SUPERINTENDENTE DELEGADO PARA EL CONTROL Y VERIFICACIÓN DE REGLAMENTOS TÉCNICOS Y METROLOGÍA LEGAL"/>
    <n v="4.2"/>
    <m/>
    <m/>
    <m/>
    <m/>
    <m/>
    <m/>
    <m/>
    <n v="0"/>
    <x v="5"/>
  </r>
  <r>
    <x v="16"/>
    <s v="DESPACHO DEL SUPERINTENDENTE DELEGADO PARA EL CONTROL Y VERIFICACIÓN DE REGLAMENTOS TÉCNICOS Y METROLOGÍA LEGAL"/>
    <s v="6000.4"/>
    <s v="6000-DESPACHO DEL SUPERINTENDENTE DELEGADO PARA EL CONTROL Y VERIFICACIÓN DE REGLAMENTOS TÉCNICOS Y METROLOGÍA LEGAL"/>
    <n v="2"/>
    <x v="0"/>
    <s v="6000.4"/>
    <s v="Operativo"/>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N/A"/>
    <s v="No"/>
    <s v="C-3503-0200-0016-40401c"/>
    <s v="Política Gestión Documental _DIMENSIÓN Información y Comunicación"/>
    <s v="C_COMP 1. Reducir comportamiento rentista de agentes, sujetos de inspección, vigilancia y control por Superin. PND_TRANSF_ Productiva, internacionalización y acción clímatica _ c. políticas de competencia, consumidor e infraestructura de calidad modernas"/>
    <s v="Proyecto de Reglamento Técnico Metrológico de Medidores de Agua de uso residencial, elaborado y enviado (Documento proyecto y correo de envío o memorando)"/>
    <n v="14"/>
    <n v="1"/>
    <s v="Númerica"/>
    <s v="# de Correo electrónico de remisión y proyecto de acto administrativo ajustado / Único entregable / 1 Correo electrónico de remisión y proyecto de acto administrativo ajustado / Único entregable"/>
    <d v="2025-02-03T00:00:00"/>
    <d v="2025-10-17T00:00:00"/>
    <s v="6000-DESPACHO DEL SUPERINTENDENTE DELEGADO PARA EL CONTROL Y VERIFICACIÓN DE REGLAMENTOS TÉCNICOS Y METROLOGÍA LEGAL"/>
    <n v="14"/>
    <n v="100"/>
    <s v="Se ajusta el proyecto de acto administrativo correspondiente al Proyecto de Reglamento Técnico Metrológico de Medidores de Agua de uso residencial, incorporando las observaciones y comentarios recibidos durante el proceso de revisión y se remitió la versión final al Grupo de Regulación para su expedición."/>
    <d v="2025-09-02T00:00:00"/>
    <n v="100"/>
    <s v="Se verifica el cumplimiento del entregable y el indicador propuesto."/>
    <d v="2025-10-17T00:00:00"/>
    <n v="100"/>
    <n v="14"/>
    <x v="9"/>
  </r>
  <r>
    <x v="16"/>
    <s v="DESPACHO DEL SUPERINTENDENTE DELEGADO PARA EL CONTROL Y VERIFICACIÓN DE REGLAMENTOS TÉCNICOS Y METROLOGÍA LEGAL"/>
    <s v="6000.4.1"/>
    <s v="6000-DESPACHO DEL SUPERINTENDENTE DELEGADO PARA EL CONTROL Y VERIFICACIÓN DE REGLAMENTOS TÉCNICOS Y METROLOGÍA LEGAL"/>
    <n v="2"/>
    <x v="1"/>
    <s v="6000.4.1"/>
    <s v="N/A"/>
    <s v="N/A"/>
    <s v="N/A"/>
    <s v="N/A"/>
    <s v="N/A"/>
    <s v="N/A"/>
    <s v="N/A"/>
    <s v="N/A"/>
    <s v="N/A"/>
    <s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
    <n v="20"/>
    <n v="1"/>
    <s v="Númerica"/>
    <s v="# de Memorando de remisión -correo electrónico de remisión y proyecto de acto administrativo ajustado / Formato Matriz comentarios  Único entregable / 1 Memorando de remisión -correo electrónico de remisión y proyecto de acto administrativo ajustado / Formato Matriz comentarios  Único entregable"/>
    <d v="2025-02-03T00:00:00"/>
    <d v="2025-03-14T00:00:00"/>
    <s v="6000-DESPACHO DEL SUPERINTENDENTE DELEGADO PARA EL CONTROL Y VERIFICACIÓN DE REGLAMENTOS TÉCNICOS Y METROLOGÍA LEGAL"/>
    <n v="2.8"/>
    <n v="100"/>
    <s v="Se presenta como evidencia el correo electrónico de remisión, junto con la matriz de comentarios para el Reglamento Técnico de Medidores de Agua."/>
    <d v="2025-02-06T00:00:00"/>
    <n v="100"/>
    <s v="Se revisan los entregables y en la matriz de comentarios y se evidencia la justificación a la no necesidad de modificar el proyecto de acto administrativo, razón por lo cual no se solicita esta ultima evidencia y se verifica el cumplimiento con los demás anexos (correo - matriz de comentarios)"/>
    <d v="2025-02-06T00:00:00"/>
    <n v="100"/>
    <n v="2.8"/>
    <x v="6"/>
  </r>
  <r>
    <x v="16"/>
    <s v="DESPACHO DEL SUPERINTENDENTE DELEGADO PARA EL CONTROL Y VERIFICACIÓN DE REGLAMENTOS TÉCNICOS Y METROLOGÍA LEGAL"/>
    <s v="6000.4.2"/>
    <s v="6000-DESPACHO DEL SUPERINTENDENTE DELEGADO PARA EL CONTROL Y VERIFICACIÓN DE REGLAMENTOS TÉCNICOS Y METROLOGÍA LEGAL"/>
    <n v="2"/>
    <x v="1"/>
    <s v="6000.4.2"/>
    <s v="N/A"/>
    <s v="N/A"/>
    <s v="N/A"/>
    <s v="N/A"/>
    <s v="N/A"/>
    <s v="N/A"/>
    <s v="N/A"/>
    <s v="N/A"/>
    <s v="N/A"/>
    <s v="Remitir el proyecto de acto administrativo a la Dirección de Regulación del Ministerio de Comercio, Industria y Turismo para obtener concepto previo. (correo electrónico de remisión (o memo de traslado) y proyecto de acto administrativo  / Único entregable)"/>
    <n v="20"/>
    <n v="1"/>
    <s v="Númerica"/>
    <s v="# de Correo electrónico de remisión (o memo de traslado) y proyecto de acto administrativo  / Único entregable / 1 Correo electrónico de remisión (o memo de traslado) y proyecto de acto administrativo  / Único entregable"/>
    <d v="2025-03-17T00:00:00"/>
    <d v="2025-04-04T00:00:00"/>
    <s v="6000-DESPACHO DEL SUPERINTENDENTE DELEGADO PARA EL CONTROL Y VERIFICACIÓN DE REGLAMENTOS TÉCNICOS Y METROLOGÍA LEGAL"/>
    <n v="2.8"/>
    <n v="100"/>
    <s v="Se adjunta el proyecto del acto administrativo correspondiente al Reglamento Técnico Metrológico de Medidores de Agua para uso residencial, enviado a la Dirección de Regulación del Ministerio de Comercio, Industria y Turismo, junto con el memorando de traslado, identificado con el radicado 25-120448-0."/>
    <d v="2025-03-17T00:00:00"/>
    <n v="100"/>
    <s v="Se verifica el cumplimiento de la actividad con las evidencias aportadas "/>
    <d v="2025-03-17T00:00:00"/>
    <n v="100"/>
    <n v="2.8"/>
    <x v="1"/>
  </r>
  <r>
    <x v="16"/>
    <s v="DESPACHO DEL SUPERINTENDENTE DELEGADO PARA EL CONTROL Y VERIFICACIÓN DE REGLAMENTOS TÉCNICOS Y METROLOGÍA LEGAL"/>
    <s v="6000.4.3"/>
    <s v="6000-DESPACHO DEL SUPERINTENDENTE DELEGADO PARA EL CONTROL Y VERIFICACIÓN DE REGLAMENTOS TÉCNICOS Y METROLOGÍA LEGAL"/>
    <n v="2"/>
    <x v="1"/>
    <s v="6000.4.3"/>
    <s v="N/A"/>
    <s v="N/A"/>
    <s v="N/A"/>
    <s v="N/A"/>
    <s v="N/A"/>
    <s v="N/A"/>
    <s v="N/A"/>
    <s v="N/A"/>
    <s v="N/A"/>
    <s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
    <n v="20"/>
    <n v="1"/>
    <s v="Númerica"/>
    <s v="# de Memorando de remisión o correo electrónico de remisión, proyecto de acto administrativo ajustado y Formato Matriz diligenciado / Único entregable / 1 Memorando de remisión o correo electrónico de remisión, proyecto de acto administrativo ajustado y Formato Matriz diligenciado / Único entregable"/>
    <d v="2025-04-07T00:00:00"/>
    <d v="2025-05-02T00:00:00"/>
    <s v="6000-DESPACHO DEL SUPERINTENDENTE DELEGADO PARA EL CONTROL Y VERIFICACIÓN DE REGLAMENTOS TÉCNICOS Y METROLOGÍA LEGAL"/>
    <n v="2.8"/>
    <n v="100"/>
    <s v="Se adjunta como evidencia el correo enviado el 2 de mayo, relacionado con el proyecto de acto administrativo ajustado correspondiente al Proyecto de Reglamento Técnico Metrológico para Medidores de Agua de Uso Residencial. Al final del documento se incluye el formato matriz debidamente diligenciado, junto con sus respectivas respuestas."/>
    <d v="2025-05-02T00:00:00"/>
    <n v="100"/>
    <s v="Se verifica el cumplimiento de la actividad con los soportes anexos "/>
    <d v="2025-05-02T00:00:00"/>
    <n v="100"/>
    <n v="2.8"/>
    <x v="11"/>
  </r>
  <r>
    <x v="16"/>
    <s v="DESPACHO DEL SUPERINTENDENTE DELEGADO PARA EL CONTROL Y VERIFICACIÓN DE REGLAMENTOS TÉCNICOS Y METROLOGÍA LEGAL"/>
    <s v="6000.4.4"/>
    <s v="6000-DESPACHO DEL SUPERINTENDENTE DELEGADO PARA EL CONTROL Y VERIFICACIÓN DE REGLAMENTOS TÉCNICOS Y METROLOGÍA LEGAL"/>
    <n v="2"/>
    <x v="1"/>
    <s v="6000.4.4"/>
    <s v="N/A"/>
    <s v="N/A"/>
    <s v="N/A"/>
    <s v="N/A"/>
    <s v="N/A"/>
    <s v="N/A"/>
    <s v="N/A"/>
    <s v="N/A"/>
    <s v="N/A"/>
    <s v="Remitir el proyecto de acto administrativo a abogacía de la competencia. (correo electrónico de remisión (o memo de traslado) y proyecto de acto administrativo  / Único entregable)"/>
    <n v="20"/>
    <n v="1"/>
    <s v="Númerica"/>
    <s v="# de Correo electrónico de remisión y proyecto de acto administrativo ajustado / Único entregable / 1 Correo electrónico de remisión y proyecto de acto administrativo ajustado / Único entregable"/>
    <d v="2025-05-05T00:00:00"/>
    <d v="2025-05-23T00:00:00"/>
    <s v="6000-DESPACHO DEL SUPERINTENDENTE DELEGADO PARA EL CONTROL Y VERIFICACIÓN DE REGLAMENTOS TÉCNICOS Y METROLOGÍA LEGAL"/>
    <n v="2.8"/>
    <n v="100"/>
    <s v="Se anexa memorando de solicitud de concepto de abogacía de la competencia, con radicado 25-120355, junto con (i) proyecto de acto administrativo; (ir) cuestionario de incidencia sobre la libre competencia; (iii) análisis de impacto normativo ex ante completo y (iv) matriz de comentarios de la consulta pública y análisis de impacto normativo del anteproyecto."/>
    <d v="2025-05-23T00:00:00"/>
    <n v="100"/>
    <s v="Las evidencias reportadas permiten verificar el cumplimiento de la actividad "/>
    <d v="2025-03-17T00:00:00"/>
    <n v="100"/>
    <n v="2.8"/>
    <x v="11"/>
  </r>
  <r>
    <x v="16"/>
    <s v="DESPACHO DEL SUPERINTENDENTE DELEGADO PARA EL CONTROL Y VERIFICACIÓN DE REGLAMENTOS TÉCNICOS Y METROLOGÍA LEGAL"/>
    <s v="6000.4.5"/>
    <s v="6000-DESPACHO DEL SUPERINTENDENTE DELEGADO PARA EL CONTROL Y VERIFICACIÓN DE REGLAMENTOS TÉCNICOS Y METROLOGÍA LEGAL"/>
    <n v="2"/>
    <x v="1"/>
    <s v="6000.4.5"/>
    <s v="N/A"/>
    <s v="N/A"/>
    <s v="N/A"/>
    <s v="N/A"/>
    <s v="N/A"/>
    <s v="N/A"/>
    <s v="N/A"/>
    <s v="N/A"/>
    <s v="N/A"/>
    <s v="Ajustar el proyecto de acto administrativo acorde con comentarios, si hubiere lugar y enviar al Grupo de regulación para su expedición. (Correo electrónico de remisión y proyecto de acto administrativo ajustado / Único entregable)"/>
    <n v="20"/>
    <n v="1"/>
    <s v="Númerica"/>
    <s v="# de Correo electrónico de remisión y proyecto de acto administrativo ajustado / Único entregable / 1 Correo electrónico de remisión y proyecto de acto administrativo ajustado / Único entregable"/>
    <d v="2025-06-20T00:00:00"/>
    <d v="2025-10-17T00:00:00"/>
    <s v="6000-DESPACHO DEL SUPERINTENDENTE DELEGADO PARA EL CONTROL Y VERIFICACIÓN DE REGLAMENTOS TÉCNICOS Y METROLOGÍA LEGAL"/>
    <n v="2.8"/>
    <n v="100"/>
    <s v="Se ajusta el proyecto de acto administrativo incorporando las observaciones y comentarios recibidos durante el proceso de revisión y se remitir la versión final al Grupo de Regulación para su expedición"/>
    <d v="2025-09-02T00:00:00"/>
    <n v="100"/>
    <s v="Se verifica el cumplimiento del indicador y entregable propuesto para la actividad de ajustar el proyecto de acto administrativo y envió al grupo de regulación "/>
    <d v="2025-10-17T00:00:00"/>
    <n v="100"/>
    <n v="2.8"/>
    <x v="9"/>
  </r>
  <r>
    <x v="16"/>
    <s v="DESPACHO DEL SUPERINTENDENTE DELEGADO PARA EL CONTROL Y VERIFICACIÓN DE REGLAMENTOS TÉCNICOS Y METROLOGÍA LEGAL"/>
    <s v="6000.5"/>
    <s v="6000-DESPACHO DEL SUPERINTENDENTE DELEGADO PARA EL CONTROL Y VERIFICACIÓN DE REGLAMENTOS TÉCNICOS Y METROLOGÍA LEGAL"/>
    <n v="2"/>
    <x v="0"/>
    <s v="6000.5"/>
    <s v="Operativo"/>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N/A"/>
    <s v="No"/>
    <s v="C-3503-0200-0016-40401c"/>
    <s v="Política Gestión Documental _DIMENSIÓN Información y Comunicación"/>
    <s v="C_COMP 1. Reducir comportamiento rentista de agentes, sujetos de inspección, vigilancia y control por Superin. PND_TRANSF_ Productiva, internacionalización y acción clímatica _ c. políticas de competencia, consumidor e infraestructura de calidad modernas"/>
    <s v="Proyecto de Reglamento Técnico Metrológico de Medidores de Gas de uso residencial elaborado y enviado a la abogacia de la competencia. (Documento proyecto y correo de envío o memorando)"/>
    <n v="14"/>
    <n v="1"/>
    <s v="Númerica"/>
    <s v="# de Correo electrónico de remisión (o memo de traslado) y proyecto de acto administrativo  / Único entregable / 1 Correo electrónico de remisión (o memo de traslado) y proyecto de acto administrativo  / Único entregable"/>
    <d v="2025-02-19T00:00:00"/>
    <d v="2025-10-31T00:00:00"/>
    <s v="6000-DESPACHO DEL SUPERINTENDENTE DELEGADO PARA EL CONTROL Y VERIFICACIÓN DE REGLAMENTOS TÉCNICOS Y METROLOGÍA LEGAL"/>
    <n v="14"/>
    <n v="100"/>
    <s v="Se realiza el cargue del Proyecto de Reglamento Técnico Metrológico de Medidores de Gas de Uso Residencial y su remisión mediante memorando, con el propósito de solicitar el concepto de la Abogacía de la Competencia."/>
    <d v="2025-06-20T00:00:00"/>
    <n v="100"/>
    <s v="Se verificó el cumplimiento del 100%, del producto. El soporte corresponde al memorando de solicitud de concepto a la delegatura de protección de la competencia sobre el proyecto de Reglamento Técnico Metrológico de medidores de Gas de uso residencial. "/>
    <d v="2025-10-31T00:00:00"/>
    <n v="100"/>
    <n v="14"/>
    <x v="9"/>
  </r>
  <r>
    <x v="16"/>
    <s v="DESPACHO DEL SUPERINTENDENTE DELEGADO PARA EL CONTROL Y VERIFICACIÓN DE REGLAMENTOS TÉCNICOS Y METROLOGÍA LEGAL"/>
    <s v="6000.5.1"/>
    <s v="6000-DESPACHO DEL SUPERINTENDENTE DELEGADO PARA EL CONTROL Y VERIFICACIÓN DE REGLAMENTOS TÉCNICOS Y METROLOGÍA LEGAL"/>
    <n v="2"/>
    <x v="1"/>
    <s v="6000.5.1"/>
    <s v="N/A"/>
    <s v="N/A"/>
    <s v="N/A"/>
    <s v="N/A"/>
    <s v="N/A"/>
    <s v="N/A"/>
    <s v="N/A"/>
    <s v="N/A"/>
    <s v="N/A"/>
    <s v="Enviar proyecto de resolución al Grupo de Regulación para revisión. (Correo electrónico de remisión y proyecto de acto administrativo / Único entregable)"/>
    <n v="10"/>
    <n v="1"/>
    <s v="Númerica"/>
    <s v="# de Correo electrónico de remisión y proyecto de acto administrativo / Único entregable / 1 Correo electrónico de remisión y proyecto de acto administrativo / Único entregable"/>
    <d v="2025-02-19T00:00:00"/>
    <d v="2025-03-05T00:00:00"/>
    <s v="6000-DESPACHO DEL SUPERINTENDENTE DELEGADO PARA EL CONTROL Y VERIFICACIÓN DE REGLAMENTOS TÉCNICOS Y METROLOGÍA LEGAL"/>
    <n v="1.4"/>
    <n v="100"/>
    <s v="Se cumple la actividad con el envío del correo del proyecto: Técnico de Medidores de Gas."/>
    <d v="2025-03-04T00:00:00"/>
    <n v="100"/>
    <s v="Se evidencia el cumplimiento de la actividad "/>
    <d v="2025-03-04T00:00:00"/>
    <n v="100"/>
    <n v="1.4"/>
    <x v="6"/>
  </r>
  <r>
    <x v="16"/>
    <s v="DESPACHO DEL SUPERINTENDENTE DELEGADO PARA EL CONTROL Y VERIFICACIÓN DE REGLAMENTOS TÉCNICOS Y METROLOGÍA LEGAL"/>
    <s v="6000.5.2"/>
    <s v="6000-DESPACHO DEL SUPERINTENDENTE DELEGADO PARA EL CONTROL Y VERIFICACIÓN DE REGLAMENTOS TÉCNICOS Y METROLOGÍA LEGAL"/>
    <n v="2"/>
    <x v="1"/>
    <s v="6000.5.2"/>
    <s v="N/A"/>
    <s v="N/A"/>
    <s v="N/A"/>
    <s v="N/A"/>
    <s v="N/A"/>
    <s v="N/A"/>
    <s v="N/A"/>
    <s v="N/A"/>
    <s v="N/A"/>
    <s v="Revisar jurídicamente el proyecto de resolución y enviarlo a la dependencia solicitante. (Proyecto de resolución con observaciones y memorando y/o  correo electrónico de remisión a la dependencia solicitante)"/>
    <n v="10"/>
    <n v="1"/>
    <s v="Númerica"/>
    <s v="# de Proyecto de resolución con observaciones y memorando y/o  correo electrónico de remisión a la dependencia solicitante / 1 Proyecto de resolución con observaciones y memorando y/o  correo electrónico de remisión a la dependencia solicitante"/>
    <d v="2025-03-06T00:00:00"/>
    <d v="2025-03-20T00:00:00"/>
    <s v="6000-DESPACHO DEL SUPERINTENDENTE DELEGADO PARA EL CONTROL Y VERIFICACIÓN DE REGLAMENTOS TÉCNICOS Y METROLOGÍA LEGAL"/>
    <n v="1.4"/>
    <n v="100"/>
    <s v="Se anexa correo emitido por el Grupo de Regulación, con los comentarios y observaciones jurídicas, junto con el proyecto de acto administrativo."/>
    <d v="2025-03-13T00:00:00"/>
    <n v="100"/>
    <s v="Se aprueba seguimiento en atención a los anexos adjuntos "/>
    <d v="2025-03-13T00:00:00"/>
    <n v="100"/>
    <n v="1.4"/>
    <x v="6"/>
  </r>
  <r>
    <x v="16"/>
    <s v="DESPACHO DEL SUPERINTENDENTE DELEGADO PARA EL CONTROL Y VERIFICACIÓN DE REGLAMENTOS TÉCNICOS Y METROLOGÍA LEGAL"/>
    <s v="6000.5.3"/>
    <s v="6000-DESPACHO DEL SUPERINTENDENTE DELEGADO PARA EL CONTROL Y VERIFICACIÓN DE REGLAMENTOS TÉCNICOS Y METROLOGÍA LEGAL"/>
    <n v="2"/>
    <x v="1"/>
    <s v="6000.5.3"/>
    <s v="N/A"/>
    <s v="N/A"/>
    <s v="N/A"/>
    <s v="N/A"/>
    <s v="N/A"/>
    <s v="N/A"/>
    <s v="N/A"/>
    <s v="N/A"/>
    <s v="N/A"/>
    <s v="Ajustar el proyecto de resolución según los comentarios y remitir al Grupo de Regulación para publicación. (Correo electrónico de remisión y proyecto de acto administrativo ajustado / Único entregable)"/>
    <n v="10"/>
    <n v="1"/>
    <s v="Númerica"/>
    <s v="# de Correo electrónico de remisión y proyecto de acto administrativo ajustado / Único entregable / 1 Correo electrónico de remisión y proyecto de acto administrativo ajustado / Único entregable"/>
    <d v="2025-03-21T00:00:00"/>
    <d v="2025-04-25T00:00:00"/>
    <s v="6000-DESPACHO DEL SUPERINTENDENTE DELEGADO PARA EL CONTROL Y VERIFICACIÓN DE REGLAMENTOS TÉCNICOS Y METROLOGÍA LEGAL"/>
    <n v="1.4"/>
    <n v="100"/>
    <s v="Se anexa correo de solicitud de publicación para consulta pública del proyecto de acto administrativo ajustado, dirigido al grupo de regulación y aportando la versión definitiva de este documento."/>
    <d v="2025-03-14T00:00:00"/>
    <n v="100"/>
    <s v="Se evidencia el cumplimiento de la actividad con los soportes anexos"/>
    <d v="2025-04-14T00:00:00"/>
    <n v="100"/>
    <n v="1.4"/>
    <x v="1"/>
  </r>
  <r>
    <x v="16"/>
    <s v="DESPACHO DEL SUPERINTENDENTE DELEGADO PARA EL CONTROL Y VERIFICACIÓN DE REGLAMENTOS TÉCNICOS Y METROLOGÍA LEGAL"/>
    <s v="6000.5.4"/>
    <s v="6000-DESPACHO DEL SUPERINTENDENTE DELEGADO PARA EL CONTROL Y VERIFICACIÓN DE REGLAMENTOS TÉCNICOS Y METROLOGÍA LEGAL"/>
    <n v="2"/>
    <x v="1"/>
    <s v="6000.5.4"/>
    <s v="N/A"/>
    <s v="N/A"/>
    <s v="N/A"/>
    <s v="N/A"/>
    <s v="N/A"/>
    <s v="N/A"/>
    <s v="N/A"/>
    <s v="N/A"/>
    <s v="N/A"/>
    <s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
    <n v="10"/>
    <n v="1"/>
    <s v="Númerica"/>
    <s v="# de Memorando de remisión -correo electrónico de remisión y proyecto de acto administrativo ajustado / Formato Matriz comentarios  Único entregable / 1 Memorando de remisión -correo electrónico de remisión y proyecto de acto administrativo ajustado / Formato Matriz comentarios  Único entregable"/>
    <d v="2025-05-26T00:00:00"/>
    <d v="2025-07-18T00:00:00"/>
    <s v="6000-DESPACHO DEL SUPERINTENDENTE DELEGADO PARA EL CONTROL Y VERIFICACIÓN DE REGLAMENTOS TÉCNICOS Y METROLOGÍA LEGAL"/>
    <n v="1.4"/>
    <n v="100"/>
    <s v="Se proyecta y envía la Matriz de comentarios de la consulta pública realizada del RTM de Medidores de Gas."/>
    <m/>
    <n v="100"/>
    <s v="El soporte corresponde al entregables, se culminó la actividad antes de la fecha establecida "/>
    <m/>
    <n v="100"/>
    <n v="1.4"/>
    <x v="2"/>
  </r>
  <r>
    <x v="16"/>
    <s v="DESPACHO DEL SUPERINTENDENTE DELEGADO PARA EL CONTROL Y VERIFICACIÓN DE REGLAMENTOS TÉCNICOS Y METROLOGÍA LEGAL"/>
    <s v="6000.5.5"/>
    <s v="6000-DESPACHO DEL SUPERINTENDENTE DELEGADO PARA EL CONTROL Y VERIFICACIÓN DE REGLAMENTOS TÉCNICOS Y METROLOGÍA LEGAL"/>
    <n v="2"/>
    <x v="1"/>
    <s v="6000.5.5"/>
    <s v="N/A"/>
    <s v="N/A"/>
    <s v="N/A"/>
    <s v="N/A"/>
    <s v="N/A"/>
    <s v="N/A"/>
    <s v="N/A"/>
    <s v="N/A"/>
    <s v="N/A"/>
    <s v="Remitir el proyecto de acto administrativo a la Dirección de Regulación del Ministerio de Comercio, Industria y Turismo para obtener concepto previo. (correo electrónico de remisión (o memo de traslado) y proyecto de acto administrativo  / Único entregable)"/>
    <n v="10"/>
    <n v="1"/>
    <s v="Númerica"/>
    <s v="# de Correo electrónico de remisión (o memo de traslado) y proyecto de acto administrativo  / Único entregable / 1 Correo electrónico de remisión (o memo de traslado) y proyecto de acto administrativo  / Único entregable"/>
    <d v="2025-07-21T00:00:00"/>
    <d v="2025-08-15T00:00:00"/>
    <s v="6000-DESPACHO DEL SUPERINTENDENTE DELEGADO PARA EL CONTROL Y VERIFICACIÓN DE REGLAMENTOS TÉCNICOS Y METROLOGÍA LEGAL"/>
    <n v="1.4"/>
    <n v="100"/>
    <s v="Se adjunta evidencia mediante el memorando de envío, acompañado del proyecto de acto administrativo"/>
    <d v="2025-06-19T00:00:00"/>
    <n v="100"/>
    <s v="Se valida el entregable propuesto para la actividad 6000.5.5, Se cumplió antes del tiempo proyectado. El soporte corresponde al memorando de solicitud del concepto previo de la Dirección de Regulación del Ministerio de Comercio, Industria y Turismo de rendir concepto previo sobre el Proyecto de Reglamento Técnico metrológico aplicable a medidores de gas de uso residencial expedido por esta Superintendencia."/>
    <d v="2025-06-19T00:00:00"/>
    <n v="100"/>
    <n v="1.4"/>
    <x v="8"/>
  </r>
  <r>
    <x v="16"/>
    <s v="DESPACHO DEL SUPERINTENDENTE DELEGADO PARA EL CONTROL Y VERIFICACIÓN DE REGLAMENTOS TÉCNICOS Y METROLOGÍA LEGAL"/>
    <s v="6000.5.6"/>
    <s v="6000-DESPACHO DEL SUPERINTENDENTE DELEGADO PARA EL CONTROL Y VERIFICACIÓN DE REGLAMENTOS TÉCNICOS Y METROLOGÍA LEGAL"/>
    <n v="2"/>
    <x v="1"/>
    <s v="6000.5.6"/>
    <s v="N/A"/>
    <s v="N/A"/>
    <s v="N/A"/>
    <s v="N/A"/>
    <s v="N/A"/>
    <s v="N/A"/>
    <s v="N/A"/>
    <s v="N/A"/>
    <s v="N/A"/>
    <s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
    <n v="25"/>
    <n v="1"/>
    <s v="Númerica"/>
    <s v="# de Memorando de remisión o correo electrónico de remisión, proyecto de acto administrativo ajustado y Formato Matriz diligenciado / Único entregable / 1 Memorando de remisión o correo electrónico de remisión, proyecto de acto administrativo ajustado y Formato Matriz diligenciado / Único entregable"/>
    <d v="2025-09-01T00:00:00"/>
    <d v="2025-10-03T00:00:00"/>
    <s v="6000-DESPACHO DEL SUPERINTENDENTE DELEGADO PARA EL CONTROL Y VERIFICACIÓN DE REGLAMENTOS TÉCNICOS Y METROLOGÍA LEGAL"/>
    <n v="3.5"/>
    <n v="100"/>
    <s v="Se realizó el cargue de la evidencia correspondiente al análisis de los comentarios del proyecto de acto administrativo de medidores de gas. Asimismo, se efectuaron los ajustes aprobados y se presentó el documento de remisión junto con la matriz debidamente diligenciada."/>
    <d v="2025-08-21T00:00:00"/>
    <n v="100"/>
    <s v="El soporte corresponde al entregable propuesto (correo electrónico de envió del proyecto de acto administrativo ajustado)"/>
    <d v="2025-09-22T00:00:00"/>
    <n v="100"/>
    <n v="3.5"/>
    <x v="9"/>
  </r>
  <r>
    <x v="16"/>
    <s v="DESPACHO DEL SUPERINTENDENTE DELEGADO PARA EL CONTROL Y VERIFICACIÓN DE REGLAMENTOS TÉCNICOS Y METROLOGÍA LEGAL"/>
    <s v="6000.5.7"/>
    <s v="6000-DESPACHO DEL SUPERINTENDENTE DELEGADO PARA EL CONTROL Y VERIFICACIÓN DE REGLAMENTOS TÉCNICOS Y METROLOGÍA LEGAL"/>
    <n v="2"/>
    <x v="1"/>
    <s v="6000.5.7"/>
    <s v="N/A"/>
    <s v="N/A"/>
    <s v="N/A"/>
    <s v="N/A"/>
    <s v="N/A"/>
    <s v="N/A"/>
    <s v="N/A"/>
    <s v="N/A"/>
    <s v="N/A"/>
    <s v="Remitir el proyecto de acto administrativo a abogacía de la competencia. (correo electrónico de remisión (o memo de traslado) y proyecto de acto administrativo  / Único entregable)"/>
    <n v="25"/>
    <n v="1"/>
    <s v="Númerica"/>
    <s v="# de Correo electrónico de remisión (o memo de traslado) y proyecto de acto administrativo  / Único entregable / 1 Correo electrónico de remisión (o memo de traslado) y proyecto de acto administrativo  / Único entregable"/>
    <d v="2025-10-06T00:00:00"/>
    <d v="2025-10-31T00:00:00"/>
    <s v="6000-DESPACHO DEL SUPERINTENDENTE DELEGADO PARA EL CONTROL Y VERIFICACIÓN DE REGLAMENTOS TÉCNICOS Y METROLOGÍA LEGAL"/>
    <n v="3.5"/>
    <n v="100"/>
    <s v="Se realiza el cargue del Proyecto de Reglamento Técnico Metrológico de Medidores de Gas de Uso Residencial y su remisión mediante memorando, con el propósito de solicitar el concepto de la Abogacía de la Competencia."/>
    <d v="2025-06-20T00:00:00"/>
    <n v="100"/>
    <s v="Se verifico el cumplimiento de la actividad final con la cual se finaliza el producto, el soporte corresponde al memorando de solicitud de concepto de abogacía de la competencia sobre Proyecto de Reglamento Técnico metrológico aplicable a medidores de gas de uso residencial."/>
    <d v="2025-10-31T00:00:00"/>
    <n v="100"/>
    <n v="3.5"/>
    <x v="9"/>
  </r>
  <r>
    <x v="16"/>
    <s v="DESPACHO DEL SUPERINTENDENTE DELEGADO PARA EL CONTROL Y VERIFICACIÓN DE REGLAMENTOS TÉCNICOS Y METROLOGÍA LEGAL"/>
    <s v="6000.6"/>
    <s v="6000-DESPACHO DEL SUPERINTENDENTE DELEGADO PARA EL CONTROL Y VERIFICACIÓN DE REGLAMENTOS TÉCNICOS Y METROLOGÍA LEGAL"/>
    <n v="2"/>
    <x v="0"/>
    <s v="6000.6"/>
    <s v="Operativo"/>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N/A"/>
    <s v="No"/>
    <s v="C-3503-0200-0016-40401c"/>
    <s v="Política Gestión Documental _DIMENSIÓN Información y Comunicación"/>
    <s v="C_COMP 1. Reducir comportamiento rentista de agentes, sujetos de inspección, vigilancia y control por Superin. PND_TRANSF_ Productiva, internacionalización y acción clímatica _ c. políticas de competencia, consumidor e infraestructura de calidad modernas"/>
    <s v="Análisis de Impacto Normativo -AIN Ex post del Reglamento Técnico Metrológico aplicable a Preempacados. Etapas 5 a 6, elaborado y enviado al Grupo de Trabajo de Regulación (Documento de Análisis de Impacto Normativo -AIN Ex post del Reglamento Técnico Metrológico aplicable a Preempacados  Etapas 5 a 6 y correo o memorando de envío)"/>
    <n v="14"/>
    <n v="1"/>
    <s v="Númerica"/>
    <s v="# de Documento  de los pasos 5 al 6  ajustado y correo electrónico de remisión  al Grupo de Trabajo de Regulación / Único entregable / 1 Documento  de los pasos 5 al 6  ajustado y correo electrónico de remisión  al Grupo de Trabajo de Regulación / Único entregable"/>
    <d v="2025-07-01T00:00:00"/>
    <d v="2025-12-12T00:00:00"/>
    <s v="6000-DESPACHO DEL SUPERINTENDENTE DELEGADO PARA EL CONTROL Y VERIFICACIÓN DE REGLAMENTOS TÉCNICOS Y METROLOGÍA LEGAL"/>
    <n v="14"/>
    <m/>
    <m/>
    <m/>
    <m/>
    <m/>
    <m/>
    <m/>
    <n v="0"/>
    <x v="5"/>
  </r>
  <r>
    <x v="16"/>
    <s v="DESPACHO DEL SUPERINTENDENTE DELEGADO PARA EL CONTROL Y VERIFICACIÓN DE REGLAMENTOS TÉCNICOS Y METROLOGÍA LEGAL"/>
    <s v="6000.6.1"/>
    <s v="6000-DESPACHO DEL SUPERINTENDENTE DELEGADO PARA EL CONTROL Y VERIFICACIÓN DE REGLAMENTOS TÉCNICOS Y METROLOGÍA LEGAL"/>
    <n v="2"/>
    <x v="1"/>
    <s v="6000.6.1"/>
    <s v="N/A"/>
    <s v="N/A"/>
    <s v="N/A"/>
    <s v="N/A"/>
    <s v="N/A"/>
    <s v="N/A"/>
    <s v="N/A"/>
    <s v="N/A"/>
    <s v="N/A"/>
    <s v="Elaborar y enviar al Grupo de Trabajo de Regulación el documento que contenga la información correspondiente a los pasos 5 al 6 de la guía de evaluación ex post del DNP. (Documento con los pasos del 5 al 6  y correo electrónico de remisión al Grupo de Trabajo de Regulación / Único entregable)"/>
    <n v="20"/>
    <n v="1"/>
    <s v="Númerica"/>
    <s v="# de Documento con los pasos del 5 al 6  y correo electrónico de remisión al Grupo de Trabajo de Regulación / Único entregable / 1 Documento con los pasos del 5 al 6  y correo electrónico de remisión al Grupo de Trabajo de Regulación / Único entregable"/>
    <d v="2025-07-01T00:00:00"/>
    <d v="2025-10-30T00:00:00"/>
    <s v="6000-DESPACHO DEL SUPERINTENDENTE DELEGADO PARA EL CONTROL Y VERIFICACIÓN DE REGLAMENTOS TÉCNICOS Y METROLOGÍA LEGAL"/>
    <n v="2.8"/>
    <n v="100"/>
    <s v="Se elabora y envía al Grupo de Trabajo de Regulación el documento que contiene la información correspondiente a los pasos 5 y 6 de la Guía de Evaluación Ex Post del DNP. Como evidencia, se presenta el documento con el desarrollo de dichos pasos y el correo electrónico de remisión al Grupo de Trabajo de Regulación."/>
    <d v="2025-10-28T00:00:00"/>
    <n v="100"/>
    <s v="Se verificó el cumplimiento de la actividad de envió de correo electrónico al grupo de trabajo de Regulación, el documento de evaluación ex post del DNP."/>
    <d v="2025-10-30T00:00:00"/>
    <n v="100"/>
    <n v="2.8"/>
    <x v="9"/>
  </r>
  <r>
    <x v="16"/>
    <s v="DESPACHO DEL SUPERINTENDENTE DELEGADO PARA EL CONTROL Y VERIFICACIÓN DE REGLAMENTOS TÉCNICOS Y METROLOGÍA LEGAL"/>
    <s v="6000.6.2"/>
    <s v="6000-DESPACHO DEL SUPERINTENDENTE DELEGADO PARA EL CONTROL Y VERIFICACIÓN DE REGLAMENTOS TÉCNICOS Y METROLOGÍA LEGAL"/>
    <n v="2"/>
    <x v="1"/>
    <s v="6000.6.2"/>
    <s v="N/A"/>
    <s v="N/A"/>
    <s v="N/A"/>
    <s v="N/A"/>
    <s v="N/A"/>
    <s v="N/A"/>
    <s v="N/A"/>
    <s v="N/A"/>
    <s v="N/A"/>
    <s v="Revisar jurídicamente el documento de los pasos 5 al 6 y enviarlo a la dependencia solicitante. (Documento de los pasos 5 al 6 con observaciones y correo electrónico de remisión a la dependencia solicitante / Único entregable)"/>
    <n v="30"/>
    <n v="1"/>
    <s v="Númerica"/>
    <s v="# de Documento de los pasos 5 al 6 con observaciones y correo electrónico de remisión a la dependencia solicitante / Único entregable / 1 Documento de los pasos 5 al 6 con observaciones y correo electrónico de remisión a la dependencia solicitante / Único entregable"/>
    <d v="2025-11-04T00:00:00"/>
    <d v="2025-11-21T00:00:00"/>
    <s v="6000-DESPACHO DEL SUPERINTENDENTE DELEGADO PARA EL CONTROL Y VERIFICACIÓN DE REGLAMENTOS TÉCNICOS Y METROLOGÍA LEGAL"/>
    <n v="4.2"/>
    <n v="100"/>
    <s v="Se realizó el cargue de la actividad correspondiente, icon la revisión jurídica del documento por parte del Grupo de Regulación. Este proceso quedó soportado con el respectivo correo, garantizando la trazabilidad y cumplimiento de la actividad"/>
    <d v="2025-10-29T00:00:00"/>
    <n v="100"/>
    <s v="Se verifico el cumplimiento de la actividad al 100%, el anexo corresponde al entregable propuesto."/>
    <d v="2025-11-21T00:00:00"/>
    <n v="100"/>
    <n v="4.2"/>
    <x v="0"/>
  </r>
  <r>
    <x v="16"/>
    <s v="DESPACHO DEL SUPERINTENDENTE DELEGADO PARA EL CONTROL Y VERIFICACIÓN DE REGLAMENTOS TÉCNICOS Y METROLOGÍA LEGAL"/>
    <s v="6000.6.3"/>
    <s v="6000-DESPACHO DEL SUPERINTENDENTE DELEGADO PARA EL CONTROL Y VERIFICACIÓN DE REGLAMENTOS TÉCNICOS Y METROLOGÍA LEGAL"/>
    <n v="2"/>
    <x v="1"/>
    <s v="6000.6.3"/>
    <s v="N/A"/>
    <s v="N/A"/>
    <s v="N/A"/>
    <s v="N/A"/>
    <s v="N/A"/>
    <s v="N/A"/>
    <s v="N/A"/>
    <s v="N/A"/>
    <s v="N/A"/>
    <s v="Ajustar el documento de los pasos 5 al 6  y remitirlo al Grupo de Trabajo de Regulación.  (Documento  de los pasos 5 al 6  ajustado y correo electrónico de remisión  al Grupo de Trabajo de Regulación / Único entregable)"/>
    <n v="50"/>
    <n v="1"/>
    <s v="Númerica"/>
    <s v="# de Documento  de los pasos 5 al 6  ajustado y correo electrónico de remisión  al Grupo de Trabajo de Regulación / Único entregable / 1 Documento  de los pasos 5 al 6  ajustado y correo electrónico de remisión  al Grupo de Trabajo de Regulación / Único entregable"/>
    <d v="2025-11-24T00:00:00"/>
    <d v="2025-12-12T00:00:00"/>
    <s v="6000-DESPACHO DEL SUPERINTENDENTE DELEGADO PARA EL CONTROL Y VERIFICACIÓN DE REGLAMENTOS TÉCNICOS Y METROLOGÍA LEGAL"/>
    <n v="7"/>
    <m/>
    <m/>
    <m/>
    <m/>
    <m/>
    <m/>
    <m/>
    <n v="0"/>
    <x v="5"/>
  </r>
  <r>
    <x v="16"/>
    <s v="DESPACHO DEL SUPERINTENDENTE DELEGADO PARA EL CONTROL Y VERIFICACIÓN DE REGLAMENTOS TÉCNICOS Y METROLOGÍA LEGAL"/>
    <s v="6000.7"/>
    <s v="6000-DESPACHO DEL SUPERINTENDENTE DELEGADO PARA EL CONTROL Y VERIFICACIÓN DE REGLAMENTOS TÉCNICOS Y METROLOGÍA LEGAL"/>
    <n v="2"/>
    <x v="0"/>
    <s v="6000.7"/>
    <s v="Operativo"/>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N/A"/>
    <s v="No"/>
    <s v="C-3503-0200-0016-40401c"/>
    <s v="Política Gestión Documental _DIMENSIÓN Información y Comunicación"/>
    <s v="C_COMP 1. Reducir comportamiento rentista de agentes, sujetos de inspección, vigilancia y control por Superin. PND_TRANSF_ Productiva, internacionalización y acción clímatica _ c. políticas de competencia, consumidor e infraestructura de calidad modernas"/>
    <s v="Análisis de Impacto Normativo -AIN ex ante de Cinemómetros elaborado y enviado al Grupo de Regulación (Memorando de remisión -correo electrónico de remisión y documento de definición de problema ajustado / Formato Matriz comentarios  Único entregable)"/>
    <n v="16"/>
    <n v="1"/>
    <s v="Númerica"/>
    <s v="# de Memorando de remisión -correo electrónico de remisión y documento de definición de problema ajustado / Formato Matriz comentarios  Único entregable / 1 Memorando de remisión -correo electrónico de remisión y documento de definición de problema ajustado / Formato Matriz comentarios  Único entregable"/>
    <d v="2025-03-10T00:00:00"/>
    <d v="2025-11-07T00:00:00"/>
    <s v="6000-DESPACHO DEL SUPERINTENDENTE DELEGADO PARA EL CONTROL Y VERIFICACIÓN DE REGLAMENTOS TÉCNICOS Y METROLOGÍA LEGAL"/>
    <n v="16"/>
    <n v="100"/>
    <s v="Se carga el documento de definición del problema del Análisis de Impacto Normativo (AIN) ex ante de Cinemómetros, junto con su respectiva matriz de comentarios y el correo enviado el 28 de octubre de 2025."/>
    <d v="2025-10-28T00:00:00"/>
    <n v="100"/>
    <s v="Se verifica el cumplimiento del producto propuesto y el soporte de los entregables "/>
    <d v="2025-10-28T00:00:00"/>
    <n v="100"/>
    <n v="16"/>
    <x v="0"/>
  </r>
  <r>
    <x v="16"/>
    <s v="DESPACHO DEL SUPERINTENDENTE DELEGADO PARA EL CONTROL Y VERIFICACIÓN DE REGLAMENTOS TÉCNICOS Y METROLOGÍA LEGAL"/>
    <s v="6000.7.1"/>
    <s v="6000-DESPACHO DEL SUPERINTENDENTE DELEGADO PARA EL CONTROL Y VERIFICACIÓN DE REGLAMENTOS TÉCNICOS Y METROLOGÍA LEGAL"/>
    <n v="2"/>
    <x v="1"/>
    <s v="6000.7.1"/>
    <s v="N/A"/>
    <s v="N/A"/>
    <s v="N/A"/>
    <s v="N/A"/>
    <s v="N/A"/>
    <s v="N/A"/>
    <s v="N/A"/>
    <s v="N/A"/>
    <s v="N/A"/>
    <s v="Elaborar y enviar al Grupo de Trabajo de Regulación el documento de definición del problema. (Documento de definición del problema y correo electrónico de remisión al Grupo de Trabajo de Regulación / Único entregable)"/>
    <n v="20"/>
    <n v="1"/>
    <s v="Númerica"/>
    <s v="# de Documento de definición del problema y correo electrónico de remisión al Grupo de Trabajo de Regulación / Único entregable / 1 Documento de definición del problema y correo electrónico de remisión al Grupo de Trabajo de Regulación / Único entregable"/>
    <d v="2025-03-10T00:00:00"/>
    <d v="2025-09-12T00:00:00"/>
    <s v="6000-DESPACHO DEL SUPERINTENDENTE DELEGADO PARA EL CONTROL Y VERIFICACIÓN DE REGLAMENTOS TÉCNICOS Y METROLOGÍA LEGAL"/>
    <n v="3.2"/>
    <n v="100"/>
    <s v="Se adjunta como evidencia el documento de definición del problema y el correo electrónico de remisión al Grupo de Trabajo de Regulación. La fecha de envío documento es el 05 de septiembre de 2025"/>
    <m/>
    <n v="100"/>
    <s v="Se verifica el cumplimiento del 100% de la actividad programada. Los anexos soportan su cumplimiento y corresponde al entregable."/>
    <d v="2025-09-12T00:00:00"/>
    <n v="100"/>
    <n v="3.2"/>
    <x v="7"/>
  </r>
  <r>
    <x v="16"/>
    <s v="DESPACHO DEL SUPERINTENDENTE DELEGADO PARA EL CONTROL Y VERIFICACIÓN DE REGLAMENTOS TÉCNICOS Y METROLOGÍA LEGAL"/>
    <s v="6000.7.2"/>
    <s v="6000-DESPACHO DEL SUPERINTENDENTE DELEGADO PARA EL CONTROL Y VERIFICACIÓN DE REGLAMENTOS TÉCNICOS Y METROLOGÍA LEGAL"/>
    <n v="2"/>
    <x v="1"/>
    <s v="6000.7.2"/>
    <s v="N/A"/>
    <s v="N/A"/>
    <s v="N/A"/>
    <s v="N/A"/>
    <s v="N/A"/>
    <s v="N/A"/>
    <s v="N/A"/>
    <s v="N/A"/>
    <s v="N/A"/>
    <s v="Revisar jurídicamente el documento de definición del problema y enviarlo a la dependencia solicitante. (Documento de definición del problema con observaciones y correo electrónico de remisión a la dependencia solicitante / Único entregable)"/>
    <n v="20"/>
    <n v="1"/>
    <s v="Númerica"/>
    <s v="# de Documento de definición del problema con observaciones y correo electrónico de remisión a la dependencia solicitante / Único entregable / 1 Documento de definición del problema con observaciones y correo electrónico de remisión a la dependencia solicitante / Único entregable"/>
    <d v="2025-09-01T00:00:00"/>
    <d v="2025-09-26T00:00:00"/>
    <s v="6000-DESPACHO DEL SUPERINTENDENTE DELEGADO PARA EL CONTROL Y VERIFICACIÓN DE REGLAMENTOS TÉCNICOS Y METROLOGÍA LEGAL"/>
    <n v="3.2"/>
    <n v="100"/>
    <s v="Se carga en la plataforma la revisión jurídica del documento de definición del problema y se remite a la dependencia solicitante. Como soporte, se adjuntan el documento con las observaciones y el correo electrónico de remisión."/>
    <d v="2025-09-10T00:00:00"/>
    <n v="100"/>
    <s v="Se dio cumplimiento a la actividad, el entregable cumple con lo programado."/>
    <d v="2025-09-26T00:00:00"/>
    <n v="100"/>
    <n v="3.2"/>
    <x v="7"/>
  </r>
  <r>
    <x v="16"/>
    <s v="DESPACHO DEL SUPERINTENDENTE DELEGADO PARA EL CONTROL Y VERIFICACIÓN DE REGLAMENTOS TÉCNICOS Y METROLOGÍA LEGAL"/>
    <s v="6000.7.3"/>
    <s v="6000-DESPACHO DEL SUPERINTENDENTE DELEGADO PARA EL CONTROL Y VERIFICACIÓN DE REGLAMENTOS TÉCNICOS Y METROLOGÍA LEGAL"/>
    <n v="2"/>
    <x v="1"/>
    <s v="6000.7.3"/>
    <s v="N/A"/>
    <s v="N/A"/>
    <s v="N/A"/>
    <s v="N/A"/>
    <s v="N/A"/>
    <s v="N/A"/>
    <s v="N/A"/>
    <s v="N/A"/>
    <s v="N/A"/>
    <s v="Ajustar el documento de definición del problema, remitirlo al Grupo de Trabajo de Regulación y solicitando publicación en la página web de la Entidad.  (Documento de definición del problema ajustado y correo electrónico con solicitud de publicación de remisión  al Grupo de Trabajo de Regulación / Único entregable)"/>
    <n v="30"/>
    <n v="1"/>
    <s v="Númerica"/>
    <s v="# de Documento de definición del problema ajustado y correo electrónico con solicitud de publicación de remisión  al Grupo de Trabajo de Regulación / Único entregable / 1 Documento de definición del problema ajustado y correo electrónico con solicitud de publicación de remisión  al Grupo de Trabajo de Regulación / Único entregable"/>
    <d v="2025-09-29T00:00:00"/>
    <d v="2025-10-03T00:00:00"/>
    <s v="6000-DESPACHO DEL SUPERINTENDENTE DELEGADO PARA EL CONTROL Y VERIFICACIÓN DE REGLAMENTOS TÉCNICOS Y METROLOGÍA LEGAL"/>
    <n v="4.8"/>
    <n v="100"/>
    <s v="Se realizó el cargue del documento ajustado de definición del problema de cinemómetros y se efectuó el envío por correo electrónico al Grupo de Trabajo de Regulación, solicitando su publicación."/>
    <d v="2025-09-08T00:00:00"/>
    <n v="100"/>
    <s v="La evidencia soporta el cumplimiento de la actividad de envió de correo con el documento de definición del problema ajustado. "/>
    <d v="2025-09-08T00:00:00"/>
    <n v="100"/>
    <n v="4.8"/>
    <x v="9"/>
  </r>
  <r>
    <x v="16"/>
    <s v="DESPACHO DEL SUPERINTENDENTE DELEGADO PARA EL CONTROL Y VERIFICACIÓN DE REGLAMENTOS TÉCNICOS Y METROLOGÍA LEGAL"/>
    <s v="6000.7.4"/>
    <s v="6000-DESPACHO DEL SUPERINTENDENTE DELEGADO PARA EL CONTROL Y VERIFICACIÓN DE REGLAMENTOS TÉCNICOS Y METROLOGÍA LEGAL"/>
    <n v="2"/>
    <x v="1"/>
    <s v="6000.7.4"/>
    <s v="N/A"/>
    <s v="N/A"/>
    <s v="N/A"/>
    <s v="N/A"/>
    <s v="N/A"/>
    <s v="N/A"/>
    <s v="N/A"/>
    <s v="N/A"/>
    <s v="N/A"/>
    <s v="Analizar los comentarios presentados al documento de definición de problema, ajustar  si es del caso, dar respuesta a los participantes en la consulta y diligenciar la matriz de comentarios dispuesta. Enviar al Grupo de Regulación (Memorando de remisión -correo electrónico de remisión y documento de definición de problema ajustado / Formato Matriz comentarios  Único entregable)"/>
    <n v="30"/>
    <n v="1"/>
    <s v="Númerica"/>
    <s v="# de Memorando de remisión -correo electrónico de remisión y documento de definición de problema ajustado / Formato Matriz comentarios  Único entregable / 1 Memorando de remisión -correo electrónico de remisión y documento de definición de problema ajustado / Formato Matriz comentarios  Único entregable"/>
    <d v="2025-10-20T00:00:00"/>
    <d v="2025-11-07T00:00:00"/>
    <s v="6000-DESPACHO DEL SUPERINTENDENTE DELEGADO PARA EL CONTROL Y VERIFICACIÓN DE REGLAMENTOS TÉCNICOS Y METROLOGÍA LEGAL"/>
    <n v="4.8"/>
    <n v="100"/>
    <s v="Se carga el documento de definición del problema del Análisis de Impacto Normativo (AIN) ex ante de Cinemómetros, junto con su respectiva matriz de comentarios y el correo enviado el 28 de octubre de 2025."/>
    <d v="2025-10-28T00:00:00"/>
    <n v="100"/>
    <s v="Se evidencia el cumplimiento de la actividad y se soporta con las evidencias"/>
    <d v="2025-10-28T00:00:00"/>
    <n v="100"/>
    <n v="4.8"/>
    <x v="0"/>
  </r>
  <r>
    <x v="17"/>
    <s v="GRUPO DE TRABAJO DE SERVICIOS ADMINISTRATIVOS Y RECURSOS FÍSICOS"/>
    <s v="142.1"/>
    <s v="142-GRUPO DE TRABAJO DE SERVICIOS ADMINISTRATIVOS Y RECURSOS FÍSICOS"/>
    <n v="1"/>
    <x v="0"/>
    <s v="142.1"/>
    <s v="Innovador"/>
    <s v="Fortalecer el Sistema Integral de Gestión Institucional en el marco del Modelo Integrado de Planeación y gestión para mejorar la prestación del servicio."/>
    <s v="Cumplimiento de productos del PAI asociados a Fortacer el Sistema Integral de Gestión Institucional para mejorar la prestación del servicio. _x000a_"/>
    <s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PND - 5-31-5-b- Convergencia regional - Entidades públicas territoriales y nacionales fortalecidas "/>
    <s v="No"/>
    <s v="FUNCIONAMIENTO"/>
    <s v="Política Fortalecimiento Organizacional y Simplificación de Procesos _DIMENSIÓN Gestión con Valores para Resultados"/>
    <s v="N/A"/>
    <s v="Estrategia para la reducción de emisiones, adaptación al cambio climático y la transición energética y la protección del medio ambiente, ejecutada (Informe final)"/>
    <n v="100"/>
    <n v="100"/>
    <s v="Porcentual"/>
    <s v="% de la estrategia ejecutada / 100% de la estrategia a ejecutar"/>
    <d v="2025-01-02T00:00:00"/>
    <d v="2025-12-22T00:00:00"/>
    <s v="142-GRUPO DE TRABAJO DE SERVICIOS ADMINISTRATIVOS Y RECURSOS FÍSICOS"/>
    <n v="100"/>
    <n v="73"/>
    <s v="En el marco de las estrategias institucionales orientadas a la reducción de emisiones, la adaptación al cambio climático y la transición energética, y en cumplimiento del compromiso con la protección del medio ambiente, para el mes de noviembre no se tenía establecida realizar ninguna actividad, por lo anterior, el avance queda igual al mes pasado en un 73%, equivalente a 29 actividades ejecutadas con corte a noviembre."/>
    <m/>
    <n v="73"/>
    <s v="Durante el mes de noviembre no se tenían actividades programadas por lo anterior se mantiene el % validado en el mes anterior"/>
    <m/>
    <m/>
    <n v="73"/>
    <x v="5"/>
  </r>
  <r>
    <x v="17"/>
    <s v="GRUPO DE TRABAJO DE SERVICIOS ADMINISTRATIVOS Y RECURSOS FÍSICOS"/>
    <s v="142.1.1"/>
    <s v="142-GRUPO DE TRABAJO DE SERVICIOS ADMINISTRATIVOS Y RECURSOS FÍSICOS"/>
    <n v="1"/>
    <x v="1"/>
    <s v="142.1.1"/>
    <s v="N/A"/>
    <s v="N/A"/>
    <s v="N/A"/>
    <s v="N/A"/>
    <s v="N/A"/>
    <s v="N/A"/>
    <s v="N/A"/>
    <s v="N/A"/>
    <s v="N/A"/>
    <s v="Ejecutar las campañas ambientales  (a.  Cero Papel; b. Día cero impresiones; c.agua y energía; d. Jornada de siembra de árboles, e. Concurso de ahorro energético. f. Boletines energéticos, que faciliten y/o permitan aumentar la efectividad de la sensibilización ambiental ) articuladas con los resultados de la cuantificación de la emisión de gases efecto invernadero y los resultados de la matriz ambiental (Cronograma e informes de evidencias de acuerdo al cronograma)"/>
    <n v="25"/>
    <n v="100"/>
    <s v="Porcentual"/>
    <s v="% de campañas de sensibilización ejecutadas / 100% de campañas  a ejecutar"/>
    <d v="2025-01-02T00:00:00"/>
    <d v="2025-12-22T00:00:00"/>
    <s v="142-GRUPO DE TRABAJO DE SERVICIOS ADMINISTRATIVOS Y RECURSOS FÍSICOS"/>
    <n v="25"/>
    <n v="83"/>
    <s v="Durante el mes se desarrollaron acciones de sensibilización enfocadas en la reducción del consumo de recursos y la mitigación del impacto ambiental institucional. En este sentido, se realizaron publicaciones de las campañas “Cero Impresiones”, “Uso eficiente del agua” y “Ahorro de energía”, con el propósito de promover prácticas sostenibles entre los servidores públicos y fomentar el uso racional de los recursos naturales._x000a_De acuerdo con las estrategias de ejecución de las campañas ambientales orientadas a la reducción de gases de efecto invernadero (GEI) y otros impactos generados por la Entidad, se llevaron a cabo dos actividades principales que contribuyen directamente al cumplimiento del producto. Como resultado, se alcanzó un avance del 83% en el plan de trabajo, correspondiente a 20 actividades ejecutadas."/>
    <m/>
    <n v="83"/>
    <s v="Se avala el avance dado a la presente actividad de acuerdo al plan de trabajo para el mes de octubre se efectuo 1 campaña de cero papel , 2campañas de agu y energia "/>
    <m/>
    <m/>
    <n v="20.75"/>
    <x v="5"/>
  </r>
  <r>
    <x v="17"/>
    <s v="GRUPO DE TRABAJO DE SERVICIOS ADMINISTRATIVOS Y RECURSOS FÍSICOS"/>
    <s v="142.1.2"/>
    <s v="142-GRUPO DE TRABAJO DE SERVICIOS ADMINISTRATIVOS Y RECURSOS FÍSICOS"/>
    <n v="1"/>
    <x v="1"/>
    <s v="142.1.2"/>
    <s v="N/A"/>
    <s v="N/A"/>
    <s v="N/A"/>
    <s v="N/A"/>
    <s v="N/A"/>
    <s v="N/A"/>
    <s v="N/A"/>
    <s v="N/A"/>
    <s v="N/A"/>
    <s v="Implementar medidas de transición energética que permitan la eficiencia y garanticen la reducción del impacto ambiental (a. transición al papel ecológico; b.Implementación de iluminación LED, c. Sustitución de productos desechables por reutilizables, d. Sustitución a Tóner y tintas ecológicas) articuladas con los resultados de la cuantificación de la emisión de gases efecto invernadero y los resultados de la matriz ambiental (Cronograma e informes de evidencias de acuerdo al cronograma)"/>
    <n v="25"/>
    <n v="100"/>
    <s v="Porcentual"/>
    <s v="% de actividades para implementar las medidas ejecutadas / 100% de actividades para implementar las medidas  a ejecutar"/>
    <d v="2025-01-02T00:00:00"/>
    <d v="2025-12-22T00:00:00"/>
    <s v="142-GRUPO DE TRABAJO DE SERVICIOS ADMINISTRATIVOS Y RECURSOS FÍSICOS"/>
    <n v="25"/>
    <n v="88"/>
    <s v="En el marco de la transición energética, se ha dado continuidad al proceso de seguimiento y control en el uso de tóneres y tintas ecológicas, con el fin de fomentar el consumo responsable y reducir la huella ambiental asociada a los procesos de impresión. Esta medida busca asegurar que los insumos utilizados cumplan con criterios de sostenibilidad, minimizando su impacto en el entorno y alineándose con los objetivos ambientales de la Entidad. Para este reporte se registró un avance en el plan de trabajo del 88%, para un total de 7 actividades ejecutadas. "/>
    <m/>
    <n v="88"/>
    <s v="Se mantiene el porcentaje de avance del mes de agosto, se recomienda No reportar avance cuando no se obtengan logros de acuerdo al plan de trabajo."/>
    <m/>
    <m/>
    <n v="22"/>
    <x v="5"/>
  </r>
  <r>
    <x v="17"/>
    <s v="GRUPO DE TRABAJO DE SERVICIOS ADMINISTRATIVOS Y RECURSOS FÍSICOS"/>
    <s v="142.1.3"/>
    <s v="142-GRUPO DE TRABAJO DE SERVICIOS ADMINISTRATIVOS Y RECURSOS FÍSICOS"/>
    <n v="1"/>
    <x v="1"/>
    <s v="142.1.3"/>
    <s v="N/A"/>
    <s v="N/A"/>
    <s v="N/A"/>
    <s v="N/A"/>
    <s v="N/A"/>
    <s v="N/A"/>
    <s v="N/A"/>
    <s v="N/A"/>
    <s v="N/A"/>
    <s v="Cuantificar las emisiones de gases efecto invernadero  para las actividades de operación de la Entidad en su sede Principal, definir las acciones de compensación requeridas y ejecutar las priorizadas en la vigencia 2025 (Informe de inventario de las fuentes de emisión de GEI de la sede principal)"/>
    <n v="10"/>
    <n v="1"/>
    <s v="Númerica"/>
    <s v="# de Infome elaborado / 1 Informe a elaborar"/>
    <d v="2025-03-01T00:00:00"/>
    <d v="2025-07-01T00:00:00"/>
    <s v="142-GRUPO DE TRABAJO DE SERVICIOS ADMINISTRATIVOS Y RECURSOS FÍSICOS"/>
    <n v="10"/>
    <n v="100"/>
    <s v="Dentro del marco de reducción de la huella de carbono que emite la Entidad, se desarrolló proceso de contratación con la empresa Higienistas Consultores SAS mediante contrato 1255 de 2025 para realización el inventario, cálculo de la huella de carbono vigencia 2024 y propuestas de compensación de las mismas. Para este reporte se registra un avance de ejecución de la actividad del 100%."/>
    <d v="2025-06-05T00:00:00"/>
    <n v="100"/>
    <s v="Se avala el cumplimiento de la presente actividad por la presentación del informe, sin embargo la actividad indicaba Cuantificar las emisiones de gases efecto invernadero lo cual no se logro por cuanto lo indicado en el informe allegado: debido a que la entidad no cuenta_x000a_registros del consumo mensual y generación de aguas residuales, no obstante, la entidad proyecta realizar mudanza a una nuevas instalaciones, por tal motivo se recomienda generar el uso de las estrategias planteadas en este item"/>
    <d v="2025-06-05T00:00:00"/>
    <n v="100"/>
    <n v="10"/>
    <x v="2"/>
  </r>
  <r>
    <x v="17"/>
    <s v="GRUPO DE TRABAJO DE SERVICIOS ADMINISTRATIVOS Y RECURSOS FÍSICOS"/>
    <s v="142.1.4"/>
    <s v="142-GRUPO DE TRABAJO DE SERVICIOS ADMINISTRATIVOS Y RECURSOS FÍSICOS"/>
    <n v="1"/>
    <x v="1"/>
    <s v="142.1.4"/>
    <s v="N/A"/>
    <s v="N/A"/>
    <s v="N/A"/>
    <s v="N/A"/>
    <s v="N/A"/>
    <s v="N/A"/>
    <s v="N/A"/>
    <s v="N/A"/>
    <s v="N/A"/>
    <s v="Elaborar matriz que permita identificar los aspectos más significativos y ejecutar las alternativas que conlleven a reducir los impactos ambientales de la SIC. (Matriz de aspectos ambientales)"/>
    <n v="20"/>
    <n v="1"/>
    <s v="Númerica"/>
    <s v="# de Matriz de aspectos ambientales elaborada / 1 Matriz de aspectos ambientales a elaborqar"/>
    <d v="2025-05-02T00:00:00"/>
    <d v="2025-06-27T00:00:00"/>
    <s v="142-GRUPO DE TRABAJO DE SERVICIOS ADMINISTRATIVOS Y RECURSOS FÍSICOS"/>
    <n v="20"/>
    <n v="100"/>
    <s v="Para el mes de mayo se realizó actualización y evaluación de la Matriz de Aspectos e Impactos Ambientales generados en la Entidad. Como resultado de esta se identificó 3 aspectos significativos: Consumo de energía, Consumo de papel y consumo de tóner. Estos aspectos están siendo atacados dentro de las estrategias establecidas para la reducción de emisiones y adaptación al cambio climático y la transición energética y la protección del medio ambiente, mediante actividades que ayudan a disminuir el impactos que la genera en el medio ambiente. "/>
    <d v="2025-05-19T00:00:00"/>
    <n v="100"/>
    <s v="Se avala el cumplimiento de la presente actividad, mediante la matriz de identificación de aspectos, evaluación y control de impactos ambientales."/>
    <d v="2025-05-19T00:00:00"/>
    <n v="100"/>
    <n v="20"/>
    <x v="10"/>
  </r>
  <r>
    <x v="17"/>
    <s v="GRUPO DE TRABAJO DE SERVICIOS ADMINISTRATIVOS Y RECURSOS FÍSICOS"/>
    <s v="142.1.5"/>
    <s v="142-GRUPO DE TRABAJO DE SERVICIOS ADMINISTRATIVOS Y RECURSOS FÍSICOS"/>
    <n v="1"/>
    <x v="1"/>
    <s v="142.1.5"/>
    <s v="N/A"/>
    <s v="N/A"/>
    <s v="N/A"/>
    <s v="N/A"/>
    <s v="N/A"/>
    <s v="N/A"/>
    <s v="N/A"/>
    <s v="N/A"/>
    <s v="N/A"/>
    <s v="Certificar el cumplimiento de la ISO 14001  (Certificación de 1ra recertificación ISO 14001:2015) Reporte y/o informe final de auditoría de 1ra recertificación ISO 14001:2015)"/>
    <n v="20"/>
    <n v="1"/>
    <s v="Númerica"/>
    <s v="# de recertificaciones y seguimientos a la norma ISO 14001-2015 realizada / 1 recertificaciones y seguimientos a la norma ISO 14001-2015  a realizar"/>
    <d v="2025-10-01T00:00:00"/>
    <d v="2025-12-22T00:00:00"/>
    <s v="142-GRUPO DE TRABAJO DE SERVICIOS ADMINISTRATIVOS Y RECURSOS FÍSICOS"/>
    <n v="20"/>
    <m/>
    <m/>
    <m/>
    <m/>
    <m/>
    <m/>
    <m/>
    <n v="0"/>
    <x v="5"/>
  </r>
  <r>
    <x v="18"/>
    <s v="OFICINA ASESORA DE PLANEACIÓN"/>
    <s v="30.1"/>
    <s v="30-OFICINA ASESORA DE PLANEACIÓN"/>
    <n v="4"/>
    <x v="0"/>
    <s v="30.1"/>
    <s v="Innovador"/>
    <s v="Mejorar la oportunidad en la atención de trámites y servicios."/>
    <s v="Avance promedio de cumplimiento de productos asociados a mejorar la oportunidad en la atención de trámites y servicios."/>
    <s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N/A"/>
    <s v="No"/>
    <s v="FUNCIONAMIENTO"/>
    <s v="Política Seguimiento y evaluación de la gestión institucional _DIMENSIÓN Evaluación de Resultados"/>
    <s v="N/A"/>
    <s v="Sistema de alertas para monitorear el comportamiento de los trámites misionales priorizados, elaborado y presentado (Correo electronico con el envío del reporte al equipo directivo)"/>
    <n v="20"/>
    <n v="1"/>
    <s v="Númerica"/>
    <s v="# de Sistema de alertas elaborado y presentado / 1 Sistema de alertas programado"/>
    <d v="2025-03-14T00:00:00"/>
    <d v="2025-12-15T00:00:00"/>
    <s v="30-OFICINA ASESORA DE PLANEACIÓN"/>
    <n v="20"/>
    <n v="0"/>
    <s v="a la fecha nos encontramos en el ajuste correspondientes de los reportes"/>
    <m/>
    <n v="0"/>
    <s v="Se valida avance cualitativo"/>
    <m/>
    <m/>
    <n v="0"/>
    <x v="5"/>
  </r>
  <r>
    <x v="18"/>
    <s v="OFICINA ASESORA DE PLANEACIÓN"/>
    <s v="30.1.1"/>
    <s v="30-OFICINA ASESORA DE PLANEACIÓN"/>
    <n v="4"/>
    <x v="1"/>
    <s v="30.1.1"/>
    <s v="N/A"/>
    <s v="N/A"/>
    <s v="N/A"/>
    <s v="N/A"/>
    <s v="N/A"/>
    <s v="N/A"/>
    <s v="N/A"/>
    <s v="N/A"/>
    <s v="N/A"/>
    <s v="Priorizar los trámites por Delegatura objeto de monitoreo (Documento con los tramites priorizados por Delegatura objeto de monitoreo)"/>
    <n v="20"/>
    <n v="1"/>
    <s v="Númerica"/>
    <s v="# de Documento con trámites priorizados / 1 Documento programado"/>
    <d v="2025-03-14T00:00:00"/>
    <d v="2025-04-15T00:00:00"/>
    <s v="30-OFICINA ASESORA DE PLANEACIÓN"/>
    <n v="4"/>
    <n v="100"/>
    <s v="Se identificaron los trámites correspondientes a cada una de las Delegaturas, teniendo en cuenta su impacto en el ciudadano, así como aquellos que, en alguna medida, afectan el funcionamiento interno de la entidad. En este análisis, se evaluará el stock de procesos pendientes, sus tiempos de ejecución y edad de cada uno de estos, con el propósito de identificar oportunidades de mejora que permitan tomar decisiones orientadas a optimizar tanto el impacto hacia el ciudadano como la gestión interna de cada una de las áreas."/>
    <d v="2025-07-02T00:00:00"/>
    <n v="100"/>
    <s v="Se da cumplimiento a la evidencia. Se deja la calificación de eficiencia en 90%, dado los 2 meses de retraso en la presentación de la evidencia. "/>
    <d v="2025-07-02T00:00:00"/>
    <n v="90"/>
    <n v="4"/>
    <x v="1"/>
  </r>
  <r>
    <x v="18"/>
    <s v="OFICINA ASESORA DE PLANEACIÓN"/>
    <s v="30.1.2"/>
    <s v="30-OFICINA ASESORA DE PLANEACIÓN"/>
    <n v="4"/>
    <x v="1"/>
    <s v="30.1.2"/>
    <s v="N/A"/>
    <s v="N/A"/>
    <s v="N/A"/>
    <s v="N/A"/>
    <s v="N/A"/>
    <s v="N/A"/>
    <s v="N/A"/>
    <s v="N/A"/>
    <s v="N/A"/>
    <s v="Definir los parámetros que determinarán las alertas (Documento con la definición de los parámetros )"/>
    <n v="20"/>
    <n v="1"/>
    <s v="Númerica"/>
    <s v="# de Documento con los parámetros de las alertas realizado / 1 Documento programado"/>
    <d v="2025-04-18T00:00:00"/>
    <d v="2025-05-02T00:00:00"/>
    <s v="30-OFICINA ASESORA DE PLANEACIÓN"/>
    <n v="4"/>
    <n v="100"/>
    <s v="Se establecen los parámetros que determinarán la generación de alertas en los trámites priorizados, con el objetivo de permitir un seguimiento detallado y oportuno del comportamiento en la gestión de denuncias, quejas, investigaciones y demandas presentadas por la ciudadanía. Esta medida busca optimizar los procesos internos de la entidad, mejorar la capacidad de respuesta institucional y fortalecer los mecanismos de control y transparencia en la atención a los usuarios."/>
    <d v="2025-07-04T00:00:00"/>
    <n v="100"/>
    <s v="El avance porcentual registrado corresponde con el cálculo de la fórmula matemática definida y las evidencias reportadas, Se afecta eficiencia en 10 puntos porcentuales en razón a que esta actividad tiene fecha fin programada en el mes de mayo y se cumplió en el mes de julio "/>
    <d v="2025-07-04T00:00:00"/>
    <n v="90"/>
    <n v="4"/>
    <x v="11"/>
  </r>
  <r>
    <x v="18"/>
    <s v="OFICINA ASESORA DE PLANEACIÓN"/>
    <s v="30.1.3"/>
    <s v="30-OFICINA ASESORA DE PLANEACIÓN"/>
    <n v="4"/>
    <x v="1"/>
    <s v="30.1.3"/>
    <s v="N/A"/>
    <s v="N/A"/>
    <s v="N/A"/>
    <s v="N/A"/>
    <s v="N/A"/>
    <s v="N/A"/>
    <s v="N/A"/>
    <s v="N/A"/>
    <s v="N/A"/>
    <s v="Definir y validar con las Delegaturas el diseño del reporte de alertas (Diseño del reporte de alertas definido y validado por las Delegaturas)"/>
    <n v="20"/>
    <n v="1"/>
    <s v="Númerica"/>
    <s v="# de Reporte de alertas diseñado / 1 Reporte de alertas programado"/>
    <d v="2025-05-05T00:00:00"/>
    <d v="2025-09-12T00:00:00"/>
    <s v="30-OFICINA ASESORA DE PLANEACIÓN"/>
    <n v="4"/>
    <m/>
    <m/>
    <m/>
    <m/>
    <m/>
    <m/>
    <n v="0"/>
    <n v="0"/>
    <x v="7"/>
  </r>
  <r>
    <x v="18"/>
    <s v="OFICINA ASESORA DE PLANEACIÓN"/>
    <s v="30.1.4"/>
    <s v="30-OFICINA ASESORA DE PLANEACIÓN"/>
    <n v="4"/>
    <x v="1"/>
    <s v="30.1.4"/>
    <s v="N/A"/>
    <s v="N/A"/>
    <s v="N/A"/>
    <s v="N/A"/>
    <s v="N/A"/>
    <s v="N/A"/>
    <s v="N/A"/>
    <s v="N/A"/>
    <s v="N/A"/>
    <s v="Elaborar y presentar reportes al equipo directivo.  (Correos electronicos con el envío del reporte al equipo directivo)"/>
    <n v="40"/>
    <n v="2"/>
    <s v="Númerica"/>
    <s v="# de Reportes presentados / 2 Reportes programados"/>
    <d v="2025-09-15T00:00:00"/>
    <d v="2025-12-15T00:00:00"/>
    <s v="30-OFICINA ASESORA DE PLANEACIÓN"/>
    <n v="8"/>
    <n v="0"/>
    <s v="Se están realizando los ajustes en cada uno de los reportes, de acuerdo con lo indicado en la primera revisión y se procederá al envió al equipo directivo"/>
    <m/>
    <n v="0"/>
    <s v="Se valida avance cualitativo presentado"/>
    <m/>
    <m/>
    <n v="0"/>
    <x v="5"/>
  </r>
  <r>
    <x v="18"/>
    <s v="OFICINA ASESORA DE PLANEACIÓN"/>
    <s v="30.2"/>
    <s v="30-OFICINA ASESORA DE PLANEACIÓN"/>
    <n v="4"/>
    <x v="0"/>
    <s v="30.2"/>
    <s v="Innovador"/>
    <s v="Fortalecer el Sistema Integral de Gestión Institucional en el marco del Modelo Integrado de Planeación y gestión para mejorar la prestación del servicio."/>
    <s v="Cumplimiento de productos del PAI asociados a Fortacer el Sistema Integral de Gestión Institucional para mejorar la prestación del servicio. _x000a_"/>
    <s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PND - 5-31-5-b- Convergencia regional - Entidades públicas territoriales y nacionales fortalecidas "/>
    <s v="No"/>
    <s v="C-3503-0200-0016-40401c"/>
    <s v="Política Fortalecimiento Organizacional y Simplificación de Procesos _DIMENSIÓN Gestión con Valores para Resultados"/>
    <s v="N/A"/>
    <s v="Proyectos estratégicos transversales estructurados y ejecutados (Informe de resultados)"/>
    <n v="20"/>
    <n v="100"/>
    <s v="Porcentual"/>
    <s v="% de Proyectos estratégicos transversales estructurados y ejecutados / 100% de Proyectos estratégicos transversales programados"/>
    <d v="2025-02-24T00:00:00"/>
    <d v="2025-12-19T00:00:00"/>
    <s v="30-OFICINA ASESORA DE PLANEACIÓN"/>
    <n v="20"/>
    <m/>
    <m/>
    <m/>
    <m/>
    <m/>
    <m/>
    <m/>
    <n v="0"/>
    <x v="5"/>
  </r>
  <r>
    <x v="18"/>
    <s v="OFICINA ASESORA DE PLANEACIÓN"/>
    <s v="30.2.1"/>
    <s v="30-OFICINA ASESORA DE PLANEACIÓN"/>
    <n v="4"/>
    <x v="1"/>
    <s v="30.2.1"/>
    <s v="N/A"/>
    <s v="N/A"/>
    <s v="N/A"/>
    <s v="N/A"/>
    <s v="N/A"/>
    <s v="N/A"/>
    <s v="N/A"/>
    <s v="N/A"/>
    <s v="N/A"/>
    <s v="Identificar y someter a aprobación del Despacho, la definición de 2 proyectos estratégicos de impacto transversal  a ser ejecutados (proyectos estratégicos de impacto transversal identificados y aprobados)"/>
    <n v="15"/>
    <n v="2"/>
    <s v="Númerica"/>
    <s v="# de Proyectos estratégicos de impacto transversal a ser ejecutados aprobados / 2 Proyectos estratégicos de impacto transversal a ser ejecutados por aprobar"/>
    <d v="2025-02-24T00:00:00"/>
    <d v="2025-03-07T00:00:00"/>
    <s v="30-OFICINA ASESORA DE PLANEACIÓN"/>
    <n v="3"/>
    <n v="50"/>
    <s v="Se identifican los dos proyectos transversales de interés estratégico, pero no se han sometido a revisión del despacho. Estos proyectos están asociados a Lenguaje claro y Lecciones aprendidas/buenas prácticas."/>
    <m/>
    <n v="0"/>
    <s v="Aunque se identificaron los proyectos estratégicos, no se puede calificar la actividad al 50%. Esto se debe a que, al ser aprobados por el Despacho, los proyectos podrían cambiar y afectar la información inicial. Además, la actividad aún no está aprobada, que es lo que se necesita para considerarla cumplida."/>
    <m/>
    <n v="0"/>
    <n v="0"/>
    <x v="6"/>
  </r>
  <r>
    <x v="18"/>
    <s v="OFICINA ASESORA DE PLANEACIÓN"/>
    <s v="30.2.2"/>
    <s v="30-OFICINA ASESORA DE PLANEACIÓN"/>
    <n v="4"/>
    <x v="1"/>
    <s v="30.2.2"/>
    <s v="N/A"/>
    <s v="N/A"/>
    <s v="N/A"/>
    <s v="N/A"/>
    <s v="N/A"/>
    <s v="N/A"/>
    <s v="N/A"/>
    <s v="N/A"/>
    <s v="N/A"/>
    <s v="Diseñar y concertar el plan de trabajo (actividades hito y responsable) (Plan de trabajo Diseñado y concertado con las áreas involucradas)"/>
    <n v="30"/>
    <n v="1"/>
    <s v="Númerica"/>
    <s v="# de Plan de trabajo diseñado y concertado / 1 Plan de trabajo programado"/>
    <d v="2025-03-10T00:00:00"/>
    <d v="2025-04-30T00:00:00"/>
    <s v="30-OFICINA ASESORA DE PLANEACIÓN"/>
    <n v="6"/>
    <m/>
    <m/>
    <m/>
    <m/>
    <m/>
    <m/>
    <n v="0"/>
    <n v="0"/>
    <x v="1"/>
  </r>
  <r>
    <x v="18"/>
    <s v="OFICINA ASESORA DE PLANEACIÓN"/>
    <s v="30.2.3"/>
    <s v="30-OFICINA ASESORA DE PLANEACIÓN"/>
    <n v="4"/>
    <x v="1"/>
    <s v="30.2.3"/>
    <s v="N/A"/>
    <s v="N/A"/>
    <s v="N/A"/>
    <s v="N/A"/>
    <s v="N/A"/>
    <s v="N/A"/>
    <s v="N/A"/>
    <s v="N/A"/>
    <s v="N/A"/>
    <s v="Ejecutar el plan de trabajo (Seguimiento al plan de trabajo y evidencias de su cumplimiento)"/>
    <n v="50"/>
    <n v="100"/>
    <s v="Porcentual"/>
    <s v="% de Avance logrado plan de trabajo / 100% de Avance propuesto plan de trabajo"/>
    <d v="2025-05-01T00:00:00"/>
    <d v="2025-11-28T00:00:00"/>
    <s v="30-OFICINA ASESORA DE PLANEACIÓN"/>
    <n v="10"/>
    <m/>
    <m/>
    <m/>
    <m/>
    <m/>
    <m/>
    <n v="0"/>
    <n v="0"/>
    <x v="0"/>
  </r>
  <r>
    <x v="18"/>
    <s v="OFICINA ASESORA DE PLANEACIÓN"/>
    <s v="30.2.4"/>
    <s v="30-OFICINA ASESORA DE PLANEACIÓN"/>
    <n v="4"/>
    <x v="1"/>
    <s v="30.2.4"/>
    <s v="N/A"/>
    <s v="N/A"/>
    <s v="N/A"/>
    <s v="N/A"/>
    <s v="N/A"/>
    <s v="N/A"/>
    <s v="N/A"/>
    <s v="N/A"/>
    <s v="N/A"/>
    <s v="Presentar resultados (Presentación de resultados y  Lista de asistencia reunióno de presentación)"/>
    <n v="5"/>
    <n v="2"/>
    <s v="Númerica"/>
    <s v="# de Soportes presentados / 2 Soportes a presentar"/>
    <d v="2025-12-01T00:00:00"/>
    <d v="2025-12-19T00:00:00"/>
    <s v="30-OFICINA ASESORA DE PLANEACIÓN"/>
    <n v="1"/>
    <m/>
    <m/>
    <m/>
    <m/>
    <m/>
    <m/>
    <m/>
    <n v="0"/>
    <x v="5"/>
  </r>
  <r>
    <x v="18"/>
    <s v="OFICINA ASESORA DE PLANEACIÓN"/>
    <s v="30.4"/>
    <s v="30-OFICINA ASESORA DE PLANEACIÓN"/>
    <n v="4"/>
    <x v="0"/>
    <s v="30.4"/>
    <s v="Innovador"/>
    <s v="Fortalecer el Sistema Integral de Gestión Institucional en el marco del Modelo Integrado de Planeación y gestión para mejorar la prestación del servicio."/>
    <s v="Cumplimiento de productos del PAI asociados a Fortacer el Sistema Integral de Gestión Institucional para mejorar la prestación del servicio. _x000a_"/>
    <s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PND - 5-31-5-b- Convergencia regional - Entidades públicas territoriales y nacionales fortalecidas "/>
    <s v="Si"/>
    <s v="C-3503-0200-0016-40401c"/>
    <s v="Política Gestión Presupuestal y Eficiencia del Gasto Público _DIMENSIÓN Direccionamiento Estratégico y Planeación"/>
    <s v="N/A"/>
    <s v="Estudio de costos de los trámites priorizados, realizado (Estudio Realizado )"/>
    <n v="20"/>
    <n v="1"/>
    <s v="Númerica"/>
    <s v="# de Estudios realizado / 1 Estudio programado"/>
    <d v="2025-05-05T00:00:00"/>
    <d v="2025-11-20T00:00:00"/>
    <s v="30-OFICINA ASESORA DE PLANEACIÓN;_x000a_37-GRUPO DE TRABAJO DE ESTUDIOS ECONÓMICOS"/>
    <n v="20"/>
    <n v="0"/>
    <s v="Para el presente producto, estudio de costos de los trámites priorizados, se han avanzado en: 1. la priorización de los trámites objeto del estudio de costeo 2. recopilar la información necesaria para realizar el estudio de costeo de uno de los trámites priorizados 3. recopilar la información necesaria para realizar el estudio de costeo de los demás trámites priorizados, con el propósito de determinar por parte del Grupo de Estudios Económicos el producto. "/>
    <m/>
    <n v="0"/>
    <s v="Se valida avance cualitativo presentado"/>
    <m/>
    <n v="0"/>
    <n v="0"/>
    <x v="0"/>
  </r>
  <r>
    <x v="18"/>
    <s v="OFICINA ASESORA DE PLANEACIÓN"/>
    <s v="30.4.1"/>
    <s v="30-OFICINA ASESORA DE PLANEACIÓN"/>
    <n v="4"/>
    <x v="1"/>
    <s v="30.4.1"/>
    <s v="N/A"/>
    <s v="N/A"/>
    <s v="N/A"/>
    <s v="N/A"/>
    <s v="N/A"/>
    <s v="N/A"/>
    <s v="N/A"/>
    <s v="N/A"/>
    <s v="N/A"/>
    <s v="Priorizar los trámites objeto del estudio de costeo (Documento con la priorización de trámites)"/>
    <n v="10"/>
    <n v="1"/>
    <s v="Númerica"/>
    <s v="# de Documento con la priorización realizado / 1 Documento programado"/>
    <d v="2025-05-05T00:00:00"/>
    <d v="2025-06-06T00:00:00"/>
    <s v="30-OFICINA ASESORA DE PLANEACIÓN"/>
    <n v="2"/>
    <n v="100"/>
    <s v="En cumplimiento de la actividad 30.4.1 del Plan de Acción &quot;Priorizar los trámites objeto del estudio de costeo (Documento con la priorización de trámites)&quot;, se llevó a cabo la reunión para priorizarlos trámites que serán objeto de estudio de costos y su metodología, en tal sentido, se adjunta documento del informe ejecutivo de la reunión con las conclusiones del caso. "/>
    <d v="2025-07-08T00:00:00"/>
    <n v="100"/>
    <s v="Se valida el documento con la priorización de los trámites objeto de estudio de costeo. Sin embargo, la calificación de eficiencia queda sobre el 90%, teniendo en cuenta que el entregable estaba estipulado para el 6 de junio."/>
    <d v="2025-08-21T00:00:00"/>
    <n v="90"/>
    <n v="2"/>
    <x v="10"/>
  </r>
  <r>
    <x v="18"/>
    <s v="OFICINA ASESORA DE PLANEACIÓN"/>
    <s v="30.4.2"/>
    <s v="30-OFICINA ASESORA DE PLANEACIÓN"/>
    <n v="4"/>
    <x v="1"/>
    <s v="30.4.2"/>
    <s v="N/A"/>
    <s v="N/A"/>
    <s v="N/A"/>
    <s v="N/A"/>
    <s v="N/A"/>
    <s v="N/A"/>
    <s v="N/A"/>
    <s v="N/A"/>
    <s v="N/A"/>
    <s v="Recopilar la información necesaria para realizar el estudio de costeo de uno de los trámites priorizados  (Documento que relacione la documentación recopilada)"/>
    <n v="8"/>
    <n v="100"/>
    <s v="Porcentual"/>
    <s v="% de Documentación recopilada / 100% de Documentación a recopilar"/>
    <d v="2025-06-09T00:00:00"/>
    <d v="2025-08-15T00:00:00"/>
    <s v="30-OFICINA ASESORA DE PLANEACIÓN;_x000a_37-GRUPO DE TRABAJO DE ESTUDIOS ECONÓMICOS"/>
    <n v="1.6"/>
    <n v="100"/>
    <s v="A corte del 15 de agosto fecha de vencimiento de la actividad, se contaba con la información para realizar el costeo de los trámites de Integraciones Económicas, Notificación y Preevaluación, lo cual se evidencia con el documento en el cual se relacionan los links y descripción del acceso, de la información necesaria para realizar el costeo."/>
    <d v="2025-08-15T00:00:00"/>
    <n v="100"/>
    <s v="Se validad el cumplimiento y desarrollo de la actividad."/>
    <d v="2025-08-21T00:00:00"/>
    <n v="100"/>
    <n v="1.6"/>
    <x v="8"/>
  </r>
  <r>
    <x v="18"/>
    <s v="OFICINA ASESORA DE PLANEACIÓN"/>
    <s v="30.4.3"/>
    <s v="30-OFICINA ASESORA DE PLANEACIÓN"/>
    <n v="4"/>
    <x v="1"/>
    <s v="30.4.3"/>
    <s v="N/A"/>
    <s v="N/A"/>
    <s v="N/A"/>
    <s v="N/A"/>
    <s v="N/A"/>
    <s v="N/A"/>
    <s v="N/A"/>
    <s v="N/A"/>
    <s v="N/A"/>
    <s v="Recopilar la información necesaria para realizar el estudio de costeo de los demás trámites priorizados (Documento que relacione la documentación recopilada)"/>
    <n v="22"/>
    <n v="100"/>
    <s v="Porcentual"/>
    <s v="% de Documentación recopilada / 100% de Documentación a recopilar"/>
    <d v="2025-08-18T00:00:00"/>
    <d v="2025-09-26T00:00:00"/>
    <s v="30-OFICINA ASESORA DE PLANEACIÓN;_x000a_37-GRUPO DE TRABAJO DE ESTUDIOS ECONÓMICOS"/>
    <n v="4.4000000000000004"/>
    <n v="100"/>
    <s v="Se realiza la recolección de la información necesaria para el estudio de costeo de los trámites priorizados, costos de nómina, tecnología (licencias, mesa de servicios, impresión), puesto de trabajo (desagregado administrativa), contratos,  formato de consolidación, resolución de tasas, etc."/>
    <d v="2025-09-26T00:00:00"/>
    <n v="100"/>
    <s v="Se evidencia la información recopilada, de acuerdo con lo establecido en el indicador."/>
    <d v="2025-10-03T00:00:00"/>
    <n v="100"/>
    <n v="4.4000000000000004"/>
    <x v="7"/>
  </r>
  <r>
    <x v="18"/>
    <s v="OFICINA ASESORA DE PLANEACIÓN"/>
    <s v="30.4.4"/>
    <s v="30-OFICINA ASESORA DE PLANEACIÓN"/>
    <n v="4"/>
    <x v="1"/>
    <s v="30.4.4"/>
    <s v="N/A"/>
    <s v="N/A"/>
    <s v="N/A"/>
    <s v="N/A"/>
    <s v="N/A"/>
    <s v="N/A"/>
    <s v="N/A"/>
    <s v="N/A"/>
    <s v="N/A"/>
    <s v="Realizar estudio de costo de los trámites priorizados (Estudio Realizado)"/>
    <n v="50"/>
    <n v="1"/>
    <s v="Númerica"/>
    <s v="# de Estudio realizado / 1 Estudio programado"/>
    <d v="2025-07-16T00:00:00"/>
    <d v="2025-11-19T00:00:00"/>
    <s v="30-OFICINA ASESORA DE PLANEACIÓN;_x000a_37-GRUPO DE TRABAJO DE ESTUDIOS ECONÓMICOS"/>
    <n v="10"/>
    <n v="100"/>
    <s v="Se adjuntan los archivos con el costeo de los trámites priorizados 1. OAVM de la delegatura de Reglamentos Técnicos y Metrología Legal, 2. Registro de Signos Distintivos de la Delegatura de Propiedad Industrial. 3. Cobro Coactivo de la Oficina Asesora Jurídica 4. Integraciones empresariales. Adicionalmente se adjunta el correo electrónico enviado el día 19 de noviembre por el Grupo de estudios económicos a la Oficina Asesora de Planeación, el proceso de generación de información se puede evidenciar adicionalmente en el siguiente Link https://its2sicgov.sharepoint.com/:f:/s/OAP173/IgCvMZZJ5DxfT4ORB7mHzb52ARKi67zvNVWRv6-CHVL2X1U?e=L1U3KI_x000a__x000a_Se adjunta el documento estudio de costeo de trámites "/>
    <d v="2025-11-19T00:00:00"/>
    <n v="100"/>
    <s v="Se valida la actividad al 100%. Se descuentan 5 puntos en eficiencia, teniendo en cuenta que la fecha de finalización se produjo el 19 de noviembre y se envío 5 días después a lo indicado en el procedimiento de plan de acción."/>
    <d v="2025-11-19T00:00:00"/>
    <n v="95"/>
    <n v="10"/>
    <x v="0"/>
  </r>
  <r>
    <x v="18"/>
    <s v="OFICINA ASESORA DE PLANEACIÓN"/>
    <s v="30.4.5"/>
    <s v="30-OFICINA ASESORA DE PLANEACIÓN"/>
    <n v="4"/>
    <x v="1"/>
    <s v="30.4.5"/>
    <s v="N/A"/>
    <s v="N/A"/>
    <s v="N/A"/>
    <s v="N/A"/>
    <s v="N/A"/>
    <s v="N/A"/>
    <s v="N/A"/>
    <s v="N/A"/>
    <s v="N/A"/>
    <s v="Socializar los resultados del estudio con los jefes de las áreas responsables de los trámites costeados (Correo electronico con el envío del estudio realizado  /  Listas de asistencia a reunion de socialización)"/>
    <n v="10"/>
    <n v="1"/>
    <s v="Númerica"/>
    <s v="# de Estudio realizado / 1 Estudio a socializar"/>
    <d v="2025-11-03T00:00:00"/>
    <d v="2025-11-20T00:00:00"/>
    <s v="30-OFICINA ASESORA DE PLANEACIÓN;_x000a_37-GRUPO DE TRABAJO DE ESTUDIOS ECONÓMICOS"/>
    <n v="2"/>
    <n v="100"/>
    <s v="Se adjuntan los correos electrónicos impresos en PDF, donde se evidencia la socialización de la información correspondiente al costeo de trámites priorizados por parte de la Jefatura de la Oficina Asesora de Planeación, dirigidos a los jefes de las dependencias: 1. OAVM de la delegatura de Reglamentos Técnicos y Metrología Legal, 2. Registro de Signos Distintivos de la Delegatura de Propiedad Industrial. 3. Cobro Coactivo de la Oficina Asesora Jurídica 4. Integraciones empresariales, la documentación e información de todo el proceso se puede evidenciar adicionalmente en el siguiente Link https://its2sicgov.sharepoint.com/:f:/s/OAP173/IgDjaV3ANZAcTKjr-Mhbz0aUAexgflAu1ymM893HlugtTdQ?e=8gHrGA_x000a__x000a_Los estudio de costos se socializaron mediante correos electrónicos enviados el día 20 de noviembre, adjunto los archivos en Excel con el costeo de trámites priorizados.  "/>
    <d v="2025-11-20T00:00:00"/>
    <n v="100"/>
    <s v="Se valida la actividad al 100%. Se descuentan 5 puntos en eficiencia, teniendo en cuenta que la fecha de finalización se produjo el 20 de noviembre y se envío 5 días después a lo indicado en el procedimiento de plan de acción."/>
    <d v="2025-11-20T00:00:00"/>
    <n v="95"/>
    <n v="2"/>
    <x v="0"/>
  </r>
  <r>
    <x v="18"/>
    <s v="OFICINA ASESORA DE PLANEACIÓN"/>
    <s v="30.5"/>
    <s v="30-OFICINA ASESORA DE PLANEACIÓN"/>
    <n v="4"/>
    <x v="0"/>
    <s v="30.5"/>
    <s v="Operativo"/>
    <s v="Fortalecer el Sistema Integral de Gestión Institucional en el marco del Modelo Integrado de Planeación y gestión para mejorar la prestación del servicio."/>
    <s v="Cumplimiento de productos del PAI asociados a Fortacer el Sistema Integral de Gestión Institucional para mejorar la prestación del servicio. _x000a_"/>
    <s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N/A"/>
    <s v="No"/>
    <s v="N/A"/>
    <s v="Política Simplificación, Racionalización y Estandarización de trámites _DIMENSIÓN Gestión con Valores para Resultados"/>
    <s v="N/A"/>
    <s v="Estrategia de racionalización de trámites implementada"/>
    <n v="20"/>
    <n v="100"/>
    <s v="Porcentual"/>
    <s v="% de Estrategia implementada / 100% de Estrategia a implementada"/>
    <d v="2025-01-15T00:00:00"/>
    <d v="2025-12-22T00:00:00"/>
    <s v="30-OFICINA ASESORA DE PLANEACIÓN"/>
    <n v="20"/>
    <m/>
    <m/>
    <m/>
    <m/>
    <m/>
    <m/>
    <m/>
    <n v="0"/>
    <x v="5"/>
  </r>
  <r>
    <x v="18"/>
    <s v="OFICINA ASESORA DE PLANEACIÓN"/>
    <s v="30.5.1"/>
    <s v="30-OFICINA ASESORA DE PLANEACIÓN"/>
    <n v="4"/>
    <x v="1"/>
    <s v="30.5.1"/>
    <s v="N/A"/>
    <s v="N/A"/>
    <s v="N/A"/>
    <s v="N/A"/>
    <s v="N/A"/>
    <s v="N/A"/>
    <s v="N/A"/>
    <s v="N/A"/>
    <s v="N/A"/>
    <s v="Elaborar el plan de trabajo de la estrategia de racionalización de trámites"/>
    <n v="20"/>
    <n v="1"/>
    <s v="Númerica"/>
    <s v="# de Plan de trabajo elaborado / 1 Plan de trabajo a elaborar"/>
    <d v="2025-01-15T00:00:00"/>
    <d v="2025-03-28T00:00:00"/>
    <s v="30-OFICINA ASESORA DE PLANEACIÓN"/>
    <n v="4"/>
    <n v="100"/>
    <s v="Se elaboró el plan de trabajo para la estrategia en el formato solicitado, con los hitos de establecidos por el SUIT. "/>
    <d v="2025-01-30T00:00:00"/>
    <n v="100"/>
    <s v="Se da cumplimiento a la actividad"/>
    <d v="2025-03-28T00:00:00"/>
    <n v="100"/>
    <n v="4"/>
    <x v="6"/>
  </r>
  <r>
    <x v="18"/>
    <s v="OFICINA ASESORA DE PLANEACIÓN"/>
    <s v="30.5.2"/>
    <s v="30-OFICINA ASESORA DE PLANEACIÓN"/>
    <n v="4"/>
    <x v="1"/>
    <s v="30.5.2"/>
    <s v="N/A"/>
    <s v="N/A"/>
    <s v="N/A"/>
    <s v="N/A"/>
    <s v="N/A"/>
    <s v="N/A"/>
    <s v="N/A"/>
    <s v="N/A"/>
    <s v="N/A"/>
    <s v="Ejecutar el plan de trabajo de la estrategia de racionalización de trámites"/>
    <n v="80"/>
    <n v="100"/>
    <s v="Porcentual"/>
    <s v="% de Plan de trabajo ejecutado / 100% de Plan de trabajo por ejecutar"/>
    <d v="2025-03-28T00:00:00"/>
    <d v="2025-12-22T00:00:00"/>
    <s v="30-OFICINA ASESORA DE PLANEACIÓN"/>
    <n v="16"/>
    <n v="13"/>
    <s v="Corresponde a las actividades realizadas en el marco de la estrategia de racionalización de trámites en el SUIT, para dos trámites, 1 Sic Facilita 2 Denuncias consumidor. _x000a_Se corrige el seguimiento en el plan de trabajo, disponible en la carpeta compartida. "/>
    <m/>
    <n v="13"/>
    <s v="Se validan los soportes objeto de seguimiento"/>
    <m/>
    <m/>
    <n v="2.08"/>
    <x v="5"/>
  </r>
  <r>
    <x v="18"/>
    <s v="OFICINA ASESORA DE PLANEACIÓN"/>
    <s v="30.6"/>
    <s v="30-OFICINA ASESORA DE PLANEACIÓN"/>
    <n v="4"/>
    <x v="0"/>
    <s v="30.6"/>
    <s v="Operativo"/>
    <s v="Fortalecer el Sistema Integral de Gestión Institucional en el marco del Modelo Integrado de Planeación y gestión para mejorar la prestación del servicio."/>
    <s v="Cumplimiento de productos del PAI asociados a Fortacer el Sistema Integral de Gestión Institucional para mejorar la prestación del servicio. _x000a_"/>
    <s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N/A"/>
    <s v="Si"/>
    <s v="N/A"/>
    <s v="Política Planeación Institucional _DIMENSIÓN Direccionamiento Estratégico y Planeación"/>
    <s v="DECRETO 612"/>
    <s v="Plan de Transparencia y Ética Publica, formulado y ejecutado"/>
    <n v="20"/>
    <n v="100"/>
    <s v="Porcentual"/>
    <s v="% de Estrategia implementada / 100% de Estrategia a implementada"/>
    <d v="2025-01-15T00:00:00"/>
    <d v="2025-12-22T00:00:00"/>
    <s v="100-SECRETARIA GENERAL;_x000a_30-OFICINA ASESORA DE PLANEACIÓN"/>
    <n v="20"/>
    <m/>
    <m/>
    <m/>
    <m/>
    <m/>
    <m/>
    <m/>
    <n v="0"/>
    <x v="5"/>
  </r>
  <r>
    <x v="18"/>
    <s v="OFICINA ASESORA DE PLANEACIÓN"/>
    <s v="30.6.1"/>
    <s v="30-OFICINA ASESORA DE PLANEACIÓN"/>
    <n v="4"/>
    <x v="1"/>
    <s v="30.6.1"/>
    <s v="N/A"/>
    <s v="N/A"/>
    <s v="N/A"/>
    <s v="N/A"/>
    <s v="N/A"/>
    <s v="N/A"/>
    <s v="N/A"/>
    <s v="N/A"/>
    <s v="N/A"/>
    <s v="Elaborar el plan de trabajo para formular el Programa de Transparencia y Ética Pública - PTEP, en el marco de la ley 2195 de 2022 y su decreto reglamentario 1122 de 2024"/>
    <n v="20"/>
    <n v="1"/>
    <s v="Númerica"/>
    <s v="# de Plan de trabajo elaborado / 1 Plan de trabajo a elaborar"/>
    <d v="2025-01-15T00:00:00"/>
    <d v="2025-02-15T00:00:00"/>
    <s v="100-SECRETARIA GENERAL;_x000a_30-OFICINA ASESORA DE PLANEACIÓN"/>
    <n v="4"/>
    <n v="100"/>
    <s v="Se publica en la sede electrónica el plan de ejecución y monitoreo del PTEP, con énfasis en el cierre de brechas entre el PAAC y el estándar del Programa. "/>
    <d v="2025-01-29T00:00:00"/>
    <n v="100"/>
    <s v="Se valida el cumplimiento de la actividad."/>
    <d v="2025-01-29T00:00:00"/>
    <n v="100"/>
    <n v="4"/>
    <x v="3"/>
  </r>
  <r>
    <x v="18"/>
    <s v="OFICINA ASESORA DE PLANEACIÓN"/>
    <s v="30.6.2"/>
    <s v="30-OFICINA ASESORA DE PLANEACIÓN"/>
    <n v="4"/>
    <x v="1"/>
    <s v="30.6.2"/>
    <s v="N/A"/>
    <s v="N/A"/>
    <s v="N/A"/>
    <s v="N/A"/>
    <s v="N/A"/>
    <s v="N/A"/>
    <s v="N/A"/>
    <s v="N/A"/>
    <s v="N/A"/>
    <s v="Ejecutar el plan de trabajo del Programa de Transparencia y Ética Pública"/>
    <n v="80"/>
    <n v="100"/>
    <s v="Porcentual"/>
    <s v="% de Plan de trabajo ejecutado / 100% de Plan de trabajo por ejecutar"/>
    <d v="2025-01-31T00:00:00"/>
    <d v="2025-12-22T00:00:00"/>
    <s v="100-SECRETARIA GENERAL;_x000a_30-OFICINA ASESORA DE PLANEACIÓN"/>
    <n v="16"/>
    <n v="74.13"/>
    <s v="El documento detalla los avances alcanzados y contiene los enlaces a las evidencias respectivas. En este corte se reporta un 24,13% adicional de avance, que, sumado al 50% del reporte anterior, completa un 74,13 % de cumplimiento calculado. _x000a_Se anexa la presentación utilizada en el CIGD del 26 de noviembre, el plan en formato Excel con el detalle de avances y evidencias, y el certificado del Webmaster de la publicación del seguimiento. _x000a_"/>
    <m/>
    <n v="74.13"/>
    <s v="Se valida conforme la información presentada."/>
    <m/>
    <m/>
    <n v="11.860799999999999"/>
    <x v="5"/>
  </r>
  <r>
    <x v="19"/>
    <s v="DIRECCIÓN FINANCIERA"/>
    <s v="130.1"/>
    <s v="130-DIRECCIÓN FINANCIERA"/>
    <n v="2"/>
    <x v="0"/>
    <s v="130.1"/>
    <s v="Innovador"/>
    <s v="Fortalecer el Sistema Integral de Gestión Institucional en el marco del Modelo Integrado de Planeación y gestión para mejorar la prestación del servicio."/>
    <s v="Cumplimiento de productos del PAI asociados a Fortalecer la gestión de la información, el conocimiento y la innovación para optimizar la capacidad institucional _x000a_"/>
    <s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N/A"/>
    <s v="Si"/>
    <s v="N/A"/>
    <s v="Política Gestión Presupuestal y Eficiencia del Gasto Público _DIMENSIÓN Direccionamiento Estratégico y Planeación"/>
    <s v="N/A"/>
    <s v="Estrategia para incrementar los ingresos garantizando la sostenibilidad financiera de la Entidad, diseñada  (Documento de diseño de la estrategia para incrementar los ingresos)"/>
    <n v="100"/>
    <n v="1"/>
    <s v="Númerica"/>
    <s v="# de soportes presentados / 1 soporte a presentar"/>
    <d v="2025-02-17T00:00:00"/>
    <d v="2025-11-17T00:00:00"/>
    <s v="10-OFICINA  ASESORA JURÍDICA;_x000a_100-SECRETARIA GENERAL;_x000a_1000-DESPACHO DEL SUPERINTENDENTE DELEGADO PARA LA PROTECCIÓN DE LA COMPETENCIA;_x000a_130-DIRECCIÓN FINANCIERA;_x000a_2000-DESPACHO DEL SUPERINTENDENTE DELEGADO PARA LA PROPIEDAD INDUSTRIAL;_x000a_30-OFICINA ASESORA DE PLANEACIÓN;_x000a_3000-DESPACHO DEL SUPERINTENDENTE DELEGADO PARA LA PROTECCIÓN DEL CONSUMIDOR;_x000a_37-GRUPO DE TRABAJO DE ESTUDIOS ECONÓMICOS;_x000a_4000-DESPACHO DEL SUPERINTENDENTE DELEGADO PARA ASUNTOS JURISDICCIONALES;_x000a_6000-DESPACHO DEL SUPERINTENDENTE DELEGADO PARA EL CONTROL Y VERIFICACIÓN DE REGLAMENTOS TÉCNICOS Y METROLOGÍA LEGAL;_x000a_7000-DESPACHO DEL SUPERINTENDENTE DELEGADO PARA LA PROTECCIÓN DE DATOS PERSONALES;_x000a_11-GRUPO DE TRABAJO DE COBRO COACTIVO;_x000a_104-GRUPO DE TRABAJO DE NOTIFICACIONES Y CERTIFICACIONES"/>
    <n v="100"/>
    <n v="100"/>
    <s v="Se consolido el documento de diseño de la estrategia para incrementar los ingresos de la Entidad a partir de los diversos insumos generados en el cumplimiento de las actividades del producto de plan de acción"/>
    <d v="2025-11-17T00:00:00"/>
    <n v="100"/>
    <s v="El entregable cumple con la presentación del documento que consolida el diseño de la estrategia para incrementar los ingresos y garantizar la sostenibilidad financiera de la Entidad. El documento fue elaborado a partir de los diversos insumos y actividades generados en el marco del Plan de Acción."/>
    <d v="2025-10-31T00:00:00"/>
    <n v="100"/>
    <n v="100"/>
    <x v="0"/>
  </r>
  <r>
    <x v="19"/>
    <s v="DIRECCIÓN FINANCIERA"/>
    <s v="130.1.1"/>
    <s v="130-DIRECCIÓN FINANCIERA"/>
    <n v="2"/>
    <x v="1"/>
    <s v="130.1.1"/>
    <s v="N/A"/>
    <s v="N/A"/>
    <s v="N/A"/>
    <s v="N/A"/>
    <s v="N/A"/>
    <s v="N/A"/>
    <s v="N/A"/>
    <s v="N/A"/>
    <s v="N/A"/>
    <s v="Monitorear el comportamiento del recaudo por Delegatura y presentar reportes periódicos a los Delegados y al Secretario General (Tablero de control con el seguimiento del recaudo por delegatura  y Correos electrónicos)"/>
    <n v="10"/>
    <n v="6"/>
    <s v="Númerica"/>
    <s v="# de Monitoreos Efectuados / 6 Monitoreos programados"/>
    <d v="2025-02-17T00:00:00"/>
    <d v="2025-11-17T00:00:00"/>
    <s v="100-SECRETARIA GENERAL;_x000a_130-DIRECCIÓN FINANCIERA"/>
    <n v="10"/>
    <n v="100"/>
    <s v="Se generó tablero de control de ingresos con corte al mes de septiembre de 2025 y se efectuó el correspondiente envío de la información a las Delegaturas y a la Secretaría General, Por tanto se reporta un avance del 16,7% correspondiente a un (1) monitoreo efectuado de los seis (6) programados correspondientes a los meses en mención, teniendo un avance acumulado del 100% total correspondiente a seis (6) reportes de seis (6) programados"/>
    <m/>
    <n v="100"/>
    <s v="Tablero con corte septiembre 2025 muestra recaudo de $151.193M (54% del aforo anual). Tasas y Contribuciones cumple meta acumulada en 101%, mientras Multas presenta rezago del 56%. El correo socializa adecuadamente los resultados incluyendo desagregado por delegaturas y añade información de la Delegatura de Protección de Datos Personales como componente del reporte. Documentación completa y alineada con objetivos de seguimiento presupuestal. Se avala reporte."/>
    <m/>
    <n v="100"/>
    <n v="10"/>
    <x v="0"/>
  </r>
  <r>
    <x v="19"/>
    <s v="DIRECCIÓN FINANCIERA"/>
    <s v="130.1.2"/>
    <s v="130-DIRECCIÓN FINANCIERA"/>
    <n v="2"/>
    <x v="1"/>
    <s v="130.1.2"/>
    <s v="N/A"/>
    <s v="N/A"/>
    <s v="N/A"/>
    <s v="N/A"/>
    <s v="N/A"/>
    <s v="N/A"/>
    <s v="N/A"/>
    <s v="N/A"/>
    <s v="N/A"/>
    <s v="Elaborar y enviar vía correo electrónico a los delegados el estudio de análisis de nuevas fuentes de ingreso (Documento de estudio con identificación de nuevas fuentes de ingresos , y correo electrónico de envío a los Delegados)"/>
    <n v="30"/>
    <n v="1"/>
    <s v="Númerica"/>
    <s v="# de Estudio enviado / 1 Estudio programado"/>
    <d v="2025-02-17T00:00:00"/>
    <d v="2025-10-31T00:00:00"/>
    <s v="10-OFICINA  ASESORA JURÍDICA;_x000a_1000-DESPACHO DEL SUPERINTENDENTE DELEGADO PARA LA PROTECCIÓN DE LA COMPETENCIA;_x000a_130-DIRECCIÓN FINANCIERA;_x000a_2000-DESPACHO DEL SUPERINTENDENTE DELEGADO PARA LA PROPIEDAD INDUSTRIAL;_x000a_30-OFICINA ASESORA DE PLANEACIÓN;_x000a_37-GRUPO DE TRABAJO DE ESTUDIOS ECONÓMICOS;_x000a_4000-DESPACHO DEL SUPERINTENDENTE DELEGADO PARA ASUNTOS JURISDICCIONALES;_x000a_6000-DESPACHO DEL SUPERINTENDENTE DELEGADO PARA EL CONTROL Y VERIFICACIÓN DE REGLAMENTOS TÉCNICOS Y METROLOGÍA LEGAL;_x000a_7000-DESPACHO DEL SUPERINTENDENTE DELEGADO PARA LA PROTECCIÓN DE DATOS PERSONALES"/>
    <n v="30"/>
    <n v="100"/>
    <s v="Se llevo a cabo la finalización y consolidación del documento de análisis de posibles nuevas fuentes de ingreso para la Entidad, por lo tanto se reporta avance del 100% de la actividad"/>
    <d v="2025-10-31T00:00:00"/>
    <n v="100"/>
    <s v="Se evidencia la elaboración del Documento Análisis de Propuestas de Nuevas Fuentes de Ingresos (31 de octubre de 2025) , así como su envío a los Delegados mediante correo electrónico (14 de noviembre de 2025) con el documento adjunto, cumpliendo con la elaboración y envío del entregable requerido.  Se avala el reporte, aunque se bajan 5 puntos de eficiencia, ya que una de las actividades se realizó después de la fecha programada de finalización."/>
    <d v="2025-11-14T00:00:00"/>
    <n v="95"/>
    <n v="30"/>
    <x v="9"/>
  </r>
  <r>
    <x v="19"/>
    <s v="DIRECCIÓN FINANCIERA"/>
    <s v="130.1.3"/>
    <s v="130-DIRECCIÓN FINANCIERA"/>
    <n v="2"/>
    <x v="2"/>
    <s v="130.1.3"/>
    <s v="N/A"/>
    <s v="N/A"/>
    <s v="N/A"/>
    <s v="N/A"/>
    <s v="N/A"/>
    <s v="N/A"/>
    <s v="N/A"/>
    <s v="N/A"/>
    <s v="N/A"/>
    <s v="Elaborar un documento de análisis con recomendaciones para la mejora en la gestion y reducción de tiempos al interior de las delegaturas para la imposición de sanciones y la resolución de recursos (Documento de análisis con recomendaciones para la mejora en la gestión y reducción de tiempos al interior de las delegaturas para efectuar la imposición de la sanción y la resolución de recursos)"/>
    <n v="0"/>
    <n v="1"/>
    <s v="Númerica"/>
    <s v="# de soportes presentados / 1 soporte a presentar"/>
    <d v="2025-02-17T00:00:00"/>
    <d v="2025-10-31T00:00:00"/>
    <s v="10-OFICINA  ASESORA JURÍDICA;_x000a_1000-DESPACHO DEL SUPERINTENDENTE DELEGADO PARA LA PROTECCIÓN DE LA COMPETENCIA;_x000a_30-OFICINA ASESORA DE PLANEACIÓN;_x000a_3000-DESPACHO DEL SUPERINTENDENTE DELEGADO PARA LA PROTECCIÓN DEL CONSUMIDOR;_x000a_4000-DESPACHO DEL SUPERINTENDENTE DELEGADO PARA ASUNTOS JURISDICCIONALES;_x000a_6000-DESPACHO DEL SUPERINTENDENTE DELEGADO PARA EL CONTROL Y VERIFICACIÓN DE REGLAMENTOS TÉCNICOS Y METROLOGÍA LEGAL;_x000a_7000-DESPACHO DEL SUPERINTENDENTE DELEGADO PARA LA PROTECCIÓN DE DATOS PERSONALES;_x000a_11-GRUPO DE TRABAJO DE COBRO COACTIVO;_x000a_104-GRUPO DE TRABAJO DE NOTIFICACIONES Y CERTIFICACIONES"/>
    <n v="0"/>
    <n v="100"/>
    <s v="Se finalizó el documento de análisis con recomendaciones para la mejora en la gestión y reducción de tiempos para la imposición de sanciones y resolución de recursos, con lo cual se establecen alternativas que puedan ser implementadas por la Entidad a fin de disminuir el riesgo de perdida de la facultad sancionatoria. Por tanto se reporta avance del 100% de la actividad gracias al reporte del único entregable de la misma."/>
    <d v="2025-10-31T00:00:00"/>
    <n v="100"/>
    <s v="El entregable se cumple al presentar el &quot;ANÁLISIS Y RECOMENDACIONES PARA LA MEJORA EN LA GESTIÓN Y REDUCCIÓN DE TIEMPOS...&quot;. El documento aborda la problemática de caducidad y silencio administrativo positivo, y propone recomendaciones concretas como un sistema automatizado de control de términos, la optimización de notificaciones y el uso de indicadores de riesgo para mejorar la gestión sancionatoria y la sostenibilidad financiera.  Se avala informe."/>
    <d v="2025-10-31T00:00:00"/>
    <n v="100"/>
    <n v="0"/>
    <x v="9"/>
  </r>
  <r>
    <x v="19"/>
    <s v="DIRECCIÓN FINANCIERA"/>
    <s v="130.1.4"/>
    <s v="130-DIRECCIÓN FINANCIERA"/>
    <n v="2"/>
    <x v="1"/>
    <s v="130.1.4"/>
    <s v="N/A"/>
    <s v="N/A"/>
    <s v="N/A"/>
    <s v="N/A"/>
    <s v="N/A"/>
    <s v="N/A"/>
    <s v="N/A"/>
    <s v="N/A"/>
    <s v="N/A"/>
    <s v="Elaborar análisis del estado y composición de cartera y del recaudo, así como de la cartera con procesos de cobro coactivo vigentes por Delegatura  (Documento de  análisis del estado y composición de la cartera y del recaudo, así como de la cartera con procesos de cobro coactivo vigentes)"/>
    <n v="30"/>
    <n v="1"/>
    <s v="Númerica"/>
    <s v="# de soportes presentados / 1 soporte a presentar"/>
    <d v="2025-02-17T00:00:00"/>
    <d v="2025-05-30T00:00:00"/>
    <s v="130-DIRECCIÓN FINANCIERA;_x000a_11-GRUPO DE TRABAJO DE COBRO COACTIVO"/>
    <n v="30"/>
    <n v="100"/>
    <s v="Se efectuaron mesas de trabajo conjuntas con el Grupo de Trabajo de Cobro Coactivo y la Dirección Financiera para establecer la metodología de análisis a implementar, posteriormente se generaron los insumos correspondientes siendo revisado en mesa de trabajo y finalmente se consolidó en un solo documento con lo cual se finalizó la construcción del documento de análisis del estado y composición de la cartera y del recaudo, así como de la cartera con procesos de cobro coactivo vigentes"/>
    <d v="2025-04-29T00:00:00"/>
    <n v="100"/>
    <s v="Se avala el cumplimiento de la presente actividad mediante documento que da cuenta del análisis de la cartea con los procesos de cobro coactivo de la SIC "/>
    <d v="2025-05-29T00:00:00"/>
    <n v="100"/>
    <n v="30"/>
    <x v="11"/>
  </r>
  <r>
    <x v="19"/>
    <s v="DIRECCIÓN FINANCIERA"/>
    <s v="130.1.5"/>
    <s v="130-DIRECCIÓN FINANCIERA"/>
    <n v="2"/>
    <x v="1"/>
    <s v="130.1.5"/>
    <s v="N/A"/>
    <s v="N/A"/>
    <s v="N/A"/>
    <s v="N/A"/>
    <s v="N/A"/>
    <s v="N/A"/>
    <s v="N/A"/>
    <s v="N/A"/>
    <s v="N/A"/>
    <s v="Realizar mesa de trabajo para presentar el análisis de cartera y recaudo y elaborar de manera conjunta con las delegaturas los lineamientos en pro de un recaudo efectivo(Acta de reunión con lineamientos para un recaudo efectivo)"/>
    <n v="30"/>
    <n v="1"/>
    <s v="Númerica"/>
    <s v="# de Mesas de trabajo efectuada / 1 Mesa de trabajo programada"/>
    <d v="2025-06-02T00:00:00"/>
    <d v="2025-11-17T00:00:00"/>
    <s v="1000-DESPACHO DEL SUPERINTENDENTE DELEGADO PARA LA PROTECCIÓN DE LA COMPETENCIA;_x000a_130-DIRECCIÓN FINANCIERA;_x000a_30-OFICINA ASESORA DE PLANEACIÓN;_x000a_3000-DESPACHO DEL SUPERINTENDENTE DELEGADO PARA LA PROTECCIÓN DEL CONSUMIDOR;_x000a_4000-DESPACHO DEL SUPERINTENDENTE DELEGADO PARA ASUNTOS JURISDICCIONALES;_x000a_6000-DESPACHO DEL SUPERINTENDENTE DELEGADO PARA EL CONTROL Y VERIFICACIÓN DE REGLAMENTOS TÉCNICOS Y METROLOGÍA LEGAL;_x000a_7000-DESPACHO DEL SUPERINTENDENTE DELEGADO PARA LA PROTECCIÓN DE DATOS PERSONALES;_x000a_11-GRUPO DE TRABAJO DE COBRO COACTIVO;_x000a_104-GRUPO DE TRABAJO DE NOTIFICACIONES Y CERTIFICACIONES"/>
    <n v="30"/>
    <n v="100"/>
    <s v="Se efectuaron 4 mesas de trabajo con las Delegaturas (Jurisdiccional, Consumidor, Competencia y datos Personales), posteriormente se enviaron memorandos a las mismas con el objetivo de obtener evaluación de las propuestas presentadas en las mesas de trabajo y finalmente se consolido el resultado de las actividades en un documento resumen."/>
    <d v="2025-10-31T00:00:00"/>
    <n v="100"/>
    <s v="Se aprueba el entregable que documenta 4 mesas de trabajo con Delegaturas (Jurisdiccional, Consumidor, Competencia y Datos Personales). Incluye: evaluación de viabilidad de 6 propuestas, priorización por plazos de implementación, actas individuales de reuniones, memorandos y respuestas institucionales. El documento consolida lineamientos para recaudo efectivo producto del análisis conjunto realizado entre mayo-septiembre 2025. Observación: las actas del numeral 9 carecen de firmas de asistentes."/>
    <d v="2025-10-31T00:00:00"/>
    <n v="100"/>
    <n v="30"/>
    <x v="0"/>
  </r>
  <r>
    <x v="20"/>
    <s v="DESPACHO DEL SUPERINTENDENTE DELEGADO PARA ASUNTOS JURISDICCIONALES"/>
    <s v="4000.1"/>
    <s v="4000-DESPACHO DEL SUPERINTENDENTE DELEGADO PARA ASUNTOS JURISDICCIONALES"/>
    <n v="3"/>
    <x v="0"/>
    <s v="4000.1"/>
    <s v="Operativo SI"/>
    <s v="Generar sinergias con agentes nacionales e internacionales que permitan potenciar las capacidades de la SIC._x000a_"/>
    <s v="Avance promedio de cumplimiento de productos asociados a mejorar la oportunidad en la atención de trámites y servicios."/>
    <s v="N/A"/>
    <s v="N/A"/>
    <s v="No"/>
    <s v="C-3503-0200-0011-40401c"/>
    <s v="Política Servicio al Ciudadano_DIMENSIÓN Gestión con Valores para Resultados"/>
    <s v="N/A"/>
    <s v="Niveles de congestión de los procesos admitidos y pendientes de decisión a 31 de diciembre de 2024, en materia de Competencia Desleal y Propiedad Industrial, reducidos. (Informe final que liste el número de procesos de Competencia Desleal y Propiedad Industrial admitidos y pendientes de decisión a 31 de diciembre de 2024 y cuales de ellos fueron finalizados)"/>
    <n v="16"/>
    <n v="137"/>
    <s v="Númerica"/>
    <s v="# de demandas gestionadas / 137 demandas a gestionar"/>
    <d v="2025-01-20T00:00:00"/>
    <d v="2025-12-12T00:00:00"/>
    <s v="4000-DESPACHO DEL SUPERINTENDENTE DELEGADO PARA ASUNTOS JURISDICCIONALES"/>
    <n v="16"/>
    <n v="94"/>
    <s v="4000-1 De enero a octubre de 2025, y de acuerdo con la meta establecida de finalizar 137 acciones de competencia desleal y propiedad industrial que hayan sido admitidas a 31 de diciembre de 2024, se evidenció un avance de 130 procesos lo que equivale al 94.9%"/>
    <m/>
    <n v="95"/>
    <s v="Al 31 de octubre de 2025, se han gestionado 130 procesos de 137, para un avance de 95%"/>
    <m/>
    <m/>
    <n v="15.2"/>
    <x v="5"/>
  </r>
  <r>
    <x v="20"/>
    <s v="DESPACHO DEL SUPERINTENDENTE DELEGADO PARA ASUNTOS JURISDICCIONALES"/>
    <s v="4000.1.1"/>
    <s v="4000-DESPACHO DEL SUPERINTENDENTE DELEGADO PARA ASUNTOS JURISDICCIONALES"/>
    <n v="3"/>
    <x v="1"/>
    <s v="4000.1.1"/>
    <s v="N/A"/>
    <s v="N/A"/>
    <s v="N/A"/>
    <s v="N/A"/>
    <s v="N/A"/>
    <s v="N/A"/>
    <s v="N/A"/>
    <s v="N/A"/>
    <s v="N/A"/>
    <s v="Finalizar acciones de competencia desleal y propiedad industrial que hayan sido admitidas a 31 de diciembre de 2024. (Listado mensual en Excel de autos o sentencias finalizados)"/>
    <n v="100"/>
    <n v="137"/>
    <s v="Númerica"/>
    <s v="# de demandas gestionadas / 137 demandas a gestionar"/>
    <d v="2025-01-20T00:00:00"/>
    <d v="2025-12-12T00:00:00"/>
    <s v="4000-DESPACHO DEL SUPERINTENDENTE DELEGADO PARA ASUNTOS JURISDICCIONALES"/>
    <n v="16"/>
    <n v="94"/>
    <s v="4000-1-1 De enero a octubre de 2025, y de acuerdo con la meta establecida de finalizar 137 acciones de competencia desleal y propiedad industrial que hayan sido admitidas a 31 de diciembre de 2024, se evidenció un avance de 130 procesos lo que equivale al 94.9%"/>
    <m/>
    <n v="95"/>
    <s v="Al 31 de octubre de 2025, se han gestionado 130 procesos de 137, para un avance de 95%"/>
    <m/>
    <m/>
    <n v="15.2"/>
    <x v="5"/>
  </r>
  <r>
    <x v="20"/>
    <s v="DESPACHO DEL SUPERINTENDENTE DELEGADO PARA ASUNTOS JURISDICCIONALES"/>
    <s v="4000.2"/>
    <s v="4000-DESPACHO DEL SUPERINTENDENTE DELEGADO PARA ASUNTOS JURISDICCIONALES"/>
    <n v="3"/>
    <x v="0"/>
    <s v="4000.2"/>
    <s v="Operativo SI"/>
    <s v="Mejorar la oportunidad en la atención de trámites y servicios."/>
    <s v="Avance promedio de cumplimiento de productos asociados a mejorar la oportunidad en la atención de trámites y servicios."/>
    <s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N/A"/>
    <s v="No"/>
    <s v="C-3503-0200-0011-40401c"/>
    <s v="Política Servicio al Ciudadano_DIMENSIÓN Gestión con Valores para Resultados"/>
    <s v="N/A"/>
    <s v="Demandas de protección al consumidor, en fase de calificación, gestionadas. (Informe consolidado/ único entregable).."/>
    <n v="17"/>
    <n v="43000"/>
    <s v="Númerica"/>
    <s v="# de Acciones de protección al consumidor gestionadas / 43000 Acciones de protección al consumidor por gestionar"/>
    <d v="2025-01-20T00:00:00"/>
    <d v="2025-12-12T00:00:00"/>
    <s v="4000-DESPACHO DEL SUPERINTENDENTE DELEGADO PARA ASUNTOS JURISDICCIONALES"/>
    <n v="17"/>
    <n v="94"/>
    <s v="4000-2 De enero a octubre de 2025, y de acuerdo con la meta establecida de gestionar 43000 demandas de protección al consumidor, se evidencia un avance de 40.446 procesos calificados a tiempo lo que equivale al 94.1%."/>
    <m/>
    <n v="94"/>
    <s v="A la fecha llevan gestionadas 40415 demandas gestionadas de 43000 para un avance del 94%"/>
    <m/>
    <m/>
    <n v="15.98"/>
    <x v="5"/>
  </r>
  <r>
    <x v="20"/>
    <s v="DESPACHO DEL SUPERINTENDENTE DELEGADO PARA ASUNTOS JURISDICCIONALES"/>
    <s v="4000.2.1"/>
    <s v="4000-DESPACHO DEL SUPERINTENDENTE DELEGADO PARA ASUNTOS JURISDICCIONALES"/>
    <n v="3"/>
    <x v="1"/>
    <s v="4000.2.1"/>
    <s v="N/A"/>
    <s v="N/A"/>
    <s v="N/A"/>
    <s v="N/A"/>
    <s v="N/A"/>
    <s v="N/A"/>
    <s v="N/A"/>
    <s v="N/A"/>
    <s v="N/A"/>
    <s v="Gestionar las demandas de protección al consumidor (Informe mensual consolidado/ único entregable)"/>
    <n v="100"/>
    <n v="43000"/>
    <s v="Númerica"/>
    <s v="# de Acciones de protección al consumidor gestionadas / 43000 Acciones de protección al consumidor por gestionar"/>
    <d v="2025-01-20T00:00:00"/>
    <d v="2025-12-12T00:00:00"/>
    <s v="4000-DESPACHO DEL SUPERINTENDENTE DELEGADO PARA ASUNTOS JURISDICCIONALES"/>
    <n v="17"/>
    <n v="94"/>
    <s v="4000-2-1 De enero a octubre de 2025, y de acuerdo con la meta establecida de gestionar 43000 demandas de protección al consumidor, se evidencia un avance de 40.446 procesos calificados a tiempo lo que equivale al 94.1%."/>
    <m/>
    <n v="94"/>
    <s v="A la fecha llevan gestionadas 40415 demandas gestionadas de 43000 para un avance del 94%"/>
    <m/>
    <m/>
    <n v="15.98"/>
    <x v="5"/>
  </r>
  <r>
    <x v="20"/>
    <s v="DESPACHO DEL SUPERINTENDENTE DELEGADO PARA ASUNTOS JURISDICCIONALES"/>
    <s v="4000.3"/>
    <s v="4000-DESPACHO DEL SUPERINTENDENTE DELEGADO PARA ASUNTOS JURISDICCIONALES"/>
    <n v="3"/>
    <x v="0"/>
    <s v="4000.3"/>
    <s v="Operativo SI"/>
    <s v="Mejorar la oportunidad en la atención de trámites y servicios."/>
    <s v="Avance promedio de cumplimiento de productos asociados a mejorar la oportunidad en la atención de trámites y servicios."/>
    <s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PND - 5-31-5-b- Convergencia regional - Entidades públicas territoriales y nacionales fortalecidas "/>
    <s v="No"/>
    <s v="C-3503-0200-0011-40401c"/>
    <s v="Política Servicio al Ciudadano_DIMENSIÓN Gestión con Valores para Resultados"/>
    <s v="N/A"/>
    <s v="Niveles de congestión de los procesos admitidos y pendientes de decisión a 31 de marzo de 2025, en materia de Protección al Consumidor, reducidos. (Informe final que liste los autos o sentencias admitidos, finalizados)"/>
    <n v="17"/>
    <n v="22000"/>
    <s v="Númerica"/>
    <s v="# de procesos de protección al consumidor finalizados / 22000 Procesos de protección al consumidor a finalizar"/>
    <d v="2025-01-20T00:00:00"/>
    <d v="2025-12-12T00:00:00"/>
    <s v="4000-DESPACHO DEL SUPERINTENDENTE DELEGADO PARA ASUNTOS JURISDICCIONALES"/>
    <n v="17"/>
    <n v="87"/>
    <s v="4000-3 De enero a septiembre de 2025, y de acuerdo con la meta establecida de finalizar 22000 acciones de protección al consumidor admitidas y pendientes de decisión a 31 de marzo de 2025, se evidencia un avance de 19.210 procesos lo que equivale al 87.32%."/>
    <m/>
    <n v="87"/>
    <s v="a la fecha llevan 19210 procesos finalizados de 22000, para un avance del 87%"/>
    <m/>
    <m/>
    <n v="14.79"/>
    <x v="5"/>
  </r>
  <r>
    <x v="20"/>
    <s v="DESPACHO DEL SUPERINTENDENTE DELEGADO PARA ASUNTOS JURISDICCIONALES"/>
    <s v="4000.3.1"/>
    <s v="4000-DESPACHO DEL SUPERINTENDENTE DELEGADO PARA ASUNTOS JURISDICCIONALES"/>
    <n v="3"/>
    <x v="1"/>
    <s v="4000.3.1"/>
    <s v="N/A"/>
    <s v="N/A"/>
    <s v="N/A"/>
    <s v="N/A"/>
    <s v="N/A"/>
    <s v="N/A"/>
    <s v="N/A"/>
    <s v="N/A"/>
    <s v="N/A"/>
    <s v="Finalizar las acciones de protección al consumidor admitidas y pendientes de decisión a 31 de marzo de 2025. (Listado mensual en Excel de autos o sentencias finalizados)"/>
    <n v="100"/>
    <n v="22000"/>
    <s v="Númerica"/>
    <s v="# de procesos de protección al consumidor finalizados / 22000 Procesos de protección al consumidor a finalizar"/>
    <d v="2025-01-20T00:00:00"/>
    <d v="2025-12-12T00:00:00"/>
    <s v="4000-DESPACHO DEL SUPERINTENDENTE DELEGADO PARA ASUNTOS JURISDICCIONALES"/>
    <n v="17"/>
    <n v="87"/>
    <s v="4000-3-1 De enero a septiembre de 2025, y de acuerdo con la meta establecida de finalizar 22000 acciones de protección al consumidor admitidas y pendientes de decisión a 31 de marzo de 2025, se evidencia un avance de 19.210 procesos lo que equivale al 87.32%"/>
    <m/>
    <n v="87"/>
    <s v="a la fecha llevan 19210 procesos finalizados de 22000, para un avance del 87%"/>
    <m/>
    <m/>
    <n v="14.79"/>
    <x v="5"/>
  </r>
  <r>
    <x v="20"/>
    <s v="DESPACHO DEL SUPERINTENDENTE DELEGADO PARA ASUNTOS JURISDICCIONALES"/>
    <s v="4000.4"/>
    <s v="4000-DESPACHO DEL SUPERINTENDENTE DELEGADO PARA ASUNTOS JURISDICCIONALES"/>
    <n v="3"/>
    <x v="0"/>
    <s v="4000.4"/>
    <s v="Operativo SI"/>
    <s v="Mejorar la oportunidad en la atención de trámites y servicios."/>
    <s v="Avance promedio de cumplimiento de productos asociados a mejorar la oportunidad en la atención de trámites y servicios."/>
    <s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N/A"/>
    <s v="No"/>
    <s v="C-3503-0200-0011-40401c"/>
    <s v="Política Servicio al Ciudadano_DIMENSIÓN Gestión con Valores para Resultados"/>
    <s v="N/A"/>
    <s v="Cultura de cumplimiento de sentencias, transacciones y conciliaciones a favor del consumidor, legalmente celebradas, fortalecida a través del trámite de verificación de cumplimiento. (Informe final de finalizados / único entregable)"/>
    <n v="17"/>
    <n v="12400"/>
    <s v="Númerica"/>
    <s v="# de procesos en verificación del cumplimiento finalizados / 12400 Procesos en verificación del cumplimiento a finalizar"/>
    <d v="2025-01-20T00:00:00"/>
    <d v="2025-12-12T00:00:00"/>
    <s v="4000-DESPACHO DEL SUPERINTENDENTE DELEGADO PARA ASUNTOS JURISDICCIONALES"/>
    <n v="17"/>
    <n v="91"/>
    <s v="4000-4 De enero a octubre de 2025, y de acuerdo con la meta establecida de finalizar el trámite para la verificación del cumplimiento de 12.400 sentencias, transacciones y conciliaciones a favor del consumidor legalmente celebradas, se evidencia un avance de 11.337 procesos finalizados lo que equivale al 91.43%."/>
    <m/>
    <n v="91"/>
    <s v="Al 31 de octubre llevan 11337, procesos finalizados de 12 400 para un avance del 91%"/>
    <m/>
    <m/>
    <n v="15.47"/>
    <x v="5"/>
  </r>
  <r>
    <x v="20"/>
    <s v="DESPACHO DEL SUPERINTENDENTE DELEGADO PARA ASUNTOS JURISDICCIONALES"/>
    <s v="4000.4.1"/>
    <s v="4000-DESPACHO DEL SUPERINTENDENTE DELEGADO PARA ASUNTOS JURISDICCIONALES"/>
    <n v="3"/>
    <x v="1"/>
    <s v="4000.4.1"/>
    <s v="N/A"/>
    <s v="N/A"/>
    <s v="N/A"/>
    <s v="N/A"/>
    <s v="N/A"/>
    <s v="N/A"/>
    <s v="N/A"/>
    <s v="N/A"/>
    <s v="N/A"/>
    <s v="Finalizar el trámite para la verificación del cumplimiento de las sentencias, transacciones y conciliaciones a favor del consumidor legalmente celebradas (Listado en Excel mensual de finalización)"/>
    <n v="50"/>
    <n v="12400"/>
    <s v="Númerica"/>
    <s v="# de procesos en verificación del cumplimiento finalizados / 12400 Procesos en verificación del cumplimiento a finalizar"/>
    <d v="2025-01-20T00:00:00"/>
    <d v="2025-12-12T00:00:00"/>
    <s v="4000-DESPACHO DEL SUPERINTENDENTE DELEGADO PARA ASUNTOS JURISDICCIONALES"/>
    <n v="8.5"/>
    <n v="91"/>
    <s v="4000-4-1 De enero a octubre de 2025, y de acuerdo con la meta establecida de finalizar el trámite para la verificación del cumplimiento de 12.400 sentencias, transacciones y conciliaciones a favor del consumidor legalmente celebradas, se evidencia un avance de11.337 procesos finalizados lo que equivale al 91.43%."/>
    <m/>
    <n v="91"/>
    <s v="Al 31 de octubre llevan 11337, procesos finalizados de 12 400 para un avance del 91%"/>
    <m/>
    <m/>
    <n v="7.7350000000000003"/>
    <x v="5"/>
  </r>
  <r>
    <x v="20"/>
    <s v="DESPACHO DEL SUPERINTENDENTE DELEGADO PARA ASUNTOS JURISDICCIONALES"/>
    <s v="4000.4.2"/>
    <s v="4000-DESPACHO DEL SUPERINTENDENTE DELEGADO PARA ASUNTOS JURISDICCIONALES"/>
    <n v="3"/>
    <x v="1"/>
    <s v="4000.4.2"/>
    <s v="N/A"/>
    <s v="N/A"/>
    <s v="N/A"/>
    <s v="N/A"/>
    <s v="N/A"/>
    <s v="N/A"/>
    <s v="N/A"/>
    <s v="N/A"/>
    <s v="N/A"/>
    <s v="Finalizar con archivo el trámite para la verificación del cumplimiento de los expedientes sin noticia de incumplimiento, noticias pretempore, extemporáneas o archivo por ausencia de derecho de postulación y controles de legalidad que deriven en archivo en relación con las sentencias, transacciones y conciliaciones respecto de las sociedades FAST COLOMBIA SAS y ULTRA AIR S.A.S proferidas a 31 de marzo de 2025; estos archivos incluyen todos aquellos proferidos en la vigencia 2025 (Listado en Excel mensual de finalización y el inventario mensual)"/>
    <n v="50"/>
    <n v="100"/>
    <s v="Porcentual"/>
    <s v="% de procesos en verificación del cumplimiento finalizados con archivo / 100% de Procesos en verificación del cumplimiento a finalizar con archivo"/>
    <d v="2025-05-02T00:00:00"/>
    <d v="2025-12-12T00:00:00"/>
    <s v="4000-DESPACHO DEL SUPERINTENDENTE DELEGADO PARA ASUNTOS JURISDICCIONALES"/>
    <n v="8.5"/>
    <n v="99"/>
    <s v="4000-4-2 De mayo a octubre de 2025, y de acuerdo con la meta establecida de finalizar con archivo el 100% del trámite de los expedientes sin noticia de incumplimiento, noticias pretemporada, extemporáneas o archivo por ausencia de derecho de postulación y controles de legalidad que deriven en archivo en relación con las sentencias, transacciones y conciliaciones respecto de las sociedades FAST COLOMBIA SAS y ULTRA AIR S.A.S proferidas a 31 de marzo de 2025, se evidencia un avance de 16.120 procesos finalizados lo que equivale al 99.19%."/>
    <m/>
    <n v="99"/>
    <s v="Al 31 de octubre llevan 16252 procesos de verificación de 18329, para un avance del 99%, se encuentran algunos procesos  que quedaron numerados en la etapa de demanda y no en la verificación"/>
    <m/>
    <m/>
    <n v="8.4149999999999991"/>
    <x v="5"/>
  </r>
  <r>
    <x v="20"/>
    <s v="DESPACHO DEL SUPERINTENDENTE DELEGADO PARA ASUNTOS JURISDICCIONALES"/>
    <s v="4000.5"/>
    <s v="4000-DESPACHO DEL SUPERINTENDENTE DELEGADO PARA ASUNTOS JURISDICCIONALES"/>
    <n v="3"/>
    <x v="0"/>
    <s v="4000.5"/>
    <s v="Innovador"/>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PND - 5-31-5-b- Convergencia regional - Entidades públicas territoriales y nacionales fortalecidas "/>
    <s v="No"/>
    <s v="C-3503-0200-0011-40401c"/>
    <s v="Política Servicio al Ciudadano_DIMENSIÓN Gestión con Valores para Resultados"/>
    <s v="N/A"/>
    <s v="Presencia territorial de la SIC en materia de asuntos jursidiccionales, fortalecida. (Listados de asistencia por jornada)"/>
    <n v="12"/>
    <n v="6"/>
    <s v="Númerica"/>
    <s v="# de jornadas de territorialización realizadas / 6 Jornadas de territorialización programadas"/>
    <d v="2025-02-03T00:00:00"/>
    <d v="2025-11-28T00:00:00"/>
    <s v="4000-DESPACHO DEL SUPERINTENDENTE DELEGADO PARA ASUNTOS JURISDICCIONALES"/>
    <n v="12"/>
    <n v="100"/>
    <s v="4000-5 De acuerdo con la meta establecida de realizar seis (6) jornadas de territorialización, se adjunta el listado y piezas publicitarias de la sexta jornada realizada a la fecha, para lo cual se evidencia un avance de 100%._x000a_1.Santa Marta los días 29 y 30 de abril de 2025_x000a_2. Cali, los días 8 y 9 de mayo de 2025_x000a_3. Medellín los días 14 y 15 de mayo de 2025_x000a_4. Pereira los días 25 y 26 de agosto de 2025_x000a_5. Cúcuta los días 4 y 5 de septiembre de 2025_x000a_6. Montería los días 27 y 28 de octubre de 2025"/>
    <d v="2025-10-28T00:00:00"/>
    <n v="100"/>
    <s v="Se verifica el cumplimiento de la actividad al 100% con sus correspondientes soportes "/>
    <m/>
    <n v="100"/>
    <n v="12"/>
    <x v="0"/>
  </r>
  <r>
    <x v="20"/>
    <s v="DESPACHO DEL SUPERINTENDENTE DELEGADO PARA ASUNTOS JURISDICCIONALES"/>
    <s v="4000.5.1"/>
    <s v="4000-DESPACHO DEL SUPERINTENDENTE DELEGADO PARA ASUNTOS JURISDICCIONALES"/>
    <n v="3"/>
    <x v="1"/>
    <s v="4000.5.1"/>
    <s v="N/A"/>
    <s v="N/A"/>
    <s v="N/A"/>
    <s v="N/A"/>
    <s v="N/A"/>
    <s v="N/A"/>
    <s v="N/A"/>
    <s v="N/A"/>
    <s v="N/A"/>
    <s v="Definir fechas de las jornadas de territorialización. (correo electrónico enviando con las fechas de las jornadas/único entregable)"/>
    <n v="20"/>
    <n v="1"/>
    <s v="Númerica"/>
    <s v="# de Correo electrónico elaborado y enviado / 1 Correo electrónico programado"/>
    <d v="2025-02-03T00:00:00"/>
    <d v="2025-03-31T00:00:00"/>
    <s v="4000-DESPACHO DEL SUPERINTENDENTE DELEGADO PARA ASUNTOS JURISDICCIONALES"/>
    <n v="2.4"/>
    <n v="100"/>
    <s v="4000-5-1 De acuerdo con la meta establecida de definir fechas de las jornadas de territorialización, se remite correo electrónico con las fechas de las jornadas, lo que equivale al 100 %  "/>
    <d v="2025-03-25T00:00:00"/>
    <n v="100"/>
    <s v="Se verifica cumplimiento de la actividad con las evidencias reportadas "/>
    <d v="2025-03-25T00:00:00"/>
    <n v="100"/>
    <n v="2.4"/>
    <x v="6"/>
  </r>
  <r>
    <x v="20"/>
    <s v="DESPACHO DEL SUPERINTENDENTE DELEGADO PARA ASUNTOS JURISDICCIONALES"/>
    <s v="4000.5.2"/>
    <s v="4000-DESPACHO DEL SUPERINTENDENTE DELEGADO PARA ASUNTOS JURISDICCIONALES"/>
    <n v="3"/>
    <x v="1"/>
    <s v="4000.5.2"/>
    <s v="N/A"/>
    <s v="N/A"/>
    <s v="N/A"/>
    <s v="N/A"/>
    <s v="N/A"/>
    <s v="N/A"/>
    <s v="N/A"/>
    <s v="N/A"/>
    <s v="N/A"/>
    <s v="Realizar jornadas de territorialización, de acuerdo con el cronograma establecido. (Listados de asistencia por programa)"/>
    <n v="80"/>
    <n v="6"/>
    <s v="Númerica"/>
    <s v="# de jornadas de territorialización realizadas / 6 Jornadas de territorialización programadas"/>
    <d v="2025-04-01T00:00:00"/>
    <d v="2025-11-28T00:00:00"/>
    <s v="4000-DESPACHO DEL SUPERINTENDENTE DELEGADO PARA ASUNTOS JURISDICCIONALES"/>
    <n v="9.6"/>
    <n v="100"/>
    <s v="4000-5-2 De acuerdo con la meta establecida de realizar seis (6) jornadas de territorialización, se adjunta el listado, piezas publicitarias y correo de la sexta jornada realizada en la ciudad de Montería - Córdoba los días 27 y 28 de octubre de 2025, se evidencia un avance de 100%."/>
    <d v="2025-10-28T00:00:00"/>
    <n v="100"/>
    <s v="Se soporta la ejecución de la 6 jornada de territorialización.  "/>
    <m/>
    <n v="100"/>
    <n v="9.6"/>
    <x v="0"/>
  </r>
  <r>
    <x v="20"/>
    <s v="DESPACHO DEL SUPERINTENDENTE DELEGADO PARA ASUNTOS JURISDICCIONALES"/>
    <s v="4000.6"/>
    <s v="4000-DESPACHO DEL SUPERINTENDENTE DELEGADO PARA ASUNTOS JURISDICCIONALES"/>
    <n v="3"/>
    <x v="0"/>
    <s v="4000.6"/>
    <s v="Innovador"/>
    <s v="Generar sinergias con agentes nacionales e internacionales que permitan potenciar las capacidades de la SIC._x000a_"/>
    <s v="Cumplimiento de productos del PAI asociados a Generar sinergias con agentes nacionales e internacionales que permitan potenciar las capacidades de la SIC._x000a_"/>
    <s v="1-Generación de oportunidades de cooperación y fortalecimiento de existentes con grupos de interés y de valor.-5-Direccionamiento de la oferta institucional con productos y/o servicios con enfoque preventivo, diferencial y territorial."/>
    <s v="N/A"/>
    <s v="Si"/>
    <s v="C-3503-0200-0011-40401c"/>
    <s v="Política Participación Ciudadana en la Gestión Pública _DIMENSIÓN Gestión con Valores para Resultados"/>
    <s v="N/A"/>
    <s v="II Congreso de autoridades administrativas investidas con funciones jurisdiccionales en materia de competencia desleal, propiedad industrial y derecho de consumo, realizado. (fotografías del evento realizado /único entregable)"/>
    <n v="16"/>
    <n v="1"/>
    <s v="Númerica"/>
    <s v="# de encuentro de autoridades realizado / 1 Encuentro de autoridades a realizar"/>
    <d v="2025-02-03T00:00:00"/>
    <d v="2025-12-05T00:00:00"/>
    <s v="20-OFICINA DE TECNOLOGÍA E INFORMÁTICA;_x000a_4000-DESPACHO DEL SUPERINTENDENTE DELEGADO PARA ASUNTOS JURISDICCIONALES;_x000a_73-GRUPO DE TRABAJO DE COMUNICACION"/>
    <n v="16"/>
    <n v="100"/>
    <s v="4000-6  De acuerdo con la meta establecida de realizar II Congreso de autoridades administrativas investidas con funciones jurisdiccionales en materia de competencia desleal, propiedad industrial y derecho de consumo, se adjunta fotografías del evento realizado los días 20 y 21 de octubre de 2025 en la Pontificia Universidad Javeriana de la ciudad de Cali- Valle del Cauca"/>
    <d v="2025-10-21T00:00:00"/>
    <n v="100"/>
    <s v="Se verifica el cumplimiento de la actividad y su correspondiente soporte."/>
    <m/>
    <m/>
    <n v="16"/>
    <x v="5"/>
  </r>
  <r>
    <x v="20"/>
    <s v="DESPACHO DEL SUPERINTENDENTE DELEGADO PARA ASUNTOS JURISDICCIONALES"/>
    <s v="4000.6.1"/>
    <s v="4000-DESPACHO DEL SUPERINTENDENTE DELEGADO PARA ASUNTOS JURISDICCIONALES"/>
    <n v="3"/>
    <x v="1"/>
    <s v="4000.6.1"/>
    <s v="N/A"/>
    <s v="N/A"/>
    <s v="N/A"/>
    <s v="N/A"/>
    <s v="N/A"/>
    <s v="N/A"/>
    <s v="N/A"/>
    <s v="N/A"/>
    <s v="N/A"/>
    <s v="Solicitar publicación de la fecha del evento en el calendario de eventos de la entidad  al Grupo de trabajo de Comunicaciones   (correo electrónico enviado con la fecha del evento/único entregable)"/>
    <n v="25"/>
    <n v="1"/>
    <s v="Númerica"/>
    <s v="# de publicaciones solicitadas / 1 publicaciones a solicitar"/>
    <d v="2025-02-03T00:00:00"/>
    <d v="2025-05-30T00:00:00"/>
    <s v="4000-DESPACHO DEL SUPERINTENDENTE DELEGADO PARA ASUNTOS JURISDICCIONALES"/>
    <n v="4"/>
    <n v="100"/>
    <s v="4000-6-1 De acuerdo con la meta establecida de solicitar la publicación de la fecha del evento en el calendario de eventos de la entidad al Grupo de trabajo de Comunicaciones, se evidencia el cumplimiento de la actividad que equivale al 100%."/>
    <d v="2025-05-29T00:00:00"/>
    <n v="100"/>
    <s v="Se verifica el cumplimiento con las evidencias reportadas"/>
    <d v="2025-05-29T00:00:00"/>
    <n v="100"/>
    <n v="4"/>
    <x v="11"/>
  </r>
  <r>
    <x v="20"/>
    <s v="DESPACHO DEL SUPERINTENDENTE DELEGADO PARA ASUNTOS JURISDICCIONALES"/>
    <s v="4000.6.2"/>
    <s v="4000-DESPACHO DEL SUPERINTENDENTE DELEGADO PARA ASUNTOS JURISDICCIONALES"/>
    <n v="3"/>
    <x v="2"/>
    <s v="4000.6.2"/>
    <s v="N/A"/>
    <s v="N/A"/>
    <s v="N/A"/>
    <s v="N/A"/>
    <s v="N/A"/>
    <s v="N/A"/>
    <s v="N/A"/>
    <s v="N/A"/>
    <s v="N/A"/>
    <s v="Publicar fecha del evento en calendario de la entidad (captura de pantalla de la publicación de la fecha del evento / único entregable)"/>
    <n v="0"/>
    <n v="1"/>
    <s v="Númerica"/>
    <s v="# de publicaciones realizadas / 1 publicaciones a realizar"/>
    <d v="2025-06-03T00:00:00"/>
    <d v="2025-09-05T00:00:00"/>
    <s v="73-GRUPO DE TRABAJO DE COMUNICACION"/>
    <n v="0"/>
    <n v="100"/>
    <s v="4000-6-2 De acuerdo con la meta establecida de publicar fecha del Congreso en el calendario de eventos de la entidad, se evidencia el cumplimiento de la actividad que equivale al 100%._x000a_Conforme a lo anterior se adjunta correo inicial de solicitud de publicación del Congreso al G. T de Comunicaciones, correo de ajuste en las fechas del evento (4/09/2025) y pantallazo de la publicación del congreso en el calendario de eventos de la entidad)"/>
    <d v="2025-09-04T00:00:00"/>
    <n v="100"/>
    <s v="Se evidencia el cumplimiento de la actividad de publicar la fecha del evento. Sin embargo, se evalúa la eficiencia con un -5 dado que se reportó después de los 5 días habilitados para reportar una vez pase la fecha de vencimiento. "/>
    <m/>
    <n v="95"/>
    <n v="0"/>
    <x v="7"/>
  </r>
  <r>
    <x v="20"/>
    <s v="DESPACHO DEL SUPERINTENDENTE DELEGADO PARA ASUNTOS JURISDICCIONALES"/>
    <s v="4000.6.3"/>
    <s v="4000-DESPACHO DEL SUPERINTENDENTE DELEGADO PARA ASUNTOS JURISDICCIONALES"/>
    <n v="3"/>
    <x v="1"/>
    <s v="4000.6.3"/>
    <s v="N/A"/>
    <s v="N/A"/>
    <s v="N/A"/>
    <s v="N/A"/>
    <s v="N/A"/>
    <s v="N/A"/>
    <s v="N/A"/>
    <s v="N/A"/>
    <s v="N/A"/>
    <s v="Diligenciar check list del evento con la fecha definitiva igual a la publicada en el  calendario de eventos (documento de check list para la realización del evento / único entregable)"/>
    <n v="25"/>
    <n v="1"/>
    <s v="Númerica"/>
    <s v="# de check lista diligenciados / 1 check lista a diligenciar"/>
    <d v="2025-09-08T00:00:00"/>
    <d v="2025-10-17T00:00:00"/>
    <s v="4000-DESPACHO DEL SUPERINTENDENTE DELEGADO PARA ASUNTOS JURISDICCIONALES"/>
    <n v="4"/>
    <n v="100"/>
    <s v="4000.6.3 De Acuerdo con la meta establecida de diligenciar el documento de check lista para la realización del evento, se evidencia el cumplimiento de la actividad que equivale al 100%. Conforme a lo anterior se adjunta correo con el envió del documento y formato de check lista debidamente firmado"/>
    <d v="2025-10-16T00:00:00"/>
    <n v="100"/>
    <s v="Se verifico el cumplimiento de la actividad (check lists y correo), la cual fue requerida para el cumplimiento del producto."/>
    <d v="2025-10-17T00:00:00"/>
    <n v="100"/>
    <n v="4"/>
    <x v="9"/>
  </r>
  <r>
    <x v="20"/>
    <s v="DESPACHO DEL SUPERINTENDENTE DELEGADO PARA ASUNTOS JURISDICCIONALES"/>
    <s v="4000.6.4"/>
    <s v="4000-DESPACHO DEL SUPERINTENDENTE DELEGADO PARA ASUNTOS JURISDICCIONALES"/>
    <n v="3"/>
    <x v="1"/>
    <s v="4000.6.4"/>
    <s v="N/A"/>
    <s v="N/A"/>
    <s v="N/A"/>
    <s v="N/A"/>
    <s v="N/A"/>
    <s v="N/A"/>
    <s v="N/A"/>
    <s v="N/A"/>
    <s v="N/A"/>
    <s v="Elaborar y enviar agenda definitiva para ser publicada (correo electrónico con agenda definitiva / único entregable)"/>
    <n v="25"/>
    <n v="1"/>
    <s v="Númerica"/>
    <s v="# de agendas definitivas elaboradas y enviadas / 1 agendas a elaborar y enviar"/>
    <d v="2025-10-20T00:00:00"/>
    <d v="2025-11-07T00:00:00"/>
    <s v="4000-DESPACHO DEL SUPERINTENDENTE DELEGADO PARA ASUNTOS JURISDICCIONALES"/>
    <n v="4"/>
    <n v="100"/>
    <s v="4000.6.4 De acuerdo con la meta establecida de elaborar y enviar por correo electrónico la agenda definitiva para ser publicada, se evidencia el cumplimiento de la actividad que equivale al 100%. Conforme a lo anterior se adjunta correo con el envió de la agenda y agenda publicada"/>
    <d v="2025-10-03T00:00:00"/>
    <n v="100"/>
    <s v="Se verifico el cumplimiento de la actividad de enviar la agenda del evento a través del correo electrónico para su publicación."/>
    <d v="2025-10-03T00:00:00"/>
    <n v="100"/>
    <n v="4"/>
    <x v="0"/>
  </r>
  <r>
    <x v="20"/>
    <s v="DESPACHO DEL SUPERINTENDENTE DELEGADO PARA ASUNTOS JURISDICCIONALES"/>
    <s v="4000.6.5"/>
    <s v="4000-DESPACHO DEL SUPERINTENDENTE DELEGADO PARA ASUNTOS JURISDICCIONALES"/>
    <n v="3"/>
    <x v="2"/>
    <s v="4000.6.5"/>
    <s v="N/A"/>
    <s v="N/A"/>
    <s v="N/A"/>
    <s v="N/A"/>
    <s v="N/A"/>
    <s v="N/A"/>
    <s v="N/A"/>
    <s v="N/A"/>
    <s v="N/A"/>
    <s v="Publicar Agenda definitiva (Captura de pantalla de la publicación/ único entregable)"/>
    <n v="0"/>
    <n v="1"/>
    <s v="Númerica"/>
    <s v="# de agendas publicadas / 1 agendas a publicar"/>
    <d v="2025-11-10T00:00:00"/>
    <d v="2025-11-14T00:00:00"/>
    <s v="20-OFICINA DE TECNOLOGÍA E INFORMÁTICA"/>
    <n v="0"/>
    <n v="100"/>
    <s v="4000.6.5 De Acuerdo con la meta establecida de publicar agenda definitiva en sede electrónica de la entidad, se evidencia el cumplimiento de la actividad que equivale al 100%. Conforme a lo anterior se adjunta captura de pantalla de la publicación y agenda publicada"/>
    <d v="2025-10-03T00:00:00"/>
    <n v="100"/>
    <s v="Se verifico el cumplimiento de la actividad y se adjunta el entregable propuesto"/>
    <d v="2025-10-03T00:00:00"/>
    <n v="100"/>
    <n v="0"/>
    <x v="0"/>
  </r>
  <r>
    <x v="20"/>
    <s v="DESPACHO DEL SUPERINTENDENTE DELEGADO PARA ASUNTOS JURISDICCIONALES"/>
    <s v="4000.6.6"/>
    <s v="4000-DESPACHO DEL SUPERINTENDENTE DELEGADO PARA ASUNTOS JURISDICCIONALES"/>
    <n v="3"/>
    <x v="1"/>
    <s v="4000.6.6"/>
    <s v="N/A"/>
    <s v="N/A"/>
    <s v="N/A"/>
    <s v="N/A"/>
    <s v="N/A"/>
    <s v="N/A"/>
    <s v="N/A"/>
    <s v="N/A"/>
    <s v="N/A"/>
    <s v="Realizar el evento (fotografías del evento realizado / único entregable)"/>
    <n v="25"/>
    <n v="1"/>
    <s v="Númerica"/>
    <s v="# de eventos realizados / 1 evento a realizar"/>
    <d v="2025-11-18T00:00:00"/>
    <d v="2025-12-05T00:00:00"/>
    <s v="4000-DESPACHO DEL SUPERINTENDENTE DELEGADO PARA ASUNTOS JURISDICCIONALES;_x000a_73-GRUPO DE TRABAJO DE COMUNICACION"/>
    <n v="4"/>
    <m/>
    <m/>
    <m/>
    <m/>
    <m/>
    <m/>
    <m/>
    <n v="0"/>
    <x v="5"/>
  </r>
  <r>
    <x v="20"/>
    <s v="DESPACHO DEL SUPERINTENDENTE DELEGADO PARA ASUNTOS JURISDICCIONALES"/>
    <s v="4000.8"/>
    <s v="4000-DESPACHO DEL SUPERINTENDENTE DELEGADO PARA ASUNTOS JURISDICCIONALES"/>
    <n v="3"/>
    <x v="0"/>
    <s v="4000.8"/>
    <s v="Innovador"/>
    <s v="Fortalecer la gestión de la información, el conocimiento y la innovación para optimizar la capacidad institucional _x000a_"/>
    <s v="Cumplimiento de productos del PAI asociados a Fortalecer la gestión de la información, el conocimiento y la innovación para optimizar la capacidad institucional _x000a_"/>
    <s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N/A"/>
    <s v="No"/>
    <s v="C-3503-0200-0011-40401c"/>
    <s v="Política Servicio al Ciudadano_DIMENSIÓN Gestión con Valores para Resultados"/>
    <s v="N/A"/>
    <s v="Documento diagnóstico para determinar la viabilidad de creación del primer  Centro de Arbitraje, Mediación y Conciliación e en materia de consumo, competencia desleal y propiedad industrial), elaborado y presentado a la Superintendente (Documento diagnóstico y memorando/ correo / presentación único entregable)."/>
    <n v="5"/>
    <n v="1"/>
    <s v="Númerica"/>
    <s v="# de Evidencias entregadas / 1 Evidencias programadas"/>
    <d v="2025-02-03T00:00:00"/>
    <d v="2025-12-12T00:00:00"/>
    <s v="4000-DESPACHO DEL SUPERINTENDENTE DELEGADO PARA ASUNTOS JURISDICCIONALES"/>
    <n v="5"/>
    <m/>
    <m/>
    <m/>
    <m/>
    <m/>
    <m/>
    <m/>
    <n v="0"/>
    <x v="5"/>
  </r>
  <r>
    <x v="20"/>
    <s v="DESPACHO DEL SUPERINTENDENTE DELEGADO PARA ASUNTOS JURISDICCIONALES"/>
    <s v="4000.8.1"/>
    <s v="4000-DESPACHO DEL SUPERINTENDENTE DELEGADO PARA ASUNTOS JURISDICCIONALES"/>
    <n v="3"/>
    <x v="1"/>
    <s v="4000.8.1"/>
    <s v="N/A"/>
    <s v="N/A"/>
    <s v="N/A"/>
    <s v="N/A"/>
    <s v="N/A"/>
    <s v="N/A"/>
    <s v="N/A"/>
    <s v="N/A"/>
    <s v="N/A"/>
    <s v="Realizar y presentar a la Superintendente, el documento diagnóstico para determinar la viabilidad de creación del primer  Centro de Arbitraje, Mediación y Conciliación e en materia de consumo, competencia desleal y propiedad industrial) (Documento diagnóstico y memorando/ correo / presentación único entregable)."/>
    <n v="100"/>
    <n v="1"/>
    <s v="Númerica"/>
    <s v="# de Evidencias entregadas / 1 Evidencias programadas"/>
    <d v="2025-02-03T00:00:00"/>
    <d v="2025-12-12T00:00:00"/>
    <s v="4000-DESPACHO DEL SUPERINTENDENTE DELEGADO PARA ASUNTOS JURISDICCIONALES"/>
    <n v="5"/>
    <m/>
    <m/>
    <m/>
    <m/>
    <m/>
    <m/>
    <m/>
    <n v="0"/>
    <x v="5"/>
  </r>
  <r>
    <x v="21"/>
    <s v="DESPACHO DEL SUPERINTENDENTE DELEGADO PARA LA PROTECCIÓN DEL CONSUMIDOR"/>
    <s v="3000.1"/>
    <s v="3000-DESPACHO DEL SUPERINTENDENTE DELEGADO PARA LA PROTECCIÓN DEL CONSUMIDOR"/>
    <n v="5"/>
    <x v="0"/>
    <s v="3000.1"/>
    <s v="Operativo"/>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Enfoque Estrategico _ Territorial"/>
    <s v="Si"/>
    <s v="N/A"/>
    <s v="Política Servicio al Ciudadano_DIMENSIÓN Gestión con Valores para Resultados"/>
    <s v="C_COMPETENCIA  11. Ampliar los mecanismos de inspección, vigilancia y control de la Superintendencia PND_TRANSF_ Productiva, internacionalización y acción clímatica _ c. políticas de competencia, consumidor e infraestructura de la calidad modernas"/>
    <s v="Plan de difusión para que el consumidor conozca sus derechos &quot;ABC  de atención a los usuarios SIC / Supersolidaria, ejecutado Imágenes (fotografía o captura de pantalla) de la difusión realizada"/>
    <n v="20"/>
    <n v="1"/>
    <s v="Númerica"/>
    <s v="# de documento difundido / 1 documento a difundir"/>
    <d v="2025-01-15T00:00:00"/>
    <d v="2025-12-30T00:00:00"/>
    <s v="3000-DESPACHO DEL SUPERINTENDENTE DELEGADO PARA LA PROTECCIÓN DEL CONSUMIDOR;_x000a_73-GRUPO DE TRABAJO DE COMUNICACION"/>
    <n v="20"/>
    <n v="100"/>
    <s v="Se llevó a cabo la publicación del documento elaborado conjuntamente por la Superintendencia de Industria y Comercio y la Superintendencia de la Economía Solidaria, titulado “Derechos de los consumidores de bienes y servicios”._x000a__x000a_Asimismo, se realizó la difusión correspondiente a través de los canales oficiales de la SIC y de sus redes sociales._x000a__x000a_Se anexan las evidencias de la publicación y difusión del documento, las cuales fueron cargadas en las actividades 3000.1.2 y 3000.1.3."/>
    <m/>
    <n v="100"/>
    <s v="Con las evidencias aportadas se valida el cumplimiento del producto al 100%"/>
    <m/>
    <m/>
    <n v="20"/>
    <x v="5"/>
  </r>
  <r>
    <x v="21"/>
    <s v="DESPACHO DEL SUPERINTENDENTE DELEGADO PARA LA PROTECCIÓN DEL CONSUMIDOR"/>
    <s v="3000.1.1"/>
    <s v="3000-DESPACHO DEL SUPERINTENDENTE DELEGADO PARA LA PROTECCIÓN DEL CONSUMIDOR"/>
    <n v="5"/>
    <x v="1"/>
    <s v="3000.1.1"/>
    <s v="N/A"/>
    <s v="N/A"/>
    <s v="N/A"/>
    <s v="N/A"/>
    <s v="N/A"/>
    <s v="N/A"/>
    <s v="N/A"/>
    <s v="N/A"/>
    <s v="N/A"/>
    <s v="Aprobar el documento final que se va a difundir a los consumidores (Documento final aprobado)"/>
    <n v="100"/>
    <n v="1"/>
    <s v="Númerica"/>
    <s v="# de documento aprobados / 1 documentos a aprobar"/>
    <d v="2025-01-15T00:00:00"/>
    <d v="2025-07-01T00:00:00"/>
    <s v="3000-DESPACHO DEL SUPERINTENDENTE DELEGADO PARA LA PROTECCIÓN DEL CONSUMIDOR"/>
    <n v="20"/>
    <n v="100"/>
    <s v="Se remite correo electrónico con la aprobación del documento final del ABC SIC-Superintendencia Economía Solidaria, aprobado por la superintendente Cielo Rusinque."/>
    <m/>
    <n v="100"/>
    <s v="Se valida el desarrollo de la actividad."/>
    <m/>
    <n v="100"/>
    <n v="20"/>
    <x v="2"/>
  </r>
  <r>
    <x v="21"/>
    <s v="DESPACHO DEL SUPERINTENDENTE DELEGADO PARA LA PROTECCIÓN DEL CONSUMIDOR"/>
    <s v="3000.1.2"/>
    <s v="3000-DESPACHO DEL SUPERINTENDENTE DELEGADO PARA LA PROTECCIÓN DEL CONSUMIDOR"/>
    <n v="5"/>
    <x v="2"/>
    <s v="3000.1.2"/>
    <s v="N/A"/>
    <s v="N/A"/>
    <s v="N/A"/>
    <s v="N/A"/>
    <s v="N/A"/>
    <s v="N/A"/>
    <s v="N/A"/>
    <s v="N/A"/>
    <s v="N/A"/>
    <s v="Publicar el documento final en la pagina web de la entidad (Captura de pantalla con la publicación del documento)."/>
    <n v="0"/>
    <n v="1"/>
    <s v="Númerica"/>
    <s v="# de documento publicado / 1 documento a publicar"/>
    <d v="2025-07-02T00:00:00"/>
    <d v="2025-07-31T00:00:00"/>
    <s v="73-GRUPO DE TRABAJO DE COMUNICACION"/>
    <n v="0"/>
    <n v="100"/>
    <s v="Se remite publicación en la pagina web sede electrónica de la entidad, de la misma manera se remite el certificado de publicación expedido por la OTI."/>
    <d v="2025-07-24T00:00:00"/>
    <n v="100"/>
    <s v="Se verifica el cumplimiento de la actividad, los soportes corresponden con las evidencias definidas "/>
    <d v="2025-07-24T00:00:00"/>
    <n v="100"/>
    <n v="0"/>
    <x v="2"/>
  </r>
  <r>
    <x v="21"/>
    <s v="DESPACHO DEL SUPERINTENDENTE DELEGADO PARA LA PROTECCIÓN DEL CONSUMIDOR"/>
    <s v="3000.1.3"/>
    <s v="3000-DESPACHO DEL SUPERINTENDENTE DELEGADO PARA LA PROTECCIÓN DEL CONSUMIDOR"/>
    <n v="5"/>
    <x v="2"/>
    <s v="3000.1.3"/>
    <s v="N/A"/>
    <s v="N/A"/>
    <s v="N/A"/>
    <s v="N/A"/>
    <s v="N/A"/>
    <s v="N/A"/>
    <s v="N/A"/>
    <s v="N/A"/>
    <s v="N/A"/>
    <s v="Realizar la difusión del ABC de atención a los usuarios SIC / Super Solidaria. - Imágenes (fotografía o captura de pantalla) de la difusión realizada"/>
    <n v="0"/>
    <n v="1"/>
    <s v="Númerica"/>
    <s v="# de documento difundido / 1 documento a difundir"/>
    <d v="2025-08-01T00:00:00"/>
    <d v="2025-12-30T00:00:00"/>
    <s v="73-GRUPO DE TRABAJO DE COMUNICACION"/>
    <n v="0"/>
    <n v="100"/>
    <s v="Se remite publicación en la sede electrónica de la SIC, del ABC realizado entre la  Superintendencia de Industria y Comercio y la Superintendencia de la Economía Solidaria. _x000a__x000a_Adicional, se adjunta publicación y difusión en las redes sociales de Instagram y X de la SIC"/>
    <m/>
    <n v="100"/>
    <s v="Se valida  cumplimiento de la actividad. Se evidencia publicación en sede electrónica y la difusión por redes sociales."/>
    <m/>
    <m/>
    <n v="0"/>
    <x v="5"/>
  </r>
  <r>
    <x v="21"/>
    <s v="DESPACHO DEL SUPERINTENDENTE DELEGADO PARA LA PROTECCIÓN DEL CONSUMIDOR"/>
    <s v="3000.2"/>
    <s v="3000-DESPACHO DEL SUPERINTENDENTE DELEGADO PARA LA PROTECCIÓN DEL CONSUMIDOR"/>
    <n v="5"/>
    <x v="0"/>
    <s v="3000.2"/>
    <s v="Operativo"/>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Enfoque Estrategico _ Preventivó"/>
    <s v="Si"/>
    <s v="N/A"/>
    <s v="Política Servicio al Ciudadano_DIMENSIÓN Gestión con Valores para Resultados"/>
    <s v="C_COMPETENCIA  11. Ampliar los mecanismos de inspección, vigilancia y control de la Superintendencia PND_TRANSF_ Productiva, internacionalización y acción clímatica _ c. políticas de competencia, consumidor e infraestructura de la calidad modernas"/>
    <s v="Cursos virtuales en materia de protección al consumidor dirigidos a la ciudadanía interesada, publicados en campus virtual y difundidos (Capturas de pantalla de los cursos en el campus virtual y capturas de pantalla de la difusión)."/>
    <n v="20"/>
    <n v="2"/>
    <s v="Númerica"/>
    <s v="# de curso publicado / 2 curso a publicar"/>
    <d v="2025-01-15T00:00:00"/>
    <d v="2025-12-15T00:00:00"/>
    <s v="3000-DESPACHO DEL SUPERINTENDENTE DELEGADO PARA LA PROTECCIÓN DEL CONSUMIDOR;_x000a_71-GRUPO DE TRABAJO DE FORMACION;_x000a_73-GRUPO DE TRABAJO DE COMUNICACION"/>
    <n v="20"/>
    <n v="100"/>
    <s v="Se remite la publicación y divulgación de los cursos virtuales sobre denominados &quot;Operaciones de crédito a través del comercio _x000a_electrónico - Fintech&quot; y &quot;Diversidad Sexual, Enfoque e Identidad de Género en las Relaciones de Consumo&quot; garantizando accesibilidad y funcionalidad óptima para los usuarios._x000a__x000a_La divulgación se ejecutó mediante una estrategia multicanal que abarcó plataformas digitales  institucionales y redes sociales oficiales. En el sitio web principal se implementaron banners rotativos en la página de inicio, sección de noticias destacadas y micrositio._x000a__x000a_Con el cumplimiento de esta actividad de la publicación y divulgación se da cumplimiento del producto al 100%"/>
    <m/>
    <n v="100"/>
    <s v="Se valida la publicación de los cursos Operaciones de crédito a través del comercio  electrónico - Fintech&quot; y &quot;Diversidad Sexual, Enfoque e Identidad de Género en las Relaciones de Consumo&quot;  en el aula virtual "/>
    <m/>
    <m/>
    <n v="20"/>
    <x v="5"/>
  </r>
  <r>
    <x v="21"/>
    <s v="DESPACHO DEL SUPERINTENDENTE DELEGADO PARA LA PROTECCIÓN DEL CONSUMIDOR"/>
    <s v="3000.2.1"/>
    <s v="3000-DESPACHO DEL SUPERINTENDENTE DELEGADO PARA LA PROTECCIÓN DEL CONSUMIDOR"/>
    <n v="5"/>
    <x v="1"/>
    <s v="3000.2.1"/>
    <s v="N/A"/>
    <s v="N/A"/>
    <s v="N/A"/>
    <s v="N/A"/>
    <s v="N/A"/>
    <s v="N/A"/>
    <s v="N/A"/>
    <s v="N/A"/>
    <s v="N/A"/>
    <s v="Enviar a OSCAE las plantillas diligenciadas con el contenido para cursos virtuales (Responsable Delegatura) (Correo electrónico con  las plantillas diligenciadas)"/>
    <n v="30"/>
    <n v="2"/>
    <s v="Númerica"/>
    <s v="# de documentos enviados / 2 documento a enviar"/>
    <d v="2025-01-15T00:00:00"/>
    <d v="2025-03-28T00:00:00"/>
    <s v="3000-DESPACHO DEL SUPERINTENDENTE DELEGADO PARA LA PROTECCIÓN DEL CONSUMIDOR"/>
    <n v="6"/>
    <n v="100"/>
    <s v="Se remite evidencias del envío de las plantillas a OSCAE respecto a los cursos virtuales que se requieren desarrollar en temas de Genero y FINTECH"/>
    <d v="2025-03-27T00:00:00"/>
    <n v="100"/>
    <s v="Se validan las evidencias presentadas por el área en cuanto a las plantillas de género y FINTECH"/>
    <d v="2025-03-27T00:00:00"/>
    <n v="100"/>
    <n v="6"/>
    <x v="6"/>
  </r>
  <r>
    <x v="21"/>
    <s v="DESPACHO DEL SUPERINTENDENTE DELEGADO PARA LA PROTECCIÓN DEL CONSUMIDOR"/>
    <s v="3000.2.2"/>
    <s v="3000-DESPACHO DEL SUPERINTENDENTE DELEGADO PARA LA PROTECCIÓN DEL CONSUMIDOR"/>
    <n v="5"/>
    <x v="2"/>
    <s v="3000.2.2"/>
    <s v="N/A"/>
    <s v="N/A"/>
    <s v="N/A"/>
    <s v="N/A"/>
    <s v="N/A"/>
    <s v="N/A"/>
    <s v="N/A"/>
    <s v="N/A"/>
    <s v="N/A"/>
    <s v="Diseñar y presentar propuesta pedagógica de los contenidos presentados por la delegatura para cada uno de los cursos (Responsable OSCAE) (Documento con la propuesta)"/>
    <n v="0"/>
    <n v="2"/>
    <s v="Númerica"/>
    <s v="# de documentos enviados / 2 documento a enviar"/>
    <d v="2025-03-03T00:00:00"/>
    <d v="2025-05-30T00:00:00"/>
    <s v="71-GRUPO DE TRABAJO DE FORMACION"/>
    <n v="0"/>
    <n v="100"/>
    <s v="Se adjuntan las propuestas pedagógicas realizadas por la oficina de Formación de OSCAE respecto a los cursos de Fintech y Genero. Adicionalmente se remite correo remitido por Formación."/>
    <d v="2025-05-30T00:00:00"/>
    <n v="100"/>
    <s v="Se validan las dos propuestas pedagógicas: Fintech y Género"/>
    <d v="2025-05-29T00:00:00"/>
    <n v="100"/>
    <n v="0"/>
    <x v="11"/>
  </r>
  <r>
    <x v="21"/>
    <s v="DESPACHO DEL SUPERINTENDENTE DELEGADO PARA LA PROTECCIÓN DEL CONSUMIDOR"/>
    <s v="3000.2.3"/>
    <s v="3000-DESPACHO DEL SUPERINTENDENTE DELEGADO PARA LA PROTECCIÓN DEL CONSUMIDOR"/>
    <n v="5"/>
    <x v="1"/>
    <s v="3000.2.3"/>
    <s v="N/A"/>
    <s v="N/A"/>
    <s v="N/A"/>
    <s v="N/A"/>
    <s v="N/A"/>
    <s v="N/A"/>
    <s v="N/A"/>
    <s v="N/A"/>
    <s v="N/A"/>
    <s v="Revisar y aprobar los contenidos propuestos por el equipo pedagógico de OSCAE (Responsable Delegatura) (Correo de aprobación de los contenidos propuestos por OSCAE)"/>
    <n v="30"/>
    <n v="2"/>
    <s v="Númerica"/>
    <s v="# de documento revisado / 2 documento a revisar"/>
    <d v="2025-04-01T00:00:00"/>
    <d v="2025-06-20T00:00:00"/>
    <s v="3000-DESPACHO DEL SUPERINTENDENTE DELEGADO PARA LA PROTECCIÓN DEL CONSUMIDOR"/>
    <n v="6"/>
    <n v="100"/>
    <s v="Se remite correo de aprobación por parte de la Delegada María Carolina Ramírez, con respecto a las propuestas pedagógicas realizadas por el grupo de Formación de OSCAE."/>
    <d v="2025-06-19T00:00:00"/>
    <n v="100"/>
    <s v="Se evidencia la aprobación de la Delegada de los contenidos propuesto por OSCAE para FINTECH y género. "/>
    <d v="2025-06-19T00:00:00"/>
    <n v="100"/>
    <n v="6"/>
    <x v="10"/>
  </r>
  <r>
    <x v="21"/>
    <s v="DESPACHO DEL SUPERINTENDENTE DELEGADO PARA LA PROTECCIÓN DEL CONSUMIDOR"/>
    <s v="3000.2.4"/>
    <s v="3000-DESPACHO DEL SUPERINTENDENTE DELEGADO PARA LA PROTECCIÓN DEL CONSUMIDOR"/>
    <n v="5"/>
    <x v="2"/>
    <s v="3000.2.4"/>
    <s v="N/A"/>
    <s v="N/A"/>
    <s v="N/A"/>
    <s v="N/A"/>
    <s v="N/A"/>
    <s v="N/A"/>
    <s v="N/A"/>
    <s v="N/A"/>
    <s v="N/A"/>
    <s v="Virtualizar los contenidos (Responsable OSCAE) (Captura de pantalla con los cursos virtualizados)"/>
    <n v="0"/>
    <n v="2"/>
    <s v="Númerica"/>
    <s v="# de contenido virtualizado / 2 contenido a virtualizar"/>
    <d v="2025-06-03T00:00:00"/>
    <d v="2025-10-17T00:00:00"/>
    <s v="71-GRUPO DE TRABAJO DE FORMACION"/>
    <n v="0"/>
    <n v="100"/>
    <s v="Se da por cumplida esta actividad ya que el Grupo de Comunicaciones de la SIC, OSCAE, remitió las evidencias de virtualización de los dos cursos que se están desarrollando en conjunto, a saber Curso de Genero y Curso FINTECH. Esta actividad se cumplió a cabalidad y en los tiempos sugeridos._x000a__x000a_Se remite evidencia de la virtualización de los cursos y correo con la evidencia del mismo."/>
    <d v="2025-10-14T00:00:00"/>
    <n v="100"/>
    <s v="Se validan las evidencias presentadas que dan cumplimiento al 100% de la actividad."/>
    <d v="2025-10-17T00:00:00"/>
    <n v="100"/>
    <n v="0"/>
    <x v="9"/>
  </r>
  <r>
    <x v="21"/>
    <s v="DESPACHO DEL SUPERINTENDENTE DELEGADO PARA LA PROTECCIÓN DEL CONSUMIDOR"/>
    <s v="3000.2.5"/>
    <s v="3000-DESPACHO DEL SUPERINTENDENTE DELEGADO PARA LA PROTECCIÓN DEL CONSUMIDOR"/>
    <n v="5"/>
    <x v="1"/>
    <s v="3000.2.5"/>
    <s v="N/A"/>
    <s v="N/A"/>
    <s v="N/A"/>
    <s v="N/A"/>
    <s v="N/A"/>
    <s v="N/A"/>
    <s v="N/A"/>
    <s v="N/A"/>
    <s v="N/A"/>
    <s v="Recibir y aprobar el curso virtualizado (Responsable Delegatura) (Correo electrónico con la aprobación de los cursos)"/>
    <n v="40"/>
    <n v="2"/>
    <s v="Númerica"/>
    <s v="# de documentos aprobados / 2 documentos recibidos"/>
    <d v="2025-09-15T00:00:00"/>
    <d v="2025-11-07T00:00:00"/>
    <s v="3000-DESPACHO DEL SUPERINTENDENTE DELEGADO PARA LA PROTECCIÓN DEL CONSUMIDOR"/>
    <n v="8"/>
    <n v="100"/>
    <s v="Se remite correo de aprobación final de los contenidos virtualizados relacionados con los cursos de Genero y Fintech desarrollados por el grupo de Formación de OSCAE para la delegatura de protección al consumidor._x000a__x000a_Se adjunta correo remitido por el delegado (e) Juan Francisco Granados en el que también se copia la delegada María Carolina Ramírez, la cual a la fecha se encuentra en una comisión fuera del país."/>
    <m/>
    <n v="100"/>
    <s v="Se da cumplimiento a la actividad de acuerdo con lo establecido."/>
    <d v="2025-11-06T00:00:00"/>
    <n v="100"/>
    <n v="8"/>
    <x v="0"/>
  </r>
  <r>
    <x v="21"/>
    <s v="DESPACHO DEL SUPERINTENDENTE DELEGADO PARA LA PROTECCIÓN DEL CONSUMIDOR"/>
    <s v="3000.2.6"/>
    <s v="3000-DESPACHO DEL SUPERINTENDENTE DELEGADO PARA LA PROTECCIÓN DEL CONSUMIDOR"/>
    <n v="5"/>
    <x v="2"/>
    <s v="3000.2.6"/>
    <s v="N/A"/>
    <s v="N/A"/>
    <s v="N/A"/>
    <s v="N/A"/>
    <s v="N/A"/>
    <s v="N/A"/>
    <s v="N/A"/>
    <s v="N/A"/>
    <s v="N/A"/>
    <s v="Publicar los cursos virtuales en el campus virtual de la SIC y difundirlos (Capturas de pantalla de los cursos en el campus virtual y capturas de pantalla de la difusión)."/>
    <n v="0"/>
    <n v="2"/>
    <s v="Númerica"/>
    <s v="# de actividades difundidas / 2 actividades a difundir"/>
    <d v="2025-11-14T00:00:00"/>
    <d v="2025-12-15T00:00:00"/>
    <s v="71-GRUPO DE TRABAJO DE FORMACION;_x000a_73-GRUPO DE TRABAJO DE COMUNICACION"/>
    <n v="0"/>
    <n v="100"/>
    <s v="Se remite la publicación y divulgación de los cursos virtuales sobre denominados &quot;Operaciones de crédito a través del comercio _x000a_electrónico - Fintech&quot; y &quot;Diversidad Sexual, Enfoque e Identidad de Género en las Relaciones de Consumo&quot; garantizando accesibilidad y funcionalidad óptima para los usuarios._x000a__x000a_La divulgación se ejecutó mediante una estrategia multicanal que abarcó plataformas digitales  institucionales y redes sociales oficiales. En el sitio web principal se implementaron banners rotativos en la página de inicio, sección de noticias destacadas y micrositio._x000a__x000a_Con el cumplimiento de esta actividad se da cumplimiento al producto al 100%"/>
    <m/>
    <n v="100"/>
    <s v="Se evidencia las capturas de pantalla con las publicaciones en el aula virtual de los cursos &quot;Operaciones de crédito a través del comercio _x000a_electrónico - Fintech&quot; y &quot;Diversidad Sexual, Enfoque e Identidad de Género en las Relaciones de Consumo&quot; "/>
    <m/>
    <m/>
    <n v="0"/>
    <x v="5"/>
  </r>
  <r>
    <x v="21"/>
    <s v="DESPACHO DEL SUPERINTENDENTE DELEGADO PARA LA PROTECCIÓN DEL CONSUMIDOR"/>
    <s v="3000.3"/>
    <s v="3000-DESPACHO DEL SUPERINTENDENTE DELEGADO PARA LA PROTECCIÓN DEL CONSUMIDOR"/>
    <n v="5"/>
    <x v="0"/>
    <s v="3000.3"/>
    <s v="Operativo"/>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Enfoque Estrategico _ Territorial"/>
    <s v="No"/>
    <s v="N/A"/>
    <s v="Política Servicio al Ciudadano_DIMENSIÓN Gestión con Valores para Resultados"/>
    <s v="C_COMPETENCIA 2. Reducir la ineficiencia en el mercado por relaciones de consumo asimétricas PND_TRANSF_ Productiva, internacionalización y acción clímatica _ c. políticas de competencia, consumidor e infraestructura de la calidad modernas"/>
    <s v="Jornadas de capacitación &quot;Me informo y cuido mi dinero&quot; dirigidas a usuarios, consumidores y ciudadanía en general, realizadas - Imágenes (fotografía o captura de pantalla) de la difusión realizada"/>
    <n v="20"/>
    <n v="8"/>
    <s v="Númerica"/>
    <s v="# de capacitaciones ejecutadas / 8 capacitaciones a ejecutar"/>
    <d v="2025-01-15T00:00:00"/>
    <d v="2025-12-30T00:00:00"/>
    <s v="3000-DESPACHO DEL SUPERINTENDENTE DELEGADO PARA LA PROTECCIÓN DEL CONSUMIDOR"/>
    <n v="20"/>
    <n v="100"/>
    <s v="Este producto logro el cumplimiento al 100% al realizarse las ochos capacitaciones enmarcadas en la estrategia &quot;Me informo y cuido mi dinero&quot; previstas a ser realizadas durante la vigencia._x000a__x000a_Las capacitaciones se realizaron en las siguientes ciudades:_x000a__x000a_1. Medellín_x000a_2. Quibdó_x000a_3. Popayán_x000a_4. Manizales / Pereira_x000a_5. Montería_x000a_6. Bogotá - Universidad del Rosario_x000a_7. Bogotá - SuperSociedades - Recuento balance 2022-2025_x000a_8. Pasto_x000a__x000a_Las evidencias se encuentran en la actividad 3000.3.2"/>
    <m/>
    <n v="100"/>
    <s v="Se verifica el cumplimiento del producto de conformidad con las evidencias reportadas"/>
    <m/>
    <m/>
    <n v="20"/>
    <x v="5"/>
  </r>
  <r>
    <x v="21"/>
    <s v="DESPACHO DEL SUPERINTENDENTE DELEGADO PARA LA PROTECCIÓN DEL CONSUMIDOR"/>
    <s v="3000.3.1"/>
    <s v="3000-DESPACHO DEL SUPERINTENDENTE DELEGADO PARA LA PROTECCIÓN DEL CONSUMIDOR"/>
    <n v="5"/>
    <x v="1"/>
    <s v="3000.3.1"/>
    <s v="N/A"/>
    <s v="N/A"/>
    <s v="N/A"/>
    <s v="N/A"/>
    <s v="N/A"/>
    <s v="N/A"/>
    <s v="N/A"/>
    <s v="N/A"/>
    <s v="N/A"/>
    <s v="Definir la estrategia que se utilizará para las jornadas de capacitación  (Listado de asistencia a reunión)"/>
    <n v="20"/>
    <n v="1"/>
    <s v="Númerica"/>
    <s v="# de reuniones realizadas / 1 reuniones a realizar"/>
    <d v="2025-01-15T00:00:00"/>
    <d v="2025-02-28T00:00:00"/>
    <s v="3000-DESPACHO DEL SUPERINTENDENTE DELEGADO PARA LA PROTECCIÓN DEL CONSUMIDOR"/>
    <n v="4"/>
    <n v="100"/>
    <s v="Se remite las evidencias respecto a la actividad 3000.3.1 para revisión"/>
    <d v="2025-01-30T00:00:00"/>
    <n v="100"/>
    <s v="Se valida informe y lista de asistencia de la campaña &quot;Me informo y cuido mi dinero&quot;."/>
    <d v="2025-01-30T00:00:00"/>
    <n v="100"/>
    <n v="4"/>
    <x v="3"/>
  </r>
  <r>
    <x v="21"/>
    <s v="DESPACHO DEL SUPERINTENDENTE DELEGADO PARA LA PROTECCIÓN DEL CONSUMIDOR"/>
    <s v="3000.3.2"/>
    <s v="3000-DESPACHO DEL SUPERINTENDENTE DELEGADO PARA LA PROTECCIÓN DEL CONSUMIDOR"/>
    <n v="5"/>
    <x v="1"/>
    <s v="3000.3.2"/>
    <s v="N/A"/>
    <s v="N/A"/>
    <s v="N/A"/>
    <s v="N/A"/>
    <s v="N/A"/>
    <s v="N/A"/>
    <s v="N/A"/>
    <s v="N/A"/>
    <s v="N/A"/>
    <s v="Realizar las jornadas de capacitación - Imágenes (fotografía o captura de pantalla) de la difusión realizada"/>
    <n v="80"/>
    <n v="8"/>
    <s v="Númerica"/>
    <s v="# de capacitaciones ejecutadas / 8 capacitaciones a ejecutar"/>
    <d v="2025-03-03T00:00:00"/>
    <d v="2025-12-30T00:00:00"/>
    <s v="3000-DESPACHO DEL SUPERINTENDENTE DELEGADO PARA LA PROTECCIÓN DEL CONSUMIDOR"/>
    <n v="16"/>
    <n v="100"/>
    <s v="Se remite el avance del seguimiento a la estrategia denominada “Me informo y cuido mi dinero”, esta fue desarrollada en la ciudad de Pasto. _x000a__x000a_Con la ejecución de esta jornada, se alcanza un 100% de cumplimiento del plan establecido. Este porcentaje se fundamenta en que se proyectaron ocho (8) capacitaciones en total, de las cuales ocho (8) se han llevado a cabo con corte a octubre_x000a__x000a_Dado que cada actividad equivale al 12,5 % del cumplimiento total, el cálculo del avance corresponde a:_x000a_12,5 % × 8 actividades = 100 %._x000a__x000a_Con el envío de esta evidencia se logra el cumplimiento al 100% de la actividad y por lo tanto del producto."/>
    <m/>
    <n v="100"/>
    <s v="Se aprueban las evidencias de conformidad con el avance registrado"/>
    <m/>
    <m/>
    <n v="16"/>
    <x v="5"/>
  </r>
  <r>
    <x v="21"/>
    <s v="DESPACHO DEL SUPERINTENDENTE DELEGADO PARA LA PROTECCIÓN DEL CONSUMIDOR"/>
    <s v="3000.4"/>
    <s v="3000-DESPACHO DEL SUPERINTENDENTE DELEGADO PARA LA PROTECCIÓN DEL CONSUMIDOR"/>
    <n v="5"/>
    <x v="0"/>
    <s v="3000.4"/>
    <s v="Operativo"/>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Enfoque Estrategico _ Territorial"/>
    <s v="Si"/>
    <s v="N/A"/>
    <s v="Política Servicio al Ciudadano_DIMENSIÓN Gestión con Valores para Resultados"/>
    <s v="C_COMPETENCIA 9. Sensibilizar a los empresarios que utilizan plataformas como nichos de mercado PND_TRANSF_ Productiva, internacionalización y acción clímatica _ c. políticas de competencia, consumidor e infraestructura de la calidad modernas"/>
    <s v="Campañas de difusión a nivel nacional, dirigidas a diversos grupos objetivo como herramienta de fortalecimiento del conocimiento, ejecutadas (Capturas de pantalla de las publicaciones de las campañas)."/>
    <n v="20"/>
    <n v="4"/>
    <s v="Númerica"/>
    <s v="# de campañas ejecutas / 4 campañas a ejecutar"/>
    <d v="2025-01-15T00:00:00"/>
    <d v="2025-12-30T00:00:00"/>
    <s v="3000-DESPACHO DEL SUPERINTENDENTE DELEGADO PARA LA PROTECCIÓN DEL CONSUMIDOR;_x000a_3100-DIRECCION DE INVESTIGACIONES DE PROTECCION AL CONSUMIDOR;_x000a_3200-DIRECCIÓN DE INVESTIGACIONES DE PROTECCIÓN DE USUARIOS DE SERVICIOS DE COMUNICACIONES;_x000a_73-GRUPO DE TRABAJO DE COMUNICACION"/>
    <n v="20"/>
    <n v="100"/>
    <s v="Se adelantó la ejecución de cuatro campañas institucionales enmarcadas en las estrategias de protección al consumidor, conforme al cronograma establecido. A continuación, se relacionan las campañas desarrolladas y sus respectivos periodos de publicación:_x000a__x000a_25% de avance – Campaña “Greenwashing – ICPEN”: ejecutada durante la semana del 25 al 31 de marzo._x000a__x000a_50% de avance – Campaña “Decálogo Vivienda”: ejecutada durante la semana del 12 al 19 de mayo._x000a__x000a_75% de avance – Campaña “5G”: ejecutada durante la semana del 23 al 31 de julio._x000a__x000a_100% de avance – Campaña “Takata – Vehículos”: ejecutada durante la semana del 11 al 24 de agosto._x000a__x000a_De esta manera, se cumple con la ejecución total del producto._x000a__x000a_Las evidencias de cumplimiento se adjuntan aquí."/>
    <m/>
    <n v="100"/>
    <s v="Se valida el cumplimiento de la actividad al 100%"/>
    <m/>
    <m/>
    <n v="20"/>
    <x v="5"/>
  </r>
  <r>
    <x v="21"/>
    <s v="DESPACHO DEL SUPERINTENDENTE DELEGADO PARA LA PROTECCIÓN DEL CONSUMIDOR"/>
    <s v="3000.4.1"/>
    <s v="3000-DESPACHO DEL SUPERINTENDENTE DELEGADO PARA LA PROTECCIÓN DEL CONSUMIDOR"/>
    <n v="5"/>
    <x v="1"/>
    <s v="3000.4.1"/>
    <s v="N/A"/>
    <s v="N/A"/>
    <s v="N/A"/>
    <s v="N/A"/>
    <s v="N/A"/>
    <s v="N/A"/>
    <s v="N/A"/>
    <s v="N/A"/>
    <s v="N/A"/>
    <s v="Elaborar el plan de difusión, definiendo los  grupos objetivos a los que se dirigirá. (Documento con el plan de difusión)"/>
    <n v="50"/>
    <n v="1"/>
    <s v="Númerica"/>
    <s v="# de plan de difusión elaborado / 1 plan de difusión a elaborar"/>
    <d v="2025-01-15T00:00:00"/>
    <d v="2025-02-28T00:00:00"/>
    <s v="3000-DESPACHO DEL SUPERINTENDENTE DELEGADO PARA LA PROTECCIÓN DEL CONSUMIDOR;_x000a_3100-DIRECCION DE INVESTIGACIONES DE PROTECCION AL CONSUMIDOR;_x000a_3200-DIRECCIÓN DE INVESTIGACIONES DE PROTECCIÓN DE USUARIOS DE SERVICIOS DE COMUNICACIONES"/>
    <n v="10"/>
    <n v="100"/>
    <s v="Se realiza la reunión de definición del plan de difusión y los grupos objetivos, se remite los soportes requeridos"/>
    <d v="2025-02-17T00:00:00"/>
    <n v="100"/>
    <s v="Se valida evidencia presentada por el área que constata el cumplimiento de la actividad dentro de los tiempos."/>
    <d v="2025-02-28T00:00:00"/>
    <n v="100"/>
    <n v="10"/>
    <x v="3"/>
  </r>
  <r>
    <x v="21"/>
    <s v="DESPACHO DEL SUPERINTENDENTE DELEGADO PARA LA PROTECCIÓN DEL CONSUMIDOR"/>
    <s v="3000.4.2"/>
    <s v="3000-DESPACHO DEL SUPERINTENDENTE DELEGADO PARA LA PROTECCIÓN DEL CONSUMIDOR"/>
    <n v="5"/>
    <x v="2"/>
    <s v="3000.4.2"/>
    <s v="N/A"/>
    <s v="N/A"/>
    <s v="N/A"/>
    <s v="N/A"/>
    <s v="N/A"/>
    <s v="N/A"/>
    <s v="N/A"/>
    <s v="N/A"/>
    <s v="N/A"/>
    <s v="Elaborar y presentar el concepto grafico y racional de la campaña (Correo electrónico en que se observe el concepto gráfico y racional de la campaña)"/>
    <n v="0"/>
    <n v="4"/>
    <s v="Númerica"/>
    <s v="# de concepto grafico elaborado / 4 concepto grafico a elaborar"/>
    <d v="2025-03-03T00:00:00"/>
    <d v="2025-11-28T00:00:00"/>
    <s v="73-GRUPO DE TRABAJO DE COMUNICACION"/>
    <n v="0"/>
    <n v="100"/>
    <s v="Se remite el concepto grafico y racional de la campaña vehicular de airbags TAKATA, realizada por OSCAE."/>
    <m/>
    <n v="100"/>
    <s v="Se verifica el cumplimiento con las evidencias allegadas, Esta actividad  tiene fecha de vencimiento en el mes de noviembre, se sugiere cambiar la fecha de vencimiento de tal manera que se evidencie como cumplid."/>
    <m/>
    <n v="0"/>
    <n v="0"/>
    <x v="0"/>
  </r>
  <r>
    <x v="21"/>
    <s v="DESPACHO DEL SUPERINTENDENTE DELEGADO PARA LA PROTECCIÓN DEL CONSUMIDOR"/>
    <s v="3000.4.3"/>
    <s v="3000-DESPACHO DEL SUPERINTENDENTE DELEGADO PARA LA PROTECCIÓN DEL CONSUMIDOR"/>
    <n v="5"/>
    <x v="1"/>
    <s v="3000.4.3"/>
    <s v="N/A"/>
    <s v="N/A"/>
    <s v="N/A"/>
    <s v="N/A"/>
    <s v="N/A"/>
    <s v="N/A"/>
    <s v="N/A"/>
    <s v="N/A"/>
    <s v="N/A"/>
    <s v="Revisar y aprobar la propuesta (Correo electrónico con la propuesta aprobada)"/>
    <n v="50"/>
    <n v="4"/>
    <s v="Númerica"/>
    <s v="# de propuestas revisadas / 4 propuestas a revisar"/>
    <d v="2025-03-03T00:00:00"/>
    <d v="2025-11-28T00:00:00"/>
    <s v="3000-DESPACHO DEL SUPERINTENDENTE DELEGADO PARA LA PROTECCIÓN DEL CONSUMIDOR"/>
    <n v="10"/>
    <n v="100"/>
    <s v="Se remite evidencia de aprobación del concepto grafico para la campaña vehicular TAKATA en el que la Directora de la Dirección de Investigaciones de Protección al Consumidor, Neyireth Briceño, manifiesta la aprobación de la misma y cuenta con la aprobación de la Delegada María Carolina Ramírez la cual esta copiada en el correo._x000a__x000a_Con esta evidencia se logra el 100% de cumplimiento de la actividad. _x000a__x000a_El calculo de indicador, se realizo de la siguiente manera:_x000a__x000a_         1 campaña * 100%_x000a_X=-----------------------------_x000a_         4 campañas_x000a__x000a_1ra campaña (ICPEN) = 25% aprobación realizada el 12 de marzo_x000a_2da campaña (sector inmobiliario) = 50% aprobación realizada el 09 de mayo_x000a_3ra campaña (5G) = 75% aprobación realizada el 24 de julio_x000a_4ta campaña (TAKATA) = 100% aprobación realizada el 04 de agosto_x000a__x000a_Con la aprobación de la campaña TAKATA se completa el 100% de la actividad."/>
    <m/>
    <n v="100"/>
    <s v="Se valida cumplimiento de la actividad"/>
    <m/>
    <n v="100"/>
    <n v="10"/>
    <x v="0"/>
  </r>
  <r>
    <x v="21"/>
    <s v="DESPACHO DEL SUPERINTENDENTE DELEGADO PARA LA PROTECCIÓN DEL CONSUMIDOR"/>
    <s v="3000.4.4"/>
    <s v="3000-DESPACHO DEL SUPERINTENDENTE DELEGADO PARA LA PROTECCIÓN DEL CONSUMIDOR"/>
    <n v="5"/>
    <x v="2"/>
    <s v="3000.4.4"/>
    <s v="N/A"/>
    <s v="N/A"/>
    <s v="N/A"/>
    <s v="N/A"/>
    <s v="N/A"/>
    <s v="N/A"/>
    <s v="N/A"/>
    <s v="N/A"/>
    <s v="N/A"/>
    <s v="Ejecutar las campañas (Captura de pantalla de publicación de las campañas)"/>
    <n v="0"/>
    <n v="4"/>
    <s v="Númerica"/>
    <s v="# de campañas ejecutas / 4 campañas a ejecutar"/>
    <d v="2025-03-03T00:00:00"/>
    <d v="2025-12-30T00:00:00"/>
    <s v="73-GRUPO DE TRABAJO DE COMUNICACION"/>
    <n v="0"/>
    <n v="100"/>
    <s v="Se remite correo con la publicación de la campaña TAKATA en redes sociales de la SIC. Con esta publicación se tiene el 100% de cumplimiento de esta actividad._x000a__x000a_Así se realizo el calculo de avance de cumplimiento de las publicaciones de las campañas:_x000a__x000a_       1 publicación *100%_x000a_X=-------------------------------_x000a_          4 publicaciones_x000a__x000a_1ra publicación = 25% publicación campaña GREENWASHIG - ICPEN realizada en la semana del 25 al 31 de marzo._x000a_2da publicación = 50% publicación campaña DECALOGO VIVIENDA realizada en la semana del 12 al 19 de mayo._x000a_3ra publicación = 75% publicación campaña 5G realizada en la semana del 23 al 31 de julio._x000a_4ta publicación = 100% publicación campaña TAKATA vehículos realizada en la semana del 11 al 24 de agosto._x000a_"/>
    <m/>
    <n v="100"/>
    <s v="Se avala cumplimiento de la actividad"/>
    <m/>
    <m/>
    <n v="0"/>
    <x v="5"/>
  </r>
  <r>
    <x v="21"/>
    <s v="DESPACHO DEL SUPERINTENDENTE DELEGADO PARA LA PROTECCIÓN DEL CONSUMIDOR"/>
    <s v="3000.5"/>
    <s v="3000-DESPACHO DEL SUPERINTENDENTE DELEGADO PARA LA PROTECCIÓN DEL CONSUMIDOR"/>
    <n v="5"/>
    <x v="0"/>
    <s v="3000.5"/>
    <s v="Operativo"/>
    <s v="Fortalecer la gestión de la información, el conocimiento y la innovación para optimizar la capacidad institucional _x000a_"/>
    <s v="Cumplimiento de productos del PAI asociados a Fortalecer la gestión de la información, el conocimiento y la innovación para optimizar la capacidad institucional _x000a_"/>
    <s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Enfoque Estrategico _ Territorial"/>
    <s v="Si"/>
    <s v="N/A"/>
    <s v="Política Gestión del Conocimiento y la Innovación _DIMENSIÓN Gestión del conocimiento y la innovación"/>
    <s v="C_COMPETENCIA  11. Ampliar los mecanismos de inspección, vigilancia y control de la Superintendencia PND_TRANSF_ Productiva, internacionalización y acción clímatica _ c. políticas de competencia, consumidor e infraestructura de la calidad modernas"/>
    <s v="Capacitaciones internas al personal que atiende y oriente a los usuarios en las Casas del Consumidor, realizadas - Imágenes (fotografía o captura de pantalla) de la difusión realizada"/>
    <n v="20"/>
    <n v="8"/>
    <s v="Númerica"/>
    <s v="# de capacitaciones ejecutadas / 8 capacitaciones a ejecutar"/>
    <d v="2025-01-15T00:00:00"/>
    <d v="2025-12-30T00:00:00"/>
    <s v="3000-DESPACHO DEL SUPERINTENDENTE DELEGADO PARA LA PROTECCIÓN DEL CONSUMIDOR;_x000a_3100-DIRECCION DE INVESTIGACIONES DE PROTECCION AL CONSUMIDOR;_x000a_3200-DIRECCIÓN DE INVESTIGACIONES DE PROTECCIÓN DE USUARIOS DE SERVICIOS DE COMUNICACIONES"/>
    <n v="20"/>
    <n v="100"/>
    <s v="Se llevaron a cabo las ocho capacitaciones internas dirigidas al personal encargado de la atención y orientación a los usuarios en las Casas del Consumidor, con el fin de dar cumplimiento a lo establecido en este producto del Plan de Acción._x000a__x000a_Las jornadas de capacitación se realizaron en las siguientes ciudades y el porcentaje de cumplimiento se calculo de la siguiente manera:_x000a__x000a_X=  (capacitación realizada / Ocho capacitaciones) X 100%_x000a__x000a_1 - Medellín - porcentaje de cumplimiento = 12.5%_x000a_2 - Pereira - porcentaje de cumplimiento = 25%_x000a_3 - Leticia - porcentaje de cumplimiento = 37,5%_x000a_4 - Bucaramanga - porcentaje de cumplimiento = 50%_x000a_5 - Popayán - porcentaje de cumplimiento = 62,5%_x000a_6 - Cali - porcentaje de cumplimiento = 75%_x000a_7 - Pasto - porcentaje de cumplimiento = 87,5% _x000a_8 - Barranquilla - porcentaje de cumplimiento = 100%_x000a__x000a_Las evidencias de cumplimiento de este producto se encuentran cargadas en la actividad 3000.5.2."/>
    <m/>
    <n v="100"/>
    <s v="Se valida cumplimiento del 100% de la actividad."/>
    <m/>
    <m/>
    <n v="20"/>
    <x v="5"/>
  </r>
  <r>
    <x v="21"/>
    <s v="DESPACHO DEL SUPERINTENDENTE DELEGADO PARA LA PROTECCIÓN DEL CONSUMIDOR"/>
    <s v="3000.5.1"/>
    <s v="3000-DESPACHO DEL SUPERINTENDENTE DELEGADO PARA LA PROTECCIÓN DEL CONSUMIDOR"/>
    <n v="5"/>
    <x v="1"/>
    <s v="3000.5.1"/>
    <s v="N/A"/>
    <s v="N/A"/>
    <s v="N/A"/>
    <s v="N/A"/>
    <s v="N/A"/>
    <s v="N/A"/>
    <s v="N/A"/>
    <s v="N/A"/>
    <s v="N/A"/>
    <s v="Definir el plan de trabajo de las jornadas a realizar ( Listado de asistencia a reunión)"/>
    <n v="20"/>
    <n v="1"/>
    <s v="Númerica"/>
    <s v="# de reuniones realizadas / 1 reuniones a realizar"/>
    <d v="2025-01-15T00:00:00"/>
    <d v="2025-02-28T00:00:00"/>
    <s v="3000-DESPACHO DEL SUPERINTENDENTE DELEGADO PARA LA PROTECCIÓN DEL CONSUMIDOR;_x000a_3100-DIRECCION DE INVESTIGACIONES DE PROTECCION AL CONSUMIDOR;_x000a_3200-DIRECCIÓN DE INVESTIGACIONES DE PROTECCIÓN DE USUARIOS DE SERVICIOS DE COMUNICACIONES"/>
    <n v="4"/>
    <n v="100"/>
    <s v="Se remite las evidencias donde se definió el plan de trabajo para realizar las capacitaciones internas correspondientes a la actividad 3000.5.1"/>
    <d v="2025-02-14T00:00:00"/>
    <n v="100"/>
    <s v="Se establece plan de trabajo, informe de la reunión y listado de asistencia de las ciudades a visitar. "/>
    <d v="2025-02-14T00:00:00"/>
    <n v="100"/>
    <n v="4"/>
    <x v="3"/>
  </r>
  <r>
    <x v="21"/>
    <s v="DESPACHO DEL SUPERINTENDENTE DELEGADO PARA LA PROTECCIÓN DEL CONSUMIDOR"/>
    <s v="3000.5.2"/>
    <s v="3000-DESPACHO DEL SUPERINTENDENTE DELEGADO PARA LA PROTECCIÓN DEL CONSUMIDOR"/>
    <n v="5"/>
    <x v="1"/>
    <s v="3000.5.2"/>
    <s v="N/A"/>
    <s v="N/A"/>
    <s v="N/A"/>
    <s v="N/A"/>
    <s v="N/A"/>
    <s v="N/A"/>
    <s v="N/A"/>
    <s v="N/A"/>
    <s v="N/A"/>
    <s v="Desarrollar las jornadas de capacitación - Imágenes (fotografía o captura de pantalla) de la difusión realizada."/>
    <n v="80"/>
    <n v="8"/>
    <s v="Númerica"/>
    <s v="# de capacitaciones ejecutadas / 8 capacitaciones a ejecutar"/>
    <d v="2025-03-03T00:00:00"/>
    <d v="2025-12-30T00:00:00"/>
    <s v="3000-DESPACHO DEL SUPERINTENDENTE DELEGADO PARA LA PROTECCIÓN DEL CONSUMIDOR;_x000a_3100-DIRECCION DE INVESTIGACIONES DE PROTECCION AL CONSUMIDOR;_x000a_3200-DIRECCIÓN DE INVESTIGACIONES DE PROTECCIÓN DE USUARIOS DE SERVICIOS DE COMUNICACIONES"/>
    <n v="16"/>
    <n v="100"/>
    <s v="Se remite informe de capacitación realizada en la ciudad de Barranquilla._x000a__x000a_Con este informe, se completa las ocho capacitaciones requeridas para dar cumplimiento a este producto del plan de acción."/>
    <m/>
    <n v="100"/>
    <s v="El avance porcentual registrado corresponde con el cálculo de la fórmula matemática definida y las evidencias reportadas, en anteriores seguimiento se recibieron los soportes de _x000a_1 Medellín_x000a_2 Pereira_x000a_3 Leticia_x000a_4 Bucaramanga_x000a_5 Popayán _x000a_6 Cali _x000a_7 Pasto_x000a_En esta oportunidad se recibe el soporte de la 8 capacitaciones (ciudad faltante) = 100%_x000a__x000a_Esta actividad aun no esta vencida, si se requiere reportar como cumplida se hace necesario cambiar la fecha fin, y reportarla como cumplida "/>
    <m/>
    <m/>
    <n v="16"/>
    <x v="5"/>
  </r>
  <r>
    <x v="22"/>
    <s v="DIRECCION DE SIGNOS DISTINTIVOS"/>
    <s v="2010.1"/>
    <s v="2010-DIRECCION DE SIGNOS DISTINTIVOS"/>
    <n v="1"/>
    <x v="0"/>
    <s v="2010.1"/>
    <s v="Operativo"/>
    <s v="Mejorar la oportunidad en la atención de trámites y servicios."/>
    <s v="Avance promedio de cumplimiento de productos asociados a mejorar la oportunidad en la atención de trámites y servicios."/>
    <s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PND - 5-31-5-b- Convergencia regional - Entidades públicas territoriales y nacionales fortalecidas "/>
    <s v="No"/>
    <s v="C-3503-0200-0014-20309b"/>
    <s v="Política Servicio al Ciudadano_DIMENSIÓN Gestión con Valores para Resultados"/>
    <s v="N/A"/>
    <s v="Solicitudes pendientes de decisión en materia de registro y cancelación de signos distintivos, decididas.  (Reporte de indicador generado en Tableau o Power BI)"/>
    <n v="95"/>
    <n v="80"/>
    <s v="Porcentual"/>
    <s v="% de solicitudes decididas / 80% de solicitudes por decidir"/>
    <d v="2025-01-15T00:00:00"/>
    <d v="2025-12-31T00:00:00"/>
    <s v="2010-DIRECCION DE SIGNOS DISTINTIVOS"/>
    <n v="95"/>
    <n v="84.88"/>
    <s v="Se reporta el avance del producto 2010.1 Solicitudes pendientes de decisión en materia de registro y cancelación de signos distintivos, de acuerdo con la siguiente ponderación:_x000a_Producto 2010.1_x0009__x0009__x000a__x0009_       Actividad _x0009_  Meta_x0009_% Ponderado_x0009_Avance %_x0009_ Total _x0009_Cálculo  _x000a_Actividad 2010.1.1_x0009_  80_x0009_                99_x0009_         84,9_x0009_        105,06_x0009_(84,9/80)* 99%_x000a_Actividad 2010.1.2_x0009_  70_x0009_               0,2_x0009_         80,7_x0009_         0,23_x0009_(80,7/70)*.0.2%_x000a_Actividad 2010.1.3_x0009_  70_x0009_               0.2_x0009_           66_x0009_                   0,18_x0009_(66/70)* 0.2%_x000a_Actividad 2010.1.4_x0009_  70_x0009_               0.6_x0009_        73,6_x0009_                   0,63_x0009_ (73,6/70)* 0.6_x000a_                                                                                                      _x000a_                                                        Avances actividades      106,10  _x000a_                                                       Avance producto:           106,10x 0.8 = 84,88%_x000a_"/>
    <m/>
    <n v="97"/>
    <s v="De acuerdo con el avance de cada una de las actividades el avance del producto es el 97&lt;%"/>
    <m/>
    <m/>
    <n v="92.15"/>
    <x v="5"/>
  </r>
  <r>
    <x v="22"/>
    <s v="DIRECCION DE SIGNOS DISTINTIVOS"/>
    <s v="2010.1.1"/>
    <s v="2010-DIRECCION DE SIGNOS DISTINTIVOS"/>
    <n v="1"/>
    <x v="1"/>
    <s v="2010.1.1"/>
    <s v="N/A"/>
    <s v="N/A"/>
    <s v="N/A"/>
    <s v="N/A"/>
    <s v="N/A"/>
    <s v="N/A"/>
    <s v="N/A"/>
    <s v="N/A"/>
    <s v="N/A"/>
    <s v="Decidir las clases de registro de signos distintivos sin oposición radicadas a 31 de diciembre de 2024, cuyo stock se calcula que sea de 53.432 clases, excepto los casos detenidos.  (Reporte de indicador generado en Tableau o Power BI)"/>
    <n v="30"/>
    <n v="80"/>
    <s v="Porcentual"/>
    <s v="% de clases decididas / 80% de clases por decidir"/>
    <d v="2025-01-15T00:00:00"/>
    <d v="2025-12-31T00:00:00"/>
    <s v="2010-DIRECCION DE SIGNOS DISTINTIVOS"/>
    <n v="28.5"/>
    <n v="84.9"/>
    <s v="Se reporta el avance de la actividad 2010.1.1 Decidir las clases de registro de signos distintivos sin oposición radicadas a 31 de diciembre de 2024, cuyo stock se calcula que sea de 53.432 clases, excepto los casos detenidos, con 45.390 decididas, para un avance del 84,9%. Los casos detenidos fueron 193 "/>
    <m/>
    <n v="100"/>
    <s v="Al 30 de noviembre se han resuelto 45390 procesos de 42746 solicitudes que corresponde al 80% de 53432, que es la meta para la vigencia 2025, logrando a la fecha un avance del 106%,  el porcentaje reportado por la dependencia, es el valor simple correspondiente al porcentaje directo sin realizar la equivalencia al 100%, el cual es equivalente al avance que se avala, es decir llevan un 85% de 80%"/>
    <m/>
    <m/>
    <n v="28.5"/>
    <x v="5"/>
  </r>
  <r>
    <x v="22"/>
    <s v="DIRECCION DE SIGNOS DISTINTIVOS"/>
    <s v="2010.1.2"/>
    <s v="2010-DIRECCION DE SIGNOS DISTINTIVOS"/>
    <n v="1"/>
    <x v="1"/>
    <s v="2010.1.2"/>
    <s v="N/A"/>
    <s v="N/A"/>
    <s v="N/A"/>
    <s v="N/A"/>
    <s v="N/A"/>
    <s v="N/A"/>
    <s v="N/A"/>
    <s v="N/A"/>
    <s v="N/A"/>
    <s v="Decidir las clases de registro de signos distintivos con oposición radicadas a 31 de diciembre de 2024, cuyo stock se calcula que sea de 5.026 clases, excepto los casos detenidos.  (Reporte de indicador generado en Tableau o Power BI)"/>
    <n v="30"/>
    <n v="70"/>
    <s v="Porcentual"/>
    <s v="% de clases decididas / 70% de clases por decidir"/>
    <d v="2025-01-15T00:00:00"/>
    <d v="2025-12-31T00:00:00"/>
    <s v="2010-DIRECCION DE SIGNOS DISTINTIVOS"/>
    <n v="28.5"/>
    <n v="80.7"/>
    <s v="Se presenta el avance de la actividad 20101.2 Decidir las clases de registro de signos distintivos con oposición radicadas a 31 de diciembre de 2024, cuyo stock se calcula que sea de 5.026 clases, excepto los casos detenidos, se decidieron 4.065 clase para un avance del 80,7%. "/>
    <m/>
    <n v="100"/>
    <s v="Al 30 de noviembre se han resuelto 4056 clases de signos distintivos de 3518 solicitudes que corresponde al 70% de 5026, que es la meta para la vigencia 2025, logrando a la fecha un avance del 115%,  el porcentaje reportado por la dependencia, es el valor simple correspondiente al porcentaje directo sin realizar la equivalencia al 100%, el cual es equivalente al avance que se avala, es decir llevan un 81% de 70%"/>
    <m/>
    <m/>
    <n v="28.5"/>
    <x v="5"/>
  </r>
  <r>
    <x v="22"/>
    <s v="DIRECCION DE SIGNOS DISTINTIVOS"/>
    <s v="2010.1.3"/>
    <s v="2010-DIRECCION DE SIGNOS DISTINTIVOS"/>
    <n v="1"/>
    <x v="1"/>
    <s v="2010.1.3"/>
    <s v="N/A"/>
    <s v="N/A"/>
    <s v="N/A"/>
    <s v="N/A"/>
    <s v="N/A"/>
    <s v="N/A"/>
    <s v="N/A"/>
    <s v="N/A"/>
    <s v="N/A"/>
    <s v="Decidir las solicitudes de acciones de cancelación con traslado vencido al 14 de noviembre de 2025, excepto los casos detenidos.  (Reporte de indicador generado en Tableau o Power BI)"/>
    <n v="20"/>
    <n v="70"/>
    <s v="Porcentual"/>
    <s v="% de solicitudes decididas / 70% de solicitudes por decidir"/>
    <d v="2025-01-15T00:00:00"/>
    <d v="2025-12-31T00:00:00"/>
    <s v="2010-DIRECCION DE SIGNOS DISTINTIVOS"/>
    <n v="19"/>
    <n v="66"/>
    <s v="Se presenta el avance de la actividad 20101.3 Decidir las solicitudes de acciones de cancelación con traslado vencido al 14 de noviembre de 2025, excepto los casos detenidos, de un stock de  940 se decidieron 620, para un avance del 66%."/>
    <m/>
    <n v="94"/>
    <s v="Al 30 de noviembre se han decidido 620 solicitudes de cancelación con traslado vencido de 658 que corresponde al 70% de la meta establecida para la vigencia 2026, logrando un avance del 94%, el avance reportado por la dependencia corresponde al calculo simple sin homologarlo al 100%, es decir llevan un 66% de 70%, el cual es equivalente al avance que registraron"/>
    <m/>
    <m/>
    <n v="17.86"/>
    <x v="5"/>
  </r>
  <r>
    <x v="22"/>
    <s v="DIRECCION DE SIGNOS DISTINTIVOS"/>
    <s v="2010.1.4"/>
    <s v="2010-DIRECCION DE SIGNOS DISTINTIVOS"/>
    <n v="1"/>
    <x v="1"/>
    <s v="2010.1.4"/>
    <s v="N/A"/>
    <s v="N/A"/>
    <s v="N/A"/>
    <s v="N/A"/>
    <s v="N/A"/>
    <s v="N/A"/>
    <s v="N/A"/>
    <s v="N/A"/>
    <s v="N/A"/>
    <s v="Decidir las clases de registro de signos distintivos sin oposición radicadas entre el 1 de enero de 2025 y 30 de junio de 2025, cuyo stock se calcula que sea de 22.393, excepto los casos detenidos.  (Reporte de indicador generado en Tableau o Power BI)"/>
    <n v="20"/>
    <n v="70"/>
    <s v="Porcentual"/>
    <s v="% de clases decididas / 70% de clases por decidir"/>
    <d v="2025-08-01T00:00:00"/>
    <d v="2025-12-31T00:00:00"/>
    <s v="2010-DIRECCION DE SIGNOS DISTINTIVOS"/>
    <n v="19"/>
    <n v="73.599999999999994"/>
    <s v="Se presenta el avance de la actividad 2010.1.4 Decidir las clases de registro de signos distintivos sin oposición radicadas entre el 1 de enero de 2025 y 30 de junio de 2025, cuyo stock se calcula que sea de 22.393, excepto los casos detenidos; se decidieron 16.488 clases para un avance del 73,6%."/>
    <m/>
    <n v="98"/>
    <s v="Al 30 de noviembre y de acuerdo a lo que se indica la actividad, decidir el 70% de lo que ingresa entre enero y junio que fue de 24050, se han decidido 16488 solicitudes de 16835 que corresponde al 70% de 24050, meta establecida para la vigencia 2026, logrando un avance del 98%, el avance reportado por la dependencia corresponde al calculo simple sin homologarlo al 100%, es decir llevan un 69% de 70%, "/>
    <m/>
    <m/>
    <n v="18.62"/>
    <x v="5"/>
  </r>
  <r>
    <x v="22"/>
    <s v="DIRECCION DE SIGNOS DISTINTIVOS"/>
    <s v="2010.2"/>
    <s v="2010-DIRECCION DE SIGNOS DISTINTIVOS"/>
    <n v="1"/>
    <x v="0"/>
    <s v="2010.2"/>
    <s v="Innovador"/>
    <s v="Fortalecer la gestión de la información, el conocimiento y la innovación para optimizar la capacidad institucional _x000a_"/>
    <s v="Cumplimiento de productos del PAI asociados a Fortalecer la gestión de la información, el conocimiento y la innovación para optimizar la capacidad institucional _x000a_"/>
    <s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PND - 5-31-5-b- Convergencia regional - Entidades públicas territoriales y nacionales fortalecidas "/>
    <s v="Si"/>
    <s v="N/A"/>
    <s v="Política Gestión del Conocimiento y la Innovación _DIMENSIÓN Gestión del conocimiento y la innovación"/>
    <s v="PND_ 2_Fomentar estrategiasDe sensibilizaciónPara el reconocimiento, aprovechamiento y uso responsableDe losDerechosDePI"/>
    <s v="Contenidos estratégicos y accesibles para la ciudadanía sobre signos distintivos notorios y denominaciones de origen protegidas de productos colombianos, publicado (Captura de pantalla de las publicaciones)"/>
    <n v="5"/>
    <n v="2"/>
    <s v="Númerica"/>
    <s v="# de contenidos publicados / 2 contenidos por publicar"/>
    <d v="2025-02-03T00:00:00"/>
    <d v="2025-08-15T00:00:00"/>
    <s v="20-OFICINA DE TECNOLOGÍA E INFORMÁTICA;_x000a_2010-DIRECCION DE SIGNOS DISTINTIVOS;_x000a_73-GRUPO DE TRABAJO DE COMUNICACION"/>
    <n v="5"/>
    <n v="100"/>
    <s v="Se desarrollaron los micrositios y publicó la información de signos declarados como notorios URL: https://www.sic.gov.co/tema/propiedad-Industrial y de las denominaciones de origen protegidas de productos colombianos URL: https://www.sic.gov.co/tema/propiedad-Industrial (Captura de pantalla de la publicación)."/>
    <d v="2025-08-15T00:00:00"/>
    <n v="100"/>
    <s v="Se valida producto y entregable."/>
    <d v="2025-08-15T00:00:00"/>
    <n v="100"/>
    <n v="5"/>
    <x v="8"/>
  </r>
  <r>
    <x v="22"/>
    <s v="DIRECCION DE SIGNOS DISTINTIVOS"/>
    <s v="2010.2.1"/>
    <s v="2010-DIRECCION DE SIGNOS DISTINTIVOS"/>
    <n v="1"/>
    <x v="1"/>
    <s v="2010.2.1"/>
    <s v="N/A"/>
    <s v="N/A"/>
    <s v="N/A"/>
    <s v="N/A"/>
    <s v="N/A"/>
    <s v="N/A"/>
    <s v="N/A"/>
    <s v="N/A"/>
    <s v="N/A"/>
    <s v="Preparar y enviar la información correspondiente al listado de signos distintivos declarados como notorios y la de denominaciones de origen protegidas de productos colombianos. (Correo electrónico de envió de la información)"/>
    <n v="30"/>
    <n v="2"/>
    <s v="Númerica"/>
    <s v="# de envíos de información realizados / 2 envió de información por realizar"/>
    <d v="2025-02-03T00:00:00"/>
    <d v="2025-03-28T00:00:00"/>
    <s v="2010-DIRECCION DE SIGNOS DISTINTIVOS"/>
    <n v="1.5"/>
    <n v="100"/>
    <s v="Se elaboró por parte de la Dirección de Signos Distintivos el informe de Denominaciones de Origen  protegidas y usuarios autorizados, y el Listado de Signos Distintivos Notorios y se remitieron  el 27 de marzo de 2025, mediante correo electrónico a la Oficina de Servicios al Consumidor y Apoyo Empresarial y a la Coordinación del Grupo de trabajo de comunicación."/>
    <d v="2025-03-27T00:00:00"/>
    <n v="100"/>
    <s v="Se valida la evidencia correspondiente."/>
    <d v="2025-03-27T00:00:00"/>
    <n v="100"/>
    <n v="1.5"/>
    <x v="6"/>
  </r>
  <r>
    <x v="22"/>
    <s v="DIRECCION DE SIGNOS DISTINTIVOS"/>
    <s v="2010.2.2"/>
    <s v="2010-DIRECCION DE SIGNOS DISTINTIVOS"/>
    <n v="1"/>
    <x v="2"/>
    <s v="2010.2.2"/>
    <s v="N/A"/>
    <s v="N/A"/>
    <s v="N/A"/>
    <s v="N/A"/>
    <s v="N/A"/>
    <s v="N/A"/>
    <s v="N/A"/>
    <s v="N/A"/>
    <s v="N/A"/>
    <s v="Revisar el contenido correspondiente  al listado de signos distintivos declarados como notorios y el de las denominaciones de origen protegidas de productos colombianos, y formular eventuales observaciones.  (Correo electrónico enviado)"/>
    <n v="0"/>
    <n v="2"/>
    <s v="Númerica"/>
    <s v="# de revisiones de contenido realizadas_x0009_revisión de contenido por realizar / 2 envió de información por realizar"/>
    <d v="2025-03-31T00:00:00"/>
    <d v="2025-04-21T00:00:00"/>
    <s v="73-GRUPO DE TRABAJO DE COMUNICACION"/>
    <n v="0"/>
    <n v="100"/>
    <s v="El Grupo de Comunicación de Oscae confirmó la realización de la revisión del material enviado por la Dirección de Signos Distintivos conformado por los siguientes archivos: Documento 250313 Información Preliminar DO Protegidas y Usuarios Autorizados, Documento 250313 Listado de Signos Notorios - DSD y Documento 250313 Reporte de DO Regiones, mediante correo electrónico enviado a la Dirección de Signos Distintivos con las observaciones y comentarios realizados"/>
    <d v="2025-04-21T00:00:00"/>
    <n v="100"/>
    <s v="Se valida cumplimiento de la actividad"/>
    <d v="2025-04-21T00:00:00"/>
    <n v="100"/>
    <n v="0"/>
    <x v="1"/>
  </r>
  <r>
    <x v="22"/>
    <s v="DIRECCION DE SIGNOS DISTINTIVOS"/>
    <s v="2010.2.3"/>
    <s v="2010-DIRECCION DE SIGNOS DISTINTIVOS"/>
    <n v="1"/>
    <x v="1"/>
    <s v="2010.2.3"/>
    <s v="N/A"/>
    <s v="N/A"/>
    <s v="N/A"/>
    <s v="N/A"/>
    <s v="N/A"/>
    <s v="N/A"/>
    <s v="N/A"/>
    <s v="N/A"/>
    <s v="N/A"/>
    <s v="Ajustar el contenido correspondiente  al listado de signos distintivos declarados como notorios y el de las denominaciones de origen protegidas de productos colombianos  (Correo electrónico de envió de la información)"/>
    <n v="20"/>
    <n v="2"/>
    <s v="Númerica"/>
    <s v="# de ajustes de contenido realizadas / 2 ajustes de contenido por realizar"/>
    <d v="2025-04-22T00:00:00"/>
    <d v="2025-04-30T00:00:00"/>
    <s v="2010-DIRECCION DE SIGNOS DISTINTIVOS"/>
    <n v="1"/>
    <n v="100"/>
    <s v="La OSCAE envío el correo electrónico con las observaciones relacionadas con la actividad 2010.2.3, que corresponde a &quot;Ajustar el contenido correspondiente al listado de signos distintivos declarados como notorios y el de las denominaciones de origen protegidas de productos colombianos (correo electrónico de envío de la información), que hace parte del producto 2010.2 del plan de acción, &quot;Contenidos estratégicos y accesibles para la ciudadanía sobre signos distintivos notorios y denominaciones de origen protegida de productos colombianos, publicado&quot;._x000a__x000a_La OSCAE hizo observaciones sobre el archivo de denominaciones de origen protegidas de productos colombianos, con el punto 1 se dio respuesta a éste; y sobre el contenido correspondiente al listado de signos distintivos declarados como notorios, se dio respuesta  mediante los numerales 2,3,4 y 5   _x000a_"/>
    <d v="2025-04-30T00:00:00"/>
    <n v="100"/>
    <s v="Se valida el 100% del cumplimiento."/>
    <d v="2025-04-30T00:00:00"/>
    <n v="100"/>
    <n v="1"/>
    <x v="1"/>
  </r>
  <r>
    <x v="22"/>
    <s v="DIRECCION DE SIGNOS DISTINTIVOS"/>
    <s v="2010.2.4"/>
    <s v="2010-DIRECCION DE SIGNOS DISTINTIVOS"/>
    <n v="1"/>
    <x v="1"/>
    <s v="2010.2.4"/>
    <s v="N/A"/>
    <s v="N/A"/>
    <s v="N/A"/>
    <s v="N/A"/>
    <s v="N/A"/>
    <s v="N/A"/>
    <s v="N/A"/>
    <s v="N/A"/>
    <s v="N/A"/>
    <s v="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
    <n v="20"/>
    <n v="2"/>
    <s v="Númerica"/>
    <s v="# de ajustes al contenido realizados / 2 ajustes al contenido por realizar"/>
    <d v="2025-05-05T00:00:00"/>
    <d v="2025-05-23T00:00:00"/>
    <s v="2010-DIRECCION DE SIGNOS DISTINTIVOS;_x000a_73-GRUPO DE TRABAJO DE COMUNICACION"/>
    <n v="1"/>
    <n v="100"/>
    <s v="La OSCAE, envió correo electrónico con las observaciones relacionadas en la actividad 2010.2.4 que corresponde  a &quot; Ajustes al contenido realizados / ajustes al contenido por realizar&quot;; donde la descripción de la actividad es la de 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 Que hace parte del producto 2010-2 del Plan de Acción."/>
    <d v="2025-05-23T00:00:00"/>
    <n v="100"/>
    <s v="Se verifica cumplimiento de la actividad"/>
    <d v="2025-05-23T00:00:00"/>
    <n v="100"/>
    <n v="1"/>
    <x v="11"/>
  </r>
  <r>
    <x v="22"/>
    <s v="DIRECCION DE SIGNOS DISTINTIVOS"/>
    <s v="2010.2.5"/>
    <s v="2010-DIRECCION DE SIGNOS DISTINTIVOS"/>
    <n v="1"/>
    <x v="1"/>
    <s v="2010.2.5"/>
    <s v="N/A"/>
    <s v="N/A"/>
    <s v="N/A"/>
    <s v="N/A"/>
    <s v="N/A"/>
    <s v="N/A"/>
    <s v="N/A"/>
    <s v="N/A"/>
    <s v="N/A"/>
    <s v="Desarrollar los micrositios y publicar la información de signos declarados como notorios y de las denominaciones de origen protegidas de productos colombianos. (Captura de pantalla de la publicación)"/>
    <n v="30"/>
    <n v="2"/>
    <s v="Númerica"/>
    <s v="# de micrositios y publicaciones realizadas / 2 micrositio y publicación por realizar"/>
    <d v="2025-05-26T00:00:00"/>
    <d v="2025-08-15T00:00:00"/>
    <s v="20-OFICINA DE TECNOLOGÍA E INFORMÁTICA;_x000a_2010-DIRECCION DE SIGNOS DISTINTIVOS"/>
    <n v="1.5"/>
    <n v="100"/>
    <s v="Se desarrollaron los micrositios y publicó la información de signos declarados como notorios URL: https://www.sic.gov.co/tema/propiedad-Industrial y de las denominaciones de origen protegidas de productos colombianos URL: https://www.sic.gov.co/tema/propiedad-Industrial (Captura de pantalla de la publicación)."/>
    <d v="2025-08-15T00:00:00"/>
    <n v="100"/>
    <s v="Se avala actividad y entregable."/>
    <d v="2025-08-15T00:00:00"/>
    <n v="100"/>
    <n v="1.5"/>
    <x v="8"/>
  </r>
  <r>
    <x v="23"/>
    <s v="DESPACHO DEL SUPERINTENDENTE DELEGADO PARA LA PROTECCIÓN DE DATOS PERSONALES"/>
    <s v="7000.1"/>
    <s v="7000-DESPACHO DEL SUPERINTENDENTE DELEGADO PARA LA PROTECCIÓN DE DATOS PERSONALES"/>
    <n v="4"/>
    <x v="0"/>
    <s v="7000.1"/>
    <s v="Innovador"/>
    <s v="Fortalecer la gestión de la información, el conocimiento y la innovación para optimizar la capacidad institucional _x000a_"/>
    <s v="Cumplimiento de productos del PAI asociados a Fortacer el Sistema Integral de Gestión Institucional para mejorar la prestación del servicio. _x000a_"/>
    <s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N/A"/>
    <s v="No"/>
    <s v="FUNCIONAMIENTO"/>
    <s v="Política Mejora Normativa _DIMENSIÓN Gestión con Valores para Resultados"/>
    <s v="N/A"/>
    <s v="Documento diagnóstico y de recomendaciones para la adopción o adaptación de medidas en el marco regulatorio colombiano que permitan  la protección de datos personales de cara a los avances, usos e impactos no deseados de los sistemas de Inteligencia Artifical, elaborado y publicado (Documento diagnóstico y de recomendaciones)"/>
    <n v="10"/>
    <n v="1"/>
    <s v="Númerica"/>
    <s v="# de Documento publicado / 1 Documento programado"/>
    <d v="2025-02-03T00:00:00"/>
    <d v="2025-11-26T00:00:00"/>
    <s v="7000-DESPACHO DEL SUPERINTENDENTE DELEGADO PARA LA PROTECCIÓN DE DATOS PERSONALES"/>
    <n v="10"/>
    <n v="100"/>
    <s v="Se elaboró y publicó un documento diagnóstico y de recomendaciones para la adopción o adaptación de medidas en el marco regulatorio colombiano relacionado con la protección de datos personales de cara a los avances, usos e impactos no deseados de los sistemas de Inteligencia Artificial. El documento se titula &quot;Insumos para la actualización del marco jurídico de protección de datos personales colombiano frente a los retos generados por la Inteligencia Artificial&quot;._x000a_Se encuentra publicado en el siguiente enlace:_x000a_https://sedeelectronica.sic.gov.co/publicaciones/otras/insumos-para-la-actualizacion-del-marco-juridico-de-proteccion-de-datos-personales-colombiano-frente-los-retos-generados-por-la"/>
    <d v="2025-11-20T00:00:00"/>
    <n v="100"/>
    <s v="Se verifico el cumplimiento del 100% de la actividad, y se soporta con el documento diagnóstico y de recomendaciones para la adopción o adopción de medidas en el marco regulatorio de datos personales de Colombia "/>
    <d v="2025-11-20T00:00:00"/>
    <n v="100"/>
    <n v="10"/>
    <x v="0"/>
  </r>
  <r>
    <x v="23"/>
    <s v="DESPACHO DEL SUPERINTENDENTE DELEGADO PARA LA PROTECCIÓN DE DATOS PERSONALES"/>
    <s v="7000.1.1"/>
    <s v="7000-DESPACHO DEL SUPERINTENDENTE DELEGADO PARA LA PROTECCIÓN DE DATOS PERSONALES"/>
    <n v="4"/>
    <x v="1"/>
    <s v="7000.1.1"/>
    <s v="N/A"/>
    <s v="N/A"/>
    <s v="N/A"/>
    <s v="N/A"/>
    <s v="N/A"/>
    <s v="N/A"/>
    <s v="N/A"/>
    <s v="N/A"/>
    <s v="N/A"/>
    <s v="Recopilar insumos para la identificación de buenas prácticas internacionales, mecanismos institucionales y normativos y eventuales vacíos jurídicos en la legislación colombiana que limiten o impidan mantener actualizado el marco jurídico colombiano de protección de datos personales de cara a los avances, usos e impactos no deseados de los sistemas de IA. (Informe)"/>
    <n v="30"/>
    <n v="1"/>
    <s v="Númerica"/>
    <s v="# de Informe realizado / 1 Informes a realizar"/>
    <d v="2025-02-03T00:00:00"/>
    <d v="2025-05-12T00:00:00"/>
    <s v="7000-DESPACHO DEL SUPERINTENDENTE DELEGADO PARA LA PROTECCIÓN DE DATOS PERSONALES"/>
    <n v="3"/>
    <n v="100"/>
    <s v="Se adjunta un documento con insumos para identificar buenas prácticas internacionales, mecanismos institucionales y normativos y eventuales vacíos jurídicos en la legislación colombiana que limiten o impidan mantener actualizado el marco jurídico de protección de datos personales de cara a los avances, usos e impactos no deseados de los sistemas de Inteligencia Artificial. Estos insumos serán la base del documento en el que se desarrolla el estudio comparativo al que se refiere el producto 7000.1. "/>
    <d v="2025-05-08T00:00:00"/>
    <n v="100"/>
    <s v="Se valida el cumplimiento de la actividad."/>
    <d v="2025-05-08T00:00:00"/>
    <n v="100"/>
    <n v="3"/>
    <x v="11"/>
  </r>
  <r>
    <x v="23"/>
    <s v="DESPACHO DEL SUPERINTENDENTE DELEGADO PARA LA PROTECCIÓN DE DATOS PERSONALES"/>
    <s v="7000.1.2"/>
    <s v="7000-DESPACHO DEL SUPERINTENDENTE DELEGADO PARA LA PROTECCIÓN DE DATOS PERSONALES"/>
    <n v="4"/>
    <x v="1"/>
    <s v="7000.1.2"/>
    <s v="N/A"/>
    <s v="N/A"/>
    <s v="N/A"/>
    <s v="N/A"/>
    <s v="N/A"/>
    <s v="N/A"/>
    <s v="N/A"/>
    <s v="N/A"/>
    <s v="N/A"/>
    <s v="Elaborar documento con el desarrollo del estudio comparativo y un apartado de recomendaciones para la adopción o adaptación de dichas medidas en el marco regulatorio colombiano (Documento)"/>
    <n v="60"/>
    <n v="1"/>
    <s v="Númerica"/>
    <s v="# de Documento elaborado / 1 Documento programado"/>
    <d v="2025-05-13T00:00:00"/>
    <d v="2025-10-17T00:00:00"/>
    <s v="7000-DESPACHO DEL SUPERINTENDENTE DELEGADO PARA LA PROTECCIÓN DE DATOS PERSONALES"/>
    <n v="6"/>
    <n v="100"/>
    <s v="Se elaboró un documento con el desarrollo del estudio comparativo y un apartado de recomendaciones para la adaptación del marco jurídico sobre protección de datos personales en Colombia. El documento fue validado con el Ministerio de Tecnologías de la Información y las Telecomunicaciones, el Departamento Nacional de Planeación, el Ministerio de Defensa y la Presidencia de la República. Además, fue aprobado por la Oficina Asesora Jurídica. El 17 de septiembre de 2025 el documento final fue enviado al área correspondiente OSCAE para su diagramación y posterior publicación."/>
    <d v="2025-10-17T00:00:00"/>
    <n v="100"/>
    <s v="Se verificó el porcentaje de cumplimiento de la actividad propuesta, el documento adjunto corresponde al entregable propuesto denominado &quot;Insumos para la actualización del marco jurídico de protección de datos personales colombiano frente a los retos generados por la Inteligencia Artificial&quot;"/>
    <d v="2025-09-17T00:00:00"/>
    <n v="100"/>
    <n v="6"/>
    <x v="9"/>
  </r>
  <r>
    <x v="23"/>
    <s v="DESPACHO DEL SUPERINTENDENTE DELEGADO PARA LA PROTECCIÓN DE DATOS PERSONALES"/>
    <s v="7000.1.3"/>
    <s v="7000-DESPACHO DEL SUPERINTENDENTE DELEGADO PARA LA PROTECCIÓN DE DATOS PERSONALES"/>
    <n v="4"/>
    <x v="1"/>
    <s v="7000.1.3"/>
    <s v="N/A"/>
    <s v="N/A"/>
    <s v="N/A"/>
    <s v="N/A"/>
    <s v="N/A"/>
    <s v="N/A"/>
    <s v="N/A"/>
    <s v="N/A"/>
    <s v="N/A"/>
    <s v="Solicitar la publicación del documento con el propósito que entidades públicas y privadas conozcan los efectos de la Inteligencia Artificial (IA) al derecho en cuestión (Link de publicación)"/>
    <n v="10"/>
    <n v="1"/>
    <s v="Númerica"/>
    <s v="# de Documento publicado / 1 Documento programado"/>
    <d v="2025-10-17T00:00:00"/>
    <d v="2025-11-26T00:00:00"/>
    <s v="7000-DESPACHO DEL SUPERINTENDENTE DELEGADO PARA LA PROTECCIÓN DE DATOS PERSONALES"/>
    <n v="1"/>
    <n v="100"/>
    <s v="Se publicó el documento &quot;Insumos para la actualización del marco jurídico de protección de datos personales colombiano frente a los retos generados por la Inteligencia Artificial&quot; en la página web de la entidad. El estudio está disponible en el siguiente enlace: _x000a__x000a_https://sedeelectronica.sic.gov.co/publicaciones/otras/insumos-para-la-actualizacion-del-marco-juridico-de-proteccion-de-datos-personales-colombiano-frente-los-retos-generados-por-la "/>
    <d v="2025-11-20T00:00:00"/>
    <n v="100"/>
    <s v="Se verifica en link de publicación de documento &quot;insumos para la actualización del marco jurídico de protección de datos personales colombiano frente a los retos generados por la inteligencia artificial&quot;"/>
    <d v="2025-11-26T00:00:00"/>
    <n v="100"/>
    <n v="1"/>
    <x v="0"/>
  </r>
  <r>
    <x v="23"/>
    <s v="DESPACHO DEL SUPERINTENDENTE DELEGADO PARA LA PROTECCIÓN DE DATOS PERSONALES"/>
    <s v="7000.2"/>
    <s v="7000-DESPACHO DEL SUPERINTENDENTE DELEGADO PARA LA PROTECCIÓN DE DATOS PERSONALES"/>
    <n v="4"/>
    <x v="0"/>
    <s v="7000.2"/>
    <s v="Innovador"/>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N/A"/>
    <s v="No"/>
    <s v="C-3503-0200-0012-20104c"/>
    <s v="Política Gestión del Conocimiento y la Innovación _DIMENSIÓN Gestión del conocimiento y la innovación"/>
    <s v="PEI_23;_x000a_PES_20230193"/>
    <s v="Lineamientos para generar conciencia sobre el debido tratamiento de datos personales en los procesos de transferencia de tecnología para salvaguardar el derecho en dichos procesos,  divulgado.  (informe de conclusiones/único entregable)"/>
    <n v="10"/>
    <n v="1"/>
    <s v="Númerica"/>
    <s v="# de Sensibilización realizada / 1 Sensibilización programada"/>
    <d v="2025-03-04T00:00:00"/>
    <d v="2025-11-28T00:00:00"/>
    <s v="7000-DESPACHO DEL SUPERINTENDENTE DELEGADO PARA LA PROTECCIÓN DE DATOS PERSONALES"/>
    <n v="10"/>
    <n v="100"/>
    <s v="Se expidieron lineamientos para generar conciencia sobre el debido tratamiento de datos personales en los procesos de transferencia de tecnología a partir de la expedición de la Circular Externa No. 002 de 2025 de la Superintendencia de Industria y Comercio. Asimismo, se realizó una sensibilización sobre dichos lineamientos y un informe reflexivo sobre las sinergias entre la propiedad intelectual y la protección de datos personales."/>
    <d v="2025-11-26T00:00:00"/>
    <n v="100"/>
    <s v="Se verifica el cumplimiento al 100% del producto. Los soportes corresponden a los entregables propuestos."/>
    <d v="2025-11-28T00:00:00"/>
    <n v="100"/>
    <n v="10"/>
    <x v="0"/>
  </r>
  <r>
    <x v="23"/>
    <s v="DESPACHO DEL SUPERINTENDENTE DELEGADO PARA LA PROTECCIÓN DE DATOS PERSONALES"/>
    <s v="7000.2.1"/>
    <s v="7000-DESPACHO DEL SUPERINTENDENTE DELEGADO PARA LA PROTECCIÓN DE DATOS PERSONALES"/>
    <n v="4"/>
    <x v="1"/>
    <s v="7000.2.1"/>
    <s v="N/A"/>
    <s v="N/A"/>
    <s v="N/A"/>
    <s v="N/A"/>
    <s v="N/A"/>
    <s v="N/A"/>
    <s v="N/A"/>
    <s v="N/A"/>
    <s v="N/A"/>
    <s v="Realizar sensibilización de los lineamientos sobre el tratamiento de datos personales en los procesos de transferencia de tecnología con los sectores instruidos. (Correo electrónico con la evidencia de la realización de la socialización/único entregable)"/>
    <n v="50"/>
    <n v="1"/>
    <s v="Númerica"/>
    <s v="# de Sensibilización realizada / 1 Sensibilización programada"/>
    <d v="2025-03-04T00:00:00"/>
    <d v="2025-11-22T00:00:00"/>
    <s v="7000-DESPACHO DEL SUPERINTENDENTE DELEGADO PARA LA PROTECCIÓN DE DATOS PERSONALES"/>
    <n v="5"/>
    <n v="100"/>
    <s v="Se realizó la sensibilización de los lineamientos sobre el tratamiento de datos personales en los procesos de transferencia de tecnología con los sectores instruidos. En concreto, el 20 de noviembre de 2025 se realizó una sensibilización virtual a través de Teams sobre los lineamientos contenidos en la Circular Externa No. 002 de 2025 de la Superintendencia de Industria y Comercio."/>
    <d v="2025-11-20T00:00:00"/>
    <n v="100"/>
    <s v="Se verifico el cumplimiento de la actividad en un 100%. Los soportes corresponden al entregable y evidenciade ejecución de la sensibilización de los lineamientos sobre el tratamiento de datos personales en los procesos de transferencia de tecnología con los sectores instruidos."/>
    <d v="2025-11-22T00:00:00"/>
    <n v="100"/>
    <n v="5"/>
    <x v="0"/>
  </r>
  <r>
    <x v="23"/>
    <s v="DESPACHO DEL SUPERINTENDENTE DELEGADO PARA LA PROTECCIÓN DE DATOS PERSONALES"/>
    <s v="7000.2.2"/>
    <s v="7000-DESPACHO DEL SUPERINTENDENTE DELEGADO PARA LA PROTECCIÓN DE DATOS PERSONALES"/>
    <n v="4"/>
    <x v="1"/>
    <s v="7000.2.2"/>
    <s v="N/A"/>
    <s v="N/A"/>
    <s v="N/A"/>
    <s v="N/A"/>
    <s v="N/A"/>
    <s v="N/A"/>
    <s v="N/A"/>
    <s v="N/A"/>
    <s v="N/A"/>
    <s v="Realizar un informe con las conclusiones y reflexiones sobre la sinergias entre las propiedad industrial y el debido de tratamiento datos personales. (Informe elaborado)"/>
    <n v="50"/>
    <n v="1"/>
    <s v="Númerica"/>
    <s v="# de Informe realizado / 1 Informes a realizar"/>
    <d v="2025-07-01T00:00:00"/>
    <d v="2025-11-28T00:00:00"/>
    <s v="7000-DESPACHO DEL SUPERINTENDENTE DELEGADO PARA LA PROTECCIÓN DE DATOS PERSONALES"/>
    <n v="5"/>
    <n v="100"/>
    <s v="Se realizó un informe sobre las sinergias entre la propiedad industrial y el debido tratamiento de datos personales a partir de las reflexiones y conclusiones que surgen de la expedición de la Circular Externa No. 002 de 2025 de la Superintendencia de Industria y Comercio."/>
    <d v="2025-11-26T00:00:00"/>
    <n v="100"/>
    <s v="Se verifica el cumplimiento al 100% de la actividad. El soporte corresponde al entregables propuesto &quot;Informe sobre sinergias entre la propiedad industrial y el debido tratamiento de datos personales y la propiedad industrial&quot;"/>
    <d v="2025-11-28T00:00:00"/>
    <n v="100"/>
    <n v="5"/>
    <x v="0"/>
  </r>
  <r>
    <x v="23"/>
    <s v="DESPACHO DEL SUPERINTENDENTE DELEGADO PARA LA PROTECCIÓN DE DATOS PERSONALES"/>
    <s v="7000.3"/>
    <s v="7000-DESPACHO DEL SUPERINTENDENTE DELEGADO PARA LA PROTECCIÓN DE DATOS PERSONALES"/>
    <n v="4"/>
    <x v="0"/>
    <s v="7000.3"/>
    <s v="Innovador"/>
    <s v="Generar sinergias con agentes nacionales e internacionales que permitan potenciar las capacidades de la SIC._x000a_"/>
    <s v="Cumplimiento de productos del PAI asociados a Generar sinergias con agentes nacionales e internacionales que permitan potenciar las capacidades de la SIC._x000a_"/>
    <s v="1-Generación de oportunidades de cooperación y fortalecimiento de existentes con grupos de interés y de valor.-5-Direccionamiento de la oferta institucional con productos y/o servicios con enfoque preventivo, diferencial y territorial."/>
    <s v="N/A"/>
    <s v="No"/>
    <s v="FUNCIONAMIENTO"/>
    <s v="Política Participación Ciudadana en la Gestión Pública _DIMENSIÓN Gestión con Valores para Resultados"/>
    <s v="PEI_22;_x000a_PES_20230041"/>
    <s v="Actuaciones colaborativas con autoridades de protección de datos internacionales en busca de establecer buenas prácticas al momento de investigar compañías con presencia transfronteriza, realizada y documentada (Informe / único entregable)"/>
    <n v="10"/>
    <n v="1"/>
    <s v="Númerica"/>
    <s v="# de Actuación colaborativa realizada y documentada / 1 Actuación colaborativa programada"/>
    <d v="2025-04-01T00:00:00"/>
    <d v="2025-08-28T00:00:00"/>
    <s v="7000-DESPACHO DEL SUPERINTENDENTE DELEGADO PARA LA PROTECCIÓN DE DATOS PERSONALES"/>
    <n v="10"/>
    <n v="100"/>
    <s v="Se realizaron actuaciones colaborativas con autoridades de protección de datos internacionales en busca de establecer buenas prácticas al momento de investigar compañías con presencia transfronteriza. Se participó en el evento anual de la Red Iberoamericana de Protección de Datos en mayo de 2025, donde se expuso una actuación de la Superintendencia de Industria y Comercio que da cuenta de algunas buenas prácticas al momento de investigar compañías transnacionales. Asimismo, se realizó un informe sobre las principales conclusiones sobre este asunto a las que se llegó con las autoridades que componen la RIPD."/>
    <d v="2025-08-06T00:00:00"/>
    <n v="100"/>
    <s v="Se validad el cumplimiento del producto por medio del entregable, informe de Buenas Prácticas de investigación frente a compañías con presencia transfronteriza."/>
    <d v="2025-08-28T00:00:00"/>
    <n v="100"/>
    <n v="10"/>
    <x v="8"/>
  </r>
  <r>
    <x v="23"/>
    <s v="DESPACHO DEL SUPERINTENDENTE DELEGADO PARA LA PROTECCIÓN DE DATOS PERSONALES"/>
    <s v="7000.3.1"/>
    <s v="7000-DESPACHO DEL SUPERINTENDENTE DELEGADO PARA LA PROTECCIÓN DE DATOS PERSONALES"/>
    <n v="4"/>
    <x v="1"/>
    <s v="7000.3.1"/>
    <s v="N/A"/>
    <s v="N/A"/>
    <s v="N/A"/>
    <s v="N/A"/>
    <s v="N/A"/>
    <s v="N/A"/>
    <s v="N/A"/>
    <s v="N/A"/>
    <s v="N/A"/>
    <s v="Exponer ante un foro internacional las lecciones aprendidas de una actuación administrativa frente a una compañía con presencia transfronteriza (Captura de pantalla o imágenes de la exposición realizada/único entregable)"/>
    <n v="50"/>
    <n v="1"/>
    <s v="Númerica"/>
    <s v="# de Actuaciones colaborativas realizadas / 1 Actuaciones colaborativas programadas"/>
    <d v="2025-04-01T00:00:00"/>
    <d v="2025-06-27T00:00:00"/>
    <s v="7000-DESPACHO DEL SUPERINTENDENTE DELEGADO PARA LA PROTECCIÓN DE DATOS PERSONALES"/>
    <n v="5"/>
    <n v="100"/>
    <s v="Daniel Ospina Celis, asesor del Despacho del Superintendente Delegado para la Protección de Datos Personales, expuso en XXII Encuentro de la Red Iberoamericana de Protección de Datos la actuación administrativa por medio de la cual se sanciona a MercadoLibre, una compañía con presencia transfronteriza, por condicionar el acceso a su servicio a través de la aplicación móvil y de la página web al tratamiento de datos biométricos."/>
    <d v="2025-06-27T00:00:00"/>
    <n v="100"/>
    <s v="Se valida el seguimiento realizado por el área. "/>
    <d v="2025-06-27T00:00:00"/>
    <n v="100"/>
    <n v="5"/>
    <x v="10"/>
  </r>
  <r>
    <x v="23"/>
    <s v="DESPACHO DEL SUPERINTENDENTE DELEGADO PARA LA PROTECCIÓN DE DATOS PERSONALES"/>
    <s v="7000.3.2"/>
    <s v="7000-DESPACHO DEL SUPERINTENDENTE DELEGADO PARA LA PROTECCIÓN DE DATOS PERSONALES"/>
    <n v="4"/>
    <x v="1"/>
    <s v="7000.3.2"/>
    <s v="N/A"/>
    <s v="N/A"/>
    <s v="N/A"/>
    <s v="N/A"/>
    <s v="N/A"/>
    <s v="N/A"/>
    <s v="N/A"/>
    <s v="N/A"/>
    <s v="N/A"/>
    <s v="Elaborar informe que recopile las conclusiones con las autoridades de protección de datos internacionales de buenas prácticas al momento de investigar compañías con presencia transfronteriza. (Informe/único entregable)"/>
    <n v="50"/>
    <n v="1"/>
    <s v="Númerica"/>
    <s v="# de Informe realizado / 1 Informes a realizar"/>
    <d v="2025-07-01T00:00:00"/>
    <d v="2025-08-28T00:00:00"/>
    <s v="7000-DESPACHO DEL SUPERINTENDENTE DELEGADO PARA LA PROTECCIÓN DE DATOS PERSONALES"/>
    <n v="5"/>
    <n v="100"/>
    <s v="Se elaboró un informe en el que se recopilan las conclusiones a las que se llegó sobre la investigación de compañías con presencia transfronteriza. Estas conclusiones surgieron de la discusión con las autoridades de protección de datos que hacen parte de la Red Iberoamericana de Protección de Datos (RIPD). El informe detalla las conclusiones sobre dos asuntos concretos:  i) los mecanismos para garantizar la rendición de cuentas de compañías con presencia transfronteriza; y ii) el crecimiento inusitado de sistemas de identificación biométricos en distintos sectores de la economía, impulsado tanto por compañías locales como por compañías transnacionales. "/>
    <d v="2025-08-06T00:00:00"/>
    <n v="100"/>
    <s v="Se avala el % de cumplimiento de la actividad. El anexo corresponde al entregaba propuesto, informe sobre las conclusiones al rededor la discusión de las prácticas de tratamiento de datos de las empresas transfronteriza. "/>
    <d v="2025-08-28T00:00:00"/>
    <n v="100"/>
    <n v="5"/>
    <x v="8"/>
  </r>
  <r>
    <x v="23"/>
    <s v="DESPACHO DEL SUPERINTENDENTE DELEGADO PARA LA PROTECCIÓN DE DATOS PERSONALES"/>
    <s v="7000.4"/>
    <s v="7000-DESPACHO DEL SUPERINTENDENTE DELEGADO PARA LA PROTECCIÓN DE DATOS PERSONALES"/>
    <n v="4"/>
    <x v="0"/>
    <s v="7000.4"/>
    <s v="Operativo"/>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PND - 2-01-4-c- Seguridad humana y justicia social - Portabilidad de datos para el empoderamiento ciudadano "/>
    <s v="Si"/>
    <s v="C-3503-0200-0012-20104c"/>
    <s v="Política Participación Ciudadana en la Gestión Pública _DIMENSIÓN Gestión con Valores para Resultados"/>
    <s v="PND_1_Fortalecer el empoderamientoDe lasPersonas sobre susDatos"/>
    <s v="Eventos en temas relacionados con datos personales, realizados  (Pantallazos o captura de pantalla /único entregable)"/>
    <n v="40"/>
    <n v="2"/>
    <s v="Númerica"/>
    <s v="# de eventos realizados / 2 eventos a realizar"/>
    <d v="2025-02-04T00:00:00"/>
    <d v="2025-11-28T00:00:00"/>
    <s v="7000-DESPACHO DEL SUPERINTENDENTE DELEGADO PARA LA PROTECCIÓN DE DATOS PERSONALES;_x000a_73-GRUPO DE TRABAJO DE COMUNICACION"/>
    <n v="40"/>
    <n v="100"/>
    <s v="Se realizaron dos eventos en temas relacionados con datos personales. El 12 y 13 de agosto de 2025 se realizó el &quot;XII Congreso Internacional de Protección de Datos Personales&quot;. El 12 de noviembre de 2025 se realizó el evento &quot;Modernización de la Ley 1581 de 2012&quot;."/>
    <m/>
    <n v="100"/>
    <s v="Se verifica el cumplimiento del producto al 100%. El soporte corresponde al entregable propuesto Pantallazos o captura de pantalla que evidencian la realización de los dos eventos realizados sobre datos personales. "/>
    <d v="2025-11-28T00:00:00"/>
    <n v="100"/>
    <n v="40"/>
    <x v="0"/>
  </r>
  <r>
    <x v="23"/>
    <s v="DESPACHO DEL SUPERINTENDENTE DELEGADO PARA LA PROTECCIÓN DE DATOS PERSONALES"/>
    <s v="7000.4.1"/>
    <s v="7000-DESPACHO DEL SUPERINTENDENTE DELEGADO PARA LA PROTECCIÓN DE DATOS PERSONALES"/>
    <n v="4"/>
    <x v="1"/>
    <s v="7000.4.1"/>
    <s v="N/A"/>
    <s v="N/A"/>
    <s v="N/A"/>
    <s v="N/A"/>
    <s v="N/A"/>
    <s v="N/A"/>
    <s v="N/A"/>
    <s v="N/A"/>
    <s v="N/A"/>
    <s v="Solicitar publicación de la fecha del evento en el calendario de eventos de la entidad  al Grupo de Comunicaciones  (captura de pantalla de la publicación de la fecha del evento / único entregable)"/>
    <n v="5"/>
    <n v="2"/>
    <s v="Númerica"/>
    <s v="# de correos electrónicos enviados / 2 correos electrónicos a enviar"/>
    <d v="2025-02-04T00:00:00"/>
    <d v="2025-10-03T00:00:00"/>
    <s v="7000-DESPACHO DEL SUPERINTENDENTE DELEGADO PARA LA PROTECCIÓN DE DATOS PERSONALES"/>
    <n v="2"/>
    <n v="100"/>
    <s v="El 26 de septiembre de 2025 se solicito al Grupo de Comunicaciones de OSCAE la publicación de la fecha del evento &quot;Modernización de la Ley 1581 de 2012&quot; en el calendario de eventos de la entidad. "/>
    <d v="2025-09-26T00:00:00"/>
    <n v="100"/>
    <s v="Se evidencia el cumplimiento de la actividad al 100%, con el soporte de captura de pantalla de la publicación de segundo evento programado &quot;Modernización de la Ley 1581 de 2012&quot;. "/>
    <d v="2025-10-03T00:00:00"/>
    <n v="100"/>
    <n v="2"/>
    <x v="9"/>
  </r>
  <r>
    <x v="23"/>
    <s v="DESPACHO DEL SUPERINTENDENTE DELEGADO PARA LA PROTECCIÓN DE DATOS PERSONALES"/>
    <s v="7000.4.2"/>
    <s v="7000-DESPACHO DEL SUPERINTENDENTE DELEGADO PARA LA PROTECCIÓN DE DATOS PERSONALES"/>
    <n v="4"/>
    <x v="1"/>
    <s v="7000.4.2"/>
    <s v="N/A"/>
    <s v="N/A"/>
    <s v="N/A"/>
    <s v="N/A"/>
    <s v="N/A"/>
    <s v="N/A"/>
    <s v="N/A"/>
    <s v="N/A"/>
    <s v="N/A"/>
    <s v="Diligenciar check list del evento con la fecha definitiva igual a la publicada en el  calendario de eventos  (documento de check list para la realización del evento / único entregable)"/>
    <n v="15"/>
    <n v="2"/>
    <s v="Númerica"/>
    <s v="# de check list diligenciados / 2 check list a diligenciar"/>
    <d v="2025-06-03T00:00:00"/>
    <d v="2025-10-17T00:00:00"/>
    <s v="7000-DESPACHO DEL SUPERINTENDENTE DELEGADO PARA LA PROTECCIÓN DE DATOS PERSONALES"/>
    <n v="6"/>
    <n v="100"/>
    <s v="Se diligenció y envió el checklist del evento &quot;Modernización de la Ley 1581 de 2012&quot;."/>
    <d v="2025-10-17T00:00:00"/>
    <n v="100"/>
    <s v="Se verifica el cumplimiento del 100% de la actividad, los sopores corresponden al check list del segundo evento programado para el 12 de noviembre. "/>
    <d v="2025-10-17T00:00:00"/>
    <n v="100"/>
    <n v="6"/>
    <x v="9"/>
  </r>
  <r>
    <x v="23"/>
    <s v="DESPACHO DEL SUPERINTENDENTE DELEGADO PARA LA PROTECCIÓN DE DATOS PERSONALES"/>
    <s v="7000.4.3"/>
    <s v="7000-DESPACHO DEL SUPERINTENDENTE DELEGADO PARA LA PROTECCIÓN DE DATOS PERSONALES"/>
    <n v="4"/>
    <x v="1"/>
    <s v="7000.4.3"/>
    <s v="N/A"/>
    <s v="N/A"/>
    <s v="N/A"/>
    <s v="N/A"/>
    <s v="N/A"/>
    <s v="N/A"/>
    <s v="N/A"/>
    <s v="N/A"/>
    <s v="N/A"/>
    <s v="Elaborar y enviar agenda definitiva para ser publicada  (correo electrónico con agenda definitiva / único entregable)"/>
    <n v="20"/>
    <n v="2"/>
    <s v="Númerica"/>
    <s v="# de agendas definitivas elaboradas y enviadas / 2 agendas a elaborar y enviar"/>
    <d v="2025-06-03T00:00:00"/>
    <d v="2025-11-07T00:00:00"/>
    <s v="7000-DESPACHO DEL SUPERINTENDENTE DELEGADO PARA LA PROTECCIÓN DE DATOS PERSONALES"/>
    <n v="8"/>
    <n v="100"/>
    <s v="Se envió la agenda definitiva del evento &quot;Modernización de la Ley 1581 de 2012&quot; para ser publicada."/>
    <d v="2025-11-05T00:00:00"/>
    <n v="100"/>
    <s v="Se revisó los soportes los cuales evidencian la ejecución de la actividad programada. "/>
    <d v="2025-11-05T00:00:00"/>
    <n v="100"/>
    <n v="8"/>
    <x v="0"/>
  </r>
  <r>
    <x v="23"/>
    <s v="DESPACHO DEL SUPERINTENDENTE DELEGADO PARA LA PROTECCIÓN DE DATOS PERSONALES"/>
    <s v="7000.4.4"/>
    <s v="7000-DESPACHO DEL SUPERINTENDENTE DELEGADO PARA LA PROTECCIÓN DE DATOS PERSONALES"/>
    <n v="4"/>
    <x v="2"/>
    <s v="7000.4.4"/>
    <s v="N/A"/>
    <s v="N/A"/>
    <s v="N/A"/>
    <s v="N/A"/>
    <s v="N/A"/>
    <s v="N/A"/>
    <s v="N/A"/>
    <s v="N/A"/>
    <s v="N/A"/>
    <s v="Publicar Agenda definitiva  (Captura de pantalla de la publicación)"/>
    <n v="0"/>
    <n v="2"/>
    <s v="Númerica"/>
    <s v="# de agendas publicadas / 2 agendas a publicar"/>
    <d v="2025-06-03T00:00:00"/>
    <d v="2025-11-21T00:00:00"/>
    <s v="73-GRUPO DE TRABAJO DE COMUNICACION"/>
    <n v="0"/>
    <n v="100"/>
    <s v="Se publicó la agenda definitiva del evento &quot;Modernización de la Ley 1581 de 2012&quot;."/>
    <m/>
    <n v="100"/>
    <s v="Se soporta el cumplimiento de la actividad, se sugiere reportar la actividad en el día de la fecha final o 5 días hábiles que se tiene para reportar una vez finalizada dado que si se reporta antes de la fecha no se habita el campo para evaluar la Eficiencia. O la otra alternativa es solicitar modificación del Plan de Acción.   "/>
    <m/>
    <n v="0"/>
    <n v="0"/>
    <x v="0"/>
  </r>
  <r>
    <x v="23"/>
    <s v="DESPACHO DEL SUPERINTENDENTE DELEGADO PARA LA PROTECCIÓN DE DATOS PERSONALES"/>
    <s v="7000.4.5"/>
    <s v="7000-DESPACHO DEL SUPERINTENDENTE DELEGADO PARA LA PROTECCIÓN DE DATOS PERSONALES"/>
    <n v="4"/>
    <x v="1"/>
    <s v="7000.4.5"/>
    <s v="N/A"/>
    <s v="N/A"/>
    <s v="N/A"/>
    <s v="N/A"/>
    <s v="N/A"/>
    <s v="N/A"/>
    <s v="N/A"/>
    <s v="N/A"/>
    <s v="N/A"/>
    <s v="Realizar el evento (fotografías del evento realizado / único entregable)()"/>
    <n v="60"/>
    <n v="2"/>
    <s v="Númerica"/>
    <s v="# de eventos realizados / 2 evento a realizar"/>
    <d v="2025-06-03T00:00:00"/>
    <d v="2025-11-28T00:00:00"/>
    <s v="7000-DESPACHO DEL SUPERINTENDENTE DELEGADO PARA LA PROTECCIÓN DE DATOS PERSONALES;_x000a_73-GRUPO DE TRABAJO DE COMUNICACION"/>
    <n v="24"/>
    <n v="100"/>
    <s v="Se realizó el evento &quot;Modernización de la Ley 1581 de 2012&quot;."/>
    <m/>
    <n v="100"/>
    <s v="Se verifica el cumplimiento de la actividad al 100. El soporte corresponde al entregable propuesto. "/>
    <d v="2025-11-28T00:00:00"/>
    <n v="100"/>
    <n v="24"/>
    <x v="0"/>
  </r>
  <r>
    <x v="23"/>
    <s v="DESPACHO DEL SUPERINTENDENTE DELEGADO PARA LA PROTECCIÓN DE DATOS PERSONALES"/>
    <s v="7000.5"/>
    <s v="7000-DESPACHO DEL SUPERINTENDENTE DELEGADO PARA LA PROTECCIÓN DE DATOS PERSONALES"/>
    <n v="4"/>
    <x v="0"/>
    <s v="7000.5"/>
    <s v="Operativo"/>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PND - 2-01-4-c- Seguridad humana y justicia social - Portabilidad de datos para el empoderamiento ciudadano "/>
    <s v="Si"/>
    <s v="FUNCIONAMIENTO"/>
    <s v="Política Servicio al Ciudadano_DIMENSIÓN Gestión con Valores para Resultados"/>
    <s v="PND_1_Fortalecer el empoderamientoDe lasPersonas sobre susDatos"/>
    <s v="Campaña de divulgación para fortalecer el empoderamiento de las personas sobre sus datos, ejecutada (Pantallazos con la publicación/único entregable)"/>
    <n v="30"/>
    <n v="1"/>
    <s v="Númerica"/>
    <s v="# de Campañas publicadas / 1 Campañas a publicar"/>
    <d v="2025-02-03T00:00:00"/>
    <d v="2025-07-30T00:00:00"/>
    <s v="7000-DESPACHO DEL SUPERINTENDENTE DELEGADO PARA LA PROTECCIÓN DE DATOS PERSONALES;_x000a_73-GRUPO DE TRABAJO DE COMUNICACION"/>
    <n v="30"/>
    <n v="100"/>
    <s v="Se ejecutó una campaña de divulgación sobre el tratamiento de datos personales biométricos en copropiedades para fortalecer el empoderamiento de las personas sobre sus datos. "/>
    <m/>
    <n v="100"/>
    <s v="Se dio cumplimiento a la actividad propuesta antes de la fecha de culminación "/>
    <m/>
    <n v="0"/>
    <n v="30"/>
    <x v="2"/>
  </r>
  <r>
    <x v="23"/>
    <s v="DESPACHO DEL SUPERINTENDENTE DELEGADO PARA LA PROTECCIÓN DE DATOS PERSONALES"/>
    <s v="7000.5.1"/>
    <s v="7000-DESPACHO DEL SUPERINTENDENTE DELEGADO PARA LA PROTECCIÓN DE DATOS PERSONALES"/>
    <n v="4"/>
    <x v="1"/>
    <s v="7000.5.1"/>
    <s v="N/A"/>
    <s v="N/A"/>
    <s v="N/A"/>
    <s v="N/A"/>
    <s v="N/A"/>
    <s v="N/A"/>
    <s v="N/A"/>
    <s v="N/A"/>
    <s v="N/A"/>
    <s v="Diligenciar y enviar al Grupo de trabajo de comunicaciones el brief  de la campaña genérica previa concertación con OSCAE. (correo electrónico con el Brief diligenciado /único entregable)"/>
    <n v="50"/>
    <n v="1"/>
    <s v="Númerica"/>
    <s v="# de Brief de la campaña genérica diligenciado y enviado / 1 Brief de campaña genérica a diligenciar y enviar"/>
    <d v="2025-02-03T00:00:00"/>
    <d v="2025-03-20T00:00:00"/>
    <s v="7000-DESPACHO DEL SUPERINTENDENTE DELEGADO PARA LA PROTECCIÓN DE DATOS PERSONALES"/>
    <n v="15"/>
    <n v="100"/>
    <s v="Se diligenció y envió al Grupo de Comunicaciones de OSCAE el brief de la campaña sobre datos biométricos en copropiedades. "/>
    <d v="2025-03-12T00:00:00"/>
    <n v="100"/>
    <s v="Se valida soporte correspondiente"/>
    <d v="2025-03-12T00:00:00"/>
    <n v="100"/>
    <n v="15"/>
    <x v="6"/>
  </r>
  <r>
    <x v="23"/>
    <s v="DESPACHO DEL SUPERINTENDENTE DELEGADO PARA LA PROTECCIÓN DE DATOS PERSONALES"/>
    <s v="7000.5.2"/>
    <s v="7000-DESPACHO DEL SUPERINTENDENTE DELEGADO PARA LA PROTECCIÓN DE DATOS PERSONALES"/>
    <n v="4"/>
    <x v="2"/>
    <s v="7000.5.2"/>
    <s v="N/A"/>
    <s v="N/A"/>
    <s v="N/A"/>
    <s v="N/A"/>
    <s v="N/A"/>
    <s v="N/A"/>
    <s v="N/A"/>
    <s v="N/A"/>
    <s v="N/A"/>
    <s v="Elaborar y presentar el concepto gráfico y racional de la campaña y sus diferentes ejes temáticos  (correo electrónico con Documento en el que se observe el concepto gráfico y racional de la campaña integral y sus diferentes ejes temáticos /único entregable)"/>
    <n v="0"/>
    <n v="1"/>
    <s v="Númerica"/>
    <s v="# de conceptos gráficos elaborados y presentados / 1 conceptos gráficos a elaborar y presentar"/>
    <d v="2025-03-21T00:00:00"/>
    <d v="2025-05-05T00:00:00"/>
    <s v="73-GRUPO DE TRABAJO DE COMUNICACION"/>
    <n v="0"/>
    <n v="100"/>
    <s v="Se remitió el concepto gráfico y racional de la campaña y sus diferentes ejes temáticos a la Delegatura para la Protección de Datos Personales."/>
    <d v="2025-05-19T00:00:00"/>
    <n v="100"/>
    <s v="Se valida el cumplimiento de la actividad. Se restan 5 puntos en eficiencia, ya que la evidencia no se cumplió en la fecha esperada (que era el 5 de mayo)."/>
    <d v="2025-05-19T00:00:00"/>
    <n v="95"/>
    <n v="0"/>
    <x v="11"/>
  </r>
  <r>
    <x v="23"/>
    <s v="DESPACHO DEL SUPERINTENDENTE DELEGADO PARA LA PROTECCIÓN DE DATOS PERSONALES"/>
    <s v="7000.5.3"/>
    <s v="7000-DESPACHO DEL SUPERINTENDENTE DELEGADO PARA LA PROTECCIÓN DE DATOS PERSONALES"/>
    <n v="4"/>
    <x v="1"/>
    <s v="7000.5.3"/>
    <s v="N/A"/>
    <s v="N/A"/>
    <s v="N/A"/>
    <s v="N/A"/>
    <s v="N/A"/>
    <s v="N/A"/>
    <s v="N/A"/>
    <s v="N/A"/>
    <s v="N/A"/>
    <s v="Revisar y aprobar la propuesta por parte del área responsable (única revisión) /correo electrónico con documento aprobado)"/>
    <n v="50"/>
    <n v="1"/>
    <s v="Númerica"/>
    <s v="# de propuestas revisadas y aprobadas / 1 propuestas a revisar y aprobar"/>
    <d v="2025-05-06T00:00:00"/>
    <d v="2025-05-08T00:00:00"/>
    <s v="7000-DESPACHO DEL SUPERINTENDENTE DELEGADO PARA LA PROTECCIÓN DE DATOS PERSONALES"/>
    <n v="15"/>
    <n v="100"/>
    <s v="Se revisó y aprobó correo electrónico por medio del cual se revisa y aprueba la propuesta recibida con el fin de seguir el proceso de realización de la campaña acordada."/>
    <d v="2025-05-21T00:00:00"/>
    <n v="100"/>
    <s v="Se valida en cumplimiento de la actividad. Se castigan 5 puntos en eficiencia, teniendo en cuenta que el entregable de la actividad se reportó después de la fecha de cumplimiento."/>
    <d v="2025-05-21T00:00:00"/>
    <n v="95"/>
    <n v="15"/>
    <x v="11"/>
  </r>
  <r>
    <x v="23"/>
    <s v="DESPACHO DEL SUPERINTENDENTE DELEGADO PARA LA PROTECCIÓN DE DATOS PERSONALES"/>
    <s v="7000.5.4"/>
    <s v="7000-DESPACHO DEL SUPERINTENDENTE DELEGADO PARA LA PROTECCIÓN DE DATOS PERSONALES"/>
    <n v="4"/>
    <x v="2"/>
    <s v="7000.5.4"/>
    <s v="N/A"/>
    <s v="N/A"/>
    <s v="N/A"/>
    <s v="N/A"/>
    <s v="N/A"/>
    <s v="N/A"/>
    <s v="N/A"/>
    <s v="N/A"/>
    <s v="N/A"/>
    <s v="Ejecutar la campaña  (Capturas de pantalla de la publicación de la campaña)"/>
    <n v="0"/>
    <n v="1"/>
    <s v="Númerica"/>
    <s v="# de Campañas ejecutadas / 1 Total de Campañas a ejecutar"/>
    <d v="2025-05-09T00:00:00"/>
    <d v="2025-07-30T00:00:00"/>
    <s v="73-GRUPO DE TRABAJO DE COMUNICACION"/>
    <n v="0"/>
    <n v="100"/>
    <s v="Se ejecutó la campaña sobre tratamiento de datos personales biométricos en copropiedades entre el 22 de mayo de 2025 y el 19 de junio de 2025. La campaña incluyo piezas y videos en distintas plataformas de redes sociales: Instagram, Facebook, TikTok, X, YouTube y LinkedIn. "/>
    <m/>
    <n v="100"/>
    <s v="El soporte evidencia el cumplimiento de actividad. Se dio cumplimiento antes de la fecha de culminación."/>
    <m/>
    <n v="0"/>
    <n v="0"/>
    <x v="2"/>
  </r>
  <r>
    <x v="24"/>
    <s v="DIRECCION DE INVESTIGACIONES DE PROTECCION AL CONSUMIDOR"/>
    <s v="3100.1"/>
    <s v="3100-DIRECCION DE INVESTIGACIONES DE PROTECCION AL CONSUMIDOR"/>
    <n v="3"/>
    <x v="0"/>
    <s v="3100.1"/>
    <s v="Operativo"/>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PND - 4-04-1-a- Transformación productiva, internacionalización y acción climática - Reindustrialización para la sostenibilidad, el desarrollo económico y social "/>
    <s v="No"/>
    <s v="FUNCIONAMIENTO"/>
    <s v="Política Servicio al Ciudadano_DIMENSIÓN Gestión con Valores para Resultados"/>
    <s v="PND 10_Fortalecer las actividades de inspección, vigilancia y Control ;_x000a_PND_13_Analizar y monitorear los mercadosDigitales"/>
    <s v="Actuaciones oficiosas de inspección y vigilancia en comercio electrónico, orientadas a detectar asimetrías de información o publicidad hacia el consumidor, como un mecanismo que contribuya al fortalecimiento de las relaciones de consumo, realizadas (Relación de los números de radicación de las actuaciones oficiosas de inspección y vigilancia realizadas)"/>
    <n v="40"/>
    <n v="1070"/>
    <s v="Númerica"/>
    <s v="# de actuaciones oficiosas realizadas / 1070 actuaciones oficiosas a realizar"/>
    <d v="2025-02-18T00:00:00"/>
    <d v="2025-11-28T00:00:00"/>
    <s v="3100-DIRECCION DE INVESTIGACIONES DE PROTECCION AL CONSUMIDOR"/>
    <n v="40"/>
    <n v="100"/>
    <s v="Con corte al 28 de noviembre, se hicieron 1.081 visitas permanentes a los comercios electrónicos relacionados en el anexo, correspondientes a:_x000a_25 82990    ENCARGUELO.COM SAS_x000a_25 82972    ALKOSTO S A_x000a_25 82977    ALMACENES EXITO S.A. CAR_x000a_25 82979    BIGFOOT COLOMBIA SAS_x000a_25 82981    CENCOSUD COLOMBIA S.A._x000a_25 83003    FALABELLA.COM S.A.S._x000a_25 83016    ALMACENES EXITO S.A.EXI_x000a_25 83023    MECANELECTRO S.A.S._x000a_25 83036    SODIMAC COLOMBIA S A_x000a_25 83045    IKEA S A S_x000a_25 83076    CENCOSUD COLOMBIA S.A JUM_x000a_25 82538    WHIRLPOOL COLOMBIA S A S_x000a_25 82624    ALKOSTO S A KT_x000a_25 82617    PROYECTO E SAS_x000a_25 82611    MERCADOLIBRE COLOMBIA LTDA_x000a_25 82596    OLIMPICA S.A._x000a_25 82588    PANAMERICANA LIBRERIA Y PAPELERIA S A_x000a_25 82579    CONTINENTE S.A.S._x000a_25 82567    CENCOSUD COLOMBIA S.A MET_x000a_25 82557    NALSANI S.A.S_x000a_El cálculo de indicador corresponde a:_x000a_           1081_x000a_X=    _____ * 100_x000a_         1070_x000a__x000a_Se dio cumplimiento a la programación, la cual se mantuvo de forma periódica. "/>
    <d v="2025-11-28T00:00:00"/>
    <n v="100"/>
    <s v="Se valida el cumplimiento del producto al 100% de conformidad con la meta establecida inicialmente."/>
    <d v="2025-11-28T00:00:00"/>
    <n v="100"/>
    <n v="40"/>
    <x v="0"/>
  </r>
  <r>
    <x v="24"/>
    <s v="DIRECCION DE INVESTIGACIONES DE PROTECCION AL CONSUMIDOR"/>
    <s v="3100.1.2"/>
    <s v="3100-DIRECCION DE INVESTIGACIONES DE PROTECCION AL CONSUMIDOR"/>
    <n v="3"/>
    <x v="1"/>
    <s v="3100.1.2"/>
    <s v="N/A"/>
    <s v="N/A"/>
    <s v="N/A"/>
    <s v="N/A"/>
    <s v="N/A"/>
    <s v="N/A"/>
    <s v="N/A"/>
    <s v="N/A"/>
    <s v="N/A"/>
    <s v="Definir el cronograma de las actuaciones de  inspección a realizar (Documentos con la programación)"/>
    <n v="25"/>
    <n v="1"/>
    <s v="Númerica"/>
    <s v="# de cronogramas realizados / 1 cronogramas a realizar"/>
    <d v="2025-04-01T00:00:00"/>
    <d v="2025-04-30T00:00:00"/>
    <s v="3100-DIRECCION DE INVESTIGACIONES DE PROTECCION AL CONSUMIDOR"/>
    <n v="10"/>
    <n v="100"/>
    <s v="El 30 de abril de 2025, se remitió el cronograma de las actuaciones a realizar."/>
    <d v="2025-04-30T00:00:00"/>
    <n v="100"/>
    <s v="Se valida el cronograma. Es importante que se realice seguimiento al mismo y que se remita en la siguiente actividad una vez se vaya dando cumplimiento a las visitas de inspección."/>
    <d v="2025-04-30T00:00:00"/>
    <n v="100"/>
    <n v="10"/>
    <x v="1"/>
  </r>
  <r>
    <x v="24"/>
    <s v="DIRECCION DE INVESTIGACIONES DE PROTECCION AL CONSUMIDOR"/>
    <s v="3100.1.3"/>
    <s v="3100-DIRECCION DE INVESTIGACIONES DE PROTECCION AL CONSUMIDOR"/>
    <n v="3"/>
    <x v="1"/>
    <s v="3100.1.3"/>
    <s v="N/A"/>
    <s v="N/A"/>
    <s v="N/A"/>
    <s v="N/A"/>
    <s v="N/A"/>
    <s v="N/A"/>
    <s v="N/A"/>
    <s v="N/A"/>
    <s v="N/A"/>
    <s v="Realizar visitas de inspección a personas naturales o jurídicas sujetas de inspección y vigilancia (Relación de los números de radicación de las visitas de inspección web realizadas)"/>
    <n v="60"/>
    <n v="1070"/>
    <s v="Númerica"/>
    <s v="# de actuaciones oficiosas realizadas / 1070 actuaciones oficiosas a realizar"/>
    <d v="2025-04-08T00:00:00"/>
    <d v="2025-11-28T00:00:00"/>
    <s v="3100-DIRECCION DE INVESTIGACIONES DE PROTECCION AL CONSUMIDOR"/>
    <n v="24"/>
    <n v="100"/>
    <s v="Con corte al 28 de noviembre, se hicieron 1.081 visitas permanentes a los comercios electrónicos relacionados en el anexo. Se dio cumplimiento a la programación, la cual se mantuvo de forma periódica. "/>
    <d v="2025-11-28T00:00:00"/>
    <n v="100"/>
    <s v="Se cumplió la meta inicial prevista para la vigencia de 1.070 visitas de inspección realizadas."/>
    <d v="2025-11-28T00:00:00"/>
    <n v="100"/>
    <n v="24"/>
    <x v="0"/>
  </r>
  <r>
    <x v="24"/>
    <s v="DIRECCION DE INVESTIGACIONES DE PROTECCION AL CONSUMIDOR"/>
    <s v="3100.1.1"/>
    <s v="3100-DIRECCION DE INVESTIGACIONES DE PROTECCION AL CONSUMIDOR"/>
    <n v="3"/>
    <x v="1"/>
    <s v="3100.1.1"/>
    <s v="N/A"/>
    <s v="N/A"/>
    <s v="N/A"/>
    <s v="N/A"/>
    <s v="N/A"/>
    <s v="N/A"/>
    <s v="N/A"/>
    <s v="N/A"/>
    <s v="N/A"/>
    <s v="Verificar las denuncias recibidas en 2024 para identificar a los denunciados en el comercio electrónico con el mayor número de quejas (Informe de la verificación realizada)"/>
    <n v="15"/>
    <n v="1"/>
    <s v="Númerica"/>
    <s v="# de informes de verificación  realizados / 1 informe de verificación a realizar"/>
    <d v="2025-02-18T00:00:00"/>
    <d v="2025-03-31T00:00:00"/>
    <s v="3100-DIRECCION DE INVESTIGACIONES DE PROTECCION AL CONSUMIDOR"/>
    <n v="6"/>
    <n v="100"/>
    <s v="Se verificaron las denuncias recibidas en 2024 y se identificaron las personas naturales y/o jurídicas de comercio electrónico con mayor número de quejas."/>
    <d v="2025-03-27T00:00:00"/>
    <n v="100"/>
    <s v="Se verifica evidencia presentada por el área."/>
    <d v="2025-03-27T00:00:00"/>
    <n v="100"/>
    <n v="6"/>
    <x v="6"/>
  </r>
  <r>
    <x v="24"/>
    <s v="DIRECCION DE INVESTIGACIONES DE PROTECCION AL CONSUMIDOR"/>
    <s v="3100.2"/>
    <s v="3100-DIRECCION DE INVESTIGACIONES DE PROTECCION AL CONSUMIDOR"/>
    <n v="3"/>
    <x v="0"/>
    <s v="3100.2"/>
    <s v="Operativo"/>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PES - Cierre de brechas territoriales"/>
    <s v="No"/>
    <s v="C-3503-0200-0015-40401c"/>
    <s v="Política Servicio al Ciudadano_DIMENSIÓN Gestión con Valores para Resultados"/>
    <s v="PND_8_Fortalecer lasCapacidades yConocimiento sobreDerechos yDeberesDe las relacionesDeConsumo;_x000a_PND_9_Ampliar los instrumentosDePrevención"/>
    <s v="Visitas de acompañamiento a establecimientos de comercio ubicados en territorios turísticos, con el objetivo de promover la convergencia regional, realizadas  (Relación de los números de radicación de las visitas de inspección realizadas)"/>
    <n v="40"/>
    <n v="50"/>
    <s v="Númerica"/>
    <s v="# de visitas realizadas / 50 visitas a realizar"/>
    <d v="2025-01-14T00:00:00"/>
    <d v="2025-11-28T00:00:00"/>
    <s v="3100-DIRECCION DE INVESTIGACIONES DE PROTECCION AL CONSUMIDOR"/>
    <n v="40"/>
    <n v="100"/>
    <s v="Al 28 de noviembre se realizaron 50 visitas de acompañamiento a establecimientos de comercio ubicados en Leticia, Providencia, San Andrés, Nuquí y Yopal, en el marco de la estrategia de fortalecimiento institucional en territorios turísticos. De estas, 12 visitas se llevaron a cabo en el mes de noviembre en la ciudad de Yopal._x000a_La meta establecida para la vigencia es de 50 visitas, por lo cual el avance a la fecha corresponde al 100 %._x000a__x000a_ _x000a_ 50_x000a____ * 100_x000a_ 50"/>
    <d v="2025-11-14T00:00:00"/>
    <n v="100"/>
    <s v="Se valida el cumplimiento del producto al 100%, de acuerdo con lo establecido en el indicador."/>
    <d v="2025-11-28T00:00:00"/>
    <n v="100"/>
    <n v="40"/>
    <x v="0"/>
  </r>
  <r>
    <x v="24"/>
    <s v="DIRECCION DE INVESTIGACIONES DE PROTECCION AL CONSUMIDOR"/>
    <s v="3100.2.1"/>
    <s v="3100-DIRECCION DE INVESTIGACIONES DE PROTECCION AL CONSUMIDOR"/>
    <n v="3"/>
    <x v="1"/>
    <s v="3100.2.1"/>
    <s v="N/A"/>
    <s v="N/A"/>
    <s v="N/A"/>
    <s v="N/A"/>
    <s v="N/A"/>
    <s v="N/A"/>
    <s v="N/A"/>
    <s v="N/A"/>
    <s v="N/A"/>
    <s v="Determinar los sectores en los cuales se llevarán a cabo las actuaciones administrativas de inspección, vigilancia y control. (Acta de reunión)"/>
    <n v="15"/>
    <n v="1"/>
    <s v="Númerica"/>
    <s v="# de actas de reuniones realizadas / 1 actas de reunión a realizar"/>
    <d v="2025-01-14T00:00:00"/>
    <d v="2025-02-07T00:00:00"/>
    <s v="3100-DIRECCION DE INVESTIGACIONES DE PROTECCION AL CONSUMIDOR"/>
    <n v="6"/>
    <n v="100"/>
    <s v="Mediante acta de comité de gestión, 16 de enero de 2025, se establecieron los sectores para las actuaciones administrativas a realizar."/>
    <d v="2025-01-16T00:00:00"/>
    <n v="100"/>
    <s v="Se remite acta donde se puede evidenciar los sectores que se van a visitar en 2025, de acuerdo con lo establecido en la actividad del plan de acción."/>
    <d v="2025-01-16T00:00:00"/>
    <n v="100"/>
    <n v="6"/>
    <x v="3"/>
  </r>
  <r>
    <x v="24"/>
    <s v="DIRECCION DE INVESTIGACIONES DE PROTECCION AL CONSUMIDOR"/>
    <s v="3100.2.2"/>
    <s v="3100-DIRECCION DE INVESTIGACIONES DE PROTECCION AL CONSUMIDOR"/>
    <n v="3"/>
    <x v="1"/>
    <s v="3100.2.2"/>
    <s v="N/A"/>
    <s v="N/A"/>
    <s v="N/A"/>
    <s v="N/A"/>
    <s v="N/A"/>
    <s v="N/A"/>
    <s v="N/A"/>
    <s v="N/A"/>
    <s v="N/A"/>
    <s v="Programar las visitas de inspección a realizar (Programación trimestral de las actuaciones administrativas)"/>
    <n v="15"/>
    <n v="4"/>
    <s v="Númerica"/>
    <s v="# de programaciones realizadas / 4 programaciones a realizar"/>
    <d v="2025-01-14T00:00:00"/>
    <d v="2025-10-31T00:00:00"/>
    <s v="3100-DIRECCION DE INVESTIGACIONES DE PROTECCION AL CONSUMIDOR"/>
    <n v="6"/>
    <n v="100"/>
    <s v="Mediante memorando 25-55627-26 se remitió la programación del cuarto trimestre de 2025. _x000a__x000a_Para el porcentaje de cumplimiento, se tiene en cuenta:_x000a_Radicado 25-5527-0 Programación primer trimestre de 2025._x000a_Radicado 25-5527-7 Programación segundo trimestre de 2025._x000a_Radicado 25-5527-15 Programación tercer trimestre de 2025._x000a_Radicado 25-5527-26 Programación cuarto trimestre de 2025."/>
    <d v="2025-10-10T00:00:00"/>
    <n v="100"/>
    <s v="Se valida cumplimiento de la actividad al 100%"/>
    <d v="2025-10-31T00:00:00"/>
    <n v="100"/>
    <n v="6"/>
    <x v="9"/>
  </r>
  <r>
    <x v="24"/>
    <s v="DIRECCION DE INVESTIGACIONES DE PROTECCION AL CONSUMIDOR"/>
    <s v="3100.2.3"/>
    <s v="3100-DIRECCION DE INVESTIGACIONES DE PROTECCION AL CONSUMIDOR"/>
    <n v="3"/>
    <x v="1"/>
    <s v="3100.2.3"/>
    <s v="N/A"/>
    <s v="N/A"/>
    <s v="N/A"/>
    <s v="N/A"/>
    <s v="N/A"/>
    <s v="N/A"/>
    <s v="N/A"/>
    <s v="N/A"/>
    <s v="N/A"/>
    <s v="Realizar las visitas de inspección a las personas naturales o jurídicas sujetas de inspección y vigilancia (Relación de los números de radicación de las visitas de inspección realizados)"/>
    <n v="70"/>
    <n v="50"/>
    <s v="Númerica"/>
    <s v="# de visitas realizadas / 50 visitas a realizar"/>
    <d v="2025-02-07T00:00:00"/>
    <d v="2025-11-28T00:00:00"/>
    <s v="3100-DIRECCION DE INVESTIGACIONES DE PROTECCION AL CONSUMIDOR"/>
    <n v="28"/>
    <n v="100"/>
    <s v="Al 28 de noviembre se realizaron 50 visitas de acompañamiento a establecimientos de comercio ubicados en Leticia, Providencia, San Andrés, Nuquí y Yopal, en el marco de la estrategia de fortalecimiento institucional en territorios turísticos. De estas, 12 visitas se llevaron a cabo en el mes de noviembre en la ciudad de Yopal._x000a_La meta establecida para la vigencia es de 50 visitas, por lo cual el avance a la fecha corresponde al 100 %._x000a__x000a_ _x000a_ 50_x000a____ * 100_x000a_ 50"/>
    <d v="2025-11-14T00:00:00"/>
    <n v="100"/>
    <s v="Se valida el cumplimiento de esta actividad conforme a lo dispuesto en el indicador."/>
    <d v="2025-11-28T00:00:00"/>
    <n v="100"/>
    <n v="28"/>
    <x v="0"/>
  </r>
  <r>
    <x v="24"/>
    <s v="DIRECCION DE INVESTIGACIONES DE PROTECCION AL CONSUMIDOR"/>
    <s v="3100.3"/>
    <s v="3100-DIRECCION DE INVESTIGACIONES DE PROTECCION AL CONSUMIDOR"/>
    <n v="3"/>
    <x v="0"/>
    <s v="3100.3"/>
    <s v="Operativo"/>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PND - 5-31-5-b- Convergencia regional - Entidades públicas territoriales y nacionales fortalecidas "/>
    <s v="No"/>
    <s v="FUNCIONAMIENTO"/>
    <s v="Política Servicio al Ciudadano_DIMENSIÓN Gestión con Valores para Resultados"/>
    <s v="N/A"/>
    <s v="Recursos de reposición interpuestos, decididos dentro de los 6 meses siguientes a su presentación (Relación de los números de radicación de los recursos decididos, fecha de entrada y salida)"/>
    <n v="20"/>
    <n v="80"/>
    <s v="Porcentual"/>
    <s v="% de listado de recursos decididos / 80% de listado de recursos a decidir"/>
    <d v="2025-01-02T00:00:00"/>
    <d v="2025-12-31T00:00:00"/>
    <s v="3100-DIRECCION DE INVESTIGACIONES DE PROTECCION AL CONSUMIDOR"/>
    <n v="20"/>
    <n v="71.08"/>
    <s v="Del total de 83 recursos de reposición recibidos, a 28 de noviembre se han resuelto 63, de los cuales 59 fueron decididos en un tiempo inferior a seis meses, conforme se detalla en el anexo. De manera específica, durante el mes de noviembre se resolvieron dieciocho (18) recursos._x000a_Este resultado representa el 71,08 % del total._x000a_Indicador que corresponde a:_x000a_ _x000a_59_x000a____ * 100_x000a_ 83"/>
    <m/>
    <n v="71.08"/>
    <s v="Se valida el seguimiento presentado conforme a la evidencia."/>
    <m/>
    <m/>
    <n v="14.215999999999999"/>
    <x v="5"/>
  </r>
  <r>
    <x v="24"/>
    <s v="DIRECCION DE INVESTIGACIONES DE PROTECCION AL CONSUMIDOR"/>
    <s v="3100.3.1"/>
    <s v="3100-DIRECCION DE INVESTIGACIONES DE PROTECCION AL CONSUMIDOR"/>
    <n v="3"/>
    <x v="1"/>
    <s v="3100.3.1"/>
    <s v="N/A"/>
    <s v="N/A"/>
    <s v="N/A"/>
    <s v="N/A"/>
    <s v="N/A"/>
    <s v="N/A"/>
    <s v="N/A"/>
    <s v="N/A"/>
    <s v="N/A"/>
    <s v="Crear y actualizar periódicamente el listado de los recursos de reposición que ingresan a partir del 1° de enero hasta el 30 de septiembre de 2025, incluyendo la información necesaria para verificar su cumplimiento (Listado de recursos interpuestos)"/>
    <n v="30"/>
    <n v="1"/>
    <s v="Númerica"/>
    <s v="# de listados realizados / 1 listados a realizar"/>
    <d v="2025-01-02T00:00:00"/>
    <d v="2025-09-30T00:00:00"/>
    <s v="3100-DIRECCION DE INVESTIGACIONES DE PROTECCION AL CONSUMIDOR"/>
    <n v="6"/>
    <n v="100"/>
    <s v="Se estableció el inventario general y actualizado de los recursos que ingresaron a la Dirección de Investigaciones de Protección al Consumidor entre el 1.º de enero y el 30 de septiembre de 2025."/>
    <d v="2025-09-30T00:00:00"/>
    <n v="100"/>
    <s v="Se da cumplimiento a la actividad de acuerdo con lo estipulado"/>
    <d v="2025-10-10T00:00:00"/>
    <n v="100"/>
    <n v="6"/>
    <x v="7"/>
  </r>
  <r>
    <x v="24"/>
    <s v="DIRECCION DE INVESTIGACIONES DE PROTECCION AL CONSUMIDOR"/>
    <s v="3100.3.2"/>
    <s v="3100-DIRECCION DE INVESTIGACIONES DE PROTECCION AL CONSUMIDOR"/>
    <n v="3"/>
    <x v="1"/>
    <s v="3100.3.2"/>
    <s v="N/A"/>
    <s v="N/A"/>
    <s v="N/A"/>
    <s v="N/A"/>
    <s v="N/A"/>
    <s v="N/A"/>
    <s v="N/A"/>
    <s v="N/A"/>
    <s v="N/A"/>
    <s v="Decidir los recursos de reposición interpuestos dentro de los términos definidos. (Relación de los números de radicación de los recursos decididos)"/>
    <n v="70"/>
    <n v="80"/>
    <s v="Porcentual"/>
    <s v="% de listado de recursos decididos / 80% de _x0009_listado de recursos a decidir"/>
    <d v="2025-01-02T00:00:00"/>
    <d v="2025-12-31T00:00:00"/>
    <s v="3100-DIRECCION DE INVESTIGACIONES DE PROTECCION AL CONSUMIDOR"/>
    <n v="14"/>
    <n v="71.08"/>
    <s v="Del total de 83 recursos de reposición recibidos, a 28 de noviembre se han resuelto 63, de los cuales 59 fueron decididos en un tiempo inferior a seis meses, conforme se detalla en el anexo. De manera específica, durante el mes de noviembre se resolvieron dieciocho (18) recursos._x000a_Este resultado representa el 71,08 % del total._x000a_Indicador que corresponde a:_x000a_ _x000a_59_x000a____ * 100_x000a_ 83"/>
    <m/>
    <n v="71.08"/>
    <s v="Se valida el seguimiento conforme a la evidencia presentada"/>
    <m/>
    <m/>
    <n v="9.9512"/>
    <x v="5"/>
  </r>
  <r>
    <x v="25"/>
    <s v="GRUPO DE TRABAJO DE ATENCION AL CIUDADANO"/>
    <s v="72.1"/>
    <s v="72-GRUPO DE TRABAJO DE ATENCION AL CIUDADANO"/>
    <n v="3"/>
    <x v="0"/>
    <s v="72.1"/>
    <s v="Operativo"/>
    <s v="Fortalecer el Sistema Integral de Gestión Institucional en el marco del Modelo Integrado de Planeación y gestión para mejorar la prestación del servicio."/>
    <s v="Cumplimiento de productos del PAI asociados a Promover el enfoque preventivo, diferencial y territorial en el que hacer misional de la entidad _x000a_"/>
    <s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N/A"/>
    <s v="No"/>
    <s v="C-3599-0200-0005-53105b"/>
    <s v="Política Participación Ciudadana en la Gestión Pública _DIMENSIÓN Gestión con Valores para Resultados"/>
    <s v="N/A"/>
    <s v="Estrategia Integral de Relacionamiento Ciudadano, orientada al fortalecimiento de la relación entre la entidad y los ciudadanos, promoviendo la participación, el servicio eficiente y la confianza mutua, ejecutada (Informe de actividades realizadas )"/>
    <n v="30"/>
    <n v="100"/>
    <s v="Porcentual"/>
    <s v="% de  % de plan ejecutado / 100% de % de plan a ejecutar"/>
    <d v="2025-01-15T00:00:00"/>
    <d v="2025-11-14T00:00:00"/>
    <s v="72-GRUPO DE TRABAJO DE ATENCION AL CIUDADANO"/>
    <n v="30"/>
    <n v="0"/>
    <s v="Se ha desarrollado 2 de las 8 actividades formuladas para la vigencia."/>
    <m/>
    <n v="0"/>
    <s v="se avala el avance cualitativo dado a la presente actividad"/>
    <m/>
    <n v="0"/>
    <n v="0"/>
    <x v="0"/>
  </r>
  <r>
    <x v="25"/>
    <s v="GRUPO DE TRABAJO DE ATENCION AL CIUDADANO"/>
    <s v="72.1.1"/>
    <s v="72-GRUPO DE TRABAJO DE ATENCION AL CIUDADANO"/>
    <n v="3"/>
    <x v="1"/>
    <s v="72.1.1"/>
    <s v="N/A"/>
    <s v="N/A"/>
    <s v="N/A"/>
    <s v="N/A"/>
    <s v="N/A"/>
    <s v="N/A"/>
    <s v="N/A"/>
    <s v="N/A"/>
    <s v="N/A"/>
    <s v="Diseñar la estrategia de relacionamiento con la ciudadanía SIC 2025  que incluya el plan de trabajo para su ejecución (Documento de estrategia que incluya plan de trabajo)"/>
    <n v="10"/>
    <n v="1"/>
    <s v="Númerica"/>
    <s v="# de estrategias de relacionamiento diseñadas / 1 Estrategias de relacionamiento a diseñar"/>
    <d v="2025-01-15T00:00:00"/>
    <d v="2025-02-18T00:00:00"/>
    <s v="72-GRUPO DE TRABAJO DE ATENCION AL CIUDADANO"/>
    <n v="3"/>
    <n v="100"/>
    <s v="Se diseñó la Estrategia de relacionamiento con la ciudadanía SIC 2025 en donde se describe el objetivo de esta, se presentan los lineamientos y adecuaciones internas para la interacción con la ciudadanía y se incluye un plan de trabajo con actividades para la intervención y mejora de servicios de atención, aplicación de lenguaje claro y accesibilidad."/>
    <d v="2025-02-18T00:00:00"/>
    <n v="100"/>
    <s v="Se avala el cumplimiento de la presente actividad mediante documento donde se evidencia la estrategia de relacionamiento con el ciudadano  "/>
    <d v="2025-02-18T00:00:00"/>
    <n v="100"/>
    <n v="3"/>
    <x v="3"/>
  </r>
  <r>
    <x v="25"/>
    <s v="GRUPO DE TRABAJO DE ATENCION AL CIUDADANO"/>
    <s v="72.1.2"/>
    <s v="72-GRUPO DE TRABAJO DE ATENCION AL CIUDADANO"/>
    <n v="3"/>
    <x v="1"/>
    <s v="72.1.2"/>
    <s v="N/A"/>
    <s v="N/A"/>
    <s v="N/A"/>
    <s v="N/A"/>
    <s v="N/A"/>
    <s v="N/A"/>
    <s v="N/A"/>
    <s v="N/A"/>
    <s v="N/A"/>
    <s v="Comunicar a los grupos de valor la Estrategia de relacionamiento diseñada  (Capturas de pantalla de la divulgación en la página web y redes sociales)"/>
    <n v="10"/>
    <n v="1"/>
    <s v="Númerica"/>
    <s v="# de estrategias de relacionamiento divulgadas / 1 estrategias de relacionamiento a divulgar"/>
    <d v="2025-02-19T00:00:00"/>
    <d v="2025-02-28T00:00:00"/>
    <s v="72-GRUPO DE TRABAJO DE ATENCION AL CIUDADANO"/>
    <n v="3"/>
    <n v="100"/>
    <s v="Se comunicó a los grupos de valor la Estrategia de relacionamiento con la ciudadanía SIC 2025 mediante publicaciones realizadas en el menú Participa de la página web el 24 de febrero de 2024 en donde se hizo el ejercicio preliminar de consulta y posteriormente se dispuso en el menú de Servicios a la ciudadanía para información de los grupos de interés. Así mismo, el 28 de febrero se divulgó en las redes sociales institucionales como X, Facebook, Instagram y LinkedIn la Estrategia diseñada._x000a_ _x000a_"/>
    <d v="2025-02-28T00:00:00"/>
    <n v="100"/>
    <s v="Se avala el cumplimiento de la presente actividad con las capturas e pantalla y link de publicación estrategias  "/>
    <d v="2025-02-28T00:00:00"/>
    <n v="100"/>
    <n v="3"/>
    <x v="3"/>
  </r>
  <r>
    <x v="25"/>
    <s v="GRUPO DE TRABAJO DE ATENCION AL CIUDADANO"/>
    <s v="72.1.3"/>
    <s v="72-GRUPO DE TRABAJO DE ATENCION AL CIUDADANO"/>
    <n v="3"/>
    <x v="1"/>
    <s v="72.1.3"/>
    <s v="N/A"/>
    <s v="N/A"/>
    <s v="N/A"/>
    <s v="N/A"/>
    <s v="N/A"/>
    <s v="N/A"/>
    <s v="N/A"/>
    <s v="N/A"/>
    <s v="N/A"/>
    <s v="Desarrollar laboratorios de simplicidad para traducir a lenguaje claro documentos de alto tráfico de cara a la ciudadanía  (Informe con el resultado de los laboratorios)"/>
    <n v="15"/>
    <n v="2"/>
    <s v="Númerica"/>
    <s v="# de laboratorios de simplicidad desarrollados / 2 laboratorios de simplicidad a desarrollar"/>
    <d v="2025-03-03T00:00:00"/>
    <d v="2025-09-30T00:00:00"/>
    <s v="72-GRUPO DE TRABAJO DE ATENCION AL CIUDADANO"/>
    <n v="4.5"/>
    <n v="100"/>
    <s v="Se llevaron a cabo los dos laboratorios de simplicidad programados, durante los cuales los grupos de valor identificaron aquellas palabras o expresiones de difícil comprensión. Como resultado de este ejercicio, se realizaron las correspondientes traducciones a lenguaje claro, las cuales fueron incorporadas en el Instructivo del Protocolo de Atención al Ciudadano y en  el contenido del portal de SIC Facilita y en la sección de Preguntas Frecuentes."/>
    <d v="2025-09-30T00:00:00"/>
    <n v="100"/>
    <s v="Se avala el cumplimiento de la presente actividad en el informe se evidencia laboratorio de simplicidad permitió cumplir satisfactoriamente con el objetivo propuesto, orientado a facilitar la comprensión de la información dirigida a los ciudadanos mediante la aplicación de lenguaje claro. Como resultado del trabajo colaborativo con los grupos de valor, se logró la actualización de los contenidos pertinentes, los cuales ya se encuentran en proceso de publicación en el SIGI, garantizando así su di"/>
    <d v="2025-09-30T00:00:00"/>
    <n v="100"/>
    <n v="4.5"/>
    <x v="7"/>
  </r>
  <r>
    <x v="25"/>
    <s v="GRUPO DE TRABAJO DE ATENCION AL CIUDADANO"/>
    <s v="72.1.4"/>
    <s v="72-GRUPO DE TRABAJO DE ATENCION AL CIUDADANO"/>
    <n v="3"/>
    <x v="1"/>
    <s v="72.1.4"/>
    <s v="N/A"/>
    <s v="N/A"/>
    <s v="N/A"/>
    <s v="N/A"/>
    <s v="N/A"/>
    <s v="N/A"/>
    <s v="N/A"/>
    <s v="N/A"/>
    <s v="N/A"/>
    <s v="Traducir la Carta de Trato Digno dirigida a la ciudadanía en una lengua étnica y en braille  (Dos traducciones realizadas)"/>
    <n v="20"/>
    <n v="2"/>
    <s v="Númerica"/>
    <s v="# de traducciones en lenguas étnicas y en braille realizadas / 2 traducciones en lenguas étnicas y en braille a realizar"/>
    <d v="2025-04-01T00:00:00"/>
    <d v="2025-11-14T00:00:00"/>
    <s v="72-GRUPO DE TRABAJO DE ATENCION AL CIUDADANO"/>
    <n v="6"/>
    <n v="50"/>
    <s v="Se realizó la traducción de la Carta de Trato Digno de la SIC al idioma Wayuunaiki, la cual se encuesta publicada en la página Web institucional https://www.sic.gov.co/sites/default/files/Carta%20de%20trato%20digno%20SIC%20Wayuunaiki%20y%20Espa%C3%B1ol.pdf."/>
    <m/>
    <n v="50"/>
    <s v="La actividad requiere la realización de &quot;Dos traducciones&quot; (lengua étnica y braille). El cumplimiento se establece al 50% dado que se reporta y adjunta la evidencia de la traducción de la Carta de Trato Digno al idioma Wayuunaiki. No obstante, la traducción en braille permanece en desarrollo, lo que evidencia que la segunda traducción requerida aún no ha sido finalizada y entregada.  La fecha de finalización de esta actividad era el 14-nov."/>
    <m/>
    <n v="0"/>
    <n v="3"/>
    <x v="0"/>
  </r>
  <r>
    <x v="25"/>
    <s v="GRUPO DE TRABAJO DE ATENCION AL CIUDADANO"/>
    <s v="72.1.5"/>
    <s v="72-GRUPO DE TRABAJO DE ATENCION AL CIUDADANO"/>
    <n v="3"/>
    <x v="1"/>
    <s v="72.1.5"/>
    <s v="N/A"/>
    <s v="N/A"/>
    <s v="N/A"/>
    <s v="N/A"/>
    <s v="N/A"/>
    <s v="N/A"/>
    <s v="N/A"/>
    <s v="N/A"/>
    <s v="N/A"/>
    <s v="Promover el uso de los canales virtuales a través de campañas de comunicación interna y externa  (Evidencias de las campañas realizadas)"/>
    <n v="15"/>
    <n v="2"/>
    <s v="Númerica"/>
    <s v="# de campañas de comunicación interna y externa realizadas / 2 Campañas de comunicación interna y externa a realizar"/>
    <d v="2025-04-07T00:00:00"/>
    <d v="2025-09-30T00:00:00"/>
    <s v="72-GRUPO DE TRABAJO DE ATENCION AL CIUDADANO"/>
    <n v="4.5"/>
    <n v="50"/>
    <s v="Los días 17 y 22 de julio, se publicó en redes sociales la primera campaña orientada a promover el uso del canal virtual de atención al ciudadano a través del servicio virtual de la plataforma SIC Facilita. Esta iniciativa fue acompañada de mensajes clave como: “Solución desde tu casa. Con #SICFacilita puedes presentar tus reclamaciones de forma gratuita, fácil y 100% virtual.”. _x000a_La campaña buscó fomentar el uso de medios digitales para facilitar la interacción entre la ciudadanía y la entidad, promoviendo la eficiencia, accesibilidad y gratuidad en la gestión de reclamaciones._x000a_"/>
    <m/>
    <n v="50"/>
    <s v="Se avala el avance a la presente actividad por cuanto se realizo la primera campaña de comunicación interna. "/>
    <m/>
    <n v="0"/>
    <n v="2.25"/>
    <x v="7"/>
  </r>
  <r>
    <x v="25"/>
    <s v="GRUPO DE TRABAJO DE ATENCION AL CIUDADANO"/>
    <s v="72.1.6"/>
    <s v="72-GRUPO DE TRABAJO DE ATENCION AL CIUDADANO"/>
    <n v="3"/>
    <x v="1"/>
    <s v="72.1.6"/>
    <s v="N/A"/>
    <s v="N/A"/>
    <s v="N/A"/>
    <s v="N/A"/>
    <s v="N/A"/>
    <s v="N/A"/>
    <s v="N/A"/>
    <s v="N/A"/>
    <s v="N/A"/>
    <s v="Desarrollar jornadas de socialización de lineamientos de Atención al Ciudadano a nivel interno  (Evidencias de socialización)"/>
    <n v="10"/>
    <n v="2"/>
    <s v="Númerica"/>
    <s v="# de jornadas de socialización realizadas / 2 jornadas de socialización a realizar"/>
    <d v="2025-05-02T00:00:00"/>
    <d v="2025-09-30T00:00:00"/>
    <s v="72-GRUPO DE TRABAJO DE ATENCION AL CIUDADANO"/>
    <n v="3"/>
    <n v="100"/>
    <s v="La segunda jornada de socialización de lineamientos de Atención al ciudadano se realizó el 24 de septiembre con la temática Sistema de trámites - Trámite 397. Contó con la participación de 112 asistentes."/>
    <d v="2025-09-24T00:00:00"/>
    <n v="100"/>
    <s v="Se aala el cumplimiento de la presene actividadd mediante registro de asistencia y Capacitación generalidades y Gestión Efectiva de PQRSF - SISTEMA DE TRÁMITES dirigida a los ciudadanos. "/>
    <d v="2025-09-24T00:00:00"/>
    <n v="100"/>
    <n v="3"/>
    <x v="7"/>
  </r>
  <r>
    <x v="25"/>
    <s v="GRUPO DE TRABAJO DE ATENCION AL CIUDADANO"/>
    <s v="72.1.7"/>
    <s v="72-GRUPO DE TRABAJO DE ATENCION AL CIUDADANO"/>
    <n v="3"/>
    <x v="1"/>
    <s v="72.1.7"/>
    <s v="N/A"/>
    <s v="N/A"/>
    <s v="N/A"/>
    <s v="N/A"/>
    <s v="N/A"/>
    <s v="N/A"/>
    <s v="N/A"/>
    <s v="N/A"/>
    <s v="N/A"/>
    <s v="Ejecutar el plan de trabajo de la estrategia de relacionamiento con la ciudadanía SIC 2025 (Informe de ejecución de estrategia de relacionamiento elaborado)"/>
    <n v="10"/>
    <n v="100"/>
    <s v="Porcentual"/>
    <s v="% de Avance logrado plan de trabajo / 100% de Avance propuesto plan de trabajo"/>
    <d v="2025-05-02T00:00:00"/>
    <d v="2025-09-30T00:00:00"/>
    <s v="72-GRUPO DE TRABAJO DE ATENCION AL CIUDADANO"/>
    <n v="3"/>
    <n v="96"/>
    <s v="De las dieciséis (16) actividades contempladas en la Estrategia de Relacionamiento con la Ciudadanía – SIC, se retiró la actividad 3.6, correspondiente a “Rediseñar el menú de atención y servicios a la ciudadanía con mejoras en la accesibilidad y experiencia de los usuarios”._x000a__x000a_Asimismo, se informa que todas las actividades programadas fueron ejecutadas, con excepción de la segunda entrega de la actividad relacionada con la traducción de la Carta de Trato Digno al lenguaje braille, la cual permanece en desarrollo."/>
    <m/>
    <n v="96"/>
    <s v="La actividad exige el &quot;Informe de ejecución de estrategia de relacionamiento elaborado&quot;. Los 8 archivos adjuntos, que incluyen el Plan de Trabajo, protocolos, reportes de monitoreo y acciones de cierre de ciclo, validan el reporte del líder del 96% de ejecución del Plan de Estrategia de Relacionamiento con la Ciudadanía. La evidencia es coherente con la elaboración del informe final que documenta el avance de la ejecución del plan. Actividad debió finalizar al 100% el 30-sep."/>
    <m/>
    <n v="0"/>
    <n v="2.88"/>
    <x v="7"/>
  </r>
  <r>
    <x v="25"/>
    <s v="GRUPO DE TRABAJO DE ATENCION AL CIUDADANO"/>
    <s v="72.1.8"/>
    <s v="72-GRUPO DE TRABAJO DE ATENCION AL CIUDADANO"/>
    <n v="3"/>
    <x v="1"/>
    <s v="72.1.8"/>
    <s v="N/A"/>
    <s v="N/A"/>
    <s v="N/A"/>
    <s v="N/A"/>
    <s v="N/A"/>
    <s v="N/A"/>
    <s v="N/A"/>
    <s v="N/A"/>
    <s v="N/A"/>
    <s v="Elaborar y publicar informe con el resultado de la implementación de la estrategia de relacionamiento  (Informe publicado en el página web)"/>
    <n v="10"/>
    <n v="1"/>
    <s v="Númerica"/>
    <s v="# de informes del resultado de la implementación de la estrategia de relacionamiento elaborados y publicados / 1 informes del resultado de la implementación de la estrategia de relacionamiento a elaborar y a publicar"/>
    <d v="2025-10-01T00:00:00"/>
    <d v="2025-11-14T00:00:00"/>
    <s v="72-GRUPO DE TRABAJO DE ATENCION AL CIUDADANO"/>
    <n v="3"/>
    <n v="100"/>
    <s v="Se elaboró el Informe de Cumplimiento de la Estrategia de Relacionamiento con la Ciudadanía – SIC 2025, el cual alcanzó un 96% de ejecución, evidenciando un avance significativo en la implementación de las acciones previstas. El resultado obtenido refleja un nivel alto de cumplimiento y un desempeño favorable en la gestión del relacionamiento con la ciudadanía."/>
    <d v="2025-11-28T00:00:00"/>
    <n v="100"/>
    <s v="La actividad exige el &quot;Informe publicado en la página web&quot;. El documento adjunto, el Informe de Cumplimiento de la Estrategia de Relacionamiento con la Ciudadanía – SIC 2025, incluye la evidencia documental y el enlace que dirige al informe publicado en el sitio web de la entidad, lo cual verifica el cumplimiento del requisito de publicación exigido para el entregable. Dado que la fecha fin fue 14-nov y se reportó 5-dic, se reducen 5 puntos de eficiencia."/>
    <d v="2025-11-14T00:00:00"/>
    <n v="95"/>
    <n v="3"/>
    <x v="0"/>
  </r>
  <r>
    <x v="25"/>
    <s v="GRUPO DE TRABAJO DE ATENCION AL CIUDADANO"/>
    <s v="72.2"/>
    <s v="72-GRUPO DE TRABAJO DE ATENCION AL CIUDADANO"/>
    <n v="3"/>
    <x v="0"/>
    <s v="72.2"/>
    <s v="Operativo"/>
    <s v="Mejorar la oportunidad en la atención de trámites y servicios."/>
    <s v="Avance promedio de cumplimiento de productos asociados a mejorar la oportunidad en la atención de trámites y servicios."/>
    <s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N/A"/>
    <s v="No"/>
    <s v="C-3599-0200-0005-53105b"/>
    <s v="Política Servicio al Ciudadano_DIMENSIÓN Gestión con Valores para Resultados"/>
    <s v="N/A"/>
    <s v="Estrategia de Sinergia Interinstitucional para Jornadas Conjuntas de  Atención a la Ciudadanía, diseñada e implementada (Informe de actividades realizadas)"/>
    <n v="25"/>
    <n v="1"/>
    <s v="Númerica"/>
    <s v="# de Informes realizados / 1 Total de Informes programados"/>
    <d v="2025-02-03T00:00:00"/>
    <d v="2025-12-31T00:00:00"/>
    <s v="72-GRUPO DE TRABAJO DE ATENCION AL CIUDADANO"/>
    <n v="25"/>
    <n v="100"/>
    <s v="Se elaboró el informe de la primera jornada conjunta de atención y capacitación a la ciudadanía realizada el 15 de noviembre, que contó con la participación de cuatro SUPERITNENDENCIAS y en donde se atendieron alrededor de 100 ciudadanos. Se desarrolló en la localidad de Fontibón."/>
    <m/>
    <n v="100"/>
    <s v="El producto &quot;Estrategia de Sinergia Interinstitucional para Jornadas conjuntas...&quot; se valida mediante el Informe de actividades realizadas. Este informe documenta la culminación de la estrategia, la cual se materializó en la &quot;primera jornada conjunta de atención y capacitación&quot; realizada el 15 de noviembre con la participación de cuatro Superintendencias, confirmando que la estrategia ha sido tanto diseñada como implementada, satisfaciendo el entregable requerido."/>
    <m/>
    <m/>
    <n v="25"/>
    <x v="5"/>
  </r>
  <r>
    <x v="25"/>
    <s v="GRUPO DE TRABAJO DE ATENCION AL CIUDADANO"/>
    <s v="72.2.1"/>
    <s v="72-GRUPO DE TRABAJO DE ATENCION AL CIUDADANO"/>
    <n v="3"/>
    <x v="1"/>
    <s v="72.2.1"/>
    <s v="N/A"/>
    <s v="N/A"/>
    <s v="N/A"/>
    <s v="N/A"/>
    <s v="N/A"/>
    <s v="N/A"/>
    <s v="N/A"/>
    <s v="N/A"/>
    <s v="N/A"/>
    <s v="Diseñar la estrategia de sinergia con otras entidades que incluya plan de trabajo   (Documento estrategia (incluye plan de trabajo)"/>
    <n v="30"/>
    <n v="1"/>
    <s v="Númerica"/>
    <s v="# de estrategias de sinergia diseñada / 1 estrategias de sinergia a diseñar"/>
    <d v="2025-02-03T00:00:00"/>
    <d v="2025-03-31T00:00:00"/>
    <s v="72-GRUPO DE TRABAJO DE ATENCION AL CIUDADANO"/>
    <n v="7.5"/>
    <n v="100"/>
    <s v="Se diseñó la Estrategia Sinergia Interinstitucional para jornadas conjuntas de atención a la ciudadanía 2025 la cual tiene objetivos, contextos y el paso a paso para desarrollar las jornadas de relacionamiento con las superintendencias priorizadas. El documento incluye el plan de trabajo y cronograma con cada una de las etapas para su ejecución."/>
    <d v="2025-04-01T00:00:00"/>
    <n v="100"/>
    <s v="Se avala el cumplimiento de la presente actividad, Se ajusta el eficacia al 95% por cuanto la fecha de cumplimiento era 31-03-2025 y su cumplimiento fue el 01-04-2025. "/>
    <d v="2025-04-01T00:00:00"/>
    <n v="95"/>
    <n v="7.5"/>
    <x v="6"/>
  </r>
  <r>
    <x v="25"/>
    <s v="GRUPO DE TRABAJO DE ATENCION AL CIUDADANO"/>
    <s v="72.2.2"/>
    <s v="72-GRUPO DE TRABAJO DE ATENCION AL CIUDADANO"/>
    <n v="3"/>
    <x v="1"/>
    <s v="72.2.2"/>
    <s v="N/A"/>
    <s v="N/A"/>
    <s v="N/A"/>
    <s v="N/A"/>
    <s v="N/A"/>
    <s v="N/A"/>
    <s v="N/A"/>
    <s v="N/A"/>
    <s v="N/A"/>
    <s v="Ejecutar el plan de trabajo de la estrategia de sinergia (Documento de seguimiento trimestral)"/>
    <n v="60"/>
    <n v="100"/>
    <s v="Porcentual"/>
    <s v="% de % de plan ejecutado  / 100% de % de plan a ejecutar"/>
    <d v="2025-04-01T00:00:00"/>
    <d v="2025-12-31T00:00:00"/>
    <s v="72-GRUPO DE TRABAJO DE ATENCION AL CIUDADANO"/>
    <n v="15"/>
    <n v="100"/>
    <s v="Se ejecutó el plan interno para el cumplimiento de la actividad SINERGIA SIC 2025.  Se elaboró el informe de la primera jornada conjunta de atención y capacitación a la ciudadanía realizada el 15 de noviembre, que contó con la participación de cuatro SUPERITNENDENCIAS y en donde se atendieron alrededor de 100 ciudadano."/>
    <m/>
    <n v="100"/>
    <s v="La actividad exige el &quot;Documento de seguimiento trimestral&quot; del plan de trabajo de la Estrategia SINERGIA. Los archivos adjuntos, que consisten en el &quot;Formato plan de trabajo SINERGIA&quot; y su historial de versiones, validan el seguimiento a la ejecución del plan. Además, el informe de la jornada realizada el 15 de noviembre corrobora el cumplimiento de la acción central del plan de trabajo, que era el desarrollo de los eventos conjuntos con otras superintendencias."/>
    <m/>
    <m/>
    <n v="15"/>
    <x v="5"/>
  </r>
  <r>
    <x v="25"/>
    <s v="GRUPO DE TRABAJO DE ATENCION AL CIUDADANO"/>
    <s v="72.2.3"/>
    <s v="72-GRUPO DE TRABAJO DE ATENCION AL CIUDADANO"/>
    <n v="3"/>
    <x v="1"/>
    <s v="72.2.3"/>
    <s v="N/A"/>
    <s v="N/A"/>
    <s v="N/A"/>
    <s v="N/A"/>
    <s v="N/A"/>
    <s v="N/A"/>
    <s v="N/A"/>
    <s v="N/A"/>
    <s v="N/A"/>
    <s v="Elaborar informe final de la estrategia (Informe elaborado)"/>
    <n v="10"/>
    <n v="1"/>
    <s v="Númerica"/>
    <s v="# de informes de resultados de la implementación de la estrategia de elaborados / 1 informes de resultados de la implementación de la estrategia a elaborar"/>
    <d v="2025-12-01T00:00:00"/>
    <d v="2025-12-31T00:00:00"/>
    <s v="72-GRUPO DE TRABAJO DE ATENCION AL CIUDADANO"/>
    <n v="2.5"/>
    <n v="100"/>
    <s v="Se elaboró el informe de la primera jornada conjunta de atención y capacitación a la ciudadanía realizada el 15 de noviembre, que contó con la participación de cuatro SUPERITNENDENCIAS y en donde se atendieron alrededor de 100 ciudadano."/>
    <m/>
    <n v="100"/>
    <s v="La actividad exige el &quot;Informe elaborado&quot; de la estrategia. El entregable se satisface con la presentación del documento &quot;Informe final ejecución estrategia SINERGIA&quot;. El informe documenta la &quot;primera jornada conjunta de atención y capacitación a la ciudadanía&quot; realizada en noviembre, lo cual representa el resultado de la implementación de la estrategia de colaboración interinstitucional (SINERGIA), validando así la elaboración y entrega del informe final requerido."/>
    <m/>
    <m/>
    <n v="2.5"/>
    <x v="5"/>
  </r>
  <r>
    <x v="25"/>
    <s v="GRUPO DE TRABAJO DE ATENCION AL CIUDADANO"/>
    <s v="72.3"/>
    <s v="72-GRUPO DE TRABAJO DE ATENCION AL CIUDADANO"/>
    <n v="3"/>
    <x v="0"/>
    <s v="72.3"/>
    <s v="Innovador"/>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N/A"/>
    <s v="Si"/>
    <s v="C-3599-0200-0005-53105b"/>
    <s v="Política Participación Ciudadana en la Gestión Pública _DIMENSIÓN Gestión con Valores para Resultados"/>
    <s v="N/A"/>
    <s v="Programa de atención a la ciudadanía con enfoque diferencial implementado. (Informe de actividades realizadas )"/>
    <n v="25"/>
    <n v="1"/>
    <s v="Númerica"/>
    <s v="# de Informes realizados / 1 Total de Informes programados"/>
    <d v="2025-02-03T00:00:00"/>
    <d v="2025-11-28T00:00:00"/>
    <s v="142-GRUPO DE TRABAJO DE SERVICIOS ADMINISTRATIVOS Y RECURSOS FÍSICOS;_x000a_20-OFICINA DE TECNOLOGÍA E INFORMÁTICA;_x000a_72-GRUPO DE TRABAJO DE ATENCION AL CIUDADANO"/>
    <n v="25"/>
    <n v="100"/>
    <s v="Se elaboró el Informe de Avance sobre las Acciones de Enfoque Diferencial e Inclusión, en el cual se evidencia que las actividades desarrolladas fortalecieron la accesibilidad, la inclusión y la calidad de la atención a la ciudadanía, consolidando avances significativos en la implementación del enfoque diferencial."/>
    <d v="2025-11-28T00:00:00"/>
    <n v="100"/>
    <s v="El producto &quot;Programa de atención a la ciudadanía con enfoque diferencial implementado&quot; se satisface con el Informe de actividades realizadas. Este informe de avance detalla las acciones ejecutadas para fortalecer la accesibilidad y la inclusión, incluyendo la identificación e intervención de canales y servicios, la jornada con entidades líderes en atención incluyente, y la implementación de la Fase 2 del traductor interactivo, confirmando la implementación del programa."/>
    <d v="2025-11-28T00:00:00"/>
    <n v="100"/>
    <n v="25"/>
    <x v="0"/>
  </r>
  <r>
    <x v="25"/>
    <s v="GRUPO DE TRABAJO DE ATENCION AL CIUDADANO"/>
    <s v="72.3.1"/>
    <s v="72-GRUPO DE TRABAJO DE ATENCION AL CIUDADANO"/>
    <n v="3"/>
    <x v="1"/>
    <s v="72.3.1"/>
    <s v="N/A"/>
    <s v="N/A"/>
    <s v="N/A"/>
    <s v="N/A"/>
    <s v="N/A"/>
    <s v="N/A"/>
    <s v="N/A"/>
    <s v="N/A"/>
    <s v="N/A"/>
    <s v="Identificar e intervenir los canales y servicios a los que se aplicará el enfoque diferencial (Documento con la propuesta de intervención de canales/servicios)"/>
    <n v="15"/>
    <n v="1"/>
    <s v="Númerica"/>
    <s v="# de documentos con propuesta de intervención realizados / 1 documentos con propuesta de intervención a realizar"/>
    <d v="2025-02-03T00:00:00"/>
    <d v="2025-03-14T00:00:00"/>
    <s v="72-GRUPO DE TRABAJO DE ATENCION AL CIUDADANO"/>
    <n v="3.75"/>
    <n v="100"/>
    <s v="Se elaboró un documento con la propuesta de Programa de atención a la ciudadanía con enfoque diferencial. Se iniciará con la intervención del Canal Presencial teniendo en cuenta que los cambios que surjan de esta no requieren recursos tecnológicos, además el contacto directo con el grupo objetivo permitirá adquirir buenas prácticas a ser replicadas en otros canales de atención. Durante la vigencia 2025 se intervendrá también el canal telefónico, el canal virtual y escrito será intervenido en el 2026."/>
    <d v="2025-03-14T00:00:00"/>
    <n v="100"/>
    <s v="OAP avala el cumplimiento de la presente actividad con el entregable que da cuenta la intervención de canales "/>
    <d v="2025-03-14T00:00:00"/>
    <n v="100"/>
    <n v="3.75"/>
    <x v="6"/>
  </r>
  <r>
    <x v="25"/>
    <s v="GRUPO DE TRABAJO DE ATENCION AL CIUDADANO"/>
    <s v="72.3.2"/>
    <s v="72-GRUPO DE TRABAJO DE ATENCION AL CIUDADANO"/>
    <n v="3"/>
    <x v="1"/>
    <s v="72.3.2"/>
    <s v="N/A"/>
    <s v="N/A"/>
    <s v="N/A"/>
    <s v="N/A"/>
    <s v="N/A"/>
    <s v="N/A"/>
    <s v="N/A"/>
    <s v="N/A"/>
    <s v="N/A"/>
    <s v="Implementar la señalización inclusiva en otro lenguaje o idioma para los puntos priorizados de atención al ciudadano presenciales a nivel nacional (Informe de implementación)"/>
    <n v="15"/>
    <n v="1"/>
    <s v="Númerica"/>
    <s v="# de conceptos de viabilidad emitidos / 1 conceptos de viabilidad a emitir"/>
    <d v="2025-03-18T00:00:00"/>
    <d v="2025-08-29T00:00:00"/>
    <s v="142-GRUPO DE TRABAJO DE SERVICIOS ADMINISTRATIVOS Y RECURSOS FÍSICOS;_x000a_72-GRUPO DE TRABAJO DE ATENCION AL CIUDADANO"/>
    <n v="3.75"/>
    <n v="100"/>
    <s v="Se elaboró el reporte de implementación de la señalética inclusiva en el nuevo local de Atención al ciudadano en donde se obtuvo favorabilidad frente a las necesidades identificadas. La señalética diseñada cuenta con el idioma de inglés/español, lenguaje de señas y braille conforme con los lineamientos de la NTC 6047"/>
    <d v="2025-09-29T00:00:00"/>
    <n v="100"/>
    <s v="Se avala el cumplimiento de la presente actividad mediante acta en la cual se incluye el concepto de viabilidad es favorable  de la señalética en idioma inglés, en sistema Braille y con apoyo en Lengua de Señas. Se ajusta la eficiencia al 95% por cuanto la actividad debió ser cumplida en el mes de agosto."/>
    <d v="2025-09-29T00:00:00"/>
    <n v="95"/>
    <n v="3.75"/>
    <x v="8"/>
  </r>
  <r>
    <x v="25"/>
    <s v="GRUPO DE TRABAJO DE ATENCION AL CIUDADANO"/>
    <s v="72.3.3"/>
    <s v="72-GRUPO DE TRABAJO DE ATENCION AL CIUDADANO"/>
    <n v="3"/>
    <x v="1"/>
    <s v="72.3.3"/>
    <s v="N/A"/>
    <s v="N/A"/>
    <s v="N/A"/>
    <s v="N/A"/>
    <s v="N/A"/>
    <s v="N/A"/>
    <s v="N/A"/>
    <s v="N/A"/>
    <s v="N/A"/>
    <s v="Desarrolla jornada  con las entidades líderes en la atención incluyente y documentar las buenas prácticas en la materia (Documento de buenas prácticas identificadas)"/>
    <n v="20"/>
    <n v="1"/>
    <s v="Númerica"/>
    <s v="# de documentos de buenas prácticas generados / 1 documentos de buenas prácticas a generar"/>
    <d v="2025-04-01T00:00:00"/>
    <d v="2025-06-04T00:00:00"/>
    <s v="72-GRUPO DE TRABAJO DE ATENCION AL CIUDADANO"/>
    <n v="5"/>
    <n v="100"/>
    <s v="_x000a_Se han identificado buenas prácticas en la atención a personas con discapacidad visual, sordas y con enfoque de género durante el análisis de los procesos de atención al ciudadano del Instituto Nacional para Ciegos (INCI), el Instituto Nacional para Sordos (INSOR) y la Secretaría Distrital de la Mujer.  Estos nuevos elementos permitirían fortalecer el enfoque diferencial e inclusivo que responda de manera más adecuada a las diversas características y necesidades de la ciudadanía. Serán documentadas e incorporadas en el protocolo de atención al ciudadano y otras serán consideradas para su implementación tanto en el punto de atención presencial actual como en el que se proyecta a futuro para la nueva sede principal."/>
    <d v="2025-06-03T00:00:00"/>
    <n v="100"/>
    <s v="Se avala el cumplimiento de la presente actividad donde mediante un informe se relaciona la los temas que se trataron con el el instituto INCI y que van encaminados a fortalecer las buenas practicas con las personas con discapacidad."/>
    <d v="2025-06-03T00:00:00"/>
    <n v="100"/>
    <n v="5"/>
    <x v="10"/>
  </r>
  <r>
    <x v="25"/>
    <s v="GRUPO DE TRABAJO DE ATENCION AL CIUDADANO"/>
    <s v="72.3.5"/>
    <s v="72-GRUPO DE TRABAJO DE ATENCION AL CIUDADANO"/>
    <n v="3"/>
    <x v="1"/>
    <s v="72.3.5"/>
    <s v="N/A"/>
    <s v="N/A"/>
    <s v="N/A"/>
    <s v="N/A"/>
    <s v="N/A"/>
    <s v="N/A"/>
    <s v="N/A"/>
    <s v="N/A"/>
    <s v="N/A"/>
    <s v="Implementar fase 2 del traductor interactivo  (Adquisición pantalla y en funcionamiento)"/>
    <n v="50"/>
    <n v="1"/>
    <s v="Númerica"/>
    <s v="# de pantallas adquiridas y puestas en funcionamiento / 1 pantallas programas para su adquisición y puesta en funcionamiento"/>
    <d v="2025-06-20T00:00:00"/>
    <d v="2025-11-28T00:00:00"/>
    <s v="20-OFICINA DE TECNOLOGÍA E INFORMÁTICA;_x000a_72-GRUPO DE TRABAJO DE ATENCION AL CIUDADANO"/>
    <n v="12.5"/>
    <n v="100"/>
    <s v="La pantalla interactiva fue adquirida, instalada y puesta en funcionamiento el 17 de octubre en el punto de atención a la ciudadanía de la nueva sede de la SIC. Este servicio virtual de autogestión cuenta con cámara integrada para videollamadas en tiempo real con interpretación en lengua de señas, facilitando la atención a personas con discapacidad auditiva y permitiendo a los usuarios realizar sus gestiones de manera autónoma."/>
    <d v="2025-10-25T00:00:00"/>
    <n v="100"/>
    <s v="El producto &quot;Implementar fase 2 del traductor interactivo&quot; se valida al cumplir con el entregable &quot;Adquisición pantalla y en funcionamiento&quot;. El documento adjunto, Reporte instalación y funcionamiento Pantalla interactiva &quot;kiosco&quot;, confirma que la pantalla fue adquirida, instalada y puesta en servicio el 17 de octubre. Además, se evidencia su funcionalidad, incluyendo el servicio de videollamada con interpretación en lengua de señas, tal como se describe en el documento."/>
    <d v="2025-11-28T00:00:00"/>
    <n v="100"/>
    <n v="12.5"/>
    <x v="0"/>
  </r>
  <r>
    <x v="25"/>
    <s v="GRUPO DE TRABAJO DE ATENCION AL CIUDADANO"/>
    <s v="72.4"/>
    <s v="72-GRUPO DE TRABAJO DE ATENCION AL CIUDADANO"/>
    <n v="3"/>
    <x v="0"/>
    <s v="72.4"/>
    <s v="Operativo"/>
    <s v="Fortalecer el Sistema Integral de Gestión Institucional en el marco del Modelo Integrado de Planeación y gestión para mejorar la prestación del servicio."/>
    <s v="Cumplimiento de productos del PAI asociados a Fortacer el Sistema Integral de Gestión Institucional para mejorar la prestación del servicio. _x000a_"/>
    <s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PND - 5-31-5-b- Convergencia regional - Entidades públicas territoriales y nacionales fortalecidas "/>
    <s v="No"/>
    <s v="C-3599-0200-0005-53105b"/>
    <s v="Política Participación Ciudadana en la Gestión Pública _DIMENSIÓN Gestión con Valores para Resultados"/>
    <s v="PEI_24;_x000a_PES_20230281"/>
    <s v="Estrategia de promoción de la participación ciudadana en la SIC, formulada e implementada  (Informe de actividades realizadas )"/>
    <n v="20"/>
    <n v="30"/>
    <s v="Porcentual"/>
    <s v="% de actividades de participación ciudadana formuladas e implementadas / 30% de actividades de participación ciudadana a formular e implementar"/>
    <d v="2025-01-15T00:00:00"/>
    <d v="2025-12-15T00:00:00"/>
    <s v="72-GRUPO DE TRABAJO DE ATENCION AL CIUDADANO"/>
    <n v="20"/>
    <n v="26"/>
    <s v="En el mes de octubre con corte semana  del 16 al 22 se realizó (2) actividades con consulta ciudadana y/o alcance participativo para la ciudadanía y grupos de valor:_x000a_(1) Articulación interinstitucional para garantizar la adecuada prestación de los servicios de telecomunicaciones en el país._x000a_(1) “Proyecto normativo: Por la cual se establece la cuota para el mantenimiento del Registro Abierto de Evaluadores (RAA). _x000a_En el mes de octubre con corte semana  del 23 al 29 se realizaron (2) actividades con consulta ciudadana y/o alcance participativo para la ciudadanía y grupos de valor:_x000a_(1) Articulación interinstitucional para garantizar la adecuada prestación de los servicios de telecomunicaciones en el país 17/10/2025._x000a_(1) II Congreso de Autoridades con Funciones Jurisdiccionales - Cali 2025 27/10/2025._x000a_Total actividades Octubre: 5_x000a_Total avance de actividades planeadas a corte del 31 de octubre de 2025: 26% incluye las actividades de la Estrategia de Participación SIC 2025"/>
    <m/>
    <n v="26"/>
    <s v="Se avala el avance cualitativo y cuantitativo dado al presente producto de acuerdo sl plsn de trabajo propuesto"/>
    <m/>
    <m/>
    <n v="5.2"/>
    <x v="5"/>
  </r>
  <r>
    <x v="25"/>
    <s v="GRUPO DE TRABAJO DE ATENCION AL CIUDADANO"/>
    <s v="72.4.1"/>
    <s v="72-GRUPO DE TRABAJO DE ATENCION AL CIUDADANO"/>
    <n v="3"/>
    <x v="1"/>
    <s v="72.4.1"/>
    <s v="N/A"/>
    <s v="N/A"/>
    <s v="N/A"/>
    <s v="N/A"/>
    <s v="N/A"/>
    <s v="N/A"/>
    <s v="N/A"/>
    <s v="N/A"/>
    <s v="N/A"/>
    <s v="Diseñar la estrategia de participación ciudadanía SIC 2025 que incluya el plan detrabajo para su ejecución (Documento de estrategia)"/>
    <n v="25"/>
    <n v="1"/>
    <s v="Númerica"/>
    <s v="# de estrategias de participación ciudadana diseñadas / 1 estrategias de participación ciudadana a diseñar"/>
    <d v="2025-01-15T00:00:00"/>
    <d v="2025-02-18T00:00:00"/>
    <s v="72-GRUPO DE TRABAJO DE ATENCION AL CIUDADANO"/>
    <n v="5"/>
    <n v="100"/>
    <s v="Se elaboró la Estrategia de Participación Ciudadana SIC 2025 V01 y el plan de trabajo para su realización. El plan de trabajo está formulado en el formato dispuesto por la Función Pública._x000a_ "/>
    <d v="2025-02-28T00:00:00"/>
    <n v="100"/>
    <s v="Se avala el cumplimiento de la presente actividad "/>
    <d v="2025-03-28T00:00:00"/>
    <n v="100"/>
    <n v="5"/>
    <x v="3"/>
  </r>
  <r>
    <x v="25"/>
    <s v="GRUPO DE TRABAJO DE ATENCION AL CIUDADANO"/>
    <s v="72.4.2"/>
    <s v="72-GRUPO DE TRABAJO DE ATENCION AL CIUDADANO"/>
    <n v="3"/>
    <x v="1"/>
    <s v="72.4.2"/>
    <s v="N/A"/>
    <s v="N/A"/>
    <s v="N/A"/>
    <s v="N/A"/>
    <s v="N/A"/>
    <s v="N/A"/>
    <s v="N/A"/>
    <s v="N/A"/>
    <s v="N/A"/>
    <s v="Comunicar a los grupos de valor la Estrategia de participación ciudadana diseñada  (Capturas de pantalla de la divulgación en la página web y redes sociales)"/>
    <n v="20"/>
    <n v="1"/>
    <s v="Númerica"/>
    <s v="# de estrategias de participación ciudadana comunicadas a la ciudadanía / 1 estrategias de participación ciudadana a comunicar a la ciudadanía"/>
    <d v="2025-02-19T00:00:00"/>
    <d v="2025-02-28T00:00:00"/>
    <s v="72-GRUPO DE TRABAJO DE ATENCION AL CIUDADANO"/>
    <n v="4"/>
    <n v="100"/>
    <s v="Se sometió a consulta de la ciudadanía en general la Estrategia de Participación Ciudadana y se divulgó a través de la página web y en las redes sociales."/>
    <d v="2025-02-28T00:00:00"/>
    <n v="100"/>
    <s v="Se avala cumplimiento de la presente actividad mediante la publicación en la sede electrónica estrategia participación y relacionamiento 2025 "/>
    <d v="2025-02-28T00:00:00"/>
    <n v="100"/>
    <n v="4"/>
    <x v="3"/>
  </r>
  <r>
    <x v="25"/>
    <s v="GRUPO DE TRABAJO DE ATENCION AL CIUDADANO"/>
    <s v="72.4.3"/>
    <s v="72-GRUPO DE TRABAJO DE ATENCION AL CIUDADANO"/>
    <n v="3"/>
    <x v="1"/>
    <s v="72.4.3"/>
    <s v="N/A"/>
    <s v="N/A"/>
    <s v="N/A"/>
    <s v="N/A"/>
    <s v="N/A"/>
    <s v="N/A"/>
    <s v="N/A"/>
    <s v="N/A"/>
    <s v="N/A"/>
    <s v="Ejecutar el plan de trabajo de la estrategia  (Informe trimestral de seguimiento elaborado)"/>
    <n v="30"/>
    <n v="100"/>
    <s v="Porcentual"/>
    <s v="% de  % de plan ejecutado / 100% de % de plan a ejecutar"/>
    <d v="2025-03-03T00:00:00"/>
    <d v="2025-11-14T00:00:00"/>
    <s v="72-GRUPO DE TRABAJO DE ATENCION AL CIUDADANO"/>
    <n v="6"/>
    <n v="73"/>
    <s v="Al 30 de septiembre, la Estrategia de Participación Ciudadana presenta un avance general del 73% en su cumplimiento. A continuación, se detallan los avances por actividad:_x000a_7 actividades han sido ejecutadas en su totalidad (100% de avance)._x000a_La actividad No. 6 “Diseñar e implementar un instrumento de medición de la experiencia” presenta un avance del 95%._x000a_La actividad No. 8 “Divulgar a los ciudadanos y grupos de interés los resultados de la participación” registra un 80% de avance._x000a_La actividad No. 12 “Realizar seguimiento a la Estrategia de Participación Ciudadana” cuenta con un 83% de avance._x000a_La actividad No. 13 “Reportar mensualmente el indicador sectorial” alcanza un 75% de cumplimiento._x000a_La actividad No. 15 “Realizar seguimiento al Plan de Participación Ciudadana SIC” presenta un avance del 56%._x000a__x000a_El resto de las actividades se encuentran dentro del plazo previsto para su ejecución."/>
    <m/>
    <n v="73"/>
    <s v="Se avala elavance dado a la presente actividad la cual se encuentra en ejecución, se adjuntan evidencias tales como: Certificado curso virtual veeduria, evidencia veeduria , participación y servicio al ciudadano, menu participa consultas y participación ciudadana entre otros."/>
    <m/>
    <n v="0"/>
    <n v="4.38"/>
    <x v="0"/>
  </r>
  <r>
    <x v="25"/>
    <s v="GRUPO DE TRABAJO DE ATENCION AL CIUDADANO"/>
    <s v="72.4.4"/>
    <s v="72-GRUPO DE TRABAJO DE ATENCION AL CIUDADANO"/>
    <n v="3"/>
    <x v="1"/>
    <s v="72.4.4"/>
    <s v="N/A"/>
    <s v="N/A"/>
    <s v="N/A"/>
    <s v="N/A"/>
    <s v="N/A"/>
    <s v="N/A"/>
    <s v="N/A"/>
    <s v="N/A"/>
    <s v="N/A"/>
    <s v="Elaborar y publicar informe con el resultado de la implementación de la estrategia de participación ciudadana (Informe publicado en el página web)"/>
    <n v="25"/>
    <n v="1"/>
    <s v="Númerica"/>
    <s v="# de informes de resultados de la implementación de la estrategia de participación ciudadana elaborados / 1 informes de resultados de la implementación de la estrategia de participación ciudadana a elaborar"/>
    <d v="2025-12-01T00:00:00"/>
    <d v="2025-12-15T00:00:00"/>
    <s v="72-GRUPO DE TRABAJO DE ATENCION AL CIUDADANO"/>
    <n v="5"/>
    <n v="100"/>
    <s v="Se elaboró el informe del cumplimiento de la estrategia y se encuentra debidamente publicado en el sitio web."/>
    <m/>
    <n v="100"/>
    <s v="La actividad exige el &quot;Informe publicado en el página web&quot;. Se valida el cumplimiento con dos soportes: el &quot;Informe de los resultados de la Estrategia y Plan de Participación Ciudadana SIC 2025&quot; y el &quot;Registro publicación informe&quot;, este último es una captura que evidencia la publicación formal del informe en el sitio web de la entidad (sección de Transparencia, fecha de publicación 12/12/2025), satisfaciendo el requisito de elaboración y publicación."/>
    <d v="2025-12-05T00:00:00"/>
    <n v="100"/>
    <n v="5"/>
    <x v="5"/>
  </r>
  <r>
    <x v="26"/>
    <s v="GRUPO DE TRABAJO DE APOYO A LA RED NACIONAL DE PROTECCIÓN  AL CONSUMIDOR"/>
    <s v="3003.1"/>
    <s v="3003-GRUPO DE TRABAJO DE APOYO A LA RED NACIONAL DE PROTECCIÓN  AL CONSUMIDOR"/>
    <n v="4"/>
    <x v="0"/>
    <s v="3003.1"/>
    <s v="Operativo"/>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N/A"/>
    <s v="Si"/>
    <s v="C-3503-0200-0009-40401c"/>
    <s v="Política Servicio al Ciudadano_DIMENSIÓN Gestión con Valores para Resultados"/>
    <s v="PND_8_Fortalecer lasCapacidades yConocimiento sobreDerechos yDeberesDe las relacionesDeConsumo"/>
    <s v="Estrategia de difusión dirigida a actores de la cadena de consumo e instituciones para desarrollar los servicios misionales de la Red Nacional de Protección al Consumidor  y  dar a conocer los derechos y deberes de los consumidores en el territorio nacional,  ejecutada  (Informe seguimiento trimestral)"/>
    <n v="20"/>
    <n v="100"/>
    <s v="Porcentual"/>
    <s v="% de avance ejecutado / 100% de meta % programada"/>
    <d v="2025-01-13T00:00:00"/>
    <d v="2025-12-31T00:00:00"/>
    <s v="3000-DESPACHO DEL SUPERINTENDENTE DELEGADO PARA LA PROTECCIÓN DEL CONSUMIDOR;_x000a_3003-GRUPO DE TRABAJO DE APOYO A LA RED NACIONAL DE PROTECCIÓN  AL CONSUMIDOR"/>
    <n v="20"/>
    <n v="83"/>
    <s v="Se comparte el avance cuantitativo hasta el mes de octubre"/>
    <m/>
    <n v="83"/>
    <s v="el avance porcentual registrado, corresponde con las evidencias allegadas"/>
    <m/>
    <m/>
    <n v="16.600000000000001"/>
    <x v="5"/>
  </r>
  <r>
    <x v="26"/>
    <s v="GRUPO DE TRABAJO DE APOYO A LA RED NACIONAL DE PROTECCIÓN  AL CONSUMIDOR"/>
    <s v="3003.1.1"/>
    <s v="3003-GRUPO DE TRABAJO DE APOYO A LA RED NACIONAL DE PROTECCIÓN  AL CONSUMIDOR"/>
    <n v="4"/>
    <x v="1"/>
    <s v="3003.1.1"/>
    <s v="N/A"/>
    <s v="N/A"/>
    <s v="N/A"/>
    <s v="N/A"/>
    <s v="N/A"/>
    <s v="N/A"/>
    <s v="N/A"/>
    <s v="N/A"/>
    <s v="N/A"/>
    <s v="Definir el Plan de difusión (incluye actividades, responsables, fechas y las metas de atenciones, divulgaciones, capacitaciones, sensibilizaciones y campañas .) (Documento Plan de difusión)"/>
    <n v="30"/>
    <n v="1"/>
    <s v="Númerica"/>
    <s v="# de Plan estratégico y cronograma realizado / 1 Plan estratégico y cronograma programado"/>
    <d v="2025-01-13T00:00:00"/>
    <d v="2025-02-03T00:00:00"/>
    <s v="3003-GRUPO DE TRABAJO DE APOYO A LA RED NACIONAL DE PROTECCIÓN  AL CONSUMIDOR"/>
    <n v="6"/>
    <n v="100"/>
    <s v="Se presenta documento de Estrategia de Difusión el cual incluye actividades, responsables fechas y las metas de atenciones, capacitaciones, divulgaciones, para revisión, comentarios y aprobación "/>
    <d v="2025-02-03T00:00:00"/>
    <n v="100"/>
    <s v="Se verifica el cumplimiento de la actividad "/>
    <d v="2025-02-03T00:00:00"/>
    <n v="100"/>
    <n v="6"/>
    <x v="3"/>
  </r>
  <r>
    <x v="26"/>
    <s v="GRUPO DE TRABAJO DE APOYO A LA RED NACIONAL DE PROTECCIÓN  AL CONSUMIDOR"/>
    <s v="3003.1.2"/>
    <s v="3003-GRUPO DE TRABAJO DE APOYO A LA RED NACIONAL DE PROTECCIÓN  AL CONSUMIDOR"/>
    <n v="4"/>
    <x v="2"/>
    <s v="3003.1.2"/>
    <s v="N/A"/>
    <s v="N/A"/>
    <s v="N/A"/>
    <s v="N/A"/>
    <s v="N/A"/>
    <s v="N/A"/>
    <s v="N/A"/>
    <s v="N/A"/>
    <s v="N/A"/>
    <s v="Aprobar el Plan de difusión (Plan Estratégico y Cronograma aprobado por el Coordinador de la RNPC Y/o otras áreas participantes de requerirse.)"/>
    <n v="0"/>
    <n v="1"/>
    <s v="Númerica"/>
    <s v="# de Plan Estratégico y Cronograma de las actividades misionales de la RNPC, aprobado. / 1 Plan Estratégico y Cronograma de las actividades misionales de la RNPC, programado."/>
    <d v="2025-02-03T00:00:00"/>
    <d v="2025-02-28T00:00:00"/>
    <s v="3000-DESPACHO DEL SUPERINTENDENTE DELEGADO PARA LA PROTECCIÓN DEL CONSUMIDOR"/>
    <n v="0"/>
    <n v="100"/>
    <s v="Se adjunta correo de aprobación por parte del Coordinador de la RNPC y la Delegada de Protección al consumidor, así como Documento Final Estrategia y Cronograma de Trabajo"/>
    <d v="2025-02-27T00:00:00"/>
    <n v="100"/>
    <s v="Se verifica el cumplimiento de la actividad "/>
    <d v="2025-02-27T00:00:00"/>
    <n v="100"/>
    <n v="0"/>
    <x v="3"/>
  </r>
  <r>
    <x v="26"/>
    <s v="GRUPO DE TRABAJO DE APOYO A LA RED NACIONAL DE PROTECCIÓN  AL CONSUMIDOR"/>
    <s v="3003.1.3"/>
    <s v="3003-GRUPO DE TRABAJO DE APOYO A LA RED NACIONAL DE PROTECCIÓN  AL CONSUMIDOR"/>
    <n v="4"/>
    <x v="1"/>
    <s v="3003.1.3"/>
    <s v="N/A"/>
    <s v="N/A"/>
    <s v="N/A"/>
    <s v="N/A"/>
    <s v="N/A"/>
    <s v="N/A"/>
    <s v="N/A"/>
    <s v="N/A"/>
    <s v="N/A"/>
    <s v="Ejecutar el Plan de difusión  (Seguimiento trimestral plan y evidencias de ejecución)"/>
    <n v="70"/>
    <n v="100"/>
    <s v="Porcentual"/>
    <s v="% de avance porcentual de las actividades programadas / 100% de Total porcentaje del plan a ejecutar"/>
    <d v="2025-02-03T00:00:00"/>
    <d v="2025-12-31T00:00:00"/>
    <s v="3003-GRUPO DE TRABAJO DE APOYO A LA RED NACIONAL DE PROTECCIÓN  AL CONSUMIDOR"/>
    <n v="14"/>
    <n v="83"/>
    <s v="Para corte 31 de octubre se presenta Plan de difusión acumulado con un avance ponderado del 83%  El cual se soporta con los informes de los componentes que son: Atenciones, Capacitaciones, Divulgaciones y Sensibilizaciones."/>
    <m/>
    <n v="83"/>
    <s v="el avance porcentual registrado, corresponde con las evidencias allegadas"/>
    <m/>
    <m/>
    <n v="11.62"/>
    <x v="5"/>
  </r>
  <r>
    <x v="26"/>
    <s v="GRUPO DE TRABAJO DE APOYO A LA RED NACIONAL DE PROTECCIÓN  AL CONSUMIDOR"/>
    <s v="3003.2"/>
    <s v="3003-GRUPO DE TRABAJO DE APOYO A LA RED NACIONAL DE PROTECCIÓN  AL CONSUMIDOR"/>
    <n v="4"/>
    <x v="0"/>
    <s v="3003.2"/>
    <s v="Operativo"/>
    <s v="Mejorar la oportunidad en la atención de trámites y servicios."/>
    <s v="Avance promedio de cumplimiento de productos asociados a mejorar la oportunidad en la atención de trámites y servicios."/>
    <s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N/A"/>
    <s v="No"/>
    <s v="C-3503-0200-0009-40401c"/>
    <s v="Política Servicio al Ciudadano_DIMENSIÓN Gestión con Valores para Resultados"/>
    <s v="N/A"/>
    <s v="Arreglos Directos desarrollados a través de las atenciones de las Casas y Rutas del Consumidor, realizados. (Informe final)"/>
    <n v="10"/>
    <n v="40"/>
    <s v="Porcentual"/>
    <s v="% de (encuentros realizados/invitaciones enviadas) x 100 / 40% de meta propuesta de encuentros a realizar"/>
    <d v="2025-02-03T00:00:00"/>
    <d v="2025-12-31T00:00:00"/>
    <s v="3003-GRUPO DE TRABAJO DE APOYO A LA RED NACIONAL DE PROTECCIÓN  AL CONSUMIDOR"/>
    <n v="10"/>
    <n v="0"/>
    <s v="Con corte al 30 de junio de 2025, el mecanismo de Arreglo Directo registró un total de 2.377 invitaciones, que derivaron en 1.108 reuniones efectivas. Como resultado, se suscribieron 560 contratos de transacción, lo que refleja el fortalecimiento del mecanismo como una herramienta ágil, segura y efectiva para la solución directa de controversias entre consumidores y proveedores. Estos resultados evidencian una operación sostenida en todo el territorio, con participación activa de las Casas del Consumidor regionales, sedes en Bogotá y Rutas del Consumidor, consolidando el servicio como un canal de atención confiable, de amplio alcance y con capacidad resolutiva. El balance del semestre permite anticipar un segundo periodo igualmente favorable, con proyección de cierre exitoso frente a las metas establecidas para la vigencia."/>
    <m/>
    <n v="0"/>
    <s v="Se aprueba seguimiento cualitativo, se sugiere al área revisar la formula de calculo para reportar seguimientos cuantitativos "/>
    <m/>
    <m/>
    <n v="0"/>
    <x v="5"/>
  </r>
  <r>
    <x v="26"/>
    <s v="GRUPO DE TRABAJO DE APOYO A LA RED NACIONAL DE PROTECCIÓN  AL CONSUMIDOR"/>
    <s v="3003.2.1"/>
    <s v="3003-GRUPO DE TRABAJO DE APOYO A LA RED NACIONAL DE PROTECCIÓN  AL CONSUMIDOR"/>
    <n v="4"/>
    <x v="1"/>
    <s v="3003.2.1"/>
    <s v="N/A"/>
    <s v="N/A"/>
    <s v="N/A"/>
    <s v="N/A"/>
    <s v="N/A"/>
    <s v="N/A"/>
    <s v="N/A"/>
    <s v="N/A"/>
    <s v="N/A"/>
    <s v="Realizar invitaciones de servicio arreglo directo (Informe trimestral acumulado) (Informe elaborado de las invitaciones servicio arreglo directo)"/>
    <n v="30"/>
    <n v="4550"/>
    <s v="Númerica"/>
    <s v="# de invitaciones realizadas / 4550 invitaciones programadas"/>
    <d v="2025-02-03T00:00:00"/>
    <d v="2025-12-31T00:00:00"/>
    <s v="3003-GRUPO DE TRABAJO DE APOYO A LA RED NACIONAL DE PROTECCIÓN  AL CONSUMIDOR"/>
    <n v="3"/>
    <n v="94.1"/>
    <s v="Con corte a 31 de otubre se ha realizado un acumulado de 4.282  invitaciones, lo refleja un avance del 94.10% lo que ubica a la actividad en un nivel de  cumplimiento sobresaliente.  A la fecha del corte, se observa que la mayor contribución proviene de las Casas del Consumidor_x000a_Regionales, con el 80,20% del total de invitaciones, mientras que las Casas del Consumidor de Bogotá aportan el 15.69 % y las Rutas del Consumidor, a través de sus unidades móviles, representan el 4,11 %. Esta distribución evidencia una fuerte participación de los programas regionales como motor principal del avance en la gestión. Este servició permite gestionar y resolver de manera voluntaria, directa y amigable las diferencias en materia de consumo entre proveedores, productores y consumidores de bienes y servicios."/>
    <m/>
    <n v="94.1"/>
    <s v="El avance porcentual corresponde con los anexos allegados "/>
    <m/>
    <m/>
    <n v="2.8229999999999995"/>
    <x v="5"/>
  </r>
  <r>
    <x v="26"/>
    <s v="GRUPO DE TRABAJO DE APOYO A LA RED NACIONAL DE PROTECCIÓN  AL CONSUMIDOR"/>
    <s v="3003.2.2"/>
    <s v="3003-GRUPO DE TRABAJO DE APOYO A LA RED NACIONAL DE PROTECCIÓN  AL CONSUMIDOR"/>
    <n v="4"/>
    <x v="1"/>
    <s v="3003.2.2"/>
    <s v="N/A"/>
    <s v="N/A"/>
    <s v="N/A"/>
    <s v="N/A"/>
    <s v="N/A"/>
    <s v="N/A"/>
    <s v="N/A"/>
    <s v="N/A"/>
    <s v="N/A"/>
    <s v="Realizar Jornada Nacional de las soluciones en materia de protección al consumidor  (Informe jornada Nacional de las soluciones en materia de protección al consumidor)"/>
    <n v="30"/>
    <n v="4"/>
    <s v="Númerica"/>
    <s v="# de jornadas realizadas / 4 jornadas programadas"/>
    <d v="2025-02-03T00:00:00"/>
    <d v="2025-12-31T00:00:00"/>
    <s v="3003-GRUPO DE TRABAJO DE APOYO A LA RED NACIONAL DE PROTECCIÓN  AL CONSUMIDOR"/>
    <n v="3"/>
    <n v="75"/>
    <s v="El informe presenta los resultados consolidados de la Tercera Jornada de las Soluciones 2025, desarrollada del 15 al 19 de septiembre del presente año. El documento recopila información e integra datos cuantitativos y cualitativos sobre invitaciones generadas, reuniones efectivas y contratos de transacción."/>
    <m/>
    <n v="75"/>
    <s v="Se verifica seguimiento en atención a los soportes anexos "/>
    <m/>
    <m/>
    <n v="2.25"/>
    <x v="5"/>
  </r>
  <r>
    <x v="26"/>
    <s v="GRUPO DE TRABAJO DE APOYO A LA RED NACIONAL DE PROTECCIÓN  AL CONSUMIDOR"/>
    <s v="3003.2.3"/>
    <s v="3003-GRUPO DE TRABAJO DE APOYO A LA RED NACIONAL DE PROTECCIÓN  AL CONSUMIDOR"/>
    <n v="4"/>
    <x v="1"/>
    <s v="3003.2.3"/>
    <s v="N/A"/>
    <s v="N/A"/>
    <s v="N/A"/>
    <s v="N/A"/>
    <s v="N/A"/>
    <s v="N/A"/>
    <s v="N/A"/>
    <s v="N/A"/>
    <s v="N/A"/>
    <s v="Realizar encuentros de arreglo directo (Informe arreglos directos realizados)"/>
    <n v="40"/>
    <n v="1820"/>
    <s v="Númerica"/>
    <s v="# de Encuentros de arreglos directos realizados / 1820 Encuentros de arreglos directos programados"/>
    <d v="2025-02-03T00:00:00"/>
    <d v="2025-12-31T00:00:00"/>
    <s v="3003-GRUPO DE TRABAJO DE APOYO A LA RED NACIONAL DE PROTECCIÓN  AL CONSUMIDOR"/>
    <n v="4"/>
    <n v="96"/>
    <s v="Con corte a 31 de octubre se han realizado 1744 encuentros de arreglo directo, lo cual nos permite un avance del 96% respecto a la meta programada la cual esta fijada en 1820 encuentros de arreglo directo. Estas reuniones permitieron que mas usuarios, proveedores y productores participaran en este espacio de comunicación, para abordad diferencias en materia de Consumo."/>
    <m/>
    <n v="96"/>
    <s v="El avance porcentual registrado corresponde con las evidencias  "/>
    <m/>
    <m/>
    <n v="3.84"/>
    <x v="5"/>
  </r>
  <r>
    <x v="26"/>
    <s v="GRUPO DE TRABAJO DE APOYO A LA RED NACIONAL DE PROTECCIÓN  AL CONSUMIDOR"/>
    <s v="3003.3"/>
    <s v="3003-GRUPO DE TRABAJO DE APOYO A LA RED NACIONAL DE PROTECCIÓN  AL CONSUMIDOR"/>
    <n v="4"/>
    <x v="0"/>
    <s v="3003.3"/>
    <s v="Innovador"/>
    <s v="Generar sinergias con agentes nacionales e internacionales que permitan potenciar las capacidades de la SIC._x000a_"/>
    <s v="Cumplimiento de productos del PAI asociados a Generar sinergias con agentes nacionales e internacionales que permitan potenciar las capacidades de la SIC._x000a_"/>
    <s v="1-Generación de oportunidades de cooperación y fortalecimiento de existentes con grupos de interés y de valor.-5-Direccionamiento de la oferta institucional con productos y/o servicios con enfoque preventivo, diferencial y territorial."/>
    <s v="N/A"/>
    <s v="No"/>
    <s v="C-3503-0200-0009-40401c"/>
    <s v="Política Participación Ciudadana en la Gestión Pública _DIMENSIÓN Gestión con Valores para Resultados"/>
    <s v="PND_8_Fortalecer lasCapacidades yConocimiento sobreDerechos yDeberesDe las relacionesDeConsumo;_x000a_PND 10_Fortalecer las actividades de inspección, vigilancia y Control "/>
    <s v="Alcaldías en sus facultades administrativas y de metrología legal frente a la protección al consumidor en el territorio nacional, capacitadas (Informe final)"/>
    <n v="20"/>
    <n v="440"/>
    <s v="Númerica"/>
    <s v="# de alcaldías en materia de protección al consumidor capacitadas(fortalecidas) / 440 alcaldías programadas para capacitar en el 2025 (40total de alcaldías)"/>
    <d v="2025-02-03T00:00:00"/>
    <d v="2025-12-31T00:00:00"/>
    <s v="3003-GRUPO DE TRABAJO DE APOYO A LA RED NACIONAL DE PROTECCIÓN  AL CONSUMIDOR"/>
    <n v="20"/>
    <n v="68.41"/>
    <s v="Durante el mes de octubre, la RNPC llevó a cabo procesos de capacitación en 49 alcaldías.  Con este resultado, el porcentaje de avance acumulado al corte de octubre asciende al 68,41%. Dentro de las Alcaldías capacitadas se encuentran las de los departamentos de  Antioquia, Atlántico, Cauca, choco, Cundinamarca, Bolívar, Boyacá, Caldas, Caquetá, Magdalena, Meta, Nariño, Santander y Tolima entre otros._x000a__x000a_Estas capacitaciones revisten un valor estratégico, dado que las alcaldías, en su calidad de primeras autoridades locales en materia de protección al consumidor, deben estar preparadas para ejercer las funciones que les han sido conferidas por la Ley 1480 de 2011."/>
    <m/>
    <n v="68.41"/>
    <s v="el avance porcentual registrado, corresponde con las evidencias allegadas"/>
    <m/>
    <m/>
    <n v="13.681999999999999"/>
    <x v="5"/>
  </r>
  <r>
    <x v="26"/>
    <s v="GRUPO DE TRABAJO DE APOYO A LA RED NACIONAL DE PROTECCIÓN  AL CONSUMIDOR"/>
    <s v="3003.3.1"/>
    <s v="3003-GRUPO DE TRABAJO DE APOYO A LA RED NACIONAL DE PROTECCIÓN  AL CONSUMIDOR"/>
    <n v="4"/>
    <x v="1"/>
    <s v="3003.3.1"/>
    <s v="N/A"/>
    <s v="N/A"/>
    <s v="N/A"/>
    <s v="N/A"/>
    <s v="N/A"/>
    <s v="N/A"/>
    <s v="N/A"/>
    <s v="N/A"/>
    <s v="N/A"/>
    <s v="Aprobar por parte del coordinador de la RED el cronograma de intervención de alcaldías (Cronograma de intervención de alcaldías aprobado por parte del coordinador de la RED)"/>
    <n v="20"/>
    <n v="1"/>
    <s v="Númerica"/>
    <s v="# de cronogramas aprobado / 1 cronogramas programado"/>
    <d v="2025-02-03T00:00:00"/>
    <d v="2025-02-28T00:00:00"/>
    <s v="3003-GRUPO DE TRABAJO DE APOYO A LA RED NACIONAL DE PROTECCIÓN  AL CONSUMIDOR"/>
    <n v="4"/>
    <n v="100"/>
    <s v="Se  aprobó por parte del coordinador  de laRNPC  el Cronograma de Visitas  a las alcaldías  del territorio nacional  que van ser cubiertas con capacitación de facultades administrativas correspondientes al año 2025 , no obstante  el siguiente cronograma  puede  tener variaciones teniendo en cuenta las novedades  que se puedan presentar  en la operación  y en la programación de las visitas  ."/>
    <d v="2025-02-28T00:00:00"/>
    <n v="100"/>
    <s v="En cadena de correos enviado como evidencia se observa en uno de ellos la aprobación por parte del coordinador Arturo Martínez Ochoa el día 8 de febrero "/>
    <d v="2025-02-28T00:00:00"/>
    <n v="100"/>
    <n v="4"/>
    <x v="3"/>
  </r>
  <r>
    <x v="26"/>
    <s v="GRUPO DE TRABAJO DE APOYO A LA RED NACIONAL DE PROTECCIÓN  AL CONSUMIDOR"/>
    <s v="3003.3.2"/>
    <s v="3003-GRUPO DE TRABAJO DE APOYO A LA RED NACIONAL DE PROTECCIÓN  AL CONSUMIDOR"/>
    <n v="4"/>
    <x v="1"/>
    <s v="3003.3.2"/>
    <s v="N/A"/>
    <s v="N/A"/>
    <s v="N/A"/>
    <s v="N/A"/>
    <s v="N/A"/>
    <s v="N/A"/>
    <s v="N/A"/>
    <s v="N/A"/>
    <s v="N/A"/>
    <s v="Capacitar en materia de protección al consumidor a las alcaldías municipales (Informe trimestral de seguimiento y Listados de Asistencia/registros fotográficos/capturas de pantallas)"/>
    <n v="80"/>
    <n v="440"/>
    <s v="Númerica"/>
    <s v="# de alcaldías capacitadas / 440 alcaldías programadas"/>
    <d v="2025-02-03T00:00:00"/>
    <d v="2025-12-31T00:00:00"/>
    <s v="3003-GRUPO DE TRABAJO DE APOYO A LA RED NACIONAL DE PROTECCIÓN  AL CONSUMIDOR"/>
    <n v="16"/>
    <n v="77.95"/>
    <s v="Durante el mes de noviembre, la RNPC llevó a cabo procesos de capacitación en 43 alcaldías.  Con este resultado, el porcentaje de avance acumulado al corte de noviembre asciende al 77.95%. Dentro de las Alcaldías capacitadas se encuentran las de los departamentos de  Antioquia, Cauca, Norte de Santander (Catatumbo), Caldas, Quindío, Putumayo y Valle del Cauca, Tolima, Sucre, Santander, Bolívar, Meta, Magdalena y Nariño entre otros._x000a_ _x000a_Estas capacitaciones revisten un valor estratégico, dado que las alcaldías, en su calidad de primeras autoridades locales en materia de protección al consumidor, deben estar preparadas para ejercer las funciones que les han sido conferidas por la Ley 1480 de 2011"/>
    <m/>
    <n v="77.95"/>
    <s v="Se verifica el avance porcentual en razón a las evidencias allegadas "/>
    <m/>
    <m/>
    <n v="12.472000000000001"/>
    <x v="5"/>
  </r>
  <r>
    <x v="26"/>
    <s v="GRUPO DE TRABAJO DE APOYO A LA RED NACIONAL DE PROTECCIÓN  AL CONSUMIDOR"/>
    <s v="3003.4"/>
    <s v="3003-GRUPO DE TRABAJO DE APOYO A LA RED NACIONAL DE PROTECCIÓN  AL CONSUMIDOR"/>
    <n v="4"/>
    <x v="0"/>
    <s v="3003.4"/>
    <s v="Operativo"/>
    <s v="Generar sinergias con agentes nacionales e internacionales que permitan potenciar las capacidades de la SIC._x000a_"/>
    <s v="Cumplimiento de productos del PAI asociados a Generar sinergias con agentes nacionales e internacionales que permitan potenciar las capacidades de la SIC._x000a_"/>
    <s v="1-Generación de oportunidades de cooperación y fortalecimiento de existentes con grupos de interés y de valor.-5-Direccionamiento de la oferta institucional con productos y/o servicios con enfoque preventivo, diferencial y territorial."/>
    <s v="N/A"/>
    <s v="Si"/>
    <s v="C-3503-0200-0009-40401c"/>
    <s v="Política Servicio al Ciudadano_DIMENSIÓN Gestión con Valores para Resultados"/>
    <s v="PND_8_Fortalecer lasCapacidades yConocimiento sobreDerechos yDeberesDe las relacionesDeConsumo"/>
    <s v="Cobertura departamental de la Red Nacional de Protección al Consumidor, a través de las Casas de Consumidor de Bienes y Servicios, ampliada (Informe final)"/>
    <n v="15"/>
    <n v="5"/>
    <s v="Númerica"/>
    <s v="# de casas abiertas en departamentos  generando presencia de la Red Nacional de Protección del Consumidor / 5 casas programadas"/>
    <d v="2025-02-03T00:00:00"/>
    <d v="2025-12-19T00:00:00"/>
    <s v="142-GRUPO DE TRABAJO DE SERVICIOS ADMINISTRATIVOS Y RECURSOS FÍSICOS;_x000a_3003-GRUPO DE TRABAJO DE APOYO A LA RED NACIONAL DE PROTECCIÓN  AL CONSUMIDOR;_x000a_73-GRUPO DE TRABAJO DE COMUNICACION"/>
    <n v="15"/>
    <n v="60"/>
    <s v="El 4 de noviembre se llevó a cabo la apertura de la nueva casa del consumidor de bienes y servicios (CCBS) en Soacha, ubicada en la secretaria de Hacienda del Municipio, un punto estratégico que facilita el acceso a la ciudadanía, especialmente a los consumidores. Este evento de inauguración conto con diferentes actores del territorio, como lideres, empresarios, ciudadanía en general y servidores de la SIC._x000a__x000a_La apertura de la tercera casa permite lograr un avance del 60% de la meta programada, correspondiente a las Casas de San Andrés, Santa Marta y Soacha."/>
    <m/>
    <n v="60"/>
    <s v="Se verifica el seguimiento registrado con las evidencias allegadas "/>
    <m/>
    <m/>
    <n v="9"/>
    <x v="5"/>
  </r>
  <r>
    <x v="26"/>
    <s v="GRUPO DE TRABAJO DE APOYO A LA RED NACIONAL DE PROTECCIÓN  AL CONSUMIDOR"/>
    <s v="3003.4.1"/>
    <s v="3003-GRUPO DE TRABAJO DE APOYO A LA RED NACIONAL DE PROTECCIÓN  AL CONSUMIDOR"/>
    <n v="4"/>
    <x v="1"/>
    <s v="3003.4.1"/>
    <s v="N/A"/>
    <s v="N/A"/>
    <s v="N/A"/>
    <s v="N/A"/>
    <s v="N/A"/>
    <s v="N/A"/>
    <s v="N/A"/>
    <s v="N/A"/>
    <s v="N/A"/>
    <s v="Gestionar y firmar los convenios interadministrativos con las entidades del orden nacional y/o alcaldías para la apertura de nuevas CCBS (Informe convenios interadministrativos con las entidades del orden nacional y/o alcaldías para la apertura de nuevas CCBS)"/>
    <n v="20"/>
    <n v="5"/>
    <s v="Númerica"/>
    <s v="# de Convenios firmados / 5 convenios programados para firma"/>
    <d v="2025-02-03T00:00:00"/>
    <d v="2025-12-19T00:00:00"/>
    <s v="3003-GRUPO DE TRABAJO DE APOYO A LA RED NACIONAL DE PROTECCIÓN  AL CONSUMIDOR"/>
    <n v="3"/>
    <n v="0"/>
    <s v="Nos encontramos gestionando con tratativas en las entidades del orden nacional y/o alcaldías, los convenios interadministrativos que brinden expansión a la Red Nacional, por lo cual municipios como Soacha o entidades del orden nacional, como DPS – Quibdó, busca expandir el alcance del programa."/>
    <m/>
    <n v="0"/>
    <s v="Se verifica el avance cualitativo registrado "/>
    <m/>
    <m/>
    <n v="0"/>
    <x v="5"/>
  </r>
  <r>
    <x v="26"/>
    <s v="GRUPO DE TRABAJO DE APOYO A LA RED NACIONAL DE PROTECCIÓN  AL CONSUMIDOR"/>
    <s v="3003.4.2"/>
    <s v="3003-GRUPO DE TRABAJO DE APOYO A LA RED NACIONAL DE PROTECCIÓN  AL CONSUMIDOR"/>
    <n v="4"/>
    <x v="1"/>
    <s v="3003.4.2"/>
    <s v="N/A"/>
    <s v="N/A"/>
    <s v="N/A"/>
    <s v="N/A"/>
    <s v="N/A"/>
    <s v="N/A"/>
    <s v="N/A"/>
    <s v="N/A"/>
    <s v="N/A"/>
    <s v="Realizar la adecuación y dotación del inmueble (infraestructura física, dotación de equipos tecnológicos, bienes de consumo  y personal) para apertura de las nuevas CCBS (Informe por CCBS aperturada) (Informe adecuación infraestructura física del inmueble, dotación de equipos tecnológicos y bienes de consumo y contratistas para apertura de las nuevas CCBS)"/>
    <n v="20"/>
    <n v="5"/>
    <s v="Númerica"/>
    <s v="# de casas adecuadas y dotadas / 5 casas programadas"/>
    <d v="2025-02-03T00:00:00"/>
    <d v="2025-12-19T00:00:00"/>
    <s v="142-GRUPO DE TRABAJO DE SERVICIOS ADMINISTRATIVOS Y RECURSOS FÍSICOS;_x000a_3003-GRUPO DE TRABAJO DE APOYO A LA RED NACIONAL DE PROTECCIÓN  AL CONSUMIDOR"/>
    <n v="3"/>
    <n v="0"/>
    <s v="Nos encontramos revisando las necesidades de las Casas para realizar las adecuaciones y dotación del inmueble (infraestructura física), dado que estas, cuentan con un contrato de obra suscrito por la Red Nacional. Por tal motivo, procedemos con la descripción correspondiente, a fin de que, una vez finalizado el trabajo, se pueda estampar el sello."/>
    <m/>
    <n v="0"/>
    <s v="Se verifica el seguimiento cualitativo realizado "/>
    <m/>
    <m/>
    <n v="0"/>
    <x v="5"/>
  </r>
  <r>
    <x v="26"/>
    <s v="GRUPO DE TRABAJO DE APOYO A LA RED NACIONAL DE PROTECCIÓN  AL CONSUMIDOR"/>
    <s v="3003.4.3"/>
    <s v="3003-GRUPO DE TRABAJO DE APOYO A LA RED NACIONAL DE PROTECCIÓN  AL CONSUMIDOR"/>
    <n v="4"/>
    <x v="1"/>
    <s v="3003.4.3"/>
    <s v="N/A"/>
    <s v="N/A"/>
    <s v="N/A"/>
    <s v="N/A"/>
    <s v="N/A"/>
    <s v="N/A"/>
    <s v="N/A"/>
    <s v="N/A"/>
    <s v="N/A"/>
    <s v="Realizar la inauguración y poner en operacion las Casas del Consumidor de Bienes y Servicios en el territorio nacional (Informe por CCBS aperturada) (Informe por CCBS apertura da y puesta en operación)"/>
    <n v="60"/>
    <n v="5"/>
    <s v="Númerica"/>
    <s v="# de casas abiertas en departamentos generando presencia de la Red Nacional de Protección del Consumidor / 5 casas programadas"/>
    <d v="2025-02-03T00:00:00"/>
    <d v="2025-12-19T00:00:00"/>
    <s v="3003-GRUPO DE TRABAJO DE APOYO A LA RED NACIONAL DE PROTECCIÓN  AL CONSUMIDOR;_x000a_73-GRUPO DE TRABAJO DE COMUNICACION"/>
    <n v="9"/>
    <n v="60"/>
    <s v="El 4 de noviembre se llevó a cabo la inauguración de la nueva casa del consumidor de bienes y servicios (CCBS) en Soacha, ubicada en la secretaria de Hacienda del Municipio, un punto estratégico que facilita el acceso a la ciudadanía, especialmente a los consumidores. Este evento de inauguración conto con diferentes actores del territorio, como lideres, empresarios, ciudadanía en general y servidores de la SIC._x000a__x000a_La inauguración de la tercera casa permite lograr un avance del 60% de la meta programada, correspondiente a las Casas de San Andrés, Santa Marta y Soacha."/>
    <m/>
    <n v="60"/>
    <s v="Se verifica seguimiento en atención a los soportes allegados "/>
    <m/>
    <m/>
    <n v="5.4"/>
    <x v="5"/>
  </r>
  <r>
    <x v="26"/>
    <s v="GRUPO DE TRABAJO DE APOYO A LA RED NACIONAL DE PROTECCIÓN  AL CONSUMIDOR"/>
    <s v="3003.5"/>
    <s v="3003-GRUPO DE TRABAJO DE APOYO A LA RED NACIONAL DE PROTECCIÓN  AL CONSUMIDOR"/>
    <n v="4"/>
    <x v="0"/>
    <s v="3003.5"/>
    <s v="Innovador"/>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PND - 5-31-5-b- Convergencia regional - Entidades públicas territoriales y nacionales fortalecidas "/>
    <s v="Si"/>
    <s v="C-3503-0200-0009-40401c"/>
    <s v="Política Gestión del Conocimiento y la Innovación _DIMENSIÓN Gestión del conocimiento y la innovación"/>
    <s v="PEI_17;_x000a_PES_20230197;_x000a_PND_8_Fortalecer lasCapacidades yConocimiento sobreDerechos yDeberesDe las relacionesDeConsumo"/>
    <s v="Guía de Aprendizaje en Derecho de Consumo traducida a lenguaje de minorías étnicas, elaborada y socializada  (Guía en formato digital)"/>
    <n v="20"/>
    <n v="1"/>
    <s v="Númerica"/>
    <s v="# de Guía de Aprendizaje en Derecho de Consumo traducida a lenguaje de minorías étnicas, elaborada y socializada / 1 Guía de Aprendizaje en Derecho de Consumo traducida a lenguaje de minorías étnicas. Programada"/>
    <d v="2025-02-03T00:00:00"/>
    <d v="2025-12-15T00:00:00"/>
    <s v="3003-GRUPO DE TRABAJO DE APOYO A LA RED NACIONAL DE PROTECCIÓN  AL CONSUMIDOR;_x000a_71-GRUPO DE TRABAJO DE FORMACION"/>
    <n v="20"/>
    <n v="100"/>
    <s v="Se traduce la Guía del consumidor NNA a Wayuunaiki, se cumple con la diagramación y se socializa acorde a la estrategia."/>
    <d v="2025-10-17T00:00:00"/>
    <n v="100"/>
    <s v="el avance porcentual registrado, corresponde con las evidencias allegadas"/>
    <m/>
    <m/>
    <n v="20"/>
    <x v="5"/>
  </r>
  <r>
    <x v="26"/>
    <s v="GRUPO DE TRABAJO DE APOYO A LA RED NACIONAL DE PROTECCIÓN  AL CONSUMIDOR"/>
    <s v="3003.5.1"/>
    <s v="3003-GRUPO DE TRABAJO DE APOYO A LA RED NACIONAL DE PROTECCIÓN  AL CONSUMIDOR"/>
    <n v="4"/>
    <x v="1"/>
    <s v="3003.5.1"/>
    <s v="N/A"/>
    <s v="N/A"/>
    <s v="N/A"/>
    <s v="N/A"/>
    <s v="N/A"/>
    <s v="N/A"/>
    <s v="N/A"/>
    <s v="N/A"/>
    <s v="N/A"/>
    <s v="Definir el grupo étnico para la traducción de la Guía de Aprendizaje en Derecho de Consumo  (Acta de acuerdo de grupo étnico definido)"/>
    <n v="10"/>
    <n v="1"/>
    <s v="Númerica"/>
    <s v="# de Grupo Étnico definido para realizar la traducción de la guía / 1 Grupo Étnico  por definir para realizar la traducción de la guía"/>
    <d v="2025-02-03T00:00:00"/>
    <d v="2025-03-31T00:00:00"/>
    <s v="3003-GRUPO DE TRABAJO DE APOYO A LA RED NACIONAL DE PROTECCIÓN  AL CONSUMIDOR;_x000a_71-GRUPO DE TRABAJO DE FORMACION"/>
    <n v="2"/>
    <n v="100"/>
    <s v="Se realiza reunión el 27 de marzo, en donde se realizó la presentación de la propuesta para la definición del Grupo étnico para la traducción de la guía NNA de la RNPC en donde se sugiere y define el grupo étnico WAYUUNAIKI_x000a__x000a__x000a_Para soporte de esta actividad se adjuntan: _x000a__x000a_a. Acta firma  de la sesión."/>
    <d v="2025-03-27T00:00:00"/>
    <n v="100"/>
    <s v="Se verifica el cumplimiento de la actividad con la evidencia aportada "/>
    <d v="2025-03-27T00:00:00"/>
    <n v="100"/>
    <n v="2"/>
    <x v="6"/>
  </r>
  <r>
    <x v="26"/>
    <s v="GRUPO DE TRABAJO DE APOYO A LA RED NACIONAL DE PROTECCIÓN  AL CONSUMIDOR"/>
    <s v="3003.5.2"/>
    <s v="3003-GRUPO DE TRABAJO DE APOYO A LA RED NACIONAL DE PROTECCIÓN  AL CONSUMIDOR"/>
    <n v="4"/>
    <x v="1"/>
    <s v="3003.5.2"/>
    <s v="N/A"/>
    <s v="N/A"/>
    <s v="N/A"/>
    <s v="N/A"/>
    <s v="N/A"/>
    <s v="N/A"/>
    <s v="N/A"/>
    <s v="N/A"/>
    <s v="N/A"/>
    <s v="Consolidar y traducir la Guía de Aprendizaje en Derecho de Consumo en lenguaje étnico aprobada (Guía de Aprendizaje en Derecho de Consumo en lenguaje étnico aprobada y traducida)"/>
    <n v="50"/>
    <n v="1"/>
    <s v="Númerica"/>
    <s v="# de Guía de Aprendizaje en Derecho de Consumo en lenguaje étnico, traducida / 1 Guía de Aprendizaje en Derecho de Consumo en lenguaje étnico, por traducir"/>
    <d v="2025-04-01T00:00:00"/>
    <d v="2025-08-29T00:00:00"/>
    <s v="3003-GRUPO DE TRABAJO DE APOYO A LA RED NACIONAL DE PROTECCIÓN  AL CONSUMIDOR"/>
    <n v="10"/>
    <n v="100"/>
    <s v="Se realiza la traducción y diagramación de la Guía de Derechos de Niños, Niñas y Adolescentes a lenguaje Wayuunaiki"/>
    <m/>
    <n v="100"/>
    <s v="Se verifica el cumplimiento con los soportes allegados "/>
    <m/>
    <n v="100"/>
    <n v="10"/>
    <x v="8"/>
  </r>
  <r>
    <x v="26"/>
    <s v="GRUPO DE TRABAJO DE APOYO A LA RED NACIONAL DE PROTECCIÓN  AL CONSUMIDOR"/>
    <s v="3003.5.3"/>
    <s v="3003-GRUPO DE TRABAJO DE APOYO A LA RED NACIONAL DE PROTECCIÓN  AL CONSUMIDOR"/>
    <n v="4"/>
    <x v="1"/>
    <s v="3003.5.3"/>
    <s v="N/A"/>
    <s v="N/A"/>
    <s v="N/A"/>
    <s v="N/A"/>
    <s v="N/A"/>
    <s v="N/A"/>
    <s v="N/A"/>
    <s v="N/A"/>
    <s v="N/A"/>
    <s v="Definir la Estrategia de socialización de la Guía de Aprendizaje en Derecho de Consumo (Documento Estrategia de socialización de la Guía de Aprendizaje en Derecho de Consumo)"/>
    <n v="20"/>
    <n v="1"/>
    <s v="Númerica"/>
    <s v="# de Estrategia definida / 1 Estrategia por definir"/>
    <d v="2025-06-03T00:00:00"/>
    <d v="2025-08-29T00:00:00"/>
    <s v="3003-GRUPO DE TRABAJO DE APOYO A LA RED NACIONAL DE PROTECCIÓN  AL CONSUMIDOR"/>
    <n v="4"/>
    <n v="100"/>
    <s v="Se aprueba por parte de la Coordinación de la RNPC la estrategia de socialización de la Guía NNA. _x000a_"/>
    <m/>
    <n v="100"/>
    <s v="Se verifica el cumplimiento al 100% de la actividad planeada: el soporte corresponde a documento de la estrategia de socialización de la guía de aprendizaje "/>
    <d v="2025-09-01T00:00:00"/>
    <n v="100"/>
    <n v="4"/>
    <x v="8"/>
  </r>
  <r>
    <x v="26"/>
    <s v="GRUPO DE TRABAJO DE APOYO A LA RED NACIONAL DE PROTECCIÓN  AL CONSUMIDOR"/>
    <s v="3003.5.4"/>
    <s v="3003-GRUPO DE TRABAJO DE APOYO A LA RED NACIONAL DE PROTECCIÓN  AL CONSUMIDOR"/>
    <n v="4"/>
    <x v="1"/>
    <s v="3003.5.4"/>
    <s v="N/A"/>
    <s v="N/A"/>
    <s v="N/A"/>
    <s v="N/A"/>
    <s v="N/A"/>
    <s v="N/A"/>
    <s v="N/A"/>
    <s v="N/A"/>
    <s v="N/A"/>
    <s v="Aplicar la estrategia de socialización definida (Informe de aplicación de la estrategia)"/>
    <n v="20"/>
    <n v="1"/>
    <s v="Númerica"/>
    <s v="# de Estrategia de  socializada / 1 Estrategia programada"/>
    <d v="2025-09-01T00:00:00"/>
    <d v="2025-12-15T00:00:00"/>
    <s v="3003-GRUPO DE TRABAJO DE APOYO A LA RED NACIONAL DE PROTECCIÓN  AL CONSUMIDOR"/>
    <n v="4"/>
    <n v="100"/>
    <s v="La Estrategia de Socialización fue ajustada a partir de una reorientación solicitada por la Superintendente, considerando su presencia en el evento y el impacto territorial esperado del material. El ajuste fue solicitado desde el área de Formación a la Coordinación de la RNPC, informada de las solicitudes y acompañante permanente del proceso adelantado por el equipo. La directriz implicó ampliar el alcance inicialmente previsto en una institución educativa, convocando representantes de distintos municipios para fortalecer el impacto territorial. Se redefinió la metodología para integrar a estudiantes, docentes, liderazgos y actores institucionales en mesas de trabajo colectivas. El ajuste incorpora únicamente los momentos metodológicos, actividades y materiales aplicados durante la jornada del 17 de octubre en Riohacha, eliminando elementos no utilizados y garantizando coherencia entre la estrategia, la ejecución y las evidencias del evento."/>
    <m/>
    <n v="100"/>
    <s v="Se verifica el cumplimiento de la actividad con las evidencias allegadas "/>
    <m/>
    <m/>
    <n v="4"/>
    <x v="5"/>
  </r>
  <r>
    <x v="26"/>
    <s v="GRUPO DE TRABAJO DE APOYO A LA RED NACIONAL DE PROTECCIÓN  AL CONSUMIDOR"/>
    <s v="3003.6"/>
    <s v="3003-GRUPO DE TRABAJO DE APOYO A LA RED NACIONAL DE PROTECCIÓN  AL CONSUMIDOR"/>
    <n v="4"/>
    <x v="0"/>
    <s v="3003.6"/>
    <s v="Innovador"/>
    <s v="Generar sinergias con agentes nacionales e internacionales que permitan potenciar las capacidades de la SIC._x000a_"/>
    <s v="Cumplimiento de productos del PAI asociados a Generar sinergias con agentes nacionales e internacionales que permitan potenciar las capacidades de la SIC._x000a_"/>
    <s v="1-Generación de oportunidades de cooperación y fortalecimiento de existentes con grupos de interés y de valor.-5-Direccionamiento de la oferta institucional con productos y/o servicios con enfoque preventivo, diferencial y territorial."/>
    <s v="N/A"/>
    <s v="No"/>
    <s v="C-3503-0200-0009-40401c"/>
    <s v="Política Participación Ciudadana en la Gestión Pública _DIMENSIÓN Gestión con Valores para Resultados"/>
    <s v="PND_8_Fortalecer lasCapacidades yConocimiento sobreDerechos yDeberesDe las relacionesDeConsumo"/>
    <s v="Cartilla Consufondo que permita mejorar el conocimiento e impacto en la protección de los consumidores de bienes y servicios a Ligas y asociaciones de consumidores, así como universidades en su condición de Entidades Sin Ánimo de Lucro de Reconocida Idoneidad. (Cartilla elaborada /correo de aprobación).&quot;"/>
    <n v="15"/>
    <n v="1"/>
    <s v="Númerica"/>
    <s v="# de Cartilla elaborada y aprobada. / 1 Cartilla programada"/>
    <d v="2025-02-03T00:00:00"/>
    <d v="2025-06-27T00:00:00"/>
    <s v="3003-GRUPO DE TRABAJO DE APOYO A LA RED NACIONAL DE PROTECCIÓN  AL CONSUMIDOR"/>
    <n v="15"/>
    <n v="100"/>
    <s v="Tras el análisis realizado y la decisión de no continuar con la convocatoria CONSUFONDO 2025, así como la respectiva autorización para la modificación del alcance, y contando con la aprobación final de los documentos asociados, se da por finalizada la actualización de la Cartilla CONSUFONDO para la vigencia 2025._x000a_Se anexa la cartilla actualizada y los correos de aprobación correspondientes."/>
    <d v="2025-06-27T00:00:00"/>
    <n v="100"/>
    <s v="Se verifica cumplimiento de la actividad con los soportes allegados y dentro de los tiempos establecido, se otorga 100% de eficiencia "/>
    <d v="2025-06-27T00:00:00"/>
    <n v="100"/>
    <n v="15"/>
    <x v="10"/>
  </r>
  <r>
    <x v="26"/>
    <s v="GRUPO DE TRABAJO DE APOYO A LA RED NACIONAL DE PROTECCIÓN  AL CONSUMIDOR"/>
    <s v="3003.6.1"/>
    <s v="3003-GRUPO DE TRABAJO DE APOYO A LA RED NACIONAL DE PROTECCIÓN  AL CONSUMIDOR"/>
    <n v="4"/>
    <x v="1"/>
    <s v="3003.6.1"/>
    <s v="N/A"/>
    <s v="N/A"/>
    <s v="N/A"/>
    <s v="N/A"/>
    <s v="N/A"/>
    <s v="N/A"/>
    <s v="N/A"/>
    <s v="N/A"/>
    <s v="N/A"/>
    <s v="Elaborar estudios previos  (Documento Estudios previos aprobados secretaria general y jurídica)"/>
    <n v="10"/>
    <n v="1"/>
    <s v="Númerica"/>
    <s v="# de estudios previos elaborados / 1 estudios previos a elaborar"/>
    <d v="2025-02-03T00:00:00"/>
    <d v="2025-04-14T00:00:00"/>
    <s v="3003-GRUPO DE TRABAJO DE APOYO A LA RED NACIONAL DE PROTECCIÓN  AL CONSUMIDOR"/>
    <n v="1.5"/>
    <n v="100"/>
    <s v="Se da cumplimiento a la Actividad 1 del plan de acción, correspondiente a la actualización y aprobación de los estudios previos del programa Consufondo para la vigencia 2025, toda vez que, a pesar de los retrasos inicialmente presentados por causas de índole administrativa y jurídica, se logró culminar satisfactoriamente el proceso de revisión, ajuste y validación de los documentos técnicos requeridos. Los retrasos estuvieron relacionados con la necesidad de resolver observaciones de carácter legal y administrativo que surgieron durante la etapa de formulación Y actualización de estos, lo cual implicó consultas adicionales con las áreas jurídica y contractual para garantizar el cumplimiento de la normatividad vigente. Como resultado, los estudios previos fueron debidamente actualizados, ajustados conforme a los lineamientos técnicos y normativos, y finalmente aprobados por la Secretaria General de la SIC, Contratos SIC y Financiera SIC."/>
    <d v="2025-06-04T00:00:00"/>
    <n v="100"/>
    <s v="Se verifica el cumplimiento de la actividad con las evidencias reportadas, se afecta el calculo de eficiencia dado que esta actividad tenia fecha de vencimiento el 14 de abril "/>
    <d v="2025-06-04T00:00:00"/>
    <n v="95"/>
    <n v="1.5"/>
    <x v="1"/>
  </r>
  <r>
    <x v="26"/>
    <s v="GRUPO DE TRABAJO DE APOYO A LA RED NACIONAL DE PROTECCIÓN  AL CONSUMIDOR"/>
    <s v="3003.6.2"/>
    <s v="3003-GRUPO DE TRABAJO DE APOYO A LA RED NACIONAL DE PROTECCIÓN  AL CONSUMIDOR"/>
    <n v="4"/>
    <x v="1"/>
    <s v="3003.6.2"/>
    <s v="N/A"/>
    <s v="N/A"/>
    <s v="N/A"/>
    <s v="N/A"/>
    <s v="N/A"/>
    <s v="N/A"/>
    <s v="N/A"/>
    <s v="N/A"/>
    <s v="N/A"/>
    <s v="Actualizar y aprobar la cartilla Consufondo  (Cartilla Actualizada y aprobada de Consufondo)"/>
    <n v="10"/>
    <n v="1"/>
    <s v="Númerica"/>
    <s v="# de Cartilla revisada y/o ajustada / 1 Cartilla programada a revisar y/o ajustar"/>
    <d v="2025-04-01T00:00:00"/>
    <d v="2025-04-30T00:00:00"/>
    <s v="3003-GRUPO DE TRABAJO DE APOYO A LA RED NACIONAL DE PROTECCIÓN  AL CONSUMIDOR"/>
    <n v="1.5"/>
    <n v="100"/>
    <s v="Se actualiza la Cartilla para acceder al Programa CONSUFONDO para la vigencia 2025. Se revisa y aprueba por parte de la Coordinación de la RNPC"/>
    <d v="2025-04-30T00:00:00"/>
    <n v="100"/>
    <s v="Las evidencias reportas permiten validar el cumplimiento de la actividad "/>
    <d v="2025-04-30T00:00:00"/>
    <n v="100"/>
    <n v="1.5"/>
    <x v="1"/>
  </r>
  <r>
    <x v="26"/>
    <s v="GRUPO DE TRABAJO DE APOYO A LA RED NACIONAL DE PROTECCIÓN  AL CONSUMIDOR"/>
    <s v="3003.6.3"/>
    <s v="3003-GRUPO DE TRABAJO DE APOYO A LA RED NACIONAL DE PROTECCIÓN  AL CONSUMIDOR"/>
    <n v="4"/>
    <x v="1"/>
    <s v="3003.6.3"/>
    <s v="N/A"/>
    <s v="N/A"/>
    <s v="N/A"/>
    <s v="N/A"/>
    <s v="N/A"/>
    <s v="N/A"/>
    <s v="N/A"/>
    <s v="N/A"/>
    <s v="N/A"/>
    <s v="Realizar un informe de valoración del Programa consufondo 2025 y recomendaciones para próximas vigencias.(Informe final)"/>
    <n v="80"/>
    <n v="1"/>
    <s v="Númerica"/>
    <s v="# de Informe realizado / 1 Informe programado"/>
    <d v="2025-05-02T00:00:00"/>
    <d v="2025-06-27T00:00:00"/>
    <s v="3003-GRUPO DE TRABAJO DE APOYO A LA RED NACIONAL DE PROTECCIÓN  AL CONSUMIDOR"/>
    <n v="12"/>
    <n v="100"/>
    <s v="Teniendo en cuenta la modificación del  alcance del producto CONSUFONDO y de la actividad, se desarrolla informe correspondiente a la valoración del programa CONSUFONDO con recomendaciones para futuras vigencias. "/>
    <d v="2025-06-27T00:00:00"/>
    <n v="100"/>
    <s v="Se verifica el cumplimiento de la actividad en atención a las evidencias allegadas, se asigna 100% de eficiencia por cumplirse dentro de los tiempos establecidos "/>
    <d v="2025-06-27T00:00:00"/>
    <n v="100"/>
    <n v="12"/>
    <x v="10"/>
  </r>
  <r>
    <x v="27"/>
    <s v="GRUPO DE TRABAJO DE CONTRATACIÓN"/>
    <s v="105.1"/>
    <s v="105-GRUPO DE TRABAJO DE CONTRATACIÓN"/>
    <n v="2"/>
    <x v="0"/>
    <s v="105.1"/>
    <s v="Operativo SI"/>
    <s v="Fortalecer el Sistema Integral de Gestión Institucional en el marco del Modelo Integrado de Planeación y gestión para mejorar la prestación del servicio."/>
    <s v="Cumplimiento de productos del PAI asociados a Fortacer el Sistema Integral de Gestión Institucional para mejorar la prestación del servicio. _x000a_"/>
    <s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PND - 5-31-5-b- Convergencia regional - Entidades públicas territoriales y nacionales fortalecidas "/>
    <s v="Si"/>
    <s v="N/A"/>
    <s v="N/A"/>
    <s v="N/A"/>
    <s v="Diagnóstico de necesidades que permita realizar el seguimiento del ciclo de contratación, elaborado  (Documento diagnostico )"/>
    <n v="100"/>
    <n v="1"/>
    <s v="Númerica"/>
    <s v="# de Documento elaborado / 1 Documentos programados"/>
    <d v="2025-07-01T00:00:00"/>
    <d v="2025-11-28T00:00:00"/>
    <s v="105-GRUPO DE TRABAJO DE CONTRATACIÓN;_x000a_20-OFICINA DE TECNOLOGÍA E INFORMÁTICA"/>
    <n v="100"/>
    <n v="100"/>
    <s v="Se remite el concepto emitido por lo Oficina de Tecnología e Informática, respecto de la viabilidad del proyecot"/>
    <d v="2025-11-28T00:00:00"/>
    <n v="100"/>
    <s v="Se verifica el cumplimento al 100%, el soporte corresponde al entregables. "/>
    <d v="2025-11-28T00:00:00"/>
    <n v="100"/>
    <n v="100"/>
    <x v="0"/>
  </r>
  <r>
    <x v="27"/>
    <s v="GRUPO DE TRABAJO DE CONTRATACIÓN"/>
    <s v="105.1.1"/>
    <s v="105-GRUPO DE TRABAJO DE CONTRATACIÓN"/>
    <n v="2"/>
    <x v="1"/>
    <s v="105.1.1"/>
    <s v="N/A"/>
    <s v="N/A"/>
    <s v="N/A"/>
    <s v="N/A"/>
    <s v="N/A"/>
    <s v="N/A"/>
    <s v="N/A"/>
    <s v="N/A"/>
    <s v="N/A"/>
    <s v="Identificar las necesidades de  ajuste a herramientas tecnológicas para el seguimiento del ciclo  de contratción (Documento con las necesidades identificadas)"/>
    <n v="100"/>
    <n v="1"/>
    <s v="Númerica"/>
    <s v="# de Documento elaborado / 1 Documento previsto a elaborar"/>
    <d v="2025-07-01T00:00:00"/>
    <d v="2025-09-30T00:00:00"/>
    <s v="105-GRUPO DE TRABAJO DE CONTRATACIÓN;_x000a_20-OFICINA DE TECNOLOGÍA E INFORMÁTICA"/>
    <n v="100"/>
    <n v="100"/>
    <s v="Se reporta como evidencia la solicitud a la Oficina de Tecnología e Informática, el requerimiento de las necesidades mediante radicado 25-374031"/>
    <m/>
    <n v="100"/>
    <s v="Se avala el 100% de avance en cual se soporta con el documento con las necesidades identificadas en la herramienta tecnológica para el seguimiento del ciclo de contratación."/>
    <m/>
    <n v="100"/>
    <n v="100"/>
    <x v="7"/>
  </r>
  <r>
    <x v="27"/>
    <s v="GRUPO DE TRABAJO DE CONTRATACIÓN"/>
    <s v="105.1.2"/>
    <s v="105-GRUPO DE TRABAJO DE CONTRATACIÓN"/>
    <n v="2"/>
    <x v="2"/>
    <s v="105.1.2"/>
    <s v="N/A"/>
    <s v="N/A"/>
    <s v="N/A"/>
    <s v="N/A"/>
    <s v="N/A"/>
    <s v="N/A"/>
    <s v="N/A"/>
    <s v="N/A"/>
    <s v="N/A"/>
    <s v="Emitir concepto de viabilidad técnica con base en las necesidades identificadas (Concepto diagnóstico entregado)"/>
    <n v="0"/>
    <n v="1"/>
    <s v="Númerica"/>
    <s v="# de Concepto diagnóstico entregado / 1 Concepto diagnóstico prrevisto a entregar"/>
    <d v="2025-10-01T00:00:00"/>
    <d v="2025-11-28T00:00:00"/>
    <s v="20-OFICINA DE TECNOLOGÍA E INFORMÁTICA"/>
    <n v="0"/>
    <n v="100"/>
    <s v="Se remite cumplimiento a la actividad"/>
    <d v="2025-11-28T00:00:00"/>
    <n v="100"/>
    <s v="Se verifica el cumplimiento de la actividad al 100%, el soporte corresponde al entegable"/>
    <d v="2025-11-28T00:00:00"/>
    <n v="100"/>
    <n v="0"/>
    <x v="0"/>
  </r>
  <r>
    <x v="28"/>
    <s v="DIRECCIÓN DE NUEVAS CREACIONES"/>
    <s v="2020.1"/>
    <s v="2020-DIRECCIÓN DE NUEVAS CREACIONES"/>
    <n v="1"/>
    <x v="0"/>
    <s v="2020.1"/>
    <s v="Operativo"/>
    <s v="Mejorar la oportunidad en la atención de trámites y servicios."/>
    <s v="Avance promedio de cumplimiento de productos asociados a mejorar la oportunidad en la atención de trámites y servicios."/>
    <s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PND - 5-31-5-b- Convergencia regional - Entidades públicas territoriales y nacionales fortalecidas "/>
    <s v="No"/>
    <s v="C-3503-0200-0014-20309b"/>
    <s v="Política Servicio al Ciudadano_DIMENSIÓN Gestión con Valores para Resultados"/>
    <s v="N/A"/>
    <s v="Solicitudes de patentes de invención y modelos de utilidad pendientes de trámite y que cuenten con pago del examen de patentabilidad anteriores al año 2023, atendidas  (Reporte de indicador generado en Tableau o Power BI)"/>
    <n v="50"/>
    <n v="95"/>
    <s v="Porcentual"/>
    <s v="% de exámenes de fondo realizados / 95% de exámenes de fondo por realizar"/>
    <d v="2025-01-02T00:00:00"/>
    <d v="2025-12-31T00:00:00"/>
    <s v="2020-DIRECCIÓN DE NUEVAS CREACIONES"/>
    <n v="50"/>
    <n v="92.7"/>
    <s v="Se han realizado 2504 estudios por artículo 45 de solicitudes de patente de invención y modelos de utilidad de solicitudes con fecha de presentación entre los años 2022 y anteriores, para un avance del 92,7% de enero a noviembre. Durante el periodo de noviembre de 2025 se realizaron 255 estudios por artículo 45."/>
    <m/>
    <n v="98"/>
    <s v="Al 30 de noviembre se han decidido 2504 solicitudes de patentes y modelos de 2566 que corresponde al 95% de la meta establecida para la vigencia 2026, logrando un avance del 98%, el avance reportado por la dependencia corresponde al calculo simple sin homologarlo al 100%, es decir llevan un 93% de 95%, el cual es equivalente al avance que registraron."/>
    <m/>
    <m/>
    <n v="49"/>
    <x v="5"/>
  </r>
  <r>
    <x v="28"/>
    <s v="DIRECCIÓN DE NUEVAS CREACIONES"/>
    <s v="2020.1.1"/>
    <s v="2020-DIRECCIÓN DE NUEVAS CREACIONES"/>
    <n v="1"/>
    <x v="1"/>
    <s v="2020.1.1"/>
    <s v="N/A"/>
    <s v="N/A"/>
    <s v="N/A"/>
    <s v="N/A"/>
    <s v="N/A"/>
    <s v="N/A"/>
    <s v="N/A"/>
    <s v="N/A"/>
    <s v="N/A"/>
    <s v="Realizar el examen de fondo a las solicitudes de patente de invención y modelo de utilidad anteriores al año 2023 (stock corresponde a 2701 solicitudes) siempre y cuando cuenten con el pago del examen de patentabilidad.  (Reporte de indicador generado en Tableau o Power BI)"/>
    <n v="50"/>
    <n v="95"/>
    <s v="Porcentual"/>
    <s v="% de exámenes de fondo realizados / 95% de exámenes de fondo por realizar"/>
    <d v="2025-01-02T00:00:00"/>
    <d v="2025-12-31T00:00:00"/>
    <s v="2020-DIRECCIÓN DE NUEVAS CREACIONES"/>
    <n v="25"/>
    <n v="92.7"/>
    <s v="Se han realizado 2504 estudios por artículo 45 de solicitudes de patente de invención y modelos de utilidad de solicitudes con fecha de presentación entre los años 2022 y anteriores, para un avance del 92,7% de enero a noviembre. Durante el periodo de noviembre de 2025 se realizaron 255 estudios por artículo 45."/>
    <m/>
    <n v="98"/>
    <s v="Al 30 de noviembre se han decidido 2504 solicitudes de patentes y modelos de 2566 que corresponde al 95% de la meta establecida para la vigencia 2026, logrando un avance del 98%, el avance reportado por la dependencia corresponde al calculo simple sin homologarlo al 100%, es decir llevan un 93% de 95%, el cual es equivalente al avance que se valida."/>
    <m/>
    <m/>
    <n v="24.5"/>
    <x v="5"/>
  </r>
  <r>
    <x v="28"/>
    <s v="DIRECCIÓN DE NUEVAS CREACIONES"/>
    <s v="2020.1.2"/>
    <s v="2020-DIRECCIÓN DE NUEVAS CREACIONES"/>
    <n v="1"/>
    <x v="1"/>
    <s v="2020.1.2"/>
    <s v="N/A"/>
    <s v="N/A"/>
    <s v="N/A"/>
    <s v="N/A"/>
    <s v="N/A"/>
    <s v="N/A"/>
    <s v="N/A"/>
    <s v="N/A"/>
    <s v="N/A"/>
    <s v="Proyectar y enviar para suscripción de la  superintendente de industria y comercio las solicitudes de patente de invención y modelo de utilidad anteriores al año 2023 que ya cuentan con al menos un estudio de fondo, cuyo stock corresponde a 1799 solicitudes.  (Reporte de indicador generado en Tableau o Power BI)"/>
    <n v="50"/>
    <n v="95"/>
    <s v="Porcentual"/>
    <s v="% de solicitudes realizadas y enviadas  para suscripción de la señora superintendente / 95% de solicitudes por realizar y enviar para suscripción de la señora superintendente"/>
    <d v="2025-01-02T00:00:00"/>
    <d v="2025-12-31T00:00:00"/>
    <s v="2020-DIRECCIÓN DE NUEVAS CREACIONES"/>
    <n v="25"/>
    <n v="98.2"/>
    <s v="Se establece que durante el periodo de enero a noviembre de 2025, se han proyectado y enviado para suscripción de la superintendente de industria y comercio 1767 solicitudes de patente de invención y modelos de utilidad de solicitudes con fecha de presentación entre los años 2022 y anteriores, para un avance del 98,2%. Para el periodo de noviembre se proyectaron y enviaron para suscripción de la superintendente de industria y comercio 153 solicitudes."/>
    <m/>
    <n v="100"/>
    <s v="Al 30 de noviembre se han decidido 1767 solicitudes de patentes y modelos de 1709 que corresponde al 70% de la meta establecida para la vigencia 2026, logrando un avance del 100%, el avance reportado por la dependencia corresponde al calculo simple sin homologarlo al 100%, es decir llevan un 98% de 95%, el cual es equivalente al avance que se valido._x000a_"/>
    <m/>
    <m/>
    <n v="25"/>
    <x v="5"/>
  </r>
  <r>
    <x v="28"/>
    <s v="DIRECCIÓN DE NUEVAS CREACIONES"/>
    <s v="2020.2"/>
    <s v="2020-DIRECCIÓN DE NUEVAS CREACIONES"/>
    <n v="1"/>
    <x v="0"/>
    <s v="2020.2"/>
    <s v="Operativo"/>
    <s v="Fortalecer el Sistema Integral de Gestión Institucional en el marco del Modelo Integrado de Planeación y gestión para mejorar la prestación del servicio."/>
    <s v="Cumplimiento de productos del PAI asociados a Fortacer el Sistema Integral de Gestión Institucional para mejorar la prestación del servicio. _x000a_"/>
    <s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
    <s v="PND - 5-31-5-b- Convergencia regional - Entidades públicas territoriales y nacionales fortalecidas "/>
    <s v="No"/>
    <s v="FUNCIONAMIENTO"/>
    <s v="Política Fortalecimiento Organizacional y Simplificación de Procesos _DIMENSIÓN Gestión con Valores para Resultados"/>
    <s v="N/A"/>
    <s v="Formatos de actos administrativos, estandarizados (Correo electrónico dirigido  al Grupo de Operaciones con los formatos predeterminados actualizados, entregados)"/>
    <n v="50"/>
    <n v="100"/>
    <s v="Porcentual"/>
    <s v="% de formatos actualizados / 100% de formatos por actualizar"/>
    <d v="2025-01-20T00:00:00"/>
    <d v="2025-12-31T00:00:00"/>
    <s v="2020-DIRECCIÓN DE NUEVAS CREACIONES"/>
    <n v="50"/>
    <n v="0"/>
    <s v="Dado que todos los formatos se tienen que actualizar, a noviembre se han actualizado 43 formatos, y, durante el mes de noviembre de 2025 se han actualizado 9 formatos, correspondientes a los siguientes: NC77, NC78, NC79, NC80, NC81, NC82, NC83, NC84, NC85."/>
    <m/>
    <n v="0"/>
    <s v="Teniendo en cuenta que la fecha de entrega del producto vence el 31-dic., se confirma recibido del reporte cualitativo de avance."/>
    <m/>
    <m/>
    <n v="0"/>
    <x v="5"/>
  </r>
  <r>
    <x v="28"/>
    <s v="DIRECCIÓN DE NUEVAS CREACIONES"/>
    <s v="2020.2.1"/>
    <s v="2020-DIRECCIÓN DE NUEVAS CREACIONES"/>
    <n v="1"/>
    <x v="1"/>
    <s v="2020.2.1"/>
    <s v="N/A"/>
    <s v="N/A"/>
    <s v="N/A"/>
    <s v="N/A"/>
    <s v="N/A"/>
    <s v="N/A"/>
    <s v="N/A"/>
    <s v="N/A"/>
    <s v="N/A"/>
    <s v="Revisar los formatos predeterminados empleados en la etapa de forma y de fondo de las patentes de invención y de modelo de utilidad, para identificar los aspectos que deberán ser actualizados  (Documento que contenga las conclusiones de la revisión)"/>
    <n v="50"/>
    <n v="100"/>
    <s v="Porcentual"/>
    <s v="% de formatos revisados / 100% de formatos por revisar"/>
    <d v="2025-01-20T00:00:00"/>
    <d v="2025-12-31T00:00:00"/>
    <s v="2020-DIRECCIÓN DE NUEVAS CREACIONES"/>
    <n v="25"/>
    <n v="0"/>
    <s v="Debido a que durante el periodo de enero a septiembre de 2025 se alcanzó un avance del 100%. Durante el mes de noviembre no se evidencia ningún avance."/>
    <m/>
    <n v="0"/>
    <s v="Teniendo en cuenta que la fecha de entrega vence el 31-dic., se confirma el recibido de la descripción de actividades realizadas."/>
    <m/>
    <m/>
    <n v="0"/>
    <x v="5"/>
  </r>
  <r>
    <x v="28"/>
    <s v="DIRECCIÓN DE NUEVAS CREACIONES"/>
    <s v="2020.2.2"/>
    <s v="2020-DIRECCIÓN DE NUEVAS CREACIONES"/>
    <n v="1"/>
    <x v="1"/>
    <s v="2020.2.2"/>
    <s v="N/A"/>
    <s v="N/A"/>
    <s v="N/A"/>
    <s v="N/A"/>
    <s v="N/A"/>
    <s v="N/A"/>
    <s v="N/A"/>
    <s v="N/A"/>
    <s v="N/A"/>
    <s v="Actualizar los formatos predeterminados con aspectos de actualización identificados en la revisión y entregarlos en formato Word al Grupo de Operaciones.  (Correo electrónico dirigido  al Grupo de Operaciones con los formatos predeterminados actualizados, entregados)"/>
    <n v="50"/>
    <n v="100"/>
    <s v="Porcentual"/>
    <s v="% de formatos actualizados / 100% de formatos por actualizar"/>
    <d v="2025-01-20T00:00:00"/>
    <d v="2025-12-31T00:00:00"/>
    <s v="2020-DIRECCIÓN DE NUEVAS CREACIONES"/>
    <n v="25"/>
    <n v="0"/>
    <s v="Dado que todos los formatos se tienen que actualizar, a noviembre se han actualizado 43 formatos, y, durante el mes de noviembre de 2025 se han actualizado 9 formatos, correspondientes a los siguientes: NC77, NC78, NC79, NC80, NC81, NC82, NC83, NC84, NC85."/>
    <m/>
    <n v="0"/>
    <s v="Teniendo en cuenta que la fecha de finalización de la actividad es 31-dic., se confirma recibido del reporte descriptivo del avance."/>
    <m/>
    <m/>
    <n v="0"/>
    <x v="5"/>
  </r>
  <r>
    <x v="29"/>
    <s v="GRUPO DE TRABAJO DE COMUNICACION"/>
    <s v="73.1"/>
    <s v="73-GRUPO DE TRABAJO DE COMUNICACION"/>
    <n v="3"/>
    <x v="0"/>
    <s v="73.1"/>
    <s v="Operativo"/>
    <s v="Fortalecer la gestión de la información, el conocimiento y la innovación para optimizar la capacidad institucional _x000a_"/>
    <s v="Cumplimiento de productos del PAI asociados a Fortalecer la gestión de la información, el conocimiento y la innovación para optimizar la capacidad institucional _x000a_"/>
    <s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PND - 5-31-5-b- Convergencia regional - Entidades públicas territoriales y nacionales fortalecidas "/>
    <s v="No"/>
    <s v="C-3599-0200-0005-53105b"/>
    <s v="Política Transparencia, acceso a la información pública y lucha contra la corrupción _DIMENSIÓN Gestión con Valores para Resultados"/>
    <s v="PEI_25;_x000a_PES_20230249"/>
    <s v="SIC alineada a la directriz de manejo de imágen y plan de medios de la Presidencia de la República, realizada. (Informe de contenidos producidos)"/>
    <n v="30"/>
    <n v="100"/>
    <s v="Porcentual"/>
    <s v="% de manejo de imagen y  plan de medios de la presidencia de la republica realizada / 100% de manejo de imagen y  plan de medios de la presidencia de la republica a realizar"/>
    <d v="2025-02-03T00:00:00"/>
    <d v="2025-12-31T00:00:00"/>
    <s v="73-GRUPO DE TRABAJO DE COMUNICACION"/>
    <n v="30"/>
    <n v="100"/>
    <s v="Con corte al 30 de noviembre de 2025, y en cumplimiento con la directriz de manejo de imagen de la Presidencia de la República, se han generado un total de 38.112 publicaciones, distribuidas en 83 comunicados de prensa, 108 noticias y Publicaciones en redes sociales así: X: 34.683, LinkedIN: 434, Facebook: 1.423, Instagram: 1.261 y TikTok: 120"/>
    <m/>
    <n v="100"/>
    <s v="se avala el avance dado al producto en cumplimiento del manejo de imagen de la presidencia de la republica."/>
    <m/>
    <m/>
    <n v="30"/>
    <x v="5"/>
  </r>
  <r>
    <x v="29"/>
    <s v="GRUPO DE TRABAJO DE COMUNICACION"/>
    <s v="73.1.1"/>
    <s v="73-GRUPO DE TRABAJO DE COMUNICACION"/>
    <n v="3"/>
    <x v="1"/>
    <s v="73.1.1"/>
    <s v="N/A"/>
    <s v="N/A"/>
    <s v="N/A"/>
    <s v="N/A"/>
    <s v="N/A"/>
    <s v="N/A"/>
    <s v="N/A"/>
    <s v="N/A"/>
    <s v="N/A"/>
    <s v="Producir los boletines, foto noticias, videos y/o ruedas de prensa de conformidad con la directriz de Presidencia sobre el manejo de imágen (Documento con evidencias)"/>
    <n v="80"/>
    <n v="100"/>
    <s v="Porcentual"/>
    <s v="% de boletines, foto noticias, videos y ruedas de prensa  de conformidad con la directriz de presidencia producidos / 100% de boletines, foto noticias, videos y ruedas de prensa a producir"/>
    <d v="2025-02-03T00:00:00"/>
    <d v="2025-12-31T00:00:00"/>
    <s v="73-GRUPO DE TRABAJO DE COMUNICACION"/>
    <n v="24"/>
    <n v="100"/>
    <s v="En el mes de noviembre de 2025, y en cumplimiento con la directriz de manejo de imagen de la Presidencia de la República, se generaron un total de 3.316 publicaciones, distribuidas en 5 comunicados de prensa, 12 noticias y Publicaciones en redes sociales así: X: 2.841, LinkedIN: 82, Facebook: 184, Instagram: 183 y TikTok: 9"/>
    <m/>
    <n v="100"/>
    <s v="Se avala el cumplimiento de la presente actividad relacionada con elmanejo de imagen de la presidencia de la republica"/>
    <m/>
    <m/>
    <n v="24"/>
    <x v="5"/>
  </r>
  <r>
    <x v="29"/>
    <s v="GRUPO DE TRABAJO DE COMUNICACION"/>
    <s v="73.1.2"/>
    <s v="73-GRUPO DE TRABAJO DE COMUNICACION"/>
    <n v="3"/>
    <x v="1"/>
    <s v="73.1.2"/>
    <s v="N/A"/>
    <s v="N/A"/>
    <s v="N/A"/>
    <s v="N/A"/>
    <s v="N/A"/>
    <s v="N/A"/>
    <s v="N/A"/>
    <s v="N/A"/>
    <s v="N/A"/>
    <s v="Consolidar el informe final de los contenidos producidos por la SIC respecto a la directriz de manejo de imagen del gobierno nacional. (Informe consoldiado de los contenidos producidos)"/>
    <n v="20"/>
    <n v="100"/>
    <s v="Porcentual"/>
    <s v="% de informes finales de los contenidos producidos elaborados / 100% de informes finales de los contenidos producidos a elaborar"/>
    <d v="2025-12-02T00:00:00"/>
    <d v="2025-12-31T00:00:00"/>
    <s v="73-GRUPO DE TRABAJO DE COMUNICACION"/>
    <n v="6"/>
    <m/>
    <m/>
    <m/>
    <m/>
    <m/>
    <m/>
    <m/>
    <n v="0"/>
    <x v="5"/>
  </r>
  <r>
    <x v="29"/>
    <s v="GRUPO DE TRABAJO DE COMUNICACION"/>
    <s v="73.2"/>
    <s v="73-GRUPO DE TRABAJO DE COMUNICACION"/>
    <n v="3"/>
    <x v="0"/>
    <s v="73.2"/>
    <s v="Operativo"/>
    <s v="Fortalecer la gestión de la información, el conocimiento y la innovación para optimizar la capacidad institucional _x000a_"/>
    <s v="Cumplimiento de productos del PAI asociados a Fortalecer la gestión de la información, el conocimiento y la innovación para optimizar la capacidad institucional _x000a_"/>
    <s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PND - 5-31-5-b- Convergencia regional - Entidades públicas territoriales y nacionales fortalecidas "/>
    <s v="Si"/>
    <s v="C-3599-0200-0005-53105b"/>
    <s v="Política Transparencia, acceso a la información pública y lucha contra la corrupción _DIMENSIÓN Gestión con Valores para Resultados"/>
    <s v="N/A"/>
    <s v="Estrategia para el fortalecimiento de los procesos de comunicación interna de la Entidad, asegurando el flujo efectivo de la información, el fomento de las interacciones y la motivación del personal que permita la alineación con los objetivos estratégicos institucionales, elaborada e implementada. (Informe de resultados de implementación)"/>
    <n v="20"/>
    <n v="100"/>
    <s v="Porcentual"/>
    <s v="% de avance logrado plan de trabajo / 100% de avance propuesto plan de trabajo"/>
    <d v="2025-02-03T00:00:00"/>
    <d v="2025-12-12T00:00:00"/>
    <s v="100-SECRETARIA GENERAL;_x000a_73-GRUPO DE TRABAJO DE COMUNICACION"/>
    <n v="20"/>
    <n v="100"/>
    <s v="El 05 de diciembre de 2025, desde la Secretaría General se presentó el informe final de resultados de la implementación de la estrategia de comunicaciones internas, en el cual se consolidaron los principales avances y logros obtenidos durante su ejecución. Este informe permitió evidenciar el impacto de las acciones desarrolladas, así como identificar oportunidades de mejora orientadas al fortalecimiento de los canales, prácticas y dinámicas de comunicación interna al interior de la Entidad."/>
    <d v="2025-12-05T00:00:00"/>
    <n v="100"/>
    <s v="Se avala el cumplimiento de la presente actividad se evidencia informe de comunicaciones internas."/>
    <d v="2025-12-05T00:00:00"/>
    <n v="100"/>
    <n v="20"/>
    <x v="5"/>
  </r>
  <r>
    <x v="29"/>
    <s v="GRUPO DE TRABAJO DE COMUNICACION"/>
    <s v="73.2.1"/>
    <s v="73-GRUPO DE TRABAJO DE COMUNICACION"/>
    <n v="3"/>
    <x v="1"/>
    <s v="73.2.1"/>
    <s v="N/A"/>
    <s v="N/A"/>
    <s v="N/A"/>
    <s v="N/A"/>
    <s v="N/A"/>
    <s v="N/A"/>
    <s v="N/A"/>
    <s v="N/A"/>
    <s v="N/A"/>
    <s v="Realizar un diagnóstico de las necesidades para la comunicaciones internas (Documento de diagnóstico)"/>
    <n v="20"/>
    <n v="1"/>
    <s v="Númerica"/>
    <s v="# de diagnósticos de necesidades de comunicación interna realizados / 1 diagnósticos de necesidades de comunicación interna a realizar"/>
    <d v="2025-02-03T00:00:00"/>
    <d v="2025-03-28T00:00:00"/>
    <s v="73-GRUPO DE TRABAJO DE COMUNICACION"/>
    <n v="4"/>
    <n v="100"/>
    <s v="Se elaboró el documento de Diagnóstico de las necesidades para las comunicaciones internas, el cual está avalado por la Coordinación del Grupo de Comunicaciones."/>
    <d v="2025-03-28T00:00:00"/>
    <n v="100"/>
    <s v="Se avala el cumplimiento de la presente actividad, se descuentan 10 punto por cuanto la evidencia se allego en el mes de mayo. "/>
    <d v="2025-03-28T00:00:00"/>
    <n v="90"/>
    <n v="4"/>
    <x v="6"/>
  </r>
  <r>
    <x v="29"/>
    <s v="GRUPO DE TRABAJO DE COMUNICACION"/>
    <s v="73.2.2"/>
    <s v="73-GRUPO DE TRABAJO DE COMUNICACION"/>
    <n v="3"/>
    <x v="1"/>
    <s v="73.2.2"/>
    <s v="N/A"/>
    <s v="N/A"/>
    <s v="N/A"/>
    <s v="N/A"/>
    <s v="N/A"/>
    <s v="N/A"/>
    <s v="N/A"/>
    <s v="N/A"/>
    <s v="N/A"/>
    <s v="Elaborar la estrategia de comunicaciones internas que incluya el plan de trabajo para su realización (Documento de estrategia que incluya plan de trabajo)"/>
    <n v="30"/>
    <n v="100"/>
    <s v="Porcentual"/>
    <s v="% de estrategias de comunicaciones internas y planes de trabajo elaborados / 100% de estrategias de comunicaciones internas y planes de trabajo a elaborar"/>
    <d v="2025-04-01T00:00:00"/>
    <d v="2025-04-30T00:00:00"/>
    <s v="73-GRUPO DE TRABAJO DE COMUNICACION"/>
    <n v="6"/>
    <n v="100"/>
    <s v="Se elaboró el documento de estrategia de comunicaciones internas y el respectivo plan de trabajo para su realización, el cual se encuentra avalado por la Coordinación del GIT Comunicación."/>
    <d v="2025-04-30T00:00:00"/>
    <n v="100"/>
    <s v="Se avala el cumplimiento de la presente actividad se plantea estrategia y plan de ejecución de la misma"/>
    <d v="2025-04-30T00:00:00"/>
    <n v="100"/>
    <n v="6"/>
    <x v="1"/>
  </r>
  <r>
    <x v="29"/>
    <s v="GRUPO DE TRABAJO DE COMUNICACION"/>
    <s v="73.2.3"/>
    <s v="73-GRUPO DE TRABAJO DE COMUNICACION"/>
    <n v="3"/>
    <x v="1"/>
    <s v="73.2.3"/>
    <s v="N/A"/>
    <s v="N/A"/>
    <s v="N/A"/>
    <s v="N/A"/>
    <s v="N/A"/>
    <s v="N/A"/>
    <s v="N/A"/>
    <s v="N/A"/>
    <s v="N/A"/>
    <s v="Ejecutar el Plan de trabajo de la estrategia de comunicaciones internas (Documento de seguimiento trimestral)"/>
    <n v="40"/>
    <n v="3"/>
    <s v="Númerica"/>
    <s v="# de plan de trabajo de la estrategias de comunicaciones internas ejecutado / 3 plan de trabajo de la estrategias de comunicaciones internas a ejecutar"/>
    <d v="2025-04-01T00:00:00"/>
    <d v="2025-11-21T00:00:00"/>
    <s v="100-SECRETARIA GENERAL;_x000a_73-GRUPO DE TRABAJO DE COMUNICACION"/>
    <n v="8"/>
    <n v="100"/>
    <s v="Con corte al 21 de noviembre de 2025, se cumplió al 100% con la ejecución del plan de trabajo propuesto. Durante el mes de noviembre, la Secretaría General finalizó la última actividad prevista en el plan de trabajo, la cual consistía en la presentación del informe de diagnóstico de comunicación interna de la SIC y el correspondiente análisis de los resultados."/>
    <d v="2025-11-21T00:00:00"/>
    <n v="100"/>
    <s v="se avala el cumplimiento de la presente actividad se ejecuto el plsn de trabajo de acuerdo a lo programado en el mismo se evidencia informe donde se percibe Aplicación del diagnóstico de comunicación interna de la SIC y análisis del mismo."/>
    <d v="2025-11-21T00:00:00"/>
    <n v="100"/>
    <n v="8"/>
    <x v="0"/>
  </r>
  <r>
    <x v="29"/>
    <s v="GRUPO DE TRABAJO DE COMUNICACION"/>
    <s v="73.2.4"/>
    <s v="73-GRUPO DE TRABAJO DE COMUNICACION"/>
    <n v="3"/>
    <x v="1"/>
    <s v="73.2.4"/>
    <s v="N/A"/>
    <s v="N/A"/>
    <s v="N/A"/>
    <s v="N/A"/>
    <s v="N/A"/>
    <s v="N/A"/>
    <s v="N/A"/>
    <s v="N/A"/>
    <s v="N/A"/>
    <s v="Elaborar informe final de los resultados de la implementación de la estrategia de comunicaciones internas (Informe de resultados de implementación)"/>
    <n v="10"/>
    <n v="1"/>
    <s v="Númerica"/>
    <s v="# de informes de resultados de la implementación de la estrategia de comunicaciones internas elaborados / 1 informes de resultados de la implementación de la estrategia de comunicaciones internas a elaborar"/>
    <d v="2025-11-24T00:00:00"/>
    <d v="2025-12-12T00:00:00"/>
    <s v="100-SECRETARIA GENERAL;_x000a_73-GRUPO DE TRABAJO DE COMUNICACION"/>
    <n v="2"/>
    <n v="100"/>
    <s v="El 05 de diciembre de 2025, desde la Secretaría General se presentó el informe final de resultados de la implementación de la estrategia de comunicaciones internas, en el cual se consolidaron los principales avances y logros obtenidos durante su ejecución. Este informe permitió evidenciar el impacto de las acciones desarrolladas, así como identificar oportunidades de mejora orientadas al fortalecimiento de los canales, prácticas y dinámicas de comunicación interna al interior de la Entidad."/>
    <d v="2025-12-05T00:00:00"/>
    <n v="100"/>
    <s v="Se avala el cumplimiento de la presente actividad donde se presenta el informe de resultados de la implementación de comunicaciones internas,"/>
    <d v="2025-12-05T00:00:00"/>
    <n v="100"/>
    <n v="2"/>
    <x v="5"/>
  </r>
  <r>
    <x v="29"/>
    <s v="GRUPO DE TRABAJO DE COMUNICACION"/>
    <s v="73.3"/>
    <s v="73-GRUPO DE TRABAJO DE COMUNICACION"/>
    <n v="3"/>
    <x v="0"/>
    <s v="73.3"/>
    <s v="Operativo"/>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PND - 5-31-5-b- Convergencia regional - Entidades públicas territoriales y nacionales fortalecidas "/>
    <s v="No"/>
    <s v="C-3599-0200-0005-53105b"/>
    <s v="Política Transparencia, acceso a la información pública y lucha contra la corrupción _DIMENSIÓN Gestión con Valores para Resultados"/>
    <s v="N/A"/>
    <s v="Estrategia de fortalecimiento de la difusión de la misionalidad de la Entidad a nivel nacional, elaborada e implementada (Informe de resultados de implementación)"/>
    <n v="30"/>
    <n v="100"/>
    <s v="Porcentual"/>
    <s v="% de avance logrado plan de trabajo / 100% de avance propuesto plan de trabajo"/>
    <d v="2025-01-15T00:00:00"/>
    <d v="2025-12-31T00:00:00"/>
    <s v="73-GRUPO DE TRABAJO DE COMUNICACION"/>
    <n v="30"/>
    <n v="91"/>
    <s v="El plan de trabajo registra un avance del 91%. A la fecha se han creado y publicado 40 campañas estratégicas alineadas con el enfoque narrativo institucional 2025. Se consolidaron ocho parrillas de contenido correspondientes a publicaciones entre abril y octubre. Se presentaron dos informes de interacción con periodistas (100% de avance) y se realizaron 35 notas institucionales en canales digitales oficiales. Se produjeron dos espacios de opinión sobre temas misionales (100% de avance) y se elaboraron tres informes para evaluar el alcance e impacto de los spots institucionales. La trazabilidad territorial presenta un 78% de ejecución, con visitas realizadas en siete de los nueve territorios programados. Asimismo, se produjeron y publicaron 47 cápsulas informativas en coherencia con la estrategia institucional y se desarrollaron 10 capítulos, cumpliendo el 100% de la actividad."/>
    <m/>
    <n v="91"/>
    <s v="Se avala el avance dado alplan de trabajo de las actividades propuestas."/>
    <m/>
    <m/>
    <n v="27.3"/>
    <x v="5"/>
  </r>
  <r>
    <x v="29"/>
    <s v="GRUPO DE TRABAJO DE COMUNICACION"/>
    <s v="73.3.1"/>
    <s v="73-GRUPO DE TRABAJO DE COMUNICACION"/>
    <n v="3"/>
    <x v="1"/>
    <s v="73.3.1"/>
    <s v="N/A"/>
    <s v="N/A"/>
    <s v="N/A"/>
    <s v="N/A"/>
    <s v="N/A"/>
    <s v="N/A"/>
    <s v="N/A"/>
    <s v="N/A"/>
    <s v="N/A"/>
    <s v="Diseñar la estrategia de fortalecimiento de la difusión de la misionalidad de la Entidad a nivel nacional que incluya el plan de trabajo de ejecución  (Documento de estrategia que incluya plan de trabajo)"/>
    <n v="30"/>
    <n v="1"/>
    <s v="Númerica"/>
    <s v="# de estrategias de fortalecimiento de la difusión de la misionalidad de la Entidad y plan de trabajo elaboradas / 1 estrategias de fortalecimiento de la difusión de la misionalidad de la Entidad y plan de trabajo a elaborar"/>
    <d v="2025-01-15T00:00:00"/>
    <d v="2025-02-28T00:00:00"/>
    <s v="73-GRUPO DE TRABAJO DE COMUNICACION"/>
    <n v="9"/>
    <n v="100"/>
    <s v="Se elaboró el documento de Estrategia de Comunicaciones SIC 2025 y el respectivo plan de trabajo para su materialización, el cual está avalado por la Coordinación del Grupo de Comunicaciones."/>
    <d v="2025-02-28T00:00:00"/>
    <n v="100"/>
    <s v="Se avala el cumplimiento de la presente actividad con documento de estrategia de comunicaciones y plan de trabajo  "/>
    <d v="2025-02-28T00:00:00"/>
    <n v="100"/>
    <n v="9"/>
    <x v="3"/>
  </r>
  <r>
    <x v="29"/>
    <s v="GRUPO DE TRABAJO DE COMUNICACION"/>
    <s v="73.3.2"/>
    <s v="73-GRUPO DE TRABAJO DE COMUNICACION"/>
    <n v="3"/>
    <x v="1"/>
    <s v="73.3.2"/>
    <s v="N/A"/>
    <s v="N/A"/>
    <s v="N/A"/>
    <s v="N/A"/>
    <s v="N/A"/>
    <s v="N/A"/>
    <s v="N/A"/>
    <s v="N/A"/>
    <s v="N/A"/>
    <s v="Ejecutar el plan de trabajo de la estrategia de comunicaciones externas (Informe de avance trimestral)"/>
    <n v="40"/>
    <n v="3"/>
    <s v="Númerica"/>
    <s v="# de plan de trabajo de la estrategias de comunicaciones externas ejecutado / 3 plan de trabajo de la estrategias de comunicaciones externas a ejecutar"/>
    <d v="2025-03-04T00:00:00"/>
    <d v="2025-12-19T00:00:00"/>
    <s v="73-GRUPO DE TRABAJO DE COMUNICACION"/>
    <n v="12"/>
    <n v="91"/>
    <s v="El plan de trabajo registra un avance del 91%. A la fecha se han creado y publicado 40 campañas estratégicas alineadas con el enfoque narrativo institucional 2025. Se consolidaron ocho parrillas de contenido correspondientes a publicaciones entre abril y octubre. Se presentaron dos informes de interacción con periodistas (100% de avance) y se realizaron 35 notas institucionales en canales digitales oficiales. Se produjeron dos espacios de opinión sobre temas misionales (100% de avance) y se elaboraron tres informes para evaluar el alcance e impacto de los spots institucionales. La trazabilidad territorial presenta un 78% de ejecución, con visitas realizadas en siete de los nueve territorios programados. Asimismo, se produjeron y publicaron 47 cápsulas informativas en coherencia con la estrategia institucional y se desarrollaron 10 capítulos, cumpliendo el 100% de la actividad."/>
    <m/>
    <n v="91"/>
    <s v="se avala el avance dado a la presente actividad de acuerdo al plan de trabajo de la estrategia de comunicaciones."/>
    <m/>
    <m/>
    <n v="10.92"/>
    <x v="5"/>
  </r>
  <r>
    <x v="29"/>
    <s v="GRUPO DE TRABAJO DE COMUNICACION"/>
    <s v="73.3.3"/>
    <s v="73-GRUPO DE TRABAJO DE COMUNICACION"/>
    <n v="3"/>
    <x v="1"/>
    <s v="73.3.3"/>
    <s v="N/A"/>
    <s v="N/A"/>
    <s v="N/A"/>
    <s v="N/A"/>
    <s v="N/A"/>
    <s v="N/A"/>
    <s v="N/A"/>
    <s v="N/A"/>
    <s v="N/A"/>
    <s v="Elaborar informe trimestral de los resultados de la implementación de la estrategia de fortalecimiento (Informe de avance trimestral)"/>
    <n v="20"/>
    <n v="4"/>
    <s v="Númerica"/>
    <s v="# de informes de resultados de la implementación de la estrategia de fortalecimiento elaborados / 4 informes de resultados de la implementación de la estrategia de fortalecimiento a elaborar"/>
    <d v="2025-03-14T00:00:00"/>
    <d v="2025-12-31T00:00:00"/>
    <s v="73-GRUPO DE TRABAJO DE COMUNICACION"/>
    <n v="6"/>
    <n v="75"/>
    <s v="Al 31 de octubre de 2025, se han elaborado 3 de 4 informes de los resultados de la implementación de la estrategia de fortalecimiento "/>
    <m/>
    <n v="75"/>
    <s v="Se aprueba avance daddo a la presente actividad se evidencia informe mediante el cual se relacionan avances relacionados con : Producción audiovisual,Diseño y difusión de campañas,SIC TV Digital,Contenidos digitales y redes sociales,Producción informativa y educativa,Cobertura territorial y visitas institucionales entre otros "/>
    <m/>
    <m/>
    <n v="4.5"/>
    <x v="5"/>
  </r>
  <r>
    <x v="29"/>
    <s v="GRUPO DE TRABAJO DE COMUNICACION"/>
    <s v="73.3.4"/>
    <s v="73-GRUPO DE TRABAJO DE COMUNICACION"/>
    <n v="3"/>
    <x v="1"/>
    <s v="73.3.4"/>
    <s v="N/A"/>
    <s v="N/A"/>
    <s v="N/A"/>
    <s v="N/A"/>
    <s v="N/A"/>
    <s v="N/A"/>
    <s v="N/A"/>
    <s v="N/A"/>
    <s v="N/A"/>
    <s v="Realizar y consolidar informe de monitoreo de medios (Informe de avance trimestral)"/>
    <n v="10"/>
    <n v="2"/>
    <s v="Númerica"/>
    <s v="# de informes de monitoreo de medios realizados / 2 informes  de monitoreo de medios a realizar"/>
    <d v="2025-07-01T00:00:00"/>
    <d v="2025-12-31T00:00:00"/>
    <s v="73-GRUPO DE TRABAJO DE COMUNICACION"/>
    <n v="3"/>
    <n v="50"/>
    <s v="Se registró el primer informe trimestral de Monitoreo de Medios con corte a 30 de septiembre de 2025"/>
    <m/>
    <n v="50"/>
    <s v="Se avala el avance dado a la presente actividad se evidencia el primer informe trimesrl de monitoreo de medios."/>
    <m/>
    <m/>
    <n v="1.5"/>
    <x v="5"/>
  </r>
  <r>
    <x v="29"/>
    <s v="GRUPO DE TRABAJO DE COMUNICACION"/>
    <s v="73.4"/>
    <s v="73-GRUPO DE TRABAJO DE COMUNICACION"/>
    <n v="3"/>
    <x v="0"/>
    <s v="73.4"/>
    <s v="Innovador"/>
    <s v="Fortalecer la gestión de la información, el conocimiento y la innovación para optimizar la capacidad institucional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
    <s v="PND - 5-31-5-b- Convergencia regional - Entidades públicas territoriales y nacionales fortalecidas "/>
    <s v="No"/>
    <s v="C-3599-0200-0005-53105b"/>
    <s v="Política Servicio al Ciudadano_DIMENSIÓN Gestión con Valores para Resultados"/>
    <s v="N/A"/>
    <s v="Planeación, gestión y seguimiento de los eventos institucionales y procesos digital interno y externo liderados por el Grupo de Comunicación, sistematizados. (Informe de implementación de la sistematización)"/>
    <n v="20"/>
    <n v="100"/>
    <s v="Porcentual"/>
    <s v="% de eventos y proceso digital interno y externo sistematizados / 100% de eventos y proceso digital interno y externo por sistematizar"/>
    <d v="2025-02-07T00:00:00"/>
    <d v="2025-12-19T00:00:00"/>
    <s v="73-GRUPO DE TRABAJO DE COMUNICACION"/>
    <n v="20"/>
    <n v="0"/>
    <n v="0"/>
    <m/>
    <m/>
    <m/>
    <m/>
    <m/>
    <n v="0"/>
    <x v="5"/>
  </r>
  <r>
    <x v="29"/>
    <s v="GRUPO DE TRABAJO DE COMUNICACION"/>
    <s v="73.4.1"/>
    <s v="73-GRUPO DE TRABAJO DE COMUNICACION"/>
    <n v="3"/>
    <x v="1"/>
    <s v="73.4.1"/>
    <s v="N/A"/>
    <s v="N/A"/>
    <s v="N/A"/>
    <s v="N/A"/>
    <s v="N/A"/>
    <s v="N/A"/>
    <s v="N/A"/>
    <s v="N/A"/>
    <s v="N/A"/>
    <s v="Identificar las necesidades de sistematización de los procesos de planeación, ejecución y seguimiento a los eventos y elaborar la propuesta de implementación  (Documento de propuesta)"/>
    <n v="10"/>
    <n v="1"/>
    <s v="Númerica"/>
    <s v="# de propuestas de implementación de necesidades de sistematización de los eventos generadas / 1 propuestas de implementación de necesidades de sistematización de los eventos a generar"/>
    <d v="2025-02-07T00:00:00"/>
    <d v="2025-04-11T00:00:00"/>
    <s v="73-GRUPO DE TRABAJO DE COMUNICACION"/>
    <n v="2"/>
    <n v="100"/>
    <s v="Se realizó el documento de propuesta con las necesidades de sistematización de los procesos de planeación, ejecución y seguimiento a los eventos y se elaboró la propuesta de implementación "/>
    <d v="2025-04-11T00:00:00"/>
    <n v="100"/>
    <s v="Se avala el cumplimiento de la presente actividad mediante documento donde se evidencian las necesidades de sistematización de los eventos de la Entidad  "/>
    <d v="2025-04-11T00:00:00"/>
    <n v="100"/>
    <n v="2"/>
    <x v="1"/>
  </r>
  <r>
    <x v="29"/>
    <s v="GRUPO DE TRABAJO DE COMUNICACION"/>
    <s v="73.4.2"/>
    <s v="73-GRUPO DE TRABAJO DE COMUNICACION"/>
    <n v="3"/>
    <x v="1"/>
    <s v="73.4.2"/>
    <s v="N/A"/>
    <s v="N/A"/>
    <s v="N/A"/>
    <s v="N/A"/>
    <s v="N/A"/>
    <s v="N/A"/>
    <s v="N/A"/>
    <s v="N/A"/>
    <s v="N/A"/>
    <s v="Identificar las necesidades de sistematización de los procesos de planeación, ejecución y seguimiento a los procesos digitales internos y externos y elaborar la propuesta de implementación  (Documento de propuesta)"/>
    <n v="10"/>
    <n v="1"/>
    <s v="Númerica"/>
    <s v="# de propuestas de implementación de necesidades de sistematización de procesos digitales internos y externos generadas / 1 propuestas de implementación de necesidades de sistematización de  procesos digitales internos y externos a generar"/>
    <d v="2025-02-07T00:00:00"/>
    <d v="2025-03-31T00:00:00"/>
    <s v="73-GRUPO DE TRABAJO DE COMUNICACION"/>
    <n v="2"/>
    <n v="100"/>
    <s v="Se realizó el documento de propuesta para Identificar las necesidades de sistematización de los procesos de planeación, ejecución y seguimiento a los procesos digitales internos y externos"/>
    <d v="2025-05-29T00:00:00"/>
    <n v="100"/>
    <s v="Se avala el cumplimiento de la presente actividad. Se descuentan 10 puntos en eficiencia por cuanto la actividad debió cumplirse en el ms de marzo y se cumplió en mayo. "/>
    <d v="2025-05-29T00:00:00"/>
    <n v="90"/>
    <n v="2"/>
    <x v="6"/>
  </r>
  <r>
    <x v="29"/>
    <s v="GRUPO DE TRABAJO DE COMUNICACION"/>
    <s v="73.4.3"/>
    <s v="73-GRUPO DE TRABAJO DE COMUNICACION"/>
    <n v="3"/>
    <x v="1"/>
    <s v="73.4.3"/>
    <s v="N/A"/>
    <s v="N/A"/>
    <s v="N/A"/>
    <s v="N/A"/>
    <s v="N/A"/>
    <s v="N/A"/>
    <s v="N/A"/>
    <s v="N/A"/>
    <s v="N/A"/>
    <s v="Realizar la sistematización de los procesos planeación, ejecución y seguimiento a procesos digitales internos y externos  (Documento de evidencias de sistematización)"/>
    <n v="30"/>
    <n v="100"/>
    <s v="Porcentual"/>
    <s v="% de sistematizaciones de los procesos de planeación, ejecución y seguimiento a los procesos digitales internos y externos implementadas / 100% de sistematizaciones de los procesos de planeación, ejecución y seguimiento a los procesos digitales internos y externos a implementar"/>
    <d v="2025-04-01T00:00:00"/>
    <d v="2025-10-31T00:00:00"/>
    <s v="73-GRUPO DE TRABAJO DE COMUNICACION"/>
    <n v="6"/>
    <n v="100"/>
    <s v="Durante los meses de septiembre y octubre de 2025, se llevaron a cabo las pruebas, divulgación y capacitación sobre la herramienta de sistematización de los procesos digitales internos y externos._x000a_Sin embargo, desde la Oficina de Tecnología e Informática (OTI) se indicó que, dado que el formato Brief se encuentra en proceso de actualización e incorpora cambios significativos, será necesario realizar una nueva actualización de la herramienta una vez se finalicen dichos ajustes."/>
    <d v="2025-10-31T00:00:00"/>
    <n v="100"/>
    <s v="Se avala el cumplimiento de la presente actividad en el informe presentado se detalla como se implemento la herramienta para las solicitudes de eventos, mejorar el control de procesos y garantizar la trazabilidad de cada gestión."/>
    <d v="2025-10-31T00:00:00"/>
    <n v="100"/>
    <n v="6"/>
    <x v="9"/>
  </r>
  <r>
    <x v="29"/>
    <s v="GRUPO DE TRABAJO DE COMUNICACION"/>
    <s v="73.4.4"/>
    <s v="73-GRUPO DE TRABAJO DE COMUNICACION"/>
    <n v="3"/>
    <x v="1"/>
    <s v="73.4.4"/>
    <s v="N/A"/>
    <s v="N/A"/>
    <s v="N/A"/>
    <s v="N/A"/>
    <s v="N/A"/>
    <s v="N/A"/>
    <s v="N/A"/>
    <s v="N/A"/>
    <s v="N/A"/>
    <s v="Realizar la sistematización de los procesos planeación, ejecución y seguimiento a los eventos  (Documento de evidencias de sistematización)"/>
    <n v="30"/>
    <n v="100"/>
    <s v="Porcentual"/>
    <s v="% de sistematizaciones de los procesos de planeación, ejecución y seguimiento a los eventos implementadas / 100% de sistematizaciones de los procesos de planeación, ejecución y seguimiento a los eventos a implementar"/>
    <d v="2025-04-22T00:00:00"/>
    <d v="2025-11-21T00:00:00"/>
    <s v="73-GRUPO DE TRABAJO DE COMUNICACION"/>
    <n v="6"/>
    <n v="100"/>
    <s v="Durante los meses de septiembre y octubre de 2025, se llevaron a cabo las pruebas, divulgación y capacitación sobre la herramienta de sistematización de los procesos planeación, ejecución y seguimiento a los eventos._x000a_Sin embargo, desde la Oficina de Tecnología e Informática (OTI) se indicó que, dado que el formato CheckList se encuentra en proceso de actualización e incorpora cambios significativos, será necesario realizar una nueva actualización de la herramienta una vez se finalicen dichos ajustes."/>
    <m/>
    <n v="100"/>
    <s v="Se avala el cumplimiento de la presente actividad mediante informe en el que se evidencia la capacitación y divulgación del formato de eventos y piezas digitales."/>
    <m/>
    <n v="100"/>
    <n v="6"/>
    <x v="0"/>
  </r>
  <r>
    <x v="29"/>
    <s v="GRUPO DE TRABAJO DE COMUNICACION"/>
    <s v="73.4.5"/>
    <s v="73-GRUPO DE TRABAJO DE COMUNICACION"/>
    <n v="3"/>
    <x v="1"/>
    <s v="73.4.5"/>
    <s v="N/A"/>
    <s v="N/A"/>
    <s v="N/A"/>
    <s v="N/A"/>
    <s v="N/A"/>
    <s v="N/A"/>
    <s v="N/A"/>
    <s v="N/A"/>
    <s v="N/A"/>
    <s v="Realizar el informe de seguimiento a la implementación de la sistematización en los procesos digitales internos y externos (Informe trimestral de seguimiento elaborado)"/>
    <n v="10"/>
    <n v="3"/>
    <s v="Númerica"/>
    <s v="# de informes de seguimiento a la implementación de la sistematización en los procesos digitales internos y externos elaborados / 3 informes de seguimiento a la implementación de la sistematización en los procesos digitales internos y externos a elaborar"/>
    <d v="2025-11-04T00:00:00"/>
    <d v="2025-11-18T00:00:00"/>
    <s v="73-GRUPO DE TRABAJO DE COMUNICACION"/>
    <n v="2"/>
    <n v="100"/>
    <s v="El 18 de noviembre de 2025 se realizó la entrega de los tres (3) informes de seguimiento relacionados con la implementación de la sistematización en los procesos digitales internos y externos."/>
    <d v="2025-11-18T00:00:00"/>
    <n v="100"/>
    <s v="Se avala el cumplimiento de la presente actividad de acuerdo con los soportes esblecidos "/>
    <d v="2025-11-18T00:00:00"/>
    <n v="100"/>
    <n v="2"/>
    <x v="0"/>
  </r>
  <r>
    <x v="29"/>
    <s v="GRUPO DE TRABAJO DE COMUNICACION"/>
    <s v="73.4.6"/>
    <s v="73-GRUPO DE TRABAJO DE COMUNICACION"/>
    <n v="3"/>
    <x v="1"/>
    <s v="73.4.6"/>
    <s v="N/A"/>
    <s v="N/A"/>
    <s v="N/A"/>
    <s v="N/A"/>
    <s v="N/A"/>
    <s v="N/A"/>
    <s v="N/A"/>
    <s v="N/A"/>
    <s v="N/A"/>
    <s v="Realizar el informe de seguimiento a la implementación de la sistematización de los eventos (Informe de seguimiento elaborado)"/>
    <n v="10"/>
    <n v="1"/>
    <s v="Númerica"/>
    <s v="# de informes de seguimiento a la implementación de la sistematización de eventos elaborados / 1 informes de seguimiento a la implementación de la sistematización de eventos a elaborar"/>
    <d v="2025-12-01T00:00:00"/>
    <d v="2025-12-19T00:00:00"/>
    <s v="73-GRUPO DE TRABAJO DE COMUNICACION"/>
    <n v="2"/>
    <n v="100"/>
    <s v="El 09 de diciembre de 2025 se realizó la entrega del informe final de seguimiento a la implementación de la sistematización a los eventos."/>
    <d v="2025-12-09T00:00:00"/>
    <n v="100"/>
    <s v="Se avala el cumlimiento de la presente actividad mediante  el informe de seguimiento a la implementación de la sistematización de los eventos"/>
    <m/>
    <n v="0"/>
    <n v="2"/>
    <x v="5"/>
  </r>
  <r>
    <x v="30"/>
    <s v="GRUPO DE TRABAJO DE FORMACION"/>
    <s v="71.1"/>
    <s v="71-GRUPO DE TRABAJO DE FORMACION"/>
    <n v="5"/>
    <x v="0"/>
    <s v="71.1"/>
    <s v="Operativo"/>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N/A"/>
    <s v="No"/>
    <s v="C-3599-0200-0005-53105b"/>
    <s v="Política Servicio al Ciudadano_DIMENSIÓN Gestión con Valores para Resultados"/>
    <s v="N/A"/>
    <s v="Jornadas de Capacitación bajo la Estrategia Marcas de Paz, realizadas._x000a_ (Informe consolidado de la ejecución de las jornadas)"/>
    <n v="30"/>
    <n v="100"/>
    <s v="Porcentual"/>
    <s v="% de Jornadas de Capacitación  bajo la Estrategia Marcas de Paz realizadas / 100% de Jornadas de Capacitación  bajo la Estrategia Marcas de Paz a implementar"/>
    <d v="2025-02-03T00:00:00"/>
    <d v="2025-12-19T00:00:00"/>
    <s v="71-GRUPO DE TRABAJO DE FORMACION"/>
    <n v="30"/>
    <n v="83"/>
    <s v="Durante el mes de noviembre se realizaron 4 jornadas. En el acumulado con corte al 30 de noviembre de  2025, se han realizado 35 jornadas de capacitación, de las 42 establecidas. Esta jornadas se han dictado en la modalidad videoconferencia (7) en las ciudades de Atacó (1), Bogotá (3), Popayán (2) y Tumaco (1),  presencialmente (28) Algeciras (1), Arauquita (1), Ataco (3), Bahía Solano (1), Bogotá (1), Bojayá (1), Buenaventura (1), Caldono (1), Chaparral (1), Corinto (1), Florencia (1), Guapi (1), Istmina (1), Leticia (1), Ocaña (2), Planadas Tolima (1), Popayán (1), Pradera (1), Puerto Asís (1), Quibdó (1), San Andrés de Tumaco (2), Santander de Quilichao (1), Sardinata Norte de Santander (1), Tierra Alta Córdoba (1).  Con la participación total de 1157 asistentes."/>
    <m/>
    <n v="83"/>
    <s v="Se avala el avance dado al presente producto se han realizado 35 de las 42 capacitaciones programadas en tema srelacionados con marcas de paz. Se evidencian listas de asistencia del mes de noviembre. "/>
    <m/>
    <n v="0"/>
    <n v="24.9"/>
    <x v="5"/>
  </r>
  <r>
    <x v="30"/>
    <s v="GRUPO DE TRABAJO DE FORMACION"/>
    <s v="71.1.1"/>
    <s v="71-GRUPO DE TRABAJO DE FORMACION"/>
    <n v="5"/>
    <x v="1"/>
    <s v="71.1.1"/>
    <s v="N/A"/>
    <s v="N/A"/>
    <s v="N/A"/>
    <s v="N/A"/>
    <s v="N/A"/>
    <s v="N/A"/>
    <s v="N/A"/>
    <s v="N/A"/>
    <s v="N/A"/>
    <s v="Definir, en coordinación con el Despacho de la Superintendente de PI, el contenido temático que será abordado en las jornadas de capacitación y los aportes a la proyección mensual del número de jornadas a realizar. (Documento con las definiciones)"/>
    <n v="30"/>
    <n v="1"/>
    <s v="Númerica"/>
    <s v="# de Documento realizado / 1 Documento programado"/>
    <d v="2025-02-03T00:00:00"/>
    <d v="2025-03-28T00:00:00"/>
    <s v="71-GRUPO DE TRABAJO DE FORMACION"/>
    <n v="9"/>
    <n v="100"/>
    <s v="Fue cumplida al 100% finalizando 28 marzo. En los documentos anexos se puede evidenciar el correcto cumplimiento: El día 04 de marzo, se llevó a cabo reunión presencial con la Delegatura de PI, en donde se definieron en coordinación con el Despacho de la Superintendente de PI, el contenido temático que será abordado en las jornadas de capacitación y los aportes a la proyección mensual del número de jornadas a realizar. Como se puede evidenciar en el documento adjunto las principales conclusiones fueron: 1. Se acordó  que el número de jornadas de capacitación será  de 30 jornadas anuales con un número de aforo entre los 20 y 30 asistentes. 2. El Grupo de Trabajo de Formación realizará  una validación previa de cumplimiento de los requisitos para las jornadas de capacitación. 3. Se estableció que los docentes del Grupo continuarían realizando las jornadas de capacitación de la primera etapa de la estrategia, manejando los mismos contenidos."/>
    <d v="2025-03-28T00:00:00"/>
    <n v="100"/>
    <s v="Se avala el cumplimiento de la presente actividad, donde se evidencia los lineamientos marcas de paz."/>
    <d v="2025-03-28T00:00:00"/>
    <n v="100"/>
    <n v="9"/>
    <x v="6"/>
  </r>
  <r>
    <x v="30"/>
    <s v="GRUPO DE TRABAJO DE FORMACION"/>
    <s v="71.1.2"/>
    <s v="71-GRUPO DE TRABAJO DE FORMACION"/>
    <n v="5"/>
    <x v="1"/>
    <s v="71.1.2"/>
    <s v="N/A"/>
    <s v="N/A"/>
    <s v="N/A"/>
    <s v="N/A"/>
    <s v="N/A"/>
    <s v="N/A"/>
    <s v="N/A"/>
    <s v="N/A"/>
    <s v="N/A"/>
    <s v="Realizar las jornadas de capacitación. (Matriz de gestión de jornadas realizadas)"/>
    <n v="60"/>
    <n v="42"/>
    <s v="Númerica"/>
    <s v="# de Jornadas de Capacitación  bajo la Estrategia Marcas de Paz realizadas / 42 Jornadas de Capacitación  bajo la Estrategia Marcas de Paz a realizar"/>
    <d v="2025-04-01T00:00:00"/>
    <d v="2025-12-12T00:00:00"/>
    <s v="71-GRUPO DE TRABAJO DE FORMACION"/>
    <n v="18"/>
    <n v="83"/>
    <s v="Durante el mes de noviembre se realizaron 4 jornadas. En el acumulado con corte al 30 de noviembre de  2025, se han realizado 35 jornadas de capacitación, de las 42 establecidas. Esta jornadas se han dictado en la modalidad videoconferencia (7) en las ciudades de Atacó (1), Bogotá (3), Popayán (2) y Tumaco (1),  presencialmente (28) Algeciras (1), Arauquita (1), Ataco (3), Bahía Solano (1), Bogotá (1), Bojayá (1), Buenaventura (1), Caldono (1), Chaparral (1), Corinto (1), Florencia (1), Guapi (1), Istmina (1), Leticia (1), Ocaña (2), Planadas Tolima (1), Popayán (1), Pradera (1), Puerto Asís (1), Quibdó (1), San Andrés de Tumaco (2), Santander de Quilichao (1), Sardinata Norte de Santander (1), Tierra Alta Córdoba (1).  Con la participación total de 1157 asistentes."/>
    <m/>
    <n v="83"/>
    <s v="Se avala el avance dado a la presente actividad se han ejecutado 35 de las 42 capacitaciones propuestas en temas relacionados con marcas de paz."/>
    <m/>
    <n v="0"/>
    <n v="14.94"/>
    <x v="5"/>
  </r>
  <r>
    <x v="30"/>
    <s v="GRUPO DE TRABAJO DE FORMACION"/>
    <s v="71.1.3"/>
    <s v="71-GRUPO DE TRABAJO DE FORMACION"/>
    <n v="5"/>
    <x v="1"/>
    <s v="71.1.3"/>
    <s v="N/A"/>
    <s v="N/A"/>
    <s v="N/A"/>
    <s v="N/A"/>
    <s v="N/A"/>
    <s v="N/A"/>
    <s v="N/A"/>
    <s v="N/A"/>
    <s v="N/A"/>
    <s v="Elaborar informes trimestrales de las jornadas de capacitación realizadas. (Informe)"/>
    <n v="10"/>
    <n v="3"/>
    <s v="Númerica"/>
    <s v="# de Informes de las jornadas bajo la Estrategia Marcas de Paz elaborados / 3 Informes de las jornadas bajo la Estrategia Marcas de Paz a elaborar"/>
    <d v="2025-04-01T00:00:00"/>
    <d v="2025-12-19T00:00:00"/>
    <s v="71-GRUPO DE TRABAJO DE FORMACION"/>
    <n v="3"/>
    <n v="66"/>
    <s v="Con corte al 30 de septiembre de 2025, se han elaborado dos (2) informes de los tres (3) establecidos como meta. En el presente informe se indica la gestión realizada durante el trimestre julio-septiembre de 2025, para el cumplimiento de la meta. "/>
    <m/>
    <n v="66"/>
    <s v="Se avala el avance dado a la presente actividad se presente el 2 de 3 informes relacionados con Marcas de PAZ "/>
    <m/>
    <n v="0"/>
    <n v="1.98"/>
    <x v="5"/>
  </r>
  <r>
    <x v="30"/>
    <s v="GRUPO DE TRABAJO DE FORMACION"/>
    <s v="71.2"/>
    <s v="71-GRUPO DE TRABAJO DE FORMACION"/>
    <n v="5"/>
    <x v="0"/>
    <s v="71.2"/>
    <s v="Operativo"/>
    <s v="Promover el enfoque preventivo, diferencial y territorial en el que hacer misional de la entidad _x000a_"/>
    <s v="Cumplimiento de productos del PAI asociados a Promover el enfoque preventivo, diferencial y territorial en el que hacer misional de la entidad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PND - 5-31-5-b- Convergencia regional - Entidades públicas territoriales y nacionales fortalecidas "/>
    <s v="No"/>
    <s v="C-3599-0200-0005-53105b"/>
    <s v="Política Participación Ciudadana en la Gestión Pública _DIMENSIÓN Gestión con Valores para Resultados"/>
    <s v="N/A"/>
    <s v="Programa estratégico de enfoque diferencial para la Inclusión de población vulnerable en la oferta académica del Grupo de Formación, ejecutado (Informe consolidado de la ejecución del programa)"/>
    <n v="20"/>
    <n v="100"/>
    <s v="Porcentual"/>
    <s v="% de programas con enfoque diferencial en la oferta académica implementados / 100% de programas con enfoque diferencial en la oferta académica a implementar"/>
    <d v="2025-02-03T00:00:00"/>
    <d v="2025-11-28T00:00:00"/>
    <s v="71-GRUPO DE TRABAJO DE FORMACION"/>
    <n v="20"/>
    <n v="100"/>
    <s v="Con corte al 28 de noviembre de 2025,  se ha realizado el cumplimiento del 100%  de las actividades del plan de acción. A la fecha se realizaron del plan de trabajo propuesto el 100% de las actividades. Se adjunta informe consolidado de la ejecución del programa. "/>
    <d v="2025-11-28T00:00:00"/>
    <n v="100"/>
    <s v="Se avala el cumplimiento del presente producto se evidencia informe consolidado de la ejecución del rpgrama de enfoque diferente."/>
    <d v="2025-11-28T00:00:00"/>
    <n v="100"/>
    <n v="20"/>
    <x v="0"/>
  </r>
  <r>
    <x v="30"/>
    <s v="GRUPO DE TRABAJO DE FORMACION"/>
    <s v="71.2.1"/>
    <s v="71-GRUPO DE TRABAJO DE FORMACION"/>
    <n v="5"/>
    <x v="1"/>
    <s v="71.2.1"/>
    <s v="N/A"/>
    <s v="N/A"/>
    <s v="N/A"/>
    <s v="N/A"/>
    <s v="N/A"/>
    <s v="N/A"/>
    <s v="N/A"/>
    <s v="N/A"/>
    <s v="N/A"/>
    <s v="Diseñar el programa de enfoque diferencial  que incluya el plan de trabajo. (Documento de programa)"/>
    <n v="30"/>
    <n v="1"/>
    <s v="Númerica"/>
    <s v="# de programas con enfoque diferencial  diseñados / 1 programas con enfoque diferencial a diseñar"/>
    <d v="2025-02-03T00:00:00"/>
    <d v="2025-03-31T00:00:00"/>
    <s v="71-GRUPO DE TRABAJO DE FORMACION"/>
    <n v="6"/>
    <n v="100"/>
    <s v="Cumplida al 100% finalizando el 31 de marzo. En documentos anexos se evidencia el correcto cumplimiento. Para la elaboración del documento del programa y plan trabajo, se llevaron a cabo varias reuniones con la Coordinación del Grupo de Formación, se revisó la primera versión del Doc. y plan de trabajo, se dieron a conocer los ajustes. Ya se cuenta con el documento final aprobado por la Coordinación. Dicho documento tiene como objetivo: Desarrollar e implementar un Programa Estratégico de Enfoque Diferencial que permita la inclusión efectiva de la población  vulnerable  en  la  oferta  académica  del  Grupo de Formación de la SIC, adaptando contenidos, metodologías y recursos educativos a las necesidades específicas de los diferentes grupos poblacionales en situación de vulnerabilidad, con el fin de promover su acceso equitativo a oportunidades de formación, desarrollo personal y participación activa en el desarrollo económico y social."/>
    <d v="2025-03-31T00:00:00"/>
    <n v="100"/>
    <s v="Se avala el cumplimiento de la presente actividad mediante los documentos soporte allegados."/>
    <d v="2025-03-31T00:00:00"/>
    <n v="100"/>
    <n v="6"/>
    <x v="6"/>
  </r>
  <r>
    <x v="30"/>
    <s v="GRUPO DE TRABAJO DE FORMACION"/>
    <s v="71.2.2"/>
    <s v="71-GRUPO DE TRABAJO DE FORMACION"/>
    <n v="5"/>
    <x v="1"/>
    <s v="71.2.2"/>
    <s v="N/A"/>
    <s v="N/A"/>
    <s v="N/A"/>
    <s v="N/A"/>
    <s v="N/A"/>
    <s v="N/A"/>
    <s v="N/A"/>
    <s v="N/A"/>
    <s v="N/A"/>
    <s v="Elaborar e implementar un protocolo de  enfoque diferencial de la oferta académica (Protocolo elaborado)"/>
    <n v="60"/>
    <n v="1"/>
    <s v="Númerica"/>
    <s v="# de protocolos con enfoque diferencial elaborados e implementados / 1 protocolos con enfoque diferencial a elaborar e implementar"/>
    <d v="2025-04-01T00:00:00"/>
    <d v="2025-11-28T00:00:00"/>
    <s v="71-GRUPO DE TRABAJO DE FORMACION"/>
    <n v="12"/>
    <n v="100"/>
    <s v="Esta actividad fue cumplida al 100% finalizando el 28 de noviembre de 2025. En el documento anexo se evidencia el protocolo de  enfoque diferencial de la oferta académica elaborado."/>
    <d v="2025-11-28T00:00:00"/>
    <n v="100"/>
    <s v="Se avalaelcumplimiento de la presente actividad se evidencia protocolo de enfoque diferencial"/>
    <d v="2025-11-28T00:00:00"/>
    <n v="100"/>
    <n v="12"/>
    <x v="0"/>
  </r>
  <r>
    <x v="30"/>
    <s v="GRUPO DE TRABAJO DE FORMACION"/>
    <s v="71.2.3"/>
    <s v="71-GRUPO DE TRABAJO DE FORMACION"/>
    <n v="5"/>
    <x v="1"/>
    <s v="71.2.3"/>
    <s v="N/A"/>
    <s v="N/A"/>
    <s v="N/A"/>
    <s v="N/A"/>
    <s v="N/A"/>
    <s v="N/A"/>
    <s v="N/A"/>
    <s v="N/A"/>
    <s v="N/A"/>
    <s v="Ejecutar el plan de trabajo del programa de enfoque diferencial.  (Informe de la ejecución del programa)"/>
    <n v="10"/>
    <n v="100"/>
    <s v="Porcentual"/>
    <s v="% de plan de trabajo del programa de enfoque diferencial ejecutado  / 100% de plan de trabajo del programa de enfoque diferencial a ejecutar"/>
    <d v="2025-04-01T00:00:00"/>
    <d v="2025-11-28T00:00:00"/>
    <s v="71-GRUPO DE TRABAJO DE FORMACION"/>
    <n v="2"/>
    <n v="100"/>
    <s v="Con corte al 28 de noviembre de 2025, se ha cumplido el 100% de las actividades del plan de acción. A la fecha se desarrollaron las actividades del plan de trabajo propuesto, así: en abril se ejecutaron la Identificación de Población Objetivo y el Análisis de Necesidades Específicas. En julio se revisó y analizó la documentación institucional del Proceso de Formación y se entregó la propuesta de metodologías inclusivas para la adaptación de la oferta académica. En agosto se socializó el documento de recomendaciones y se elaboró la matriz de ajuste de contenidos. En septiembre se desarrollaron los ciclos de capacitación en Enfoques Inclusivos. Finalmente, en noviembre se completaron las actividades restantes: diseño y ajuste de contenidos priorizados, elaboración e implementación del protocolo de enfoque diferencial y entrega de la matriz de seguimiento y evaluación de indicadores. También se adjunta el plan de trabajo como evidencia del cumplimiento total."/>
    <d v="2025-11-28T00:00:00"/>
    <n v="100"/>
    <s v="Se avala el cumplimiento de la presente actividad se avala protocolo de enfoque diferencial "/>
    <d v="2025-11-28T00:00:00"/>
    <n v="100"/>
    <n v="2"/>
    <x v="0"/>
  </r>
  <r>
    <x v="30"/>
    <s v="GRUPO DE TRABAJO DE FORMACION"/>
    <s v="71.3"/>
    <s v="71-GRUPO DE TRABAJO DE FORMACION"/>
    <n v="5"/>
    <x v="0"/>
    <s v="71.3"/>
    <s v="Operativo"/>
    <s v="Fortalecer la infraestructura, uso y aprovechamiento de las tecnologías de la información, para optimizar la capacidad institucional_x000a_"/>
    <s v="Cumplimiento de productos del PAI asociados a Fortalecer la infraestructura, uso y aprovechamiento de las tecnologías de la información, para optimizar la capacidad institucional_x000a_"/>
    <s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
    <s v="N/A"/>
    <s v="No"/>
    <s v="C-3599-0200-0005-53105b"/>
    <s v="Política Servicio al Ciudadano_DIMENSIÓN Gestión con Valores para Resultados"/>
    <s v="N/A"/>
    <s v="Plataforma del Campus virtual accesible conforme a los estándares WCAG 2.1 nivel AA implementada (Informe consolidado de la implementación)"/>
    <n v="20"/>
    <n v="100"/>
    <s v="Porcentual"/>
    <s v="% de plataforma campus virtual accesible implementada / 100% de plataforma campus virtual accesible a implementar"/>
    <d v="2025-02-17T00:00:00"/>
    <d v="2025-12-12T00:00:00"/>
    <s v="71-GRUPO DE TRABAJO DE FORMACION"/>
    <n v="20"/>
    <n v="90"/>
    <s v="Con corte al 30 de noviembre de 2025,  se ha avanzado en el plan de trabajo propuesto para este producto en un 90%, finalizando en un 100%  la siguiente actividad, que se esta reportando en este avance del mes de noviembre:  _x000a__x000a_4. Realizar pruebas de accesibilidad utilizando herramientas automatizadas, navegación con teclado y lectores de pantalla._x000a__x000a_Adicionalmente, se reporta el plan de trabajo presentado como evidencia del avance del 90% a la fecha."/>
    <m/>
    <n v="90"/>
    <s v="Se avala el avance dado al presente producto."/>
    <m/>
    <n v="0"/>
    <n v="18"/>
    <x v="5"/>
  </r>
  <r>
    <x v="30"/>
    <s v="GRUPO DE TRABAJO DE FORMACION"/>
    <s v="71.3.1"/>
    <s v="71-GRUPO DE TRABAJO DE FORMACION"/>
    <n v="5"/>
    <x v="1"/>
    <s v="71.3.1"/>
    <s v="N/A"/>
    <s v="N/A"/>
    <s v="N/A"/>
    <s v="N/A"/>
    <s v="N/A"/>
    <s v="N/A"/>
    <s v="N/A"/>
    <s v="N/A"/>
    <s v="N/A"/>
    <s v="Elaborar un diagnóstico de los aspectos que requieren ser implementados en accesibilidad de la plataforma del campus virtual. (Informe de diagnóstico)."/>
    <n v="30"/>
    <n v="1"/>
    <s v="Númerica"/>
    <s v="# de diagnóstico de los aspectos a implementar en accesibilidad de la plataforma del campus virtual elaborado / 1 diagnóstico de los aspectos a implementar en accesibilidad de la plataforma del campus virtual a elaborar. "/>
    <d v="2025-02-17T00:00:00"/>
    <d v="2025-07-15T00:00:00"/>
    <s v="71-GRUPO DE TRABAJO DE FORMACION"/>
    <n v="6"/>
    <n v="100"/>
    <s v="Esta actividad fue cumplida al 100% finalizando el 15 de julio de 2025. En el documento anexo del diagnostico se puede evidenciar el correcto cumplimiento de la misma. Dicho diagnóstico reveló varias áreas de mejora importantes en cuanto a accesibilidad en la plataforma del campus virtual basado en Moodle. La mayoría de los problemas detectados están relacionados con la estructura del tema visual y los formularios. La implementación de las recomendaciones garantizará una experiencia más accesible, cumpliendo con los estándares internacionales y promoviendo la inclusión."/>
    <d v="2025-07-15T00:00:00"/>
    <n v="100"/>
    <s v="Se avala el cumplimiento de la presente actividad mediante documento de diagnóstico de los aspectos que requieren ser implementados en accesibilidad de la plataforma del campus virtual."/>
    <d v="2025-07-15T00:00:00"/>
    <n v="100"/>
    <n v="6"/>
    <x v="2"/>
  </r>
  <r>
    <x v="30"/>
    <s v="GRUPO DE TRABAJO DE FORMACION"/>
    <s v="71.3.2"/>
    <s v="71-GRUPO DE TRABAJO DE FORMACION"/>
    <n v="5"/>
    <x v="1"/>
    <s v="71.3.2"/>
    <s v="N/A"/>
    <s v="N/A"/>
    <s v="N/A"/>
    <s v="N/A"/>
    <s v="N/A"/>
    <s v="N/A"/>
    <s v="N/A"/>
    <s v="N/A"/>
    <s v="N/A"/>
    <s v="Elaborar un plan de trabajo para la implementación de accesibilidad del campus virtual. (Plan de trabajo)."/>
    <n v="20"/>
    <n v="1"/>
    <s v="Númerica"/>
    <s v="# de plan de trabajo para la implementación de accesibilidad de la plataforma del  campus virtual elaborado / 1 plan de trabajo para la implementación de accesibilidad de la plataforma del  campus virtual  a elaborar. "/>
    <d v="2025-03-17T00:00:00"/>
    <d v="2025-07-31T00:00:00"/>
    <s v="71-GRUPO DE TRABAJO DE FORMACION"/>
    <n v="4"/>
    <n v="100"/>
    <s v="Esta actividad fue cumplida al 100% finalizando el 31 de julio de 2025. En el documento anexo se evidencia el plan de trabajo propuesto para la implementación de accesibilidad del campus virtual. "/>
    <d v="2025-07-31T00:00:00"/>
    <n v="100"/>
    <s v="Se avala el cumplimiento de la presente actividad con el plan de trabajo para la implementación de accesibilidad del campu8s virtual."/>
    <d v="2025-07-31T00:00:00"/>
    <n v="100"/>
    <n v="4"/>
    <x v="2"/>
  </r>
  <r>
    <x v="30"/>
    <s v="GRUPO DE TRABAJO DE FORMACION"/>
    <s v="71.3.3"/>
    <s v="71-GRUPO DE TRABAJO DE FORMACION"/>
    <n v="5"/>
    <x v="1"/>
    <s v="71.3.3"/>
    <s v="N/A"/>
    <s v="N/A"/>
    <s v="N/A"/>
    <s v="N/A"/>
    <s v="N/A"/>
    <s v="N/A"/>
    <s v="N/A"/>
    <s v="N/A"/>
    <s v="N/A"/>
    <s v="Ejecutar el plan de trabajo  para la implementación de accesibilidad de la plataforma del campus virtual. (Reporte de avance de la ejecución del plan de trabajo)."/>
    <n v="40"/>
    <n v="100"/>
    <s v="Porcentual"/>
    <s v="% de plan de trabajo para la implementación de accesibilidad de la plataforma del  campus virtual ejecutado  / 100% de  plan de trabajo para la implementación de accesibilidad de la plataforma del  campus virtual a ejecutar"/>
    <d v="2025-04-01T00:00:00"/>
    <d v="2025-12-05T00:00:00"/>
    <s v="71-GRUPO DE TRABAJO DE FORMACION"/>
    <n v="8"/>
    <n v="100"/>
    <s v="Con corte al 05 de diciembre de 2025,  se ha realizado el cumplimiento del 100%  de esta actividad del plan de acción. A la fecha y con el cumplimiento de la siguiente actividad, se cumple con la ejecución al 100% del plan de trabajo: _x000a__x000a_5. Realizar documentación de buenas prácticas_x000a__x000a_Adicionalmente, se reporta el plan de trabajo presentado como evidencia del cumplimiento del 100% al 05 de diciembre de 2025. "/>
    <d v="2025-12-05T00:00:00"/>
    <n v="100"/>
    <s v="Se avala el cumplimiento de la presente actividad. Se cumplio con el plan de trabajo propuesto se adjunta entregable de buenas practicas."/>
    <d v="2025-12-05T00:00:00"/>
    <n v="100"/>
    <n v="8"/>
    <x v="5"/>
  </r>
  <r>
    <x v="30"/>
    <s v="GRUPO DE TRABAJO DE FORMACION"/>
    <s v="71.3.4"/>
    <s v="71-GRUPO DE TRABAJO DE FORMACION"/>
    <n v="5"/>
    <x v="1"/>
    <s v="71.3.4"/>
    <s v="N/A"/>
    <s v="N/A"/>
    <s v="N/A"/>
    <s v="N/A"/>
    <s v="N/A"/>
    <s v="N/A"/>
    <s v="N/A"/>
    <s v="N/A"/>
    <s v="N/A"/>
    <s v="Elaborar informe de resultados de la accesibilidad de la plataforma del campus virtual. (Informe consolidado de la  accesibilidad)"/>
    <n v="10"/>
    <n v="1"/>
    <s v="Númerica"/>
    <s v="# de informes de resultados de la  caccesibilidad de la plataforma del campus virtual elaborados  / 1  informe de resultados de la accesibilidad de la plataforma del campus virtual a elaborar."/>
    <d v="2025-12-01T00:00:00"/>
    <d v="2025-12-12T00:00:00"/>
    <s v="71-GRUPO DE TRABAJO DE FORMACION"/>
    <n v="2"/>
    <n v="0"/>
    <n v="0"/>
    <m/>
    <m/>
    <m/>
    <m/>
    <m/>
    <n v="0"/>
    <x v="5"/>
  </r>
  <r>
    <x v="30"/>
    <s v="GRUPO DE TRABAJO DE FORMACION"/>
    <s v="71.4"/>
    <s v="71-GRUPO DE TRABAJO DE FORMACION"/>
    <n v="5"/>
    <x v="0"/>
    <s v="71.4"/>
    <s v="Operativo"/>
    <s v="Promover el enfoque preventivo, diferencial y territorial en el que hacer misional de la entidad _x000a_"/>
    <s v="Cumplimiento de productos del PAI asociados a Fortacer el Sistema Integral de Gestión Institucional para mejorar la prestación del servicio. _x000a_"/>
    <s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
    <s v="N/A"/>
    <s v="No"/>
    <s v="C-3599-0200-0005-53105b"/>
    <s v="Política Servicio al Ciudadano_DIMENSIÓN Gestión con Valores para Resultados"/>
    <s v="PEI_21;_x000a_PES_20230188"/>
    <s v="Jornadas de Formación (Capacitaciones, Sensibilizaciones, Jornada de Información) en Metrología Legal y Reglamentos Técnicos brindados a actores del SICAL identificados.  (Registros de asistencia-capturas de pantalla, fotografías y reporte mensual con los resultados de las Jornadas de Formación (Capacitaciones, Sensibilizaciones, Jornada de Información)."/>
    <n v="30"/>
    <n v="290"/>
    <s v="Númerica"/>
    <s v="# de Jornadas de Formación (Capacitaciones, Sensibilizaciones, Jornada de Información) en Metrología Legal y Reglamentos Técnicos realizadas / 290 Jornadas de Formación (Capacitaciones, Sensibilizaciones, Jornada de Información) en Metrología Legal y Reglamentos Técnicos a realizar"/>
    <d v="2025-03-01T00:00:00"/>
    <d v="2025-12-12T00:00:00"/>
    <s v="71-GRUPO DE TRABAJO DE FORMACION"/>
    <n v="30"/>
    <n v="99"/>
    <s v="Durante el mes de noviembre se realizaron 34 jornadas. El acumulado con corte al 30 de noviembre de 2025, es de 288 Jornadas de Formación realizadas de las 290 establecidas. Se adjunta el reporte mensual con los resultados de las Jornadas de Formación del mes de noviembre de 2025 "/>
    <m/>
    <n v="99"/>
    <s v="Se avala el avance dado al presente producto se han efectuado 288 de las 290 capcitaciones programadas en temas relacionados rtml"/>
    <m/>
    <n v="0"/>
    <n v="29.7"/>
    <x v="5"/>
  </r>
  <r>
    <x v="30"/>
    <s v="GRUPO DE TRABAJO DE FORMACION"/>
    <s v="71.4.1"/>
    <s v="71-GRUPO DE TRABAJO DE FORMACION"/>
    <n v="5"/>
    <x v="1"/>
    <s v="71.4.1"/>
    <s v="N/A"/>
    <s v="N/A"/>
    <s v="N/A"/>
    <s v="N/A"/>
    <s v="N/A"/>
    <s v="N/A"/>
    <s v="N/A"/>
    <s v="N/A"/>
    <s v="N/A"/>
    <s v="Realizar las jornadas de Formación (Capacitaciones, Sensibilizaciones, Jornada de Información) en Metrología Legal y Reglamentos Técnicos. (Registros de asistencia-capturas de pantalla, fotografías y reporte mensual con los resultados de las Jornadas de Formación (Capacitaciones, Sensibilizaciones, Jornada de Información)."/>
    <n v="70"/>
    <n v="290"/>
    <s v="Númerica"/>
    <s v="# de Jornadas de Formación (Capacitaciones, Sensibilizaciones, Jornada de Información) en Metrología Legal y Reglamentos Técnicos realizadas / 290  Jornadas de Formación (Capacitaciones, Sensibilizaciones, Jornada de Información) en Metrología Legal y Reglamentos Técnicos a realizar"/>
    <d v="2025-03-01T00:00:00"/>
    <d v="2025-12-12T00:00:00"/>
    <s v="71-GRUPO DE TRABAJO DE FORMACION"/>
    <n v="21"/>
    <n v="99"/>
    <s v="Durante el mes de noviembre se realizaron 34 jornadas. El acumulado con corte al 30 de noviembre de 2025, es de 288 Jornadas de Formación realizadas de las 290 establecidas. Se adjunta el reporte mensual con los resultados de las Jornadas de Formación del mes de noviembre de 2025 "/>
    <m/>
    <n v="99"/>
    <s v="Se avala el avance dado a la presente actividad se han ejecutado 288 de las 290 capacitaciones efectuadas en temas de rtml"/>
    <m/>
    <n v="0"/>
    <n v="20.79"/>
    <x v="5"/>
  </r>
  <r>
    <x v="30"/>
    <s v="GRUPO DE TRABAJO DE FORMACION"/>
    <s v="71.4.2"/>
    <s v="71-GRUPO DE TRABAJO DE FORMACION"/>
    <n v="5"/>
    <x v="1"/>
    <s v="71.4.2"/>
    <s v="N/A"/>
    <s v="N/A"/>
    <s v="N/A"/>
    <s v="N/A"/>
    <s v="N/A"/>
    <s v="N/A"/>
    <s v="N/A"/>
    <s v="N/A"/>
    <s v="N/A"/>
    <s v="Elaborar informe final de las Jornadas de Formación (Capacitaciones, Sensibilizaciones, Jornada de Información) en Metrología Legal y Reglamentos Técnicos. (Informe final con resultados de la actividad, elaborado)."/>
    <n v="30"/>
    <n v="1"/>
    <s v="Númerica"/>
    <s v="# de Informe de las Jornadas de Formación (Capacitaciones, Sensibilizaciones, Jornada de Información) en Metrología Legal y Reglamentos Técnicos elaborados / 1 Informe de las Jornadas de Formación (Capacitaciones, Sensibilizaciones, Jornada de Información) en Metrología Legal y Reglamentos Técnicos a elaborar"/>
    <d v="2025-12-01T00:00:00"/>
    <d v="2025-12-12T00:00:00"/>
    <s v="71-GRUPO DE TRABAJO DE FORMACION"/>
    <n v="9"/>
    <n v="0"/>
    <n v="0"/>
    <m/>
    <m/>
    <m/>
    <m/>
    <m/>
    <n v="0"/>
    <x v="5"/>
  </r>
  <r>
    <x v="31"/>
    <m/>
    <m/>
    <m/>
    <m/>
    <x v="3"/>
    <m/>
    <m/>
    <m/>
    <m/>
    <m/>
    <m/>
    <m/>
    <m/>
    <m/>
    <m/>
    <m/>
    <m/>
    <m/>
    <m/>
    <m/>
    <m/>
    <m/>
    <m/>
    <m/>
    <m/>
    <m/>
    <m/>
    <m/>
    <m/>
    <m/>
    <m/>
    <n v="0"/>
    <x v="1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E7CF819-4B7E-4126-9957-34957E336B16}" name="TablaDinámica17" cacheId="108" applyNumberFormats="0" applyBorderFormats="0" applyFontFormats="0" applyPatternFormats="0" applyAlignmentFormats="0" applyWidthHeightFormats="1" dataCaption="Valores" updatedVersion="8" minRefreshableVersion="3" useAutoFormatting="1" itemPrintTitles="1" createdVersion="8" indent="0" compact="0" compactData="0" gridDropZones="1" multipleFieldFilters="0">
  <location ref="BO6:BP39" firstHeaderRow="2" firstDataRow="2" firstDataCol="1" rowPageCount="2" colPageCount="1"/>
  <pivotFields count="34">
    <pivotField axis="axisRow" compact="0" outline="0" showAll="0">
      <items count="33">
        <item x="7"/>
        <item x="3"/>
        <item x="4"/>
        <item x="18"/>
        <item x="8"/>
        <item x="15"/>
        <item x="5"/>
        <item x="30"/>
        <item x="25"/>
        <item x="29"/>
        <item x="10"/>
        <item x="27"/>
        <item x="13"/>
        <item x="0"/>
        <item x="19"/>
        <item x="9"/>
        <item x="17"/>
        <item x="12"/>
        <item x="11"/>
        <item x="22"/>
        <item x="28"/>
        <item x="1"/>
        <item x="21"/>
        <item x="26"/>
        <item x="24"/>
        <item x="6"/>
        <item x="20"/>
        <item x="16"/>
        <item x="23"/>
        <item x="14"/>
        <item x="2"/>
        <item x="31"/>
        <item t="default"/>
      </items>
    </pivotField>
    <pivotField compact="0" outline="0" showAll="0"/>
    <pivotField compact="0" outline="0" showAll="0"/>
    <pivotField compact="0" outline="0" showAll="0"/>
    <pivotField compact="0" outline="0" showAll="0"/>
    <pivotField axis="axisPage" compact="0" outline="0" multipleItemSelectionAllowed="1" showAll="0">
      <items count="5">
        <item h="1" x="1"/>
        <item h="1" x="2"/>
        <item x="0"/>
        <item h="1" x="3"/>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axis="axisPage" compact="0" outline="0" multipleItemSelectionAllowed="1" showAll="0">
      <items count="14">
        <item x="4"/>
        <item x="3"/>
        <item x="6"/>
        <item x="1"/>
        <item x="11"/>
        <item x="10"/>
        <item x="2"/>
        <item x="8"/>
        <item x="7"/>
        <item x="9"/>
        <item x="0"/>
        <item x="5"/>
        <item x="12"/>
        <item t="default"/>
      </items>
    </pivotField>
  </pivotFields>
  <rowFields count="1">
    <field x="0"/>
  </rowFields>
  <row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t="grand">
      <x/>
    </i>
  </rowItems>
  <colItems count="1">
    <i/>
  </colItems>
  <pageFields count="2">
    <pageField fld="5" hier="-1"/>
    <pageField fld="33" hier="-1"/>
  </pageFields>
  <dataFields count="1">
    <dataField name="Promedio de Eficiencia" fld="31"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EE0F251C-8BB5-4C74-8681-2D20DC9513DC}" name="TablaDinámica5" cacheId="5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E3:AF11" firstHeaderRow="1" firstDataRow="1" firstDataCol="1" rowPageCount="1" colPageCount="1"/>
  <pivotFields count="6">
    <pivotField axis="axisPage" multipleItemSelectionAllowed="1" showAll="0">
      <items count="6">
        <item h="1" x="1"/>
        <item h="1" x="2"/>
        <item h="1" x="3"/>
        <item h="1" x="4"/>
        <item x="0"/>
        <item t="default"/>
      </items>
    </pivotField>
    <pivotField axis="axisRow" showAll="0">
      <items count="8">
        <item x="1"/>
        <item x="3"/>
        <item x="6"/>
        <item x="2"/>
        <item x="4"/>
        <item x="5"/>
        <item x="0"/>
        <item t="default"/>
      </items>
    </pivotField>
    <pivotField showAll="0"/>
    <pivotField showAll="0"/>
    <pivotField showAll="0"/>
    <pivotField dataField="1" showAll="0"/>
  </pivotFields>
  <rowFields count="1">
    <field x="1"/>
  </rowFields>
  <rowItems count="8">
    <i>
      <x/>
    </i>
    <i>
      <x v="1"/>
    </i>
    <i>
      <x v="2"/>
    </i>
    <i>
      <x v="3"/>
    </i>
    <i>
      <x v="4"/>
    </i>
    <i>
      <x v="5"/>
    </i>
    <i>
      <x v="6"/>
    </i>
    <i t="grand">
      <x/>
    </i>
  </rowItems>
  <colItems count="1">
    <i/>
  </colItems>
  <pageFields count="1">
    <pageField fld="0" hier="-1"/>
  </pageFields>
  <dataFields count="1">
    <dataField name="Suma de Avance ponderado" fld="5"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95A0B6FE-5E92-426E-BDD1-F6AB129B1B05}" name="TablaDinámica6" cacheId="33" applyNumberFormats="0" applyBorderFormats="0" applyFontFormats="0" applyPatternFormats="0" applyAlignmentFormats="0" applyWidthHeightFormats="1" dataCaption="Valores" updatedVersion="8" minRefreshableVersion="3" itemPrintTitles="1" createdVersion="8" indent="0" outline="1" outlineData="1" multipleFieldFilters="0">
  <location ref="A4:B35" firstHeaderRow="1" firstDataRow="1" firstDataCol="1" rowPageCount="1" colPageCount="1"/>
  <pivotFields count="31">
    <pivotField axis="axisRow" showAll="0">
      <items count="32">
        <item x="17"/>
        <item x="12"/>
        <item x="11"/>
        <item x="18"/>
        <item x="0"/>
        <item x="8"/>
        <item x="26"/>
        <item x="4"/>
        <item x="10"/>
        <item x="22"/>
        <item x="13"/>
        <item x="29"/>
        <item x="2"/>
        <item x="1"/>
        <item x="5"/>
        <item x="28"/>
        <item x="16"/>
        <item x="24"/>
        <item x="23"/>
        <item x="7"/>
        <item x="9"/>
        <item x="27"/>
        <item x="20"/>
        <item x="21"/>
        <item x="6"/>
        <item x="30"/>
        <item x="19"/>
        <item x="15"/>
        <item x="3"/>
        <item x="14"/>
        <item x="2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items count="83">
        <item x="4"/>
        <item x="48"/>
        <item x="50"/>
        <item x="20"/>
        <item x="70"/>
        <item x="44"/>
        <item x="41"/>
        <item x="3"/>
        <item x="59"/>
        <item x="66"/>
        <item x="22"/>
        <item x="37"/>
        <item x="51"/>
        <item x="60"/>
        <item x="25"/>
        <item x="46"/>
        <item x="16"/>
        <item x="6"/>
        <item x="56"/>
        <item x="38"/>
        <item x="71"/>
        <item x="49"/>
        <item x="29"/>
        <item x="75"/>
        <item x="26"/>
        <item x="1"/>
        <item x="57"/>
        <item x="80"/>
        <item x="81"/>
        <item x="77"/>
        <item x="39"/>
        <item x="58"/>
        <item x="52"/>
        <item x="27"/>
        <item x="45"/>
        <item x="68"/>
        <item x="34"/>
        <item x="28"/>
        <item x="14"/>
        <item x="2"/>
        <item x="13"/>
        <item x="24"/>
        <item x="23"/>
        <item x="43"/>
        <item x="42"/>
        <item x="79"/>
        <item x="12"/>
        <item x="53"/>
        <item x="35"/>
        <item x="32"/>
        <item x="54"/>
        <item x="9"/>
        <item x="74"/>
        <item x="64"/>
        <item x="30"/>
        <item x="65"/>
        <item x="8"/>
        <item x="61"/>
        <item x="36"/>
        <item x="55"/>
        <item x="11"/>
        <item x="18"/>
        <item x="63"/>
        <item x="33"/>
        <item x="31"/>
        <item x="73"/>
        <item x="72"/>
        <item x="69"/>
        <item x="67"/>
        <item x="62"/>
        <item x="78"/>
        <item x="76"/>
        <item x="0"/>
        <item x="47"/>
        <item x="15"/>
        <item x="7"/>
        <item x="19"/>
        <item x="40"/>
        <item x="17"/>
        <item x="5"/>
        <item x="21"/>
        <item x="10"/>
        <item t="default"/>
      </items>
    </pivotField>
    <pivotField axis="axisPage" numFmtId="165" multipleItemSelectionAllowed="1" showAll="0">
      <items count="13">
        <item x="4"/>
        <item x="3"/>
        <item x="6"/>
        <item x="1"/>
        <item x="11"/>
        <item x="10"/>
        <item x="2"/>
        <item x="8"/>
        <item x="7"/>
        <item x="9"/>
        <item h="1" x="0"/>
        <item h="1" x="5"/>
        <item t="default"/>
      </items>
    </pivotField>
    <pivotField showAll="0"/>
    <pivotField showAll="0"/>
    <pivotField showAll="0"/>
    <pivotField showAll="0"/>
    <pivotField showAll="0"/>
    <pivotField showAll="0"/>
    <pivotField showAll="0"/>
    <pivotField showAll="0"/>
    <pivotField dataField="1" showAll="0"/>
    <pivotField showAll="0"/>
  </pivotFields>
  <rowFields count="1">
    <field x="0"/>
  </rowFields>
  <rowItems count="31">
    <i>
      <x/>
    </i>
    <i>
      <x v="1"/>
    </i>
    <i>
      <x v="2"/>
    </i>
    <i>
      <x v="3"/>
    </i>
    <i>
      <x v="4"/>
    </i>
    <i>
      <x v="5"/>
    </i>
    <i>
      <x v="6"/>
    </i>
    <i>
      <x v="7"/>
    </i>
    <i>
      <x v="8"/>
    </i>
    <i>
      <x v="9"/>
    </i>
    <i>
      <x v="10"/>
    </i>
    <i>
      <x v="11"/>
    </i>
    <i>
      <x v="13"/>
    </i>
    <i>
      <x v="14"/>
    </i>
    <i>
      <x v="15"/>
    </i>
    <i>
      <x v="16"/>
    </i>
    <i>
      <x v="17"/>
    </i>
    <i>
      <x v="18"/>
    </i>
    <i>
      <x v="19"/>
    </i>
    <i>
      <x v="20"/>
    </i>
    <i>
      <x v="21"/>
    </i>
    <i>
      <x v="22"/>
    </i>
    <i>
      <x v="23"/>
    </i>
    <i>
      <x v="24"/>
    </i>
    <i>
      <x v="25"/>
    </i>
    <i>
      <x v="26"/>
    </i>
    <i>
      <x v="27"/>
    </i>
    <i>
      <x v="28"/>
    </i>
    <i>
      <x v="29"/>
    </i>
    <i>
      <x v="30"/>
    </i>
    <i t="grand">
      <x/>
    </i>
  </rowItems>
  <colItems count="1">
    <i/>
  </colItems>
  <pageFields count="1">
    <pageField fld="20" hier="-1"/>
  </pageFields>
  <dataFields count="1">
    <dataField name="Promedio de Eficiencia" fld="29"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164D4FD-B3B9-4EDF-B4BE-7911862354F7}" name="TablaDinámica16" cacheId="108" applyNumberFormats="0" applyBorderFormats="0" applyFontFormats="0" applyPatternFormats="0" applyAlignmentFormats="0" applyWidthHeightFormats="1" dataCaption="Valores" updatedVersion="8" minRefreshableVersion="3" useAutoFormatting="1" itemPrintTitles="1" createdVersion="8" indent="0" compact="0" compactData="0" gridDropZones="1" multipleFieldFilters="0">
  <location ref="BL6:BM39" firstHeaderRow="2" firstDataRow="2" firstDataCol="1" rowPageCount="2" colPageCount="1"/>
  <pivotFields count="34">
    <pivotField axis="axisRow" compact="0" outline="0" showAll="0">
      <items count="33">
        <item x="7"/>
        <item x="3"/>
        <item x="4"/>
        <item x="18"/>
        <item x="8"/>
        <item x="15"/>
        <item x="5"/>
        <item x="30"/>
        <item x="25"/>
        <item x="29"/>
        <item x="10"/>
        <item x="27"/>
        <item x="13"/>
        <item x="0"/>
        <item x="19"/>
        <item x="9"/>
        <item x="17"/>
        <item x="12"/>
        <item x="11"/>
        <item x="22"/>
        <item x="28"/>
        <item x="1"/>
        <item x="21"/>
        <item x="26"/>
        <item x="24"/>
        <item x="6"/>
        <item x="20"/>
        <item x="16"/>
        <item x="23"/>
        <item x="14"/>
        <item x="2"/>
        <item x="31"/>
        <item t="default"/>
      </items>
    </pivotField>
    <pivotField compact="0" outline="0" showAll="0"/>
    <pivotField compact="0" outline="0" showAll="0"/>
    <pivotField compact="0" outline="0" showAll="0"/>
    <pivotField compact="0" outline="0" showAll="0"/>
    <pivotField axis="axisPage" compact="0" outline="0" multipleItemSelectionAllowed="1" showAll="0">
      <items count="5">
        <item x="1"/>
        <item h="1" x="2"/>
        <item h="1" x="0"/>
        <item h="1" x="3"/>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axis="axisPage" compact="0" outline="0" multipleItemSelectionAllowed="1" showAll="0">
      <items count="14">
        <item x="4"/>
        <item x="3"/>
        <item x="6"/>
        <item x="1"/>
        <item x="11"/>
        <item x="10"/>
        <item x="2"/>
        <item x="8"/>
        <item x="7"/>
        <item x="9"/>
        <item x="0"/>
        <item x="5"/>
        <item x="12"/>
        <item t="default"/>
      </items>
    </pivotField>
  </pivotFields>
  <rowFields count="1">
    <field x="0"/>
  </rowFields>
  <row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t="grand">
      <x/>
    </i>
  </rowItems>
  <colItems count="1">
    <i/>
  </colItems>
  <pageFields count="2">
    <pageField fld="5" hier="-1"/>
    <pageField fld="33" hier="-1"/>
  </pageFields>
  <dataFields count="1">
    <dataField name="Promedio de Eficiencia" fld="31"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6641A19D-C7CF-46D2-8EE2-BB641D39710F}" name="TablaDinámica15" cacheId="108" applyNumberFormats="0" applyBorderFormats="0" applyFontFormats="0" applyPatternFormats="0" applyAlignmentFormats="0" applyWidthHeightFormats="1" dataCaption="Valores" updatedVersion="8" minRefreshableVersion="3" useAutoFormatting="1" itemPrintTitles="1" createdVersion="8" indent="0" compact="0" compactData="0" gridDropZones="1" multipleFieldFilters="0">
  <location ref="BE6:BG29" firstHeaderRow="1" firstDataRow="2" firstDataCol="1" rowPageCount="2" colPageCount="1"/>
  <pivotFields count="34">
    <pivotField axis="axisRow" compact="0" outline="0" showAll="0">
      <items count="33">
        <item x="7"/>
        <item x="3"/>
        <item x="4"/>
        <item x="18"/>
        <item x="8"/>
        <item x="15"/>
        <item x="5"/>
        <item x="30"/>
        <item x="25"/>
        <item x="29"/>
        <item x="10"/>
        <item x="27"/>
        <item x="13"/>
        <item x="0"/>
        <item x="19"/>
        <item x="9"/>
        <item x="17"/>
        <item x="12"/>
        <item x="11"/>
        <item x="22"/>
        <item x="28"/>
        <item x="1"/>
        <item x="21"/>
        <item x="26"/>
        <item x="24"/>
        <item x="6"/>
        <item x="20"/>
        <item x="16"/>
        <item x="23"/>
        <item x="14"/>
        <item x="2"/>
        <item x="31"/>
        <item t="default"/>
      </items>
    </pivotField>
    <pivotField compact="0" outline="0" showAll="0"/>
    <pivotField compact="0" outline="0" showAll="0"/>
    <pivotField compact="0" outline="0" showAll="0"/>
    <pivotField compact="0" outline="0" showAll="0"/>
    <pivotField axis="axisPage" compact="0" outline="0" multipleItemSelectionAllowed="1" showAll="0">
      <items count="5">
        <item h="1" x="1"/>
        <item h="1" x="2"/>
        <item x="0"/>
        <item h="1" x="3"/>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axis="axisPage" compact="0" outline="0" multipleItemSelectionAllowed="1" showAll="0">
      <items count="14">
        <item x="4"/>
        <item x="3"/>
        <item x="6"/>
        <item x="1"/>
        <item x="11"/>
        <item x="10"/>
        <item x="2"/>
        <item x="8"/>
        <item x="7"/>
        <item x="9"/>
        <item x="0"/>
        <item h="1" x="5"/>
        <item h="1" x="12"/>
        <item t="default"/>
      </items>
    </pivotField>
  </pivotFields>
  <rowFields count="1">
    <field x="0"/>
  </rowFields>
  <rowItems count="22">
    <i>
      <x/>
    </i>
    <i>
      <x v="3"/>
    </i>
    <i>
      <x v="5"/>
    </i>
    <i>
      <x v="6"/>
    </i>
    <i>
      <x v="7"/>
    </i>
    <i>
      <x v="8"/>
    </i>
    <i>
      <x v="11"/>
    </i>
    <i>
      <x v="12"/>
    </i>
    <i>
      <x v="13"/>
    </i>
    <i>
      <x v="14"/>
    </i>
    <i>
      <x v="17"/>
    </i>
    <i>
      <x v="18"/>
    </i>
    <i>
      <x v="19"/>
    </i>
    <i>
      <x v="21"/>
    </i>
    <i>
      <x v="23"/>
    </i>
    <i>
      <x v="24"/>
    </i>
    <i>
      <x v="26"/>
    </i>
    <i>
      <x v="27"/>
    </i>
    <i>
      <x v="28"/>
    </i>
    <i>
      <x v="29"/>
    </i>
    <i>
      <x v="30"/>
    </i>
    <i t="grand">
      <x/>
    </i>
  </rowItems>
  <colFields count="1">
    <field x="-2"/>
  </colFields>
  <colItems count="2">
    <i>
      <x/>
    </i>
    <i i="1">
      <x v="1"/>
    </i>
  </colItems>
  <pageFields count="2">
    <pageField fld="5" hier="-1"/>
    <pageField fld="33" hier="-1"/>
  </pageFields>
  <dataFields count="2">
    <dataField name="Suma de Reponderación" fld="24" baseField="0" baseItem="0"/>
    <dataField name="Suma de Logro ponderado" fld="3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8D0AD44-5B9D-4762-A063-8BE02ADBC803}" name="TablaDinámica11" cacheId="108" applyNumberFormats="0" applyBorderFormats="0" applyFontFormats="0" applyPatternFormats="0" applyAlignmentFormats="0" applyWidthHeightFormats="1" dataCaption="Valores" updatedVersion="8" minRefreshableVersion="3" useAutoFormatting="1" itemPrintTitles="1" createdVersion="8" indent="0" compact="0" compactData="0" gridDropZones="1" multipleFieldFilters="0">
  <location ref="BB6:BC38" firstHeaderRow="2" firstDataRow="2" firstDataCol="1" rowPageCount="2" colPageCount="1"/>
  <pivotFields count="34">
    <pivotField axis="axisRow" compact="0" outline="0" showAll="0">
      <items count="33">
        <item x="7"/>
        <item x="3"/>
        <item x="4"/>
        <item x="18"/>
        <item x="8"/>
        <item x="15"/>
        <item x="5"/>
        <item x="30"/>
        <item x="25"/>
        <item x="29"/>
        <item x="10"/>
        <item x="27"/>
        <item x="13"/>
        <item x="0"/>
        <item x="19"/>
        <item x="9"/>
        <item x="17"/>
        <item x="12"/>
        <item x="11"/>
        <item x="22"/>
        <item x="28"/>
        <item x="1"/>
        <item x="21"/>
        <item x="26"/>
        <item x="24"/>
        <item x="6"/>
        <item x="20"/>
        <item x="16"/>
        <item x="23"/>
        <item x="14"/>
        <item x="2"/>
        <item x="31"/>
        <item t="default"/>
      </items>
    </pivotField>
    <pivotField compact="0" outline="0" showAll="0"/>
    <pivotField compact="0" outline="0" showAll="0"/>
    <pivotField compact="0" outline="0" showAll="0"/>
    <pivotField compact="0" outline="0" showAll="0"/>
    <pivotField axis="axisPage" compact="0" outline="0" multipleItemSelectionAllowed="1" showAll="0">
      <items count="5">
        <item x="1"/>
        <item h="1" x="2"/>
        <item h="1" x="0"/>
        <item h="1" x="3"/>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axis="axisPage" compact="0" outline="0" multipleItemSelectionAllowed="1" showAll="0">
      <items count="14">
        <item x="4"/>
        <item x="3"/>
        <item x="6"/>
        <item x="1"/>
        <item x="11"/>
        <item x="10"/>
        <item x="2"/>
        <item x="8"/>
        <item x="7"/>
        <item x="9"/>
        <item x="0"/>
        <item h="1" x="5"/>
        <item h="1" x="12"/>
        <item t="default"/>
      </items>
    </pivotField>
  </pivotFields>
  <rowFields count="1">
    <field x="0"/>
  </rowFields>
  <rowItems count="31">
    <i>
      <x/>
    </i>
    <i>
      <x v="1"/>
    </i>
    <i>
      <x v="2"/>
    </i>
    <i>
      <x v="3"/>
    </i>
    <i>
      <x v="4"/>
    </i>
    <i>
      <x v="5"/>
    </i>
    <i>
      <x v="6"/>
    </i>
    <i>
      <x v="7"/>
    </i>
    <i>
      <x v="8"/>
    </i>
    <i>
      <x v="9"/>
    </i>
    <i>
      <x v="10"/>
    </i>
    <i>
      <x v="11"/>
    </i>
    <i>
      <x v="12"/>
    </i>
    <i>
      <x v="13"/>
    </i>
    <i>
      <x v="14"/>
    </i>
    <i>
      <x v="15"/>
    </i>
    <i>
      <x v="16"/>
    </i>
    <i>
      <x v="17"/>
    </i>
    <i>
      <x v="18"/>
    </i>
    <i>
      <x v="19"/>
    </i>
    <i>
      <x v="21"/>
    </i>
    <i>
      <x v="22"/>
    </i>
    <i>
      <x v="23"/>
    </i>
    <i>
      <x v="24"/>
    </i>
    <i>
      <x v="25"/>
    </i>
    <i>
      <x v="26"/>
    </i>
    <i>
      <x v="27"/>
    </i>
    <i>
      <x v="28"/>
    </i>
    <i>
      <x v="29"/>
    </i>
    <i>
      <x v="30"/>
    </i>
    <i t="grand">
      <x/>
    </i>
  </rowItems>
  <colItems count="1">
    <i/>
  </colItems>
  <pageFields count="2">
    <pageField fld="5" hier="-1"/>
    <pageField fld="33" hier="-1"/>
  </pageFields>
  <dataFields count="1">
    <dataField name="Promedio de Eficiencia" fld="31"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90149DC1-3D56-41D6-B5B3-20617B98611F}" name="TablaDinámica10" cacheId="108" applyNumberFormats="0" applyBorderFormats="0" applyFontFormats="0" applyPatternFormats="0" applyAlignmentFormats="0" applyWidthHeightFormats="1" dataCaption="Valores" updatedVersion="8" minRefreshableVersion="3" useAutoFormatting="1" itemPrintTitles="1" createdVersion="8" indent="0" compact="0" compactData="0" gridDropZones="1" multipleFieldFilters="0">
  <location ref="BI6:BJ39" firstHeaderRow="2" firstDataRow="2" firstDataCol="1" rowPageCount="2" colPageCount="1"/>
  <pivotFields count="34">
    <pivotField axis="axisRow" compact="0" outline="0" showAll="0">
      <items count="33">
        <item x="7"/>
        <item x="3"/>
        <item x="4"/>
        <item x="18"/>
        <item x="8"/>
        <item x="15"/>
        <item x="5"/>
        <item x="30"/>
        <item x="25"/>
        <item x="29"/>
        <item x="10"/>
        <item x="27"/>
        <item x="13"/>
        <item x="0"/>
        <item x="19"/>
        <item x="9"/>
        <item x="17"/>
        <item x="12"/>
        <item x="11"/>
        <item x="22"/>
        <item x="28"/>
        <item x="1"/>
        <item x="21"/>
        <item x="26"/>
        <item x="24"/>
        <item x="6"/>
        <item x="20"/>
        <item x="16"/>
        <item x="23"/>
        <item x="14"/>
        <item x="2"/>
        <item x="31"/>
        <item t="default"/>
      </items>
    </pivotField>
    <pivotField compact="0" outline="0" showAll="0"/>
    <pivotField compact="0" outline="0" showAll="0"/>
    <pivotField compact="0" outline="0" showAll="0"/>
    <pivotField compact="0" outline="0" showAll="0"/>
    <pivotField axis="axisPage" compact="0" outline="0" multipleItemSelectionAllowed="1" showAll="0">
      <items count="5">
        <item x="1"/>
        <item h="1" x="2"/>
        <item h="1" x="0"/>
        <item h="1" x="3"/>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axis="axisPage" compact="0" outline="0" multipleItemSelectionAllowed="1" showAll="0">
      <items count="14">
        <item x="4"/>
        <item x="3"/>
        <item x="6"/>
        <item x="1"/>
        <item x="11"/>
        <item x="10"/>
        <item x="2"/>
        <item x="8"/>
        <item x="7"/>
        <item x="9"/>
        <item x="0"/>
        <item x="5"/>
        <item x="12"/>
        <item t="default"/>
      </items>
    </pivotField>
  </pivotFields>
  <rowFields count="1">
    <field x="0"/>
  </rowFields>
  <rowItems count="3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t="grand">
      <x/>
    </i>
  </rowItems>
  <colItems count="1">
    <i/>
  </colItems>
  <pageFields count="2">
    <pageField fld="5" hier="-1"/>
    <pageField fld="33" hier="-1"/>
  </pageFields>
  <dataFields count="1">
    <dataField name="Suma de Logro ponderado" fld="3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39E410B2-23E3-4B08-9A60-1349968F4DBD}" name="TablaDinámica9" cacheId="108" applyNumberFormats="0" applyBorderFormats="0" applyFontFormats="0" applyPatternFormats="0" applyAlignmentFormats="0" applyWidthHeightFormats="1" dataCaption="Valores" updatedVersion="8" minRefreshableVersion="3" useAutoFormatting="1" itemPrintTitles="1" createdVersion="8" indent="0" compact="0" compactData="0" gridDropZones="1" multipleFieldFilters="0">
  <location ref="AW6:AY38" firstHeaderRow="1" firstDataRow="2" firstDataCol="1" rowPageCount="2" colPageCount="1"/>
  <pivotFields count="34">
    <pivotField axis="axisRow" compact="0" outline="0" showAll="0">
      <items count="33">
        <item x="7"/>
        <item x="3"/>
        <item x="4"/>
        <item x="18"/>
        <item x="8"/>
        <item x="15"/>
        <item x="5"/>
        <item x="30"/>
        <item x="25"/>
        <item x="29"/>
        <item x="10"/>
        <item x="27"/>
        <item x="13"/>
        <item x="0"/>
        <item x="19"/>
        <item x="9"/>
        <item x="17"/>
        <item x="12"/>
        <item x="11"/>
        <item x="22"/>
        <item x="28"/>
        <item x="1"/>
        <item x="21"/>
        <item x="26"/>
        <item x="24"/>
        <item x="6"/>
        <item x="20"/>
        <item x="16"/>
        <item x="23"/>
        <item x="14"/>
        <item x="2"/>
        <item x="31"/>
        <item t="default"/>
      </items>
    </pivotField>
    <pivotField compact="0" outline="0" showAll="0"/>
    <pivotField compact="0" outline="0" showAll="0"/>
    <pivotField compact="0" outline="0" showAll="0"/>
    <pivotField compact="0" outline="0" showAll="0"/>
    <pivotField axis="axisPage" compact="0" outline="0" multipleItemSelectionAllowed="1" showAll="0">
      <items count="5">
        <item x="1"/>
        <item h="1" x="2"/>
        <item h="1" x="0"/>
        <item h="1" x="3"/>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axis="axisPage" compact="0" outline="0" multipleItemSelectionAllowed="1" showAll="0">
      <items count="14">
        <item x="4"/>
        <item x="3"/>
        <item x="6"/>
        <item x="1"/>
        <item x="11"/>
        <item x="10"/>
        <item x="2"/>
        <item x="8"/>
        <item x="7"/>
        <item x="9"/>
        <item x="0"/>
        <item h="1" x="5"/>
        <item h="1" x="12"/>
        <item t="default"/>
      </items>
    </pivotField>
  </pivotFields>
  <rowFields count="1">
    <field x="0"/>
  </rowFields>
  <rowItems count="31">
    <i>
      <x/>
    </i>
    <i>
      <x v="1"/>
    </i>
    <i>
      <x v="2"/>
    </i>
    <i>
      <x v="3"/>
    </i>
    <i>
      <x v="4"/>
    </i>
    <i>
      <x v="5"/>
    </i>
    <i>
      <x v="6"/>
    </i>
    <i>
      <x v="7"/>
    </i>
    <i>
      <x v="8"/>
    </i>
    <i>
      <x v="9"/>
    </i>
    <i>
      <x v="10"/>
    </i>
    <i>
      <x v="11"/>
    </i>
    <i>
      <x v="12"/>
    </i>
    <i>
      <x v="13"/>
    </i>
    <i>
      <x v="14"/>
    </i>
    <i>
      <x v="15"/>
    </i>
    <i>
      <x v="16"/>
    </i>
    <i>
      <x v="17"/>
    </i>
    <i>
      <x v="18"/>
    </i>
    <i>
      <x v="19"/>
    </i>
    <i>
      <x v="21"/>
    </i>
    <i>
      <x v="22"/>
    </i>
    <i>
      <x v="23"/>
    </i>
    <i>
      <x v="24"/>
    </i>
    <i>
      <x v="25"/>
    </i>
    <i>
      <x v="26"/>
    </i>
    <i>
      <x v="27"/>
    </i>
    <i>
      <x v="28"/>
    </i>
    <i>
      <x v="29"/>
    </i>
    <i>
      <x v="30"/>
    </i>
    <i t="grand">
      <x/>
    </i>
  </rowItems>
  <colFields count="1">
    <field x="-2"/>
  </colFields>
  <colItems count="2">
    <i>
      <x/>
    </i>
    <i i="1">
      <x v="1"/>
    </i>
  </colItems>
  <pageFields count="2">
    <pageField fld="5" hier="-1"/>
    <pageField fld="33" hier="-1"/>
  </pageFields>
  <dataFields count="2">
    <dataField name="Suma de Reponderación" fld="24" baseField="0" baseItem="0"/>
    <dataField name="Suma de Logro ponderado" fld="3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FE541559-A21E-4061-85D3-175568D74B77}" name="TablaDinámica13" cacheId="60" applyNumberFormats="0" applyBorderFormats="0" applyFontFormats="0" applyPatternFormats="0" applyAlignmentFormats="0" applyWidthHeightFormats="1" dataCaption="Valores" updatedVersion="8" minRefreshableVersion="3" itemPrintTitles="1" createdVersion="8" indent="0" compact="0" compactData="0" gridDropZones="1" multipleFieldFilters="0">
  <location ref="AS3:AU44" firstHeaderRow="2" firstDataRow="2" firstDataCol="2" rowPageCount="1" colPageCount="1"/>
  <pivotFields count="8">
    <pivotField axis="axisRow" compact="0" outline="0" showAll="0" defaultSubtotal="0">
      <items count="31">
        <item x="23"/>
        <item x="29"/>
        <item x="8"/>
        <item x="0"/>
        <item x="3"/>
        <item x="13"/>
        <item x="25"/>
        <item x="12"/>
        <item x="30"/>
        <item x="4"/>
        <item x="20"/>
        <item x="11"/>
        <item x="10"/>
        <item x="9"/>
        <item x="2"/>
        <item x="28"/>
        <item x="27"/>
        <item x="22"/>
        <item x="6"/>
        <item x="19"/>
        <item x="14"/>
        <item x="21"/>
        <item x="1"/>
        <item x="26"/>
        <item x="7"/>
        <item x="15"/>
        <item x="16"/>
        <item x="24"/>
        <item x="17"/>
        <item x="18"/>
        <item x="5"/>
      </items>
    </pivotField>
    <pivotField compact="0" outline="0" showAll="0"/>
    <pivotField axis="axisPage" compact="0" outline="0" multipleItemSelectionAllowed="1" showAll="0">
      <items count="6">
        <item h="1" x="1"/>
        <item h="1" x="2"/>
        <item h="1" x="3"/>
        <item h="1" x="4"/>
        <item x="0"/>
        <item t="default"/>
      </items>
    </pivotField>
    <pivotField axis="axisRow" compact="0" outline="0" showAll="0" defaultSubtotal="0">
      <items count="7">
        <item x="1"/>
        <item x="3"/>
        <item x="6"/>
        <item x="2"/>
        <item x="4"/>
        <item x="5"/>
        <item x="0"/>
      </items>
    </pivotField>
    <pivotField compact="0" outline="0" showAll="0"/>
    <pivotField compact="0" outline="0" showAll="0"/>
    <pivotField compact="0" outline="0" showAll="0"/>
    <pivotField dataField="1" compact="0" outline="0" showAll="0"/>
  </pivotFields>
  <rowFields count="2">
    <field x="3"/>
    <field x="0"/>
  </rowFields>
  <rowItems count="40">
    <i>
      <x/>
      <x v="22"/>
    </i>
    <i>
      <x v="1"/>
      <x v="2"/>
    </i>
    <i r="1">
      <x v="6"/>
    </i>
    <i r="1">
      <x v="17"/>
    </i>
    <i>
      <x v="2"/>
      <x v="17"/>
    </i>
    <i>
      <x v="3"/>
      <x/>
    </i>
    <i r="1">
      <x v="1"/>
    </i>
    <i r="1">
      <x v="5"/>
    </i>
    <i r="1">
      <x v="7"/>
    </i>
    <i r="1">
      <x v="9"/>
    </i>
    <i r="1">
      <x v="10"/>
    </i>
    <i r="1">
      <x v="11"/>
    </i>
    <i r="1">
      <x v="12"/>
    </i>
    <i r="1">
      <x v="13"/>
    </i>
    <i r="1">
      <x v="14"/>
    </i>
    <i r="1">
      <x v="15"/>
    </i>
    <i r="1">
      <x v="16"/>
    </i>
    <i r="1">
      <x v="17"/>
    </i>
    <i r="1">
      <x v="18"/>
    </i>
    <i r="1">
      <x v="19"/>
    </i>
    <i r="1">
      <x v="21"/>
    </i>
    <i r="1">
      <x v="23"/>
    </i>
    <i r="1">
      <x v="24"/>
    </i>
    <i r="1">
      <x v="25"/>
    </i>
    <i r="1">
      <x v="26"/>
    </i>
    <i r="1">
      <x v="27"/>
    </i>
    <i r="1">
      <x v="28"/>
    </i>
    <i r="1">
      <x v="29"/>
    </i>
    <i r="1">
      <x v="30"/>
    </i>
    <i>
      <x v="4"/>
      <x/>
    </i>
    <i r="1">
      <x v="11"/>
    </i>
    <i r="1">
      <x v="15"/>
    </i>
    <i r="1">
      <x v="16"/>
    </i>
    <i r="1">
      <x v="20"/>
    </i>
    <i r="1">
      <x v="25"/>
    </i>
    <i>
      <x v="5"/>
      <x v="8"/>
    </i>
    <i r="1">
      <x v="10"/>
    </i>
    <i>
      <x v="6"/>
      <x v="3"/>
    </i>
    <i r="1">
      <x v="4"/>
    </i>
    <i t="grand">
      <x/>
    </i>
  </rowItems>
  <colItems count="1">
    <i/>
  </colItems>
  <pageFields count="1">
    <pageField fld="2" hier="-1"/>
  </pageFields>
  <dataFields count="1">
    <dataField name="Suma de Avance ponderado"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5A5B9BFF-7633-4D4B-847C-B478E14FDB94}" name="TablaDinámica12" cacheId="5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J3:AK11" firstHeaderRow="1" firstDataRow="1" firstDataCol="1" rowPageCount="1" colPageCount="1"/>
  <pivotFields count="6">
    <pivotField axis="axisPage" multipleItemSelectionAllowed="1" showAll="0">
      <items count="6">
        <item x="1"/>
        <item h="1" x="2"/>
        <item h="1" x="3"/>
        <item h="1" x="4"/>
        <item h="1" x="0"/>
        <item t="default"/>
      </items>
    </pivotField>
    <pivotField axis="axisRow" showAll="0">
      <items count="8">
        <item x="1"/>
        <item x="3"/>
        <item x="6"/>
        <item x="2"/>
        <item x="4"/>
        <item x="5"/>
        <item x="0"/>
        <item t="default"/>
      </items>
    </pivotField>
    <pivotField showAll="0"/>
    <pivotField showAll="0"/>
    <pivotField showAll="0"/>
    <pivotField dataField="1" showAll="0"/>
  </pivotFields>
  <rowFields count="1">
    <field x="1"/>
  </rowFields>
  <rowItems count="8">
    <i>
      <x/>
    </i>
    <i>
      <x v="1"/>
    </i>
    <i>
      <x v="2"/>
    </i>
    <i>
      <x v="3"/>
    </i>
    <i>
      <x v="4"/>
    </i>
    <i>
      <x v="5"/>
    </i>
    <i>
      <x v="6"/>
    </i>
    <i t="grand">
      <x/>
    </i>
  </rowItems>
  <colItems count="1">
    <i/>
  </colItems>
  <pageFields count="1">
    <pageField fld="0" hier="-1"/>
  </pageFields>
  <dataFields count="1">
    <dataField name="Suma de Avance ponderado"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FF8E0C44-066A-4E34-A662-69934F536479}" name="TablaDinámica8" cacheId="60" applyNumberFormats="0" applyBorderFormats="0" applyFontFormats="0" applyPatternFormats="0" applyAlignmentFormats="0" applyWidthHeightFormats="1" dataCaption="Valores" updatedVersion="8" minRefreshableVersion="3" itemPrintTitles="1" createdVersion="8" indent="0" compact="0" compactData="0" gridDropZones="1" multipleFieldFilters="0">
  <location ref="AO3:AQ44" firstHeaderRow="2" firstDataRow="2" firstDataCol="2" rowPageCount="1" colPageCount="1"/>
  <pivotFields count="8">
    <pivotField axis="axisRow" compact="0" outline="0" showAll="0" defaultSubtotal="0">
      <items count="31">
        <item x="23"/>
        <item x="29"/>
        <item x="8"/>
        <item x="0"/>
        <item x="3"/>
        <item x="13"/>
        <item x="25"/>
        <item x="12"/>
        <item x="30"/>
        <item x="4"/>
        <item x="20"/>
        <item x="11"/>
        <item x="10"/>
        <item x="9"/>
        <item x="2"/>
        <item x="28"/>
        <item x="27"/>
        <item x="22"/>
        <item x="6"/>
        <item x="19"/>
        <item x="14"/>
        <item x="21"/>
        <item x="1"/>
        <item x="26"/>
        <item x="7"/>
        <item x="15"/>
        <item x="16"/>
        <item x="24"/>
        <item x="17"/>
        <item x="18"/>
        <item x="5"/>
      </items>
    </pivotField>
    <pivotField compact="0" outline="0" showAll="0"/>
    <pivotField axis="axisPage" compact="0" outline="0" multipleItemSelectionAllowed="1" showAll="0">
      <items count="6">
        <item x="1"/>
        <item h="1" x="2"/>
        <item h="1" x="3"/>
        <item h="1" x="4"/>
        <item h="1" x="0"/>
        <item t="default"/>
      </items>
    </pivotField>
    <pivotField axis="axisRow" compact="0" outline="0" showAll="0" defaultSubtotal="0">
      <items count="7">
        <item x="1"/>
        <item x="3"/>
        <item x="6"/>
        <item x="2"/>
        <item x="4"/>
        <item x="5"/>
        <item x="0"/>
      </items>
    </pivotField>
    <pivotField compact="0" outline="0" showAll="0"/>
    <pivotField compact="0" outline="0" showAll="0"/>
    <pivotField compact="0" outline="0" showAll="0"/>
    <pivotField dataField="1" compact="0" outline="0" showAll="0"/>
  </pivotFields>
  <rowFields count="2">
    <field x="3"/>
    <field x="0"/>
  </rowFields>
  <rowItems count="40">
    <i>
      <x/>
      <x v="22"/>
    </i>
    <i>
      <x v="1"/>
      <x v="2"/>
    </i>
    <i r="1">
      <x v="6"/>
    </i>
    <i r="1">
      <x v="17"/>
    </i>
    <i>
      <x v="2"/>
      <x v="17"/>
    </i>
    <i>
      <x v="3"/>
      <x/>
    </i>
    <i r="1">
      <x v="1"/>
    </i>
    <i r="1">
      <x v="5"/>
    </i>
    <i r="1">
      <x v="7"/>
    </i>
    <i r="1">
      <x v="9"/>
    </i>
    <i r="1">
      <x v="10"/>
    </i>
    <i r="1">
      <x v="11"/>
    </i>
    <i r="1">
      <x v="12"/>
    </i>
    <i r="1">
      <x v="13"/>
    </i>
    <i r="1">
      <x v="14"/>
    </i>
    <i r="1">
      <x v="15"/>
    </i>
    <i r="1">
      <x v="16"/>
    </i>
    <i r="1">
      <x v="17"/>
    </i>
    <i r="1">
      <x v="18"/>
    </i>
    <i r="1">
      <x v="19"/>
    </i>
    <i r="1">
      <x v="21"/>
    </i>
    <i r="1">
      <x v="23"/>
    </i>
    <i r="1">
      <x v="24"/>
    </i>
    <i r="1">
      <x v="25"/>
    </i>
    <i r="1">
      <x v="26"/>
    </i>
    <i r="1">
      <x v="27"/>
    </i>
    <i r="1">
      <x v="28"/>
    </i>
    <i r="1">
      <x v="29"/>
    </i>
    <i r="1">
      <x v="30"/>
    </i>
    <i>
      <x v="4"/>
      <x/>
    </i>
    <i r="1">
      <x v="11"/>
    </i>
    <i r="1">
      <x v="15"/>
    </i>
    <i r="1">
      <x v="16"/>
    </i>
    <i r="1">
      <x v="20"/>
    </i>
    <i r="1">
      <x v="25"/>
    </i>
    <i>
      <x v="5"/>
      <x v="8"/>
    </i>
    <i r="1">
      <x v="10"/>
    </i>
    <i>
      <x v="6"/>
      <x v="3"/>
    </i>
    <i r="1">
      <x v="4"/>
    </i>
    <i t="grand">
      <x/>
    </i>
  </rowItems>
  <colItems count="1">
    <i/>
  </colItems>
  <pageFields count="1">
    <pageField fld="2" hier="-1"/>
  </pageFields>
  <dataFields count="1">
    <dataField name="Suma de Avance ponderado"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10" Type="http://schemas.openxmlformats.org/officeDocument/2006/relationships/pivotTable" Target="../pivotTables/pivotTable10.xml"/><Relationship Id="rId4" Type="http://schemas.openxmlformats.org/officeDocument/2006/relationships/pivotTable" Target="../pivotTables/pivotTable4.xml"/><Relationship Id="rId9" Type="http://schemas.openxmlformats.org/officeDocument/2006/relationships/pivotTable" Target="../pivotTables/pivotTable9.xml"/></Relationships>
</file>

<file path=xl/worksheets/_rels/sheet16.xml.rels><?xml version="1.0" encoding="UTF-8" standalone="yes"?>
<Relationships xmlns="http://schemas.openxmlformats.org/package/2006/relationships"><Relationship Id="rId1" Type="http://schemas.openxmlformats.org/officeDocument/2006/relationships/pivotTable" Target="../pivotTables/pivotTable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B48A8-7E8E-42AA-80A9-0A20063D5BC4}">
  <sheetPr codeName="Hoja11"/>
  <dimension ref="A1:E36"/>
  <sheetViews>
    <sheetView workbookViewId="0">
      <selection activeCell="A5" sqref="A5"/>
    </sheetView>
  </sheetViews>
  <sheetFormatPr baseColWidth="10" defaultRowHeight="18" customHeight="1" x14ac:dyDescent="0.25"/>
  <cols>
    <col min="1" max="1" width="82.140625" customWidth="1"/>
    <col min="2" max="2" width="19.42578125" customWidth="1"/>
    <col min="4" max="4" width="67.42578125" customWidth="1"/>
  </cols>
  <sheetData>
    <row r="1" spans="1:5" ht="18" customHeight="1" x14ac:dyDescent="0.25">
      <c r="D1" s="32" t="s">
        <v>1405</v>
      </c>
      <c r="E1" s="33">
        <v>1</v>
      </c>
    </row>
    <row r="2" spans="1:5" ht="18" customHeight="1" x14ac:dyDescent="0.25">
      <c r="D2" s="32" t="s">
        <v>1408</v>
      </c>
      <c r="E2" s="33">
        <v>1</v>
      </c>
    </row>
    <row r="3" spans="1:5" ht="18" customHeight="1" x14ac:dyDescent="0.25">
      <c r="D3" s="32" t="s">
        <v>1430</v>
      </c>
      <c r="E3" s="34">
        <v>6</v>
      </c>
    </row>
    <row r="4" spans="1:5" ht="18" customHeight="1" x14ac:dyDescent="0.25">
      <c r="A4" t="s">
        <v>1398</v>
      </c>
      <c r="B4" t="s">
        <v>1400</v>
      </c>
      <c r="D4" s="31" t="s">
        <v>1401</v>
      </c>
      <c r="E4" s="31" t="s">
        <v>1402</v>
      </c>
    </row>
    <row r="5" spans="1:5" ht="18" customHeight="1" x14ac:dyDescent="0.25">
      <c r="A5" t="s">
        <v>1104</v>
      </c>
      <c r="B5">
        <v>22</v>
      </c>
      <c r="C5">
        <v>2</v>
      </c>
      <c r="D5" s="32" t="s">
        <v>1403</v>
      </c>
      <c r="E5" s="33">
        <v>1</v>
      </c>
    </row>
    <row r="6" spans="1:5" ht="18" customHeight="1" x14ac:dyDescent="0.25">
      <c r="A6" t="s">
        <v>1332</v>
      </c>
      <c r="B6">
        <v>19</v>
      </c>
      <c r="C6" s="33">
        <v>1</v>
      </c>
      <c r="D6" s="32" t="s">
        <v>1404</v>
      </c>
      <c r="E6" s="33">
        <v>1</v>
      </c>
    </row>
    <row r="7" spans="1:5" ht="18" customHeight="1" x14ac:dyDescent="0.25">
      <c r="A7" t="s">
        <v>677</v>
      </c>
      <c r="B7">
        <v>3</v>
      </c>
      <c r="D7" s="32" t="s">
        <v>1405</v>
      </c>
      <c r="E7" s="33">
        <v>1</v>
      </c>
    </row>
    <row r="8" spans="1:5" ht="18" customHeight="1" x14ac:dyDescent="0.25">
      <c r="A8" t="s">
        <v>459</v>
      </c>
      <c r="B8">
        <v>10</v>
      </c>
      <c r="C8">
        <v>3</v>
      </c>
      <c r="D8" s="32" t="s">
        <v>1406</v>
      </c>
    </row>
    <row r="9" spans="1:5" ht="18" customHeight="1" x14ac:dyDescent="0.25">
      <c r="A9" t="s">
        <v>529</v>
      </c>
      <c r="B9">
        <v>22</v>
      </c>
      <c r="C9">
        <v>2</v>
      </c>
      <c r="D9" s="32" t="s">
        <v>1407</v>
      </c>
    </row>
    <row r="10" spans="1:5" ht="18" customHeight="1" x14ac:dyDescent="0.25">
      <c r="A10" t="s">
        <v>772</v>
      </c>
      <c r="B10">
        <v>8</v>
      </c>
      <c r="D10" s="32" t="s">
        <v>1408</v>
      </c>
      <c r="E10" s="33">
        <v>1</v>
      </c>
    </row>
    <row r="11" spans="1:5" ht="18" customHeight="1" x14ac:dyDescent="0.25">
      <c r="A11" t="s">
        <v>1173</v>
      </c>
      <c r="B11">
        <v>6</v>
      </c>
      <c r="D11" s="32" t="s">
        <v>1409</v>
      </c>
      <c r="E11" s="33">
        <v>1</v>
      </c>
    </row>
    <row r="12" spans="1:5" ht="18" customHeight="1" x14ac:dyDescent="0.25">
      <c r="A12" t="s">
        <v>762</v>
      </c>
      <c r="B12">
        <v>4</v>
      </c>
      <c r="D12" s="32" t="s">
        <v>1410</v>
      </c>
      <c r="E12" s="33">
        <v>1</v>
      </c>
    </row>
    <row r="13" spans="1:5" ht="18" customHeight="1" x14ac:dyDescent="0.25">
      <c r="A13" t="s">
        <v>1366</v>
      </c>
      <c r="B13">
        <v>10</v>
      </c>
      <c r="C13">
        <v>6</v>
      </c>
      <c r="D13" s="32" t="s">
        <v>1411</v>
      </c>
      <c r="E13" s="33">
        <v>1</v>
      </c>
    </row>
    <row r="14" spans="1:5" ht="18" customHeight="1" x14ac:dyDescent="0.25">
      <c r="A14" t="s">
        <v>571</v>
      </c>
      <c r="B14">
        <v>6</v>
      </c>
      <c r="D14" s="32" t="s">
        <v>1412</v>
      </c>
    </row>
    <row r="15" spans="1:5" ht="18" customHeight="1" x14ac:dyDescent="0.25">
      <c r="A15" t="s">
        <v>968</v>
      </c>
      <c r="B15">
        <v>24</v>
      </c>
      <c r="D15" s="32" t="s">
        <v>1413</v>
      </c>
    </row>
    <row r="16" spans="1:5" ht="18" customHeight="1" x14ac:dyDescent="0.25">
      <c r="A16" t="s">
        <v>736</v>
      </c>
      <c r="B16">
        <v>11</v>
      </c>
      <c r="D16" s="32" t="s">
        <v>1414</v>
      </c>
    </row>
    <row r="17" spans="1:5" ht="18" customHeight="1" x14ac:dyDescent="0.25">
      <c r="A17" t="s">
        <v>725</v>
      </c>
      <c r="B17">
        <v>6</v>
      </c>
      <c r="D17" s="32" t="s">
        <v>1415</v>
      </c>
      <c r="E17" s="33">
        <v>1</v>
      </c>
    </row>
    <row r="18" spans="1:5" ht="18" customHeight="1" x14ac:dyDescent="0.25">
      <c r="A18" t="s">
        <v>686</v>
      </c>
      <c r="B18">
        <v>24</v>
      </c>
      <c r="D18" s="32" t="s">
        <v>1416</v>
      </c>
      <c r="E18" s="33">
        <v>1</v>
      </c>
    </row>
    <row r="19" spans="1:5" ht="18" customHeight="1" x14ac:dyDescent="0.25">
      <c r="A19" t="s">
        <v>508</v>
      </c>
      <c r="B19">
        <v>15</v>
      </c>
      <c r="C19" s="33">
        <v>3</v>
      </c>
      <c r="D19" s="32" t="s">
        <v>1417</v>
      </c>
      <c r="E19" s="33">
        <v>1</v>
      </c>
    </row>
    <row r="20" spans="1:5" ht="18" customHeight="1" x14ac:dyDescent="0.25">
      <c r="A20" t="s">
        <v>1249</v>
      </c>
      <c r="B20">
        <v>22</v>
      </c>
      <c r="C20">
        <v>1</v>
      </c>
      <c r="D20" s="32" t="s">
        <v>1418</v>
      </c>
      <c r="E20" s="33">
        <v>1</v>
      </c>
    </row>
    <row r="21" spans="1:5" ht="18" customHeight="1" x14ac:dyDescent="0.25">
      <c r="A21" t="s">
        <v>1241</v>
      </c>
      <c r="B21">
        <v>29</v>
      </c>
      <c r="C21">
        <v>6</v>
      </c>
      <c r="D21" s="32" t="s">
        <v>1419</v>
      </c>
      <c r="E21" s="33">
        <v>1</v>
      </c>
    </row>
    <row r="22" spans="1:5" ht="18" customHeight="1" x14ac:dyDescent="0.25">
      <c r="A22" t="s">
        <v>1057</v>
      </c>
      <c r="B22">
        <v>24</v>
      </c>
      <c r="D22" s="32" t="s">
        <v>1420</v>
      </c>
      <c r="E22" s="33">
        <v>1</v>
      </c>
    </row>
    <row r="23" spans="1:5" ht="18" customHeight="1" x14ac:dyDescent="0.25">
      <c r="A23" t="s">
        <v>627</v>
      </c>
      <c r="B23">
        <v>11</v>
      </c>
      <c r="C23">
        <v>1</v>
      </c>
      <c r="D23" s="32" t="s">
        <v>1421</v>
      </c>
      <c r="E23" s="33">
        <v>1</v>
      </c>
    </row>
    <row r="24" spans="1:5" ht="18" customHeight="1" x14ac:dyDescent="0.25">
      <c r="A24" t="s">
        <v>954</v>
      </c>
      <c r="B24">
        <v>7</v>
      </c>
      <c r="C24">
        <v>2</v>
      </c>
      <c r="D24" s="32" t="s">
        <v>1422</v>
      </c>
    </row>
    <row r="25" spans="1:5" ht="18" customHeight="1" x14ac:dyDescent="0.25">
      <c r="A25" t="s">
        <v>788</v>
      </c>
      <c r="B25">
        <v>27</v>
      </c>
      <c r="D25" s="32" t="s">
        <v>1423</v>
      </c>
    </row>
    <row r="26" spans="1:5" ht="18" customHeight="1" x14ac:dyDescent="0.25">
      <c r="A26" t="s">
        <v>1017</v>
      </c>
      <c r="B26">
        <v>27</v>
      </c>
      <c r="C26">
        <v>2</v>
      </c>
      <c r="D26" s="32" t="s">
        <v>1424</v>
      </c>
      <c r="E26" s="34"/>
    </row>
    <row r="27" spans="1:5" ht="18" customHeight="1" x14ac:dyDescent="0.25">
      <c r="A27" t="s">
        <v>490</v>
      </c>
      <c r="B27">
        <v>10</v>
      </c>
      <c r="C27" s="33">
        <v>1</v>
      </c>
      <c r="D27" s="32" t="s">
        <v>1425</v>
      </c>
      <c r="E27" s="34"/>
    </row>
    <row r="28" spans="1:5" ht="18" customHeight="1" x14ac:dyDescent="0.25">
      <c r="A28" t="s">
        <v>1187</v>
      </c>
      <c r="B28">
        <v>38</v>
      </c>
      <c r="D28" s="32" t="s">
        <v>1426</v>
      </c>
      <c r="E28" s="34"/>
    </row>
    <row r="29" spans="1:5" ht="18" customHeight="1" x14ac:dyDescent="0.25">
      <c r="A29" t="s">
        <v>647</v>
      </c>
      <c r="B29">
        <v>15</v>
      </c>
      <c r="D29" s="32" t="s">
        <v>1427</v>
      </c>
      <c r="E29" s="34"/>
    </row>
    <row r="30" spans="1:5" ht="18" customHeight="1" x14ac:dyDescent="0.25">
      <c r="A30" t="s">
        <v>834</v>
      </c>
      <c r="B30">
        <v>21</v>
      </c>
      <c r="C30" s="33">
        <v>1</v>
      </c>
      <c r="D30" s="32" t="s">
        <v>1428</v>
      </c>
      <c r="E30" s="34"/>
    </row>
    <row r="31" spans="1:5" ht="18" customHeight="1" x14ac:dyDescent="0.25">
      <c r="A31" t="s">
        <v>874</v>
      </c>
      <c r="B31">
        <v>10</v>
      </c>
      <c r="D31" s="32" t="s">
        <v>1429</v>
      </c>
    </row>
    <row r="32" spans="1:5" ht="18" customHeight="1" x14ac:dyDescent="0.25">
      <c r="A32" t="s">
        <v>1150</v>
      </c>
      <c r="B32">
        <v>16</v>
      </c>
      <c r="C32" s="33">
        <v>1</v>
      </c>
      <c r="D32" s="32" t="s">
        <v>1430</v>
      </c>
      <c r="E32" s="34"/>
    </row>
    <row r="33" spans="1:5" ht="18" customHeight="1" x14ac:dyDescent="0.25">
      <c r="A33" t="s">
        <v>892</v>
      </c>
      <c r="B33">
        <v>9</v>
      </c>
      <c r="C33" s="33">
        <v>1</v>
      </c>
      <c r="D33" s="32" t="s">
        <v>1431</v>
      </c>
      <c r="E33" s="34">
        <v>6</v>
      </c>
    </row>
    <row r="34" spans="1:5" ht="18" customHeight="1" x14ac:dyDescent="0.25">
      <c r="A34" t="s">
        <v>908</v>
      </c>
      <c r="B34">
        <v>24</v>
      </c>
      <c r="C34" s="33">
        <v>1</v>
      </c>
    </row>
    <row r="35" spans="1:5" ht="18" customHeight="1" x14ac:dyDescent="0.25">
      <c r="A35" t="s">
        <v>586</v>
      </c>
      <c r="B35">
        <v>20</v>
      </c>
      <c r="C35" s="33">
        <v>1</v>
      </c>
    </row>
    <row r="36" spans="1:5" ht="18" customHeight="1" x14ac:dyDescent="0.25">
      <c r="A36" t="s">
        <v>1399</v>
      </c>
      <c r="B36">
        <v>500</v>
      </c>
    </row>
  </sheetData>
  <autoFilter ref="A4:F36" xr:uid="{910B48A8-7E8E-42AA-80A9-0A20063D5BC4}"/>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F16A9-EC1A-4B95-B996-96DF87FDE5DF}">
  <dimension ref="A1:XFD486"/>
  <sheetViews>
    <sheetView topLeftCell="C1" zoomScale="84" zoomScaleNormal="160" workbookViewId="0">
      <selection activeCell="E2" sqref="E2"/>
    </sheetView>
  </sheetViews>
  <sheetFormatPr baseColWidth="10" defaultColWidth="9.140625" defaultRowHeight="58.5" customHeight="1" x14ac:dyDescent="0.25"/>
  <cols>
    <col min="1" max="1" width="6.85546875" style="35" hidden="1" customWidth="1"/>
    <col min="2" max="2" width="19.28515625" style="35" hidden="1" customWidth="1"/>
    <col min="3" max="3" width="43.28515625" style="35" customWidth="1"/>
    <col min="4" max="4" width="14.7109375" style="181" customWidth="1"/>
    <col min="5" max="5" width="17.7109375" style="35" customWidth="1"/>
    <col min="6" max="6" width="12.5703125" style="35" customWidth="1"/>
    <col min="7" max="7" width="15" style="35" customWidth="1"/>
    <col min="8" max="8" width="30.5703125" style="35" customWidth="1"/>
    <col min="9" max="10" width="25.28515625" style="35" customWidth="1"/>
    <col min="11" max="11" width="30.5703125" style="35" customWidth="1"/>
    <col min="12" max="12" width="21.7109375" style="35" customWidth="1"/>
    <col min="13" max="13" width="24.5703125" style="35" customWidth="1"/>
    <col min="14" max="14" width="55.140625" style="35" customWidth="1"/>
    <col min="15" max="20" width="26.85546875" style="35" customWidth="1"/>
    <col min="21" max="22" width="26.85546875" style="157" customWidth="1"/>
    <col min="23" max="23" width="26.85546875" style="35" customWidth="1"/>
    <col min="24" max="25" width="20.42578125" style="35" customWidth="1"/>
    <col min="26" max="26" width="41.7109375" style="35" customWidth="1"/>
    <col min="27" max="27" width="20.42578125" style="157" customWidth="1"/>
    <col min="28" max="28" width="20.42578125" style="35" customWidth="1"/>
    <col min="29" max="29" width="41.140625" style="35" customWidth="1"/>
    <col min="30" max="30" width="20.42578125" style="157" customWidth="1"/>
    <col min="31" max="32" width="20.42578125" style="35" customWidth="1"/>
    <col min="33" max="16384" width="9.140625" style="35"/>
  </cols>
  <sheetData>
    <row r="1" spans="1:32 16384:16384" s="61" customFormat="1" ht="58.5" customHeight="1" x14ac:dyDescent="0.25">
      <c r="D1" s="179"/>
      <c r="U1" s="155"/>
      <c r="V1" s="155"/>
      <c r="AA1" s="155"/>
      <c r="AD1" s="155"/>
    </row>
    <row r="2" spans="1:32 16384:16384" s="62" customFormat="1" ht="21.75" customHeight="1" x14ac:dyDescent="0.25">
      <c r="B2" s="61"/>
      <c r="C2" s="63"/>
      <c r="D2" s="180"/>
      <c r="E2" s="65" t="str">
        <f>+'PAI 2025 GPS rempl2)'!B2</f>
        <v xml:space="preserve">SEGUIMIENTO PLAN DE ACCION CONSOLIDADO 2025 VERSION 29  DEL  2025-01-01 AL 2025-11-30 </v>
      </c>
      <c r="F2" s="63"/>
      <c r="G2" s="63"/>
      <c r="H2" s="63"/>
      <c r="I2" s="63"/>
      <c r="J2" s="63"/>
      <c r="K2" s="63"/>
      <c r="L2" s="63"/>
      <c r="M2" s="63"/>
      <c r="N2" s="63"/>
      <c r="O2" s="63"/>
      <c r="P2" s="63"/>
      <c r="Q2" s="63"/>
      <c r="R2" s="63"/>
      <c r="S2" s="63"/>
      <c r="T2" s="63"/>
      <c r="U2" s="156"/>
      <c r="V2" s="156"/>
      <c r="W2" s="63"/>
      <c r="X2" s="63"/>
      <c r="Y2" s="63"/>
      <c r="Z2" s="63"/>
      <c r="AA2" s="156"/>
      <c r="AB2" s="63"/>
      <c r="AC2" s="63"/>
      <c r="AD2" s="156"/>
      <c r="AE2" s="63"/>
      <c r="AF2" s="63"/>
    </row>
    <row r="3" spans="1:32 16384:16384" s="61" customFormat="1" ht="17.25" customHeight="1" thickBot="1" x14ac:dyDescent="0.3">
      <c r="D3" s="179"/>
      <c r="U3" s="155"/>
      <c r="V3" s="155"/>
    </row>
    <row r="4" spans="1:32 16384:16384" s="61" customFormat="1" ht="33" customHeight="1" thickBot="1" x14ac:dyDescent="0.3">
      <c r="D4" s="179"/>
      <c r="U4" s="155"/>
      <c r="V4" s="155"/>
      <c r="Y4" s="515" t="s">
        <v>3243</v>
      </c>
      <c r="Z4" s="516"/>
      <c r="AA4" s="517"/>
      <c r="AB4" s="515" t="s">
        <v>1883</v>
      </c>
      <c r="AC4" s="516"/>
      <c r="AD4" s="516"/>
      <c r="AE4" s="516"/>
      <c r="AF4" s="517"/>
    </row>
    <row r="5" spans="1:32 16384:16384" s="64" customFormat="1" ht="58.5" customHeight="1" thickBot="1" x14ac:dyDescent="0.3">
      <c r="B5" s="61" t="s">
        <v>1808</v>
      </c>
      <c r="C5" s="522" t="s">
        <v>1500</v>
      </c>
      <c r="D5" s="523" t="s">
        <v>1501</v>
      </c>
      <c r="E5" s="524" t="s">
        <v>453</v>
      </c>
      <c r="F5" s="524" t="s">
        <v>454</v>
      </c>
      <c r="G5" s="524" t="s">
        <v>1502</v>
      </c>
      <c r="H5" s="524" t="s">
        <v>0</v>
      </c>
      <c r="I5" s="524" t="s">
        <v>1503</v>
      </c>
      <c r="J5" s="524" t="s">
        <v>455</v>
      </c>
      <c r="K5" s="524" t="s">
        <v>1504</v>
      </c>
      <c r="L5" s="524" t="s">
        <v>1505</v>
      </c>
      <c r="M5" s="524" t="s">
        <v>1</v>
      </c>
      <c r="N5" s="524" t="s">
        <v>456</v>
      </c>
      <c r="O5" s="524" t="s">
        <v>1506</v>
      </c>
      <c r="P5" s="524" t="s">
        <v>457</v>
      </c>
      <c r="Q5" s="524" t="s">
        <v>1507</v>
      </c>
      <c r="R5" s="524" t="s">
        <v>3</v>
      </c>
      <c r="S5" s="524" t="s">
        <v>4</v>
      </c>
      <c r="T5" s="524" t="s">
        <v>458</v>
      </c>
      <c r="U5" s="525" t="s">
        <v>5</v>
      </c>
      <c r="V5" s="525" t="s">
        <v>6</v>
      </c>
      <c r="W5" s="524" t="s">
        <v>7</v>
      </c>
      <c r="X5" s="526" t="s">
        <v>1884</v>
      </c>
      <c r="Y5" s="526" t="s">
        <v>1885</v>
      </c>
      <c r="Z5" s="526" t="s">
        <v>1886</v>
      </c>
      <c r="AA5" s="527" t="s">
        <v>1887</v>
      </c>
      <c r="AB5" s="526" t="s">
        <v>1888</v>
      </c>
      <c r="AC5" s="526" t="s">
        <v>1889</v>
      </c>
      <c r="AD5" s="527" t="s">
        <v>1890</v>
      </c>
      <c r="AE5" s="526" t="s">
        <v>1891</v>
      </c>
      <c r="AF5" s="526" t="s">
        <v>1892</v>
      </c>
    </row>
    <row r="6" spans="1:32 16384:16384" ht="58.5" customHeight="1" x14ac:dyDescent="0.25">
      <c r="A6" s="183" t="s">
        <v>509</v>
      </c>
      <c r="B6" s="528" t="s">
        <v>509</v>
      </c>
      <c r="C6" s="530" t="s">
        <v>2039</v>
      </c>
      <c r="D6" s="518">
        <v>0</v>
      </c>
      <c r="E6" s="518" t="s">
        <v>460</v>
      </c>
      <c r="F6" s="518" t="s">
        <v>509</v>
      </c>
      <c r="G6" s="518" t="s">
        <v>479</v>
      </c>
      <c r="H6" s="518" t="s">
        <v>12</v>
      </c>
      <c r="I6" s="518" t="s">
        <v>1390</v>
      </c>
      <c r="J6" s="518" t="s">
        <v>1391</v>
      </c>
      <c r="K6" s="518" t="s">
        <v>1812</v>
      </c>
      <c r="L6" s="518">
        <v>0</v>
      </c>
      <c r="M6" s="518" t="s">
        <v>50</v>
      </c>
      <c r="N6" s="518" t="s">
        <v>510</v>
      </c>
      <c r="O6" s="518" t="s">
        <v>1537</v>
      </c>
      <c r="P6" s="518" t="str">
        <f>VLOOKUP($F6,'Plan de acci�n consolidado 2025'!$G$4:$X$484,11,0)</f>
        <v>Plan de acción para el intercambio de información, implementado  (Informe semestral de  la implementación del plan de acción para el intercambio de información- soportes documentales de cumplimiento)</v>
      </c>
      <c r="Q6" s="518">
        <f>VLOOKUP($F6,'Plan de acci�n consolidado 2025'!$G$4:$X$484,12,0)</f>
        <v>20</v>
      </c>
      <c r="R6" s="518">
        <f>VLOOKUP($F6,'Plan de acci�n consolidado 2025'!$G$4:$X$484,13,0)</f>
        <v>100</v>
      </c>
      <c r="S6" s="518" t="str">
        <f>VLOOKUP($F6,'Plan de acci�n consolidado 2025'!$G$4:$X$484,14,0)</f>
        <v>Porcentual</v>
      </c>
      <c r="T6" s="518" t="str">
        <f>VLOOKUP($F6,'Plan de acci�n consolidado 2025'!$G$4:$X$484,15,0)</f>
        <v>% de plan ejecutado / 100% de plan a ejecutar</v>
      </c>
      <c r="U6" s="519">
        <f>VLOOKUP($F6,'Plan de acci�n consolidado 2025'!$G$4:$X$484,16,0)</f>
        <v>45691</v>
      </c>
      <c r="V6" s="519">
        <f>VLOOKUP($F6,'Plan de acci�n consolidado 2025'!$G$4:$X$484,17,0)</f>
        <v>46003</v>
      </c>
      <c r="W6" s="518" t="str">
        <f>VLOOKUP($F6,'Plan de acci�n consolidado 2025'!$G$4:$X$484,18,0)</f>
        <v>20-OFICINA DE TECNOLOGÍA E INFORMÁTICA</v>
      </c>
      <c r="X6" s="518">
        <v>20</v>
      </c>
      <c r="Y6" s="518">
        <v>72</v>
      </c>
      <c r="Z6" s="518" t="s">
        <v>2040</v>
      </c>
      <c r="AA6" s="520"/>
      <c r="AB6" s="521">
        <v>72</v>
      </c>
      <c r="AC6" s="521" t="s">
        <v>2041</v>
      </c>
      <c r="AD6" s="520"/>
      <c r="AE6" s="521">
        <v>0</v>
      </c>
      <c r="AF6" s="531">
        <v>14.4</v>
      </c>
    </row>
    <row r="7" spans="1:32 16384:16384" ht="58.5" customHeight="1" x14ac:dyDescent="0.25">
      <c r="A7" s="30" t="s">
        <v>511</v>
      </c>
      <c r="B7" s="529" t="s">
        <v>511</v>
      </c>
      <c r="C7" s="532" t="s">
        <v>2039</v>
      </c>
      <c r="D7" s="153">
        <v>0</v>
      </c>
      <c r="E7" s="153" t="s">
        <v>467</v>
      </c>
      <c r="F7" s="153" t="s">
        <v>511</v>
      </c>
      <c r="G7" s="153" t="s">
        <v>19</v>
      </c>
      <c r="H7" s="153">
        <v>0</v>
      </c>
      <c r="I7" s="153">
        <v>0</v>
      </c>
      <c r="J7" s="153">
        <v>0</v>
      </c>
      <c r="K7" s="153" t="s">
        <v>19</v>
      </c>
      <c r="L7" s="153">
        <v>0</v>
      </c>
      <c r="M7" s="153" t="s">
        <v>19</v>
      </c>
      <c r="N7" s="153" t="s">
        <v>510</v>
      </c>
      <c r="O7" s="153" t="s">
        <v>19</v>
      </c>
      <c r="P7" s="153" t="str">
        <f>VLOOKUP($F7,'Plan de acci�n consolidado 2025'!$G$4:$X$484,11,0)</f>
        <v>Definir plan de acción para el intercambio de información de acuerdo con el marco de Interoperabilidad  (Plan definido / único entregable)</v>
      </c>
      <c r="Q7" s="153">
        <f>VLOOKUP($F7,'Plan de acci�n consolidado 2025'!$G$4:$X$484,12,0)</f>
        <v>20</v>
      </c>
      <c r="R7" s="153">
        <f>VLOOKUP($F7,'Plan de acci�n consolidado 2025'!$G$4:$X$484,13,0)</f>
        <v>1</v>
      </c>
      <c r="S7" s="153" t="str">
        <f>VLOOKUP($F7,'Plan de acci�n consolidado 2025'!$G$4:$X$484,14,0)</f>
        <v>Númerica</v>
      </c>
      <c r="T7" s="153" t="str">
        <f>VLOOKUP($F7,'Plan de acci�n consolidado 2025'!$G$4:$X$484,15,0)</f>
        <v># de plan formulado / 1 plan a formular</v>
      </c>
      <c r="U7" s="182">
        <f>VLOOKUP($F7,'Plan de acci�n consolidado 2025'!$G$4:$X$484,16,0)</f>
        <v>45691</v>
      </c>
      <c r="V7" s="182">
        <f>VLOOKUP($F7,'Plan de acci�n consolidado 2025'!$G$4:$X$484,17,0)</f>
        <v>45716</v>
      </c>
      <c r="W7" s="153" t="str">
        <f>VLOOKUP($F7,'Plan de acci�n consolidado 2025'!$G$4:$X$484,18,0)</f>
        <v>20-OFICINA DE TECNOLOGÍA E INFORMÁTICA</v>
      </c>
      <c r="X7" s="153">
        <v>4</v>
      </c>
      <c r="Y7" s="153">
        <v>100</v>
      </c>
      <c r="Z7" s="153" t="s">
        <v>2042</v>
      </c>
      <c r="AA7" s="291">
        <v>45716</v>
      </c>
      <c r="AB7" s="292">
        <v>100</v>
      </c>
      <c r="AC7" s="292" t="s">
        <v>2043</v>
      </c>
      <c r="AD7" s="291">
        <v>45716</v>
      </c>
      <c r="AE7" s="292">
        <v>100</v>
      </c>
      <c r="AF7" s="533">
        <v>4</v>
      </c>
    </row>
    <row r="8" spans="1:32 16384:16384" ht="58.5" customHeight="1" x14ac:dyDescent="0.25">
      <c r="A8" s="30" t="s">
        <v>513</v>
      </c>
      <c r="B8" s="529" t="s">
        <v>513</v>
      </c>
      <c r="C8" s="532" t="s">
        <v>2039</v>
      </c>
      <c r="D8" s="153">
        <v>0</v>
      </c>
      <c r="E8" s="153" t="s">
        <v>467</v>
      </c>
      <c r="F8" s="153" t="s">
        <v>513</v>
      </c>
      <c r="G8" s="153" t="s">
        <v>19</v>
      </c>
      <c r="H8" s="153">
        <v>0</v>
      </c>
      <c r="I8" s="153">
        <v>0</v>
      </c>
      <c r="J8" s="153">
        <v>0</v>
      </c>
      <c r="K8" s="153" t="s">
        <v>19</v>
      </c>
      <c r="L8" s="153">
        <v>0</v>
      </c>
      <c r="M8" s="153" t="s">
        <v>19</v>
      </c>
      <c r="N8" s="153" t="s">
        <v>510</v>
      </c>
      <c r="O8" s="153" t="s">
        <v>19</v>
      </c>
      <c r="P8" s="153" t="str">
        <f>VLOOKUP($F8,'Plan de acci�n consolidado 2025'!$G$4:$X$484,11,0)</f>
        <v>Implementar el plan de acción para el intercambio de información de acuerdo con el marco de Interoperabilidad  (Informe semestral de  la implementación del plan de acción para el intercambio de información- soportes documentales de cumplimiento)</v>
      </c>
      <c r="Q8" s="153">
        <f>VLOOKUP($F8,'Plan de acci�n consolidado 2025'!$G$4:$X$484,12,0)</f>
        <v>80</v>
      </c>
      <c r="R8" s="153">
        <f>VLOOKUP($F8,'Plan de acci�n consolidado 2025'!$G$4:$X$484,13,0)</f>
        <v>100</v>
      </c>
      <c r="S8" s="153" t="str">
        <f>VLOOKUP($F8,'Plan de acci�n consolidado 2025'!$G$4:$X$484,14,0)</f>
        <v>Porcentual</v>
      </c>
      <c r="T8" s="153" t="str">
        <f>VLOOKUP($F8,'Plan de acci�n consolidado 2025'!$G$4:$X$484,15,0)</f>
        <v>% de plan ejecutado / 100% de plan a ejecutar</v>
      </c>
      <c r="U8" s="182">
        <f>VLOOKUP($F8,'Plan de acci�n consolidado 2025'!$G$4:$X$484,16,0)</f>
        <v>45719</v>
      </c>
      <c r="V8" s="182">
        <f>VLOOKUP($F8,'Plan de acci�n consolidado 2025'!$G$4:$X$484,17,0)</f>
        <v>46003</v>
      </c>
      <c r="W8" s="153" t="str">
        <f>VLOOKUP($F8,'Plan de acci�n consolidado 2025'!$G$4:$X$484,18,0)</f>
        <v>20-OFICINA DE TECNOLOGÍA E INFORMÁTICA</v>
      </c>
      <c r="X8" s="153">
        <v>16</v>
      </c>
      <c r="Y8" s="153">
        <v>72</v>
      </c>
      <c r="Z8" s="153" t="s">
        <v>2040</v>
      </c>
      <c r="AA8" s="291"/>
      <c r="AB8" s="292">
        <v>72</v>
      </c>
      <c r="AC8" s="292" t="s">
        <v>2041</v>
      </c>
      <c r="AD8" s="291"/>
      <c r="AE8" s="292">
        <v>0</v>
      </c>
      <c r="AF8" s="533">
        <v>11.52</v>
      </c>
    </row>
    <row r="9" spans="1:32 16384:16384" ht="58.5" customHeight="1" x14ac:dyDescent="0.25">
      <c r="A9" s="183" t="s">
        <v>514</v>
      </c>
      <c r="B9" s="528" t="s">
        <v>514</v>
      </c>
      <c r="C9" s="534" t="s">
        <v>2039</v>
      </c>
      <c r="D9" s="174">
        <v>0</v>
      </c>
      <c r="E9" s="174" t="s">
        <v>460</v>
      </c>
      <c r="F9" s="174" t="s">
        <v>514</v>
      </c>
      <c r="G9" s="174" t="s">
        <v>479</v>
      </c>
      <c r="H9" s="174" t="s">
        <v>12</v>
      </c>
      <c r="I9" s="174" t="s">
        <v>1390</v>
      </c>
      <c r="J9" s="174" t="s">
        <v>1391</v>
      </c>
      <c r="K9" s="174" t="s">
        <v>1812</v>
      </c>
      <c r="L9" s="174">
        <v>0</v>
      </c>
      <c r="M9" s="174" t="s">
        <v>50</v>
      </c>
      <c r="N9" s="174" t="s">
        <v>510</v>
      </c>
      <c r="O9" s="174">
        <v>0</v>
      </c>
      <c r="P9" s="174" t="str">
        <f>VLOOKUP($F9,'Plan de acci�n consolidado 2025'!$G$4:$X$484,11,0)</f>
        <v>Modelo de gobierno y gestión de datos en el marco del Plan Nacional de Infraestructura de Datos,  implementado  (Informes de seguimiento y avance trimestrales con soportes documentales del cumplimiento)</v>
      </c>
      <c r="Q9" s="174">
        <f>VLOOKUP($F9,'Plan de acci�n consolidado 2025'!$G$4:$X$484,12,0)</f>
        <v>20</v>
      </c>
      <c r="R9" s="174">
        <f>VLOOKUP($F9,'Plan de acci�n consolidado 2025'!$G$4:$X$484,13,0)</f>
        <v>100</v>
      </c>
      <c r="S9" s="174" t="str">
        <f>VLOOKUP($F9,'Plan de acci�n consolidado 2025'!$G$4:$X$484,14,0)</f>
        <v>Porcentual</v>
      </c>
      <c r="T9" s="174" t="str">
        <f>VLOOKUP($F9,'Plan de acci�n consolidado 2025'!$G$4:$X$484,15,0)</f>
        <v>% de plan ejecutado / 100% de plan a ejecutar</v>
      </c>
      <c r="U9" s="175">
        <f>VLOOKUP($F9,'Plan de acci�n consolidado 2025'!$G$4:$X$484,16,0)</f>
        <v>45691</v>
      </c>
      <c r="V9" s="175">
        <f>VLOOKUP($F9,'Plan de acci�n consolidado 2025'!$G$4:$X$484,17,0)</f>
        <v>46003</v>
      </c>
      <c r="W9" s="174" t="str">
        <f>VLOOKUP($F9,'Plan de acci�n consolidado 2025'!$G$4:$X$484,18,0)</f>
        <v>20-OFICINA DE TECNOLOGÍA E INFORMÁTICA</v>
      </c>
      <c r="X9" s="174">
        <v>20</v>
      </c>
      <c r="Y9" s="174">
        <v>74</v>
      </c>
      <c r="Z9" s="174" t="s">
        <v>2044</v>
      </c>
      <c r="AA9" s="289"/>
      <c r="AB9" s="290">
        <v>74</v>
      </c>
      <c r="AC9" s="290" t="s">
        <v>2041</v>
      </c>
      <c r="AD9" s="289"/>
      <c r="AE9" s="290">
        <v>0</v>
      </c>
      <c r="AF9" s="535">
        <v>14.8</v>
      </c>
    </row>
    <row r="10" spans="1:32 16384:16384" ht="58.5" customHeight="1" x14ac:dyDescent="0.25">
      <c r="A10" s="183" t="s">
        <v>515</v>
      </c>
      <c r="B10" s="529" t="s">
        <v>515</v>
      </c>
      <c r="C10" s="532" t="s">
        <v>2039</v>
      </c>
      <c r="D10" s="153">
        <v>0</v>
      </c>
      <c r="E10" s="153" t="s">
        <v>467</v>
      </c>
      <c r="F10" s="153" t="s">
        <v>515</v>
      </c>
      <c r="G10" s="153" t="s">
        <v>19</v>
      </c>
      <c r="H10" s="153">
        <v>0</v>
      </c>
      <c r="I10" s="153">
        <v>0</v>
      </c>
      <c r="J10" s="153">
        <v>0</v>
      </c>
      <c r="K10" s="153" t="s">
        <v>19</v>
      </c>
      <c r="L10" s="153">
        <v>0</v>
      </c>
      <c r="M10" s="153" t="s">
        <v>19</v>
      </c>
      <c r="N10" s="153" t="s">
        <v>510</v>
      </c>
      <c r="O10" s="153" t="s">
        <v>19</v>
      </c>
      <c r="P10" s="153" t="str">
        <f>VLOOKUP($F10,'Plan de acci�n consolidado 2025'!$G$4:$X$484,11,0)</f>
        <v>Definir el plan de trabajo para la estrategia de gobierno y calidad de datos para la SIC (Documento del Plan  de trabajo para la estrategia de gobierno y calidad de datos, elaborado / único entregable)</v>
      </c>
      <c r="Q10" s="153">
        <f>VLOOKUP($F10,'Plan de acci�n consolidado 2025'!$G$4:$X$484,12,0)</f>
        <v>20</v>
      </c>
      <c r="R10" s="153">
        <f>VLOOKUP($F10,'Plan de acci�n consolidado 2025'!$G$4:$X$484,13,0)</f>
        <v>1</v>
      </c>
      <c r="S10" s="153" t="str">
        <f>VLOOKUP($F10,'Plan de acci�n consolidado 2025'!$G$4:$X$484,14,0)</f>
        <v>Númerica</v>
      </c>
      <c r="T10" s="153" t="str">
        <f>VLOOKUP($F10,'Plan de acci�n consolidado 2025'!$G$4:$X$484,15,0)</f>
        <v># de plan formulado / 1 plan a formular</v>
      </c>
      <c r="U10" s="182">
        <f>VLOOKUP($F10,'Plan de acci�n consolidado 2025'!$G$4:$X$484,16,0)</f>
        <v>45691</v>
      </c>
      <c r="V10" s="182">
        <f>VLOOKUP($F10,'Plan de acci�n consolidado 2025'!$G$4:$X$484,17,0)</f>
        <v>45745</v>
      </c>
      <c r="W10" s="153" t="str">
        <f>VLOOKUP($F10,'Plan de acci�n consolidado 2025'!$G$4:$X$484,18,0)</f>
        <v>20-OFICINA DE TECNOLOGÍA E INFORMÁTICA</v>
      </c>
      <c r="X10" s="153">
        <v>4</v>
      </c>
      <c r="Y10" s="153">
        <v>100</v>
      </c>
      <c r="Z10" s="153" t="s">
        <v>2045</v>
      </c>
      <c r="AA10" s="291">
        <v>45745</v>
      </c>
      <c r="AB10" s="292">
        <v>100</v>
      </c>
      <c r="AC10" s="292" t="s">
        <v>2046</v>
      </c>
      <c r="AD10" s="291">
        <v>45745</v>
      </c>
      <c r="AE10" s="292">
        <v>100</v>
      </c>
      <c r="AF10" s="533">
        <v>4</v>
      </c>
    </row>
    <row r="11" spans="1:32 16384:16384" ht="58.5" customHeight="1" x14ac:dyDescent="0.25">
      <c r="A11" s="66" t="s">
        <v>516</v>
      </c>
      <c r="B11" s="288" t="s">
        <v>516</v>
      </c>
      <c r="C11" s="532" t="s">
        <v>2039</v>
      </c>
      <c r="D11" s="153">
        <v>0</v>
      </c>
      <c r="E11" s="153" t="s">
        <v>467</v>
      </c>
      <c r="F11" s="153" t="s">
        <v>516</v>
      </c>
      <c r="G11" s="153" t="s">
        <v>19</v>
      </c>
      <c r="H11" s="153">
        <v>0</v>
      </c>
      <c r="I11" s="153">
        <v>0</v>
      </c>
      <c r="J11" s="153">
        <v>0</v>
      </c>
      <c r="K11" s="153" t="s">
        <v>19</v>
      </c>
      <c r="L11" s="153">
        <v>0</v>
      </c>
      <c r="M11" s="153" t="s">
        <v>19</v>
      </c>
      <c r="N11" s="153" t="s">
        <v>510</v>
      </c>
      <c r="O11" s="153" t="s">
        <v>19</v>
      </c>
      <c r="P11" s="153" t="str">
        <f>VLOOKUP($F11,'Plan de acci�n consolidado 2025'!$G$4:$X$484,11,0)</f>
        <v>Implementar el plan de trabajo para la estrategia de gobierno y calidad de datos   (Informes de seguimiento y avance trimestrales con soportes documentales del cumplimiento con corte  marzo, junio, septiembre, diciembre)</v>
      </c>
      <c r="Q11" s="153">
        <f>VLOOKUP($F11,'Plan de acci�n consolidado 2025'!$G$4:$X$484,12,0)</f>
        <v>80</v>
      </c>
      <c r="R11" s="153">
        <f>VLOOKUP($F11,'Plan de acci�n consolidado 2025'!$G$4:$X$484,13,0)</f>
        <v>100</v>
      </c>
      <c r="S11" s="153" t="str">
        <f>VLOOKUP($F11,'Plan de acci�n consolidado 2025'!$G$4:$X$484,14,0)</f>
        <v>Porcentual</v>
      </c>
      <c r="T11" s="153" t="str">
        <f>VLOOKUP($F11,'Plan de acci�n consolidado 2025'!$G$4:$X$484,15,0)</f>
        <v>% de plan ejecutado / 100% de plan a ejecutar</v>
      </c>
      <c r="U11" s="182">
        <f>VLOOKUP($F11,'Plan de acci�n consolidado 2025'!$G$4:$X$484,16,0)</f>
        <v>45719</v>
      </c>
      <c r="V11" s="182">
        <f>VLOOKUP($F11,'Plan de acci�n consolidado 2025'!$G$4:$X$484,17,0)</f>
        <v>46003</v>
      </c>
      <c r="W11" s="153" t="str">
        <f>VLOOKUP($F11,'Plan de acci�n consolidado 2025'!$G$4:$X$484,18,0)</f>
        <v>20-OFICINA DE TECNOLOGÍA E INFORMÁTICA</v>
      </c>
      <c r="X11" s="153">
        <v>16</v>
      </c>
      <c r="Y11" s="153">
        <v>74</v>
      </c>
      <c r="Z11" s="153" t="s">
        <v>2044</v>
      </c>
      <c r="AA11" s="291"/>
      <c r="AB11" s="292">
        <v>74</v>
      </c>
      <c r="AC11" s="292" t="s">
        <v>2041</v>
      </c>
      <c r="AD11" s="291"/>
      <c r="AE11" s="292">
        <v>0</v>
      </c>
      <c r="AF11" s="533">
        <v>11.84</v>
      </c>
      <c r="XFD11" s="66"/>
    </row>
    <row r="12" spans="1:32 16384:16384" ht="58.5" customHeight="1" x14ac:dyDescent="0.25">
      <c r="A12" s="183" t="s">
        <v>517</v>
      </c>
      <c r="B12" s="528" t="s">
        <v>517</v>
      </c>
      <c r="C12" s="534" t="s">
        <v>2039</v>
      </c>
      <c r="D12" s="174">
        <v>0</v>
      </c>
      <c r="E12" s="174" t="s">
        <v>460</v>
      </c>
      <c r="F12" s="174" t="s">
        <v>517</v>
      </c>
      <c r="G12" s="174" t="s">
        <v>462</v>
      </c>
      <c r="H12" s="174" t="s">
        <v>59</v>
      </c>
      <c r="I12" s="174" t="s">
        <v>1731</v>
      </c>
      <c r="J12" s="174" t="s">
        <v>1389</v>
      </c>
      <c r="K12" s="174" t="s">
        <v>1812</v>
      </c>
      <c r="L12" s="174">
        <v>0</v>
      </c>
      <c r="M12" s="174" t="s">
        <v>50</v>
      </c>
      <c r="N12" s="174" t="s">
        <v>1433</v>
      </c>
      <c r="O12" s="174" t="s">
        <v>1538</v>
      </c>
      <c r="P12" s="174" t="str">
        <f>VLOOKUP($F12,'Plan de acci�n consolidado 2025'!$G$4:$X$484,11,0)</f>
        <v>Plan de implementación de Seguridad y privacidad de la información, ejecutado (Informes de seguimiento y avance trimestrales con soportes documentales del cumplimiento)</v>
      </c>
      <c r="Q12" s="174">
        <f>VLOOKUP($F12,'Plan de acci�n consolidado 2025'!$G$4:$X$484,12,0)</f>
        <v>20</v>
      </c>
      <c r="R12" s="174">
        <f>VLOOKUP($F12,'Plan de acci�n consolidado 2025'!$G$4:$X$484,13,0)</f>
        <v>100</v>
      </c>
      <c r="S12" s="174" t="str">
        <f>VLOOKUP($F12,'Plan de acci�n consolidado 2025'!$G$4:$X$484,14,0)</f>
        <v>Porcentual</v>
      </c>
      <c r="T12" s="174" t="str">
        <f>VLOOKUP($F12,'Plan de acci�n consolidado 2025'!$G$4:$X$484,15,0)</f>
        <v>% de plan ejecutado / 100% de plan a ejecutar</v>
      </c>
      <c r="U12" s="175">
        <f>VLOOKUP($F12,'Plan de acci�n consolidado 2025'!$G$4:$X$484,16,0)</f>
        <v>45670</v>
      </c>
      <c r="V12" s="175">
        <f>VLOOKUP($F12,'Plan de acci�n consolidado 2025'!$G$4:$X$484,17,0)</f>
        <v>46003</v>
      </c>
      <c r="W12" s="174" t="str">
        <f>VLOOKUP($F12,'Plan de acci�n consolidado 2025'!$G$4:$X$484,18,0)</f>
        <v>20-OFICINA DE TECNOLOGÍA E INFORMÁTICA</v>
      </c>
      <c r="X12" s="174">
        <v>20</v>
      </c>
      <c r="Y12" s="174">
        <v>70</v>
      </c>
      <c r="Z12" s="174" t="s">
        <v>2047</v>
      </c>
      <c r="AA12" s="289"/>
      <c r="AB12" s="290">
        <v>70</v>
      </c>
      <c r="AC12" s="290" t="s">
        <v>2041</v>
      </c>
      <c r="AD12" s="289"/>
      <c r="AE12" s="290">
        <v>0</v>
      </c>
      <c r="AF12" s="535">
        <v>14</v>
      </c>
    </row>
    <row r="13" spans="1:32 16384:16384" ht="58.5" customHeight="1" x14ac:dyDescent="0.25">
      <c r="A13" s="66" t="s">
        <v>518</v>
      </c>
      <c r="B13" s="288" t="s">
        <v>518</v>
      </c>
      <c r="C13" s="532" t="s">
        <v>2039</v>
      </c>
      <c r="D13" s="153">
        <v>0</v>
      </c>
      <c r="E13" s="153" t="s">
        <v>467</v>
      </c>
      <c r="F13" s="153" t="s">
        <v>518</v>
      </c>
      <c r="G13" s="153" t="s">
        <v>19</v>
      </c>
      <c r="H13" s="153">
        <v>0</v>
      </c>
      <c r="I13" s="153">
        <v>0</v>
      </c>
      <c r="J13" s="153">
        <v>0</v>
      </c>
      <c r="K13" s="153" t="s">
        <v>19</v>
      </c>
      <c r="L13" s="153">
        <v>0</v>
      </c>
      <c r="M13" s="153" t="s">
        <v>19</v>
      </c>
      <c r="N13" s="153" t="s">
        <v>1433</v>
      </c>
      <c r="O13" s="153" t="s">
        <v>19</v>
      </c>
      <c r="P13" s="153" t="str">
        <f>VLOOKUP($F13,'Plan de acci�n consolidado 2025'!$G$4:$X$484,11,0)</f>
        <v>Formular el plan de Seguridad y Privacidad de la información teniendo en cuenta los resultados alcanzados en el periodo anterior y las necesidades de las partes interesada (Documento del Plan  de Seguridad y Privacidad de la información formulado / único entregable)</v>
      </c>
      <c r="Q13" s="153">
        <f>VLOOKUP($F13,'Plan de acci�n consolidado 2025'!$G$4:$X$484,12,0)</f>
        <v>20</v>
      </c>
      <c r="R13" s="153">
        <f>VLOOKUP($F13,'Plan de acci�n consolidado 2025'!$G$4:$X$484,13,0)</f>
        <v>1</v>
      </c>
      <c r="S13" s="153" t="str">
        <f>VLOOKUP($F13,'Plan de acci�n consolidado 2025'!$G$4:$X$484,14,0)</f>
        <v>Númerica</v>
      </c>
      <c r="T13" s="153" t="str">
        <f>VLOOKUP($F13,'Plan de acci�n consolidado 2025'!$G$4:$X$484,15,0)</f>
        <v># de plan formulado / 1 plan a formular</v>
      </c>
      <c r="U13" s="182">
        <f>VLOOKUP($F13,'Plan de acci�n consolidado 2025'!$G$4:$X$484,16,0)</f>
        <v>45670</v>
      </c>
      <c r="V13" s="182">
        <f>VLOOKUP($F13,'Plan de acci�n consolidado 2025'!$G$4:$X$484,17,0)</f>
        <v>45688</v>
      </c>
      <c r="W13" s="153" t="str">
        <f>VLOOKUP($F13,'Plan de acci�n consolidado 2025'!$G$4:$X$484,18,0)</f>
        <v>20-OFICINA DE TECNOLOGÍA E INFORMÁTICA</v>
      </c>
      <c r="X13" s="153">
        <v>4</v>
      </c>
      <c r="Y13" s="153">
        <v>100</v>
      </c>
      <c r="Z13" s="153" t="s">
        <v>2048</v>
      </c>
      <c r="AA13" s="291">
        <v>45688</v>
      </c>
      <c r="AB13" s="292">
        <v>100</v>
      </c>
      <c r="AC13" s="292" t="s">
        <v>2049</v>
      </c>
      <c r="AD13" s="291">
        <v>45688</v>
      </c>
      <c r="AE13" s="292">
        <v>100</v>
      </c>
      <c r="AF13" s="533">
        <v>4</v>
      </c>
      <c r="XFD13" s="66"/>
    </row>
    <row r="14" spans="1:32 16384:16384" ht="58.5" customHeight="1" x14ac:dyDescent="0.25">
      <c r="A14" s="66" t="s">
        <v>519</v>
      </c>
      <c r="B14" s="288" t="s">
        <v>519</v>
      </c>
      <c r="C14" s="532" t="s">
        <v>2039</v>
      </c>
      <c r="D14" s="153">
        <v>0</v>
      </c>
      <c r="E14" s="153" t="s">
        <v>467</v>
      </c>
      <c r="F14" s="153" t="s">
        <v>519</v>
      </c>
      <c r="G14" s="153" t="s">
        <v>19</v>
      </c>
      <c r="H14" s="153">
        <v>0</v>
      </c>
      <c r="I14" s="153">
        <v>0</v>
      </c>
      <c r="J14" s="153">
        <v>0</v>
      </c>
      <c r="K14" s="153" t="s">
        <v>19</v>
      </c>
      <c r="L14" s="153">
        <v>0</v>
      </c>
      <c r="M14" s="153" t="s">
        <v>19</v>
      </c>
      <c r="N14" s="153" t="s">
        <v>1433</v>
      </c>
      <c r="O14" s="153" t="s">
        <v>19</v>
      </c>
      <c r="P14" s="153" t="str">
        <f>VLOOKUP($F14,'Plan de acci�n consolidado 2025'!$G$4:$X$484,11,0)</f>
        <v>Implementar el Plan de Seguridad  y Privacidad de la información aprobado (Informes de seguimiento y avance trimestrales con soportes documentales del cumplimiento con corte  marzo, junio, septiembre, diciembre)</v>
      </c>
      <c r="Q14" s="153">
        <f>VLOOKUP($F14,'Plan de acci�n consolidado 2025'!$G$4:$X$484,12,0)</f>
        <v>80</v>
      </c>
      <c r="R14" s="153">
        <f>VLOOKUP($F14,'Plan de acci�n consolidado 2025'!$G$4:$X$484,13,0)</f>
        <v>100</v>
      </c>
      <c r="S14" s="153" t="str">
        <f>VLOOKUP($F14,'Plan de acci�n consolidado 2025'!$G$4:$X$484,14,0)</f>
        <v>Porcentual</v>
      </c>
      <c r="T14" s="153" t="str">
        <f>VLOOKUP($F14,'Plan de acci�n consolidado 2025'!$G$4:$X$484,15,0)</f>
        <v>% de plan ejecutado / 100% de plan a ejecutar</v>
      </c>
      <c r="U14" s="182">
        <f>VLOOKUP($F14,'Plan de acci�n consolidado 2025'!$G$4:$X$484,16,0)</f>
        <v>45691</v>
      </c>
      <c r="V14" s="182">
        <f>VLOOKUP($F14,'Plan de acci�n consolidado 2025'!$G$4:$X$484,17,0)</f>
        <v>46003</v>
      </c>
      <c r="W14" s="153" t="str">
        <f>VLOOKUP($F14,'Plan de acci�n consolidado 2025'!$G$4:$X$484,18,0)</f>
        <v>20-OFICINA DE TECNOLOGÍA E INFORMÁTICA</v>
      </c>
      <c r="X14" s="153">
        <v>16</v>
      </c>
      <c r="Y14" s="153">
        <v>70</v>
      </c>
      <c r="Z14" s="153" t="s">
        <v>2047</v>
      </c>
      <c r="AA14" s="291"/>
      <c r="AB14" s="292">
        <v>70</v>
      </c>
      <c r="AC14" s="292" t="s">
        <v>1946</v>
      </c>
      <c r="AD14" s="291"/>
      <c r="AE14" s="292">
        <v>0</v>
      </c>
      <c r="AF14" s="533">
        <v>11.2</v>
      </c>
      <c r="XFD14" s="66"/>
    </row>
    <row r="15" spans="1:32 16384:16384" ht="58.5" customHeight="1" x14ac:dyDescent="0.25">
      <c r="A15" s="183" t="s">
        <v>520</v>
      </c>
      <c r="B15" s="528" t="s">
        <v>520</v>
      </c>
      <c r="C15" s="534" t="s">
        <v>2039</v>
      </c>
      <c r="D15" s="174">
        <v>0</v>
      </c>
      <c r="E15" s="174" t="s">
        <v>460</v>
      </c>
      <c r="F15" s="174" t="s">
        <v>520</v>
      </c>
      <c r="G15" s="174" t="s">
        <v>462</v>
      </c>
      <c r="H15" s="174" t="s">
        <v>59</v>
      </c>
      <c r="I15" s="174" t="s">
        <v>1731</v>
      </c>
      <c r="J15" s="174" t="s">
        <v>1389</v>
      </c>
      <c r="K15" s="174" t="s">
        <v>1812</v>
      </c>
      <c r="L15" s="174">
        <v>0</v>
      </c>
      <c r="M15" s="174" t="s">
        <v>50</v>
      </c>
      <c r="N15" s="174" t="s">
        <v>1433</v>
      </c>
      <c r="O15" s="174" t="s">
        <v>1536</v>
      </c>
      <c r="P15" s="174" t="str">
        <f>VLOOKUP($F15,'Plan de acci�n consolidado 2025'!$G$4:$X$484,11,0)</f>
        <v>Plan de tratamiento de riesgos de Seguridad y Privacidad de la información, monitoreado (Informes de seguimiento y avance trimestrales con soportes documentales del cumplimiento)</v>
      </c>
      <c r="Q15" s="174">
        <f>VLOOKUP($F15,'Plan de acci�n consolidado 2025'!$G$4:$X$484,12,0)</f>
        <v>20</v>
      </c>
      <c r="R15" s="174">
        <f>VLOOKUP($F15,'Plan de acci�n consolidado 2025'!$G$4:$X$484,13,0)</f>
        <v>100</v>
      </c>
      <c r="S15" s="174" t="str">
        <f>VLOOKUP($F15,'Plan de acci�n consolidado 2025'!$G$4:$X$484,14,0)</f>
        <v>Porcentual</v>
      </c>
      <c r="T15" s="174" t="str">
        <f>VLOOKUP($F15,'Plan de acci�n consolidado 2025'!$G$4:$X$484,15,0)</f>
        <v>% de plan de tratamiento de riesgos monitoreado / 100% de plan de riesgos a monitorear</v>
      </c>
      <c r="U15" s="175">
        <f>VLOOKUP($F15,'Plan de acci�n consolidado 2025'!$G$4:$X$484,16,0)</f>
        <v>45684</v>
      </c>
      <c r="V15" s="175">
        <f>VLOOKUP($F15,'Plan de acci�n consolidado 2025'!$G$4:$X$484,17,0)</f>
        <v>46003</v>
      </c>
      <c r="W15" s="174" t="str">
        <f>VLOOKUP($F15,'Plan de acci�n consolidado 2025'!$G$4:$X$484,18,0)</f>
        <v>20-OFICINA DE TECNOLOGÍA E INFORMÁTICA</v>
      </c>
      <c r="X15" s="174">
        <v>20</v>
      </c>
      <c r="Y15" s="174">
        <v>66</v>
      </c>
      <c r="Z15" s="174" t="s">
        <v>2050</v>
      </c>
      <c r="AA15" s="289"/>
      <c r="AB15" s="290">
        <v>24.75</v>
      </c>
      <c r="AC15" s="290" t="s">
        <v>2051</v>
      </c>
      <c r="AD15" s="289"/>
      <c r="AE15" s="290">
        <v>0</v>
      </c>
      <c r="AF15" s="535">
        <v>4.95</v>
      </c>
    </row>
    <row r="16" spans="1:32 16384:16384" ht="58.5" customHeight="1" x14ac:dyDescent="0.25">
      <c r="A16" s="66" t="s">
        <v>522</v>
      </c>
      <c r="B16" s="288" t="s">
        <v>522</v>
      </c>
      <c r="C16" s="532" t="s">
        <v>2039</v>
      </c>
      <c r="D16" s="153">
        <v>0</v>
      </c>
      <c r="E16" s="153" t="s">
        <v>467</v>
      </c>
      <c r="F16" s="153" t="s">
        <v>522</v>
      </c>
      <c r="G16" s="153" t="s">
        <v>19</v>
      </c>
      <c r="H16" s="153">
        <v>0</v>
      </c>
      <c r="I16" s="153">
        <v>0</v>
      </c>
      <c r="J16" s="153">
        <v>0</v>
      </c>
      <c r="K16" s="153" t="s">
        <v>19</v>
      </c>
      <c r="L16" s="153">
        <v>0</v>
      </c>
      <c r="M16" s="153" t="s">
        <v>19</v>
      </c>
      <c r="N16" s="153" t="s">
        <v>1433</v>
      </c>
      <c r="O16" s="153" t="s">
        <v>19</v>
      </c>
      <c r="P16" s="153" t="str">
        <f>VLOOKUP($F16,'Plan de acci�n consolidado 2025'!$G$4:$X$484,11,0)</f>
        <v>Consolidar los riesgos de seguridad de la información con sus respectivos tratamientos, fechas y responsables  (Excel del plan de tratamiento de riesgos de seguridad y privacidad de la información/ único entregable)</v>
      </c>
      <c r="Q16" s="153">
        <f>VLOOKUP($F16,'Plan de acci�n consolidado 2025'!$G$4:$X$484,12,0)</f>
        <v>40</v>
      </c>
      <c r="R16" s="153">
        <f>VLOOKUP($F16,'Plan de acci�n consolidado 2025'!$G$4:$X$484,13,0)</f>
        <v>1</v>
      </c>
      <c r="S16" s="153" t="str">
        <f>VLOOKUP($F16,'Plan de acci�n consolidado 2025'!$G$4:$X$484,14,0)</f>
        <v>Númerica</v>
      </c>
      <c r="T16" s="153" t="str">
        <f>VLOOKUP($F16,'Plan de acci�n consolidado 2025'!$G$4:$X$484,15,0)</f>
        <v># de consolidaciones de riesgos realizadas / 1 consolidaciones de riesgos a realizar</v>
      </c>
      <c r="U16" s="182">
        <f>VLOOKUP($F16,'Plan de acci�n consolidado 2025'!$G$4:$X$484,16,0)</f>
        <v>45684</v>
      </c>
      <c r="V16" s="182">
        <f>VLOOKUP($F16,'Plan de acci�n consolidado 2025'!$G$4:$X$484,17,0)</f>
        <v>45777</v>
      </c>
      <c r="W16" s="153" t="str">
        <f>VLOOKUP($F16,'Plan de acci�n consolidado 2025'!$G$4:$X$484,18,0)</f>
        <v>20-OFICINA DE TECNOLOGÍA E INFORMÁTICA</v>
      </c>
      <c r="X16" s="153">
        <v>8</v>
      </c>
      <c r="Y16" s="153">
        <v>100</v>
      </c>
      <c r="Z16" s="153" t="s">
        <v>2052</v>
      </c>
      <c r="AA16" s="291">
        <v>45777</v>
      </c>
      <c r="AB16" s="292">
        <v>100</v>
      </c>
      <c r="AC16" s="292" t="s">
        <v>2053</v>
      </c>
      <c r="AD16" s="291">
        <v>45777</v>
      </c>
      <c r="AE16" s="292">
        <v>100</v>
      </c>
      <c r="AF16" s="533">
        <v>8</v>
      </c>
      <c r="XFD16" s="66"/>
    </row>
    <row r="17" spans="1:32 16384:16384" ht="58.5" customHeight="1" x14ac:dyDescent="0.25">
      <c r="A17" s="66" t="s">
        <v>524</v>
      </c>
      <c r="B17" s="288" t="s">
        <v>524</v>
      </c>
      <c r="C17" s="532" t="s">
        <v>2039</v>
      </c>
      <c r="D17" s="153">
        <v>0</v>
      </c>
      <c r="E17" s="153" t="s">
        <v>467</v>
      </c>
      <c r="F17" s="153" t="s">
        <v>524</v>
      </c>
      <c r="G17" s="153" t="s">
        <v>19</v>
      </c>
      <c r="H17" s="153">
        <v>0</v>
      </c>
      <c r="I17" s="153">
        <v>0</v>
      </c>
      <c r="J17" s="153">
        <v>0</v>
      </c>
      <c r="K17" s="153" t="s">
        <v>19</v>
      </c>
      <c r="L17" s="153">
        <v>0</v>
      </c>
      <c r="M17" s="153" t="s">
        <v>19</v>
      </c>
      <c r="N17" s="153" t="s">
        <v>1433</v>
      </c>
      <c r="O17" s="153" t="s">
        <v>19</v>
      </c>
      <c r="P17" s="153" t="str">
        <f>VLOOKUP($F17,'Plan de acci�n consolidado 2025'!$G$4:$X$484,11,0)</f>
        <v>Realizar el monitoreo al plan de tratamiento de los riesgos de seguridad y privacidad de la información trimestralmente (Informes de seguimiento y avance trimestrales con soportes documentales del cumplimiento con corte  junio, septiembre, diciembre)</v>
      </c>
      <c r="Q17" s="153">
        <f>VLOOKUP($F17,'Plan de acci�n consolidado 2025'!$G$4:$X$484,12,0)</f>
        <v>60</v>
      </c>
      <c r="R17" s="153">
        <f>VLOOKUP($F17,'Plan de acci�n consolidado 2025'!$G$4:$X$484,13,0)</f>
        <v>100</v>
      </c>
      <c r="S17" s="153" t="str">
        <f>VLOOKUP($F17,'Plan de acci�n consolidado 2025'!$G$4:$X$484,14,0)</f>
        <v>Porcentual</v>
      </c>
      <c r="T17" s="153" t="str">
        <f>VLOOKUP($F17,'Plan de acci�n consolidado 2025'!$G$4:$X$484,15,0)</f>
        <v>% de plan de tratamiento de riesgos monitoreado / 100% de plan de riesgos a monitorear</v>
      </c>
      <c r="U17" s="182">
        <f>VLOOKUP($F17,'Plan de acci�n consolidado 2025'!$G$4:$X$484,16,0)</f>
        <v>45748</v>
      </c>
      <c r="V17" s="182">
        <f>VLOOKUP($F17,'Plan de acci�n consolidado 2025'!$G$4:$X$484,17,0)</f>
        <v>46003</v>
      </c>
      <c r="W17" s="153" t="str">
        <f>VLOOKUP($F17,'Plan de acci�n consolidado 2025'!$G$4:$X$484,18,0)</f>
        <v>20-OFICINA DE TECNOLOGÍA E INFORMÁTICA</v>
      </c>
      <c r="X17" s="153">
        <v>12</v>
      </c>
      <c r="Y17" s="153">
        <v>24.75</v>
      </c>
      <c r="Z17" s="153" t="s">
        <v>2054</v>
      </c>
      <c r="AA17" s="291"/>
      <c r="AB17" s="292">
        <v>24.75</v>
      </c>
      <c r="AC17" s="292" t="s">
        <v>2055</v>
      </c>
      <c r="AD17" s="291"/>
      <c r="AE17" s="292">
        <v>0</v>
      </c>
      <c r="AF17" s="533">
        <v>2.97</v>
      </c>
      <c r="XFD17" s="66"/>
    </row>
    <row r="18" spans="1:32 16384:16384" ht="58.5" customHeight="1" x14ac:dyDescent="0.25">
      <c r="A18" s="183" t="s">
        <v>525</v>
      </c>
      <c r="B18" s="528" t="s">
        <v>525</v>
      </c>
      <c r="C18" s="534" t="s">
        <v>2039</v>
      </c>
      <c r="D18" s="174">
        <v>0</v>
      </c>
      <c r="E18" s="174" t="s">
        <v>460</v>
      </c>
      <c r="F18" s="174" t="s">
        <v>525</v>
      </c>
      <c r="G18" s="174" t="s">
        <v>479</v>
      </c>
      <c r="H18" s="174" t="s">
        <v>11</v>
      </c>
      <c r="I18" s="174" t="s">
        <v>1392</v>
      </c>
      <c r="J18" s="174" t="s">
        <v>1393</v>
      </c>
      <c r="K18" s="174" t="s">
        <v>1823</v>
      </c>
      <c r="L18" s="174">
        <v>0</v>
      </c>
      <c r="M18" s="174" t="s">
        <v>50</v>
      </c>
      <c r="N18" s="174" t="s">
        <v>510</v>
      </c>
      <c r="O18" s="174" t="s">
        <v>1536</v>
      </c>
      <c r="P18" s="174" t="str">
        <f>VLOOKUP($F18,'Plan de acci�n consolidado 2025'!$G$4:$X$484,11,0)</f>
        <v>Plan estratégico de tecnologías de información, ejecutado (Informes de seguimiento y avance trimestrales con soportes documentales del cumplimiento)</v>
      </c>
      <c r="Q18" s="174">
        <f>VLOOKUP($F18,'Plan de acci�n consolidado 2025'!$G$4:$X$484,12,0)</f>
        <v>20</v>
      </c>
      <c r="R18" s="174">
        <f>VLOOKUP($F18,'Plan de acci�n consolidado 2025'!$G$4:$X$484,13,0)</f>
        <v>100</v>
      </c>
      <c r="S18" s="174" t="str">
        <f>VLOOKUP($F18,'Plan de acci�n consolidado 2025'!$G$4:$X$484,14,0)</f>
        <v>Porcentual</v>
      </c>
      <c r="T18" s="174" t="str">
        <f>VLOOKUP($F18,'Plan de acci�n consolidado 2025'!$G$4:$X$484,15,0)</f>
        <v>% de plan ejecutado / 100% de plan a ejecutar</v>
      </c>
      <c r="U18" s="175">
        <f>VLOOKUP($F18,'Plan de acci�n consolidado 2025'!$G$4:$X$484,16,0)</f>
        <v>45670</v>
      </c>
      <c r="V18" s="175">
        <f>VLOOKUP($F18,'Plan de acci�n consolidado 2025'!$G$4:$X$484,17,0)</f>
        <v>46003</v>
      </c>
      <c r="W18" s="174" t="str">
        <f>VLOOKUP($F18,'Plan de acci�n consolidado 2025'!$G$4:$X$484,18,0)</f>
        <v>20-OFICINA DE TECNOLOGÍA E INFORMÁTICA</v>
      </c>
      <c r="X18" s="174">
        <v>20</v>
      </c>
      <c r="Y18" s="174">
        <v>89</v>
      </c>
      <c r="Z18" s="174" t="s">
        <v>2056</v>
      </c>
      <c r="AA18" s="289"/>
      <c r="AB18" s="290">
        <v>89</v>
      </c>
      <c r="AC18" s="290" t="s">
        <v>2057</v>
      </c>
      <c r="AD18" s="289"/>
      <c r="AE18" s="290">
        <v>0</v>
      </c>
      <c r="AF18" s="535">
        <v>17.8</v>
      </c>
    </row>
    <row r="19" spans="1:32 16384:16384" ht="58.5" customHeight="1" x14ac:dyDescent="0.25">
      <c r="A19" s="66" t="s">
        <v>527</v>
      </c>
      <c r="B19" s="288" t="s">
        <v>527</v>
      </c>
      <c r="C19" s="532" t="s">
        <v>2039</v>
      </c>
      <c r="D19" s="153">
        <v>0</v>
      </c>
      <c r="E19" s="153" t="s">
        <v>467</v>
      </c>
      <c r="F19" s="153" t="s">
        <v>527</v>
      </c>
      <c r="G19" s="153" t="s">
        <v>19</v>
      </c>
      <c r="H19" s="153">
        <v>0</v>
      </c>
      <c r="I19" s="153">
        <v>0</v>
      </c>
      <c r="J19" s="153">
        <v>0</v>
      </c>
      <c r="K19" s="153" t="s">
        <v>19</v>
      </c>
      <c r="L19" s="153">
        <v>0</v>
      </c>
      <c r="M19" s="153" t="s">
        <v>19</v>
      </c>
      <c r="N19" s="153" t="s">
        <v>510</v>
      </c>
      <c r="O19" s="153" t="s">
        <v>19</v>
      </c>
      <c r="P19" s="153" t="str">
        <f>VLOOKUP($F19,'Plan de acci�n consolidado 2025'!$G$4:$X$484,11,0)</f>
        <v>Formular plan estratégico de tecnologías de información PETI incluyendo hoja de ruta para la vigencia   (Hoja de ruta del PETI actualizada/ único entregable)</v>
      </c>
      <c r="Q19" s="153">
        <f>VLOOKUP($F19,'Plan de acci�n consolidado 2025'!$G$4:$X$484,12,0)</f>
        <v>20</v>
      </c>
      <c r="R19" s="153">
        <f>VLOOKUP($F19,'Plan de acci�n consolidado 2025'!$G$4:$X$484,13,0)</f>
        <v>1</v>
      </c>
      <c r="S19" s="153" t="str">
        <f>VLOOKUP($F19,'Plan de acci�n consolidado 2025'!$G$4:$X$484,14,0)</f>
        <v>Númerica</v>
      </c>
      <c r="T19" s="153" t="str">
        <f>VLOOKUP($F19,'Plan de acci�n consolidado 2025'!$G$4:$X$484,15,0)</f>
        <v># de plan formulado / 1 plan a formular</v>
      </c>
      <c r="U19" s="182">
        <f>VLOOKUP($F19,'Plan de acci�n consolidado 2025'!$G$4:$X$484,16,0)</f>
        <v>45670</v>
      </c>
      <c r="V19" s="182">
        <f>VLOOKUP($F19,'Plan de acci�n consolidado 2025'!$G$4:$X$484,17,0)</f>
        <v>45688</v>
      </c>
      <c r="W19" s="153" t="str">
        <f>VLOOKUP($F19,'Plan de acci�n consolidado 2025'!$G$4:$X$484,18,0)</f>
        <v>20-OFICINA DE TECNOLOGÍA E INFORMÁTICA</v>
      </c>
      <c r="X19" s="153">
        <v>4</v>
      </c>
      <c r="Y19" s="153">
        <v>100</v>
      </c>
      <c r="Z19" s="153" t="s">
        <v>2058</v>
      </c>
      <c r="AA19" s="291">
        <v>45688</v>
      </c>
      <c r="AB19" s="292">
        <v>100</v>
      </c>
      <c r="AC19" s="292" t="s">
        <v>2059</v>
      </c>
      <c r="AD19" s="291">
        <v>45688</v>
      </c>
      <c r="AE19" s="292">
        <v>100</v>
      </c>
      <c r="AF19" s="533">
        <v>4</v>
      </c>
      <c r="XFD19" s="66"/>
    </row>
    <row r="20" spans="1:32 16384:16384" ht="58.5" customHeight="1" x14ac:dyDescent="0.25">
      <c r="A20" s="66" t="s">
        <v>528</v>
      </c>
      <c r="B20" s="288" t="s">
        <v>528</v>
      </c>
      <c r="C20" s="532" t="s">
        <v>2039</v>
      </c>
      <c r="D20" s="153">
        <v>0</v>
      </c>
      <c r="E20" s="153" t="s">
        <v>467</v>
      </c>
      <c r="F20" s="153" t="s">
        <v>528</v>
      </c>
      <c r="G20" s="153" t="s">
        <v>19</v>
      </c>
      <c r="H20" s="153">
        <v>0</v>
      </c>
      <c r="I20" s="153">
        <v>0</v>
      </c>
      <c r="J20" s="153">
        <v>0</v>
      </c>
      <c r="K20" s="153" t="s">
        <v>19</v>
      </c>
      <c r="L20" s="153">
        <v>0</v>
      </c>
      <c r="M20" s="153" t="s">
        <v>19</v>
      </c>
      <c r="N20" s="153" t="s">
        <v>510</v>
      </c>
      <c r="O20" s="153" t="s">
        <v>19</v>
      </c>
      <c r="P20" s="153" t="str">
        <f>VLOOKUP($F20,'Plan de acci�n consolidado 2025'!$G$4:$X$484,11,0)</f>
        <v>Realizar seguimiento trimestral a la ejecución del PETI. (Informes de seguimiento y avance trimestrales con soportes documentales del cumplimiento con corte  marzo, junio, septiembre, diciembre)</v>
      </c>
      <c r="Q20" s="153">
        <f>VLOOKUP($F20,'Plan de acci�n consolidado 2025'!$G$4:$X$484,12,0)</f>
        <v>80</v>
      </c>
      <c r="R20" s="153">
        <f>VLOOKUP($F20,'Plan de acci�n consolidado 2025'!$G$4:$X$484,13,0)</f>
        <v>100</v>
      </c>
      <c r="S20" s="153" t="str">
        <f>VLOOKUP($F20,'Plan de acci�n consolidado 2025'!$G$4:$X$484,14,0)</f>
        <v>Porcentual</v>
      </c>
      <c r="T20" s="153" t="str">
        <f>VLOOKUP($F20,'Plan de acci�n consolidado 2025'!$G$4:$X$484,15,0)</f>
        <v>% de plan ejecutado / 100% de plan a ejecutar</v>
      </c>
      <c r="U20" s="182">
        <f>VLOOKUP($F20,'Plan de acci�n consolidado 2025'!$G$4:$X$484,16,0)</f>
        <v>45691</v>
      </c>
      <c r="V20" s="182">
        <f>VLOOKUP($F20,'Plan de acci�n consolidado 2025'!$G$4:$X$484,17,0)</f>
        <v>46003</v>
      </c>
      <c r="W20" s="153" t="str">
        <f>VLOOKUP($F20,'Plan de acci�n consolidado 2025'!$G$4:$X$484,18,0)</f>
        <v>20-OFICINA DE TECNOLOGÍA E INFORMÁTICA</v>
      </c>
      <c r="X20" s="153">
        <v>16</v>
      </c>
      <c r="Y20" s="153">
        <v>89</v>
      </c>
      <c r="Z20" s="153" t="s">
        <v>2060</v>
      </c>
      <c r="AA20" s="291"/>
      <c r="AB20" s="292">
        <v>89</v>
      </c>
      <c r="AC20" s="292" t="s">
        <v>2057</v>
      </c>
      <c r="AD20" s="291"/>
      <c r="AE20" s="292">
        <v>0</v>
      </c>
      <c r="AF20" s="533">
        <v>14.24</v>
      </c>
      <c r="XFD20" s="66"/>
    </row>
    <row r="21" spans="1:32 16384:16384" ht="58.5" customHeight="1" x14ac:dyDescent="0.25">
      <c r="A21" s="183" t="s">
        <v>530</v>
      </c>
      <c r="B21" s="528" t="s">
        <v>530</v>
      </c>
      <c r="C21" s="534" t="s">
        <v>2543</v>
      </c>
      <c r="D21" s="174">
        <v>0</v>
      </c>
      <c r="E21" s="174" t="s">
        <v>460</v>
      </c>
      <c r="F21" s="174" t="s">
        <v>530</v>
      </c>
      <c r="G21" s="174" t="s">
        <v>479</v>
      </c>
      <c r="H21" s="174" t="s">
        <v>12</v>
      </c>
      <c r="I21" s="174" t="s">
        <v>1390</v>
      </c>
      <c r="J21" s="174" t="s">
        <v>1391</v>
      </c>
      <c r="K21" s="174" t="s">
        <v>1812</v>
      </c>
      <c r="L21" s="174">
        <v>0</v>
      </c>
      <c r="M21" s="174" t="s">
        <v>19</v>
      </c>
      <c r="N21" s="174" t="s">
        <v>464</v>
      </c>
      <c r="O21" s="174">
        <v>0</v>
      </c>
      <c r="P21" s="174" t="str">
        <f>VLOOKUP($F21,'Plan de acci�n consolidado 2025'!$G$4:$X$484,11,0)</f>
        <v>Estrategia de ingreso efectivo de nuevos funcionarios que conduzca a la garantía del bienestar integral implementada. (Informe final de la implementación de la estrategia)</v>
      </c>
      <c r="Q21" s="174">
        <f>VLOOKUP($F21,'Plan de acci�n consolidado 2025'!$G$4:$X$484,12,0)</f>
        <v>15</v>
      </c>
      <c r="R21" s="174">
        <f>VLOOKUP($F21,'Plan de acci�n consolidado 2025'!$G$4:$X$484,13,0)</f>
        <v>100</v>
      </c>
      <c r="S21" s="174" t="str">
        <f>VLOOKUP($F21,'Plan de acci�n consolidado 2025'!$G$4:$X$484,14,0)</f>
        <v>Porcentual</v>
      </c>
      <c r="T21" s="174" t="str">
        <f>VLOOKUP($F21,'Plan de acci�n consolidado 2025'!$G$4:$X$484,15,0)</f>
        <v>% de estrategias de ingreso efectivo de nuevos funcionarios realizada / 100% de estrategias de ingreso efectivo de nuevos funcionarios a realizar</v>
      </c>
      <c r="U21" s="175">
        <f>VLOOKUP($F21,'Plan de acci�n consolidado 2025'!$G$4:$X$484,16,0)</f>
        <v>45691</v>
      </c>
      <c r="V21" s="175">
        <f>VLOOKUP($F21,'Plan de acci�n consolidado 2025'!$G$4:$X$484,17,0)</f>
        <v>45989</v>
      </c>
      <c r="W21" s="174" t="str">
        <f>VLOOKUP($F21,'Plan de acci�n consolidado 2025'!$G$4:$X$484,18,0)</f>
        <v>117-GRUPO DE TRABAJO DE DESARROLLO DE TALENTO HUMANO</v>
      </c>
      <c r="X21" s="174">
        <v>15</v>
      </c>
      <c r="Y21" s="174">
        <v>0</v>
      </c>
      <c r="Z21" s="174">
        <v>0</v>
      </c>
      <c r="AA21" s="289"/>
      <c r="AB21" s="290">
        <v>0</v>
      </c>
      <c r="AC21" s="290">
        <v>0</v>
      </c>
      <c r="AD21" s="289"/>
      <c r="AE21" s="290">
        <v>0</v>
      </c>
      <c r="AF21" s="535">
        <v>0</v>
      </c>
    </row>
    <row r="22" spans="1:32 16384:16384" ht="58.5" customHeight="1" x14ac:dyDescent="0.25">
      <c r="A22" s="66" t="s">
        <v>532</v>
      </c>
      <c r="B22" s="288" t="s">
        <v>532</v>
      </c>
      <c r="C22" s="532" t="s">
        <v>2543</v>
      </c>
      <c r="D22" s="153">
        <v>0</v>
      </c>
      <c r="E22" s="153" t="s">
        <v>467</v>
      </c>
      <c r="F22" s="153" t="s">
        <v>532</v>
      </c>
      <c r="G22" s="153" t="s">
        <v>19</v>
      </c>
      <c r="H22" s="153">
        <v>0</v>
      </c>
      <c r="I22" s="153">
        <v>0</v>
      </c>
      <c r="J22" s="153">
        <v>0</v>
      </c>
      <c r="K22" s="153" t="s">
        <v>19</v>
      </c>
      <c r="L22" s="153">
        <v>0</v>
      </c>
      <c r="M22" s="153" t="s">
        <v>19</v>
      </c>
      <c r="N22" s="153" t="s">
        <v>464</v>
      </c>
      <c r="O22" s="153" t="s">
        <v>19</v>
      </c>
      <c r="P22" s="153" t="str">
        <f>VLOOKUP($F22,'Plan de acci�n consolidado 2025'!$G$4:$X$484,11,0)</f>
        <v>Diseñar y ejecutar la campaña "Bienvenido a la SIC", dirigida a los nuevos funcionarios, que incluya como mínimo: Correo de bienvenida, tour virtual y explicación de los beneficios de la entidad (Documento del diseño de la campaña, informe semestral de seguimiento y evidencias de su cumplimiento)</v>
      </c>
      <c r="Q22" s="153">
        <f>VLOOKUP($F22,'Plan de acci�n consolidado 2025'!$G$4:$X$484,12,0)</f>
        <v>25</v>
      </c>
      <c r="R22" s="153">
        <f>VLOOKUP($F22,'Plan de acci�n consolidado 2025'!$G$4:$X$484,13,0)</f>
        <v>100</v>
      </c>
      <c r="S22" s="153" t="str">
        <f>VLOOKUP($F22,'Plan de acci�n consolidado 2025'!$G$4:$X$484,14,0)</f>
        <v>Porcentual</v>
      </c>
      <c r="T22" s="153" t="str">
        <f>VLOOKUP($F22,'Plan de acci�n consolidado 2025'!$G$4:$X$484,15,0)</f>
        <v>% de nuevos servidores impactados con la campaña / 100% de nuevos servidores</v>
      </c>
      <c r="U22" s="182">
        <f>VLOOKUP($F22,'Plan de acci�n consolidado 2025'!$G$4:$X$484,16,0)</f>
        <v>45691</v>
      </c>
      <c r="V22" s="182">
        <f>VLOOKUP($F22,'Plan de acci�n consolidado 2025'!$G$4:$X$484,17,0)</f>
        <v>45989</v>
      </c>
      <c r="W22" s="153" t="str">
        <f>VLOOKUP($F22,'Plan de acci�n consolidado 2025'!$G$4:$X$484,18,0)</f>
        <v>117-GRUPO DE TRABAJO DE DESARROLLO DE TALENTO HUMANO</v>
      </c>
      <c r="X22" s="153">
        <v>3.75</v>
      </c>
      <c r="Y22" s="153">
        <v>85.74</v>
      </c>
      <c r="Z22" s="153" t="s">
        <v>2544</v>
      </c>
      <c r="AA22" s="291"/>
      <c r="AB22" s="292">
        <v>85.74</v>
      </c>
      <c r="AC22" s="292" t="s">
        <v>2545</v>
      </c>
      <c r="AD22" s="291"/>
      <c r="AE22" s="292">
        <v>0</v>
      </c>
      <c r="AF22" s="533">
        <v>3.2152499999999997</v>
      </c>
      <c r="XFD22" s="66"/>
    </row>
    <row r="23" spans="1:32 16384:16384" ht="58.5" customHeight="1" x14ac:dyDescent="0.25">
      <c r="A23" s="66" t="s">
        <v>534</v>
      </c>
      <c r="B23" s="288" t="s">
        <v>534</v>
      </c>
      <c r="C23" s="532" t="s">
        <v>2543</v>
      </c>
      <c r="D23" s="153">
        <v>0</v>
      </c>
      <c r="E23" s="153" t="s">
        <v>467</v>
      </c>
      <c r="F23" s="153" t="s">
        <v>534</v>
      </c>
      <c r="G23" s="153" t="s">
        <v>19</v>
      </c>
      <c r="H23" s="153">
        <v>0</v>
      </c>
      <c r="I23" s="153">
        <v>0</v>
      </c>
      <c r="J23" s="153">
        <v>0</v>
      </c>
      <c r="K23" s="153" t="s">
        <v>19</v>
      </c>
      <c r="L23" s="153">
        <v>0</v>
      </c>
      <c r="M23" s="153" t="s">
        <v>19</v>
      </c>
      <c r="N23" s="153" t="s">
        <v>464</v>
      </c>
      <c r="O23" s="153" t="s">
        <v>19</v>
      </c>
      <c r="P23" s="153" t="str">
        <f>VLOOKUP($F23,'Plan de acci�n consolidado 2025'!$G$4:$X$484,11,0)</f>
        <v>Realizar un Taller de adaptación al cambio dirigido a los líderes de las área (Listado de asistencia del taller)</v>
      </c>
      <c r="Q23" s="153">
        <f>VLOOKUP($F23,'Plan de acci�n consolidado 2025'!$G$4:$X$484,12,0)</f>
        <v>25</v>
      </c>
      <c r="R23" s="153">
        <f>VLOOKUP($F23,'Plan de acci�n consolidado 2025'!$G$4:$X$484,13,0)</f>
        <v>1</v>
      </c>
      <c r="S23" s="153" t="str">
        <f>VLOOKUP($F23,'Plan de acci�n consolidado 2025'!$G$4:$X$484,14,0)</f>
        <v>Númerica</v>
      </c>
      <c r="T23" s="153" t="str">
        <f>VLOOKUP($F23,'Plan de acci�n consolidado 2025'!$G$4:$X$484,15,0)</f>
        <v># de taller de adaptación al cambio dirigido a los líderes realizado / 1 taller de adaptación al cambio dirigido a los líderes a realizar</v>
      </c>
      <c r="U23" s="182">
        <f>VLOOKUP($F23,'Plan de acci�n consolidado 2025'!$G$4:$X$484,16,0)</f>
        <v>45748</v>
      </c>
      <c r="V23" s="182">
        <f>VLOOKUP($F23,'Plan de acci�n consolidado 2025'!$G$4:$X$484,17,0)</f>
        <v>45777</v>
      </c>
      <c r="W23" s="153" t="str">
        <f>VLOOKUP($F23,'Plan de acci�n consolidado 2025'!$G$4:$X$484,18,0)</f>
        <v>117-GRUPO DE TRABAJO DE DESARROLLO DE TALENTO HUMANO</v>
      </c>
      <c r="X23" s="153">
        <v>3.75</v>
      </c>
      <c r="Y23" s="153">
        <v>100</v>
      </c>
      <c r="Z23" s="153" t="s">
        <v>2546</v>
      </c>
      <c r="AA23" s="291">
        <v>45777</v>
      </c>
      <c r="AB23" s="292">
        <v>100</v>
      </c>
      <c r="AC23" s="292" t="s">
        <v>2547</v>
      </c>
      <c r="AD23" s="291">
        <v>45777</v>
      </c>
      <c r="AE23" s="292">
        <v>100</v>
      </c>
      <c r="AF23" s="533">
        <v>3.75</v>
      </c>
      <c r="XFD23" s="66"/>
    </row>
    <row r="24" spans="1:32 16384:16384" ht="58.5" customHeight="1" x14ac:dyDescent="0.25">
      <c r="A24" s="66" t="s">
        <v>536</v>
      </c>
      <c r="B24" s="288" t="s">
        <v>536</v>
      </c>
      <c r="C24" s="532" t="s">
        <v>2543</v>
      </c>
      <c r="D24" s="153">
        <v>0</v>
      </c>
      <c r="E24" s="153" t="s">
        <v>467</v>
      </c>
      <c r="F24" s="153" t="s">
        <v>536</v>
      </c>
      <c r="G24" s="153" t="s">
        <v>19</v>
      </c>
      <c r="H24" s="153">
        <v>0</v>
      </c>
      <c r="I24" s="153">
        <v>0</v>
      </c>
      <c r="J24" s="153">
        <v>0</v>
      </c>
      <c r="K24" s="153" t="s">
        <v>19</v>
      </c>
      <c r="L24" s="153">
        <v>0</v>
      </c>
      <c r="M24" s="153" t="s">
        <v>19</v>
      </c>
      <c r="N24" s="153" t="s">
        <v>464</v>
      </c>
      <c r="O24" s="153" t="s">
        <v>19</v>
      </c>
      <c r="P24" s="153" t="str">
        <f>VLOOKUP($F24,'Plan de acci�n consolidado 2025'!$G$4:$X$484,11,0)</f>
        <v>Realizar encuesta sociodemográfica con el fin de caracterizar a los servidores e identificar acciones de mejora en pro de la felicidad de los servidores.  (Informe de los resultados de la encuesta / Documento que defina las acciones de mejora a implementar.)</v>
      </c>
      <c r="Q24" s="153">
        <f>VLOOKUP($F24,'Plan de acci�n consolidado 2025'!$G$4:$X$484,12,0)</f>
        <v>25</v>
      </c>
      <c r="R24" s="153">
        <f>VLOOKUP($F24,'Plan de acci�n consolidado 2025'!$G$4:$X$484,13,0)</f>
        <v>1</v>
      </c>
      <c r="S24" s="153" t="str">
        <f>VLOOKUP($F24,'Plan de acci�n consolidado 2025'!$G$4:$X$484,14,0)</f>
        <v>Númerica</v>
      </c>
      <c r="T24" s="153" t="str">
        <f>VLOOKUP($F24,'Plan de acci�n consolidado 2025'!$G$4:$X$484,15,0)</f>
        <v># de informe realizado / 1 informe programado</v>
      </c>
      <c r="U24" s="182">
        <f>VLOOKUP($F24,'Plan de acci�n consolidado 2025'!$G$4:$X$484,16,0)</f>
        <v>45811</v>
      </c>
      <c r="V24" s="182">
        <f>VLOOKUP($F24,'Plan de acci�n consolidado 2025'!$G$4:$X$484,17,0)</f>
        <v>45839</v>
      </c>
      <c r="W24" s="153" t="str">
        <f>VLOOKUP($F24,'Plan de acci�n consolidado 2025'!$G$4:$X$484,18,0)</f>
        <v>117-GRUPO DE TRABAJO DE DESARROLLO DE TALENTO HUMANO</v>
      </c>
      <c r="X24" s="153">
        <v>3.75</v>
      </c>
      <c r="Y24" s="153">
        <v>100</v>
      </c>
      <c r="Z24" s="153" t="s">
        <v>2548</v>
      </c>
      <c r="AA24" s="291">
        <v>45835</v>
      </c>
      <c r="AB24" s="292">
        <v>100</v>
      </c>
      <c r="AC24" s="292" t="s">
        <v>2549</v>
      </c>
      <c r="AD24" s="291">
        <v>45835</v>
      </c>
      <c r="AE24" s="292">
        <v>100</v>
      </c>
      <c r="AF24" s="533">
        <v>3.75</v>
      </c>
      <c r="XFD24" s="66"/>
    </row>
    <row r="25" spans="1:32 16384:16384" ht="58.5" customHeight="1" x14ac:dyDescent="0.25">
      <c r="A25" s="66" t="s">
        <v>538</v>
      </c>
      <c r="B25" s="288" t="s">
        <v>538</v>
      </c>
      <c r="C25" s="532" t="s">
        <v>2543</v>
      </c>
      <c r="D25" s="153">
        <v>0</v>
      </c>
      <c r="E25" s="153" t="s">
        <v>467</v>
      </c>
      <c r="F25" s="153" t="s">
        <v>538</v>
      </c>
      <c r="G25" s="153" t="s">
        <v>19</v>
      </c>
      <c r="H25" s="153">
        <v>0</v>
      </c>
      <c r="I25" s="153">
        <v>0</v>
      </c>
      <c r="J25" s="153">
        <v>0</v>
      </c>
      <c r="K25" s="153" t="s">
        <v>19</v>
      </c>
      <c r="L25" s="153">
        <v>0</v>
      </c>
      <c r="M25" s="153" t="s">
        <v>19</v>
      </c>
      <c r="N25" s="153" t="s">
        <v>464</v>
      </c>
      <c r="O25" s="153" t="s">
        <v>19</v>
      </c>
      <c r="P25" s="153" t="str">
        <f>VLOOKUP($F25,'Plan de acci�n consolidado 2025'!$G$4:$X$484,11,0)</f>
        <v>Realizar campañas "escuchando tus emociones" (Informe con estadísticas de las personas que participaron de la campaña)</v>
      </c>
      <c r="Q25" s="153">
        <f>VLOOKUP($F25,'Plan de acci�n consolidado 2025'!$G$4:$X$484,12,0)</f>
        <v>25</v>
      </c>
      <c r="R25" s="153">
        <f>VLOOKUP($F25,'Plan de acci�n consolidado 2025'!$G$4:$X$484,13,0)</f>
        <v>6</v>
      </c>
      <c r="S25" s="153" t="str">
        <f>VLOOKUP($F25,'Plan de acci�n consolidado 2025'!$G$4:$X$484,14,0)</f>
        <v>Númerica</v>
      </c>
      <c r="T25" s="153" t="str">
        <f>VLOOKUP($F25,'Plan de acci�n consolidado 2025'!$G$4:$X$484,15,0)</f>
        <v># de campaña escuchando tus emociones a realizada / 6 campaña escuchando tus emociones a realizar</v>
      </c>
      <c r="U25" s="182">
        <f>VLOOKUP($F25,'Plan de acci�n consolidado 2025'!$G$4:$X$484,16,0)</f>
        <v>45811</v>
      </c>
      <c r="V25" s="182">
        <f>VLOOKUP($F25,'Plan de acci�n consolidado 2025'!$G$4:$X$484,17,0)</f>
        <v>45989</v>
      </c>
      <c r="W25" s="153" t="str">
        <f>VLOOKUP($F25,'Plan de acci�n consolidado 2025'!$G$4:$X$484,18,0)</f>
        <v>117-GRUPO DE TRABAJO DE DESARROLLO DE TALENTO HUMANO</v>
      </c>
      <c r="X25" s="153">
        <v>3.75</v>
      </c>
      <c r="Y25" s="153">
        <v>68</v>
      </c>
      <c r="Z25" s="153" t="s">
        <v>2550</v>
      </c>
      <c r="AA25" s="291"/>
      <c r="AB25" s="292">
        <v>68</v>
      </c>
      <c r="AC25" s="292" t="s">
        <v>2551</v>
      </c>
      <c r="AD25" s="291"/>
      <c r="AE25" s="292">
        <v>0</v>
      </c>
      <c r="AF25" s="533">
        <v>2.5499999999999998</v>
      </c>
      <c r="XFD25" s="66"/>
    </row>
    <row r="26" spans="1:32 16384:16384" ht="58.5" customHeight="1" x14ac:dyDescent="0.25">
      <c r="A26" s="183" t="s">
        <v>540</v>
      </c>
      <c r="B26" s="528" t="s">
        <v>540</v>
      </c>
      <c r="C26" s="534" t="s">
        <v>2543</v>
      </c>
      <c r="D26" s="174">
        <v>0</v>
      </c>
      <c r="E26" s="174" t="s">
        <v>460</v>
      </c>
      <c r="F26" s="174" t="s">
        <v>540</v>
      </c>
      <c r="G26" s="174" t="s">
        <v>462</v>
      </c>
      <c r="H26" s="174" t="s">
        <v>59</v>
      </c>
      <c r="I26" s="174" t="s">
        <v>1731</v>
      </c>
      <c r="J26" s="174" t="s">
        <v>1389</v>
      </c>
      <c r="K26" s="174" t="s">
        <v>1812</v>
      </c>
      <c r="L26" s="174">
        <v>0</v>
      </c>
      <c r="M26" s="174" t="s">
        <v>19</v>
      </c>
      <c r="N26" s="174" t="s">
        <v>464</v>
      </c>
      <c r="O26" s="174" t="s">
        <v>1539</v>
      </c>
      <c r="P26" s="174" t="str">
        <f>VLOOKUP($F26,'Plan de acci�n consolidado 2025'!$G$4:$X$484,11,0)</f>
        <v>Documento del Plan Estratégico de Talento Humano, elaborado y publicado  (Plan elaborado y captura de pantalla de la publicación en página web de la SIC e Intrasic)</v>
      </c>
      <c r="Q26" s="174">
        <f>VLOOKUP($F26,'Plan de acci�n consolidado 2025'!$G$4:$X$484,12,0)</f>
        <v>17</v>
      </c>
      <c r="R26" s="174">
        <f>VLOOKUP($F26,'Plan de acci�n consolidado 2025'!$G$4:$X$484,13,0)</f>
        <v>1</v>
      </c>
      <c r="S26" s="174" t="str">
        <f>VLOOKUP($F26,'Plan de acci�n consolidado 2025'!$G$4:$X$484,14,0)</f>
        <v>Númerica</v>
      </c>
      <c r="T26" s="174" t="str">
        <f>VLOOKUP($F26,'Plan de acci�n consolidado 2025'!$G$4:$X$484,15,0)</f>
        <v># de planes estratégicos de talento humano elaborados y publicados / 1 planes estratégicos de talento humano a elaborar y publicar</v>
      </c>
      <c r="U26" s="175">
        <f>VLOOKUP($F26,'Plan de acci�n consolidado 2025'!$G$4:$X$484,16,0)</f>
        <v>45677</v>
      </c>
      <c r="V26" s="175">
        <f>VLOOKUP($F26,'Plan de acci�n consolidado 2025'!$G$4:$X$484,17,0)</f>
        <v>45716</v>
      </c>
      <c r="W26" s="174" t="str">
        <f>VLOOKUP($F26,'Plan de acci�n consolidado 2025'!$G$4:$X$484,18,0)</f>
        <v>117-GRUPO DE TRABAJO DE DESARROLLO DE TALENTO HUMANO</v>
      </c>
      <c r="X26" s="174">
        <v>17</v>
      </c>
      <c r="Y26" s="174">
        <v>100</v>
      </c>
      <c r="Z26" s="174" t="s">
        <v>2552</v>
      </c>
      <c r="AA26" s="289">
        <v>45716</v>
      </c>
      <c r="AB26" s="290">
        <v>100</v>
      </c>
      <c r="AC26" s="290" t="s">
        <v>2553</v>
      </c>
      <c r="AD26" s="289">
        <v>45716</v>
      </c>
      <c r="AE26" s="290">
        <v>100</v>
      </c>
      <c r="AF26" s="535">
        <v>17</v>
      </c>
    </row>
    <row r="27" spans="1:32 16384:16384" ht="58.5" customHeight="1" x14ac:dyDescent="0.25">
      <c r="A27" s="66" t="s">
        <v>542</v>
      </c>
      <c r="B27" s="288" t="s">
        <v>542</v>
      </c>
      <c r="C27" s="532" t="s">
        <v>2543</v>
      </c>
      <c r="D27" s="153">
        <v>0</v>
      </c>
      <c r="E27" s="153" t="s">
        <v>467</v>
      </c>
      <c r="F27" s="153" t="s">
        <v>542</v>
      </c>
      <c r="G27" s="153" t="s">
        <v>19</v>
      </c>
      <c r="H27" s="153">
        <v>0</v>
      </c>
      <c r="I27" s="153">
        <v>0</v>
      </c>
      <c r="J27" s="153">
        <v>0</v>
      </c>
      <c r="K27" s="153" t="s">
        <v>19</v>
      </c>
      <c r="L27" s="153">
        <v>0</v>
      </c>
      <c r="M27" s="153" t="s">
        <v>19</v>
      </c>
      <c r="N27" s="153" t="s">
        <v>464</v>
      </c>
      <c r="O27" s="153" t="s">
        <v>19</v>
      </c>
      <c r="P27" s="153" t="str">
        <f>VLOOKUP($F27,'Plan de acci�n consolidado 2025'!$G$4:$X$484,11,0)</f>
        <v>Elaborar el documento del Plan Estratégico de Talento Humano (Documento del plan/único entregable)</v>
      </c>
      <c r="Q27" s="153">
        <f>VLOOKUP($F27,'Plan de acci�n consolidado 2025'!$G$4:$X$484,12,0)</f>
        <v>60</v>
      </c>
      <c r="R27" s="153">
        <f>VLOOKUP($F27,'Plan de acci�n consolidado 2025'!$G$4:$X$484,13,0)</f>
        <v>1</v>
      </c>
      <c r="S27" s="153" t="str">
        <f>VLOOKUP($F27,'Plan de acci�n consolidado 2025'!$G$4:$X$484,14,0)</f>
        <v>Númerica</v>
      </c>
      <c r="T27" s="153" t="str">
        <f>VLOOKUP($F27,'Plan de acci�n consolidado 2025'!$G$4:$X$484,15,0)</f>
        <v># de planes estratégicos elaborados / 1 planes estratégico a elaborar</v>
      </c>
      <c r="U27" s="182">
        <f>VLOOKUP($F27,'Plan de acci�n consolidado 2025'!$G$4:$X$484,16,0)</f>
        <v>45677</v>
      </c>
      <c r="V27" s="182">
        <f>VLOOKUP($F27,'Plan de acci�n consolidado 2025'!$G$4:$X$484,17,0)</f>
        <v>45688</v>
      </c>
      <c r="W27" s="153" t="str">
        <f>VLOOKUP($F27,'Plan de acci�n consolidado 2025'!$G$4:$X$484,18,0)</f>
        <v>117-GRUPO DE TRABAJO DE DESARROLLO DE TALENTO HUMANO</v>
      </c>
      <c r="X27" s="153">
        <v>10.199999999999999</v>
      </c>
      <c r="Y27" s="153">
        <v>100</v>
      </c>
      <c r="Z27" s="153" t="s">
        <v>2554</v>
      </c>
      <c r="AA27" s="291">
        <v>45688</v>
      </c>
      <c r="AB27" s="292">
        <v>100</v>
      </c>
      <c r="AC27" s="292" t="s">
        <v>2555</v>
      </c>
      <c r="AD27" s="291">
        <v>45688</v>
      </c>
      <c r="AE27" s="292">
        <v>100</v>
      </c>
      <c r="AF27" s="533">
        <v>10.199999999999999</v>
      </c>
      <c r="XFD27" s="66"/>
    </row>
    <row r="28" spans="1:32 16384:16384" ht="58.5" customHeight="1" x14ac:dyDescent="0.25">
      <c r="A28" s="66" t="s">
        <v>544</v>
      </c>
      <c r="B28" s="288" t="s">
        <v>544</v>
      </c>
      <c r="C28" s="532" t="s">
        <v>2543</v>
      </c>
      <c r="D28" s="153">
        <v>0</v>
      </c>
      <c r="E28" s="153" t="s">
        <v>467</v>
      </c>
      <c r="F28" s="153" t="s">
        <v>544</v>
      </c>
      <c r="G28" s="153" t="s">
        <v>19</v>
      </c>
      <c r="H28" s="153">
        <v>0</v>
      </c>
      <c r="I28" s="153">
        <v>0</v>
      </c>
      <c r="J28" s="153">
        <v>0</v>
      </c>
      <c r="K28" s="153" t="s">
        <v>19</v>
      </c>
      <c r="L28" s="153">
        <v>0</v>
      </c>
      <c r="M28" s="153" t="s">
        <v>19</v>
      </c>
      <c r="N28" s="153" t="s">
        <v>464</v>
      </c>
      <c r="O28" s="153" t="s">
        <v>19</v>
      </c>
      <c r="P28" s="153" t="str">
        <f>VLOOKUP($F28,'Plan de acci�n consolidado 2025'!$G$4:$X$484,11,0)</f>
        <v>Publicar el Plan Estratégico de Talento Humano  (Captura de pantalla de la publicación en página web de la SIC e Intrasic)</v>
      </c>
      <c r="Q28" s="153">
        <f>VLOOKUP($F28,'Plan de acci�n consolidado 2025'!$G$4:$X$484,12,0)</f>
        <v>40</v>
      </c>
      <c r="R28" s="153">
        <f>VLOOKUP($F28,'Plan de acci�n consolidado 2025'!$G$4:$X$484,13,0)</f>
        <v>1</v>
      </c>
      <c r="S28" s="153" t="str">
        <f>VLOOKUP($F28,'Plan de acci�n consolidado 2025'!$G$4:$X$484,14,0)</f>
        <v>Númerica</v>
      </c>
      <c r="T28" s="153" t="str">
        <f>VLOOKUP($F28,'Plan de acci�n consolidado 2025'!$G$4:$X$484,15,0)</f>
        <v># de planes estratégicos publicados / 1 Planes estratégicos a publicar</v>
      </c>
      <c r="U28" s="182">
        <f>VLOOKUP($F28,'Plan de acci�n consolidado 2025'!$G$4:$X$484,16,0)</f>
        <v>45691</v>
      </c>
      <c r="V28" s="182">
        <f>VLOOKUP($F28,'Plan de acci�n consolidado 2025'!$G$4:$X$484,17,0)</f>
        <v>45716</v>
      </c>
      <c r="W28" s="153" t="str">
        <f>VLOOKUP($F28,'Plan de acci�n consolidado 2025'!$G$4:$X$484,18,0)</f>
        <v>117-GRUPO DE TRABAJO DE DESARROLLO DE TALENTO HUMANO</v>
      </c>
      <c r="X28" s="153">
        <v>6.8</v>
      </c>
      <c r="Y28" s="153">
        <v>100</v>
      </c>
      <c r="Z28" s="153" t="s">
        <v>2556</v>
      </c>
      <c r="AA28" s="291">
        <v>45716</v>
      </c>
      <c r="AB28" s="292">
        <v>100</v>
      </c>
      <c r="AC28" s="292" t="s">
        <v>2557</v>
      </c>
      <c r="AD28" s="291">
        <v>45716</v>
      </c>
      <c r="AE28" s="292">
        <v>100</v>
      </c>
      <c r="AF28" s="533">
        <v>6.8</v>
      </c>
      <c r="XFD28" s="66"/>
    </row>
    <row r="29" spans="1:32 16384:16384" ht="58.5" customHeight="1" x14ac:dyDescent="0.25">
      <c r="A29" s="183" t="s">
        <v>546</v>
      </c>
      <c r="B29" s="528" t="s">
        <v>546</v>
      </c>
      <c r="C29" s="534" t="s">
        <v>2543</v>
      </c>
      <c r="D29" s="174">
        <v>0</v>
      </c>
      <c r="E29" s="174" t="s">
        <v>460</v>
      </c>
      <c r="F29" s="174" t="s">
        <v>546</v>
      </c>
      <c r="G29" s="174" t="s">
        <v>462</v>
      </c>
      <c r="H29" s="174" t="s">
        <v>59</v>
      </c>
      <c r="I29" s="174" t="s">
        <v>1731</v>
      </c>
      <c r="J29" s="174" t="s">
        <v>1389</v>
      </c>
      <c r="K29" s="174" t="s">
        <v>1812</v>
      </c>
      <c r="L29" s="174">
        <v>0</v>
      </c>
      <c r="M29" s="174" t="s">
        <v>19</v>
      </c>
      <c r="N29" s="174" t="s">
        <v>464</v>
      </c>
      <c r="O29" s="174">
        <v>0</v>
      </c>
      <c r="P29" s="174" t="str">
        <f>VLOOKUP($F29,'Plan de acci�n consolidado 2025'!$G$4:$X$484,11,0)</f>
        <v>Objetivo de mejora Empresas Familiarmente responsables efr, cumplidos (Informe consolidado de cumplimiento de objetivos de mejora, único entregable)</v>
      </c>
      <c r="Q29" s="174">
        <f>VLOOKUP($F29,'Plan de acci�n consolidado 2025'!$G$4:$X$484,12,0)</f>
        <v>17</v>
      </c>
      <c r="R29" s="174">
        <f>VLOOKUP($F29,'Plan de acci�n consolidado 2025'!$G$4:$X$484,13,0)</f>
        <v>1</v>
      </c>
      <c r="S29" s="174" t="str">
        <f>VLOOKUP($F29,'Plan de acci�n consolidado 2025'!$G$4:$X$484,14,0)</f>
        <v>Númerica</v>
      </c>
      <c r="T29" s="174" t="str">
        <f>VLOOKUP($F29,'Plan de acci�n consolidado 2025'!$G$4:$X$484,15,0)</f>
        <v># de Objetivos de mejora efr cumplidos / 1 objetivos de mejora a cumplir</v>
      </c>
      <c r="U29" s="175">
        <f>VLOOKUP($F29,'Plan de acci�n consolidado 2025'!$G$4:$X$484,16,0)</f>
        <v>45677</v>
      </c>
      <c r="V29" s="175">
        <f>VLOOKUP($F29,'Plan de acci�n consolidado 2025'!$G$4:$X$484,17,0)</f>
        <v>46013</v>
      </c>
      <c r="W29" s="174" t="str">
        <f>VLOOKUP($F29,'Plan de acci�n consolidado 2025'!$G$4:$X$484,18,0)</f>
        <v>117-GRUPO DE TRABAJO DE DESARROLLO DE TALENTO HUMANO</v>
      </c>
      <c r="X29" s="174">
        <v>17</v>
      </c>
      <c r="Y29" s="174">
        <v>0</v>
      </c>
      <c r="Z29" s="174">
        <v>0</v>
      </c>
      <c r="AA29" s="289"/>
      <c r="AB29" s="290">
        <v>0</v>
      </c>
      <c r="AC29" s="290">
        <v>0</v>
      </c>
      <c r="AD29" s="289"/>
      <c r="AE29" s="290">
        <v>0</v>
      </c>
      <c r="AF29" s="535">
        <v>0</v>
      </c>
    </row>
    <row r="30" spans="1:32 16384:16384" ht="58.5" customHeight="1" x14ac:dyDescent="0.25">
      <c r="A30" s="66" t="s">
        <v>548</v>
      </c>
      <c r="B30" s="288" t="s">
        <v>548</v>
      </c>
      <c r="C30" s="532" t="s">
        <v>2543</v>
      </c>
      <c r="D30" s="153">
        <v>0</v>
      </c>
      <c r="E30" s="153" t="s">
        <v>467</v>
      </c>
      <c r="F30" s="153" t="s">
        <v>548</v>
      </c>
      <c r="G30" s="153" t="s">
        <v>19</v>
      </c>
      <c r="H30" s="153">
        <v>0</v>
      </c>
      <c r="I30" s="153">
        <v>0</v>
      </c>
      <c r="J30" s="153">
        <v>0</v>
      </c>
      <c r="K30" s="153" t="s">
        <v>19</v>
      </c>
      <c r="L30" s="153">
        <v>0</v>
      </c>
      <c r="M30" s="153" t="s">
        <v>19</v>
      </c>
      <c r="N30" s="153" t="s">
        <v>464</v>
      </c>
      <c r="O30" s="153" t="s">
        <v>19</v>
      </c>
      <c r="P30" s="153" t="str">
        <f>VLOOKUP($F30,'Plan de acci�n consolidado 2025'!$G$4:$X$484,11,0)</f>
        <v>Establecer plan de trabajo con acciones, fechas y responsables, para el cumplimiento de los objetivos de mejora efr   (Plan de trabajo / único entregable)</v>
      </c>
      <c r="Q30" s="153">
        <f>VLOOKUP($F30,'Plan de acci�n consolidado 2025'!$G$4:$X$484,12,0)</f>
        <v>80</v>
      </c>
      <c r="R30" s="153">
        <f>VLOOKUP($F30,'Plan de acci�n consolidado 2025'!$G$4:$X$484,13,0)</f>
        <v>1</v>
      </c>
      <c r="S30" s="153" t="str">
        <f>VLOOKUP($F30,'Plan de acci�n consolidado 2025'!$G$4:$X$484,14,0)</f>
        <v>Númerica</v>
      </c>
      <c r="T30" s="153" t="str">
        <f>VLOOKUP($F30,'Plan de acci�n consolidado 2025'!$G$4:$X$484,15,0)</f>
        <v># de Objetivos de mejora efr cumplidos / 1 objetivos de mejora a cumplir</v>
      </c>
      <c r="U30" s="182">
        <f>VLOOKUP($F30,'Plan de acci�n consolidado 2025'!$G$4:$X$484,16,0)</f>
        <v>45677</v>
      </c>
      <c r="V30" s="182">
        <f>VLOOKUP($F30,'Plan de acci�n consolidado 2025'!$G$4:$X$484,17,0)</f>
        <v>45688</v>
      </c>
      <c r="W30" s="153" t="str">
        <f>VLOOKUP($F30,'Plan de acci�n consolidado 2025'!$G$4:$X$484,18,0)</f>
        <v>117-GRUPO DE TRABAJO DE DESARROLLO DE TALENTO HUMANO</v>
      </c>
      <c r="X30" s="153">
        <v>13.6</v>
      </c>
      <c r="Y30" s="153">
        <v>100</v>
      </c>
      <c r="Z30" s="153" t="s">
        <v>2558</v>
      </c>
      <c r="AA30" s="291">
        <v>45687</v>
      </c>
      <c r="AB30" s="292">
        <v>100</v>
      </c>
      <c r="AC30" s="292" t="s">
        <v>2559</v>
      </c>
      <c r="AD30" s="291">
        <v>45687</v>
      </c>
      <c r="AE30" s="292">
        <v>100</v>
      </c>
      <c r="AF30" s="533">
        <v>13.6</v>
      </c>
      <c r="XFD30" s="66"/>
    </row>
    <row r="31" spans="1:32 16384:16384" ht="58.5" customHeight="1" x14ac:dyDescent="0.25">
      <c r="A31" s="66" t="s">
        <v>549</v>
      </c>
      <c r="B31" s="288" t="s">
        <v>549</v>
      </c>
      <c r="C31" s="532" t="s">
        <v>2543</v>
      </c>
      <c r="D31" s="153">
        <v>0</v>
      </c>
      <c r="E31" s="153" t="s">
        <v>467</v>
      </c>
      <c r="F31" s="153" t="s">
        <v>549</v>
      </c>
      <c r="G31" s="153" t="s">
        <v>19</v>
      </c>
      <c r="H31" s="153">
        <v>0</v>
      </c>
      <c r="I31" s="153">
        <v>0</v>
      </c>
      <c r="J31" s="153">
        <v>0</v>
      </c>
      <c r="K31" s="153" t="s">
        <v>19</v>
      </c>
      <c r="L31" s="153">
        <v>0</v>
      </c>
      <c r="M31" s="153" t="s">
        <v>19</v>
      </c>
      <c r="N31" s="153" t="s">
        <v>464</v>
      </c>
      <c r="O31" s="153" t="s">
        <v>19</v>
      </c>
      <c r="P31" s="153" t="str">
        <f>VLOOKUP($F31,'Plan de acci�n consolidado 2025'!$G$4:$X$484,11,0)</f>
        <v>Ejecutar el plan de trabajo para el cumplimiento de los objetivos de mejora efr  (Informes trimestrales (4) de seguimiento y soportes documentales de cumplimiento)</v>
      </c>
      <c r="Q31" s="153">
        <f>VLOOKUP($F31,'Plan de acci�n consolidado 2025'!$G$4:$X$484,12,0)</f>
        <v>20</v>
      </c>
      <c r="R31" s="153">
        <f>VLOOKUP($F31,'Plan de acci�n consolidado 2025'!$G$4:$X$484,13,0)</f>
        <v>100</v>
      </c>
      <c r="S31" s="153" t="str">
        <f>VLOOKUP($F31,'Plan de acci�n consolidado 2025'!$G$4:$X$484,14,0)</f>
        <v>Porcentual</v>
      </c>
      <c r="T31" s="153" t="str">
        <f>VLOOKUP($F31,'Plan de acci�n consolidado 2025'!$G$4:$X$484,15,0)</f>
        <v>% de Plan ejecutado / 100% de Plan a ejecutar</v>
      </c>
      <c r="U31" s="182">
        <f>VLOOKUP($F31,'Plan de acci�n consolidado 2025'!$G$4:$X$484,16,0)</f>
        <v>45691</v>
      </c>
      <c r="V31" s="182">
        <f>VLOOKUP($F31,'Plan de acci�n consolidado 2025'!$G$4:$X$484,17,0)</f>
        <v>46013</v>
      </c>
      <c r="W31" s="153" t="str">
        <f>VLOOKUP($F31,'Plan de acci�n consolidado 2025'!$G$4:$X$484,18,0)</f>
        <v>117-GRUPO DE TRABAJO DE DESARROLLO DE TALENTO HUMANO</v>
      </c>
      <c r="X31" s="153">
        <v>3.4</v>
      </c>
      <c r="Y31" s="153">
        <v>61</v>
      </c>
      <c r="Z31" s="153" t="s">
        <v>2560</v>
      </c>
      <c r="AA31" s="291"/>
      <c r="AB31" s="292">
        <v>61</v>
      </c>
      <c r="AC31" s="292" t="s">
        <v>2561</v>
      </c>
      <c r="AD31" s="291"/>
      <c r="AE31" s="292">
        <v>0</v>
      </c>
      <c r="AF31" s="533">
        <v>2.0739999999999998</v>
      </c>
      <c r="XFD31" s="66"/>
    </row>
    <row r="32" spans="1:32 16384:16384" ht="58.5" customHeight="1" x14ac:dyDescent="0.25">
      <c r="A32" s="183" t="s">
        <v>551</v>
      </c>
      <c r="B32" s="528" t="s">
        <v>551</v>
      </c>
      <c r="C32" s="534" t="s">
        <v>2543</v>
      </c>
      <c r="D32" s="174">
        <v>0</v>
      </c>
      <c r="E32" s="174" t="s">
        <v>460</v>
      </c>
      <c r="F32" s="174" t="s">
        <v>551</v>
      </c>
      <c r="G32" s="174" t="s">
        <v>462</v>
      </c>
      <c r="H32" s="174" t="s">
        <v>59</v>
      </c>
      <c r="I32" s="174" t="s">
        <v>1731</v>
      </c>
      <c r="J32" s="174" t="s">
        <v>1389</v>
      </c>
      <c r="K32" s="174" t="s">
        <v>1812</v>
      </c>
      <c r="L32" s="174">
        <v>0</v>
      </c>
      <c r="M32" s="174" t="s">
        <v>20</v>
      </c>
      <c r="N32" s="174" t="s">
        <v>464</v>
      </c>
      <c r="O32" s="174" t="s">
        <v>1536</v>
      </c>
      <c r="P32" s="174" t="str">
        <f>VLOOKUP($F32,'Plan de acci�n consolidado 2025'!$G$4:$X$484,11,0)</f>
        <v>Plan de Bienestar Social y Estímulos, elaborado y ejecutado (Informe semestral de la ejecución del plan / único entregable)</v>
      </c>
      <c r="Q32" s="174">
        <f>VLOOKUP($F32,'Plan de acci�n consolidado 2025'!$G$4:$X$484,12,0)</f>
        <v>17</v>
      </c>
      <c r="R32" s="174">
        <f>VLOOKUP($F32,'Plan de acci�n consolidado 2025'!$G$4:$X$484,13,0)</f>
        <v>100</v>
      </c>
      <c r="S32" s="174" t="str">
        <f>VLOOKUP($F32,'Plan de acci�n consolidado 2025'!$G$4:$X$484,14,0)</f>
        <v>Porcentual</v>
      </c>
      <c r="T32" s="174" t="str">
        <f>VLOOKUP($F32,'Plan de acci�n consolidado 2025'!$G$4:$X$484,15,0)</f>
        <v>% de Plan de bienestar elaborado y ejecutado / 100% de plan de bienestar social y estímulos a elaborar y ejecutar</v>
      </c>
      <c r="U32" s="175">
        <f>VLOOKUP($F32,'Plan de acci�n consolidado 2025'!$G$4:$X$484,16,0)</f>
        <v>45670</v>
      </c>
      <c r="V32" s="175">
        <f>VLOOKUP($F32,'Plan de acci�n consolidado 2025'!$G$4:$X$484,17,0)</f>
        <v>46013</v>
      </c>
      <c r="W32" s="174" t="str">
        <f>VLOOKUP($F32,'Plan de acci�n consolidado 2025'!$G$4:$X$484,18,0)</f>
        <v>117-GRUPO DE TRABAJO DE DESARROLLO DE TALENTO HUMANO</v>
      </c>
      <c r="X32" s="174">
        <v>17</v>
      </c>
      <c r="Y32" s="174">
        <v>41.1</v>
      </c>
      <c r="Z32" s="174" t="s">
        <v>2562</v>
      </c>
      <c r="AA32" s="289"/>
      <c r="AB32" s="290">
        <v>41.1</v>
      </c>
      <c r="AC32" s="290" t="s">
        <v>2563</v>
      </c>
      <c r="AD32" s="289"/>
      <c r="AE32" s="290">
        <v>0</v>
      </c>
      <c r="AF32" s="535">
        <v>6.9870000000000001</v>
      </c>
    </row>
    <row r="33" spans="1:32 16384:16384" ht="58.5" customHeight="1" x14ac:dyDescent="0.25">
      <c r="A33" s="66" t="s">
        <v>553</v>
      </c>
      <c r="B33" s="288" t="s">
        <v>553</v>
      </c>
      <c r="C33" s="532" t="s">
        <v>2543</v>
      </c>
      <c r="D33" s="153">
        <v>0</v>
      </c>
      <c r="E33" s="153" t="s">
        <v>467</v>
      </c>
      <c r="F33" s="153" t="s">
        <v>553</v>
      </c>
      <c r="G33" s="153" t="s">
        <v>19</v>
      </c>
      <c r="H33" s="153">
        <v>0</v>
      </c>
      <c r="I33" s="153">
        <v>0</v>
      </c>
      <c r="J33" s="153">
        <v>0</v>
      </c>
      <c r="K33" s="153" t="s">
        <v>19</v>
      </c>
      <c r="L33" s="153">
        <v>0</v>
      </c>
      <c r="M33" s="153" t="s">
        <v>19</v>
      </c>
      <c r="N33" s="153" t="s">
        <v>464</v>
      </c>
      <c r="O33" s="153" t="s">
        <v>19</v>
      </c>
      <c r="P33" s="153" t="str">
        <f>VLOOKUP($F33,'Plan de acci�n consolidado 2025'!$G$4:$X$484,11,0)</f>
        <v>Elaborar y presentar para aprobación del Comité Institucional de Gestión y desempeño la propuesta de plan de bienestar social y estímulos (Acta de Comité Institucional de Gestión y Desempeño aprobando el Plan de Bienestar Social y Estímulos-único entregable)</v>
      </c>
      <c r="Q33" s="153">
        <f>VLOOKUP($F33,'Plan de acci�n consolidado 2025'!$G$4:$X$484,12,0)</f>
        <v>15</v>
      </c>
      <c r="R33" s="153">
        <f>VLOOKUP($F33,'Plan de acci�n consolidado 2025'!$G$4:$X$484,13,0)</f>
        <v>1</v>
      </c>
      <c r="S33" s="153" t="str">
        <f>VLOOKUP($F33,'Plan de acci�n consolidado 2025'!$G$4:$X$484,14,0)</f>
        <v>Númerica</v>
      </c>
      <c r="T33" s="153" t="str">
        <f>VLOOKUP($F33,'Plan de acci�n consolidado 2025'!$G$4:$X$484,15,0)</f>
        <v># de planes de bienestar social y estímulos aprobado / 1 planes de bienestar social y estímulos a aprobar</v>
      </c>
      <c r="U33" s="182">
        <f>VLOOKUP($F33,'Plan de acci�n consolidado 2025'!$G$4:$X$484,16,0)</f>
        <v>45670</v>
      </c>
      <c r="V33" s="182">
        <f>VLOOKUP($F33,'Plan de acci�n consolidado 2025'!$G$4:$X$484,17,0)</f>
        <v>45688</v>
      </c>
      <c r="W33" s="153" t="str">
        <f>VLOOKUP($F33,'Plan de acci�n consolidado 2025'!$G$4:$X$484,18,0)</f>
        <v>117-GRUPO DE TRABAJO DE DESARROLLO DE TALENTO HUMANO</v>
      </c>
      <c r="X33" s="153">
        <v>2.5499999999999998</v>
      </c>
      <c r="Y33" s="153">
        <v>100</v>
      </c>
      <c r="Z33" s="153" t="s">
        <v>2564</v>
      </c>
      <c r="AA33" s="291">
        <v>45688</v>
      </c>
      <c r="AB33" s="292">
        <v>100</v>
      </c>
      <c r="AC33" s="292" t="s">
        <v>2565</v>
      </c>
      <c r="AD33" s="291">
        <v>45688</v>
      </c>
      <c r="AE33" s="292">
        <v>100</v>
      </c>
      <c r="AF33" s="533">
        <v>2.5499999999999998</v>
      </c>
      <c r="XFD33" s="66"/>
    </row>
    <row r="34" spans="1:32 16384:16384" ht="58.5" customHeight="1" x14ac:dyDescent="0.25">
      <c r="A34" s="66" t="s">
        <v>555</v>
      </c>
      <c r="B34" s="288" t="s">
        <v>555</v>
      </c>
      <c r="C34" s="532" t="s">
        <v>2543</v>
      </c>
      <c r="D34" s="153">
        <v>0</v>
      </c>
      <c r="E34" s="153" t="s">
        <v>467</v>
      </c>
      <c r="F34" s="153" t="s">
        <v>555</v>
      </c>
      <c r="G34" s="153" t="s">
        <v>19</v>
      </c>
      <c r="H34" s="153">
        <v>0</v>
      </c>
      <c r="I34" s="153">
        <v>0</v>
      </c>
      <c r="J34" s="153">
        <v>0</v>
      </c>
      <c r="K34" s="153" t="s">
        <v>19</v>
      </c>
      <c r="L34" s="153">
        <v>0</v>
      </c>
      <c r="M34" s="153" t="s">
        <v>19</v>
      </c>
      <c r="N34" s="153" t="s">
        <v>464</v>
      </c>
      <c r="O34" s="153" t="s">
        <v>19</v>
      </c>
      <c r="P34" s="153" t="str">
        <f>VLOOKUP($F34,'Plan de acci�n consolidado 2025'!$G$4:$X$484,11,0)</f>
        <v>Realizar la Resolución de adopción del plan de bienestar social y Estímulos  y publicar el plan aprobado en la página web e intrasic (Resolución adoptando el Plan de Bienestar Social y Estímulos y  Soporte de publicación del plan)</v>
      </c>
      <c r="Q34" s="153">
        <f>VLOOKUP($F34,'Plan de acci�n consolidado 2025'!$G$4:$X$484,12,0)</f>
        <v>15</v>
      </c>
      <c r="R34" s="153">
        <f>VLOOKUP($F34,'Plan de acci�n consolidado 2025'!$G$4:$X$484,13,0)</f>
        <v>1</v>
      </c>
      <c r="S34" s="153" t="str">
        <f>VLOOKUP($F34,'Plan de acci�n consolidado 2025'!$G$4:$X$484,14,0)</f>
        <v>Númerica</v>
      </c>
      <c r="T34" s="153" t="str">
        <f>VLOOKUP($F34,'Plan de acci�n consolidado 2025'!$G$4:$X$484,15,0)</f>
        <v># de resoluciones adoptando el plan de bienestar social y estímulos realizadas / 1 resoluciones adoptando el plan de bienestar social y estímulos a realizar</v>
      </c>
      <c r="U34" s="182">
        <f>VLOOKUP($F34,'Plan de acci�n consolidado 2025'!$G$4:$X$484,16,0)</f>
        <v>45670</v>
      </c>
      <c r="V34" s="182">
        <f>VLOOKUP($F34,'Plan de acci�n consolidado 2025'!$G$4:$X$484,17,0)</f>
        <v>45688</v>
      </c>
      <c r="W34" s="153" t="str">
        <f>VLOOKUP($F34,'Plan de acci�n consolidado 2025'!$G$4:$X$484,18,0)</f>
        <v>117-GRUPO DE TRABAJO DE DESARROLLO DE TALENTO HUMANO</v>
      </c>
      <c r="X34" s="153">
        <v>2.5499999999999998</v>
      </c>
      <c r="Y34" s="153">
        <v>100</v>
      </c>
      <c r="Z34" s="153" t="s">
        <v>2566</v>
      </c>
      <c r="AA34" s="291">
        <v>45688</v>
      </c>
      <c r="AB34" s="292">
        <v>100</v>
      </c>
      <c r="AC34" s="292" t="s">
        <v>2567</v>
      </c>
      <c r="AD34" s="291">
        <v>45688</v>
      </c>
      <c r="AE34" s="292">
        <v>100</v>
      </c>
      <c r="AF34" s="533">
        <v>2.5499999999999998</v>
      </c>
      <c r="XFD34" s="66"/>
    </row>
    <row r="35" spans="1:32 16384:16384" ht="58.5" customHeight="1" x14ac:dyDescent="0.25">
      <c r="A35" s="66" t="s">
        <v>557</v>
      </c>
      <c r="B35" s="288" t="s">
        <v>557</v>
      </c>
      <c r="C35" s="532" t="s">
        <v>2543</v>
      </c>
      <c r="D35" s="153">
        <v>0</v>
      </c>
      <c r="E35" s="153" t="s">
        <v>467</v>
      </c>
      <c r="F35" s="153" t="s">
        <v>557</v>
      </c>
      <c r="G35" s="153" t="s">
        <v>19</v>
      </c>
      <c r="H35" s="153">
        <v>0</v>
      </c>
      <c r="I35" s="153">
        <v>0</v>
      </c>
      <c r="J35" s="153">
        <v>0</v>
      </c>
      <c r="K35" s="153" t="s">
        <v>19</v>
      </c>
      <c r="L35" s="153">
        <v>0</v>
      </c>
      <c r="M35" s="153" t="s">
        <v>19</v>
      </c>
      <c r="N35" s="153" t="s">
        <v>464</v>
      </c>
      <c r="O35" s="153" t="s">
        <v>19</v>
      </c>
      <c r="P35" s="153" t="str">
        <f>VLOOKUP($F35,'Plan de acci�n consolidado 2025'!$G$4:$X$484,11,0)</f>
        <v>Ejecutar el  plan de Bienestar Social y Estímulos (Captura de pantalla de publicación de actividades de bienestar y Estímulos cuando aplique/ Listas de asistencia a actividades de Bienestar social y Estímulos, cuando aplique e informe semestral de las actividades realizadas)</v>
      </c>
      <c r="Q35" s="153">
        <f>VLOOKUP($F35,'Plan de acci�n consolidado 2025'!$G$4:$X$484,12,0)</f>
        <v>70</v>
      </c>
      <c r="R35" s="153">
        <f>VLOOKUP($F35,'Plan de acci�n consolidado 2025'!$G$4:$X$484,13,0)</f>
        <v>100</v>
      </c>
      <c r="S35" s="153" t="str">
        <f>VLOOKUP($F35,'Plan de acci�n consolidado 2025'!$G$4:$X$484,14,0)</f>
        <v>Porcentual</v>
      </c>
      <c r="T35" s="153" t="str">
        <f>VLOOKUP($F35,'Plan de acci�n consolidado 2025'!$G$4:$X$484,15,0)</f>
        <v>% de Plan ejecutado / 100% de Plan a ejecutar</v>
      </c>
      <c r="U35" s="182">
        <f>VLOOKUP($F35,'Plan de acci�n consolidado 2025'!$G$4:$X$484,16,0)</f>
        <v>45691</v>
      </c>
      <c r="V35" s="182">
        <f>VLOOKUP($F35,'Plan de acci�n consolidado 2025'!$G$4:$X$484,17,0)</f>
        <v>46013</v>
      </c>
      <c r="W35" s="153" t="str">
        <f>VLOOKUP($F35,'Plan de acci�n consolidado 2025'!$G$4:$X$484,18,0)</f>
        <v>117-GRUPO DE TRABAJO DE DESARROLLO DE TALENTO HUMANO</v>
      </c>
      <c r="X35" s="153">
        <v>11.9</v>
      </c>
      <c r="Y35" s="153">
        <v>65.400000000000006</v>
      </c>
      <c r="Z35" s="153" t="s">
        <v>2568</v>
      </c>
      <c r="AA35" s="291"/>
      <c r="AB35" s="292">
        <v>65.400000000000006</v>
      </c>
      <c r="AC35" s="292" t="s">
        <v>2569</v>
      </c>
      <c r="AD35" s="291"/>
      <c r="AE35" s="292">
        <v>0</v>
      </c>
      <c r="AF35" s="533">
        <v>7.7826000000000013</v>
      </c>
      <c r="XFD35" s="66"/>
    </row>
    <row r="36" spans="1:32 16384:16384" ht="58.5" customHeight="1" x14ac:dyDescent="0.25">
      <c r="A36" s="183" t="s">
        <v>558</v>
      </c>
      <c r="B36" s="528" t="s">
        <v>558</v>
      </c>
      <c r="C36" s="534" t="s">
        <v>2543</v>
      </c>
      <c r="D36" s="174">
        <v>0</v>
      </c>
      <c r="E36" s="174" t="s">
        <v>460</v>
      </c>
      <c r="F36" s="174" t="s">
        <v>558</v>
      </c>
      <c r="G36" s="174" t="s">
        <v>462</v>
      </c>
      <c r="H36" s="174" t="s">
        <v>59</v>
      </c>
      <c r="I36" s="174" t="s">
        <v>1731</v>
      </c>
      <c r="J36" s="174" t="s">
        <v>1389</v>
      </c>
      <c r="K36" s="174" t="s">
        <v>1812</v>
      </c>
      <c r="L36" s="174">
        <v>0</v>
      </c>
      <c r="M36" s="174" t="s">
        <v>20</v>
      </c>
      <c r="N36" s="174" t="s">
        <v>464</v>
      </c>
      <c r="O36" s="174" t="s">
        <v>1536</v>
      </c>
      <c r="P36" s="174" t="str">
        <f>VLOOKUP($F36,'Plan de acci�n consolidado 2025'!$G$4:$X$484,11,0)</f>
        <v>Plan de Capacitación, elaborado y ejecutado  (Informe semestral de la ejecución del plan)</v>
      </c>
      <c r="Q36" s="174">
        <f>VLOOKUP($F36,'Plan de acci�n consolidado 2025'!$G$4:$X$484,12,0)</f>
        <v>17</v>
      </c>
      <c r="R36" s="174">
        <f>VLOOKUP($F36,'Plan de acci�n consolidado 2025'!$G$4:$X$484,13,0)</f>
        <v>100</v>
      </c>
      <c r="S36" s="174" t="str">
        <f>VLOOKUP($F36,'Plan de acci�n consolidado 2025'!$G$4:$X$484,14,0)</f>
        <v>Porcentual</v>
      </c>
      <c r="T36" s="174" t="str">
        <f>VLOOKUP($F36,'Plan de acci�n consolidado 2025'!$G$4:$X$484,15,0)</f>
        <v>% de Plan de capacitación elaborado y  ejecutado / 100% de plan de capacitación  a elaborar y ejecutar</v>
      </c>
      <c r="U36" s="175">
        <f>VLOOKUP($F36,'Plan de acci�n consolidado 2025'!$G$4:$X$484,16,0)</f>
        <v>45670</v>
      </c>
      <c r="V36" s="175">
        <f>VLOOKUP($F36,'Plan de acci�n consolidado 2025'!$G$4:$X$484,17,0)</f>
        <v>46013</v>
      </c>
      <c r="W36" s="174" t="str">
        <f>VLOOKUP($F36,'Plan de acci�n consolidado 2025'!$G$4:$X$484,18,0)</f>
        <v>117-GRUPO DE TRABAJO DE DESARROLLO DE TALENTO HUMANO</v>
      </c>
      <c r="X36" s="174">
        <v>17</v>
      </c>
      <c r="Y36" s="174">
        <v>10.5</v>
      </c>
      <c r="Z36" s="174" t="s">
        <v>2570</v>
      </c>
      <c r="AA36" s="289"/>
      <c r="AB36" s="290">
        <v>10.5</v>
      </c>
      <c r="AC36" s="290" t="s">
        <v>2571</v>
      </c>
      <c r="AD36" s="289"/>
      <c r="AE36" s="290">
        <v>0</v>
      </c>
      <c r="AF36" s="535">
        <v>1.7849999999999999</v>
      </c>
    </row>
    <row r="37" spans="1:32 16384:16384" ht="58.5" customHeight="1" x14ac:dyDescent="0.25">
      <c r="A37" s="66" t="s">
        <v>560</v>
      </c>
      <c r="B37" s="288" t="s">
        <v>560</v>
      </c>
      <c r="C37" s="532" t="s">
        <v>2543</v>
      </c>
      <c r="D37" s="153">
        <v>0</v>
      </c>
      <c r="E37" s="153" t="s">
        <v>467</v>
      </c>
      <c r="F37" s="153" t="s">
        <v>560</v>
      </c>
      <c r="G37" s="153" t="s">
        <v>19</v>
      </c>
      <c r="H37" s="153">
        <v>0</v>
      </c>
      <c r="I37" s="153">
        <v>0</v>
      </c>
      <c r="J37" s="153">
        <v>0</v>
      </c>
      <c r="K37" s="153" t="s">
        <v>19</v>
      </c>
      <c r="L37" s="153">
        <v>0</v>
      </c>
      <c r="M37" s="153" t="s">
        <v>19</v>
      </c>
      <c r="N37" s="153" t="s">
        <v>464</v>
      </c>
      <c r="O37" s="153" t="s">
        <v>19</v>
      </c>
      <c r="P37" s="153" t="str">
        <f>VLOOKUP($F37,'Plan de acci�n consolidado 2025'!$G$4:$X$484,11,0)</f>
        <v>Elaborar y presentar para aprobación del Comité Institucional de Gestión y desempeño la propuesta de plan de capacitación (Acta de Comité Institucional de Gestión y Desempeño aprobando el Plan de Capacitación único entregable)</v>
      </c>
      <c r="Q37" s="153">
        <f>VLOOKUP($F37,'Plan de acci�n consolidado 2025'!$G$4:$X$484,12,0)</f>
        <v>15</v>
      </c>
      <c r="R37" s="153">
        <f>VLOOKUP($F37,'Plan de acci�n consolidado 2025'!$G$4:$X$484,13,0)</f>
        <v>1</v>
      </c>
      <c r="S37" s="153" t="str">
        <f>VLOOKUP($F37,'Plan de acci�n consolidado 2025'!$G$4:$X$484,14,0)</f>
        <v>Númerica</v>
      </c>
      <c r="T37" s="153" t="str">
        <f>VLOOKUP($F37,'Plan de acci�n consolidado 2025'!$G$4:$X$484,15,0)</f>
        <v># de planes de capacitación  aprobado / 1 planes de capacitación  a aprobar</v>
      </c>
      <c r="U37" s="182">
        <f>VLOOKUP($F37,'Plan de acci�n consolidado 2025'!$G$4:$X$484,16,0)</f>
        <v>45670</v>
      </c>
      <c r="V37" s="182">
        <f>VLOOKUP($F37,'Plan de acci�n consolidado 2025'!$G$4:$X$484,17,0)</f>
        <v>45688</v>
      </c>
      <c r="W37" s="153" t="str">
        <f>VLOOKUP($F37,'Plan de acci�n consolidado 2025'!$G$4:$X$484,18,0)</f>
        <v>117-GRUPO DE TRABAJO DE DESARROLLO DE TALENTO HUMANO</v>
      </c>
      <c r="X37" s="153">
        <v>2.5499999999999998</v>
      </c>
      <c r="Y37" s="153">
        <v>100</v>
      </c>
      <c r="Z37" s="153" t="s">
        <v>2572</v>
      </c>
      <c r="AA37" s="291">
        <v>45688</v>
      </c>
      <c r="AB37" s="292">
        <v>100</v>
      </c>
      <c r="AC37" s="292" t="s">
        <v>2573</v>
      </c>
      <c r="AD37" s="291">
        <v>45688</v>
      </c>
      <c r="AE37" s="292">
        <v>100</v>
      </c>
      <c r="AF37" s="533">
        <v>2.5499999999999998</v>
      </c>
      <c r="XFD37" s="66"/>
    </row>
    <row r="38" spans="1:32 16384:16384" ht="58.5" customHeight="1" x14ac:dyDescent="0.25">
      <c r="A38" s="66" t="s">
        <v>562</v>
      </c>
      <c r="B38" s="288" t="s">
        <v>562</v>
      </c>
      <c r="C38" s="532" t="s">
        <v>2543</v>
      </c>
      <c r="D38" s="153">
        <v>0</v>
      </c>
      <c r="E38" s="153" t="s">
        <v>467</v>
      </c>
      <c r="F38" s="153" t="s">
        <v>562</v>
      </c>
      <c r="G38" s="153" t="s">
        <v>19</v>
      </c>
      <c r="H38" s="153">
        <v>0</v>
      </c>
      <c r="I38" s="153">
        <v>0</v>
      </c>
      <c r="J38" s="153">
        <v>0</v>
      </c>
      <c r="K38" s="153" t="s">
        <v>19</v>
      </c>
      <c r="L38" s="153">
        <v>0</v>
      </c>
      <c r="M38" s="153" t="s">
        <v>19</v>
      </c>
      <c r="N38" s="153" t="s">
        <v>464</v>
      </c>
      <c r="O38" s="153" t="s">
        <v>19</v>
      </c>
      <c r="P38" s="153" t="str">
        <f>VLOOKUP($F38,'Plan de acci�n consolidado 2025'!$G$4:$X$484,11,0)</f>
        <v>Realizar la Resolución de adopción del plan de capacitación y publicar el plan aprobado en la página web e intrasic (Resolución adoptando el Plan de Capacitación-único entregable)</v>
      </c>
      <c r="Q38" s="153">
        <f>VLOOKUP($F38,'Plan de acci�n consolidado 2025'!$G$4:$X$484,12,0)</f>
        <v>15</v>
      </c>
      <c r="R38" s="153">
        <f>VLOOKUP($F38,'Plan de acci�n consolidado 2025'!$G$4:$X$484,13,0)</f>
        <v>1</v>
      </c>
      <c r="S38" s="153" t="str">
        <f>VLOOKUP($F38,'Plan de acci�n consolidado 2025'!$G$4:$X$484,14,0)</f>
        <v>Númerica</v>
      </c>
      <c r="T38" s="153" t="str">
        <f>VLOOKUP($F38,'Plan de acci�n consolidado 2025'!$G$4:$X$484,15,0)</f>
        <v># de resoluciones adoptando el plan de capacitación realizada / 1 resoluciones adoptando el plan de capacitación a realizar</v>
      </c>
      <c r="U38" s="182">
        <f>VLOOKUP($F38,'Plan de acci�n consolidado 2025'!$G$4:$X$484,16,0)</f>
        <v>45670</v>
      </c>
      <c r="V38" s="182">
        <f>VLOOKUP($F38,'Plan de acci�n consolidado 2025'!$G$4:$X$484,17,0)</f>
        <v>45688</v>
      </c>
      <c r="W38" s="153" t="str">
        <f>VLOOKUP($F38,'Plan de acci�n consolidado 2025'!$G$4:$X$484,18,0)</f>
        <v>117-GRUPO DE TRABAJO DE DESARROLLO DE TALENTO HUMANO</v>
      </c>
      <c r="X38" s="153">
        <v>2.5499999999999998</v>
      </c>
      <c r="Y38" s="153">
        <v>100</v>
      </c>
      <c r="Z38" s="153" t="s">
        <v>2574</v>
      </c>
      <c r="AA38" s="291">
        <v>45688</v>
      </c>
      <c r="AB38" s="292">
        <v>100</v>
      </c>
      <c r="AC38" s="292" t="s">
        <v>2575</v>
      </c>
      <c r="AD38" s="291">
        <v>45688</v>
      </c>
      <c r="AE38" s="292">
        <v>100</v>
      </c>
      <c r="AF38" s="533">
        <v>2.5499999999999998</v>
      </c>
      <c r="XFD38" s="66"/>
    </row>
    <row r="39" spans="1:32 16384:16384" ht="58.5" customHeight="1" x14ac:dyDescent="0.25">
      <c r="A39" s="66" t="s">
        <v>564</v>
      </c>
      <c r="B39" s="288" t="s">
        <v>564</v>
      </c>
      <c r="C39" s="532" t="s">
        <v>2543</v>
      </c>
      <c r="D39" s="153">
        <v>0</v>
      </c>
      <c r="E39" s="153" t="s">
        <v>467</v>
      </c>
      <c r="F39" s="153" t="s">
        <v>564</v>
      </c>
      <c r="G39" s="153" t="s">
        <v>19</v>
      </c>
      <c r="H39" s="153">
        <v>0</v>
      </c>
      <c r="I39" s="153">
        <v>0</v>
      </c>
      <c r="J39" s="153">
        <v>0</v>
      </c>
      <c r="K39" s="153" t="s">
        <v>19</v>
      </c>
      <c r="L39" s="153">
        <v>0</v>
      </c>
      <c r="M39" s="153" t="s">
        <v>19</v>
      </c>
      <c r="N39" s="153" t="s">
        <v>464</v>
      </c>
      <c r="O39" s="153" t="s">
        <v>19</v>
      </c>
      <c r="P39" s="153" t="str">
        <f>VLOOKUP($F39,'Plan de acci�n consolidado 2025'!$G$4:$X$484,11,0)</f>
        <v>Ejecutar el  plan de Capacitación (Listas de asistencia cuando aplique, captura de pantalla de la reunión de capacitaciones cuando aplique e informe semestral de las actividades realizadas)</v>
      </c>
      <c r="Q39" s="153">
        <f>VLOOKUP($F39,'Plan de acci�n consolidado 2025'!$G$4:$X$484,12,0)</f>
        <v>70</v>
      </c>
      <c r="R39" s="153">
        <f>VLOOKUP($F39,'Plan de acci�n consolidado 2025'!$G$4:$X$484,13,0)</f>
        <v>100</v>
      </c>
      <c r="S39" s="153" t="str">
        <f>VLOOKUP($F39,'Plan de acci�n consolidado 2025'!$G$4:$X$484,14,0)</f>
        <v>Porcentual</v>
      </c>
      <c r="T39" s="153" t="str">
        <f>VLOOKUP($F39,'Plan de acci�n consolidado 2025'!$G$4:$X$484,15,0)</f>
        <v>% de Plan ejecutado / 100% de Plan a ejecutar</v>
      </c>
      <c r="U39" s="182">
        <f>VLOOKUP($F39,'Plan de acci�n consolidado 2025'!$G$4:$X$484,16,0)</f>
        <v>45691</v>
      </c>
      <c r="V39" s="182">
        <f>VLOOKUP($F39,'Plan de acci�n consolidado 2025'!$G$4:$X$484,17,0)</f>
        <v>46013</v>
      </c>
      <c r="W39" s="153" t="str">
        <f>VLOOKUP($F39,'Plan de acci�n consolidado 2025'!$G$4:$X$484,18,0)</f>
        <v>117-GRUPO DE TRABAJO DE DESARROLLO DE TALENTO HUMANO</v>
      </c>
      <c r="X39" s="153">
        <v>11.9</v>
      </c>
      <c r="Y39" s="153">
        <v>54.2</v>
      </c>
      <c r="Z39" s="153" t="s">
        <v>2576</v>
      </c>
      <c r="AA39" s="291"/>
      <c r="AB39" s="292">
        <v>54.2</v>
      </c>
      <c r="AC39" s="292" t="s">
        <v>2577</v>
      </c>
      <c r="AD39" s="291"/>
      <c r="AE39" s="292">
        <v>0</v>
      </c>
      <c r="AF39" s="533">
        <v>6.4497999999999998</v>
      </c>
      <c r="XFD39" s="66"/>
    </row>
    <row r="40" spans="1:32 16384:16384" ht="58.5" customHeight="1" x14ac:dyDescent="0.25">
      <c r="A40" s="183" t="s">
        <v>565</v>
      </c>
      <c r="B40" s="528" t="s">
        <v>565</v>
      </c>
      <c r="C40" s="534" t="s">
        <v>2543</v>
      </c>
      <c r="D40" s="174">
        <v>0</v>
      </c>
      <c r="E40" s="174" t="s">
        <v>460</v>
      </c>
      <c r="F40" s="174" t="s">
        <v>565</v>
      </c>
      <c r="G40" s="174" t="s">
        <v>462</v>
      </c>
      <c r="H40" s="174" t="s">
        <v>59</v>
      </c>
      <c r="I40" s="174" t="s">
        <v>1731</v>
      </c>
      <c r="J40" s="174" t="s">
        <v>1389</v>
      </c>
      <c r="K40" s="174" t="s">
        <v>1812</v>
      </c>
      <c r="L40" s="174">
        <v>0</v>
      </c>
      <c r="M40" s="174" t="s">
        <v>20</v>
      </c>
      <c r="N40" s="174" t="s">
        <v>464</v>
      </c>
      <c r="O40" s="174" t="s">
        <v>1536</v>
      </c>
      <c r="P40" s="174" t="str">
        <f>VLOOKUP($F40,'Plan de acci�n consolidado 2025'!$G$4:$X$484,11,0)</f>
        <v>Plan de Seguridad y salud en el Trabajo SST, elaborado y ejecutado  (Informe semestral de la ejecución del plan)</v>
      </c>
      <c r="Q40" s="174">
        <f>VLOOKUP($F40,'Plan de acci�n consolidado 2025'!$G$4:$X$484,12,0)</f>
        <v>17</v>
      </c>
      <c r="R40" s="174">
        <f>VLOOKUP($F40,'Plan de acci�n consolidado 2025'!$G$4:$X$484,13,0)</f>
        <v>100</v>
      </c>
      <c r="S40" s="174" t="str">
        <f>VLOOKUP($F40,'Plan de acci�n consolidado 2025'!$G$4:$X$484,14,0)</f>
        <v>Porcentual</v>
      </c>
      <c r="T40" s="174" t="str">
        <f>VLOOKUP($F40,'Plan de acci�n consolidado 2025'!$G$4:$X$484,15,0)</f>
        <v>% de Plan de  SST elaborado y ejecutado / 100% de plan de SST a elaborar y ejecutar</v>
      </c>
      <c r="U40" s="175">
        <f>VLOOKUP($F40,'Plan de acci�n consolidado 2025'!$G$4:$X$484,16,0)</f>
        <v>45670</v>
      </c>
      <c r="V40" s="175">
        <f>VLOOKUP($F40,'Plan de acci�n consolidado 2025'!$G$4:$X$484,17,0)</f>
        <v>46013</v>
      </c>
      <c r="W40" s="174" t="str">
        <f>VLOOKUP($F40,'Plan de acci�n consolidado 2025'!$G$4:$X$484,18,0)</f>
        <v>117-GRUPO DE TRABAJO DE DESARROLLO DE TALENTO HUMANO</v>
      </c>
      <c r="X40" s="174">
        <v>17</v>
      </c>
      <c r="Y40" s="174">
        <v>43</v>
      </c>
      <c r="Z40" s="174" t="s">
        <v>2578</v>
      </c>
      <c r="AA40" s="289"/>
      <c r="AB40" s="290">
        <v>43</v>
      </c>
      <c r="AC40" s="290" t="s">
        <v>2579</v>
      </c>
      <c r="AD40" s="289"/>
      <c r="AE40" s="290">
        <v>0</v>
      </c>
      <c r="AF40" s="535">
        <v>7.31</v>
      </c>
    </row>
    <row r="41" spans="1:32 16384:16384" ht="58.5" customHeight="1" x14ac:dyDescent="0.25">
      <c r="A41" s="66" t="s">
        <v>567</v>
      </c>
      <c r="B41" s="288" t="s">
        <v>567</v>
      </c>
      <c r="C41" s="532" t="s">
        <v>2543</v>
      </c>
      <c r="D41" s="153">
        <v>0</v>
      </c>
      <c r="E41" s="153" t="s">
        <v>467</v>
      </c>
      <c r="F41" s="153" t="s">
        <v>567</v>
      </c>
      <c r="G41" s="153" t="s">
        <v>19</v>
      </c>
      <c r="H41" s="153">
        <v>0</v>
      </c>
      <c r="I41" s="153">
        <v>0</v>
      </c>
      <c r="J41" s="153">
        <v>0</v>
      </c>
      <c r="K41" s="153" t="s">
        <v>19</v>
      </c>
      <c r="L41" s="153">
        <v>0</v>
      </c>
      <c r="M41" s="153" t="s">
        <v>19</v>
      </c>
      <c r="N41" s="153" t="s">
        <v>464</v>
      </c>
      <c r="O41" s="153" t="s">
        <v>19</v>
      </c>
      <c r="P41" s="153" t="str">
        <f>VLOOKUP($F41,'Plan de acci�n consolidado 2025'!$G$4:$X$484,11,0)</f>
        <v>Realizar la resolución de adopción del Plan de SST  (Resolución adoptando el Plan de SST-único entregable)</v>
      </c>
      <c r="Q41" s="153">
        <f>VLOOKUP($F41,'Plan de acci�n consolidado 2025'!$G$4:$X$484,12,0)</f>
        <v>30</v>
      </c>
      <c r="R41" s="153">
        <f>VLOOKUP($F41,'Plan de acci�n consolidado 2025'!$G$4:$X$484,13,0)</f>
        <v>1</v>
      </c>
      <c r="S41" s="153" t="str">
        <f>VLOOKUP($F41,'Plan de acci�n consolidado 2025'!$G$4:$X$484,14,0)</f>
        <v>Porcentual</v>
      </c>
      <c r="T41" s="153" t="str">
        <f>VLOOKUP($F41,'Plan de acci�n consolidado 2025'!$G$4:$X$484,15,0)</f>
        <v>% de resoluciones de adopción SST  realizadas / 1% de resoluciones de adopción SST a realizar</v>
      </c>
      <c r="U41" s="182">
        <f>VLOOKUP($F41,'Plan de acci�n consolidado 2025'!$G$4:$X$484,16,0)</f>
        <v>45670</v>
      </c>
      <c r="V41" s="182">
        <f>VLOOKUP($F41,'Plan de acci�n consolidado 2025'!$G$4:$X$484,17,0)</f>
        <v>45688</v>
      </c>
      <c r="W41" s="153" t="str">
        <f>VLOOKUP($F41,'Plan de acci�n consolidado 2025'!$G$4:$X$484,18,0)</f>
        <v>117-GRUPO DE TRABAJO DE DESARROLLO DE TALENTO HUMANO</v>
      </c>
      <c r="X41" s="153">
        <v>5.0999999999999996</v>
      </c>
      <c r="Y41" s="153">
        <v>100</v>
      </c>
      <c r="Z41" s="153" t="s">
        <v>2580</v>
      </c>
      <c r="AA41" s="291">
        <v>45688</v>
      </c>
      <c r="AB41" s="292">
        <v>100</v>
      </c>
      <c r="AC41" s="292" t="s">
        <v>2581</v>
      </c>
      <c r="AD41" s="291">
        <v>45688</v>
      </c>
      <c r="AE41" s="292">
        <v>100</v>
      </c>
      <c r="AF41" s="533">
        <v>5.0999999999999996</v>
      </c>
      <c r="XFD41" s="66"/>
    </row>
    <row r="42" spans="1:32 16384:16384" ht="58.5" customHeight="1" x14ac:dyDescent="0.25">
      <c r="A42" s="66" t="s">
        <v>569</v>
      </c>
      <c r="B42" s="288" t="s">
        <v>569</v>
      </c>
      <c r="C42" s="532" t="s">
        <v>2543</v>
      </c>
      <c r="D42" s="153">
        <v>0</v>
      </c>
      <c r="E42" s="153" t="s">
        <v>467</v>
      </c>
      <c r="F42" s="153" t="s">
        <v>569</v>
      </c>
      <c r="G42" s="153" t="s">
        <v>19</v>
      </c>
      <c r="H42" s="153">
        <v>0</v>
      </c>
      <c r="I42" s="153">
        <v>0</v>
      </c>
      <c r="J42" s="153">
        <v>0</v>
      </c>
      <c r="K42" s="153" t="s">
        <v>19</v>
      </c>
      <c r="L42" s="153">
        <v>0</v>
      </c>
      <c r="M42" s="153" t="s">
        <v>19</v>
      </c>
      <c r="N42" s="153" t="s">
        <v>464</v>
      </c>
      <c r="O42" s="153" t="s">
        <v>19</v>
      </c>
      <c r="P42" s="153" t="str">
        <f>VLOOKUP($F42,'Plan de acci�n consolidado 2025'!$G$4:$X$484,11,0)</f>
        <v>Cumplir con la ejecución del plan de SST   (Captura  de publicación de actividades de Seguridad y Salud en el Trabajo, cuando aplique/ Listas de asistencia a actividades de Seguridad y Salud en el Trabajo, cuando aplique y informe semestral de las actividades realizadas)</v>
      </c>
      <c r="Q42" s="153">
        <f>VLOOKUP($F42,'Plan de acci�n consolidado 2025'!$G$4:$X$484,12,0)</f>
        <v>70</v>
      </c>
      <c r="R42" s="153">
        <f>VLOOKUP($F42,'Plan de acci�n consolidado 2025'!$G$4:$X$484,13,0)</f>
        <v>100</v>
      </c>
      <c r="S42" s="153" t="str">
        <f>VLOOKUP($F42,'Plan de acci�n consolidado 2025'!$G$4:$X$484,14,0)</f>
        <v>Porcentual</v>
      </c>
      <c r="T42" s="153" t="str">
        <f>VLOOKUP($F42,'Plan de acci�n consolidado 2025'!$G$4:$X$484,15,0)</f>
        <v>% de ejecución del plan de SST cumplido / 100% de plan de SST a cumplir</v>
      </c>
      <c r="U42" s="182">
        <f>VLOOKUP($F42,'Plan de acci�n consolidado 2025'!$G$4:$X$484,16,0)</f>
        <v>45691</v>
      </c>
      <c r="V42" s="182">
        <f>VLOOKUP($F42,'Plan de acci�n consolidado 2025'!$G$4:$X$484,17,0)</f>
        <v>46013</v>
      </c>
      <c r="W42" s="153" t="str">
        <f>VLOOKUP($F42,'Plan de acci�n consolidado 2025'!$G$4:$X$484,18,0)</f>
        <v>117-GRUPO DE TRABAJO DE DESARROLLO DE TALENTO HUMANO</v>
      </c>
      <c r="X42" s="153">
        <v>11.9</v>
      </c>
      <c r="Y42" s="153">
        <v>63</v>
      </c>
      <c r="Z42" s="153" t="s">
        <v>2582</v>
      </c>
      <c r="AA42" s="291"/>
      <c r="AB42" s="292">
        <v>63</v>
      </c>
      <c r="AC42" s="292" t="s">
        <v>2583</v>
      </c>
      <c r="AD42" s="291"/>
      <c r="AE42" s="292">
        <v>0</v>
      </c>
      <c r="AF42" s="533">
        <v>7.4970000000000008</v>
      </c>
      <c r="XFD42" s="66"/>
    </row>
    <row r="43" spans="1:32 16384:16384" ht="58.5" customHeight="1" x14ac:dyDescent="0.25">
      <c r="A43" s="183" t="s">
        <v>572</v>
      </c>
      <c r="B43" s="528" t="s">
        <v>572</v>
      </c>
      <c r="C43" s="534" t="s">
        <v>2098</v>
      </c>
      <c r="D43" s="174">
        <v>1</v>
      </c>
      <c r="E43" s="174" t="s">
        <v>460</v>
      </c>
      <c r="F43" s="174" t="s">
        <v>572</v>
      </c>
      <c r="G43" s="174" t="s">
        <v>479</v>
      </c>
      <c r="H43" s="174" t="s">
        <v>59</v>
      </c>
      <c r="I43" s="174" t="s">
        <v>1731</v>
      </c>
      <c r="J43" s="174" t="s">
        <v>1389</v>
      </c>
      <c r="K43" s="174" t="s">
        <v>1812</v>
      </c>
      <c r="L43" s="174">
        <v>0</v>
      </c>
      <c r="M43" s="174" t="s">
        <v>20</v>
      </c>
      <c r="N43" s="174" t="s">
        <v>574</v>
      </c>
      <c r="O43" s="174">
        <v>0</v>
      </c>
      <c r="P43" s="174" t="str">
        <f>VLOOKUP($F43,'Plan de acci�n consolidado 2025'!$G$4:$X$484,11,0)</f>
        <v>Estrategia para la reducción de emisiones, adaptación al cambio climático y la transición energética y la protección del medio ambiente, ejecutada (Informe final)</v>
      </c>
      <c r="Q43" s="174">
        <f>VLOOKUP($F43,'Plan de acci�n consolidado 2025'!$G$4:$X$484,12,0)</f>
        <v>100</v>
      </c>
      <c r="R43" s="174">
        <f>VLOOKUP($F43,'Plan de acci�n consolidado 2025'!$G$4:$X$484,13,0)</f>
        <v>100</v>
      </c>
      <c r="S43" s="174" t="str">
        <f>VLOOKUP($F43,'Plan de acci�n consolidado 2025'!$G$4:$X$484,14,0)</f>
        <v>Porcentual</v>
      </c>
      <c r="T43" s="174" t="str">
        <f>VLOOKUP($F43,'Plan de acci�n consolidado 2025'!$G$4:$X$484,15,0)</f>
        <v>% de la estrategia ejecutada / 100% de la estrategia a ejecutar</v>
      </c>
      <c r="U43" s="175">
        <f>VLOOKUP($F43,'Plan de acci�n consolidado 2025'!$G$4:$X$484,16,0)</f>
        <v>45659</v>
      </c>
      <c r="V43" s="175">
        <f>VLOOKUP($F43,'Plan de acci�n consolidado 2025'!$G$4:$X$484,17,0)</f>
        <v>46013</v>
      </c>
      <c r="W43" s="174" t="str">
        <f>VLOOKUP($F43,'Plan de acci�n consolidado 2025'!$G$4:$X$484,18,0)</f>
        <v>142-GRUPO DE TRABAJO DE SERVICIOS ADMINISTRATIVOS Y RECURSOS FÍSICOS</v>
      </c>
      <c r="X43" s="174">
        <v>100</v>
      </c>
      <c r="Y43" s="174">
        <v>70</v>
      </c>
      <c r="Z43" s="174" t="s">
        <v>2099</v>
      </c>
      <c r="AA43" s="289"/>
      <c r="AB43" s="290">
        <v>70</v>
      </c>
      <c r="AC43" s="290" t="s">
        <v>2100</v>
      </c>
      <c r="AD43" s="289"/>
      <c r="AE43" s="290">
        <v>0</v>
      </c>
      <c r="AF43" s="535">
        <v>70</v>
      </c>
    </row>
    <row r="44" spans="1:32 16384:16384" ht="58.5" customHeight="1" x14ac:dyDescent="0.25">
      <c r="A44" s="66" t="s">
        <v>576</v>
      </c>
      <c r="B44" s="288" t="s">
        <v>576</v>
      </c>
      <c r="C44" s="532" t="s">
        <v>2098</v>
      </c>
      <c r="D44" s="153">
        <v>1</v>
      </c>
      <c r="E44" s="153" t="s">
        <v>467</v>
      </c>
      <c r="F44" s="153" t="s">
        <v>576</v>
      </c>
      <c r="G44" s="153" t="s">
        <v>19</v>
      </c>
      <c r="H44" s="153">
        <v>0</v>
      </c>
      <c r="I44" s="153">
        <v>0</v>
      </c>
      <c r="J44" s="153">
        <v>0</v>
      </c>
      <c r="K44" s="153" t="s">
        <v>19</v>
      </c>
      <c r="L44" s="153">
        <v>0</v>
      </c>
      <c r="M44" s="153" t="s">
        <v>19</v>
      </c>
      <c r="N44" s="153" t="s">
        <v>574</v>
      </c>
      <c r="O44" s="153" t="s">
        <v>19</v>
      </c>
      <c r="P44" s="153" t="str">
        <f>VLOOKUP($F44,'Plan de acci�n consolidado 2025'!$G$4:$X$484,11,0)</f>
        <v>Ejecutar las campañas ambientales  (a.  Cero Papel; b. Día cero impresiones; c.agua y energía; d. Jornada de siembra de árboles, e. Concurso de ahorro energético. f. Boletines energéticos, que faciliten y/o permitan aumentar la efectividad de la sensibilización ambiental ) articuladas con los resultados de la cuantificación de la emisión de gases efecto invernadero y los resultados de la matriz ambiental (Cronograma e informes de evidencias de acuerdo al cronograma)</v>
      </c>
      <c r="Q44" s="153">
        <f>VLOOKUP($F44,'Plan de acci�n consolidado 2025'!$G$4:$X$484,12,0)</f>
        <v>25</v>
      </c>
      <c r="R44" s="153">
        <f>VLOOKUP($F44,'Plan de acci�n consolidado 2025'!$G$4:$X$484,13,0)</f>
        <v>100</v>
      </c>
      <c r="S44" s="153" t="str">
        <f>VLOOKUP($F44,'Plan de acci�n consolidado 2025'!$G$4:$X$484,14,0)</f>
        <v>Porcentual</v>
      </c>
      <c r="T44" s="153" t="str">
        <f>VLOOKUP($F44,'Plan de acci�n consolidado 2025'!$G$4:$X$484,15,0)</f>
        <v>% de campañas de sensibilización ejecutadas / 100% de campañas  a ejecutar</v>
      </c>
      <c r="U44" s="182">
        <f>VLOOKUP($F44,'Plan de acci�n consolidado 2025'!$G$4:$X$484,16,0)</f>
        <v>45659</v>
      </c>
      <c r="V44" s="182">
        <f>VLOOKUP($F44,'Plan de acci�n consolidado 2025'!$G$4:$X$484,17,0)</f>
        <v>46013</v>
      </c>
      <c r="W44" s="153" t="str">
        <f>VLOOKUP($F44,'Plan de acci�n consolidado 2025'!$G$4:$X$484,18,0)</f>
        <v>142-GRUPO DE TRABAJO DE SERVICIOS ADMINISTRATIVOS Y RECURSOS FÍSICOS</v>
      </c>
      <c r="X44" s="153">
        <v>25</v>
      </c>
      <c r="Y44" s="153">
        <v>71</v>
      </c>
      <c r="Z44" s="153" t="s">
        <v>2101</v>
      </c>
      <c r="AA44" s="291"/>
      <c r="AB44" s="292">
        <v>71</v>
      </c>
      <c r="AC44" s="292" t="s">
        <v>2102</v>
      </c>
      <c r="AD44" s="291"/>
      <c r="AE44" s="292">
        <v>0</v>
      </c>
      <c r="AF44" s="533">
        <v>17.75</v>
      </c>
      <c r="XFD44" s="66"/>
    </row>
    <row r="45" spans="1:32 16384:16384" ht="58.5" customHeight="1" x14ac:dyDescent="0.25">
      <c r="A45" s="66" t="s">
        <v>578</v>
      </c>
      <c r="B45" s="288" t="s">
        <v>578</v>
      </c>
      <c r="C45" s="532" t="s">
        <v>2098</v>
      </c>
      <c r="D45" s="153">
        <v>1</v>
      </c>
      <c r="E45" s="153" t="s">
        <v>467</v>
      </c>
      <c r="F45" s="153" t="s">
        <v>578</v>
      </c>
      <c r="G45" s="153" t="s">
        <v>19</v>
      </c>
      <c r="H45" s="153">
        <v>0</v>
      </c>
      <c r="I45" s="153">
        <v>0</v>
      </c>
      <c r="J45" s="153">
        <v>0</v>
      </c>
      <c r="K45" s="153" t="s">
        <v>19</v>
      </c>
      <c r="L45" s="153">
        <v>0</v>
      </c>
      <c r="M45" s="153" t="s">
        <v>19</v>
      </c>
      <c r="N45" s="153" t="s">
        <v>574</v>
      </c>
      <c r="O45" s="153" t="s">
        <v>19</v>
      </c>
      <c r="P45" s="153" t="str">
        <f>VLOOKUP($F45,'Plan de acci�n consolidado 2025'!$G$4:$X$484,11,0)</f>
        <v>Implementar medidas de transición energética que permitan la eficiencia y garanticen la reducción del impacto ambiental (a. transición al papel ecológico; b.Implementación de iluminación LED, c. Sustitución de productos desechables por reutilizables, d. Sustitución a Tóner y tintas ecológicas) articuladas con los resultados de la cuantificación de la emisión de gases efecto invernadero y los resultados de la matriz ambiental (Cronograma e informes de evidencias de acuerdo al cronograma)</v>
      </c>
      <c r="Q45" s="153">
        <f>VLOOKUP($F45,'Plan de acci�n consolidado 2025'!$G$4:$X$484,12,0)</f>
        <v>25</v>
      </c>
      <c r="R45" s="153">
        <f>VLOOKUP($F45,'Plan de acci�n consolidado 2025'!$G$4:$X$484,13,0)</f>
        <v>100</v>
      </c>
      <c r="S45" s="153" t="str">
        <f>VLOOKUP($F45,'Plan de acci�n consolidado 2025'!$G$4:$X$484,14,0)</f>
        <v>Porcentual</v>
      </c>
      <c r="T45" s="153" t="str">
        <f>VLOOKUP($F45,'Plan de acci�n consolidado 2025'!$G$4:$X$484,15,0)</f>
        <v>% de actividades para implementar las medidas ejecutadas / 100% de actividades para implementar las medidas  a ejecutar</v>
      </c>
      <c r="U45" s="182">
        <f>VLOOKUP($F45,'Plan de acci�n consolidado 2025'!$G$4:$X$484,16,0)</f>
        <v>45659</v>
      </c>
      <c r="V45" s="182">
        <f>VLOOKUP($F45,'Plan de acci�n consolidado 2025'!$G$4:$X$484,17,0)</f>
        <v>46013</v>
      </c>
      <c r="W45" s="153" t="str">
        <f>VLOOKUP($F45,'Plan de acci�n consolidado 2025'!$G$4:$X$484,18,0)</f>
        <v>142-GRUPO DE TRABAJO DE SERVICIOS ADMINISTRATIVOS Y RECURSOS FÍSICOS</v>
      </c>
      <c r="X45" s="153">
        <v>25</v>
      </c>
      <c r="Y45" s="153">
        <v>88</v>
      </c>
      <c r="Z45" s="153" t="s">
        <v>2103</v>
      </c>
      <c r="AA45" s="291"/>
      <c r="AB45" s="292">
        <v>88</v>
      </c>
      <c r="AC45" s="292" t="s">
        <v>2104</v>
      </c>
      <c r="AD45" s="291"/>
      <c r="AE45" s="292">
        <v>0</v>
      </c>
      <c r="AF45" s="533">
        <v>22</v>
      </c>
      <c r="XFD45" s="66"/>
    </row>
    <row r="46" spans="1:32 16384:16384" ht="58.5" customHeight="1" x14ac:dyDescent="0.25">
      <c r="A46" s="66" t="s">
        <v>580</v>
      </c>
      <c r="B46" s="288" t="s">
        <v>580</v>
      </c>
      <c r="C46" s="532" t="s">
        <v>2098</v>
      </c>
      <c r="D46" s="153">
        <v>1</v>
      </c>
      <c r="E46" s="153" t="s">
        <v>467</v>
      </c>
      <c r="F46" s="153" t="s">
        <v>580</v>
      </c>
      <c r="G46" s="153" t="s">
        <v>19</v>
      </c>
      <c r="H46" s="153">
        <v>0</v>
      </c>
      <c r="I46" s="153">
        <v>0</v>
      </c>
      <c r="J46" s="153">
        <v>0</v>
      </c>
      <c r="K46" s="153" t="s">
        <v>19</v>
      </c>
      <c r="L46" s="153">
        <v>0</v>
      </c>
      <c r="M46" s="153" t="s">
        <v>19</v>
      </c>
      <c r="N46" s="153" t="s">
        <v>574</v>
      </c>
      <c r="O46" s="153" t="s">
        <v>19</v>
      </c>
      <c r="P46" s="153" t="str">
        <f>VLOOKUP($F46,'Plan de acci�n consolidado 2025'!$G$4:$X$484,11,0)</f>
        <v>Cuantificar las emisiones de gases efecto invernadero  para las actividades de operación de la Entidad en su sede Principal, definir las acciones de compensación requeridas y ejecutar las priorizadas en la vigencia 2025 (Informe de inventario de las fuentes de emisión de GEI de la sede principal)</v>
      </c>
      <c r="Q46" s="153">
        <f>VLOOKUP($F46,'Plan de acci�n consolidado 2025'!$G$4:$X$484,12,0)</f>
        <v>10</v>
      </c>
      <c r="R46" s="153">
        <f>VLOOKUP($F46,'Plan de acci�n consolidado 2025'!$G$4:$X$484,13,0)</f>
        <v>1</v>
      </c>
      <c r="S46" s="153" t="str">
        <f>VLOOKUP($F46,'Plan de acci�n consolidado 2025'!$G$4:$X$484,14,0)</f>
        <v>Númerica</v>
      </c>
      <c r="T46" s="153" t="str">
        <f>VLOOKUP($F46,'Plan de acci�n consolidado 2025'!$G$4:$X$484,15,0)</f>
        <v># de Infome elaborado / 1 Informe a elaborar</v>
      </c>
      <c r="U46" s="182">
        <f>VLOOKUP($F46,'Plan de acci�n consolidado 2025'!$G$4:$X$484,16,0)</f>
        <v>45717</v>
      </c>
      <c r="V46" s="182">
        <f>VLOOKUP($F46,'Plan de acci�n consolidado 2025'!$G$4:$X$484,17,0)</f>
        <v>45839</v>
      </c>
      <c r="W46" s="153" t="str">
        <f>VLOOKUP($F46,'Plan de acci�n consolidado 2025'!$G$4:$X$484,18,0)</f>
        <v>142-GRUPO DE TRABAJO DE SERVICIOS ADMINISTRATIVOS Y RECURSOS FÍSICOS</v>
      </c>
      <c r="X46" s="153">
        <v>10</v>
      </c>
      <c r="Y46" s="153">
        <v>100</v>
      </c>
      <c r="Z46" s="153" t="s">
        <v>2105</v>
      </c>
      <c r="AA46" s="291">
        <v>45813</v>
      </c>
      <c r="AB46" s="292">
        <v>100</v>
      </c>
      <c r="AC46" s="292" t="s">
        <v>2106</v>
      </c>
      <c r="AD46" s="291">
        <v>45813</v>
      </c>
      <c r="AE46" s="292">
        <v>100</v>
      </c>
      <c r="AF46" s="533">
        <v>10</v>
      </c>
      <c r="XFD46" s="66"/>
    </row>
    <row r="47" spans="1:32 16384:16384" ht="58.5" customHeight="1" x14ac:dyDescent="0.25">
      <c r="A47" s="66" t="s">
        <v>582</v>
      </c>
      <c r="B47" s="288" t="s">
        <v>582</v>
      </c>
      <c r="C47" s="532" t="s">
        <v>2098</v>
      </c>
      <c r="D47" s="153">
        <v>1</v>
      </c>
      <c r="E47" s="153" t="s">
        <v>467</v>
      </c>
      <c r="F47" s="153" t="s">
        <v>582</v>
      </c>
      <c r="G47" s="153" t="s">
        <v>19</v>
      </c>
      <c r="H47" s="153">
        <v>0</v>
      </c>
      <c r="I47" s="153">
        <v>0</v>
      </c>
      <c r="J47" s="153">
        <v>0</v>
      </c>
      <c r="K47" s="153" t="s">
        <v>19</v>
      </c>
      <c r="L47" s="153">
        <v>0</v>
      </c>
      <c r="M47" s="153" t="s">
        <v>19</v>
      </c>
      <c r="N47" s="153" t="s">
        <v>574</v>
      </c>
      <c r="O47" s="153" t="s">
        <v>19</v>
      </c>
      <c r="P47" s="153" t="str">
        <f>VLOOKUP($F47,'Plan de acci�n consolidado 2025'!$G$4:$X$484,11,0)</f>
        <v>Elaborar matriz que permita identificar los aspectos más significativos y ejecutar las alternativas que conlleven a reducir los impactos ambientales de la SIC. (Matriz de aspectos ambientales)</v>
      </c>
      <c r="Q47" s="153">
        <f>VLOOKUP($F47,'Plan de acci�n consolidado 2025'!$G$4:$X$484,12,0)</f>
        <v>20</v>
      </c>
      <c r="R47" s="153">
        <f>VLOOKUP($F47,'Plan de acci�n consolidado 2025'!$G$4:$X$484,13,0)</f>
        <v>1</v>
      </c>
      <c r="S47" s="153" t="str">
        <f>VLOOKUP($F47,'Plan de acci�n consolidado 2025'!$G$4:$X$484,14,0)</f>
        <v>Númerica</v>
      </c>
      <c r="T47" s="153" t="str">
        <f>VLOOKUP($F47,'Plan de acci�n consolidado 2025'!$G$4:$X$484,15,0)</f>
        <v># de Matriz de aspectos ambientales elaborada / 1 Matriz de aspectos ambientales a elaborqar</v>
      </c>
      <c r="U47" s="182">
        <f>VLOOKUP($F47,'Plan de acci�n consolidado 2025'!$G$4:$X$484,16,0)</f>
        <v>45779</v>
      </c>
      <c r="V47" s="182">
        <f>VLOOKUP($F47,'Plan de acci�n consolidado 2025'!$G$4:$X$484,17,0)</f>
        <v>45835</v>
      </c>
      <c r="W47" s="153" t="str">
        <f>VLOOKUP($F47,'Plan de acci�n consolidado 2025'!$G$4:$X$484,18,0)</f>
        <v>142-GRUPO DE TRABAJO DE SERVICIOS ADMINISTRATIVOS Y RECURSOS FÍSICOS</v>
      </c>
      <c r="X47" s="153">
        <v>20</v>
      </c>
      <c r="Y47" s="153">
        <v>100</v>
      </c>
      <c r="Z47" s="153" t="s">
        <v>2107</v>
      </c>
      <c r="AA47" s="291">
        <v>45796</v>
      </c>
      <c r="AB47" s="292">
        <v>100</v>
      </c>
      <c r="AC47" s="292" t="s">
        <v>2108</v>
      </c>
      <c r="AD47" s="291">
        <v>45796</v>
      </c>
      <c r="AE47" s="292">
        <v>100</v>
      </c>
      <c r="AF47" s="533">
        <v>20</v>
      </c>
      <c r="XFD47" s="66"/>
    </row>
    <row r="48" spans="1:32 16384:16384" ht="58.5" customHeight="1" x14ac:dyDescent="0.25">
      <c r="A48" s="66" t="s">
        <v>584</v>
      </c>
      <c r="B48" s="288" t="s">
        <v>584</v>
      </c>
      <c r="C48" s="532" t="s">
        <v>2098</v>
      </c>
      <c r="D48" s="153">
        <v>1</v>
      </c>
      <c r="E48" s="153" t="s">
        <v>467</v>
      </c>
      <c r="F48" s="153" t="s">
        <v>584</v>
      </c>
      <c r="G48" s="153" t="s">
        <v>19</v>
      </c>
      <c r="H48" s="153">
        <v>0</v>
      </c>
      <c r="I48" s="153">
        <v>0</v>
      </c>
      <c r="J48" s="153">
        <v>0</v>
      </c>
      <c r="K48" s="153" t="s">
        <v>19</v>
      </c>
      <c r="L48" s="153">
        <v>0</v>
      </c>
      <c r="M48" s="153" t="s">
        <v>19</v>
      </c>
      <c r="N48" s="153" t="s">
        <v>574</v>
      </c>
      <c r="O48" s="153" t="s">
        <v>19</v>
      </c>
      <c r="P48" s="153" t="str">
        <f>VLOOKUP($F48,'Plan de acci�n consolidado 2025'!$G$4:$X$484,11,0)</f>
        <v>Certificar el cumplimiento de la ISO 14001  (Certificación de 1ra recertificación ISO 14001:2015) Reporte y/o informe final de auditoría de 1ra recertificación ISO 14001:2015)</v>
      </c>
      <c r="Q48" s="153">
        <f>VLOOKUP($F48,'Plan de acci�n consolidado 2025'!$G$4:$X$484,12,0)</f>
        <v>20</v>
      </c>
      <c r="R48" s="153">
        <f>VLOOKUP($F48,'Plan de acci�n consolidado 2025'!$G$4:$X$484,13,0)</f>
        <v>1</v>
      </c>
      <c r="S48" s="153" t="str">
        <f>VLOOKUP($F48,'Plan de acci�n consolidado 2025'!$G$4:$X$484,14,0)</f>
        <v>Númerica</v>
      </c>
      <c r="T48" s="153" t="str">
        <f>VLOOKUP($F48,'Plan de acci�n consolidado 2025'!$G$4:$X$484,15,0)</f>
        <v># de recertificaciones y seguimientos a la norma ISO 14001-2015 realizada / 1 recertificaciones y seguimientos a la norma ISO 14001-2015  a realizar</v>
      </c>
      <c r="U48" s="182">
        <f>VLOOKUP($F48,'Plan de acci�n consolidado 2025'!$G$4:$X$484,16,0)</f>
        <v>45931</v>
      </c>
      <c r="V48" s="182">
        <f>VLOOKUP($F48,'Plan de acci�n consolidado 2025'!$G$4:$X$484,17,0)</f>
        <v>46013</v>
      </c>
      <c r="W48" s="153" t="str">
        <f>VLOOKUP($F48,'Plan de acci�n consolidado 2025'!$G$4:$X$484,18,0)</f>
        <v>142-GRUPO DE TRABAJO DE SERVICIOS ADMINISTRATIVOS Y RECURSOS FÍSICOS</v>
      </c>
      <c r="X48" s="153">
        <v>20</v>
      </c>
      <c r="Y48" s="153">
        <v>0</v>
      </c>
      <c r="Z48" s="153">
        <v>0</v>
      </c>
      <c r="AA48" s="291"/>
      <c r="AB48" s="292">
        <v>0</v>
      </c>
      <c r="AC48" s="292">
        <v>0</v>
      </c>
      <c r="AD48" s="291"/>
      <c r="AE48" s="292">
        <v>0</v>
      </c>
      <c r="AF48" s="533">
        <v>0</v>
      </c>
      <c r="XFD48" s="66"/>
    </row>
    <row r="49" spans="1:32 16384:16384" ht="58.5" customHeight="1" x14ac:dyDescent="0.25">
      <c r="A49" s="183" t="s">
        <v>587</v>
      </c>
      <c r="B49" s="528" t="s">
        <v>587</v>
      </c>
      <c r="C49" s="534" t="s">
        <v>2361</v>
      </c>
      <c r="D49" s="174">
        <v>1</v>
      </c>
      <c r="E49" s="174" t="s">
        <v>460</v>
      </c>
      <c r="F49" s="174" t="s">
        <v>587</v>
      </c>
      <c r="G49" s="174" t="s">
        <v>462</v>
      </c>
      <c r="H49" s="174" t="s">
        <v>12</v>
      </c>
      <c r="I49" s="174" t="s">
        <v>1390</v>
      </c>
      <c r="J49" s="174" t="s">
        <v>1391</v>
      </c>
      <c r="K49" s="174" t="s">
        <v>1812</v>
      </c>
      <c r="L49" s="174">
        <v>0</v>
      </c>
      <c r="M49" s="174" t="s">
        <v>22</v>
      </c>
      <c r="N49" s="174" t="s">
        <v>588</v>
      </c>
      <c r="O49" s="174" t="s">
        <v>1540</v>
      </c>
      <c r="P49" s="174" t="str">
        <f>VLOOKUP($F49,'Plan de acci�n consolidado 2025'!$G$4:$X$484,11,0)</f>
        <v>SIC alineada a la directriz de manejo de imágen y plan de medios de la Presidencia de la República, realizada. (Informe de contenidos producidos)</v>
      </c>
      <c r="Q49" s="174">
        <f>VLOOKUP($F49,'Plan de acci�n consolidado 2025'!$G$4:$X$484,12,0)</f>
        <v>30</v>
      </c>
      <c r="R49" s="174">
        <f>VLOOKUP($F49,'Plan de acci�n consolidado 2025'!$G$4:$X$484,13,0)</f>
        <v>100</v>
      </c>
      <c r="S49" s="174" t="str">
        <f>VLOOKUP($F49,'Plan de acci�n consolidado 2025'!$G$4:$X$484,14,0)</f>
        <v>Porcentual</v>
      </c>
      <c r="T49" s="174" t="str">
        <f>VLOOKUP($F49,'Plan de acci�n consolidado 2025'!$G$4:$X$484,15,0)</f>
        <v>% de manejo de imagen y  plan de medios de la presidencia de la republica realizada / 100% de manejo de imagen y  plan de medios de la presidencia de la republica a realizar</v>
      </c>
      <c r="U49" s="175">
        <f>VLOOKUP($F49,'Plan de acci�n consolidado 2025'!$G$4:$X$484,16,0)</f>
        <v>45691</v>
      </c>
      <c r="V49" s="175">
        <f>VLOOKUP($F49,'Plan de acci�n consolidado 2025'!$G$4:$X$484,17,0)</f>
        <v>46022</v>
      </c>
      <c r="W49" s="174" t="str">
        <f>VLOOKUP($F49,'Plan de acci�n consolidado 2025'!$G$4:$X$484,18,0)</f>
        <v>73-GRUPO DE TRABAJO DE COMUNICACION</v>
      </c>
      <c r="X49" s="174">
        <v>30</v>
      </c>
      <c r="Y49" s="174">
        <v>100</v>
      </c>
      <c r="Z49" s="174" t="s">
        <v>2362</v>
      </c>
      <c r="AA49" s="289"/>
      <c r="AB49" s="290">
        <v>100</v>
      </c>
      <c r="AC49" s="290" t="s">
        <v>2363</v>
      </c>
      <c r="AD49" s="289"/>
      <c r="AE49" s="290">
        <v>0</v>
      </c>
      <c r="AF49" s="535">
        <v>30</v>
      </c>
    </row>
    <row r="50" spans="1:32 16384:16384" ht="58.5" customHeight="1" x14ac:dyDescent="0.25">
      <c r="A50" s="66" t="s">
        <v>590</v>
      </c>
      <c r="B50" s="288" t="s">
        <v>590</v>
      </c>
      <c r="C50" s="532" t="s">
        <v>2361</v>
      </c>
      <c r="D50" s="153">
        <v>1</v>
      </c>
      <c r="E50" s="153" t="s">
        <v>467</v>
      </c>
      <c r="F50" s="153" t="s">
        <v>590</v>
      </c>
      <c r="G50" s="153" t="s">
        <v>19</v>
      </c>
      <c r="H50" s="153">
        <v>0</v>
      </c>
      <c r="I50" s="153">
        <v>0</v>
      </c>
      <c r="J50" s="153">
        <v>0</v>
      </c>
      <c r="K50" s="153" t="s">
        <v>19</v>
      </c>
      <c r="L50" s="153">
        <v>0</v>
      </c>
      <c r="M50" s="153" t="s">
        <v>19</v>
      </c>
      <c r="N50" s="153" t="s">
        <v>588</v>
      </c>
      <c r="O50" s="153" t="s">
        <v>19</v>
      </c>
      <c r="P50" s="153" t="str">
        <f>VLOOKUP($F50,'Plan de acci�n consolidado 2025'!$G$4:$X$484,11,0)</f>
        <v>Producir los boletines, foto noticias, videos y/o ruedas de prensa de conformidad con la directriz de Presidencia sobre el manejo de imágen (Documento con evidencias)</v>
      </c>
      <c r="Q50" s="153">
        <f>VLOOKUP($F50,'Plan de acci�n consolidado 2025'!$G$4:$X$484,12,0)</f>
        <v>80</v>
      </c>
      <c r="R50" s="153">
        <f>VLOOKUP($F50,'Plan de acci�n consolidado 2025'!$G$4:$X$484,13,0)</f>
        <v>100</v>
      </c>
      <c r="S50" s="153" t="str">
        <f>VLOOKUP($F50,'Plan de acci�n consolidado 2025'!$G$4:$X$484,14,0)</f>
        <v>Porcentual</v>
      </c>
      <c r="T50" s="153" t="str">
        <f>VLOOKUP($F50,'Plan de acci�n consolidado 2025'!$G$4:$X$484,15,0)</f>
        <v>% de boletines, foto noticias, videos y ruedas de prensa  de conformidad con la directriz de presidencia producidos / 100% de boletines, foto noticias, videos y ruedas de prensa a producir</v>
      </c>
      <c r="U50" s="182">
        <f>VLOOKUP($F50,'Plan de acci�n consolidado 2025'!$G$4:$X$484,16,0)</f>
        <v>45691</v>
      </c>
      <c r="V50" s="182">
        <f>VLOOKUP($F50,'Plan de acci�n consolidado 2025'!$G$4:$X$484,17,0)</f>
        <v>46022</v>
      </c>
      <c r="W50" s="153" t="str">
        <f>VLOOKUP($F50,'Plan de acci�n consolidado 2025'!$G$4:$X$484,18,0)</f>
        <v>73-GRUPO DE TRABAJO DE COMUNICACION</v>
      </c>
      <c r="X50" s="153">
        <v>24</v>
      </c>
      <c r="Y50" s="153">
        <v>100</v>
      </c>
      <c r="Z50" s="153" t="s">
        <v>2364</v>
      </c>
      <c r="AA50" s="291"/>
      <c r="AB50" s="292">
        <v>100</v>
      </c>
      <c r="AC50" s="292" t="s">
        <v>2365</v>
      </c>
      <c r="AD50" s="291"/>
      <c r="AE50" s="292">
        <v>0</v>
      </c>
      <c r="AF50" s="533">
        <v>24</v>
      </c>
      <c r="XFD50" s="66"/>
    </row>
    <row r="51" spans="1:32 16384:16384" ht="58.5" customHeight="1" x14ac:dyDescent="0.25">
      <c r="A51" s="66" t="s">
        <v>592</v>
      </c>
      <c r="B51" s="288" t="s">
        <v>592</v>
      </c>
      <c r="C51" s="532" t="s">
        <v>2361</v>
      </c>
      <c r="D51" s="153">
        <v>1</v>
      </c>
      <c r="E51" s="153" t="s">
        <v>467</v>
      </c>
      <c r="F51" s="153" t="s">
        <v>592</v>
      </c>
      <c r="G51" s="153" t="s">
        <v>19</v>
      </c>
      <c r="H51" s="153">
        <v>0</v>
      </c>
      <c r="I51" s="153">
        <v>0</v>
      </c>
      <c r="J51" s="153">
        <v>0</v>
      </c>
      <c r="K51" s="153" t="s">
        <v>19</v>
      </c>
      <c r="L51" s="153">
        <v>0</v>
      </c>
      <c r="M51" s="153" t="s">
        <v>19</v>
      </c>
      <c r="N51" s="153" t="s">
        <v>588</v>
      </c>
      <c r="O51" s="153" t="s">
        <v>19</v>
      </c>
      <c r="P51" s="153" t="str">
        <f>VLOOKUP($F51,'Plan de acci�n consolidado 2025'!$G$4:$X$484,11,0)</f>
        <v>Consolidar el informe final de los contenidos producidos por la SIC respecto a la directriz de manejo de imagen del gobierno nacional. (Informe consoldiado de los contenidos producidos)</v>
      </c>
      <c r="Q51" s="153">
        <f>VLOOKUP($F51,'Plan de acci�n consolidado 2025'!$G$4:$X$484,12,0)</f>
        <v>20</v>
      </c>
      <c r="R51" s="153">
        <f>VLOOKUP($F51,'Plan de acci�n consolidado 2025'!$G$4:$X$484,13,0)</f>
        <v>100</v>
      </c>
      <c r="S51" s="153" t="str">
        <f>VLOOKUP($F51,'Plan de acci�n consolidado 2025'!$G$4:$X$484,14,0)</f>
        <v>Porcentual</v>
      </c>
      <c r="T51" s="153" t="str">
        <f>VLOOKUP($F51,'Plan de acci�n consolidado 2025'!$G$4:$X$484,15,0)</f>
        <v>% de informes finales de los contenidos producidos elaborados / 100% de informes finales de los contenidos producidos a elaborar</v>
      </c>
      <c r="U51" s="182">
        <f>VLOOKUP($F51,'Plan de acci�n consolidado 2025'!$G$4:$X$484,16,0)</f>
        <v>45993</v>
      </c>
      <c r="V51" s="182">
        <f>VLOOKUP($F51,'Plan de acci�n consolidado 2025'!$G$4:$X$484,17,0)</f>
        <v>46022</v>
      </c>
      <c r="W51" s="153" t="str">
        <f>VLOOKUP($F51,'Plan de acci�n consolidado 2025'!$G$4:$X$484,18,0)</f>
        <v>73-GRUPO DE TRABAJO DE COMUNICACION</v>
      </c>
      <c r="X51" s="153">
        <v>6</v>
      </c>
      <c r="Y51" s="153">
        <v>0</v>
      </c>
      <c r="Z51" s="153">
        <v>0</v>
      </c>
      <c r="AA51" s="291"/>
      <c r="AB51" s="292">
        <v>0</v>
      </c>
      <c r="AC51" s="292">
        <v>0</v>
      </c>
      <c r="AD51" s="291"/>
      <c r="AE51" s="292">
        <v>0</v>
      </c>
      <c r="AF51" s="533">
        <v>0</v>
      </c>
      <c r="XFD51" s="66"/>
    </row>
    <row r="52" spans="1:32 16384:16384" ht="58.5" customHeight="1" x14ac:dyDescent="0.25">
      <c r="A52" s="183" t="s">
        <v>594</v>
      </c>
      <c r="B52" s="528" t="s">
        <v>594</v>
      </c>
      <c r="C52" s="534" t="s">
        <v>2361</v>
      </c>
      <c r="D52" s="174">
        <v>1</v>
      </c>
      <c r="E52" s="174" t="s">
        <v>460</v>
      </c>
      <c r="F52" s="174" t="s">
        <v>594</v>
      </c>
      <c r="G52" s="174" t="s">
        <v>462</v>
      </c>
      <c r="H52" s="174" t="s">
        <v>12</v>
      </c>
      <c r="I52" s="174" t="s">
        <v>1390</v>
      </c>
      <c r="J52" s="174" t="s">
        <v>1391</v>
      </c>
      <c r="K52" s="174" t="s">
        <v>1812</v>
      </c>
      <c r="L52" s="174">
        <v>0</v>
      </c>
      <c r="M52" s="174" t="s">
        <v>22</v>
      </c>
      <c r="N52" s="174" t="s">
        <v>588</v>
      </c>
      <c r="O52" s="174">
        <v>0</v>
      </c>
      <c r="P52" s="174" t="str">
        <f>VLOOKUP($F52,'Plan de acci�n consolidado 2025'!$G$4:$X$484,11,0)</f>
        <v>Estrategia para el fortalecimiento de los procesos de comunicación interna de la Entidad, asegurando el flujo efectivo de la información, el fomento de las interacciones y la motivación del personal que permita la alineación con los objetivos estratégicos institucionales, elaborada e implementada. (Informe de resultados de implementación)</v>
      </c>
      <c r="Q52" s="174">
        <f>VLOOKUP($F52,'Plan de acci�n consolidado 2025'!$G$4:$X$484,12,0)</f>
        <v>20</v>
      </c>
      <c r="R52" s="174">
        <f>VLOOKUP($F52,'Plan de acci�n consolidado 2025'!$G$4:$X$484,13,0)</f>
        <v>100</v>
      </c>
      <c r="S52" s="174" t="str">
        <f>VLOOKUP($F52,'Plan de acci�n consolidado 2025'!$G$4:$X$484,14,0)</f>
        <v>Porcentual</v>
      </c>
      <c r="T52" s="174" t="str">
        <f>VLOOKUP($F52,'Plan de acci�n consolidado 2025'!$G$4:$X$484,15,0)</f>
        <v>% de avance logrado plan de trabajo / 100% de avance propuesto plan de trabajo</v>
      </c>
      <c r="U52" s="175">
        <f>VLOOKUP($F52,'Plan de acci�n consolidado 2025'!$G$4:$X$484,16,0)</f>
        <v>45691</v>
      </c>
      <c r="V52" s="175">
        <f>VLOOKUP($F52,'Plan de acci�n consolidado 2025'!$G$4:$X$484,17,0)</f>
        <v>46003</v>
      </c>
      <c r="W52" s="174" t="str">
        <f>VLOOKUP($F52,'Plan de acci�n consolidado 2025'!$G$4:$X$484,18,0)</f>
        <v>100-SECRETARIA GENERAL;
73-GRUPO DE TRABAJO DE COMUNICACION</v>
      </c>
      <c r="X52" s="174">
        <v>20</v>
      </c>
      <c r="Y52" s="174">
        <v>0</v>
      </c>
      <c r="Z52" s="174">
        <v>0</v>
      </c>
      <c r="AA52" s="289"/>
      <c r="AB52" s="290">
        <v>0</v>
      </c>
      <c r="AC52" s="290">
        <v>0</v>
      </c>
      <c r="AD52" s="289"/>
      <c r="AE52" s="290">
        <v>0</v>
      </c>
      <c r="AF52" s="535">
        <v>0</v>
      </c>
    </row>
    <row r="53" spans="1:32 16384:16384" ht="58.5" customHeight="1" x14ac:dyDescent="0.25">
      <c r="A53" s="66" t="s">
        <v>596</v>
      </c>
      <c r="B53" s="288" t="s">
        <v>596</v>
      </c>
      <c r="C53" s="532" t="s">
        <v>2361</v>
      </c>
      <c r="D53" s="153">
        <v>1</v>
      </c>
      <c r="E53" s="153" t="s">
        <v>467</v>
      </c>
      <c r="F53" s="153" t="s">
        <v>596</v>
      </c>
      <c r="G53" s="153" t="s">
        <v>19</v>
      </c>
      <c r="H53" s="153">
        <v>0</v>
      </c>
      <c r="I53" s="153">
        <v>0</v>
      </c>
      <c r="J53" s="153">
        <v>0</v>
      </c>
      <c r="K53" s="153" t="s">
        <v>19</v>
      </c>
      <c r="L53" s="153">
        <v>0</v>
      </c>
      <c r="M53" s="153" t="s">
        <v>19</v>
      </c>
      <c r="N53" s="153" t="s">
        <v>588</v>
      </c>
      <c r="O53" s="153" t="s">
        <v>19</v>
      </c>
      <c r="P53" s="153" t="str">
        <f>VLOOKUP($F53,'Plan de acci�n consolidado 2025'!$G$4:$X$484,11,0)</f>
        <v>Realizar un diagnóstico de las necesidades para la comunicaciones internas (Documento de diagnóstico)</v>
      </c>
      <c r="Q53" s="153">
        <f>VLOOKUP($F53,'Plan de acci�n consolidado 2025'!$G$4:$X$484,12,0)</f>
        <v>20</v>
      </c>
      <c r="R53" s="153">
        <f>VLOOKUP($F53,'Plan de acci�n consolidado 2025'!$G$4:$X$484,13,0)</f>
        <v>1</v>
      </c>
      <c r="S53" s="153" t="str">
        <f>VLOOKUP($F53,'Plan de acci�n consolidado 2025'!$G$4:$X$484,14,0)</f>
        <v>Númerica</v>
      </c>
      <c r="T53" s="153" t="str">
        <f>VLOOKUP($F53,'Plan de acci�n consolidado 2025'!$G$4:$X$484,15,0)</f>
        <v># de diagnósticos de necesidades de comunicación interna realizados / 1 diagnósticos de necesidades de comunicación interna a realizar</v>
      </c>
      <c r="U53" s="182">
        <f>VLOOKUP($F53,'Plan de acci�n consolidado 2025'!$G$4:$X$484,16,0)</f>
        <v>45691</v>
      </c>
      <c r="V53" s="182">
        <f>VLOOKUP($F53,'Plan de acci�n consolidado 2025'!$G$4:$X$484,17,0)</f>
        <v>45744</v>
      </c>
      <c r="W53" s="153" t="str">
        <f>VLOOKUP($F53,'Plan de acci�n consolidado 2025'!$G$4:$X$484,18,0)</f>
        <v>73-GRUPO DE TRABAJO DE COMUNICACION</v>
      </c>
      <c r="X53" s="153">
        <v>4</v>
      </c>
      <c r="Y53" s="153">
        <v>100</v>
      </c>
      <c r="Z53" s="153" t="s">
        <v>2366</v>
      </c>
      <c r="AA53" s="291">
        <v>45744</v>
      </c>
      <c r="AB53" s="292">
        <v>100</v>
      </c>
      <c r="AC53" s="292" t="s">
        <v>2367</v>
      </c>
      <c r="AD53" s="291">
        <v>45744</v>
      </c>
      <c r="AE53" s="292">
        <v>90</v>
      </c>
      <c r="AF53" s="533">
        <v>4</v>
      </c>
      <c r="XFD53" s="66"/>
    </row>
    <row r="54" spans="1:32 16384:16384" ht="58.5" customHeight="1" x14ac:dyDescent="0.25">
      <c r="A54" s="66" t="s">
        <v>598</v>
      </c>
      <c r="B54" s="288" t="s">
        <v>598</v>
      </c>
      <c r="C54" s="532" t="s">
        <v>2361</v>
      </c>
      <c r="D54" s="153">
        <v>1</v>
      </c>
      <c r="E54" s="153" t="s">
        <v>467</v>
      </c>
      <c r="F54" s="153" t="s">
        <v>598</v>
      </c>
      <c r="G54" s="153" t="s">
        <v>19</v>
      </c>
      <c r="H54" s="153">
        <v>0</v>
      </c>
      <c r="I54" s="153">
        <v>0</v>
      </c>
      <c r="J54" s="153">
        <v>0</v>
      </c>
      <c r="K54" s="153" t="s">
        <v>19</v>
      </c>
      <c r="L54" s="153">
        <v>0</v>
      </c>
      <c r="M54" s="153" t="s">
        <v>19</v>
      </c>
      <c r="N54" s="153" t="s">
        <v>588</v>
      </c>
      <c r="O54" s="153" t="s">
        <v>19</v>
      </c>
      <c r="P54" s="153" t="str">
        <f>VLOOKUP($F54,'Plan de acci�n consolidado 2025'!$G$4:$X$484,11,0)</f>
        <v>Elaborar la estrategia de comunicaciones internas que incluya el plan de trabajo para su realización (Documento de estrategia que incluya plan de trabajo)</v>
      </c>
      <c r="Q54" s="153">
        <f>VLOOKUP($F54,'Plan de acci�n consolidado 2025'!$G$4:$X$484,12,0)</f>
        <v>30</v>
      </c>
      <c r="R54" s="153">
        <f>VLOOKUP($F54,'Plan de acci�n consolidado 2025'!$G$4:$X$484,13,0)</f>
        <v>100</v>
      </c>
      <c r="S54" s="153" t="str">
        <f>VLOOKUP($F54,'Plan de acci�n consolidado 2025'!$G$4:$X$484,14,0)</f>
        <v>Porcentual</v>
      </c>
      <c r="T54" s="153" t="str">
        <f>VLOOKUP($F54,'Plan de acci�n consolidado 2025'!$G$4:$X$484,15,0)</f>
        <v>% de estrategias de comunicaciones internas y planes de trabajo elaborados / 100% de estrategias de comunicaciones internas y planes de trabajo a elaborar</v>
      </c>
      <c r="U54" s="182">
        <f>VLOOKUP($F54,'Plan de acci�n consolidado 2025'!$G$4:$X$484,16,0)</f>
        <v>45748</v>
      </c>
      <c r="V54" s="182">
        <f>VLOOKUP($F54,'Plan de acci�n consolidado 2025'!$G$4:$X$484,17,0)</f>
        <v>45777</v>
      </c>
      <c r="W54" s="153" t="str">
        <f>VLOOKUP($F54,'Plan de acci�n consolidado 2025'!$G$4:$X$484,18,0)</f>
        <v>73-GRUPO DE TRABAJO DE COMUNICACION</v>
      </c>
      <c r="X54" s="153">
        <v>6</v>
      </c>
      <c r="Y54" s="153">
        <v>100</v>
      </c>
      <c r="Z54" s="153" t="s">
        <v>2368</v>
      </c>
      <c r="AA54" s="291">
        <v>45777</v>
      </c>
      <c r="AB54" s="292">
        <v>100</v>
      </c>
      <c r="AC54" s="292" t="s">
        <v>2369</v>
      </c>
      <c r="AD54" s="291">
        <v>45777</v>
      </c>
      <c r="AE54" s="292">
        <v>100</v>
      </c>
      <c r="AF54" s="533">
        <v>6</v>
      </c>
      <c r="XFD54" s="66"/>
    </row>
    <row r="55" spans="1:32 16384:16384" ht="58.5" customHeight="1" x14ac:dyDescent="0.25">
      <c r="A55" s="66" t="s">
        <v>600</v>
      </c>
      <c r="B55" s="288" t="s">
        <v>600</v>
      </c>
      <c r="C55" s="532" t="s">
        <v>2361</v>
      </c>
      <c r="D55" s="153">
        <v>1</v>
      </c>
      <c r="E55" s="153" t="s">
        <v>467</v>
      </c>
      <c r="F55" s="153" t="s">
        <v>600</v>
      </c>
      <c r="G55" s="153" t="s">
        <v>19</v>
      </c>
      <c r="H55" s="153">
        <v>0</v>
      </c>
      <c r="I55" s="153">
        <v>0</v>
      </c>
      <c r="J55" s="153">
        <v>0</v>
      </c>
      <c r="K55" s="153" t="s">
        <v>19</v>
      </c>
      <c r="L55" s="153">
        <v>0</v>
      </c>
      <c r="M55" s="153" t="s">
        <v>19</v>
      </c>
      <c r="N55" s="153" t="s">
        <v>588</v>
      </c>
      <c r="O55" s="153" t="s">
        <v>19</v>
      </c>
      <c r="P55" s="153" t="str">
        <f>VLOOKUP($F55,'Plan de acci�n consolidado 2025'!$G$4:$X$484,11,0)</f>
        <v>Ejecutar el Plan de trabajo de la estrategia de comunicaciones internas (Documento de seguimiento trimestral)</v>
      </c>
      <c r="Q55" s="153">
        <f>VLOOKUP($F55,'Plan de acci�n consolidado 2025'!$G$4:$X$484,12,0)</f>
        <v>40</v>
      </c>
      <c r="R55" s="153">
        <f>VLOOKUP($F55,'Plan de acci�n consolidado 2025'!$G$4:$X$484,13,0)</f>
        <v>3</v>
      </c>
      <c r="S55" s="153" t="str">
        <f>VLOOKUP($F55,'Plan de acci�n consolidado 2025'!$G$4:$X$484,14,0)</f>
        <v>Númerica</v>
      </c>
      <c r="T55" s="153" t="str">
        <f>VLOOKUP($F55,'Plan de acci�n consolidado 2025'!$G$4:$X$484,15,0)</f>
        <v># de plan de trabajo de la estrategias de comunicaciones internas ejecutado / 3 plan de trabajo de la estrategias de comunicaciones internas a ejecutar</v>
      </c>
      <c r="U55" s="182">
        <f>VLOOKUP($F55,'Plan de acci�n consolidado 2025'!$G$4:$X$484,16,0)</f>
        <v>45748</v>
      </c>
      <c r="V55" s="182">
        <f>VLOOKUP($F55,'Plan de acci�n consolidado 2025'!$G$4:$X$484,17,0)</f>
        <v>45982</v>
      </c>
      <c r="W55" s="153" t="str">
        <f>VLOOKUP($F55,'Plan de acci�n consolidado 2025'!$G$4:$X$484,18,0)</f>
        <v>100-SECRETARIA GENERAL;
73-GRUPO DE TRABAJO DE COMUNICACION</v>
      </c>
      <c r="X55" s="153">
        <v>8</v>
      </c>
      <c r="Y55" s="153">
        <v>44</v>
      </c>
      <c r="Z55" s="153" t="s">
        <v>2370</v>
      </c>
      <c r="AA55" s="291"/>
      <c r="AB55" s="292">
        <v>44</v>
      </c>
      <c r="AC55" s="292" t="s">
        <v>2371</v>
      </c>
      <c r="AD55" s="291"/>
      <c r="AE55" s="292">
        <v>0</v>
      </c>
      <c r="AF55" s="533">
        <v>3.52</v>
      </c>
      <c r="XFD55" s="66"/>
    </row>
    <row r="56" spans="1:32 16384:16384" ht="58.5" customHeight="1" x14ac:dyDescent="0.25">
      <c r="A56" s="66" t="s">
        <v>602</v>
      </c>
      <c r="B56" s="288" t="s">
        <v>602</v>
      </c>
      <c r="C56" s="532" t="s">
        <v>2361</v>
      </c>
      <c r="D56" s="153">
        <v>1</v>
      </c>
      <c r="E56" s="153" t="s">
        <v>467</v>
      </c>
      <c r="F56" s="153" t="s">
        <v>602</v>
      </c>
      <c r="G56" s="153" t="s">
        <v>19</v>
      </c>
      <c r="H56" s="153">
        <v>0</v>
      </c>
      <c r="I56" s="153">
        <v>0</v>
      </c>
      <c r="J56" s="153">
        <v>0</v>
      </c>
      <c r="K56" s="153" t="s">
        <v>19</v>
      </c>
      <c r="L56" s="153">
        <v>0</v>
      </c>
      <c r="M56" s="153" t="s">
        <v>19</v>
      </c>
      <c r="N56" s="153" t="s">
        <v>588</v>
      </c>
      <c r="O56" s="153" t="s">
        <v>19</v>
      </c>
      <c r="P56" s="153" t="str">
        <f>VLOOKUP($F56,'Plan de acci�n consolidado 2025'!$G$4:$X$484,11,0)</f>
        <v>Elaborar informe final de los resultados de la implementación de la estrategia de comunicaciones internas (Informe de resultados de implementación)</v>
      </c>
      <c r="Q56" s="153">
        <f>VLOOKUP($F56,'Plan de acci�n consolidado 2025'!$G$4:$X$484,12,0)</f>
        <v>10</v>
      </c>
      <c r="R56" s="153">
        <f>VLOOKUP($F56,'Plan de acci�n consolidado 2025'!$G$4:$X$484,13,0)</f>
        <v>1</v>
      </c>
      <c r="S56" s="153" t="str">
        <f>VLOOKUP($F56,'Plan de acci�n consolidado 2025'!$G$4:$X$484,14,0)</f>
        <v>Númerica</v>
      </c>
      <c r="T56" s="153" t="str">
        <f>VLOOKUP($F56,'Plan de acci�n consolidado 2025'!$G$4:$X$484,15,0)</f>
        <v># de informes de resultados de la implementación de la estrategia de comunicaciones internas elaborados / 1 informes de resultados de la implementación de la estrategia de comunicaciones internas a elaborar</v>
      </c>
      <c r="U56" s="182">
        <f>VLOOKUP($F56,'Plan de acci�n consolidado 2025'!$G$4:$X$484,16,0)</f>
        <v>45985</v>
      </c>
      <c r="V56" s="182">
        <f>VLOOKUP($F56,'Plan de acci�n consolidado 2025'!$G$4:$X$484,17,0)</f>
        <v>46003</v>
      </c>
      <c r="W56" s="153" t="str">
        <f>VLOOKUP($F56,'Plan de acci�n consolidado 2025'!$G$4:$X$484,18,0)</f>
        <v>100-SECRETARIA GENERAL;
73-GRUPO DE TRABAJO DE COMUNICACION</v>
      </c>
      <c r="X56" s="153">
        <v>2</v>
      </c>
      <c r="Y56" s="153">
        <v>0</v>
      </c>
      <c r="Z56" s="153">
        <v>0</v>
      </c>
      <c r="AA56" s="291"/>
      <c r="AB56" s="292">
        <v>0</v>
      </c>
      <c r="AC56" s="292">
        <v>0</v>
      </c>
      <c r="AD56" s="291"/>
      <c r="AE56" s="292">
        <v>0</v>
      </c>
      <c r="AF56" s="533">
        <v>0</v>
      </c>
      <c r="XFD56" s="66"/>
    </row>
    <row r="57" spans="1:32 16384:16384" ht="58.5" customHeight="1" x14ac:dyDescent="0.25">
      <c r="A57" s="183" t="s">
        <v>604</v>
      </c>
      <c r="B57" s="528" t="s">
        <v>604</v>
      </c>
      <c r="C57" s="534" t="s">
        <v>2361</v>
      </c>
      <c r="D57" s="174">
        <v>1</v>
      </c>
      <c r="E57" s="174" t="s">
        <v>460</v>
      </c>
      <c r="F57" s="174" t="s">
        <v>604</v>
      </c>
      <c r="G57" s="174" t="s">
        <v>462</v>
      </c>
      <c r="H57" s="174" t="s">
        <v>10</v>
      </c>
      <c r="I57" s="174" t="s">
        <v>1394</v>
      </c>
      <c r="J57" s="174" t="s">
        <v>1395</v>
      </c>
      <c r="K57" s="174" t="s">
        <v>1812</v>
      </c>
      <c r="L57" s="174">
        <v>0</v>
      </c>
      <c r="M57" s="174" t="s">
        <v>22</v>
      </c>
      <c r="N57" s="174" t="s">
        <v>588</v>
      </c>
      <c r="O57" s="174">
        <v>0</v>
      </c>
      <c r="P57" s="174" t="str">
        <f>VLOOKUP($F57,'Plan de acci�n consolidado 2025'!$G$4:$X$484,11,0)</f>
        <v>Estrategia de fortalecimiento de la difusión de la misionalidad de la Entidad a nivel nacional, elaborada e implementada (Informe de resultados de implementación)</v>
      </c>
      <c r="Q57" s="174">
        <f>VLOOKUP($F57,'Plan de acci�n consolidado 2025'!$G$4:$X$484,12,0)</f>
        <v>30</v>
      </c>
      <c r="R57" s="174">
        <f>VLOOKUP($F57,'Plan de acci�n consolidado 2025'!$G$4:$X$484,13,0)</f>
        <v>100</v>
      </c>
      <c r="S57" s="174" t="str">
        <f>VLOOKUP($F57,'Plan de acci�n consolidado 2025'!$G$4:$X$484,14,0)</f>
        <v>Porcentual</v>
      </c>
      <c r="T57" s="174" t="str">
        <f>VLOOKUP($F57,'Plan de acci�n consolidado 2025'!$G$4:$X$484,15,0)</f>
        <v>% de avance logrado plan de trabajo / 100% de avance propuesto plan de trabajo</v>
      </c>
      <c r="U57" s="175">
        <f>VLOOKUP($F57,'Plan de acci�n consolidado 2025'!$G$4:$X$484,16,0)</f>
        <v>45672</v>
      </c>
      <c r="V57" s="175">
        <f>VLOOKUP($F57,'Plan de acci�n consolidado 2025'!$G$4:$X$484,17,0)</f>
        <v>46022</v>
      </c>
      <c r="W57" s="174" t="str">
        <f>VLOOKUP($F57,'Plan de acci�n consolidado 2025'!$G$4:$X$484,18,0)</f>
        <v>73-GRUPO DE TRABAJO DE COMUNICACION</v>
      </c>
      <c r="X57" s="174">
        <v>30</v>
      </c>
      <c r="Y57" s="174">
        <v>0</v>
      </c>
      <c r="Z57" s="174">
        <v>0</v>
      </c>
      <c r="AA57" s="289"/>
      <c r="AB57" s="290">
        <v>0</v>
      </c>
      <c r="AC57" s="290">
        <v>0</v>
      </c>
      <c r="AD57" s="289"/>
      <c r="AE57" s="290">
        <v>0</v>
      </c>
      <c r="AF57" s="535">
        <v>0</v>
      </c>
    </row>
    <row r="58" spans="1:32 16384:16384" ht="58.5" customHeight="1" x14ac:dyDescent="0.25">
      <c r="A58" s="66" t="s">
        <v>605</v>
      </c>
      <c r="B58" s="288" t="s">
        <v>605</v>
      </c>
      <c r="C58" s="532" t="s">
        <v>2361</v>
      </c>
      <c r="D58" s="153">
        <v>1</v>
      </c>
      <c r="E58" s="153" t="s">
        <v>467</v>
      </c>
      <c r="F58" s="153" t="s">
        <v>605</v>
      </c>
      <c r="G58" s="153" t="s">
        <v>19</v>
      </c>
      <c r="H58" s="153">
        <v>0</v>
      </c>
      <c r="I58" s="153">
        <v>0</v>
      </c>
      <c r="J58" s="153">
        <v>0</v>
      </c>
      <c r="K58" s="153" t="s">
        <v>19</v>
      </c>
      <c r="L58" s="153">
        <v>0</v>
      </c>
      <c r="M58" s="153" t="s">
        <v>19</v>
      </c>
      <c r="N58" s="153" t="s">
        <v>588</v>
      </c>
      <c r="O58" s="153" t="s">
        <v>19</v>
      </c>
      <c r="P58" s="153" t="str">
        <f>VLOOKUP($F58,'Plan de acci�n consolidado 2025'!$G$4:$X$484,11,0)</f>
        <v>Diseñar la estrategia de fortalecimiento de la difusión de la misionalidad de la Entidad a nivel nacional que incluya el plan de trabajo de ejecución  (Documento de estrategia que incluya plan de trabajo)</v>
      </c>
      <c r="Q58" s="153">
        <f>VLOOKUP($F58,'Plan de acci�n consolidado 2025'!$G$4:$X$484,12,0)</f>
        <v>30</v>
      </c>
      <c r="R58" s="153">
        <f>VLOOKUP($F58,'Plan de acci�n consolidado 2025'!$G$4:$X$484,13,0)</f>
        <v>1</v>
      </c>
      <c r="S58" s="153" t="str">
        <f>VLOOKUP($F58,'Plan de acci�n consolidado 2025'!$G$4:$X$484,14,0)</f>
        <v>Númerica</v>
      </c>
      <c r="T58" s="153" t="str">
        <f>VLOOKUP($F58,'Plan de acci�n consolidado 2025'!$G$4:$X$484,15,0)</f>
        <v># de estrategias de fortalecimiento de la difusión de la misionalidad de la Entidad y plan de trabajo elaboradas / 1 estrategias de fortalecimiento de la difusión de la misionalidad de la Entidad y plan de trabajo a elaborar</v>
      </c>
      <c r="U58" s="182">
        <f>VLOOKUP($F58,'Plan de acci�n consolidado 2025'!$G$4:$X$484,16,0)</f>
        <v>45672</v>
      </c>
      <c r="V58" s="182">
        <f>VLOOKUP($F58,'Plan de acci�n consolidado 2025'!$G$4:$X$484,17,0)</f>
        <v>45716</v>
      </c>
      <c r="W58" s="153" t="str">
        <f>VLOOKUP($F58,'Plan de acci�n consolidado 2025'!$G$4:$X$484,18,0)</f>
        <v>73-GRUPO DE TRABAJO DE COMUNICACION</v>
      </c>
      <c r="X58" s="153">
        <v>9</v>
      </c>
      <c r="Y58" s="153">
        <v>100</v>
      </c>
      <c r="Z58" s="153" t="s">
        <v>2372</v>
      </c>
      <c r="AA58" s="291">
        <v>45716</v>
      </c>
      <c r="AB58" s="292">
        <v>100</v>
      </c>
      <c r="AC58" s="292" t="s">
        <v>2373</v>
      </c>
      <c r="AD58" s="291">
        <v>45716</v>
      </c>
      <c r="AE58" s="292">
        <v>100</v>
      </c>
      <c r="AF58" s="533">
        <v>9</v>
      </c>
      <c r="XFD58" s="66"/>
    </row>
    <row r="59" spans="1:32 16384:16384" ht="58.5" customHeight="1" x14ac:dyDescent="0.25">
      <c r="A59" s="66" t="s">
        <v>607</v>
      </c>
      <c r="B59" s="288" t="s">
        <v>607</v>
      </c>
      <c r="C59" s="532" t="s">
        <v>2361</v>
      </c>
      <c r="D59" s="153">
        <v>1</v>
      </c>
      <c r="E59" s="153" t="s">
        <v>467</v>
      </c>
      <c r="F59" s="153" t="s">
        <v>607</v>
      </c>
      <c r="G59" s="153" t="s">
        <v>19</v>
      </c>
      <c r="H59" s="153">
        <v>0</v>
      </c>
      <c r="I59" s="153">
        <v>0</v>
      </c>
      <c r="J59" s="153">
        <v>0</v>
      </c>
      <c r="K59" s="153" t="s">
        <v>19</v>
      </c>
      <c r="L59" s="153">
        <v>0</v>
      </c>
      <c r="M59" s="153" t="s">
        <v>19</v>
      </c>
      <c r="N59" s="153" t="s">
        <v>588</v>
      </c>
      <c r="O59" s="153" t="s">
        <v>19</v>
      </c>
      <c r="P59" s="153" t="str">
        <f>VLOOKUP($F59,'Plan de acci�n consolidado 2025'!$G$4:$X$484,11,0)</f>
        <v>Ejecutar el plan de trabajo de la estrategia de comunicaciones externas (Informe de avance trimestral)</v>
      </c>
      <c r="Q59" s="153">
        <f>VLOOKUP($F59,'Plan de acci�n consolidado 2025'!$G$4:$X$484,12,0)</f>
        <v>40</v>
      </c>
      <c r="R59" s="153">
        <f>VLOOKUP($F59,'Plan de acci�n consolidado 2025'!$G$4:$X$484,13,0)</f>
        <v>3</v>
      </c>
      <c r="S59" s="153" t="str">
        <f>VLOOKUP($F59,'Plan de acci�n consolidado 2025'!$G$4:$X$484,14,0)</f>
        <v>Númerica</v>
      </c>
      <c r="T59" s="153" t="str">
        <f>VLOOKUP($F59,'Plan de acci�n consolidado 2025'!$G$4:$X$484,15,0)</f>
        <v># de plan de trabajo de la estrategias de comunicaciones externas ejecutado / 3 plan de trabajo de la estrategias de comunicaciones externas a ejecutar</v>
      </c>
      <c r="U59" s="182">
        <f>VLOOKUP($F59,'Plan de acci�n consolidado 2025'!$G$4:$X$484,16,0)</f>
        <v>45720</v>
      </c>
      <c r="V59" s="182">
        <f>VLOOKUP($F59,'Plan de acci�n consolidado 2025'!$G$4:$X$484,17,0)</f>
        <v>46010</v>
      </c>
      <c r="W59" s="153" t="str">
        <f>VLOOKUP($F59,'Plan de acci�n consolidado 2025'!$G$4:$X$484,18,0)</f>
        <v>73-GRUPO DE TRABAJO DE COMUNICACION</v>
      </c>
      <c r="X59" s="153">
        <v>12</v>
      </c>
      <c r="Y59" s="153">
        <v>67</v>
      </c>
      <c r="Z59" s="153" t="s">
        <v>2374</v>
      </c>
      <c r="AA59" s="291"/>
      <c r="AB59" s="292">
        <v>67</v>
      </c>
      <c r="AC59" s="292" t="s">
        <v>2375</v>
      </c>
      <c r="AD59" s="291"/>
      <c r="AE59" s="292">
        <v>0</v>
      </c>
      <c r="AF59" s="533">
        <v>8.0399999999999991</v>
      </c>
      <c r="XFD59" s="66"/>
    </row>
    <row r="60" spans="1:32 16384:16384" ht="58.5" customHeight="1" x14ac:dyDescent="0.25">
      <c r="A60" s="66" t="s">
        <v>609</v>
      </c>
      <c r="B60" s="288" t="s">
        <v>609</v>
      </c>
      <c r="C60" s="532" t="s">
        <v>2361</v>
      </c>
      <c r="D60" s="153">
        <v>1</v>
      </c>
      <c r="E60" s="153" t="s">
        <v>467</v>
      </c>
      <c r="F60" s="153" t="s">
        <v>609</v>
      </c>
      <c r="G60" s="153" t="s">
        <v>19</v>
      </c>
      <c r="H60" s="153">
        <v>0</v>
      </c>
      <c r="I60" s="153">
        <v>0</v>
      </c>
      <c r="J60" s="153">
        <v>0</v>
      </c>
      <c r="K60" s="153" t="s">
        <v>19</v>
      </c>
      <c r="L60" s="153">
        <v>0</v>
      </c>
      <c r="M60" s="153" t="s">
        <v>19</v>
      </c>
      <c r="N60" s="153" t="s">
        <v>588</v>
      </c>
      <c r="O60" s="153" t="s">
        <v>19</v>
      </c>
      <c r="P60" s="153" t="str">
        <f>VLOOKUP($F60,'Plan de acci�n consolidado 2025'!$G$4:$X$484,11,0)</f>
        <v>Elaborar informe trimestral de los resultados de la implementación de la estrategia de fortalecimiento (Informe de avance trimestral)</v>
      </c>
      <c r="Q60" s="153">
        <f>VLOOKUP($F60,'Plan de acci�n consolidado 2025'!$G$4:$X$484,12,0)</f>
        <v>20</v>
      </c>
      <c r="R60" s="153">
        <f>VLOOKUP($F60,'Plan de acci�n consolidado 2025'!$G$4:$X$484,13,0)</f>
        <v>4</v>
      </c>
      <c r="S60" s="153" t="str">
        <f>VLOOKUP($F60,'Plan de acci�n consolidado 2025'!$G$4:$X$484,14,0)</f>
        <v>Númerica</v>
      </c>
      <c r="T60" s="153" t="str">
        <f>VLOOKUP($F60,'Plan de acci�n consolidado 2025'!$G$4:$X$484,15,0)</f>
        <v># de informes de resultados de la implementación de la estrategia de fortalecimiento elaborados / 4 informes de resultados de la implementación de la estrategia de fortalecimiento a elaborar</v>
      </c>
      <c r="U60" s="182">
        <f>VLOOKUP($F60,'Plan de acci�n consolidado 2025'!$G$4:$X$484,16,0)</f>
        <v>45730</v>
      </c>
      <c r="V60" s="182">
        <f>VLOOKUP($F60,'Plan de acci�n consolidado 2025'!$G$4:$X$484,17,0)</f>
        <v>46022</v>
      </c>
      <c r="W60" s="153" t="str">
        <f>VLOOKUP($F60,'Plan de acci�n consolidado 2025'!$G$4:$X$484,18,0)</f>
        <v>73-GRUPO DE TRABAJO DE COMUNICACION</v>
      </c>
      <c r="X60" s="153">
        <v>6</v>
      </c>
      <c r="Y60" s="153">
        <v>25</v>
      </c>
      <c r="Z60" s="153" t="s">
        <v>2376</v>
      </c>
      <c r="AA60" s="291"/>
      <c r="AB60" s="292">
        <v>50</v>
      </c>
      <c r="AC60" s="292" t="s">
        <v>2377</v>
      </c>
      <c r="AD60" s="291"/>
      <c r="AE60" s="292">
        <v>0</v>
      </c>
      <c r="AF60" s="533">
        <v>3</v>
      </c>
      <c r="XFD60" s="66"/>
    </row>
    <row r="61" spans="1:32 16384:16384" ht="58.5" customHeight="1" x14ac:dyDescent="0.25">
      <c r="A61" s="66" t="s">
        <v>611</v>
      </c>
      <c r="B61" s="288" t="s">
        <v>611</v>
      </c>
      <c r="C61" s="532" t="s">
        <v>2361</v>
      </c>
      <c r="D61" s="153">
        <v>1</v>
      </c>
      <c r="E61" s="153" t="s">
        <v>467</v>
      </c>
      <c r="F61" s="153" t="s">
        <v>611</v>
      </c>
      <c r="G61" s="153" t="s">
        <v>19</v>
      </c>
      <c r="H61" s="153">
        <v>0</v>
      </c>
      <c r="I61" s="153">
        <v>0</v>
      </c>
      <c r="J61" s="153">
        <v>0</v>
      </c>
      <c r="K61" s="153" t="s">
        <v>19</v>
      </c>
      <c r="L61" s="153">
        <v>0</v>
      </c>
      <c r="M61" s="153" t="s">
        <v>19</v>
      </c>
      <c r="N61" s="153" t="s">
        <v>588</v>
      </c>
      <c r="O61" s="153" t="s">
        <v>19</v>
      </c>
      <c r="P61" s="153" t="str">
        <f>VLOOKUP($F61,'Plan de acci�n consolidado 2025'!$G$4:$X$484,11,0)</f>
        <v>Realizar y consolidar informe de monitoreo de medios (Informe de avance trimestral)</v>
      </c>
      <c r="Q61" s="153">
        <f>VLOOKUP($F61,'Plan de acci�n consolidado 2025'!$G$4:$X$484,12,0)</f>
        <v>10</v>
      </c>
      <c r="R61" s="153">
        <f>VLOOKUP($F61,'Plan de acci�n consolidado 2025'!$G$4:$X$484,13,0)</f>
        <v>2</v>
      </c>
      <c r="S61" s="153" t="str">
        <f>VLOOKUP($F61,'Plan de acci�n consolidado 2025'!$G$4:$X$484,14,0)</f>
        <v>Númerica</v>
      </c>
      <c r="T61" s="153" t="str">
        <f>VLOOKUP($F61,'Plan de acci�n consolidado 2025'!$G$4:$X$484,15,0)</f>
        <v># de informes de monitoreo de medios realizados / 2 informes  de monitoreo de medios a realizar</v>
      </c>
      <c r="U61" s="182">
        <f>VLOOKUP($F61,'Plan de acci�n consolidado 2025'!$G$4:$X$484,16,0)</f>
        <v>45839</v>
      </c>
      <c r="V61" s="182">
        <f>VLOOKUP($F61,'Plan de acci�n consolidado 2025'!$G$4:$X$484,17,0)</f>
        <v>46022</v>
      </c>
      <c r="W61" s="153" t="str">
        <f>VLOOKUP($F61,'Plan de acci�n consolidado 2025'!$G$4:$X$484,18,0)</f>
        <v>73-GRUPO DE TRABAJO DE COMUNICACION</v>
      </c>
      <c r="X61" s="153">
        <v>3</v>
      </c>
      <c r="Y61" s="153">
        <v>50</v>
      </c>
      <c r="Z61" s="153" t="s">
        <v>2378</v>
      </c>
      <c r="AA61" s="291"/>
      <c r="AB61" s="292">
        <v>50</v>
      </c>
      <c r="AC61" s="292" t="s">
        <v>2379</v>
      </c>
      <c r="AD61" s="291"/>
      <c r="AE61" s="292">
        <v>0</v>
      </c>
      <c r="AF61" s="533">
        <v>1.5</v>
      </c>
      <c r="XFD61" s="66"/>
    </row>
    <row r="62" spans="1:32 16384:16384" ht="58.5" customHeight="1" x14ac:dyDescent="0.25">
      <c r="A62" s="183" t="s">
        <v>613</v>
      </c>
      <c r="B62" s="528" t="s">
        <v>613</v>
      </c>
      <c r="C62" s="534" t="s">
        <v>2361</v>
      </c>
      <c r="D62" s="174">
        <v>1</v>
      </c>
      <c r="E62" s="174" t="s">
        <v>460</v>
      </c>
      <c r="F62" s="174" t="s">
        <v>613</v>
      </c>
      <c r="G62" s="174" t="s">
        <v>479</v>
      </c>
      <c r="H62" s="174" t="s">
        <v>12</v>
      </c>
      <c r="I62" s="174" t="s">
        <v>1390</v>
      </c>
      <c r="J62" s="174" t="s">
        <v>1391</v>
      </c>
      <c r="K62" s="174" t="s">
        <v>1812</v>
      </c>
      <c r="L62" s="174">
        <v>0</v>
      </c>
      <c r="M62" s="174" t="s">
        <v>22</v>
      </c>
      <c r="N62" s="174" t="s">
        <v>614</v>
      </c>
      <c r="O62" s="174">
        <v>0</v>
      </c>
      <c r="P62" s="174" t="str">
        <f>VLOOKUP($F62,'Plan de acci�n consolidado 2025'!$G$4:$X$484,11,0)</f>
        <v>Planeación, gestión y seguimiento de los eventos institucionales y procesos digital interno y externo liderados por el Grupo de Comunicación, sistematizados. (Informe de implementación de la sistematización)</v>
      </c>
      <c r="Q62" s="174">
        <f>VLOOKUP($F62,'Plan de acci�n consolidado 2025'!$G$4:$X$484,12,0)</f>
        <v>20</v>
      </c>
      <c r="R62" s="174">
        <f>VLOOKUP($F62,'Plan de acci�n consolidado 2025'!$G$4:$X$484,13,0)</f>
        <v>100</v>
      </c>
      <c r="S62" s="174" t="str">
        <f>VLOOKUP($F62,'Plan de acci�n consolidado 2025'!$G$4:$X$484,14,0)</f>
        <v>Porcentual</v>
      </c>
      <c r="T62" s="174" t="str">
        <f>VLOOKUP($F62,'Plan de acci�n consolidado 2025'!$G$4:$X$484,15,0)</f>
        <v>% de eventos y proceso digital interno y externo sistematizados / 100% de eventos y proceso digital interno y externo por sistematizar</v>
      </c>
      <c r="U62" s="175">
        <f>VLOOKUP($F62,'Plan de acci�n consolidado 2025'!$G$4:$X$484,16,0)</f>
        <v>45695</v>
      </c>
      <c r="V62" s="175">
        <f>VLOOKUP($F62,'Plan de acci�n consolidado 2025'!$G$4:$X$484,17,0)</f>
        <v>46010</v>
      </c>
      <c r="W62" s="174" t="str">
        <f>VLOOKUP($F62,'Plan de acci�n consolidado 2025'!$G$4:$X$484,18,0)</f>
        <v>73-GRUPO DE TRABAJO DE COMUNICACION</v>
      </c>
      <c r="X62" s="174">
        <v>20</v>
      </c>
      <c r="Y62" s="174">
        <v>0</v>
      </c>
      <c r="Z62" s="174">
        <v>0</v>
      </c>
      <c r="AA62" s="289"/>
      <c r="AB62" s="290">
        <v>0</v>
      </c>
      <c r="AC62" s="290">
        <v>0</v>
      </c>
      <c r="AD62" s="289"/>
      <c r="AE62" s="290">
        <v>0</v>
      </c>
      <c r="AF62" s="535">
        <v>0</v>
      </c>
    </row>
    <row r="63" spans="1:32 16384:16384" ht="58.5" customHeight="1" x14ac:dyDescent="0.25">
      <c r="A63" s="66" t="s">
        <v>616</v>
      </c>
      <c r="B63" s="288" t="s">
        <v>616</v>
      </c>
      <c r="C63" s="532" t="s">
        <v>2361</v>
      </c>
      <c r="D63" s="153">
        <v>1</v>
      </c>
      <c r="E63" s="153" t="s">
        <v>467</v>
      </c>
      <c r="F63" s="153" t="s">
        <v>616</v>
      </c>
      <c r="G63" s="153" t="s">
        <v>19</v>
      </c>
      <c r="H63" s="153">
        <v>0</v>
      </c>
      <c r="I63" s="153">
        <v>0</v>
      </c>
      <c r="J63" s="153">
        <v>0</v>
      </c>
      <c r="K63" s="153" t="s">
        <v>19</v>
      </c>
      <c r="L63" s="153">
        <v>0</v>
      </c>
      <c r="M63" s="153" t="s">
        <v>19</v>
      </c>
      <c r="N63" s="153" t="s">
        <v>614</v>
      </c>
      <c r="O63" s="153" t="s">
        <v>19</v>
      </c>
      <c r="P63" s="153" t="str">
        <f>VLOOKUP($F63,'Plan de acci�n consolidado 2025'!$G$4:$X$484,11,0)</f>
        <v>Identificar las necesidades de sistematización de los procesos de planeación, ejecución y seguimiento a los eventos y elaborar la propuesta de implementación  (Documento de propuesta)</v>
      </c>
      <c r="Q63" s="153">
        <f>VLOOKUP($F63,'Plan de acci�n consolidado 2025'!$G$4:$X$484,12,0)</f>
        <v>10</v>
      </c>
      <c r="R63" s="153">
        <f>VLOOKUP($F63,'Plan de acci�n consolidado 2025'!$G$4:$X$484,13,0)</f>
        <v>1</v>
      </c>
      <c r="S63" s="153" t="str">
        <f>VLOOKUP($F63,'Plan de acci�n consolidado 2025'!$G$4:$X$484,14,0)</f>
        <v>Númerica</v>
      </c>
      <c r="T63" s="153" t="str">
        <f>VLOOKUP($F63,'Plan de acci�n consolidado 2025'!$G$4:$X$484,15,0)</f>
        <v># de propuestas de implementación de necesidades de sistematización de los eventos generadas / 1 propuestas de implementación de necesidades de sistematización de los eventos a generar</v>
      </c>
      <c r="U63" s="182">
        <f>VLOOKUP($F63,'Plan de acci�n consolidado 2025'!$G$4:$X$484,16,0)</f>
        <v>45695</v>
      </c>
      <c r="V63" s="182">
        <f>VLOOKUP($F63,'Plan de acci�n consolidado 2025'!$G$4:$X$484,17,0)</f>
        <v>45758</v>
      </c>
      <c r="W63" s="153" t="str">
        <f>VLOOKUP($F63,'Plan de acci�n consolidado 2025'!$G$4:$X$484,18,0)</f>
        <v>73-GRUPO DE TRABAJO DE COMUNICACION</v>
      </c>
      <c r="X63" s="153">
        <v>2</v>
      </c>
      <c r="Y63" s="153">
        <v>100</v>
      </c>
      <c r="Z63" s="153" t="s">
        <v>2380</v>
      </c>
      <c r="AA63" s="291">
        <v>45758</v>
      </c>
      <c r="AB63" s="292">
        <v>100</v>
      </c>
      <c r="AC63" s="292" t="s">
        <v>2381</v>
      </c>
      <c r="AD63" s="291">
        <v>45758</v>
      </c>
      <c r="AE63" s="292">
        <v>100</v>
      </c>
      <c r="AF63" s="533">
        <v>2</v>
      </c>
      <c r="XFD63" s="66"/>
    </row>
    <row r="64" spans="1:32 16384:16384" ht="58.5" customHeight="1" x14ac:dyDescent="0.25">
      <c r="A64" s="66" t="s">
        <v>618</v>
      </c>
      <c r="B64" s="288" t="s">
        <v>618</v>
      </c>
      <c r="C64" s="532" t="s">
        <v>2361</v>
      </c>
      <c r="D64" s="153">
        <v>1</v>
      </c>
      <c r="E64" s="153" t="s">
        <v>467</v>
      </c>
      <c r="F64" s="153" t="s">
        <v>618</v>
      </c>
      <c r="G64" s="153" t="s">
        <v>19</v>
      </c>
      <c r="H64" s="153">
        <v>0</v>
      </c>
      <c r="I64" s="153">
        <v>0</v>
      </c>
      <c r="J64" s="153">
        <v>0</v>
      </c>
      <c r="K64" s="153" t="s">
        <v>19</v>
      </c>
      <c r="L64" s="153">
        <v>0</v>
      </c>
      <c r="M64" s="153" t="s">
        <v>19</v>
      </c>
      <c r="N64" s="153" t="s">
        <v>614</v>
      </c>
      <c r="O64" s="153" t="s">
        <v>19</v>
      </c>
      <c r="P64" s="153" t="str">
        <f>VLOOKUP($F64,'Plan de acci�n consolidado 2025'!$G$4:$X$484,11,0)</f>
        <v>Identificar las necesidades de sistematización de los procesos de planeación, ejecución y seguimiento a los procesos digitales internos y externos y elaborar la propuesta de implementación  (Documento de propuesta)</v>
      </c>
      <c r="Q64" s="153">
        <f>VLOOKUP($F64,'Plan de acci�n consolidado 2025'!$G$4:$X$484,12,0)</f>
        <v>10</v>
      </c>
      <c r="R64" s="153">
        <f>VLOOKUP($F64,'Plan de acci�n consolidado 2025'!$G$4:$X$484,13,0)</f>
        <v>1</v>
      </c>
      <c r="S64" s="153" t="str">
        <f>VLOOKUP($F64,'Plan de acci�n consolidado 2025'!$G$4:$X$484,14,0)</f>
        <v>Númerica</v>
      </c>
      <c r="T64" s="153" t="str">
        <f>VLOOKUP($F64,'Plan de acci�n consolidado 2025'!$G$4:$X$484,15,0)</f>
        <v># de propuestas de implementación de necesidades de sistematización de procesos digitales internos y externos generadas / 1 propuestas de implementación de necesidades de sistematización de  procesos digitales internos y externos a generar</v>
      </c>
      <c r="U64" s="182">
        <f>VLOOKUP($F64,'Plan de acci�n consolidado 2025'!$G$4:$X$484,16,0)</f>
        <v>45695</v>
      </c>
      <c r="V64" s="182">
        <f>VLOOKUP($F64,'Plan de acci�n consolidado 2025'!$G$4:$X$484,17,0)</f>
        <v>45747</v>
      </c>
      <c r="W64" s="153" t="str">
        <f>VLOOKUP($F64,'Plan de acci�n consolidado 2025'!$G$4:$X$484,18,0)</f>
        <v>73-GRUPO DE TRABAJO DE COMUNICACION</v>
      </c>
      <c r="X64" s="153">
        <v>2</v>
      </c>
      <c r="Y64" s="153">
        <v>100</v>
      </c>
      <c r="Z64" s="153" t="s">
        <v>2382</v>
      </c>
      <c r="AA64" s="291">
        <v>45806</v>
      </c>
      <c r="AB64" s="292">
        <v>100</v>
      </c>
      <c r="AC64" s="292" t="s">
        <v>2383</v>
      </c>
      <c r="AD64" s="291">
        <v>45806</v>
      </c>
      <c r="AE64" s="292">
        <v>90</v>
      </c>
      <c r="AF64" s="533">
        <v>2</v>
      </c>
      <c r="XFD64" s="66"/>
    </row>
    <row r="65" spans="1:32 16384:16384" ht="58.5" customHeight="1" x14ac:dyDescent="0.25">
      <c r="A65" s="66" t="s">
        <v>620</v>
      </c>
      <c r="B65" s="288" t="s">
        <v>620</v>
      </c>
      <c r="C65" s="532" t="s">
        <v>2361</v>
      </c>
      <c r="D65" s="153">
        <v>1</v>
      </c>
      <c r="E65" s="153" t="s">
        <v>467</v>
      </c>
      <c r="F65" s="153" t="s">
        <v>620</v>
      </c>
      <c r="G65" s="153" t="s">
        <v>19</v>
      </c>
      <c r="H65" s="153">
        <v>0</v>
      </c>
      <c r="I65" s="153">
        <v>0</v>
      </c>
      <c r="J65" s="153">
        <v>0</v>
      </c>
      <c r="K65" s="153" t="s">
        <v>19</v>
      </c>
      <c r="L65" s="153">
        <v>0</v>
      </c>
      <c r="M65" s="153" t="s">
        <v>19</v>
      </c>
      <c r="N65" s="153" t="s">
        <v>614</v>
      </c>
      <c r="O65" s="153" t="s">
        <v>19</v>
      </c>
      <c r="P65" s="153" t="str">
        <f>VLOOKUP($F65,'Plan de acci�n consolidado 2025'!$G$4:$X$484,11,0)</f>
        <v>Realizar la sistematización de los procesos planeación, ejecución y seguimiento a procesos digitales internos y externos  (Documento de evidencias de sistematización)</v>
      </c>
      <c r="Q65" s="153">
        <f>VLOOKUP($F65,'Plan de acci�n consolidado 2025'!$G$4:$X$484,12,0)</f>
        <v>30</v>
      </c>
      <c r="R65" s="153">
        <f>VLOOKUP($F65,'Plan de acci�n consolidado 2025'!$G$4:$X$484,13,0)</f>
        <v>100</v>
      </c>
      <c r="S65" s="153" t="str">
        <f>VLOOKUP($F65,'Plan de acci�n consolidado 2025'!$G$4:$X$484,14,0)</f>
        <v>Porcentual</v>
      </c>
      <c r="T65" s="153" t="str">
        <f>VLOOKUP($F65,'Plan de acci�n consolidado 2025'!$G$4:$X$484,15,0)</f>
        <v>% de sistematizaciones de los procesos de planeación, ejecución y seguimiento a los procesos digitales internos y externos implementadas / 100% de sistematizaciones de los procesos de planeación, ejecución y seguimiento a los procesos digitales internos y externos a implementar</v>
      </c>
      <c r="U65" s="182">
        <f>VLOOKUP($F65,'Plan de acci�n consolidado 2025'!$G$4:$X$484,16,0)</f>
        <v>45748</v>
      </c>
      <c r="V65" s="182">
        <f>VLOOKUP($F65,'Plan de acci�n consolidado 2025'!$G$4:$X$484,17,0)</f>
        <v>45961</v>
      </c>
      <c r="W65" s="153" t="str">
        <f>VLOOKUP($F65,'Plan de acci�n consolidado 2025'!$G$4:$X$484,18,0)</f>
        <v>73-GRUPO DE TRABAJO DE COMUNICACION</v>
      </c>
      <c r="X65" s="153">
        <v>6</v>
      </c>
      <c r="Y65" s="153">
        <v>82</v>
      </c>
      <c r="Z65" s="153" t="s">
        <v>2384</v>
      </c>
      <c r="AA65" s="291"/>
      <c r="AB65" s="292">
        <v>80</v>
      </c>
      <c r="AC65" s="292" t="s">
        <v>2385</v>
      </c>
      <c r="AD65" s="291"/>
      <c r="AE65" s="292">
        <v>0</v>
      </c>
      <c r="AF65" s="533">
        <v>4.8</v>
      </c>
      <c r="XFD65" s="66"/>
    </row>
    <row r="66" spans="1:32 16384:16384" ht="58.5" customHeight="1" x14ac:dyDescent="0.25">
      <c r="A66" s="66" t="s">
        <v>622</v>
      </c>
      <c r="B66" s="288" t="s">
        <v>622</v>
      </c>
      <c r="C66" s="532" t="s">
        <v>2361</v>
      </c>
      <c r="D66" s="153">
        <v>1</v>
      </c>
      <c r="E66" s="153" t="s">
        <v>467</v>
      </c>
      <c r="F66" s="153" t="s">
        <v>622</v>
      </c>
      <c r="G66" s="153" t="s">
        <v>19</v>
      </c>
      <c r="H66" s="153">
        <v>0</v>
      </c>
      <c r="I66" s="153">
        <v>0</v>
      </c>
      <c r="J66" s="153">
        <v>0</v>
      </c>
      <c r="K66" s="153" t="s">
        <v>19</v>
      </c>
      <c r="L66" s="153">
        <v>0</v>
      </c>
      <c r="M66" s="153" t="s">
        <v>19</v>
      </c>
      <c r="N66" s="153" t="s">
        <v>614</v>
      </c>
      <c r="O66" s="153" t="s">
        <v>19</v>
      </c>
      <c r="P66" s="153" t="str">
        <f>VLOOKUP($F66,'Plan de acci�n consolidado 2025'!$G$4:$X$484,11,0)</f>
        <v>Realizar la sistematización de los procesos planeación, ejecución y seguimiento a los eventos  (Documento de evidencias de sistematización)</v>
      </c>
      <c r="Q66" s="153">
        <f>VLOOKUP($F66,'Plan de acci�n consolidado 2025'!$G$4:$X$484,12,0)</f>
        <v>30</v>
      </c>
      <c r="R66" s="153">
        <f>VLOOKUP($F66,'Plan de acci�n consolidado 2025'!$G$4:$X$484,13,0)</f>
        <v>100</v>
      </c>
      <c r="S66" s="153" t="str">
        <f>VLOOKUP($F66,'Plan de acci�n consolidado 2025'!$G$4:$X$484,14,0)</f>
        <v>Porcentual</v>
      </c>
      <c r="T66" s="153" t="str">
        <f>VLOOKUP($F66,'Plan de acci�n consolidado 2025'!$G$4:$X$484,15,0)</f>
        <v>% de sistematizaciones de los procesos de planeación, ejecución y seguimiento a los eventos implementadas / 100% de sistematizaciones de los procesos de planeación, ejecución y seguimiento a los eventos a implementar</v>
      </c>
      <c r="U66" s="182">
        <f>VLOOKUP($F66,'Plan de acci�n consolidado 2025'!$G$4:$X$484,16,0)</f>
        <v>45769</v>
      </c>
      <c r="V66" s="182">
        <f>VLOOKUP($F66,'Plan de acci�n consolidado 2025'!$G$4:$X$484,17,0)</f>
        <v>45982</v>
      </c>
      <c r="W66" s="153" t="str">
        <f>VLOOKUP($F66,'Plan de acci�n consolidado 2025'!$G$4:$X$484,18,0)</f>
        <v>73-GRUPO DE TRABAJO DE COMUNICACION</v>
      </c>
      <c r="X66" s="153">
        <v>6</v>
      </c>
      <c r="Y66" s="153">
        <v>82</v>
      </c>
      <c r="Z66" s="153" t="s">
        <v>2386</v>
      </c>
      <c r="AA66" s="291"/>
      <c r="AB66" s="292">
        <v>80</v>
      </c>
      <c r="AC66" s="292" t="s">
        <v>2387</v>
      </c>
      <c r="AD66" s="291"/>
      <c r="AE66" s="292">
        <v>0</v>
      </c>
      <c r="AF66" s="533">
        <v>4.8</v>
      </c>
      <c r="XFD66" s="66"/>
    </row>
    <row r="67" spans="1:32 16384:16384" ht="58.5" customHeight="1" x14ac:dyDescent="0.25">
      <c r="A67" s="66" t="s">
        <v>624</v>
      </c>
      <c r="B67" s="288" t="s">
        <v>624</v>
      </c>
      <c r="C67" s="532" t="s">
        <v>2361</v>
      </c>
      <c r="D67" s="153">
        <v>1</v>
      </c>
      <c r="E67" s="153" t="s">
        <v>467</v>
      </c>
      <c r="F67" s="153" t="s">
        <v>624</v>
      </c>
      <c r="G67" s="153" t="s">
        <v>19</v>
      </c>
      <c r="H67" s="153">
        <v>0</v>
      </c>
      <c r="I67" s="153">
        <v>0</v>
      </c>
      <c r="J67" s="153">
        <v>0</v>
      </c>
      <c r="K67" s="153" t="s">
        <v>19</v>
      </c>
      <c r="L67" s="153">
        <v>0</v>
      </c>
      <c r="M67" s="153" t="s">
        <v>19</v>
      </c>
      <c r="N67" s="153" t="s">
        <v>614</v>
      </c>
      <c r="O67" s="153" t="s">
        <v>19</v>
      </c>
      <c r="P67" s="153" t="str">
        <f>VLOOKUP($F67,'Plan de acci�n consolidado 2025'!$G$4:$X$484,11,0)</f>
        <v>Realizar el informe de seguimiento a la implementación de la sistematización en los procesos digitales internos y externos (Informe trimestral de seguimiento elaborado)</v>
      </c>
      <c r="Q67" s="153">
        <f>VLOOKUP($F67,'Plan de acci�n consolidado 2025'!$G$4:$X$484,12,0)</f>
        <v>10</v>
      </c>
      <c r="R67" s="153">
        <f>VLOOKUP($F67,'Plan de acci�n consolidado 2025'!$G$4:$X$484,13,0)</f>
        <v>3</v>
      </c>
      <c r="S67" s="153" t="str">
        <f>VLOOKUP($F67,'Plan de acci�n consolidado 2025'!$G$4:$X$484,14,0)</f>
        <v>Númerica</v>
      </c>
      <c r="T67" s="153" t="str">
        <f>VLOOKUP($F67,'Plan de acci�n consolidado 2025'!$G$4:$X$484,15,0)</f>
        <v># de informes de seguimiento a la implementación de la sistematización en los procesos digitales internos y externos elaborados / 3 informes de seguimiento a la implementación de la sistematización en los procesos digitales internos y externos a elaborar</v>
      </c>
      <c r="U67" s="182">
        <f>VLOOKUP($F67,'Plan de acci�n consolidado 2025'!$G$4:$X$484,16,0)</f>
        <v>45965</v>
      </c>
      <c r="V67" s="182">
        <f>VLOOKUP($F67,'Plan de acci�n consolidado 2025'!$G$4:$X$484,17,0)</f>
        <v>45979</v>
      </c>
      <c r="W67" s="153" t="str">
        <f>VLOOKUP($F67,'Plan de acci�n consolidado 2025'!$G$4:$X$484,18,0)</f>
        <v>73-GRUPO DE TRABAJO DE COMUNICACION</v>
      </c>
      <c r="X67" s="153">
        <v>2</v>
      </c>
      <c r="Y67" s="153">
        <v>0</v>
      </c>
      <c r="Z67" s="153">
        <v>0</v>
      </c>
      <c r="AA67" s="291"/>
      <c r="AB67" s="292">
        <v>0</v>
      </c>
      <c r="AC67" s="292">
        <v>0</v>
      </c>
      <c r="AD67" s="291"/>
      <c r="AE67" s="292">
        <v>0</v>
      </c>
      <c r="AF67" s="533">
        <v>0</v>
      </c>
      <c r="XFD67" s="66"/>
    </row>
    <row r="68" spans="1:32 16384:16384" ht="58.5" customHeight="1" x14ac:dyDescent="0.25">
      <c r="A68" s="66" t="s">
        <v>626</v>
      </c>
      <c r="B68" s="288" t="s">
        <v>626</v>
      </c>
      <c r="C68" s="532" t="s">
        <v>2361</v>
      </c>
      <c r="D68" s="153">
        <v>1</v>
      </c>
      <c r="E68" s="153" t="s">
        <v>467</v>
      </c>
      <c r="F68" s="153" t="s">
        <v>626</v>
      </c>
      <c r="G68" s="153" t="s">
        <v>19</v>
      </c>
      <c r="H68" s="153">
        <v>0</v>
      </c>
      <c r="I68" s="153">
        <v>0</v>
      </c>
      <c r="J68" s="153">
        <v>0</v>
      </c>
      <c r="K68" s="153" t="s">
        <v>19</v>
      </c>
      <c r="L68" s="153">
        <v>0</v>
      </c>
      <c r="M68" s="153" t="s">
        <v>19</v>
      </c>
      <c r="N68" s="153" t="s">
        <v>614</v>
      </c>
      <c r="O68" s="153" t="s">
        <v>19</v>
      </c>
      <c r="P68" s="153" t="str">
        <f>VLOOKUP($F68,'Plan de acci�n consolidado 2025'!$G$4:$X$484,11,0)</f>
        <v>Realizar el informe de seguimiento a la implementación de la sistematización de los eventos (Informe de seguimiento elaborado)</v>
      </c>
      <c r="Q68" s="153">
        <f>VLOOKUP($F68,'Plan de acci�n consolidado 2025'!$G$4:$X$484,12,0)</f>
        <v>10</v>
      </c>
      <c r="R68" s="153">
        <f>VLOOKUP($F68,'Plan de acci�n consolidado 2025'!$G$4:$X$484,13,0)</f>
        <v>1</v>
      </c>
      <c r="S68" s="153" t="str">
        <f>VLOOKUP($F68,'Plan de acci�n consolidado 2025'!$G$4:$X$484,14,0)</f>
        <v>Númerica</v>
      </c>
      <c r="T68" s="153" t="str">
        <f>VLOOKUP($F68,'Plan de acci�n consolidado 2025'!$G$4:$X$484,15,0)</f>
        <v># de informes de seguimiento a la implementación de la sistematización de eventos elaborados / 1 informes de seguimiento a la implementación de la sistematización de eventos a elaborar</v>
      </c>
      <c r="U68" s="182">
        <f>VLOOKUP($F68,'Plan de acci�n consolidado 2025'!$G$4:$X$484,16,0)</f>
        <v>45992</v>
      </c>
      <c r="V68" s="182">
        <f>VLOOKUP($F68,'Plan de acci�n consolidado 2025'!$G$4:$X$484,17,0)</f>
        <v>46010</v>
      </c>
      <c r="W68" s="153" t="str">
        <f>VLOOKUP($F68,'Plan de acci�n consolidado 2025'!$G$4:$X$484,18,0)</f>
        <v>73-GRUPO DE TRABAJO DE COMUNICACION</v>
      </c>
      <c r="X68" s="153">
        <v>2</v>
      </c>
      <c r="Y68" s="153">
        <v>0</v>
      </c>
      <c r="Z68" s="153">
        <v>0</v>
      </c>
      <c r="AA68" s="291"/>
      <c r="AB68" s="292">
        <v>0</v>
      </c>
      <c r="AC68" s="292">
        <v>0</v>
      </c>
      <c r="AD68" s="291"/>
      <c r="AE68" s="292">
        <v>0</v>
      </c>
      <c r="AF68" s="533">
        <v>0</v>
      </c>
      <c r="XFD68" s="66"/>
    </row>
    <row r="69" spans="1:32 16384:16384" ht="58.5" customHeight="1" x14ac:dyDescent="0.25">
      <c r="A69" s="183" t="s">
        <v>628</v>
      </c>
      <c r="B69" s="528" t="s">
        <v>628</v>
      </c>
      <c r="C69" s="534" t="s">
        <v>2343</v>
      </c>
      <c r="D69" s="174">
        <v>2</v>
      </c>
      <c r="E69" s="174" t="s">
        <v>460</v>
      </c>
      <c r="F69" s="174" t="s">
        <v>628</v>
      </c>
      <c r="G69" s="174" t="s">
        <v>462</v>
      </c>
      <c r="H69" s="174" t="s">
        <v>10</v>
      </c>
      <c r="I69" s="174" t="s">
        <v>1394</v>
      </c>
      <c r="J69" s="174" t="s">
        <v>1395</v>
      </c>
      <c r="K69" s="174" t="s">
        <v>1826</v>
      </c>
      <c r="L69" s="174">
        <v>0</v>
      </c>
      <c r="M69" s="174" t="s">
        <v>20</v>
      </c>
      <c r="N69" s="174" t="s">
        <v>614</v>
      </c>
      <c r="O69" s="174" t="s">
        <v>1541</v>
      </c>
      <c r="P69" s="174" t="str">
        <f>VLOOKUP($F69,'Plan de acci�n consolidado 2025'!$G$4:$X$484,11,0)</f>
        <v>Actuaciones oficiosas de inspección y vigilancia en comercio electrónico, orientadas a detectar asimetrías de información o publicidad hacia el consumidor, como un mecanismo que contribuya al fortalecimiento de las relaciones de consumo, realizadas (Relación de los números de radicación de las actuaciones oficiosas de inspección y vigilancia realizadas)</v>
      </c>
      <c r="Q69" s="174">
        <f>VLOOKUP($F69,'Plan de acci�n consolidado 2025'!$G$4:$X$484,12,0)</f>
        <v>40</v>
      </c>
      <c r="R69" s="174">
        <f>VLOOKUP($F69,'Plan de acci�n consolidado 2025'!$G$4:$X$484,13,0)</f>
        <v>1070</v>
      </c>
      <c r="S69" s="174" t="str">
        <f>VLOOKUP($F69,'Plan de acci�n consolidado 2025'!$G$4:$X$484,14,0)</f>
        <v>Númerica</v>
      </c>
      <c r="T69" s="174" t="str">
        <f>VLOOKUP($F69,'Plan de acci�n consolidado 2025'!$G$4:$X$484,15,0)</f>
        <v># de actuaciones oficiosas realizadas / 1070 actuaciones oficiosas a realizar</v>
      </c>
      <c r="U69" s="175">
        <f>VLOOKUP($F69,'Plan de acci�n consolidado 2025'!$G$4:$X$484,16,0)</f>
        <v>45706</v>
      </c>
      <c r="V69" s="175">
        <f>VLOOKUP($F69,'Plan de acci�n consolidado 2025'!$G$4:$X$484,17,0)</f>
        <v>45989</v>
      </c>
      <c r="W69" s="174" t="str">
        <f>VLOOKUP($F69,'Plan de acci�n consolidado 2025'!$G$4:$X$484,18,0)</f>
        <v>3100-DIRECCION DE INVESTIGACIONES DE PROTECCION AL CONSUMIDOR</v>
      </c>
      <c r="X69" s="174">
        <v>40</v>
      </c>
      <c r="Y69" s="174">
        <v>74.39</v>
      </c>
      <c r="Z69" s="174" t="s">
        <v>2344</v>
      </c>
      <c r="AA69" s="289"/>
      <c r="AB69" s="290">
        <v>74.39</v>
      </c>
      <c r="AC69" s="290" t="s">
        <v>2345</v>
      </c>
      <c r="AD69" s="289"/>
      <c r="AE69" s="290">
        <v>0</v>
      </c>
      <c r="AF69" s="535">
        <v>29.756</v>
      </c>
    </row>
    <row r="70" spans="1:32 16384:16384" ht="58.5" customHeight="1" x14ac:dyDescent="0.25">
      <c r="A70" s="66" t="s">
        <v>629</v>
      </c>
      <c r="B70" s="288" t="s">
        <v>629</v>
      </c>
      <c r="C70" s="532" t="s">
        <v>2343</v>
      </c>
      <c r="D70" s="153">
        <v>2</v>
      </c>
      <c r="E70" s="153" t="s">
        <v>467</v>
      </c>
      <c r="F70" s="153" t="s">
        <v>629</v>
      </c>
      <c r="G70" s="153" t="s">
        <v>19</v>
      </c>
      <c r="H70" s="153">
        <v>0</v>
      </c>
      <c r="I70" s="153">
        <v>0</v>
      </c>
      <c r="J70" s="153">
        <v>0</v>
      </c>
      <c r="K70" s="153" t="s">
        <v>19</v>
      </c>
      <c r="L70" s="153">
        <v>0</v>
      </c>
      <c r="M70" s="153" t="s">
        <v>19</v>
      </c>
      <c r="N70" s="153" t="s">
        <v>614</v>
      </c>
      <c r="O70" s="153" t="s">
        <v>19</v>
      </c>
      <c r="P70" s="153" t="str">
        <f>VLOOKUP($F70,'Plan de acci�n consolidado 2025'!$G$4:$X$484,11,0)</f>
        <v>Verificar las denuncias recibidas en 2024 para identificar a los denunciados en el comercio electrónico con el mayor número de quejas (Informe de la verificación realizada)</v>
      </c>
      <c r="Q70" s="153">
        <f>VLOOKUP($F70,'Plan de acci�n consolidado 2025'!$G$4:$X$484,12,0)</f>
        <v>15</v>
      </c>
      <c r="R70" s="153">
        <f>VLOOKUP($F70,'Plan de acci�n consolidado 2025'!$G$4:$X$484,13,0)</f>
        <v>1</v>
      </c>
      <c r="S70" s="153" t="str">
        <f>VLOOKUP($F70,'Plan de acci�n consolidado 2025'!$G$4:$X$484,14,0)</f>
        <v>Númerica</v>
      </c>
      <c r="T70" s="153" t="str">
        <f>VLOOKUP($F70,'Plan de acci�n consolidado 2025'!$G$4:$X$484,15,0)</f>
        <v># de informes de verificación  realizados / 1 informe de verificación a realizar</v>
      </c>
      <c r="U70" s="182">
        <f>VLOOKUP($F70,'Plan de acci�n consolidado 2025'!$G$4:$X$484,16,0)</f>
        <v>45706</v>
      </c>
      <c r="V70" s="182">
        <f>VLOOKUP($F70,'Plan de acci�n consolidado 2025'!$G$4:$X$484,17,0)</f>
        <v>45747</v>
      </c>
      <c r="W70" s="153" t="str">
        <f>VLOOKUP($F70,'Plan de acci�n consolidado 2025'!$G$4:$X$484,18,0)</f>
        <v>3100-DIRECCION DE INVESTIGACIONES DE PROTECCION AL CONSUMIDOR</v>
      </c>
      <c r="X70" s="153">
        <v>6</v>
      </c>
      <c r="Y70" s="153">
        <v>100</v>
      </c>
      <c r="Z70" s="153" t="s">
        <v>2348</v>
      </c>
      <c r="AA70" s="291">
        <v>45743</v>
      </c>
      <c r="AB70" s="292">
        <v>100</v>
      </c>
      <c r="AC70" s="292" t="s">
        <v>2349</v>
      </c>
      <c r="AD70" s="291">
        <v>45743</v>
      </c>
      <c r="AE70" s="292">
        <v>100</v>
      </c>
      <c r="AF70" s="533">
        <v>6</v>
      </c>
      <c r="XFD70" s="66"/>
    </row>
    <row r="71" spans="1:32 16384:16384" ht="58.5" customHeight="1" x14ac:dyDescent="0.25">
      <c r="A71" s="66" t="s">
        <v>631</v>
      </c>
      <c r="B71" s="288" t="s">
        <v>631</v>
      </c>
      <c r="C71" s="532" t="s">
        <v>2343</v>
      </c>
      <c r="D71" s="153">
        <v>2</v>
      </c>
      <c r="E71" s="153" t="s">
        <v>467</v>
      </c>
      <c r="F71" s="153" t="s">
        <v>631</v>
      </c>
      <c r="G71" s="153" t="s">
        <v>19</v>
      </c>
      <c r="H71" s="153">
        <v>0</v>
      </c>
      <c r="I71" s="153">
        <v>0</v>
      </c>
      <c r="J71" s="153">
        <v>0</v>
      </c>
      <c r="K71" s="153" t="s">
        <v>19</v>
      </c>
      <c r="L71" s="153">
        <v>0</v>
      </c>
      <c r="M71" s="153" t="s">
        <v>19</v>
      </c>
      <c r="N71" s="153" t="s">
        <v>614</v>
      </c>
      <c r="O71" s="153" t="s">
        <v>19</v>
      </c>
      <c r="P71" s="153" t="str">
        <f>VLOOKUP($F71,'Plan de acci�n consolidado 2025'!$G$4:$X$484,11,0)</f>
        <v>Definir el cronograma de las actuaciones de  inspección a realizar (Documentos con la programación)</v>
      </c>
      <c r="Q71" s="153">
        <f>VLOOKUP($F71,'Plan de acci�n consolidado 2025'!$G$4:$X$484,12,0)</f>
        <v>25</v>
      </c>
      <c r="R71" s="153">
        <f>VLOOKUP($F71,'Plan de acci�n consolidado 2025'!$G$4:$X$484,13,0)</f>
        <v>1</v>
      </c>
      <c r="S71" s="153" t="str">
        <f>VLOOKUP($F71,'Plan de acci�n consolidado 2025'!$G$4:$X$484,14,0)</f>
        <v>Númerica</v>
      </c>
      <c r="T71" s="153" t="str">
        <f>VLOOKUP($F71,'Plan de acci�n consolidado 2025'!$G$4:$X$484,15,0)</f>
        <v># de cronogramas realizados / 1 cronogramas a realizar</v>
      </c>
      <c r="U71" s="182">
        <f>VLOOKUP($F71,'Plan de acci�n consolidado 2025'!$G$4:$X$484,16,0)</f>
        <v>45748</v>
      </c>
      <c r="V71" s="182">
        <f>VLOOKUP($F71,'Plan de acci�n consolidado 2025'!$G$4:$X$484,17,0)</f>
        <v>45777</v>
      </c>
      <c r="W71" s="153" t="str">
        <f>VLOOKUP($F71,'Plan de acci�n consolidado 2025'!$G$4:$X$484,18,0)</f>
        <v>3100-DIRECCION DE INVESTIGACIONES DE PROTECCION AL CONSUMIDOR</v>
      </c>
      <c r="X71" s="153">
        <v>10</v>
      </c>
      <c r="Y71" s="153">
        <v>100</v>
      </c>
      <c r="Z71" s="153" t="s">
        <v>2346</v>
      </c>
      <c r="AA71" s="291">
        <v>45777</v>
      </c>
      <c r="AB71" s="292">
        <v>100</v>
      </c>
      <c r="AC71" s="292" t="s">
        <v>2347</v>
      </c>
      <c r="AD71" s="291">
        <v>45777</v>
      </c>
      <c r="AE71" s="292">
        <v>100</v>
      </c>
      <c r="AF71" s="533">
        <v>10</v>
      </c>
      <c r="XFD71" s="66"/>
    </row>
    <row r="72" spans="1:32 16384:16384" ht="58.5" customHeight="1" x14ac:dyDescent="0.25">
      <c r="A72" s="66" t="s">
        <v>633</v>
      </c>
      <c r="B72" s="288" t="s">
        <v>633</v>
      </c>
      <c r="C72" s="532" t="s">
        <v>2343</v>
      </c>
      <c r="D72" s="153">
        <v>2</v>
      </c>
      <c r="E72" s="153" t="s">
        <v>467</v>
      </c>
      <c r="F72" s="153" t="s">
        <v>633</v>
      </c>
      <c r="G72" s="153" t="s">
        <v>19</v>
      </c>
      <c r="H72" s="153">
        <v>0</v>
      </c>
      <c r="I72" s="153">
        <v>0</v>
      </c>
      <c r="J72" s="153">
        <v>0</v>
      </c>
      <c r="K72" s="153" t="s">
        <v>19</v>
      </c>
      <c r="L72" s="153">
        <v>0</v>
      </c>
      <c r="M72" s="153" t="s">
        <v>19</v>
      </c>
      <c r="N72" s="153" t="s">
        <v>614</v>
      </c>
      <c r="O72" s="153" t="s">
        <v>19</v>
      </c>
      <c r="P72" s="153" t="str">
        <f>VLOOKUP($F72,'Plan de acci�n consolidado 2025'!$G$4:$X$484,11,0)</f>
        <v>Realizar visitas de inspección a personas naturales o jurídicas sujetas de inspección y vigilancia (Relación de los números de radicación de las visitas de inspección web realizadas)</v>
      </c>
      <c r="Q72" s="153">
        <f>VLOOKUP($F72,'Plan de acci�n consolidado 2025'!$G$4:$X$484,12,0)</f>
        <v>60</v>
      </c>
      <c r="R72" s="153">
        <f>VLOOKUP($F72,'Plan de acci�n consolidado 2025'!$G$4:$X$484,13,0)</f>
        <v>1070</v>
      </c>
      <c r="S72" s="153" t="str">
        <f>VLOOKUP($F72,'Plan de acci�n consolidado 2025'!$G$4:$X$484,14,0)</f>
        <v>Númerica</v>
      </c>
      <c r="T72" s="153" t="str">
        <f>VLOOKUP($F72,'Plan de acci�n consolidado 2025'!$G$4:$X$484,15,0)</f>
        <v># de actuaciones oficiosas realizadas / 1070 actuaciones oficiosas a realizar</v>
      </c>
      <c r="U72" s="182">
        <f>VLOOKUP($F72,'Plan de acci�n consolidado 2025'!$G$4:$X$484,16,0)</f>
        <v>45755</v>
      </c>
      <c r="V72" s="182">
        <f>VLOOKUP($F72,'Plan de acci�n consolidado 2025'!$G$4:$X$484,17,0)</f>
        <v>45989</v>
      </c>
      <c r="W72" s="153" t="str">
        <f>VLOOKUP($F72,'Plan de acci�n consolidado 2025'!$G$4:$X$484,18,0)</f>
        <v>3100-DIRECCION DE INVESTIGACIONES DE PROTECCION AL CONSUMIDOR</v>
      </c>
      <c r="X72" s="153">
        <v>24</v>
      </c>
      <c r="Y72" s="153">
        <v>74.39</v>
      </c>
      <c r="Z72" s="153" t="s">
        <v>2344</v>
      </c>
      <c r="AA72" s="291"/>
      <c r="AB72" s="292">
        <v>74.39</v>
      </c>
      <c r="AC72" s="292" t="s">
        <v>2010</v>
      </c>
      <c r="AD72" s="291"/>
      <c r="AE72" s="292">
        <v>0</v>
      </c>
      <c r="AF72" s="533">
        <v>17.8536</v>
      </c>
      <c r="XFD72" s="66"/>
    </row>
    <row r="73" spans="1:32 16384:16384" ht="58.5" customHeight="1" x14ac:dyDescent="0.25">
      <c r="A73" s="183" t="s">
        <v>634</v>
      </c>
      <c r="B73" s="528" t="s">
        <v>634</v>
      </c>
      <c r="C73" s="534" t="s">
        <v>2343</v>
      </c>
      <c r="D73" s="174">
        <v>2</v>
      </c>
      <c r="E73" s="174" t="s">
        <v>460</v>
      </c>
      <c r="F73" s="174" t="s">
        <v>634</v>
      </c>
      <c r="G73" s="174" t="s">
        <v>462</v>
      </c>
      <c r="H73" s="174" t="s">
        <v>10</v>
      </c>
      <c r="I73" s="174" t="s">
        <v>1394</v>
      </c>
      <c r="J73" s="174" t="s">
        <v>1395</v>
      </c>
      <c r="K73" s="174" t="s">
        <v>1812</v>
      </c>
      <c r="L73" s="174">
        <v>0</v>
      </c>
      <c r="M73" s="174" t="s">
        <v>29</v>
      </c>
      <c r="N73" s="174" t="s">
        <v>614</v>
      </c>
      <c r="O73" s="174" t="s">
        <v>1542</v>
      </c>
      <c r="P73" s="174" t="str">
        <f>VLOOKUP($F73,'Plan de acci�n consolidado 2025'!$G$4:$X$484,11,0)</f>
        <v>Visitas de acompañamiento a establecimientos de comercio ubicados en territorios turísticos, con el objetivo de promover la convergencia regional, realizadas  (Relación de los números de radicación de las visitas de inspección realizadas)</v>
      </c>
      <c r="Q73" s="174">
        <f>VLOOKUP($F73,'Plan de acci�n consolidado 2025'!$G$4:$X$484,12,0)</f>
        <v>40</v>
      </c>
      <c r="R73" s="174">
        <f>VLOOKUP($F73,'Plan de acci�n consolidado 2025'!$G$4:$X$484,13,0)</f>
        <v>50</v>
      </c>
      <c r="S73" s="174" t="str">
        <f>VLOOKUP($F73,'Plan de acci�n consolidado 2025'!$G$4:$X$484,14,0)</f>
        <v>Númerica</v>
      </c>
      <c r="T73" s="174" t="str">
        <f>VLOOKUP($F73,'Plan de acci�n consolidado 2025'!$G$4:$X$484,15,0)</f>
        <v># de visitas realizadas / 50 visitas a realizar</v>
      </c>
      <c r="U73" s="175">
        <f>VLOOKUP($F73,'Plan de acci�n consolidado 2025'!$G$4:$X$484,16,0)</f>
        <v>45671</v>
      </c>
      <c r="V73" s="175">
        <f>VLOOKUP($F73,'Plan de acci�n consolidado 2025'!$G$4:$X$484,17,0)</f>
        <v>45989</v>
      </c>
      <c r="W73" s="174" t="str">
        <f>VLOOKUP($F73,'Plan de acci�n consolidado 2025'!$G$4:$X$484,18,0)</f>
        <v>3100-DIRECCION DE INVESTIGACIONES DE PROTECCION AL CONSUMIDOR</v>
      </c>
      <c r="X73" s="174">
        <v>40</v>
      </c>
      <c r="Y73" s="174">
        <v>92.5</v>
      </c>
      <c r="Z73" s="174" t="s">
        <v>2350</v>
      </c>
      <c r="AA73" s="289"/>
      <c r="AB73" s="290">
        <v>92.5</v>
      </c>
      <c r="AC73" s="290" t="s">
        <v>2351</v>
      </c>
      <c r="AD73" s="289"/>
      <c r="AE73" s="290">
        <v>0</v>
      </c>
      <c r="AF73" s="535">
        <v>37</v>
      </c>
    </row>
    <row r="74" spans="1:32 16384:16384" ht="58.5" customHeight="1" x14ac:dyDescent="0.25">
      <c r="A74" s="66" t="s">
        <v>636</v>
      </c>
      <c r="B74" s="288" t="s">
        <v>636</v>
      </c>
      <c r="C74" s="532" t="s">
        <v>2343</v>
      </c>
      <c r="D74" s="153">
        <v>2</v>
      </c>
      <c r="E74" s="153" t="s">
        <v>467</v>
      </c>
      <c r="F74" s="153" t="s">
        <v>636</v>
      </c>
      <c r="G74" s="153" t="s">
        <v>19</v>
      </c>
      <c r="H74" s="153">
        <v>0</v>
      </c>
      <c r="I74" s="153">
        <v>0</v>
      </c>
      <c r="J74" s="153">
        <v>0</v>
      </c>
      <c r="K74" s="153" t="s">
        <v>19</v>
      </c>
      <c r="L74" s="153">
        <v>0</v>
      </c>
      <c r="M74" s="153" t="s">
        <v>19</v>
      </c>
      <c r="N74" s="153" t="s">
        <v>614</v>
      </c>
      <c r="O74" s="153" t="s">
        <v>19</v>
      </c>
      <c r="P74" s="153" t="str">
        <f>VLOOKUP($F74,'Plan de acci�n consolidado 2025'!$G$4:$X$484,11,0)</f>
        <v>Determinar los sectores en los cuales se llevarán a cabo las actuaciones administrativas de inspección, vigilancia y control. (Acta de reunión)</v>
      </c>
      <c r="Q74" s="153">
        <f>VLOOKUP($F74,'Plan de acci�n consolidado 2025'!$G$4:$X$484,12,0)</f>
        <v>15</v>
      </c>
      <c r="R74" s="153">
        <f>VLOOKUP($F74,'Plan de acci�n consolidado 2025'!$G$4:$X$484,13,0)</f>
        <v>1</v>
      </c>
      <c r="S74" s="153" t="str">
        <f>VLOOKUP($F74,'Plan de acci�n consolidado 2025'!$G$4:$X$484,14,0)</f>
        <v>Númerica</v>
      </c>
      <c r="T74" s="153" t="str">
        <f>VLOOKUP($F74,'Plan de acci�n consolidado 2025'!$G$4:$X$484,15,0)</f>
        <v># de actas de reuniones realizadas / 1 actas de reunión a realizar</v>
      </c>
      <c r="U74" s="182">
        <f>VLOOKUP($F74,'Plan de acci�n consolidado 2025'!$G$4:$X$484,16,0)</f>
        <v>45671</v>
      </c>
      <c r="V74" s="182">
        <f>VLOOKUP($F74,'Plan de acci�n consolidado 2025'!$G$4:$X$484,17,0)</f>
        <v>45695</v>
      </c>
      <c r="W74" s="153" t="str">
        <f>VLOOKUP($F74,'Plan de acci�n consolidado 2025'!$G$4:$X$484,18,0)</f>
        <v>3100-DIRECCION DE INVESTIGACIONES DE PROTECCION AL CONSUMIDOR</v>
      </c>
      <c r="X74" s="153">
        <v>6</v>
      </c>
      <c r="Y74" s="153">
        <v>100</v>
      </c>
      <c r="Z74" s="153" t="s">
        <v>2352</v>
      </c>
      <c r="AA74" s="291">
        <v>45673</v>
      </c>
      <c r="AB74" s="292">
        <v>100</v>
      </c>
      <c r="AC74" s="292" t="s">
        <v>2353</v>
      </c>
      <c r="AD74" s="291">
        <v>45673</v>
      </c>
      <c r="AE74" s="292">
        <v>100</v>
      </c>
      <c r="AF74" s="533">
        <v>6</v>
      </c>
      <c r="XFD74" s="66"/>
    </row>
    <row r="75" spans="1:32 16384:16384" ht="58.5" customHeight="1" x14ac:dyDescent="0.25">
      <c r="A75" s="66" t="s">
        <v>638</v>
      </c>
      <c r="B75" s="288" t="s">
        <v>638</v>
      </c>
      <c r="C75" s="532" t="s">
        <v>2343</v>
      </c>
      <c r="D75" s="153">
        <v>2</v>
      </c>
      <c r="E75" s="153" t="s">
        <v>467</v>
      </c>
      <c r="F75" s="153" t="s">
        <v>638</v>
      </c>
      <c r="G75" s="153" t="s">
        <v>19</v>
      </c>
      <c r="H75" s="153">
        <v>0</v>
      </c>
      <c r="I75" s="153">
        <v>0</v>
      </c>
      <c r="J75" s="153">
        <v>0</v>
      </c>
      <c r="K75" s="153" t="s">
        <v>19</v>
      </c>
      <c r="L75" s="153">
        <v>0</v>
      </c>
      <c r="M75" s="153" t="s">
        <v>19</v>
      </c>
      <c r="N75" s="153" t="s">
        <v>614</v>
      </c>
      <c r="O75" s="153" t="s">
        <v>19</v>
      </c>
      <c r="P75" s="153" t="str">
        <f>VLOOKUP($F75,'Plan de acci�n consolidado 2025'!$G$4:$X$484,11,0)</f>
        <v>Programar las visitas de inspección a realizar (Programación trimestral de las actuaciones administrativas)</v>
      </c>
      <c r="Q75" s="153">
        <f>VLOOKUP($F75,'Plan de acci�n consolidado 2025'!$G$4:$X$484,12,0)</f>
        <v>15</v>
      </c>
      <c r="R75" s="153">
        <f>VLOOKUP($F75,'Plan de acci�n consolidado 2025'!$G$4:$X$484,13,0)</f>
        <v>4</v>
      </c>
      <c r="S75" s="153" t="str">
        <f>VLOOKUP($F75,'Plan de acci�n consolidado 2025'!$G$4:$X$484,14,0)</f>
        <v>Númerica</v>
      </c>
      <c r="T75" s="153" t="str">
        <f>VLOOKUP($F75,'Plan de acci�n consolidado 2025'!$G$4:$X$484,15,0)</f>
        <v># de programaciones realizadas / 4 programaciones a realizar</v>
      </c>
      <c r="U75" s="182">
        <f>VLOOKUP($F75,'Plan de acci�n consolidado 2025'!$G$4:$X$484,16,0)</f>
        <v>45671</v>
      </c>
      <c r="V75" s="182">
        <f>VLOOKUP($F75,'Plan de acci�n consolidado 2025'!$G$4:$X$484,17,0)</f>
        <v>45961</v>
      </c>
      <c r="W75" s="153" t="str">
        <f>VLOOKUP($F75,'Plan de acci�n consolidado 2025'!$G$4:$X$484,18,0)</f>
        <v>3100-DIRECCION DE INVESTIGACIONES DE PROTECCION AL CONSUMIDOR</v>
      </c>
      <c r="X75" s="153">
        <v>6</v>
      </c>
      <c r="Y75" s="153">
        <v>75</v>
      </c>
      <c r="Z75" s="153" t="s">
        <v>2354</v>
      </c>
      <c r="AA75" s="291"/>
      <c r="AB75" s="292">
        <v>75</v>
      </c>
      <c r="AC75" s="292" t="s">
        <v>2355</v>
      </c>
      <c r="AD75" s="291"/>
      <c r="AE75" s="292">
        <v>0</v>
      </c>
      <c r="AF75" s="533">
        <v>4.5</v>
      </c>
      <c r="XFD75" s="66"/>
    </row>
    <row r="76" spans="1:32 16384:16384" ht="58.5" customHeight="1" x14ac:dyDescent="0.25">
      <c r="A76" s="66" t="s">
        <v>640</v>
      </c>
      <c r="B76" s="288" t="s">
        <v>640</v>
      </c>
      <c r="C76" s="532" t="s">
        <v>2343</v>
      </c>
      <c r="D76" s="153">
        <v>2</v>
      </c>
      <c r="E76" s="153" t="s">
        <v>467</v>
      </c>
      <c r="F76" s="153" t="s">
        <v>640</v>
      </c>
      <c r="G76" s="153" t="s">
        <v>19</v>
      </c>
      <c r="H76" s="153">
        <v>0</v>
      </c>
      <c r="I76" s="153">
        <v>0</v>
      </c>
      <c r="J76" s="153">
        <v>0</v>
      </c>
      <c r="K76" s="153" t="s">
        <v>19</v>
      </c>
      <c r="L76" s="153">
        <v>0</v>
      </c>
      <c r="M76" s="153" t="s">
        <v>19</v>
      </c>
      <c r="N76" s="153" t="s">
        <v>614</v>
      </c>
      <c r="O76" s="153" t="s">
        <v>19</v>
      </c>
      <c r="P76" s="153" t="str">
        <f>VLOOKUP($F76,'Plan de acci�n consolidado 2025'!$G$4:$X$484,11,0)</f>
        <v>Realizar las visitas de inspección a las personas naturales o jurídicas sujetas de inspección y vigilancia (Relación de los números de radicación de las visitas de inspección realizados)</v>
      </c>
      <c r="Q76" s="153">
        <f>VLOOKUP($F76,'Plan de acci�n consolidado 2025'!$G$4:$X$484,12,0)</f>
        <v>70</v>
      </c>
      <c r="R76" s="153">
        <f>VLOOKUP($F76,'Plan de acci�n consolidado 2025'!$G$4:$X$484,13,0)</f>
        <v>50</v>
      </c>
      <c r="S76" s="153" t="str">
        <f>VLOOKUP($F76,'Plan de acci�n consolidado 2025'!$G$4:$X$484,14,0)</f>
        <v>Númerica</v>
      </c>
      <c r="T76" s="153" t="str">
        <f>VLOOKUP($F76,'Plan de acci�n consolidado 2025'!$G$4:$X$484,15,0)</f>
        <v># de visitas realizadas / 50 visitas a realizar</v>
      </c>
      <c r="U76" s="182">
        <f>VLOOKUP($F76,'Plan de acci�n consolidado 2025'!$G$4:$X$484,16,0)</f>
        <v>45695</v>
      </c>
      <c r="V76" s="182">
        <f>VLOOKUP($F76,'Plan de acci�n consolidado 2025'!$G$4:$X$484,17,0)</f>
        <v>45989</v>
      </c>
      <c r="W76" s="153" t="str">
        <f>VLOOKUP($F76,'Plan de acci�n consolidado 2025'!$G$4:$X$484,18,0)</f>
        <v>3100-DIRECCION DE INVESTIGACIONES DE PROTECCION AL CONSUMIDOR</v>
      </c>
      <c r="X76" s="153">
        <v>28</v>
      </c>
      <c r="Y76" s="153">
        <v>92.5</v>
      </c>
      <c r="Z76" s="153" t="s">
        <v>2350</v>
      </c>
      <c r="AA76" s="291"/>
      <c r="AB76" s="292">
        <v>92.5</v>
      </c>
      <c r="AC76" s="292" t="s">
        <v>2356</v>
      </c>
      <c r="AD76" s="291"/>
      <c r="AE76" s="292">
        <v>0</v>
      </c>
      <c r="AF76" s="533">
        <v>25.9</v>
      </c>
      <c r="XFD76" s="66"/>
    </row>
    <row r="77" spans="1:32 16384:16384" ht="58.5" customHeight="1" x14ac:dyDescent="0.25">
      <c r="A77" s="183" t="s">
        <v>641</v>
      </c>
      <c r="B77" s="528" t="s">
        <v>641</v>
      </c>
      <c r="C77" s="534" t="s">
        <v>2343</v>
      </c>
      <c r="D77" s="174">
        <v>2</v>
      </c>
      <c r="E77" s="174" t="s">
        <v>460</v>
      </c>
      <c r="F77" s="174" t="s">
        <v>641</v>
      </c>
      <c r="G77" s="174" t="s">
        <v>462</v>
      </c>
      <c r="H77" s="174" t="s">
        <v>9</v>
      </c>
      <c r="I77" s="174" t="s">
        <v>1396</v>
      </c>
      <c r="J77" s="174" t="s">
        <v>1434</v>
      </c>
      <c r="K77" s="174" t="s">
        <v>1812</v>
      </c>
      <c r="L77" s="174">
        <v>0</v>
      </c>
      <c r="M77" s="174" t="s">
        <v>20</v>
      </c>
      <c r="N77" s="174" t="s">
        <v>614</v>
      </c>
      <c r="O77" s="174">
        <v>0</v>
      </c>
      <c r="P77" s="174" t="str">
        <f>VLOOKUP($F77,'Plan de acci�n consolidado 2025'!$G$4:$X$484,11,0)</f>
        <v>Recursos de reposición interpuestos, decididos dentro de los 6 meses siguientes a su presentación (Relación de los números de radicación de los recursos decididos, fecha de entrada y salida)</v>
      </c>
      <c r="Q77" s="174">
        <f>VLOOKUP($F77,'Plan de acci�n consolidado 2025'!$G$4:$X$484,12,0)</f>
        <v>20</v>
      </c>
      <c r="R77" s="174">
        <f>VLOOKUP($F77,'Plan de acci�n consolidado 2025'!$G$4:$X$484,13,0)</f>
        <v>80</v>
      </c>
      <c r="S77" s="174" t="str">
        <f>VLOOKUP($F77,'Plan de acci�n consolidado 2025'!$G$4:$X$484,14,0)</f>
        <v>Porcentual</v>
      </c>
      <c r="T77" s="174" t="str">
        <f>VLOOKUP($F77,'Plan de acci�n consolidado 2025'!$G$4:$X$484,15,0)</f>
        <v>% de listado de recursos decididos / 80% de listado de recursos a decidir</v>
      </c>
      <c r="U77" s="175">
        <f>VLOOKUP($F77,'Plan de acci�n consolidado 2025'!$G$4:$X$484,16,0)</f>
        <v>45659</v>
      </c>
      <c r="V77" s="175">
        <f>VLOOKUP($F77,'Plan de acci�n consolidado 2025'!$G$4:$X$484,17,0)</f>
        <v>46022</v>
      </c>
      <c r="W77" s="174" t="str">
        <f>VLOOKUP($F77,'Plan de acci�n consolidado 2025'!$G$4:$X$484,18,0)</f>
        <v>3100-DIRECCION DE INVESTIGACIONES DE PROTECCION AL CONSUMIDOR</v>
      </c>
      <c r="X77" s="174">
        <v>20</v>
      </c>
      <c r="Y77" s="174">
        <v>37.299999999999997</v>
      </c>
      <c r="Z77" s="174" t="s">
        <v>2357</v>
      </c>
      <c r="AA77" s="289"/>
      <c r="AB77" s="290">
        <v>37.299999999999997</v>
      </c>
      <c r="AC77" s="290" t="s">
        <v>2358</v>
      </c>
      <c r="AD77" s="289"/>
      <c r="AE77" s="290">
        <v>0</v>
      </c>
      <c r="AF77" s="535">
        <v>7.46</v>
      </c>
    </row>
    <row r="78" spans="1:32 16384:16384" ht="58.5" customHeight="1" x14ac:dyDescent="0.25">
      <c r="A78" s="66" t="s">
        <v>644</v>
      </c>
      <c r="B78" s="288" t="s">
        <v>644</v>
      </c>
      <c r="C78" s="532" t="s">
        <v>2343</v>
      </c>
      <c r="D78" s="153">
        <v>2</v>
      </c>
      <c r="E78" s="153" t="s">
        <v>467</v>
      </c>
      <c r="F78" s="153" t="s">
        <v>644</v>
      </c>
      <c r="G78" s="153" t="s">
        <v>19</v>
      </c>
      <c r="H78" s="153">
        <v>0</v>
      </c>
      <c r="I78" s="153">
        <v>0</v>
      </c>
      <c r="J78" s="153">
        <v>0</v>
      </c>
      <c r="K78" s="153" t="s">
        <v>19</v>
      </c>
      <c r="L78" s="153">
        <v>0</v>
      </c>
      <c r="M78" s="153" t="s">
        <v>19</v>
      </c>
      <c r="N78" s="153" t="s">
        <v>614</v>
      </c>
      <c r="O78" s="153" t="s">
        <v>19</v>
      </c>
      <c r="P78" s="153" t="str">
        <f>VLOOKUP($F78,'Plan de acci�n consolidado 2025'!$G$4:$X$484,11,0)</f>
        <v>Crear y actualizar periódicamente el listado de los recursos de reposición que ingresan a partir del 1° de enero hasta el 30 de septiembre de 2025, incluyendo la información necesaria para verificar su cumplimiento (Listado de recursos interpuestos)</v>
      </c>
      <c r="Q78" s="153">
        <f>VLOOKUP($F78,'Plan de acci�n consolidado 2025'!$G$4:$X$484,12,0)</f>
        <v>30</v>
      </c>
      <c r="R78" s="153">
        <f>VLOOKUP($F78,'Plan de acci�n consolidado 2025'!$G$4:$X$484,13,0)</f>
        <v>1</v>
      </c>
      <c r="S78" s="153" t="str">
        <f>VLOOKUP($F78,'Plan de acci�n consolidado 2025'!$G$4:$X$484,14,0)</f>
        <v>Númerica</v>
      </c>
      <c r="T78" s="153" t="str">
        <f>VLOOKUP($F78,'Plan de acci�n consolidado 2025'!$G$4:$X$484,15,0)</f>
        <v># de listados realizados / 1 listados a realizar</v>
      </c>
      <c r="U78" s="182">
        <f>VLOOKUP($F78,'Plan de acci�n consolidado 2025'!$G$4:$X$484,16,0)</f>
        <v>45659</v>
      </c>
      <c r="V78" s="182">
        <f>VLOOKUP($F78,'Plan de acci�n consolidado 2025'!$G$4:$X$484,17,0)</f>
        <v>45930</v>
      </c>
      <c r="W78" s="153" t="str">
        <f>VLOOKUP($F78,'Plan de acci�n consolidado 2025'!$G$4:$X$484,18,0)</f>
        <v>3100-DIRECCION DE INVESTIGACIONES DE PROTECCION AL CONSUMIDOR</v>
      </c>
      <c r="X78" s="153">
        <v>6</v>
      </c>
      <c r="Y78" s="153">
        <v>100</v>
      </c>
      <c r="Z78" s="153" t="s">
        <v>2359</v>
      </c>
      <c r="AA78" s="291">
        <v>45930</v>
      </c>
      <c r="AB78" s="292">
        <v>100</v>
      </c>
      <c r="AC78" s="292" t="s">
        <v>2360</v>
      </c>
      <c r="AD78" s="291">
        <v>45940</v>
      </c>
      <c r="AE78" s="292">
        <v>100</v>
      </c>
      <c r="AF78" s="533">
        <v>6</v>
      </c>
      <c r="XFD78" s="66"/>
    </row>
    <row r="79" spans="1:32 16384:16384" ht="58.5" customHeight="1" x14ac:dyDescent="0.25">
      <c r="A79" s="66" t="s">
        <v>646</v>
      </c>
      <c r="B79" s="288" t="s">
        <v>646</v>
      </c>
      <c r="C79" s="532" t="s">
        <v>2343</v>
      </c>
      <c r="D79" s="153">
        <v>2</v>
      </c>
      <c r="E79" s="153" t="s">
        <v>467</v>
      </c>
      <c r="F79" s="153" t="s">
        <v>646</v>
      </c>
      <c r="G79" s="153" t="s">
        <v>19</v>
      </c>
      <c r="H79" s="153">
        <v>0</v>
      </c>
      <c r="I79" s="153">
        <v>0</v>
      </c>
      <c r="J79" s="153">
        <v>0</v>
      </c>
      <c r="K79" s="153" t="s">
        <v>19</v>
      </c>
      <c r="L79" s="153">
        <v>0</v>
      </c>
      <c r="M79" s="153" t="s">
        <v>19</v>
      </c>
      <c r="N79" s="153" t="s">
        <v>614</v>
      </c>
      <c r="O79" s="153" t="s">
        <v>19</v>
      </c>
      <c r="P79" s="153" t="str">
        <f>VLOOKUP($F79,'Plan de acci�n consolidado 2025'!$G$4:$X$484,11,0)</f>
        <v>Decidir los recursos de reposición interpuestos dentro de los términos definidos. (Relación de los números de radicación de los recursos decididos)</v>
      </c>
      <c r="Q79" s="153">
        <f>VLOOKUP($F79,'Plan de acci�n consolidado 2025'!$G$4:$X$484,12,0)</f>
        <v>70</v>
      </c>
      <c r="R79" s="153">
        <f>VLOOKUP($F79,'Plan de acci�n consolidado 2025'!$G$4:$X$484,13,0)</f>
        <v>80</v>
      </c>
      <c r="S79" s="153" t="str">
        <f>VLOOKUP($F79,'Plan de acci�n consolidado 2025'!$G$4:$X$484,14,0)</f>
        <v>Porcentual</v>
      </c>
      <c r="T79" s="153" t="str">
        <f>VLOOKUP($F79,'Plan de acci�n consolidado 2025'!$G$4:$X$484,15,0)</f>
        <v>% de listado de recursos decididos / 80% de 	listado de recursos a decidir</v>
      </c>
      <c r="U79" s="182">
        <f>VLOOKUP($F79,'Plan de acci�n consolidado 2025'!$G$4:$X$484,16,0)</f>
        <v>45659</v>
      </c>
      <c r="V79" s="182">
        <f>VLOOKUP($F79,'Plan de acci�n consolidado 2025'!$G$4:$X$484,17,0)</f>
        <v>46022</v>
      </c>
      <c r="W79" s="153" t="str">
        <f>VLOOKUP($F79,'Plan de acci�n consolidado 2025'!$G$4:$X$484,18,0)</f>
        <v>3100-DIRECCION DE INVESTIGACIONES DE PROTECCION AL CONSUMIDOR</v>
      </c>
      <c r="X79" s="153">
        <v>14</v>
      </c>
      <c r="Y79" s="153">
        <v>37.299999999999997</v>
      </c>
      <c r="Z79" s="153" t="s">
        <v>2357</v>
      </c>
      <c r="AA79" s="291"/>
      <c r="AB79" s="292">
        <v>37.299999999999997</v>
      </c>
      <c r="AC79" s="292" t="s">
        <v>1992</v>
      </c>
      <c r="AD79" s="291"/>
      <c r="AE79" s="292">
        <v>0</v>
      </c>
      <c r="AF79" s="533">
        <v>5.2219999999999995</v>
      </c>
      <c r="XFD79" s="66"/>
    </row>
    <row r="80" spans="1:32 16384:16384" ht="58.5" customHeight="1" x14ac:dyDescent="0.25">
      <c r="A80" s="183" t="s">
        <v>648</v>
      </c>
      <c r="B80" s="528" t="s">
        <v>648</v>
      </c>
      <c r="C80" s="534" t="s">
        <v>2249</v>
      </c>
      <c r="D80" s="174">
        <v>0</v>
      </c>
      <c r="E80" s="174" t="s">
        <v>460</v>
      </c>
      <c r="F80" s="174" t="s">
        <v>648</v>
      </c>
      <c r="G80" s="174" t="s">
        <v>462</v>
      </c>
      <c r="H80" s="174" t="s">
        <v>59</v>
      </c>
      <c r="I80" s="174" t="s">
        <v>1731</v>
      </c>
      <c r="J80" s="174" t="s">
        <v>1389</v>
      </c>
      <c r="K80" s="174" t="s">
        <v>1812</v>
      </c>
      <c r="L80" s="174">
        <v>0</v>
      </c>
      <c r="M80" s="174" t="s">
        <v>19</v>
      </c>
      <c r="N80" s="174" t="s">
        <v>1435</v>
      </c>
      <c r="O80" s="174">
        <v>0</v>
      </c>
      <c r="P80" s="174" t="str">
        <f>VLOOKUP($F80,'Plan de acci�n consolidado 2025'!$G$4:$X$484,11,0)</f>
        <v>Política de prevención del Daño Antijurídico, implementada y presentada al Comité (Informe de implementación de la PPDA y acta de comité)</v>
      </c>
      <c r="Q80" s="174">
        <f>VLOOKUP($F80,'Plan de acci�n consolidado 2025'!$G$4:$X$484,12,0)</f>
        <v>35</v>
      </c>
      <c r="R80" s="174">
        <f>VLOOKUP($F80,'Plan de acci�n consolidado 2025'!$G$4:$X$484,13,0)</f>
        <v>1</v>
      </c>
      <c r="S80" s="174" t="str">
        <f>VLOOKUP($F80,'Plan de acci�n consolidado 2025'!$G$4:$X$484,14,0)</f>
        <v>Númerica</v>
      </c>
      <c r="T80" s="174" t="str">
        <f>VLOOKUP($F80,'Plan de acci�n consolidado 2025'!$G$4:$X$484,15,0)</f>
        <v># de Política de prevención del daño antijurídico implementada / 1 Política de prevención del daño antijurídico a implementar</v>
      </c>
      <c r="U80" s="175">
        <f>VLOOKUP($F80,'Plan de acci�n consolidado 2025'!$G$4:$X$484,16,0)</f>
        <v>45691</v>
      </c>
      <c r="V80" s="175">
        <f>VLOOKUP($F80,'Plan de acci�n consolidado 2025'!$G$4:$X$484,17,0)</f>
        <v>46010</v>
      </c>
      <c r="W80" s="174" t="str">
        <f>VLOOKUP($F80,'Plan de acci�n consolidado 2025'!$G$4:$X$484,18,0)</f>
        <v>60-GRUPO DE TRABAJO DE GESTIÓN JUDICIAL ADSCRITO A LA OFICINA ASESORA JURÍDICA</v>
      </c>
      <c r="X80" s="174">
        <v>35</v>
      </c>
      <c r="Y80" s="174">
        <v>0</v>
      </c>
      <c r="Z80" s="174" t="s">
        <v>2250</v>
      </c>
      <c r="AA80" s="289"/>
      <c r="AB80" s="290">
        <v>0</v>
      </c>
      <c r="AC80" s="290" t="s">
        <v>2251</v>
      </c>
      <c r="AD80" s="289"/>
      <c r="AE80" s="290">
        <v>0</v>
      </c>
      <c r="AF80" s="535">
        <v>0</v>
      </c>
    </row>
    <row r="81" spans="1:32 16384:16384" ht="58.5" customHeight="1" x14ac:dyDescent="0.25">
      <c r="A81" s="66" t="s">
        <v>650</v>
      </c>
      <c r="B81" s="288" t="s">
        <v>650</v>
      </c>
      <c r="C81" s="532" t="s">
        <v>2249</v>
      </c>
      <c r="D81" s="153">
        <v>0</v>
      </c>
      <c r="E81" s="153" t="s">
        <v>467</v>
      </c>
      <c r="F81" s="153" t="s">
        <v>650</v>
      </c>
      <c r="G81" s="153" t="s">
        <v>19</v>
      </c>
      <c r="H81" s="153">
        <v>0</v>
      </c>
      <c r="I81" s="153">
        <v>0</v>
      </c>
      <c r="J81" s="153">
        <v>0</v>
      </c>
      <c r="K81" s="153" t="s">
        <v>19</v>
      </c>
      <c r="L81" s="153">
        <v>0</v>
      </c>
      <c r="M81" s="153" t="s">
        <v>19</v>
      </c>
      <c r="N81" s="153" t="s">
        <v>1435</v>
      </c>
      <c r="O81" s="153" t="s">
        <v>19</v>
      </c>
      <c r="P81" s="153" t="str">
        <f>VLOOKUP($F81,'Plan de acci�n consolidado 2025'!$G$4:$X$484,11,0)</f>
        <v>Informar a las Delegaturas mediante memorando y/o correo electrónico, las actividades previstas para la ejecución de la Política de Prevención del Daño Antijurídico de la vigencia 2025. (Memorandos y/o correos electrónicos de los recordatorios)</v>
      </c>
      <c r="Q81" s="153">
        <f>VLOOKUP($F81,'Plan de acci�n consolidado 2025'!$G$4:$X$484,12,0)</f>
        <v>20</v>
      </c>
      <c r="R81" s="153">
        <f>VLOOKUP($F81,'Plan de acci�n consolidado 2025'!$G$4:$X$484,13,0)</f>
        <v>1</v>
      </c>
      <c r="S81" s="153" t="str">
        <f>VLOOKUP($F81,'Plan de acci�n consolidado 2025'!$G$4:$X$484,14,0)</f>
        <v>Númerica</v>
      </c>
      <c r="T81" s="153" t="str">
        <f>VLOOKUP($F81,'Plan de acci�n consolidado 2025'!$G$4:$X$484,15,0)</f>
        <v># de memorandos enviados  a las Delegaturas / 1 memorandos a enviar  a las Delegaturas</v>
      </c>
      <c r="U81" s="182">
        <f>VLOOKUP($F81,'Plan de acci�n consolidado 2025'!$G$4:$X$484,16,0)</f>
        <v>45691</v>
      </c>
      <c r="V81" s="182">
        <f>VLOOKUP($F81,'Plan de acci�n consolidado 2025'!$G$4:$X$484,17,0)</f>
        <v>45747</v>
      </c>
      <c r="W81" s="153" t="str">
        <f>VLOOKUP($F81,'Plan de acci�n consolidado 2025'!$G$4:$X$484,18,0)</f>
        <v>60-GRUPO DE TRABAJO DE GESTIÓN JUDICIAL ADSCRITO A LA OFICINA ASESORA JURÍDICA</v>
      </c>
      <c r="X81" s="153">
        <v>7</v>
      </c>
      <c r="Y81" s="153">
        <v>100</v>
      </c>
      <c r="Z81" s="153" t="s">
        <v>2252</v>
      </c>
      <c r="AA81" s="291">
        <v>45747</v>
      </c>
      <c r="AB81" s="292">
        <v>100</v>
      </c>
      <c r="AC81" s="292" t="s">
        <v>2253</v>
      </c>
      <c r="AD81" s="291">
        <v>45716</v>
      </c>
      <c r="AE81" s="292">
        <v>100</v>
      </c>
      <c r="AF81" s="533">
        <v>7</v>
      </c>
      <c r="XFD81" s="66"/>
    </row>
    <row r="82" spans="1:32 16384:16384" ht="58.5" customHeight="1" x14ac:dyDescent="0.25">
      <c r="A82" s="66" t="s">
        <v>652</v>
      </c>
      <c r="B82" s="288" t="s">
        <v>652</v>
      </c>
      <c r="C82" s="532" t="s">
        <v>2249</v>
      </c>
      <c r="D82" s="153">
        <v>0</v>
      </c>
      <c r="E82" s="153" t="s">
        <v>467</v>
      </c>
      <c r="F82" s="153" t="s">
        <v>652</v>
      </c>
      <c r="G82" s="153" t="s">
        <v>19</v>
      </c>
      <c r="H82" s="153">
        <v>0</v>
      </c>
      <c r="I82" s="153">
        <v>0</v>
      </c>
      <c r="J82" s="153">
        <v>0</v>
      </c>
      <c r="K82" s="153" t="s">
        <v>19</v>
      </c>
      <c r="L82" s="153">
        <v>0</v>
      </c>
      <c r="M82" s="153" t="s">
        <v>19</v>
      </c>
      <c r="N82" s="153" t="s">
        <v>1435</v>
      </c>
      <c r="O82" s="153" t="s">
        <v>19</v>
      </c>
      <c r="P82" s="153" t="str">
        <f>VLOOKUP($F82,'Plan de acci�n consolidado 2025'!$G$4:$X$484,11,0)</f>
        <v>Requerir mediante memorando y/o correo electrónico a las Delegaturas el informe final de cumplimiento de las actividades previstas en la Política de Prevención del Daño Antijurídico de la vigencia 2025.(Memorandos y/o correos electrónicos de los requerimientos)</v>
      </c>
      <c r="Q82" s="153">
        <f>VLOOKUP($F82,'Plan de acci�n consolidado 2025'!$G$4:$X$484,12,0)</f>
        <v>20</v>
      </c>
      <c r="R82" s="153">
        <f>VLOOKUP($F82,'Plan de acci�n consolidado 2025'!$G$4:$X$484,13,0)</f>
        <v>1</v>
      </c>
      <c r="S82" s="153" t="str">
        <f>VLOOKUP($F82,'Plan de acci�n consolidado 2025'!$G$4:$X$484,14,0)</f>
        <v>Númerica</v>
      </c>
      <c r="T82" s="153" t="str">
        <f>VLOOKUP($F82,'Plan de acci�n consolidado 2025'!$G$4:$X$484,15,0)</f>
        <v># de requerimientos realizados a las Delegaturas / 1 requerimientos a realizar a las Delegaturas</v>
      </c>
      <c r="U82" s="182">
        <f>VLOOKUP($F82,'Plan de acci�n consolidado 2025'!$G$4:$X$484,16,0)</f>
        <v>45839</v>
      </c>
      <c r="V82" s="182">
        <f>VLOOKUP($F82,'Plan de acci�n consolidado 2025'!$G$4:$X$484,17,0)</f>
        <v>45869</v>
      </c>
      <c r="W82" s="153" t="str">
        <f>VLOOKUP($F82,'Plan de acci�n consolidado 2025'!$G$4:$X$484,18,0)</f>
        <v>60-GRUPO DE TRABAJO DE GESTIÓN JUDICIAL ADSCRITO A LA OFICINA ASESORA JURÍDICA</v>
      </c>
      <c r="X82" s="153">
        <v>7</v>
      </c>
      <c r="Y82" s="153">
        <v>100</v>
      </c>
      <c r="Z82" s="153" t="s">
        <v>2250</v>
      </c>
      <c r="AA82" s="291">
        <v>45861</v>
      </c>
      <c r="AB82" s="292">
        <v>100</v>
      </c>
      <c r="AC82" s="292" t="s">
        <v>2254</v>
      </c>
      <c r="AD82" s="291">
        <v>45861</v>
      </c>
      <c r="AE82" s="292">
        <v>95</v>
      </c>
      <c r="AF82" s="533">
        <v>7</v>
      </c>
      <c r="XFD82" s="66"/>
    </row>
    <row r="83" spans="1:32 16384:16384" ht="58.5" customHeight="1" x14ac:dyDescent="0.25">
      <c r="A83" s="66" t="s">
        <v>654</v>
      </c>
      <c r="B83" s="288" t="s">
        <v>654</v>
      </c>
      <c r="C83" s="532" t="s">
        <v>2249</v>
      </c>
      <c r="D83" s="153">
        <v>0</v>
      </c>
      <c r="E83" s="153" t="s">
        <v>467</v>
      </c>
      <c r="F83" s="153" t="s">
        <v>654</v>
      </c>
      <c r="G83" s="153" t="s">
        <v>19</v>
      </c>
      <c r="H83" s="153">
        <v>0</v>
      </c>
      <c r="I83" s="153">
        <v>0</v>
      </c>
      <c r="J83" s="153">
        <v>0</v>
      </c>
      <c r="K83" s="153" t="s">
        <v>19</v>
      </c>
      <c r="L83" s="153">
        <v>0</v>
      </c>
      <c r="M83" s="153" t="s">
        <v>19</v>
      </c>
      <c r="N83" s="153" t="s">
        <v>1435</v>
      </c>
      <c r="O83" s="153" t="s">
        <v>19</v>
      </c>
      <c r="P83" s="153" t="str">
        <f>VLOOKUP($F83,'Plan de acci�n consolidado 2025'!$G$4:$X$484,11,0)</f>
        <v>Consolidar información remitida por las Delegaturas y/o áreas encargadas, con las actividades ejecutadas para el cumplimiento de la Política (Documento en Word o Excel con consolidado de la Delegaturas y/o áreas encargadas del cumplimiento de la Política /único entregable)</v>
      </c>
      <c r="Q83" s="153">
        <f>VLOOKUP($F83,'Plan de acci�n consolidado 2025'!$G$4:$X$484,12,0)</f>
        <v>30</v>
      </c>
      <c r="R83" s="153">
        <f>VLOOKUP($F83,'Plan de acci�n consolidado 2025'!$G$4:$X$484,13,0)</f>
        <v>1</v>
      </c>
      <c r="S83" s="153" t="str">
        <f>VLOOKUP($F83,'Plan de acci�n consolidado 2025'!$G$4:$X$484,14,0)</f>
        <v>Númerica</v>
      </c>
      <c r="T83" s="153" t="str">
        <f>VLOOKUP($F83,'Plan de acci�n consolidado 2025'!$G$4:$X$484,15,0)</f>
        <v># de documentos con la información remitida por las Delegaturas y/o áreas encargadas de las actividades ejecutadas, consolidado / 1 Documentos con la información remitida por las Delegaturas y/o áreas encargadas de las actividades ejecutadas, a consolidar</v>
      </c>
      <c r="U83" s="182">
        <f>VLOOKUP($F83,'Plan de acci�n consolidado 2025'!$G$4:$X$484,16,0)</f>
        <v>45931</v>
      </c>
      <c r="V83" s="182">
        <f>VLOOKUP($F83,'Plan de acci�n consolidado 2025'!$G$4:$X$484,17,0)</f>
        <v>45989</v>
      </c>
      <c r="W83" s="153" t="str">
        <f>VLOOKUP($F83,'Plan de acci�n consolidado 2025'!$G$4:$X$484,18,0)</f>
        <v>60-GRUPO DE TRABAJO DE GESTIÓN JUDICIAL ADSCRITO A LA OFICINA ASESORA JURÍDICA</v>
      </c>
      <c r="X83" s="153">
        <v>10.5</v>
      </c>
      <c r="Y83" s="153">
        <v>0</v>
      </c>
      <c r="Z83" s="153">
        <v>0</v>
      </c>
      <c r="AA83" s="291"/>
      <c r="AB83" s="292">
        <v>0</v>
      </c>
      <c r="AC83" s="292">
        <v>0</v>
      </c>
      <c r="AD83" s="291"/>
      <c r="AE83" s="292">
        <v>0</v>
      </c>
      <c r="AF83" s="533">
        <v>0</v>
      </c>
      <c r="XFD83" s="66"/>
    </row>
    <row r="84" spans="1:32 16384:16384" ht="58.5" customHeight="1" x14ac:dyDescent="0.25">
      <c r="A84" s="66" t="s">
        <v>656</v>
      </c>
      <c r="B84" s="288" t="s">
        <v>656</v>
      </c>
      <c r="C84" s="532" t="s">
        <v>2249</v>
      </c>
      <c r="D84" s="153">
        <v>0</v>
      </c>
      <c r="E84" s="153" t="s">
        <v>467</v>
      </c>
      <c r="F84" s="153" t="s">
        <v>656</v>
      </c>
      <c r="G84" s="153" t="s">
        <v>19</v>
      </c>
      <c r="H84" s="153">
        <v>0</v>
      </c>
      <c r="I84" s="153">
        <v>0</v>
      </c>
      <c r="J84" s="153">
        <v>0</v>
      </c>
      <c r="K84" s="153" t="s">
        <v>19</v>
      </c>
      <c r="L84" s="153">
        <v>0</v>
      </c>
      <c r="M84" s="153" t="s">
        <v>19</v>
      </c>
      <c r="N84" s="153" t="s">
        <v>1435</v>
      </c>
      <c r="O84" s="153" t="s">
        <v>19</v>
      </c>
      <c r="P84" s="153" t="str">
        <f>VLOOKUP($F84,'Plan de acci�n consolidado 2025'!$G$4:$X$484,11,0)</f>
        <v>Presentar al Comité de Conciliación, los resultados del cumplimiento del segundo año de implementación de la  Política de Prevención del Daño Antijurídico (Acta del comité de conciliación e informe de implementación /único entregable)</v>
      </c>
      <c r="Q84" s="153">
        <f>VLOOKUP($F84,'Plan de acci�n consolidado 2025'!$G$4:$X$484,12,0)</f>
        <v>30</v>
      </c>
      <c r="R84" s="153">
        <f>VLOOKUP($F84,'Plan de acci�n consolidado 2025'!$G$4:$X$484,13,0)</f>
        <v>1</v>
      </c>
      <c r="S84" s="153" t="str">
        <f>VLOOKUP($F84,'Plan de acci�n consolidado 2025'!$G$4:$X$484,14,0)</f>
        <v>Númerica</v>
      </c>
      <c r="T84" s="153" t="str">
        <f>VLOOKUP($F84,'Plan de acci�n consolidado 2025'!$G$4:$X$484,15,0)</f>
        <v># de presentaciones de los resultados del cumplimiento del primer año de implementación de la Política realizadas / 1 Total de presentaciones de los resultados del cumplimiento del primer año de implementación de la Política a realizar</v>
      </c>
      <c r="U84" s="182">
        <f>VLOOKUP($F84,'Plan de acci�n consolidado 2025'!$G$4:$X$484,16,0)</f>
        <v>45992</v>
      </c>
      <c r="V84" s="182">
        <f>VLOOKUP($F84,'Plan de acci�n consolidado 2025'!$G$4:$X$484,17,0)</f>
        <v>46010</v>
      </c>
      <c r="W84" s="153" t="str">
        <f>VLOOKUP($F84,'Plan de acci�n consolidado 2025'!$G$4:$X$484,18,0)</f>
        <v>60-GRUPO DE TRABAJO DE GESTIÓN JUDICIAL ADSCRITO A LA OFICINA ASESORA JURÍDICA</v>
      </c>
      <c r="X84" s="153">
        <v>10.5</v>
      </c>
      <c r="Y84" s="153">
        <v>0</v>
      </c>
      <c r="Z84" s="153">
        <v>0</v>
      </c>
      <c r="AA84" s="291"/>
      <c r="AB84" s="292">
        <v>0</v>
      </c>
      <c r="AC84" s="292">
        <v>0</v>
      </c>
      <c r="AD84" s="291"/>
      <c r="AE84" s="292">
        <v>0</v>
      </c>
      <c r="AF84" s="533">
        <v>0</v>
      </c>
      <c r="XFD84" s="66"/>
    </row>
    <row r="85" spans="1:32 16384:16384" ht="58.5" customHeight="1" x14ac:dyDescent="0.25">
      <c r="A85" s="183" t="s">
        <v>658</v>
      </c>
      <c r="B85" s="528" t="s">
        <v>658</v>
      </c>
      <c r="C85" s="534" t="s">
        <v>2249</v>
      </c>
      <c r="D85" s="174">
        <v>0</v>
      </c>
      <c r="E85" s="174" t="s">
        <v>460</v>
      </c>
      <c r="F85" s="174" t="s">
        <v>658</v>
      </c>
      <c r="G85" s="174" t="s">
        <v>462</v>
      </c>
      <c r="H85" s="174" t="s">
        <v>59</v>
      </c>
      <c r="I85" s="174" t="s">
        <v>1731</v>
      </c>
      <c r="J85" s="174" t="s">
        <v>1389</v>
      </c>
      <c r="K85" s="174" t="s">
        <v>1812</v>
      </c>
      <c r="L85" s="174">
        <v>0</v>
      </c>
      <c r="M85" s="174" t="s">
        <v>19</v>
      </c>
      <c r="N85" s="174" t="s">
        <v>1435</v>
      </c>
      <c r="O85" s="174" t="s">
        <v>1543</v>
      </c>
      <c r="P85" s="174" t="str">
        <f>VLOOKUP($F85,'Plan de acci�n consolidado 2025'!$G$4:$X$484,11,0)</f>
        <v>Política de Prevención del Daño Antijurídico para la bianulidad 2026-2027, formulada (Documento con la Política de prevención del Daño Antijurídico formulada)</v>
      </c>
      <c r="Q85" s="174">
        <f>VLOOKUP($F85,'Plan de acci�n consolidado 2025'!$G$4:$X$484,12,0)</f>
        <v>35</v>
      </c>
      <c r="R85" s="174">
        <f>VLOOKUP($F85,'Plan de acci�n consolidado 2025'!$G$4:$X$484,13,0)</f>
        <v>1</v>
      </c>
      <c r="S85" s="174" t="str">
        <f>VLOOKUP($F85,'Plan de acci�n consolidado 2025'!$G$4:$X$484,14,0)</f>
        <v>Númerica</v>
      </c>
      <c r="T85" s="174" t="str">
        <f>VLOOKUP($F85,'Plan de acci�n consolidado 2025'!$G$4:$X$484,15,0)</f>
        <v># de Política de Prevención del Daño Antijurídico formulada / 1 Política de Prevención del Daño Antijurídico a formular</v>
      </c>
      <c r="U85" s="175">
        <f>VLOOKUP($F85,'Plan de acci�n consolidado 2025'!$G$4:$X$484,16,0)</f>
        <v>45811</v>
      </c>
      <c r="V85" s="175">
        <f>VLOOKUP($F85,'Plan de acci�n consolidado 2025'!$G$4:$X$484,17,0)</f>
        <v>46022</v>
      </c>
      <c r="W85" s="174" t="str">
        <f>VLOOKUP($F85,'Plan de acci�n consolidado 2025'!$G$4:$X$484,18,0)</f>
        <v>60-GRUPO DE TRABAJO DE GESTIÓN JUDICIAL ADSCRITO A LA OFICINA ASESORA JURÍDICA</v>
      </c>
      <c r="X85" s="174">
        <v>35</v>
      </c>
      <c r="Y85" s="174">
        <v>0</v>
      </c>
      <c r="Z85" s="174" t="s">
        <v>2255</v>
      </c>
      <c r="AA85" s="289"/>
      <c r="AB85" s="290">
        <v>0</v>
      </c>
      <c r="AC85" s="290" t="s">
        <v>2256</v>
      </c>
      <c r="AD85" s="289"/>
      <c r="AE85" s="290">
        <v>0</v>
      </c>
      <c r="AF85" s="535">
        <v>0</v>
      </c>
    </row>
    <row r="86" spans="1:32 16384:16384" ht="58.5" customHeight="1" x14ac:dyDescent="0.25">
      <c r="A86" s="66" t="s">
        <v>660</v>
      </c>
      <c r="B86" s="288" t="s">
        <v>660</v>
      </c>
      <c r="C86" s="532" t="s">
        <v>2249</v>
      </c>
      <c r="D86" s="153">
        <v>0</v>
      </c>
      <c r="E86" s="153" t="s">
        <v>467</v>
      </c>
      <c r="F86" s="153" t="s">
        <v>660</v>
      </c>
      <c r="G86" s="153" t="s">
        <v>19</v>
      </c>
      <c r="H86" s="153">
        <v>0</v>
      </c>
      <c r="I86" s="153">
        <v>0</v>
      </c>
      <c r="J86" s="153">
        <v>0</v>
      </c>
      <c r="K86" s="153" t="s">
        <v>19</v>
      </c>
      <c r="L86" s="153">
        <v>0</v>
      </c>
      <c r="M86" s="153" t="s">
        <v>19</v>
      </c>
      <c r="N86" s="153" t="s">
        <v>1435</v>
      </c>
      <c r="O86" s="153" t="s">
        <v>19</v>
      </c>
      <c r="P86" s="153" t="str">
        <f>VLOOKUP($F86,'Plan de acci�n consolidado 2025'!$G$4:$X$484,11,0)</f>
        <v>Realizar informe de análisis de causas de demanda y condena para la formulación de la Política de Prevención del Daño Antijurídico. (Informe de análisis de causas de demanda y condena/único entregable)</v>
      </c>
      <c r="Q86" s="153">
        <f>VLOOKUP($F86,'Plan de acci�n consolidado 2025'!$G$4:$X$484,12,0)</f>
        <v>15</v>
      </c>
      <c r="R86" s="153">
        <f>VLOOKUP($F86,'Plan de acci�n consolidado 2025'!$G$4:$X$484,13,0)</f>
        <v>1</v>
      </c>
      <c r="S86" s="153" t="str">
        <f>VLOOKUP($F86,'Plan de acci�n consolidado 2025'!$G$4:$X$484,14,0)</f>
        <v>Númerica</v>
      </c>
      <c r="T86" s="153" t="str">
        <f>VLOOKUP($F86,'Plan de acci�n consolidado 2025'!$G$4:$X$484,15,0)</f>
        <v># de Informe de análisis de causas de demanda y condena elaborado / 1 informe de análisis de causas de demanda y condena a elaborar</v>
      </c>
      <c r="U86" s="182">
        <f>VLOOKUP($F86,'Plan de acci�n consolidado 2025'!$G$4:$X$484,16,0)</f>
        <v>45811</v>
      </c>
      <c r="V86" s="182">
        <f>VLOOKUP($F86,'Plan de acci�n consolidado 2025'!$G$4:$X$484,17,0)</f>
        <v>45930</v>
      </c>
      <c r="W86" s="153" t="str">
        <f>VLOOKUP($F86,'Plan de acci�n consolidado 2025'!$G$4:$X$484,18,0)</f>
        <v>60-GRUPO DE TRABAJO DE GESTIÓN JUDICIAL ADSCRITO A LA OFICINA ASESORA JURÍDICA</v>
      </c>
      <c r="X86" s="153">
        <v>5.25</v>
      </c>
      <c r="Y86" s="153">
        <v>100</v>
      </c>
      <c r="Z86" s="153" t="s">
        <v>2255</v>
      </c>
      <c r="AA86" s="291"/>
      <c r="AB86" s="292">
        <v>100</v>
      </c>
      <c r="AC86" s="292" t="s">
        <v>2091</v>
      </c>
      <c r="AD86" s="291"/>
      <c r="AE86" s="292">
        <v>100</v>
      </c>
      <c r="AF86" s="533">
        <v>5.25</v>
      </c>
      <c r="XFD86" s="66"/>
    </row>
    <row r="87" spans="1:32 16384:16384" ht="58.5" customHeight="1" x14ac:dyDescent="0.25">
      <c r="A87" s="66" t="s">
        <v>662</v>
      </c>
      <c r="B87" s="288" t="s">
        <v>662</v>
      </c>
      <c r="C87" s="532" t="s">
        <v>2249</v>
      </c>
      <c r="D87" s="153">
        <v>0</v>
      </c>
      <c r="E87" s="153" t="s">
        <v>467</v>
      </c>
      <c r="F87" s="153" t="s">
        <v>662</v>
      </c>
      <c r="G87" s="153" t="s">
        <v>19</v>
      </c>
      <c r="H87" s="153">
        <v>0</v>
      </c>
      <c r="I87" s="153">
        <v>0</v>
      </c>
      <c r="J87" s="153">
        <v>0</v>
      </c>
      <c r="K87" s="153" t="s">
        <v>19</v>
      </c>
      <c r="L87" s="153">
        <v>0</v>
      </c>
      <c r="M87" s="153" t="s">
        <v>19</v>
      </c>
      <c r="N87" s="153" t="s">
        <v>1435</v>
      </c>
      <c r="O87" s="153" t="s">
        <v>19</v>
      </c>
      <c r="P87" s="153" t="str">
        <f>VLOOKUP($F87,'Plan de acci�n consolidado 2025'!$G$4:$X$484,11,0)</f>
        <v>Presentar y socializar informe de análisis de causas de demanda y condena A las áreas misionales de la Entidad.	 (Acta de reunión y/o capturas de pantalla de la reunión)</v>
      </c>
      <c r="Q87" s="153">
        <f>VLOOKUP($F87,'Plan de acci�n consolidado 2025'!$G$4:$X$484,12,0)</f>
        <v>20</v>
      </c>
      <c r="R87" s="153">
        <f>VLOOKUP($F87,'Plan de acci�n consolidado 2025'!$G$4:$X$484,13,0)</f>
        <v>1</v>
      </c>
      <c r="S87" s="153" t="str">
        <f>VLOOKUP($F87,'Plan de acci�n consolidado 2025'!$G$4:$X$484,14,0)</f>
        <v>Númerica</v>
      </c>
      <c r="T87" s="153" t="str">
        <f>VLOOKUP($F87,'Plan de acci�n consolidado 2025'!$G$4:$X$484,15,0)</f>
        <v># de presentaciones del análisis de causas de demanda y de condena realizadas / 1 presentaciones del análisis de causas de demanda y de condena a realizar</v>
      </c>
      <c r="U87" s="182">
        <f>VLOOKUP($F87,'Plan de acci�n consolidado 2025'!$G$4:$X$484,16,0)</f>
        <v>45931</v>
      </c>
      <c r="V87" s="182">
        <f>VLOOKUP($F87,'Plan de acci�n consolidado 2025'!$G$4:$X$484,17,0)</f>
        <v>45961</v>
      </c>
      <c r="W87" s="153" t="str">
        <f>VLOOKUP($F87,'Plan de acci�n consolidado 2025'!$G$4:$X$484,18,0)</f>
        <v>60-GRUPO DE TRABAJO DE GESTIÓN JUDICIAL ADSCRITO A LA OFICINA ASESORA JURÍDICA</v>
      </c>
      <c r="X87" s="153">
        <v>7</v>
      </c>
      <c r="Y87" s="153">
        <v>0</v>
      </c>
      <c r="Z87" s="153">
        <v>0</v>
      </c>
      <c r="AA87" s="291"/>
      <c r="AB87" s="292">
        <v>0</v>
      </c>
      <c r="AC87" s="292">
        <v>0</v>
      </c>
      <c r="AD87" s="291"/>
      <c r="AE87" s="292">
        <v>0</v>
      </c>
      <c r="AF87" s="533">
        <v>0</v>
      </c>
      <c r="XFD87" s="66"/>
    </row>
    <row r="88" spans="1:32 16384:16384" ht="58.5" customHeight="1" x14ac:dyDescent="0.25">
      <c r="A88" s="66" t="s">
        <v>664</v>
      </c>
      <c r="B88" s="288" t="s">
        <v>664</v>
      </c>
      <c r="C88" s="532" t="s">
        <v>2249</v>
      </c>
      <c r="D88" s="153">
        <v>0</v>
      </c>
      <c r="E88" s="153" t="s">
        <v>467</v>
      </c>
      <c r="F88" s="153" t="s">
        <v>664</v>
      </c>
      <c r="G88" s="153" t="s">
        <v>19</v>
      </c>
      <c r="H88" s="153">
        <v>0</v>
      </c>
      <c r="I88" s="153">
        <v>0</v>
      </c>
      <c r="J88" s="153">
        <v>0</v>
      </c>
      <c r="K88" s="153" t="s">
        <v>19</v>
      </c>
      <c r="L88" s="153">
        <v>0</v>
      </c>
      <c r="M88" s="153" t="s">
        <v>19</v>
      </c>
      <c r="N88" s="153" t="s">
        <v>1435</v>
      </c>
      <c r="O88" s="153" t="s">
        <v>19</v>
      </c>
      <c r="P88" s="153" t="str">
        <f>VLOOKUP($F88,'Plan de acci�n consolidado 2025'!$G$4:$X$484,11,0)</f>
        <v>Formular proyecto de la Política de Prevención del Daño Antijurídico de acuerdo con los lineamientos de la ANDJE (Documento de formulación/único entregable)</v>
      </c>
      <c r="Q88" s="153">
        <f>VLOOKUP($F88,'Plan de acci�n consolidado 2025'!$G$4:$X$484,12,0)</f>
        <v>25</v>
      </c>
      <c r="R88" s="153">
        <f>VLOOKUP($F88,'Plan de acci�n consolidado 2025'!$G$4:$X$484,13,0)</f>
        <v>1</v>
      </c>
      <c r="S88" s="153" t="str">
        <f>VLOOKUP($F88,'Plan de acci�n consolidado 2025'!$G$4:$X$484,14,0)</f>
        <v>Númerica</v>
      </c>
      <c r="T88" s="153" t="str">
        <f>VLOOKUP($F88,'Plan de acci�n consolidado 2025'!$G$4:$X$484,15,0)</f>
        <v># de Proyecto de formulación de la Política elaborado / 1 proyecto de formulación de la Política a elaborar</v>
      </c>
      <c r="U88" s="182">
        <f>VLOOKUP($F88,'Plan de acci�n consolidado 2025'!$G$4:$X$484,16,0)</f>
        <v>45965</v>
      </c>
      <c r="V88" s="182">
        <f>VLOOKUP($F88,'Plan de acci�n consolidado 2025'!$G$4:$X$484,17,0)</f>
        <v>45989</v>
      </c>
      <c r="W88" s="153" t="str">
        <f>VLOOKUP($F88,'Plan de acci�n consolidado 2025'!$G$4:$X$484,18,0)</f>
        <v>60-GRUPO DE TRABAJO DE GESTIÓN JUDICIAL ADSCRITO A LA OFICINA ASESORA JURÍDICA</v>
      </c>
      <c r="X88" s="153">
        <v>8.75</v>
      </c>
      <c r="Y88" s="153">
        <v>0</v>
      </c>
      <c r="Z88" s="153">
        <v>0</v>
      </c>
      <c r="AA88" s="291"/>
      <c r="AB88" s="292">
        <v>0</v>
      </c>
      <c r="AC88" s="292">
        <v>0</v>
      </c>
      <c r="AD88" s="291"/>
      <c r="AE88" s="292">
        <v>0</v>
      </c>
      <c r="AF88" s="533">
        <v>0</v>
      </c>
      <c r="XFD88" s="66"/>
    </row>
    <row r="89" spans="1:32 16384:16384" ht="58.5" customHeight="1" x14ac:dyDescent="0.25">
      <c r="A89" s="66" t="s">
        <v>666</v>
      </c>
      <c r="B89" s="288" t="s">
        <v>666</v>
      </c>
      <c r="C89" s="532" t="s">
        <v>2249</v>
      </c>
      <c r="D89" s="153">
        <v>0</v>
      </c>
      <c r="E89" s="153" t="s">
        <v>467</v>
      </c>
      <c r="F89" s="153" t="s">
        <v>666</v>
      </c>
      <c r="G89" s="153" t="s">
        <v>19</v>
      </c>
      <c r="H89" s="153">
        <v>0</v>
      </c>
      <c r="I89" s="153">
        <v>0</v>
      </c>
      <c r="J89" s="153">
        <v>0</v>
      </c>
      <c r="K89" s="153" t="s">
        <v>19</v>
      </c>
      <c r="L89" s="153">
        <v>0</v>
      </c>
      <c r="M89" s="153" t="s">
        <v>19</v>
      </c>
      <c r="N89" s="153" t="s">
        <v>1435</v>
      </c>
      <c r="O89" s="153" t="s">
        <v>19</v>
      </c>
      <c r="P89" s="153" t="str">
        <f>VLOOKUP($F89,'Plan de acci�n consolidado 2025'!$G$4:$X$484,11,0)</f>
        <v>Presentar la formulación de la Política de Prevención del Daño Antijurídico al Comité de Conciliación. (Acta del comité de conciliación y/o documento de la presentación)</v>
      </c>
      <c r="Q89" s="153">
        <f>VLOOKUP($F89,'Plan de acci�n consolidado 2025'!$G$4:$X$484,12,0)</f>
        <v>20</v>
      </c>
      <c r="R89" s="153">
        <f>VLOOKUP($F89,'Plan de acci�n consolidado 2025'!$G$4:$X$484,13,0)</f>
        <v>1</v>
      </c>
      <c r="S89" s="153" t="str">
        <f>VLOOKUP($F89,'Plan de acci�n consolidado 2025'!$G$4:$X$484,14,0)</f>
        <v>Númerica</v>
      </c>
      <c r="T89" s="153" t="str">
        <f>VLOOKUP($F89,'Plan de acci�n consolidado 2025'!$G$4:$X$484,15,0)</f>
        <v># de Documento de la política presentado / 1 documento de la Política a presentar</v>
      </c>
      <c r="U89" s="182">
        <f>VLOOKUP($F89,'Plan de acci�n consolidado 2025'!$G$4:$X$484,16,0)</f>
        <v>45992</v>
      </c>
      <c r="V89" s="182">
        <f>VLOOKUP($F89,'Plan de acci�n consolidado 2025'!$G$4:$X$484,17,0)</f>
        <v>46006</v>
      </c>
      <c r="W89" s="153" t="str">
        <f>VLOOKUP($F89,'Plan de acci�n consolidado 2025'!$G$4:$X$484,18,0)</f>
        <v>60-GRUPO DE TRABAJO DE GESTIÓN JUDICIAL ADSCRITO A LA OFICINA ASESORA JURÍDICA</v>
      </c>
      <c r="X89" s="153">
        <v>7</v>
      </c>
      <c r="Y89" s="153">
        <v>0</v>
      </c>
      <c r="Z89" s="153">
        <v>0</v>
      </c>
      <c r="AA89" s="291"/>
      <c r="AB89" s="292">
        <v>0</v>
      </c>
      <c r="AC89" s="292">
        <v>0</v>
      </c>
      <c r="AD89" s="291"/>
      <c r="AE89" s="292">
        <v>0</v>
      </c>
      <c r="AF89" s="533">
        <v>0</v>
      </c>
      <c r="XFD89" s="66"/>
    </row>
    <row r="90" spans="1:32 16384:16384" ht="58.5" customHeight="1" x14ac:dyDescent="0.25">
      <c r="A90" s="66" t="s">
        <v>668</v>
      </c>
      <c r="B90" s="288" t="s">
        <v>668</v>
      </c>
      <c r="C90" s="532" t="s">
        <v>2249</v>
      </c>
      <c r="D90" s="153">
        <v>0</v>
      </c>
      <c r="E90" s="153" t="s">
        <v>467</v>
      </c>
      <c r="F90" s="153" t="s">
        <v>668</v>
      </c>
      <c r="G90" s="153" t="s">
        <v>19</v>
      </c>
      <c r="H90" s="153">
        <v>0</v>
      </c>
      <c r="I90" s="153">
        <v>0</v>
      </c>
      <c r="J90" s="153">
        <v>0</v>
      </c>
      <c r="K90" s="153" t="s">
        <v>19</v>
      </c>
      <c r="L90" s="153">
        <v>0</v>
      </c>
      <c r="M90" s="153" t="s">
        <v>19</v>
      </c>
      <c r="N90" s="153" t="s">
        <v>1435</v>
      </c>
      <c r="O90" s="153" t="s">
        <v>19</v>
      </c>
      <c r="P90" s="153" t="str">
        <f>VLOOKUP($F90,'Plan de acci�n consolidado 2025'!$G$4:$X$484,11,0)</f>
        <v>Enviar a la ANDJE la formulación de la Política de Prevención del Daño Antijurídico para aprobación. (Soporte de envío del documento a la ANDJE/único entregable)</v>
      </c>
      <c r="Q90" s="153">
        <f>VLOOKUP($F90,'Plan de acci�n consolidado 2025'!$G$4:$X$484,12,0)</f>
        <v>20</v>
      </c>
      <c r="R90" s="153">
        <f>VLOOKUP($F90,'Plan de acci�n consolidado 2025'!$G$4:$X$484,13,0)</f>
        <v>1</v>
      </c>
      <c r="S90" s="153" t="str">
        <f>VLOOKUP($F90,'Plan de acci�n consolidado 2025'!$G$4:$X$484,14,0)</f>
        <v>Númerica</v>
      </c>
      <c r="T90" s="153" t="str">
        <f>VLOOKUP($F90,'Plan de acci�n consolidado 2025'!$G$4:$X$484,15,0)</f>
        <v># de Documento de la Política enviado / 1 documento de la Política a enviar</v>
      </c>
      <c r="U90" s="182">
        <f>VLOOKUP($F90,'Plan de acci�n consolidado 2025'!$G$4:$X$484,16,0)</f>
        <v>46007</v>
      </c>
      <c r="V90" s="182">
        <f>VLOOKUP($F90,'Plan de acci�n consolidado 2025'!$G$4:$X$484,17,0)</f>
        <v>46022</v>
      </c>
      <c r="W90" s="153" t="str">
        <f>VLOOKUP($F90,'Plan de acci�n consolidado 2025'!$G$4:$X$484,18,0)</f>
        <v>60-GRUPO DE TRABAJO DE GESTIÓN JUDICIAL ADSCRITO A LA OFICINA ASESORA JURÍDICA</v>
      </c>
      <c r="X90" s="153">
        <v>7</v>
      </c>
      <c r="Y90" s="153">
        <v>0</v>
      </c>
      <c r="Z90" s="153">
        <v>0</v>
      </c>
      <c r="AA90" s="291"/>
      <c r="AB90" s="292">
        <v>0</v>
      </c>
      <c r="AC90" s="292">
        <v>0</v>
      </c>
      <c r="AD90" s="291"/>
      <c r="AE90" s="292">
        <v>0</v>
      </c>
      <c r="AF90" s="533">
        <v>0</v>
      </c>
      <c r="XFD90" s="66"/>
    </row>
    <row r="91" spans="1:32 16384:16384" ht="58.5" customHeight="1" x14ac:dyDescent="0.25">
      <c r="A91" s="183" t="s">
        <v>670</v>
      </c>
      <c r="B91" s="528" t="s">
        <v>670</v>
      </c>
      <c r="C91" s="534" t="s">
        <v>2249</v>
      </c>
      <c r="D91" s="174">
        <v>0</v>
      </c>
      <c r="E91" s="174" t="s">
        <v>460</v>
      </c>
      <c r="F91" s="174" t="s">
        <v>670</v>
      </c>
      <c r="G91" s="174" t="s">
        <v>462</v>
      </c>
      <c r="H91" s="174" t="s">
        <v>12</v>
      </c>
      <c r="I91" s="174" t="s">
        <v>1390</v>
      </c>
      <c r="J91" s="174" t="s">
        <v>1391</v>
      </c>
      <c r="K91" s="174" t="s">
        <v>1812</v>
      </c>
      <c r="L91" s="174">
        <v>0</v>
      </c>
      <c r="M91" s="174" t="s">
        <v>19</v>
      </c>
      <c r="N91" s="174" t="s">
        <v>1435</v>
      </c>
      <c r="O91" s="174" t="s">
        <v>1544</v>
      </c>
      <c r="P91" s="174" t="str">
        <f>VLOOKUP($F91,'Plan de acci�n consolidado 2025'!$G$4:$X$484,11,0)</f>
        <v>Equipo jurídico del Grupo de Gestión Judicial , fortalecido (Listas de asistencia y/o capturas de pantalla/único entregable)</v>
      </c>
      <c r="Q91" s="174">
        <f>VLOOKUP($F91,'Plan de acci�n consolidado 2025'!$G$4:$X$484,12,0)</f>
        <v>30</v>
      </c>
      <c r="R91" s="174">
        <f>VLOOKUP($F91,'Plan de acci�n consolidado 2025'!$G$4:$X$484,13,0)</f>
        <v>2</v>
      </c>
      <c r="S91" s="174" t="str">
        <f>VLOOKUP($F91,'Plan de acci�n consolidado 2025'!$G$4:$X$484,14,0)</f>
        <v>Númerica</v>
      </c>
      <c r="T91" s="174" t="str">
        <f>VLOOKUP($F91,'Plan de acci�n consolidado 2025'!$G$4:$X$484,15,0)</f>
        <v># de capacitaciones asistidas / 2 Capacitaciones programadas</v>
      </c>
      <c r="U91" s="175">
        <f>VLOOKUP($F91,'Plan de acci�n consolidado 2025'!$G$4:$X$484,16,0)</f>
        <v>45684</v>
      </c>
      <c r="V91" s="175">
        <f>VLOOKUP($F91,'Plan de acci�n consolidado 2025'!$G$4:$X$484,17,0)</f>
        <v>45989</v>
      </c>
      <c r="W91" s="174" t="str">
        <f>VLOOKUP($F91,'Plan de acci�n consolidado 2025'!$G$4:$X$484,18,0)</f>
        <v>60-GRUPO DE TRABAJO DE GESTIÓN JUDICIAL ADSCRITO A LA OFICINA ASESORA JURÍDICA</v>
      </c>
      <c r="X91" s="174">
        <v>30</v>
      </c>
      <c r="Y91" s="174">
        <v>50</v>
      </c>
      <c r="Z91" s="174" t="s">
        <v>2257</v>
      </c>
      <c r="AA91" s="289"/>
      <c r="AB91" s="290">
        <v>50</v>
      </c>
      <c r="AC91" s="290" t="s">
        <v>2258</v>
      </c>
      <c r="AD91" s="289"/>
      <c r="AE91" s="290">
        <v>0</v>
      </c>
      <c r="AF91" s="535">
        <v>15</v>
      </c>
    </row>
    <row r="92" spans="1:32 16384:16384" ht="58.5" customHeight="1" x14ac:dyDescent="0.25">
      <c r="A92" s="66" t="s">
        <v>672</v>
      </c>
      <c r="B92" s="288" t="s">
        <v>672</v>
      </c>
      <c r="C92" s="532" t="s">
        <v>2249</v>
      </c>
      <c r="D92" s="153">
        <v>0</v>
      </c>
      <c r="E92" s="153" t="s">
        <v>467</v>
      </c>
      <c r="F92" s="153" t="s">
        <v>672</v>
      </c>
      <c r="G92" s="153" t="s">
        <v>19</v>
      </c>
      <c r="H92" s="153">
        <v>0</v>
      </c>
      <c r="I92" s="153">
        <v>0</v>
      </c>
      <c r="J92" s="153">
        <v>0</v>
      </c>
      <c r="K92" s="153" t="s">
        <v>19</v>
      </c>
      <c r="L92" s="153">
        <v>0</v>
      </c>
      <c r="M92" s="153" t="s">
        <v>19</v>
      </c>
      <c r="N92" s="153" t="s">
        <v>1435</v>
      </c>
      <c r="O92" s="153" t="s">
        <v>19</v>
      </c>
      <c r="P92" s="153" t="str">
        <f>VLOOKUP($F92,'Plan de acci�n consolidado 2025'!$G$4:$X$484,11,0)</f>
        <v>Solicitar mediante correo electrónico a la ANDJE que se realicen dos jornadas de capacitación. (Correo electrónico a la ANDJE/único entregable)</v>
      </c>
      <c r="Q92" s="153">
        <f>VLOOKUP($F92,'Plan de acci�n consolidado 2025'!$G$4:$X$484,12,0)</f>
        <v>30</v>
      </c>
      <c r="R92" s="153">
        <f>VLOOKUP($F92,'Plan de acci�n consolidado 2025'!$G$4:$X$484,13,0)</f>
        <v>1</v>
      </c>
      <c r="S92" s="153" t="str">
        <f>VLOOKUP($F92,'Plan de acci�n consolidado 2025'!$G$4:$X$484,14,0)</f>
        <v>Númerica</v>
      </c>
      <c r="T92" s="153" t="str">
        <f>VLOOKUP($F92,'Plan de acci�n consolidado 2025'!$G$4:$X$484,15,0)</f>
        <v># de correos enviados / 1 correos a enviar</v>
      </c>
      <c r="U92" s="182">
        <f>VLOOKUP($F92,'Plan de acci�n consolidado 2025'!$G$4:$X$484,16,0)</f>
        <v>45684</v>
      </c>
      <c r="V92" s="182">
        <f>VLOOKUP($F92,'Plan de acci�n consolidado 2025'!$G$4:$X$484,17,0)</f>
        <v>45716</v>
      </c>
      <c r="W92" s="153" t="str">
        <f>VLOOKUP($F92,'Plan de acci�n consolidado 2025'!$G$4:$X$484,18,0)</f>
        <v>60-GRUPO DE TRABAJO DE GESTIÓN JUDICIAL ADSCRITO A LA OFICINA ASESORA JURÍDICA</v>
      </c>
      <c r="X92" s="153">
        <v>9</v>
      </c>
      <c r="Y92" s="153">
        <v>100</v>
      </c>
      <c r="Z92" s="153" t="s">
        <v>2259</v>
      </c>
      <c r="AA92" s="291">
        <v>45716</v>
      </c>
      <c r="AB92" s="292">
        <v>100</v>
      </c>
      <c r="AC92" s="292" t="s">
        <v>2260</v>
      </c>
      <c r="AD92" s="291">
        <v>45693</v>
      </c>
      <c r="AE92" s="292">
        <v>100</v>
      </c>
      <c r="AF92" s="533">
        <v>9</v>
      </c>
      <c r="XFD92" s="66"/>
    </row>
    <row r="93" spans="1:32 16384:16384" ht="58.5" customHeight="1" x14ac:dyDescent="0.25">
      <c r="A93" s="66" t="s">
        <v>674</v>
      </c>
      <c r="B93" s="288" t="s">
        <v>674</v>
      </c>
      <c r="C93" s="532" t="s">
        <v>2249</v>
      </c>
      <c r="D93" s="153">
        <v>0</v>
      </c>
      <c r="E93" s="153" t="s">
        <v>467</v>
      </c>
      <c r="F93" s="153" t="s">
        <v>674</v>
      </c>
      <c r="G93" s="153" t="s">
        <v>19</v>
      </c>
      <c r="H93" s="153">
        <v>0</v>
      </c>
      <c r="I93" s="153">
        <v>0</v>
      </c>
      <c r="J93" s="153">
        <v>0</v>
      </c>
      <c r="K93" s="153" t="s">
        <v>19</v>
      </c>
      <c r="L93" s="153">
        <v>0</v>
      </c>
      <c r="M93" s="153" t="s">
        <v>19</v>
      </c>
      <c r="N93" s="153" t="s">
        <v>1435</v>
      </c>
      <c r="O93" s="153" t="s">
        <v>19</v>
      </c>
      <c r="P93" s="153" t="str">
        <f>VLOOKUP($F93,'Plan de acci�n consolidado 2025'!$G$4:$X$484,11,0)</f>
        <v>Participar en capacitaciones desarrolladas por la Agencia Nacional de Defensa Jurídica del Estado (Capturas de pantalla de las capacitaciones y/o listado de asistencia)</v>
      </c>
      <c r="Q93" s="153">
        <f>VLOOKUP($F93,'Plan de acci�n consolidado 2025'!$G$4:$X$484,12,0)</f>
        <v>40</v>
      </c>
      <c r="R93" s="153">
        <f>VLOOKUP($F93,'Plan de acci�n consolidado 2025'!$G$4:$X$484,13,0)</f>
        <v>2</v>
      </c>
      <c r="S93" s="153" t="str">
        <f>VLOOKUP($F93,'Plan de acci�n consolidado 2025'!$G$4:$X$484,14,0)</f>
        <v>Númerica</v>
      </c>
      <c r="T93" s="153" t="str">
        <f>VLOOKUP($F93,'Plan de acci�n consolidado 2025'!$G$4:$X$484,15,0)</f>
        <v># de capacitaciones asistidas / 2 Capacitaciones programadas</v>
      </c>
      <c r="U93" s="182">
        <f>VLOOKUP($F93,'Plan de acci�n consolidado 2025'!$G$4:$X$484,16,0)</f>
        <v>45719</v>
      </c>
      <c r="V93" s="182">
        <f>VLOOKUP($F93,'Plan de acci�n consolidado 2025'!$G$4:$X$484,17,0)</f>
        <v>45930</v>
      </c>
      <c r="W93" s="153" t="str">
        <f>VLOOKUP($F93,'Plan de acci�n consolidado 2025'!$G$4:$X$484,18,0)</f>
        <v>60-GRUPO DE TRABAJO DE GESTIÓN JUDICIAL ADSCRITO A LA OFICINA ASESORA JURÍDICA</v>
      </c>
      <c r="X93" s="153">
        <v>12</v>
      </c>
      <c r="Y93" s="153">
        <v>50</v>
      </c>
      <c r="Z93" s="153" t="s">
        <v>2261</v>
      </c>
      <c r="AA93" s="291"/>
      <c r="AB93" s="292">
        <v>50</v>
      </c>
      <c r="AC93" s="292" t="s">
        <v>2262</v>
      </c>
      <c r="AD93" s="291"/>
      <c r="AE93" s="292">
        <v>0</v>
      </c>
      <c r="AF93" s="533">
        <v>6</v>
      </c>
      <c r="XFD93" s="66"/>
    </row>
    <row r="94" spans="1:32 16384:16384" ht="58.5" customHeight="1" x14ac:dyDescent="0.25">
      <c r="A94" s="66" t="s">
        <v>675</v>
      </c>
      <c r="B94" s="288" t="s">
        <v>675</v>
      </c>
      <c r="C94" s="532" t="s">
        <v>2249</v>
      </c>
      <c r="D94" s="153">
        <v>0</v>
      </c>
      <c r="E94" s="153" t="s">
        <v>467</v>
      </c>
      <c r="F94" s="153" t="s">
        <v>675</v>
      </c>
      <c r="G94" s="153" t="s">
        <v>19</v>
      </c>
      <c r="H94" s="153">
        <v>0</v>
      </c>
      <c r="I94" s="153">
        <v>0</v>
      </c>
      <c r="J94" s="153">
        <v>0</v>
      </c>
      <c r="K94" s="153" t="s">
        <v>19</v>
      </c>
      <c r="L94" s="153">
        <v>0</v>
      </c>
      <c r="M94" s="153" t="s">
        <v>19</v>
      </c>
      <c r="N94" s="153" t="s">
        <v>1435</v>
      </c>
      <c r="O94" s="153" t="s">
        <v>19</v>
      </c>
      <c r="P94" s="153" t="str">
        <f>VLOOKUP($F94,'Plan de acci�n consolidado 2025'!$G$4:$X$484,11,0)</f>
        <v>Realizar conversatorios para fomentar el intercambio de ideas, experiencias y aprendizajes entre los integrantes del Grupo de Trabajo de Gestión Judicial, aplicando los conocimientos adquiridos en las capacitaciones impartidas por la ANDJE. (Listados de Asistencia/registros fotográficos/capturas de pantallas  y informes con las conclusiones de los conversatorios)</v>
      </c>
      <c r="Q94" s="153">
        <f>VLOOKUP($F94,'Plan de acci�n consolidado 2025'!$G$4:$X$484,12,0)</f>
        <v>30</v>
      </c>
      <c r="R94" s="153">
        <f>VLOOKUP($F94,'Plan de acci�n consolidado 2025'!$G$4:$X$484,13,0)</f>
        <v>2</v>
      </c>
      <c r="S94" s="153" t="str">
        <f>VLOOKUP($F94,'Plan de acci�n consolidado 2025'!$G$4:$X$484,14,0)</f>
        <v>Númerica</v>
      </c>
      <c r="T94" s="153" t="str">
        <f>VLOOKUP($F94,'Plan de acci�n consolidado 2025'!$G$4:$X$484,15,0)</f>
        <v># de conversatorios realizados / 2 conversatorios a realizar</v>
      </c>
      <c r="U94" s="182">
        <f>VLOOKUP($F94,'Plan de acci�n consolidado 2025'!$G$4:$X$484,16,0)</f>
        <v>45748</v>
      </c>
      <c r="V94" s="182">
        <f>VLOOKUP($F94,'Plan de acci�n consolidado 2025'!$G$4:$X$484,17,0)</f>
        <v>45989</v>
      </c>
      <c r="W94" s="153" t="str">
        <f>VLOOKUP($F94,'Plan de acci�n consolidado 2025'!$G$4:$X$484,18,0)</f>
        <v>60-GRUPO DE TRABAJO DE GESTIÓN JUDICIAL ADSCRITO A LA OFICINA ASESORA JURÍDICA</v>
      </c>
      <c r="X94" s="153">
        <v>9</v>
      </c>
      <c r="Y94" s="153">
        <v>50</v>
      </c>
      <c r="Z94" s="153" t="s">
        <v>2263</v>
      </c>
      <c r="AA94" s="291"/>
      <c r="AB94" s="292">
        <v>50</v>
      </c>
      <c r="AC94" s="292" t="s">
        <v>2258</v>
      </c>
      <c r="AD94" s="291"/>
      <c r="AE94" s="292">
        <v>0</v>
      </c>
      <c r="AF94" s="533">
        <v>4.5</v>
      </c>
      <c r="XFD94" s="66"/>
    </row>
    <row r="95" spans="1:32 16384:16384" ht="58.5" customHeight="1" x14ac:dyDescent="0.25">
      <c r="A95" s="183" t="s">
        <v>687</v>
      </c>
      <c r="B95" s="528" t="s">
        <v>687</v>
      </c>
      <c r="C95" s="534" t="s">
        <v>2109</v>
      </c>
      <c r="D95" s="174">
        <v>0</v>
      </c>
      <c r="E95" s="174" t="s">
        <v>460</v>
      </c>
      <c r="F95" s="174" t="s">
        <v>687</v>
      </c>
      <c r="G95" s="174" t="s">
        <v>462</v>
      </c>
      <c r="H95" s="174" t="s">
        <v>10</v>
      </c>
      <c r="I95" s="174" t="s">
        <v>1394</v>
      </c>
      <c r="J95" s="174" t="s">
        <v>1395</v>
      </c>
      <c r="K95" s="174" t="s">
        <v>1814</v>
      </c>
      <c r="L95" s="174">
        <v>0</v>
      </c>
      <c r="M95" s="174" t="s">
        <v>32</v>
      </c>
      <c r="N95" s="174" t="s">
        <v>614</v>
      </c>
      <c r="O95" s="174" t="s">
        <v>1545</v>
      </c>
      <c r="P95" s="174" t="str">
        <f>VLOOKUP($F95,'Plan de acci�n consolidado 2025'!$G$4:$X$484,11,0)</f>
        <v>Programas de fomento al uso estratégico de la propiedad industrial como herramienta de competitividad para empresarios, ejecutados.  (Matriz de seguimiento e informe final de ejecución de los programas)</v>
      </c>
      <c r="Q95" s="174">
        <f>VLOOKUP($F95,'Plan de acci�n consolidado 2025'!$G$4:$X$484,12,0)</f>
        <v>30</v>
      </c>
      <c r="R95" s="174">
        <f>VLOOKUP($F95,'Plan de acci�n consolidado 2025'!$G$4:$X$484,13,0)</f>
        <v>100</v>
      </c>
      <c r="S95" s="174" t="str">
        <f>VLOOKUP($F95,'Plan de acci�n consolidado 2025'!$G$4:$X$484,14,0)</f>
        <v>Porcentual</v>
      </c>
      <c r="T95" s="174" t="str">
        <f>VLOOKUP($F95,'Plan de acci�n consolidado 2025'!$G$4:$X$484,15,0)</f>
        <v>% de seguimientos realizados / 100% de seguimientos programados</v>
      </c>
      <c r="U95" s="175">
        <f>VLOOKUP($F95,'Plan de acci�n consolidado 2025'!$G$4:$X$484,16,0)</f>
        <v>45670</v>
      </c>
      <c r="V95" s="175">
        <f>VLOOKUP($F95,'Plan de acci�n consolidado 2025'!$G$4:$X$484,17,0)</f>
        <v>45989</v>
      </c>
      <c r="W95" s="174" t="str">
        <f>VLOOKUP($F95,'Plan de acci�n consolidado 2025'!$G$4:$X$484,18,0)</f>
        <v>2023-GRUPO DE TRABAJO DE CENTRO DE INFORMACIÓN TECNOLÓGICA Y APOYO A LA GESTIÓN DE PROPIEDAD LA INDUSTRIAL</v>
      </c>
      <c r="X95" s="174">
        <v>30</v>
      </c>
      <c r="Y95" s="174">
        <v>80</v>
      </c>
      <c r="Z95" s="174" t="s">
        <v>2110</v>
      </c>
      <c r="AA95" s="289"/>
      <c r="AB95" s="290">
        <v>80</v>
      </c>
      <c r="AC95" s="290" t="s">
        <v>2004</v>
      </c>
      <c r="AD95" s="289"/>
      <c r="AE95" s="290">
        <v>0</v>
      </c>
      <c r="AF95" s="535">
        <v>24</v>
      </c>
    </row>
    <row r="96" spans="1:32 16384:16384" ht="58.5" customHeight="1" x14ac:dyDescent="0.25">
      <c r="A96" s="66" t="s">
        <v>689</v>
      </c>
      <c r="B96" s="288" t="s">
        <v>689</v>
      </c>
      <c r="C96" s="532" t="s">
        <v>2109</v>
      </c>
      <c r="D96" s="153">
        <v>0</v>
      </c>
      <c r="E96" s="153" t="s">
        <v>467</v>
      </c>
      <c r="F96" s="153" t="s">
        <v>689</v>
      </c>
      <c r="G96" s="153" t="s">
        <v>19</v>
      </c>
      <c r="H96" s="153">
        <v>0</v>
      </c>
      <c r="I96" s="153">
        <v>0</v>
      </c>
      <c r="J96" s="153">
        <v>0</v>
      </c>
      <c r="K96" s="153" t="s">
        <v>19</v>
      </c>
      <c r="L96" s="153">
        <v>0</v>
      </c>
      <c r="M96" s="153" t="s">
        <v>19</v>
      </c>
      <c r="N96" s="153" t="s">
        <v>614</v>
      </c>
      <c r="O96" s="153" t="s">
        <v>19</v>
      </c>
      <c r="P96" s="153" t="str">
        <f>VLOOKUP($F96,'Plan de acci�n consolidado 2025'!$G$4:$X$484,11,0)</f>
        <v>Elaborar matriz de metas y seguimiento de ejecución del programa</v>
      </c>
      <c r="Q96" s="153">
        <f>VLOOKUP($F96,'Plan de acci�n consolidado 2025'!$G$4:$X$484,12,0)</f>
        <v>10</v>
      </c>
      <c r="R96" s="153">
        <f>VLOOKUP($F96,'Plan de acci�n consolidado 2025'!$G$4:$X$484,13,0)</f>
        <v>1</v>
      </c>
      <c r="S96" s="153" t="str">
        <f>VLOOKUP($F96,'Plan de acci�n consolidado 2025'!$G$4:$X$484,14,0)</f>
        <v>Númerica</v>
      </c>
      <c r="T96" s="153" t="str">
        <f>VLOOKUP($F96,'Plan de acci�n consolidado 2025'!$G$4:$X$484,15,0)</f>
        <v># de matrices realizadas / 1 matrices programadas</v>
      </c>
      <c r="U96" s="182">
        <f>VLOOKUP($F96,'Plan de acci�n consolidado 2025'!$G$4:$X$484,16,0)</f>
        <v>45670</v>
      </c>
      <c r="V96" s="182">
        <f>VLOOKUP($F96,'Plan de acci�n consolidado 2025'!$G$4:$X$484,17,0)</f>
        <v>45716</v>
      </c>
      <c r="W96" s="153" t="str">
        <f>VLOOKUP($F96,'Plan de acci�n consolidado 2025'!$G$4:$X$484,18,0)</f>
        <v>2023-GRUPO DE TRABAJO DE CENTRO DE INFORMACIÓN TECNOLÓGICA Y APOYO A LA GESTIÓN DE PROPIEDAD LA INDUSTRIAL</v>
      </c>
      <c r="X96" s="153">
        <v>3</v>
      </c>
      <c r="Y96" s="153">
        <v>100</v>
      </c>
      <c r="Z96" s="153" t="s">
        <v>2111</v>
      </c>
      <c r="AA96" s="291">
        <v>45716</v>
      </c>
      <c r="AB96" s="292">
        <v>100</v>
      </c>
      <c r="AC96" s="292" t="s">
        <v>2112</v>
      </c>
      <c r="AD96" s="291">
        <v>45716</v>
      </c>
      <c r="AE96" s="292">
        <v>100</v>
      </c>
      <c r="AF96" s="533">
        <v>3</v>
      </c>
      <c r="XFD96" s="66"/>
    </row>
    <row r="97" spans="1:32 16384:16384" ht="58.5" customHeight="1" x14ac:dyDescent="0.25">
      <c r="A97" s="66" t="s">
        <v>691</v>
      </c>
      <c r="B97" s="288" t="s">
        <v>691</v>
      </c>
      <c r="C97" s="532" t="s">
        <v>2109</v>
      </c>
      <c r="D97" s="153">
        <v>0</v>
      </c>
      <c r="E97" s="153" t="s">
        <v>467</v>
      </c>
      <c r="F97" s="153" t="s">
        <v>691</v>
      </c>
      <c r="G97" s="153" t="s">
        <v>19</v>
      </c>
      <c r="H97" s="153">
        <v>0</v>
      </c>
      <c r="I97" s="153">
        <v>0</v>
      </c>
      <c r="J97" s="153">
        <v>0</v>
      </c>
      <c r="K97" s="153" t="s">
        <v>19</v>
      </c>
      <c r="L97" s="153">
        <v>0</v>
      </c>
      <c r="M97" s="153" t="s">
        <v>19</v>
      </c>
      <c r="N97" s="153" t="s">
        <v>614</v>
      </c>
      <c r="O97" s="153" t="s">
        <v>19</v>
      </c>
      <c r="P97" s="153" t="str">
        <f>VLOOKUP($F97,'Plan de acci�n consolidado 2025'!$G$4:$X$484,11,0)</f>
        <v>Ejecutar el programa Centros de Apoyo a la Tecnología y la Innovación CATI. (Matriz de seguimiento e Informe final del programa)</v>
      </c>
      <c r="Q97" s="153">
        <f>VLOOKUP($F97,'Plan de acci�n consolidado 2025'!$G$4:$X$484,12,0)</f>
        <v>60</v>
      </c>
      <c r="R97" s="153">
        <f>VLOOKUP($F97,'Plan de acci�n consolidado 2025'!$G$4:$X$484,13,0)</f>
        <v>100</v>
      </c>
      <c r="S97" s="153" t="str">
        <f>VLOOKUP($F97,'Plan de acci�n consolidado 2025'!$G$4:$X$484,14,0)</f>
        <v>Porcentual</v>
      </c>
      <c r="T97" s="153" t="str">
        <f>VLOOKUP($F97,'Plan de acci�n consolidado 2025'!$G$4:$X$484,15,0)</f>
        <v>% de seguimientos realizados / 100% de seguimientos programados</v>
      </c>
      <c r="U97" s="182">
        <f>VLOOKUP($F97,'Plan de acci�n consolidado 2025'!$G$4:$X$484,16,0)</f>
        <v>45691</v>
      </c>
      <c r="V97" s="182">
        <f>VLOOKUP($F97,'Plan de acci�n consolidado 2025'!$G$4:$X$484,17,0)</f>
        <v>45989</v>
      </c>
      <c r="W97" s="153" t="str">
        <f>VLOOKUP($F97,'Plan de acci�n consolidado 2025'!$G$4:$X$484,18,0)</f>
        <v>2023-GRUPO DE TRABAJO DE CENTRO DE INFORMACIÓN TECNOLÓGICA Y APOYO A LA GESTIÓN DE PROPIEDAD LA INDUSTRIAL</v>
      </c>
      <c r="X97" s="153">
        <v>18</v>
      </c>
      <c r="Y97" s="153">
        <v>80</v>
      </c>
      <c r="Z97" s="153" t="s">
        <v>2113</v>
      </c>
      <c r="AA97" s="291"/>
      <c r="AB97" s="292">
        <v>80</v>
      </c>
      <c r="AC97" s="292" t="s">
        <v>2017</v>
      </c>
      <c r="AD97" s="291"/>
      <c r="AE97" s="292">
        <v>0</v>
      </c>
      <c r="AF97" s="533">
        <v>14.4</v>
      </c>
      <c r="XFD97" s="66"/>
    </row>
    <row r="98" spans="1:32 16384:16384" ht="58.5" customHeight="1" x14ac:dyDescent="0.25">
      <c r="A98" s="66" t="s">
        <v>692</v>
      </c>
      <c r="B98" s="288" t="s">
        <v>692</v>
      </c>
      <c r="C98" s="532" t="s">
        <v>2109</v>
      </c>
      <c r="D98" s="153">
        <v>0</v>
      </c>
      <c r="E98" s="153" t="s">
        <v>467</v>
      </c>
      <c r="F98" s="153" t="s">
        <v>692</v>
      </c>
      <c r="G98" s="153" t="s">
        <v>19</v>
      </c>
      <c r="H98" s="153">
        <v>0</v>
      </c>
      <c r="I98" s="153">
        <v>0</v>
      </c>
      <c r="J98" s="153">
        <v>0</v>
      </c>
      <c r="K98" s="153" t="s">
        <v>19</v>
      </c>
      <c r="L98" s="153">
        <v>0</v>
      </c>
      <c r="M98" s="153" t="s">
        <v>19</v>
      </c>
      <c r="N98" s="153" t="s">
        <v>614</v>
      </c>
      <c r="O98" s="153" t="s">
        <v>19</v>
      </c>
      <c r="P98" s="153" t="str">
        <f>VLOOKUP($F98,'Plan de acci�n consolidado 2025'!$G$4:$X$484,11,0)</f>
        <v>Elaborar matriz de fases y etapas para el seguimiento de ejecución del programa</v>
      </c>
      <c r="Q98" s="153">
        <f>VLOOKUP($F98,'Plan de acci�n consolidado 2025'!$G$4:$X$484,12,0)</f>
        <v>10</v>
      </c>
      <c r="R98" s="153">
        <f>VLOOKUP($F98,'Plan de acci�n consolidado 2025'!$G$4:$X$484,13,0)</f>
        <v>1</v>
      </c>
      <c r="S98" s="153" t="str">
        <f>VLOOKUP($F98,'Plan de acci�n consolidado 2025'!$G$4:$X$484,14,0)</f>
        <v>Númerica</v>
      </c>
      <c r="T98" s="153" t="str">
        <f>VLOOKUP($F98,'Plan de acci�n consolidado 2025'!$G$4:$X$484,15,0)</f>
        <v># de matrices realizadas / 1 matrices programadas</v>
      </c>
      <c r="U98" s="182">
        <f>VLOOKUP($F98,'Plan de acci�n consolidado 2025'!$G$4:$X$484,16,0)</f>
        <v>45691</v>
      </c>
      <c r="V98" s="182">
        <f>VLOOKUP($F98,'Plan de acci�n consolidado 2025'!$G$4:$X$484,17,0)</f>
        <v>45716</v>
      </c>
      <c r="W98" s="153" t="str">
        <f>VLOOKUP($F98,'Plan de acci�n consolidado 2025'!$G$4:$X$484,18,0)</f>
        <v>2023-GRUPO DE TRABAJO DE CENTRO DE INFORMACIÓN TECNOLÓGICA Y APOYO A LA GESTIÓN DE PROPIEDAD LA INDUSTRIAL</v>
      </c>
      <c r="X98" s="153">
        <v>3</v>
      </c>
      <c r="Y98" s="153">
        <v>100</v>
      </c>
      <c r="Z98" s="153" t="s">
        <v>2114</v>
      </c>
      <c r="AA98" s="291">
        <v>45716</v>
      </c>
      <c r="AB98" s="292">
        <v>100</v>
      </c>
      <c r="AC98" s="292" t="s">
        <v>2115</v>
      </c>
      <c r="AD98" s="291">
        <v>45716</v>
      </c>
      <c r="AE98" s="292">
        <v>100</v>
      </c>
      <c r="AF98" s="533">
        <v>3</v>
      </c>
      <c r="XFD98" s="66"/>
    </row>
    <row r="99" spans="1:32 16384:16384" ht="58.5" customHeight="1" x14ac:dyDescent="0.25">
      <c r="A99" s="66" t="s">
        <v>693</v>
      </c>
      <c r="B99" s="288" t="s">
        <v>693</v>
      </c>
      <c r="C99" s="532" t="s">
        <v>2109</v>
      </c>
      <c r="D99" s="153">
        <v>0</v>
      </c>
      <c r="E99" s="153" t="s">
        <v>467</v>
      </c>
      <c r="F99" s="153" t="s">
        <v>693</v>
      </c>
      <c r="G99" s="153" t="s">
        <v>19</v>
      </c>
      <c r="H99" s="153">
        <v>0</v>
      </c>
      <c r="I99" s="153">
        <v>0</v>
      </c>
      <c r="J99" s="153">
        <v>0</v>
      </c>
      <c r="K99" s="153" t="s">
        <v>19</v>
      </c>
      <c r="L99" s="153">
        <v>0</v>
      </c>
      <c r="M99" s="153" t="s">
        <v>19</v>
      </c>
      <c r="N99" s="153" t="s">
        <v>614</v>
      </c>
      <c r="O99" s="153" t="s">
        <v>19</v>
      </c>
      <c r="P99" s="153" t="str">
        <f>VLOOKUP($F99,'Plan de acci�n consolidado 2025'!$G$4:$X$484,11,0)</f>
        <v>Ejecutar el programa Propiedad Industrial para MIPYMES. (Matriz de seguimiento e Informe final del programa)</v>
      </c>
      <c r="Q99" s="153">
        <f>VLOOKUP($F99,'Plan de acci�n consolidado 2025'!$G$4:$X$484,12,0)</f>
        <v>20</v>
      </c>
      <c r="R99" s="153">
        <f>VLOOKUP($F99,'Plan de acci�n consolidado 2025'!$G$4:$X$484,13,0)</f>
        <v>100</v>
      </c>
      <c r="S99" s="153" t="str">
        <f>VLOOKUP($F99,'Plan de acci�n consolidado 2025'!$G$4:$X$484,14,0)</f>
        <v>Porcentual</v>
      </c>
      <c r="T99" s="153" t="str">
        <f>VLOOKUP($F99,'Plan de acci�n consolidado 2025'!$G$4:$X$484,15,0)</f>
        <v>% de seguimientos realizados / 100% de seguimientos programados</v>
      </c>
      <c r="U99" s="182">
        <f>VLOOKUP($F99,'Plan de acci�n consolidado 2025'!$G$4:$X$484,16,0)</f>
        <v>45719</v>
      </c>
      <c r="V99" s="182">
        <f>VLOOKUP($F99,'Plan de acci�n consolidado 2025'!$G$4:$X$484,17,0)</f>
        <v>45989</v>
      </c>
      <c r="W99" s="153" t="str">
        <f>VLOOKUP($F99,'Plan de acci�n consolidado 2025'!$G$4:$X$484,18,0)</f>
        <v>2023-GRUPO DE TRABAJO DE CENTRO DE INFORMACIÓN TECNOLÓGICA Y APOYO A LA GESTIÓN DE PROPIEDAD LA INDUSTRIAL</v>
      </c>
      <c r="X99" s="153">
        <v>6</v>
      </c>
      <c r="Y99" s="153">
        <v>30</v>
      </c>
      <c r="Z99" s="153" t="s">
        <v>2116</v>
      </c>
      <c r="AA99" s="291"/>
      <c r="AB99" s="292">
        <v>30</v>
      </c>
      <c r="AC99" s="292" t="s">
        <v>2117</v>
      </c>
      <c r="AD99" s="291"/>
      <c r="AE99" s="292">
        <v>0</v>
      </c>
      <c r="AF99" s="533">
        <v>1.8</v>
      </c>
      <c r="XFD99" s="66"/>
    </row>
    <row r="100" spans="1:32 16384:16384" ht="58.5" customHeight="1" x14ac:dyDescent="0.25">
      <c r="A100" s="183" t="s">
        <v>694</v>
      </c>
      <c r="B100" s="528" t="s">
        <v>694</v>
      </c>
      <c r="C100" s="534" t="s">
        <v>2109</v>
      </c>
      <c r="D100" s="174">
        <v>0</v>
      </c>
      <c r="E100" s="174" t="s">
        <v>460</v>
      </c>
      <c r="F100" s="174" t="s">
        <v>694</v>
      </c>
      <c r="G100" s="174" t="s">
        <v>462</v>
      </c>
      <c r="H100" s="174" t="s">
        <v>13</v>
      </c>
      <c r="I100" s="174" t="s">
        <v>1397</v>
      </c>
      <c r="J100" s="174" t="s">
        <v>1436</v>
      </c>
      <c r="K100" s="174" t="s">
        <v>1816</v>
      </c>
      <c r="L100" s="174">
        <v>0</v>
      </c>
      <c r="M100" s="174" t="s">
        <v>19</v>
      </c>
      <c r="N100" s="174" t="s">
        <v>695</v>
      </c>
      <c r="O100" s="174" t="s">
        <v>1546</v>
      </c>
      <c r="P100" s="174" t="str">
        <f>VLOOKUP($F100,'Plan de acci�n consolidado 2025'!$G$4:$X$484,11,0)</f>
        <v>Mesas de integración para la conexión de actores del ecosistema de innovación involucrados en temas de Propiedad Industrial y transferencia tecnológica, realizadas  (Actas de reunión firmadas)</v>
      </c>
      <c r="Q100" s="174">
        <f>VLOOKUP($F100,'Plan de acci�n consolidado 2025'!$G$4:$X$484,12,0)</f>
        <v>10</v>
      </c>
      <c r="R100" s="174">
        <f>VLOOKUP($F100,'Plan de acci�n consolidado 2025'!$G$4:$X$484,13,0)</f>
        <v>2</v>
      </c>
      <c r="S100" s="174" t="str">
        <f>VLOOKUP($F100,'Plan de acci�n consolidado 2025'!$G$4:$X$484,14,0)</f>
        <v>Númerica</v>
      </c>
      <c r="T100" s="174" t="str">
        <f>VLOOKUP($F100,'Plan de acci�n consolidado 2025'!$G$4:$X$484,15,0)</f>
        <v># de mesas de integración realizadas / 2 mesas de integración por realizar</v>
      </c>
      <c r="U100" s="175">
        <f>VLOOKUP($F100,'Plan de acci�n consolidado 2025'!$G$4:$X$484,16,0)</f>
        <v>45670</v>
      </c>
      <c r="V100" s="175">
        <f>VLOOKUP($F100,'Plan de acci�n consolidado 2025'!$G$4:$X$484,17,0)</f>
        <v>45989</v>
      </c>
      <c r="W100" s="174" t="str">
        <f>VLOOKUP($F100,'Plan de acci�n consolidado 2025'!$G$4:$X$484,18,0)</f>
        <v>2023-GRUPO DE TRABAJO DE CENTRO DE INFORMACIÓN TECNOLÓGICA Y APOYO A LA GESTIÓN DE PROPIEDAD LA INDUSTRIAL</v>
      </c>
      <c r="X100" s="174">
        <v>10</v>
      </c>
      <c r="Y100" s="174">
        <v>50</v>
      </c>
      <c r="Z100" s="174" t="s">
        <v>2118</v>
      </c>
      <c r="AA100" s="289"/>
      <c r="AB100" s="290">
        <v>50</v>
      </c>
      <c r="AC100" s="290" t="s">
        <v>2119</v>
      </c>
      <c r="AD100" s="289"/>
      <c r="AE100" s="290">
        <v>0</v>
      </c>
      <c r="AF100" s="535">
        <v>5</v>
      </c>
    </row>
    <row r="101" spans="1:32 16384:16384" ht="58.5" customHeight="1" x14ac:dyDescent="0.25">
      <c r="A101" s="66" t="s">
        <v>697</v>
      </c>
      <c r="B101" s="288" t="s">
        <v>697</v>
      </c>
      <c r="C101" s="532" t="s">
        <v>2109</v>
      </c>
      <c r="D101" s="153">
        <v>0</v>
      </c>
      <c r="E101" s="153" t="s">
        <v>467</v>
      </c>
      <c r="F101" s="153" t="s">
        <v>697</v>
      </c>
      <c r="G101" s="153" t="s">
        <v>19</v>
      </c>
      <c r="H101" s="153">
        <v>0</v>
      </c>
      <c r="I101" s="153">
        <v>0</v>
      </c>
      <c r="J101" s="153">
        <v>0</v>
      </c>
      <c r="K101" s="153" t="s">
        <v>19</v>
      </c>
      <c r="L101" s="153">
        <v>0</v>
      </c>
      <c r="M101" s="153" t="s">
        <v>19</v>
      </c>
      <c r="N101" s="153" t="s">
        <v>695</v>
      </c>
      <c r="O101" s="153" t="s">
        <v>19</v>
      </c>
      <c r="P101" s="153" t="str">
        <f>VLOOKUP($F101,'Plan de acci�n consolidado 2025'!$G$4:$X$484,11,0)</f>
        <v>Elaborar la propuesta de estructura para la realización de las mesas de integración para la conexión de actores del ecosistema de innovación involucrados en temas de Propiedad Industrial y transferencia tecnológica. (Documento con la propuesta elaborado)</v>
      </c>
      <c r="Q101" s="153">
        <f>VLOOKUP($F101,'Plan de acci�n consolidado 2025'!$G$4:$X$484,12,0)</f>
        <v>60</v>
      </c>
      <c r="R101" s="153">
        <f>VLOOKUP($F101,'Plan de acci�n consolidado 2025'!$G$4:$X$484,13,0)</f>
        <v>1</v>
      </c>
      <c r="S101" s="153" t="str">
        <f>VLOOKUP($F101,'Plan de acci�n consolidado 2025'!$G$4:$X$484,14,0)</f>
        <v>Númerica</v>
      </c>
      <c r="T101" s="153" t="str">
        <f>VLOOKUP($F101,'Plan de acci�n consolidado 2025'!$G$4:$X$484,15,0)</f>
        <v># de propuestas realizadas / 1 propuesta por realizar</v>
      </c>
      <c r="U101" s="182">
        <f>VLOOKUP($F101,'Plan de acci�n consolidado 2025'!$G$4:$X$484,16,0)</f>
        <v>45670</v>
      </c>
      <c r="V101" s="182">
        <f>VLOOKUP($F101,'Plan de acci�n consolidado 2025'!$G$4:$X$484,17,0)</f>
        <v>45747</v>
      </c>
      <c r="W101" s="153" t="str">
        <f>VLOOKUP($F101,'Plan de acci�n consolidado 2025'!$G$4:$X$484,18,0)</f>
        <v>2023-GRUPO DE TRABAJO DE CENTRO DE INFORMACIÓN TECNOLÓGICA Y APOYO A LA GESTIÓN DE PROPIEDAD LA INDUSTRIAL</v>
      </c>
      <c r="X101" s="153">
        <v>6</v>
      </c>
      <c r="Y101" s="153">
        <v>100</v>
      </c>
      <c r="Z101" s="153" t="s">
        <v>2120</v>
      </c>
      <c r="AA101" s="291">
        <v>45744</v>
      </c>
      <c r="AB101" s="292">
        <v>100</v>
      </c>
      <c r="AC101" s="292" t="s">
        <v>2121</v>
      </c>
      <c r="AD101" s="291">
        <v>45744</v>
      </c>
      <c r="AE101" s="292">
        <v>100</v>
      </c>
      <c r="AF101" s="533">
        <v>6</v>
      </c>
      <c r="XFD101" s="66"/>
    </row>
    <row r="102" spans="1:32 16384:16384" ht="58.5" customHeight="1" x14ac:dyDescent="0.25">
      <c r="A102" s="66" t="s">
        <v>699</v>
      </c>
      <c r="B102" s="288" t="s">
        <v>699</v>
      </c>
      <c r="C102" s="532" t="s">
        <v>2109</v>
      </c>
      <c r="D102" s="153">
        <v>0</v>
      </c>
      <c r="E102" s="153" t="s">
        <v>467</v>
      </c>
      <c r="F102" s="153" t="s">
        <v>699</v>
      </c>
      <c r="G102" s="153" t="s">
        <v>19</v>
      </c>
      <c r="H102" s="153">
        <v>0</v>
      </c>
      <c r="I102" s="153">
        <v>0</v>
      </c>
      <c r="J102" s="153">
        <v>0</v>
      </c>
      <c r="K102" s="153" t="s">
        <v>19</v>
      </c>
      <c r="L102" s="153">
        <v>0</v>
      </c>
      <c r="M102" s="153" t="s">
        <v>19</v>
      </c>
      <c r="N102" s="153" t="s">
        <v>695</v>
      </c>
      <c r="O102" s="153" t="s">
        <v>19</v>
      </c>
      <c r="P102" s="153" t="str">
        <f>VLOOKUP($F102,'Plan de acci�n consolidado 2025'!$G$4:$X$484,11,0)</f>
        <v>Realizar las mesas de integración  (Actas de reunión firmadas)</v>
      </c>
      <c r="Q102" s="153">
        <f>VLOOKUP($F102,'Plan de acci�n consolidado 2025'!$G$4:$X$484,12,0)</f>
        <v>40</v>
      </c>
      <c r="R102" s="153">
        <f>VLOOKUP($F102,'Plan de acci�n consolidado 2025'!$G$4:$X$484,13,0)</f>
        <v>2</v>
      </c>
      <c r="S102" s="153" t="str">
        <f>VLOOKUP($F102,'Plan de acci�n consolidado 2025'!$G$4:$X$484,14,0)</f>
        <v>Númerica</v>
      </c>
      <c r="T102" s="153" t="str">
        <f>VLOOKUP($F102,'Plan de acci�n consolidado 2025'!$G$4:$X$484,15,0)</f>
        <v># de mesas de integración realizadas / 2 mesas de integración por realizar</v>
      </c>
      <c r="U102" s="182">
        <f>VLOOKUP($F102,'Plan de acci�n consolidado 2025'!$G$4:$X$484,16,0)</f>
        <v>45748</v>
      </c>
      <c r="V102" s="182">
        <f>VLOOKUP($F102,'Plan de acci�n consolidado 2025'!$G$4:$X$484,17,0)</f>
        <v>45989</v>
      </c>
      <c r="W102" s="153" t="str">
        <f>VLOOKUP($F102,'Plan de acci�n consolidado 2025'!$G$4:$X$484,18,0)</f>
        <v>2023-GRUPO DE TRABAJO DE CENTRO DE INFORMACIÓN TECNOLÓGICA Y APOYO A LA GESTIÓN DE PROPIEDAD LA INDUSTRIAL</v>
      </c>
      <c r="X102" s="153">
        <v>4</v>
      </c>
      <c r="Y102" s="153">
        <v>50</v>
      </c>
      <c r="Z102" s="153" t="s">
        <v>2122</v>
      </c>
      <c r="AA102" s="291"/>
      <c r="AB102" s="292">
        <v>50</v>
      </c>
      <c r="AC102" s="292" t="s">
        <v>2123</v>
      </c>
      <c r="AD102" s="291"/>
      <c r="AE102" s="292">
        <v>0</v>
      </c>
      <c r="AF102" s="533">
        <v>2</v>
      </c>
      <c r="XFD102" s="66"/>
    </row>
    <row r="103" spans="1:32 16384:16384" ht="58.5" customHeight="1" x14ac:dyDescent="0.25">
      <c r="A103" s="183" t="s">
        <v>700</v>
      </c>
      <c r="B103" s="528" t="s">
        <v>700</v>
      </c>
      <c r="C103" s="534" t="s">
        <v>2109</v>
      </c>
      <c r="D103" s="174">
        <v>0</v>
      </c>
      <c r="E103" s="174" t="s">
        <v>460</v>
      </c>
      <c r="F103" s="174" t="s">
        <v>700</v>
      </c>
      <c r="G103" s="174" t="s">
        <v>462</v>
      </c>
      <c r="H103" s="174" t="s">
        <v>10</v>
      </c>
      <c r="I103" s="174" t="s">
        <v>1394</v>
      </c>
      <c r="J103" s="174" t="s">
        <v>1395</v>
      </c>
      <c r="K103" s="174" t="s">
        <v>1814</v>
      </c>
      <c r="L103" s="174">
        <v>0</v>
      </c>
      <c r="M103" s="174" t="s">
        <v>32</v>
      </c>
      <c r="N103" s="174" t="s">
        <v>614</v>
      </c>
      <c r="O103" s="174" t="s">
        <v>1547</v>
      </c>
      <c r="P103" s="174" t="str">
        <f>VLOOKUP($F103,'Plan de acci�n consolidado 2025'!$G$4:$X$484,11,0)</f>
        <v>Programas de fomento para el uso estratégico de la propiedad industrial en la Economía Popular, ejecutados.  (Matriz de seguimiento e informe final de ejecución de los programas)</v>
      </c>
      <c r="Q103" s="174">
        <f>VLOOKUP($F103,'Plan de acci�n consolidado 2025'!$G$4:$X$484,12,0)</f>
        <v>30</v>
      </c>
      <c r="R103" s="174">
        <f>VLOOKUP($F103,'Plan de acci�n consolidado 2025'!$G$4:$X$484,13,0)</f>
        <v>100</v>
      </c>
      <c r="S103" s="174" t="str">
        <f>VLOOKUP($F103,'Plan de acci�n consolidado 2025'!$G$4:$X$484,14,0)</f>
        <v>Porcentual</v>
      </c>
      <c r="T103" s="174" t="str">
        <f>VLOOKUP($F103,'Plan de acci�n consolidado 2025'!$G$4:$X$484,15,0)</f>
        <v>% de seguimientos realizados / 100% de seguimientos programados</v>
      </c>
      <c r="U103" s="175">
        <f>VLOOKUP($F103,'Plan de acci�n consolidado 2025'!$G$4:$X$484,16,0)</f>
        <v>45691</v>
      </c>
      <c r="V103" s="175">
        <f>VLOOKUP($F103,'Plan de acci�n consolidado 2025'!$G$4:$X$484,17,0)</f>
        <v>45989</v>
      </c>
      <c r="W103" s="174" t="str">
        <f>VLOOKUP($F103,'Plan de acci�n consolidado 2025'!$G$4:$X$484,18,0)</f>
        <v>2023-GRUPO DE TRABAJO DE CENTRO DE INFORMACIÓN TECNOLÓGICA Y APOYO A LA GESTIÓN DE PROPIEDAD LA INDUSTRIAL</v>
      </c>
      <c r="X103" s="174">
        <v>30</v>
      </c>
      <c r="Y103" s="174">
        <v>80</v>
      </c>
      <c r="Z103" s="174" t="s">
        <v>2124</v>
      </c>
      <c r="AA103" s="289"/>
      <c r="AB103" s="290">
        <v>80</v>
      </c>
      <c r="AC103" s="290" t="s">
        <v>2125</v>
      </c>
      <c r="AD103" s="289"/>
      <c r="AE103" s="290">
        <v>0</v>
      </c>
      <c r="AF103" s="535">
        <v>24</v>
      </c>
    </row>
    <row r="104" spans="1:32 16384:16384" ht="58.5" customHeight="1" x14ac:dyDescent="0.25">
      <c r="A104" s="66" t="s">
        <v>701</v>
      </c>
      <c r="B104" s="288" t="s">
        <v>701</v>
      </c>
      <c r="C104" s="532" t="s">
        <v>2109</v>
      </c>
      <c r="D104" s="153">
        <v>0</v>
      </c>
      <c r="E104" s="153" t="s">
        <v>467</v>
      </c>
      <c r="F104" s="153" t="s">
        <v>701</v>
      </c>
      <c r="G104" s="153" t="s">
        <v>19</v>
      </c>
      <c r="H104" s="153">
        <v>0</v>
      </c>
      <c r="I104" s="153">
        <v>0</v>
      </c>
      <c r="J104" s="153">
        <v>0</v>
      </c>
      <c r="K104" s="153" t="s">
        <v>19</v>
      </c>
      <c r="L104" s="153">
        <v>0</v>
      </c>
      <c r="M104" s="153" t="s">
        <v>19</v>
      </c>
      <c r="N104" s="153" t="s">
        <v>614</v>
      </c>
      <c r="O104" s="153" t="s">
        <v>19</v>
      </c>
      <c r="P104" s="153" t="str">
        <f>VLOOKUP($F104,'Plan de acci�n consolidado 2025'!$G$4:$X$484,11,0)</f>
        <v>Elaborar matriz programación de jornadas y seguimiento de ejecución del programa</v>
      </c>
      <c r="Q104" s="153">
        <f>VLOOKUP($F104,'Plan de acci�n consolidado 2025'!$G$4:$X$484,12,0)</f>
        <v>60</v>
      </c>
      <c r="R104" s="153">
        <f>VLOOKUP($F104,'Plan de acci�n consolidado 2025'!$G$4:$X$484,13,0)</f>
        <v>1</v>
      </c>
      <c r="S104" s="153" t="str">
        <f>VLOOKUP($F104,'Plan de acci�n consolidado 2025'!$G$4:$X$484,14,0)</f>
        <v>Númerica</v>
      </c>
      <c r="T104" s="153" t="str">
        <f>VLOOKUP($F104,'Plan de acci�n consolidado 2025'!$G$4:$X$484,15,0)</f>
        <v># de matrices realizadas / 1 matrices programadas</v>
      </c>
      <c r="U104" s="182">
        <f>VLOOKUP($F104,'Plan de acci�n consolidado 2025'!$G$4:$X$484,16,0)</f>
        <v>45691</v>
      </c>
      <c r="V104" s="182">
        <f>VLOOKUP($F104,'Plan de acci�n consolidado 2025'!$G$4:$X$484,17,0)</f>
        <v>45716</v>
      </c>
      <c r="W104" s="153" t="str">
        <f>VLOOKUP($F104,'Plan de acci�n consolidado 2025'!$G$4:$X$484,18,0)</f>
        <v>2023-GRUPO DE TRABAJO DE CENTRO DE INFORMACIÓN TECNOLÓGICA Y APOYO A LA GESTIÓN DE PROPIEDAD LA INDUSTRIAL</v>
      </c>
      <c r="X104" s="153">
        <v>18</v>
      </c>
      <c r="Y104" s="153">
        <v>100</v>
      </c>
      <c r="Z104" s="153" t="s">
        <v>2126</v>
      </c>
      <c r="AA104" s="291">
        <v>45716</v>
      </c>
      <c r="AB104" s="292">
        <v>100</v>
      </c>
      <c r="AC104" s="292" t="s">
        <v>2127</v>
      </c>
      <c r="AD104" s="291">
        <v>45716</v>
      </c>
      <c r="AE104" s="292">
        <v>100</v>
      </c>
      <c r="AF104" s="533">
        <v>18</v>
      </c>
      <c r="XFD104" s="66"/>
    </row>
    <row r="105" spans="1:32 16384:16384" ht="58.5" customHeight="1" x14ac:dyDescent="0.25">
      <c r="A105" s="66" t="s">
        <v>702</v>
      </c>
      <c r="B105" s="288" t="s">
        <v>702</v>
      </c>
      <c r="C105" s="532" t="s">
        <v>2109</v>
      </c>
      <c r="D105" s="153">
        <v>0</v>
      </c>
      <c r="E105" s="153" t="s">
        <v>467</v>
      </c>
      <c r="F105" s="153" t="s">
        <v>702</v>
      </c>
      <c r="G105" s="153" t="s">
        <v>19</v>
      </c>
      <c r="H105" s="153">
        <v>0</v>
      </c>
      <c r="I105" s="153">
        <v>0</v>
      </c>
      <c r="J105" s="153">
        <v>0</v>
      </c>
      <c r="K105" s="153" t="s">
        <v>19</v>
      </c>
      <c r="L105" s="153">
        <v>0</v>
      </c>
      <c r="M105" s="153" t="s">
        <v>19</v>
      </c>
      <c r="N105" s="153" t="s">
        <v>614</v>
      </c>
      <c r="O105" s="153" t="s">
        <v>19</v>
      </c>
      <c r="P105" s="153" t="str">
        <f>VLOOKUP($F105,'Plan de acci�n consolidado 2025'!$G$4:$X$484,11,0)</f>
        <v>Ejecutar el programa Propiedad Industrial para emprendedores PI-e.   (Matriz de seguimiento e Informe final del programa)</v>
      </c>
      <c r="Q105" s="153">
        <f>VLOOKUP($F105,'Plan de acci�n consolidado 2025'!$G$4:$X$484,12,0)</f>
        <v>10</v>
      </c>
      <c r="R105" s="153">
        <f>VLOOKUP($F105,'Plan de acci�n consolidado 2025'!$G$4:$X$484,13,0)</f>
        <v>100</v>
      </c>
      <c r="S105" s="153" t="str">
        <f>VLOOKUP($F105,'Plan de acci�n consolidado 2025'!$G$4:$X$484,14,0)</f>
        <v>Porcentual</v>
      </c>
      <c r="T105" s="153" t="str">
        <f>VLOOKUP($F105,'Plan de acci�n consolidado 2025'!$G$4:$X$484,15,0)</f>
        <v>% de seguimientos realizados / 100% de seguimientos programados</v>
      </c>
      <c r="U105" s="182">
        <f>VLOOKUP($F105,'Plan de acci�n consolidado 2025'!$G$4:$X$484,16,0)</f>
        <v>45691</v>
      </c>
      <c r="V105" s="182">
        <f>VLOOKUP($F105,'Plan de acci�n consolidado 2025'!$G$4:$X$484,17,0)</f>
        <v>45989</v>
      </c>
      <c r="W105" s="153" t="str">
        <f>VLOOKUP($F105,'Plan de acci�n consolidado 2025'!$G$4:$X$484,18,0)</f>
        <v>2023-GRUPO DE TRABAJO DE CENTRO DE INFORMACIÓN TECNOLÓGICA Y APOYO A LA GESTIÓN DE PROPIEDAD LA INDUSTRIAL</v>
      </c>
      <c r="X105" s="153">
        <v>3</v>
      </c>
      <c r="Y105" s="153">
        <v>80</v>
      </c>
      <c r="Z105" s="153" t="s">
        <v>2128</v>
      </c>
      <c r="AA105" s="291"/>
      <c r="AB105" s="292">
        <v>80</v>
      </c>
      <c r="AC105" s="292" t="s">
        <v>2129</v>
      </c>
      <c r="AD105" s="291"/>
      <c r="AE105" s="292">
        <v>0</v>
      </c>
      <c r="AF105" s="533">
        <v>2.4</v>
      </c>
      <c r="XFD105" s="66"/>
    </row>
    <row r="106" spans="1:32 16384:16384" ht="58.5" customHeight="1" x14ac:dyDescent="0.25">
      <c r="A106" s="66" t="s">
        <v>703</v>
      </c>
      <c r="B106" s="288" t="s">
        <v>703</v>
      </c>
      <c r="C106" s="532" t="s">
        <v>2109</v>
      </c>
      <c r="D106" s="153">
        <v>0</v>
      </c>
      <c r="E106" s="153" t="s">
        <v>467</v>
      </c>
      <c r="F106" s="153" t="s">
        <v>703</v>
      </c>
      <c r="G106" s="153" t="s">
        <v>19</v>
      </c>
      <c r="H106" s="153">
        <v>0</v>
      </c>
      <c r="I106" s="153">
        <v>0</v>
      </c>
      <c r="J106" s="153">
        <v>0</v>
      </c>
      <c r="K106" s="153" t="s">
        <v>19</v>
      </c>
      <c r="L106" s="153">
        <v>0</v>
      </c>
      <c r="M106" s="153" t="s">
        <v>19</v>
      </c>
      <c r="N106" s="153" t="s">
        <v>614</v>
      </c>
      <c r="O106" s="153" t="s">
        <v>19</v>
      </c>
      <c r="P106" s="153" t="str">
        <f>VLOOKUP($F106,'Plan de acci�n consolidado 2025'!$G$4:$X$484,11,0)</f>
        <v>Elaborar matriz de etapas para el seguimiento de ejecución de la estrategia</v>
      </c>
      <c r="Q106" s="153">
        <f>VLOOKUP($F106,'Plan de acci�n consolidado 2025'!$G$4:$X$484,12,0)</f>
        <v>10</v>
      </c>
      <c r="R106" s="153">
        <f>VLOOKUP($F106,'Plan de acci�n consolidado 2025'!$G$4:$X$484,13,0)</f>
        <v>1</v>
      </c>
      <c r="S106" s="153" t="str">
        <f>VLOOKUP($F106,'Plan de acci�n consolidado 2025'!$G$4:$X$484,14,0)</f>
        <v>Númerica</v>
      </c>
      <c r="T106" s="153" t="str">
        <f>VLOOKUP($F106,'Plan de acci�n consolidado 2025'!$G$4:$X$484,15,0)</f>
        <v># de matrices realizadas / 1 matrices programadas</v>
      </c>
      <c r="U106" s="182">
        <f>VLOOKUP($F106,'Plan de acci�n consolidado 2025'!$G$4:$X$484,16,0)</f>
        <v>45691</v>
      </c>
      <c r="V106" s="182">
        <f>VLOOKUP($F106,'Plan de acci�n consolidado 2025'!$G$4:$X$484,17,0)</f>
        <v>45716</v>
      </c>
      <c r="W106" s="153" t="str">
        <f>VLOOKUP($F106,'Plan de acci�n consolidado 2025'!$G$4:$X$484,18,0)</f>
        <v>2023-GRUPO DE TRABAJO DE CENTRO DE INFORMACIÓN TECNOLÓGICA Y APOYO A LA GESTIÓN DE PROPIEDAD LA INDUSTRIAL</v>
      </c>
      <c r="X106" s="153">
        <v>3</v>
      </c>
      <c r="Y106" s="153">
        <v>100</v>
      </c>
      <c r="Z106" s="153" t="s">
        <v>2130</v>
      </c>
      <c r="AA106" s="291">
        <v>45716</v>
      </c>
      <c r="AB106" s="292">
        <v>100</v>
      </c>
      <c r="AC106" s="292" t="s">
        <v>2131</v>
      </c>
      <c r="AD106" s="291">
        <v>45716</v>
      </c>
      <c r="AE106" s="292">
        <v>100</v>
      </c>
      <c r="AF106" s="533">
        <v>3</v>
      </c>
      <c r="XFD106" s="66"/>
    </row>
    <row r="107" spans="1:32 16384:16384" ht="58.5" customHeight="1" x14ac:dyDescent="0.25">
      <c r="A107" s="66" t="s">
        <v>704</v>
      </c>
      <c r="B107" s="288" t="s">
        <v>704</v>
      </c>
      <c r="C107" s="532" t="s">
        <v>2109</v>
      </c>
      <c r="D107" s="153">
        <v>0</v>
      </c>
      <c r="E107" s="153" t="s">
        <v>467</v>
      </c>
      <c r="F107" s="153" t="s">
        <v>704</v>
      </c>
      <c r="G107" s="153" t="s">
        <v>19</v>
      </c>
      <c r="H107" s="153">
        <v>0</v>
      </c>
      <c r="I107" s="153">
        <v>0</v>
      </c>
      <c r="J107" s="153">
        <v>0</v>
      </c>
      <c r="K107" s="153" t="s">
        <v>19</v>
      </c>
      <c r="L107" s="153">
        <v>0</v>
      </c>
      <c r="M107" s="153" t="s">
        <v>19</v>
      </c>
      <c r="N107" s="153" t="s">
        <v>614</v>
      </c>
      <c r="O107" s="153" t="s">
        <v>19</v>
      </c>
      <c r="P107" s="153" t="str">
        <f>VLOOKUP($F107,'Plan de acci�n consolidado 2025'!$G$4:$X$484,11,0)</f>
        <v>Ejecutar la estrategia Marcas de paz.  (Matriz de seguimiento e Informe final del programa)</v>
      </c>
      <c r="Q107" s="153">
        <f>VLOOKUP($F107,'Plan de acci�n consolidado 2025'!$G$4:$X$484,12,0)</f>
        <v>20</v>
      </c>
      <c r="R107" s="153">
        <f>VLOOKUP($F107,'Plan de acci�n consolidado 2025'!$G$4:$X$484,13,0)</f>
        <v>100</v>
      </c>
      <c r="S107" s="153" t="str">
        <f>VLOOKUP($F107,'Plan de acci�n consolidado 2025'!$G$4:$X$484,14,0)</f>
        <v>Porcentual</v>
      </c>
      <c r="T107" s="153" t="str">
        <f>VLOOKUP($F107,'Plan de acci�n consolidado 2025'!$G$4:$X$484,15,0)</f>
        <v>% de seguimientos realizados / 100% de seguimientos programados</v>
      </c>
      <c r="U107" s="182">
        <f>VLOOKUP($F107,'Plan de acci�n consolidado 2025'!$G$4:$X$484,16,0)</f>
        <v>45691</v>
      </c>
      <c r="V107" s="182">
        <f>VLOOKUP($F107,'Plan de acci�n consolidado 2025'!$G$4:$X$484,17,0)</f>
        <v>45989</v>
      </c>
      <c r="W107" s="153" t="str">
        <f>VLOOKUP($F107,'Plan de acci�n consolidado 2025'!$G$4:$X$484,18,0)</f>
        <v>2023-GRUPO DE TRABAJO DE CENTRO DE INFORMACIÓN TECNOLÓGICA Y APOYO A LA GESTIÓN DE PROPIEDAD LA INDUSTRIAL</v>
      </c>
      <c r="X107" s="153">
        <v>6</v>
      </c>
      <c r="Y107" s="153">
        <v>80</v>
      </c>
      <c r="Z107" s="153" t="s">
        <v>2132</v>
      </c>
      <c r="AA107" s="291"/>
      <c r="AB107" s="292">
        <v>80</v>
      </c>
      <c r="AC107" s="292" t="s">
        <v>2133</v>
      </c>
      <c r="AD107" s="291"/>
      <c r="AE107" s="292">
        <v>0</v>
      </c>
      <c r="AF107" s="533">
        <v>4.8</v>
      </c>
      <c r="XFD107" s="66"/>
    </row>
    <row r="108" spans="1:32 16384:16384" ht="58.5" customHeight="1" x14ac:dyDescent="0.25">
      <c r="A108" s="183" t="s">
        <v>705</v>
      </c>
      <c r="B108" s="528" t="s">
        <v>705</v>
      </c>
      <c r="C108" s="534" t="s">
        <v>2109</v>
      </c>
      <c r="D108" s="174">
        <v>0</v>
      </c>
      <c r="E108" s="174" t="s">
        <v>460</v>
      </c>
      <c r="F108" s="174" t="s">
        <v>705</v>
      </c>
      <c r="G108" s="174" t="s">
        <v>462</v>
      </c>
      <c r="H108" s="174" t="s">
        <v>10</v>
      </c>
      <c r="I108" s="174" t="s">
        <v>1394</v>
      </c>
      <c r="J108" s="174" t="s">
        <v>1395</v>
      </c>
      <c r="K108" s="174" t="s">
        <v>1814</v>
      </c>
      <c r="L108" s="174">
        <v>0</v>
      </c>
      <c r="M108" s="174" t="s">
        <v>32</v>
      </c>
      <c r="N108" s="174" t="s">
        <v>614</v>
      </c>
      <c r="O108" s="174" t="s">
        <v>1548</v>
      </c>
      <c r="P108" s="174" t="str">
        <f>VLOOKUP($F108,'Plan de acci�n consolidado 2025'!$G$4:$X$484,11,0)</f>
        <v>Boletines tecnológicos para la  promoción y difusión del sistema de propiedad industrial para empresas, centros de investigación y en general aquellas entidades que desarrollen tecnologías verdes, divulgados (Informe de divulgación)</v>
      </c>
      <c r="Q108" s="174">
        <f>VLOOKUP($F108,'Plan de acci�n consolidado 2025'!$G$4:$X$484,12,0)</f>
        <v>10</v>
      </c>
      <c r="R108" s="174">
        <f>VLOOKUP($F108,'Plan de acci�n consolidado 2025'!$G$4:$X$484,13,0)</f>
        <v>2</v>
      </c>
      <c r="S108" s="174" t="str">
        <f>VLOOKUP($F108,'Plan de acci�n consolidado 2025'!$G$4:$X$484,14,0)</f>
        <v>Númerica</v>
      </c>
      <c r="T108" s="174" t="str">
        <f>VLOOKUP($F108,'Plan de acci�n consolidado 2025'!$G$4:$X$484,15,0)</f>
        <v># de Boletines divulgados / 2 Boletines por divulgar</v>
      </c>
      <c r="U108" s="175">
        <f>VLOOKUP($F108,'Plan de acci�n consolidado 2025'!$G$4:$X$484,16,0)</f>
        <v>45691</v>
      </c>
      <c r="V108" s="175">
        <f>VLOOKUP($F108,'Plan de acci�n consolidado 2025'!$G$4:$X$484,17,0)</f>
        <v>46003</v>
      </c>
      <c r="W108" s="174" t="str">
        <f>VLOOKUP($F108,'Plan de acci�n consolidado 2025'!$G$4:$X$484,18,0)</f>
        <v>2023-GRUPO DE TRABAJO DE CENTRO DE INFORMACIÓN TECNOLÓGICA Y APOYO A LA GESTIÓN DE PROPIEDAD LA INDUSTRIAL</v>
      </c>
      <c r="X108" s="174">
        <v>10</v>
      </c>
      <c r="Y108" s="174">
        <v>50</v>
      </c>
      <c r="Z108" s="174" t="s">
        <v>2134</v>
      </c>
      <c r="AA108" s="289"/>
      <c r="AB108" s="290">
        <v>50</v>
      </c>
      <c r="AC108" s="290" t="s">
        <v>2135</v>
      </c>
      <c r="AD108" s="289"/>
      <c r="AE108" s="290">
        <v>0</v>
      </c>
      <c r="AF108" s="535">
        <v>5</v>
      </c>
    </row>
    <row r="109" spans="1:32 16384:16384" ht="58.5" customHeight="1" x14ac:dyDescent="0.25">
      <c r="A109" s="66" t="s">
        <v>707</v>
      </c>
      <c r="B109" s="288" t="s">
        <v>707</v>
      </c>
      <c r="C109" s="532" t="s">
        <v>2109</v>
      </c>
      <c r="D109" s="153">
        <v>0</v>
      </c>
      <c r="E109" s="153" t="s">
        <v>467</v>
      </c>
      <c r="F109" s="153" t="s">
        <v>707</v>
      </c>
      <c r="G109" s="153" t="s">
        <v>19</v>
      </c>
      <c r="H109" s="153">
        <v>0</v>
      </c>
      <c r="I109" s="153">
        <v>0</v>
      </c>
      <c r="J109" s="153">
        <v>0</v>
      </c>
      <c r="K109" s="153" t="s">
        <v>19</v>
      </c>
      <c r="L109" s="153">
        <v>0</v>
      </c>
      <c r="M109" s="153" t="s">
        <v>19</v>
      </c>
      <c r="N109" s="153" t="s">
        <v>614</v>
      </c>
      <c r="O109" s="153" t="s">
        <v>19</v>
      </c>
      <c r="P109" s="153" t="str">
        <f>VLOOKUP($F109,'Plan de acci�n consolidado 2025'!$G$4:$X$484,11,0)</f>
        <v>Definir cronograma de trabajo y estructura del documento para los boletines tecnológicos.  (Cronograma de trabajo definido)</v>
      </c>
      <c r="Q109" s="153">
        <f>VLOOKUP($F109,'Plan de acci�n consolidado 2025'!$G$4:$X$484,12,0)</f>
        <v>10</v>
      </c>
      <c r="R109" s="153">
        <f>VLOOKUP($F109,'Plan de acci�n consolidado 2025'!$G$4:$X$484,13,0)</f>
        <v>1</v>
      </c>
      <c r="S109" s="153" t="str">
        <f>VLOOKUP($F109,'Plan de acci�n consolidado 2025'!$G$4:$X$484,14,0)</f>
        <v>Númerica</v>
      </c>
      <c r="T109" s="153" t="str">
        <f>VLOOKUP($F109,'Plan de acci�n consolidado 2025'!$G$4:$X$484,15,0)</f>
        <v># de cronogramas y estructura de los boletines definidos / 1 cronograma y estructura de los boletines por definir</v>
      </c>
      <c r="U109" s="182">
        <f>VLOOKUP($F109,'Plan de acci�n consolidado 2025'!$G$4:$X$484,16,0)</f>
        <v>45691</v>
      </c>
      <c r="V109" s="182">
        <f>VLOOKUP($F109,'Plan de acci�n consolidado 2025'!$G$4:$X$484,17,0)</f>
        <v>45716</v>
      </c>
      <c r="W109" s="153" t="str">
        <f>VLOOKUP($F109,'Plan de acci�n consolidado 2025'!$G$4:$X$484,18,0)</f>
        <v>2023-GRUPO DE TRABAJO DE CENTRO DE INFORMACIÓN TECNOLÓGICA Y APOYO A LA GESTIÓN DE PROPIEDAD LA INDUSTRIAL</v>
      </c>
      <c r="X109" s="153">
        <v>1</v>
      </c>
      <c r="Y109" s="153">
        <v>100</v>
      </c>
      <c r="Z109" s="153" t="s">
        <v>2136</v>
      </c>
      <c r="AA109" s="291">
        <v>45716</v>
      </c>
      <c r="AB109" s="292">
        <v>100</v>
      </c>
      <c r="AC109" s="292" t="s">
        <v>2137</v>
      </c>
      <c r="AD109" s="291">
        <v>45716</v>
      </c>
      <c r="AE109" s="292">
        <v>100</v>
      </c>
      <c r="AF109" s="533">
        <v>1</v>
      </c>
      <c r="XFD109" s="66"/>
    </row>
    <row r="110" spans="1:32 16384:16384" ht="58.5" customHeight="1" x14ac:dyDescent="0.25">
      <c r="A110" s="66" t="s">
        <v>709</v>
      </c>
      <c r="B110" s="288" t="s">
        <v>709</v>
      </c>
      <c r="C110" s="532" t="s">
        <v>2109</v>
      </c>
      <c r="D110" s="153">
        <v>0</v>
      </c>
      <c r="E110" s="153" t="s">
        <v>467</v>
      </c>
      <c r="F110" s="153" t="s">
        <v>709</v>
      </c>
      <c r="G110" s="153" t="s">
        <v>19</v>
      </c>
      <c r="H110" s="153">
        <v>0</v>
      </c>
      <c r="I110" s="153">
        <v>0</v>
      </c>
      <c r="J110" s="153">
        <v>0</v>
      </c>
      <c r="K110" s="153" t="s">
        <v>19</v>
      </c>
      <c r="L110" s="153">
        <v>0</v>
      </c>
      <c r="M110" s="153" t="s">
        <v>19</v>
      </c>
      <c r="N110" s="153" t="s">
        <v>614</v>
      </c>
      <c r="O110" s="153" t="s">
        <v>19</v>
      </c>
      <c r="P110" s="153" t="str">
        <f>VLOOKUP($F110,'Plan de acci�n consolidado 2025'!$G$4:$X$484,11,0)</f>
        <v>Elaborar y publicar dos (2) Boletines tecnológicos.  (Capturas de pantalla de la publicación de los boletines tecnológicos)</v>
      </c>
      <c r="Q110" s="153">
        <f>VLOOKUP($F110,'Plan de acci�n consolidado 2025'!$G$4:$X$484,12,0)</f>
        <v>70</v>
      </c>
      <c r="R110" s="153">
        <f>VLOOKUP($F110,'Plan de acci�n consolidado 2025'!$G$4:$X$484,13,0)</f>
        <v>2</v>
      </c>
      <c r="S110" s="153" t="str">
        <f>VLOOKUP($F110,'Plan de acci�n consolidado 2025'!$G$4:$X$484,14,0)</f>
        <v>Númerica</v>
      </c>
      <c r="T110" s="153" t="str">
        <f>VLOOKUP($F110,'Plan de acci�n consolidado 2025'!$G$4:$X$484,15,0)</f>
        <v># de Boletines publicados / 2 boletines por publicar</v>
      </c>
      <c r="U110" s="182">
        <f>VLOOKUP($F110,'Plan de acci�n consolidado 2025'!$G$4:$X$484,16,0)</f>
        <v>45719</v>
      </c>
      <c r="V110" s="182">
        <f>VLOOKUP($F110,'Plan de acci�n consolidado 2025'!$G$4:$X$484,17,0)</f>
        <v>45989</v>
      </c>
      <c r="W110" s="153" t="str">
        <f>VLOOKUP($F110,'Plan de acci�n consolidado 2025'!$G$4:$X$484,18,0)</f>
        <v>2023-GRUPO DE TRABAJO DE CENTRO DE INFORMACIÓN TECNOLÓGICA Y APOYO A LA GESTIÓN DE PROPIEDAD LA INDUSTRIAL</v>
      </c>
      <c r="X110" s="153">
        <v>7</v>
      </c>
      <c r="Y110" s="153">
        <v>50</v>
      </c>
      <c r="Z110" s="153" t="s">
        <v>2138</v>
      </c>
      <c r="AA110" s="291"/>
      <c r="AB110" s="292">
        <v>50</v>
      </c>
      <c r="AC110" s="292" t="s">
        <v>2011</v>
      </c>
      <c r="AD110" s="291"/>
      <c r="AE110" s="292">
        <v>0</v>
      </c>
      <c r="AF110" s="533">
        <v>3.5</v>
      </c>
      <c r="XFD110" s="66"/>
    </row>
    <row r="111" spans="1:32 16384:16384" ht="58.5" customHeight="1" x14ac:dyDescent="0.25">
      <c r="A111" s="66" t="s">
        <v>711</v>
      </c>
      <c r="B111" s="288" t="s">
        <v>711</v>
      </c>
      <c r="C111" s="532" t="s">
        <v>2109</v>
      </c>
      <c r="D111" s="153">
        <v>0</v>
      </c>
      <c r="E111" s="153" t="s">
        <v>467</v>
      </c>
      <c r="F111" s="153" t="s">
        <v>711</v>
      </c>
      <c r="G111" s="153" t="s">
        <v>19</v>
      </c>
      <c r="H111" s="153">
        <v>0</v>
      </c>
      <c r="I111" s="153">
        <v>0</v>
      </c>
      <c r="J111" s="153">
        <v>0</v>
      </c>
      <c r="K111" s="153" t="s">
        <v>19</v>
      </c>
      <c r="L111" s="153">
        <v>0</v>
      </c>
      <c r="M111" s="153" t="s">
        <v>19</v>
      </c>
      <c r="N111" s="153" t="s">
        <v>614</v>
      </c>
      <c r="O111" s="153" t="s">
        <v>19</v>
      </c>
      <c r="P111" s="153" t="str">
        <f>VLOOKUP($F111,'Plan de acci�n consolidado 2025'!$G$4:$X$484,11,0)</f>
        <v>Realizar la divulgación de los dos (2) Boletines tecnológicos. (Informe de divulgación)</v>
      </c>
      <c r="Q111" s="153">
        <f>VLOOKUP($F111,'Plan de acci�n consolidado 2025'!$G$4:$X$484,12,0)</f>
        <v>20</v>
      </c>
      <c r="R111" s="153">
        <f>VLOOKUP($F111,'Plan de acci�n consolidado 2025'!$G$4:$X$484,13,0)</f>
        <v>2</v>
      </c>
      <c r="S111" s="153" t="str">
        <f>VLOOKUP($F111,'Plan de acci�n consolidado 2025'!$G$4:$X$484,14,0)</f>
        <v>Númerica</v>
      </c>
      <c r="T111" s="153" t="str">
        <f>VLOOKUP($F111,'Plan de acci�n consolidado 2025'!$G$4:$X$484,15,0)</f>
        <v># de Boletines divulgados / 2 Boletines por divulgar</v>
      </c>
      <c r="U111" s="182">
        <f>VLOOKUP($F111,'Plan de acci�n consolidado 2025'!$G$4:$X$484,16,0)</f>
        <v>45719</v>
      </c>
      <c r="V111" s="182">
        <f>VLOOKUP($F111,'Plan de acci�n consolidado 2025'!$G$4:$X$484,17,0)</f>
        <v>46003</v>
      </c>
      <c r="W111" s="153" t="str">
        <f>VLOOKUP($F111,'Plan de acci�n consolidado 2025'!$G$4:$X$484,18,0)</f>
        <v>2023-GRUPO DE TRABAJO DE CENTRO DE INFORMACIÓN TECNOLÓGICA Y APOYO A LA GESTIÓN DE PROPIEDAD LA INDUSTRIAL</v>
      </c>
      <c r="X111" s="153">
        <v>2</v>
      </c>
      <c r="Y111" s="153">
        <v>0</v>
      </c>
      <c r="Z111" s="153" t="s">
        <v>2139</v>
      </c>
      <c r="AA111" s="291"/>
      <c r="AB111" s="292">
        <v>0</v>
      </c>
      <c r="AC111" s="292" t="s">
        <v>2140</v>
      </c>
      <c r="AD111" s="291"/>
      <c r="AE111" s="292">
        <v>0</v>
      </c>
      <c r="AF111" s="533">
        <v>0</v>
      </c>
      <c r="XFD111" s="66"/>
    </row>
    <row r="112" spans="1:32 16384:16384" ht="58.5" customHeight="1" x14ac:dyDescent="0.25">
      <c r="A112" s="183" t="s">
        <v>712</v>
      </c>
      <c r="B112" s="528" t="s">
        <v>712</v>
      </c>
      <c r="C112" s="534" t="s">
        <v>2109</v>
      </c>
      <c r="D112" s="174">
        <v>0</v>
      </c>
      <c r="E112" s="174" t="s">
        <v>460</v>
      </c>
      <c r="F112" s="174" t="s">
        <v>712</v>
      </c>
      <c r="G112" s="174" t="s">
        <v>462</v>
      </c>
      <c r="H112" s="174" t="s">
        <v>10</v>
      </c>
      <c r="I112" s="174" t="s">
        <v>1394</v>
      </c>
      <c r="J112" s="174" t="s">
        <v>1395</v>
      </c>
      <c r="K112" s="174" t="s">
        <v>1814</v>
      </c>
      <c r="L112" s="174">
        <v>0</v>
      </c>
      <c r="M112" s="174" t="s">
        <v>19</v>
      </c>
      <c r="N112" s="174" t="s">
        <v>614</v>
      </c>
      <c r="O112" s="174" t="s">
        <v>1549</v>
      </c>
      <c r="P112" s="174" t="str">
        <f>VLOOKUP($F112,'Plan de acci�n consolidado 2025'!$G$4:$X$484,11,0)</f>
        <v>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implementadas   (Informe anual de la implementación)</v>
      </c>
      <c r="Q112" s="174">
        <f>VLOOKUP($F112,'Plan de acci�n consolidado 2025'!$G$4:$X$484,12,0)</f>
        <v>10</v>
      </c>
      <c r="R112" s="174">
        <f>VLOOKUP($F112,'Plan de acci�n consolidado 2025'!$G$4:$X$484,13,0)</f>
        <v>1</v>
      </c>
      <c r="S112" s="174" t="str">
        <f>VLOOKUP($F112,'Plan de acci�n consolidado 2025'!$G$4:$X$484,14,0)</f>
        <v>Númerica</v>
      </c>
      <c r="T112" s="174" t="str">
        <f>VLOOKUP($F112,'Plan de acci�n consolidado 2025'!$G$4:$X$484,15,0)</f>
        <v># de estrategias implementadas / 1 estrategia por implementar</v>
      </c>
      <c r="U112" s="175">
        <f>VLOOKUP($F112,'Plan de acci�n consolidado 2025'!$G$4:$X$484,16,0)</f>
        <v>45691</v>
      </c>
      <c r="V112" s="175">
        <f>VLOOKUP($F112,'Plan de acci�n consolidado 2025'!$G$4:$X$484,17,0)</f>
        <v>45989</v>
      </c>
      <c r="W112" s="174" t="str">
        <f>VLOOKUP($F112,'Plan de acci�n consolidado 2025'!$G$4:$X$484,18,0)</f>
        <v>2023-GRUPO DE TRABAJO DE CENTRO DE INFORMACIÓN TECNOLÓGICA Y APOYO A LA GESTIÓN DE PROPIEDAD LA INDUSTRIAL</v>
      </c>
      <c r="X112" s="174">
        <v>10</v>
      </c>
      <c r="Y112" s="174">
        <v>0</v>
      </c>
      <c r="Z112" s="174" t="s">
        <v>2141</v>
      </c>
      <c r="AA112" s="289"/>
      <c r="AB112" s="290">
        <v>0</v>
      </c>
      <c r="AC112" s="290" t="s">
        <v>2142</v>
      </c>
      <c r="AD112" s="289"/>
      <c r="AE112" s="290">
        <v>0</v>
      </c>
      <c r="AF112" s="535">
        <v>0</v>
      </c>
    </row>
    <row r="113" spans="1:32 16384:16384" ht="58.5" customHeight="1" x14ac:dyDescent="0.25">
      <c r="A113" s="66" t="s">
        <v>714</v>
      </c>
      <c r="B113" s="288" t="s">
        <v>714</v>
      </c>
      <c r="C113" s="532" t="s">
        <v>2109</v>
      </c>
      <c r="D113" s="153">
        <v>0</v>
      </c>
      <c r="E113" s="153" t="s">
        <v>467</v>
      </c>
      <c r="F113" s="153" t="s">
        <v>714</v>
      </c>
      <c r="G113" s="153" t="s">
        <v>19</v>
      </c>
      <c r="H113" s="153">
        <v>0</v>
      </c>
      <c r="I113" s="153">
        <v>0</v>
      </c>
      <c r="J113" s="153">
        <v>0</v>
      </c>
      <c r="K113" s="153" t="s">
        <v>19</v>
      </c>
      <c r="L113" s="153">
        <v>0</v>
      </c>
      <c r="M113" s="153" t="s">
        <v>19</v>
      </c>
      <c r="N113" s="153" t="s">
        <v>614</v>
      </c>
      <c r="O113" s="153" t="s">
        <v>19</v>
      </c>
      <c r="P113" s="153" t="str">
        <f>VLOOKUP($F113,'Plan de acci�n consolidado 2025'!$G$4:$X$484,11,0)</f>
        <v>Diseñar y ejecutar piloto de la estrategia para fomentar el uso, difusión y sensibilización de instrumentos de protección asociados a signos de vocación colectiva    (Informe de ejecución del piloto de la estrategia)</v>
      </c>
      <c r="Q113" s="153">
        <f>VLOOKUP($F113,'Plan de acci�n consolidado 2025'!$G$4:$X$484,12,0)</f>
        <v>70</v>
      </c>
      <c r="R113" s="153">
        <f>VLOOKUP($F113,'Plan de acci�n consolidado 2025'!$G$4:$X$484,13,0)</f>
        <v>1</v>
      </c>
      <c r="S113" s="153" t="str">
        <f>VLOOKUP($F113,'Plan de acci�n consolidado 2025'!$G$4:$X$484,14,0)</f>
        <v>Númerica</v>
      </c>
      <c r="T113" s="153" t="str">
        <f>VLOOKUP($F113,'Plan de acci�n consolidado 2025'!$G$4:$X$484,15,0)</f>
        <v># de estrategias ejecutadas / 1 estrategia por ejecutar</v>
      </c>
      <c r="U113" s="182">
        <f>VLOOKUP($F113,'Plan de acci�n consolidado 2025'!$G$4:$X$484,16,0)</f>
        <v>45691</v>
      </c>
      <c r="V113" s="182">
        <f>VLOOKUP($F113,'Plan de acci�n consolidado 2025'!$G$4:$X$484,17,0)</f>
        <v>45930</v>
      </c>
      <c r="W113" s="153" t="str">
        <f>VLOOKUP($F113,'Plan de acci�n consolidado 2025'!$G$4:$X$484,18,0)</f>
        <v>2023-GRUPO DE TRABAJO DE CENTRO DE INFORMACIÓN TECNOLÓGICA Y APOYO A LA GESTIÓN DE PROPIEDAD LA INDUSTRIAL</v>
      </c>
      <c r="X113" s="153">
        <v>7</v>
      </c>
      <c r="Y113" s="153">
        <v>100</v>
      </c>
      <c r="Z113" s="153" t="s">
        <v>2143</v>
      </c>
      <c r="AA113" s="291">
        <v>45930</v>
      </c>
      <c r="AB113" s="292">
        <v>100</v>
      </c>
      <c r="AC113" s="292" t="s">
        <v>2144</v>
      </c>
      <c r="AD113" s="291">
        <v>45930</v>
      </c>
      <c r="AE113" s="292">
        <v>100</v>
      </c>
      <c r="AF113" s="533">
        <v>7</v>
      </c>
      <c r="XFD113" s="66"/>
    </row>
    <row r="114" spans="1:32 16384:16384" ht="58.5" customHeight="1" x14ac:dyDescent="0.25">
      <c r="A114" s="66" t="s">
        <v>716</v>
      </c>
      <c r="B114" s="288" t="s">
        <v>716</v>
      </c>
      <c r="C114" s="532" t="s">
        <v>2109</v>
      </c>
      <c r="D114" s="153">
        <v>0</v>
      </c>
      <c r="E114" s="153" t="s">
        <v>467</v>
      </c>
      <c r="F114" s="153" t="s">
        <v>716</v>
      </c>
      <c r="G114" s="153" t="s">
        <v>19</v>
      </c>
      <c r="H114" s="153">
        <v>0</v>
      </c>
      <c r="I114" s="153">
        <v>0</v>
      </c>
      <c r="J114" s="153">
        <v>0</v>
      </c>
      <c r="K114" s="153" t="s">
        <v>19</v>
      </c>
      <c r="L114" s="153">
        <v>0</v>
      </c>
      <c r="M114" s="153" t="s">
        <v>19</v>
      </c>
      <c r="N114" s="153" t="s">
        <v>614</v>
      </c>
      <c r="O114" s="153" t="s">
        <v>19</v>
      </c>
      <c r="P114" s="153" t="str">
        <f>VLOOKUP($F114,'Plan de acci�n consolidado 2025'!$G$4:$X$484,11,0)</f>
        <v>Elaborar informe de la implementación de la acción CONPES 4.7 propuesta  (Informe anual de la implementación)</v>
      </c>
      <c r="Q114" s="153">
        <f>VLOOKUP($F114,'Plan de acci�n consolidado 2025'!$G$4:$X$484,12,0)</f>
        <v>30</v>
      </c>
      <c r="R114" s="153">
        <f>VLOOKUP($F114,'Plan de acci�n consolidado 2025'!$G$4:$X$484,13,0)</f>
        <v>1</v>
      </c>
      <c r="S114" s="153" t="str">
        <f>VLOOKUP($F114,'Plan de acci�n consolidado 2025'!$G$4:$X$484,14,0)</f>
        <v>Númerica</v>
      </c>
      <c r="T114" s="153" t="str">
        <f>VLOOKUP($F114,'Plan de acci�n consolidado 2025'!$G$4:$X$484,15,0)</f>
        <v># de informes elaborados / 1 informe por elaborar</v>
      </c>
      <c r="U114" s="182">
        <f>VLOOKUP($F114,'Plan de acci�n consolidado 2025'!$G$4:$X$484,16,0)</f>
        <v>45931</v>
      </c>
      <c r="V114" s="182">
        <f>VLOOKUP($F114,'Plan de acci�n consolidado 2025'!$G$4:$X$484,17,0)</f>
        <v>45989</v>
      </c>
      <c r="W114" s="153" t="str">
        <f>VLOOKUP($F114,'Plan de acci�n consolidado 2025'!$G$4:$X$484,18,0)</f>
        <v>2023-GRUPO DE TRABAJO DE CENTRO DE INFORMACIÓN TECNOLÓGICA Y APOYO A LA GESTIÓN DE PROPIEDAD LA INDUSTRIAL</v>
      </c>
      <c r="X114" s="153">
        <v>3</v>
      </c>
      <c r="Y114" s="153">
        <v>0</v>
      </c>
      <c r="Z114" s="153">
        <v>0</v>
      </c>
      <c r="AA114" s="291"/>
      <c r="AB114" s="292">
        <v>0</v>
      </c>
      <c r="AC114" s="292">
        <v>0</v>
      </c>
      <c r="AD114" s="291"/>
      <c r="AE114" s="292">
        <v>0</v>
      </c>
      <c r="AF114" s="533">
        <v>0</v>
      </c>
      <c r="XFD114" s="66"/>
    </row>
    <row r="115" spans="1:32 16384:16384" ht="58.5" customHeight="1" x14ac:dyDescent="0.25">
      <c r="A115" s="183" t="s">
        <v>718</v>
      </c>
      <c r="B115" s="528" t="s">
        <v>718</v>
      </c>
      <c r="C115" s="534" t="s">
        <v>2109</v>
      </c>
      <c r="D115" s="174">
        <v>0</v>
      </c>
      <c r="E115" s="174" t="s">
        <v>460</v>
      </c>
      <c r="F115" s="174" t="s">
        <v>718</v>
      </c>
      <c r="G115" s="174" t="s">
        <v>479</v>
      </c>
      <c r="H115" s="174" t="s">
        <v>10</v>
      </c>
      <c r="I115" s="174" t="s">
        <v>1394</v>
      </c>
      <c r="J115" s="174" t="s">
        <v>1395</v>
      </c>
      <c r="K115" s="174" t="s">
        <v>1814</v>
      </c>
      <c r="L115" s="174">
        <v>0</v>
      </c>
      <c r="M115" s="174" t="s">
        <v>32</v>
      </c>
      <c r="N115" s="174" t="s">
        <v>695</v>
      </c>
      <c r="O115" s="174" t="s">
        <v>1550</v>
      </c>
      <c r="P115" s="174" t="str">
        <f>VLOOKUP($F115,'Plan de acci�n consolidado 2025'!$G$4:$X$484,11,0)</f>
        <v>Premio Nacional al Inventor Colombiano 2025, realizado  (Informe dela realización del premio al inventor Colombiano 2025)</v>
      </c>
      <c r="Q115" s="174">
        <f>VLOOKUP($F115,'Plan de acci�n consolidado 2025'!$G$4:$X$484,12,0)</f>
        <v>10</v>
      </c>
      <c r="R115" s="174">
        <f>VLOOKUP($F115,'Plan de acci�n consolidado 2025'!$G$4:$X$484,13,0)</f>
        <v>1</v>
      </c>
      <c r="S115" s="174" t="str">
        <f>VLOOKUP($F115,'Plan de acci�n consolidado 2025'!$G$4:$X$484,14,0)</f>
        <v>Númerica</v>
      </c>
      <c r="T115" s="174" t="str">
        <f>VLOOKUP($F115,'Plan de acci�n consolidado 2025'!$G$4:$X$484,15,0)</f>
        <v># de premios al inventor colombiano realizados / 1 premio al inventor colombiano por realizar</v>
      </c>
      <c r="U115" s="175">
        <f>VLOOKUP($F115,'Plan de acci�n consolidado 2025'!$G$4:$X$484,16,0)</f>
        <v>45691</v>
      </c>
      <c r="V115" s="175">
        <f>VLOOKUP($F115,'Plan de acci�n consolidado 2025'!$G$4:$X$484,17,0)</f>
        <v>45898</v>
      </c>
      <c r="W115" s="174" t="str">
        <f>VLOOKUP($F115,'Plan de acci�n consolidado 2025'!$G$4:$X$484,18,0)</f>
        <v>2023-GRUPO DE TRABAJO DE CENTRO DE INFORMACIÓN TECNOLÓGICA Y APOYO A LA GESTIÓN DE PROPIEDAD LA INDUSTRIAL</v>
      </c>
      <c r="X115" s="174">
        <v>10</v>
      </c>
      <c r="Y115" s="174">
        <v>100</v>
      </c>
      <c r="Z115" s="174" t="s">
        <v>2145</v>
      </c>
      <c r="AA115" s="289">
        <v>45912</v>
      </c>
      <c r="AB115" s="290">
        <v>100</v>
      </c>
      <c r="AC115" s="290" t="s">
        <v>2146</v>
      </c>
      <c r="AD115" s="289">
        <v>45912</v>
      </c>
      <c r="AE115" s="290">
        <v>100</v>
      </c>
      <c r="AF115" s="535">
        <v>10</v>
      </c>
    </row>
    <row r="116" spans="1:32 16384:16384" ht="58.5" customHeight="1" x14ac:dyDescent="0.25">
      <c r="A116" s="66" t="s">
        <v>720</v>
      </c>
      <c r="B116" s="288" t="s">
        <v>720</v>
      </c>
      <c r="C116" s="532" t="s">
        <v>2109</v>
      </c>
      <c r="D116" s="153">
        <v>0</v>
      </c>
      <c r="E116" s="153" t="s">
        <v>467</v>
      </c>
      <c r="F116" s="153" t="s">
        <v>720</v>
      </c>
      <c r="G116" s="153" t="s">
        <v>19</v>
      </c>
      <c r="H116" s="153">
        <v>0</v>
      </c>
      <c r="I116" s="153">
        <v>0</v>
      </c>
      <c r="J116" s="153">
        <v>0</v>
      </c>
      <c r="K116" s="153" t="s">
        <v>19</v>
      </c>
      <c r="L116" s="153">
        <v>0</v>
      </c>
      <c r="M116" s="153" t="s">
        <v>19</v>
      </c>
      <c r="N116" s="153" t="s">
        <v>695</v>
      </c>
      <c r="O116" s="153" t="s">
        <v>19</v>
      </c>
      <c r="P116" s="153" t="str">
        <f>VLOOKUP($F116,'Plan de acci�n consolidado 2025'!$G$4:$X$484,11,0)</f>
        <v>Realizar propuesta de restructuración del Premio Nacional al inventor colombiano.  (Documento propuesta elaborado)</v>
      </c>
      <c r="Q116" s="153">
        <f>VLOOKUP($F116,'Plan de acci�n consolidado 2025'!$G$4:$X$484,12,0)</f>
        <v>20</v>
      </c>
      <c r="R116" s="153">
        <f>VLOOKUP($F116,'Plan de acci�n consolidado 2025'!$G$4:$X$484,13,0)</f>
        <v>1</v>
      </c>
      <c r="S116" s="153" t="str">
        <f>VLOOKUP($F116,'Plan de acci�n consolidado 2025'!$G$4:$X$484,14,0)</f>
        <v>Númerica</v>
      </c>
      <c r="T116" s="153" t="str">
        <f>VLOOKUP($F116,'Plan de acci�n consolidado 2025'!$G$4:$X$484,15,0)</f>
        <v># de propuestas de reestructuración realizadas / 1 propuesta de reestructuración por realizar</v>
      </c>
      <c r="U116" s="182">
        <f>VLOOKUP($F116,'Plan de acci�n consolidado 2025'!$G$4:$X$484,16,0)</f>
        <v>45691</v>
      </c>
      <c r="V116" s="182">
        <f>VLOOKUP($F116,'Plan de acci�n consolidado 2025'!$G$4:$X$484,17,0)</f>
        <v>45716</v>
      </c>
      <c r="W116" s="153" t="str">
        <f>VLOOKUP($F116,'Plan de acci�n consolidado 2025'!$G$4:$X$484,18,0)</f>
        <v>2023-GRUPO DE TRABAJO DE CENTRO DE INFORMACIÓN TECNOLÓGICA Y APOYO A LA GESTIÓN DE PROPIEDAD LA INDUSTRIAL</v>
      </c>
      <c r="X116" s="153">
        <v>2</v>
      </c>
      <c r="Y116" s="153">
        <v>100</v>
      </c>
      <c r="Z116" s="153" t="s">
        <v>2147</v>
      </c>
      <c r="AA116" s="291">
        <v>45716</v>
      </c>
      <c r="AB116" s="292">
        <v>100</v>
      </c>
      <c r="AC116" s="292" t="s">
        <v>2148</v>
      </c>
      <c r="AD116" s="291">
        <v>45716</v>
      </c>
      <c r="AE116" s="292">
        <v>100</v>
      </c>
      <c r="AF116" s="533">
        <v>2</v>
      </c>
      <c r="XFD116" s="66"/>
    </row>
    <row r="117" spans="1:32 16384:16384" ht="58.5" customHeight="1" x14ac:dyDescent="0.25">
      <c r="A117" s="66" t="s">
        <v>722</v>
      </c>
      <c r="B117" s="288" t="s">
        <v>722</v>
      </c>
      <c r="C117" s="532" t="s">
        <v>2109</v>
      </c>
      <c r="D117" s="153">
        <v>0</v>
      </c>
      <c r="E117" s="153" t="s">
        <v>467</v>
      </c>
      <c r="F117" s="153" t="s">
        <v>722</v>
      </c>
      <c r="G117" s="153" t="s">
        <v>19</v>
      </c>
      <c r="H117" s="153">
        <v>0</v>
      </c>
      <c r="I117" s="153">
        <v>0</v>
      </c>
      <c r="J117" s="153">
        <v>0</v>
      </c>
      <c r="K117" s="153" t="s">
        <v>19</v>
      </c>
      <c r="L117" s="153">
        <v>0</v>
      </c>
      <c r="M117" s="153" t="s">
        <v>19</v>
      </c>
      <c r="N117" s="153" t="s">
        <v>695</v>
      </c>
      <c r="O117" s="153" t="s">
        <v>19</v>
      </c>
      <c r="P117" s="153" t="str">
        <f>VLOOKUP($F117,'Plan de acci�n consolidado 2025'!$G$4:$X$484,11,0)</f>
        <v>Socializar  la propuesta con actores clave (internos/externos) para la gestión del premio nacional al inventor colombiano.  (Listados de asistencia a la socialización de la propuesta)</v>
      </c>
      <c r="Q117" s="153">
        <f>VLOOKUP($F117,'Plan de acci�n consolidado 2025'!$G$4:$X$484,12,0)</f>
        <v>10</v>
      </c>
      <c r="R117" s="153">
        <f>VLOOKUP($F117,'Plan de acci�n consolidado 2025'!$G$4:$X$484,13,0)</f>
        <v>2</v>
      </c>
      <c r="S117" s="153" t="str">
        <f>VLOOKUP($F117,'Plan de acci�n consolidado 2025'!$G$4:$X$484,14,0)</f>
        <v>Númerica</v>
      </c>
      <c r="T117" s="153" t="str">
        <f>VLOOKUP($F117,'Plan de acci�n consolidado 2025'!$G$4:$X$484,15,0)</f>
        <v># de socializaciones de la propuesta realizadas / 2 socializaciones de la propuesta por realizar</v>
      </c>
      <c r="U117" s="182">
        <f>VLOOKUP($F117,'Plan de acci�n consolidado 2025'!$G$4:$X$484,16,0)</f>
        <v>45719</v>
      </c>
      <c r="V117" s="182">
        <f>VLOOKUP($F117,'Plan de acci�n consolidado 2025'!$G$4:$X$484,17,0)</f>
        <v>45747</v>
      </c>
      <c r="W117" s="153" t="str">
        <f>VLOOKUP($F117,'Plan de acci�n consolidado 2025'!$G$4:$X$484,18,0)</f>
        <v>2023-GRUPO DE TRABAJO DE CENTRO DE INFORMACIÓN TECNOLÓGICA Y APOYO A LA GESTIÓN DE PROPIEDAD LA INDUSTRIAL</v>
      </c>
      <c r="X117" s="153">
        <v>1</v>
      </c>
      <c r="Y117" s="153">
        <v>100</v>
      </c>
      <c r="Z117" s="153" t="s">
        <v>2149</v>
      </c>
      <c r="AA117" s="291">
        <v>45747</v>
      </c>
      <c r="AB117" s="292">
        <v>100</v>
      </c>
      <c r="AC117" s="292" t="s">
        <v>2150</v>
      </c>
      <c r="AD117" s="291">
        <v>45747</v>
      </c>
      <c r="AE117" s="292">
        <v>100</v>
      </c>
      <c r="AF117" s="533">
        <v>1</v>
      </c>
      <c r="XFD117" s="66"/>
    </row>
    <row r="118" spans="1:32 16384:16384" ht="58.5" customHeight="1" x14ac:dyDescent="0.25">
      <c r="A118" s="66" t="s">
        <v>724</v>
      </c>
      <c r="B118" s="288" t="s">
        <v>724</v>
      </c>
      <c r="C118" s="532" t="s">
        <v>2109</v>
      </c>
      <c r="D118" s="153">
        <v>0</v>
      </c>
      <c r="E118" s="153" t="s">
        <v>467</v>
      </c>
      <c r="F118" s="153" t="s">
        <v>724</v>
      </c>
      <c r="G118" s="153" t="s">
        <v>19</v>
      </c>
      <c r="H118" s="153">
        <v>0</v>
      </c>
      <c r="I118" s="153">
        <v>0</v>
      </c>
      <c r="J118" s="153">
        <v>0</v>
      </c>
      <c r="K118" s="153" t="s">
        <v>19</v>
      </c>
      <c r="L118" s="153">
        <v>0</v>
      </c>
      <c r="M118" s="153" t="s">
        <v>19</v>
      </c>
      <c r="N118" s="153" t="s">
        <v>695</v>
      </c>
      <c r="O118" s="153" t="s">
        <v>19</v>
      </c>
      <c r="P118" s="153" t="str">
        <f>VLOOKUP($F118,'Plan de acci�n consolidado 2025'!$G$4:$X$484,11,0)</f>
        <v>Realizar el premio al inventor colombiano 2025 desde la convocatoria hasta premiación. (Informe de la realización del premio al inventor Colombiano 2025)</v>
      </c>
      <c r="Q118" s="153">
        <f>VLOOKUP($F118,'Plan de acci�n consolidado 2025'!$G$4:$X$484,12,0)</f>
        <v>70</v>
      </c>
      <c r="R118" s="153">
        <f>VLOOKUP($F118,'Plan de acci�n consolidado 2025'!$G$4:$X$484,13,0)</f>
        <v>1</v>
      </c>
      <c r="S118" s="153" t="str">
        <f>VLOOKUP($F118,'Plan de acci�n consolidado 2025'!$G$4:$X$484,14,0)</f>
        <v>Númerica</v>
      </c>
      <c r="T118" s="153" t="str">
        <f>VLOOKUP($F118,'Plan de acci�n consolidado 2025'!$G$4:$X$484,15,0)</f>
        <v># de premios al inventor colombiano realizados / 1 premio al inventor colombiano por realizar</v>
      </c>
      <c r="U118" s="182">
        <f>VLOOKUP($F118,'Plan de acci�n consolidado 2025'!$G$4:$X$484,16,0)</f>
        <v>45748</v>
      </c>
      <c r="V118" s="182">
        <f>VLOOKUP($F118,'Plan de acci�n consolidado 2025'!$G$4:$X$484,17,0)</f>
        <v>45898</v>
      </c>
      <c r="W118" s="153" t="str">
        <f>VLOOKUP($F118,'Plan de acci�n consolidado 2025'!$G$4:$X$484,18,0)</f>
        <v>2023-GRUPO DE TRABAJO DE CENTRO DE INFORMACIÓN TECNOLÓGICA Y APOYO A LA GESTIÓN DE PROPIEDAD LA INDUSTRIAL</v>
      </c>
      <c r="X118" s="153">
        <v>7</v>
      </c>
      <c r="Y118" s="153">
        <v>100</v>
      </c>
      <c r="Z118" s="153" t="s">
        <v>2145</v>
      </c>
      <c r="AA118" s="291">
        <v>45912</v>
      </c>
      <c r="AB118" s="292">
        <v>100</v>
      </c>
      <c r="AC118" s="292" t="s">
        <v>2151</v>
      </c>
      <c r="AD118" s="291">
        <v>45912</v>
      </c>
      <c r="AE118" s="292">
        <v>100</v>
      </c>
      <c r="AF118" s="533">
        <v>7</v>
      </c>
      <c r="XFD118" s="66"/>
    </row>
    <row r="119" spans="1:32 16384:16384" ht="58.5" customHeight="1" x14ac:dyDescent="0.25">
      <c r="A119" s="183" t="s">
        <v>726</v>
      </c>
      <c r="B119" s="528" t="s">
        <v>726</v>
      </c>
      <c r="C119" s="534" t="s">
        <v>2534</v>
      </c>
      <c r="D119" s="174">
        <v>0</v>
      </c>
      <c r="E119" s="174" t="s">
        <v>460</v>
      </c>
      <c r="F119" s="174" t="s">
        <v>726</v>
      </c>
      <c r="G119" s="174" t="s">
        <v>462</v>
      </c>
      <c r="H119" s="174" t="s">
        <v>9</v>
      </c>
      <c r="I119" s="174" t="s">
        <v>1396</v>
      </c>
      <c r="J119" s="174" t="s">
        <v>1434</v>
      </c>
      <c r="K119" s="174" t="s">
        <v>1812</v>
      </c>
      <c r="L119" s="174">
        <v>0</v>
      </c>
      <c r="M119" s="174" t="s">
        <v>32</v>
      </c>
      <c r="N119" s="174" t="s">
        <v>614</v>
      </c>
      <c r="O119" s="174">
        <v>0</v>
      </c>
      <c r="P119" s="174" t="str">
        <f>VLOOKUP($F119,'Plan de acci�n consolidado 2025'!$G$4:$X$484,11,0)</f>
        <v>Solicitudes de patentes de invención y modelos de utilidad pendientes de trámite y que cuenten con pago del examen de patentabilidad anteriores al año 2023, atendidas  (Reporte de indicador generado en Tableau o Power BI)</v>
      </c>
      <c r="Q119" s="174">
        <f>VLOOKUP($F119,'Plan de acci�n consolidado 2025'!$G$4:$X$484,12,0)</f>
        <v>50</v>
      </c>
      <c r="R119" s="174">
        <f>VLOOKUP($F119,'Plan de acci�n consolidado 2025'!$G$4:$X$484,13,0)</f>
        <v>95</v>
      </c>
      <c r="S119" s="174" t="str">
        <f>VLOOKUP($F119,'Plan de acci�n consolidado 2025'!$G$4:$X$484,14,0)</f>
        <v>Porcentual</v>
      </c>
      <c r="T119" s="174" t="str">
        <f>VLOOKUP($F119,'Plan de acci�n consolidado 2025'!$G$4:$X$484,15,0)</f>
        <v>% de exámenes de fondo realizados / 95% de exámenes de fondo por realizar</v>
      </c>
      <c r="U119" s="175">
        <f>VLOOKUP($F119,'Plan de acci�n consolidado 2025'!$G$4:$X$484,16,0)</f>
        <v>45659</v>
      </c>
      <c r="V119" s="175">
        <f>VLOOKUP($F119,'Plan de acci�n consolidado 2025'!$G$4:$X$484,17,0)</f>
        <v>46022</v>
      </c>
      <c r="W119" s="174" t="str">
        <f>VLOOKUP($F119,'Plan de acci�n consolidado 2025'!$G$4:$X$484,18,0)</f>
        <v>2020-DIRECCIÓN DE NUEVAS CREACIONES</v>
      </c>
      <c r="X119" s="174">
        <v>50</v>
      </c>
      <c r="Y119" s="174">
        <v>64</v>
      </c>
      <c r="Z119" s="174" t="s">
        <v>2535</v>
      </c>
      <c r="AA119" s="289"/>
      <c r="AB119" s="290">
        <v>64</v>
      </c>
      <c r="AC119" s="290" t="s">
        <v>2536</v>
      </c>
      <c r="AD119" s="289"/>
      <c r="AE119" s="290">
        <v>0</v>
      </c>
      <c r="AF119" s="535">
        <v>32</v>
      </c>
    </row>
    <row r="120" spans="1:32 16384:16384" ht="58.5" customHeight="1" x14ac:dyDescent="0.25">
      <c r="A120" s="66" t="s">
        <v>728</v>
      </c>
      <c r="B120" s="288" t="s">
        <v>728</v>
      </c>
      <c r="C120" s="532" t="s">
        <v>2534</v>
      </c>
      <c r="D120" s="153">
        <v>0</v>
      </c>
      <c r="E120" s="153" t="s">
        <v>467</v>
      </c>
      <c r="F120" s="153" t="s">
        <v>728</v>
      </c>
      <c r="G120" s="153" t="s">
        <v>19</v>
      </c>
      <c r="H120" s="153">
        <v>0</v>
      </c>
      <c r="I120" s="153">
        <v>0</v>
      </c>
      <c r="J120" s="153">
        <v>0</v>
      </c>
      <c r="K120" s="153" t="s">
        <v>19</v>
      </c>
      <c r="L120" s="153">
        <v>0</v>
      </c>
      <c r="M120" s="153" t="s">
        <v>19</v>
      </c>
      <c r="N120" s="153" t="s">
        <v>614</v>
      </c>
      <c r="O120" s="153" t="s">
        <v>19</v>
      </c>
      <c r="P120" s="153" t="str">
        <f>VLOOKUP($F120,'Plan de acci�n consolidado 2025'!$G$4:$X$484,11,0)</f>
        <v>Realizar el examen de fondo a las solicitudes de patente de invención y modelo de utilidad anteriores al año 2023 (stock corresponde a 2701 solicitudes) siempre y cuando cuenten con el pago del examen de patentabilidad.  (Reporte de indicador generado en Tableau o Power BI)</v>
      </c>
      <c r="Q120" s="153">
        <f>VLOOKUP($F120,'Plan de acci�n consolidado 2025'!$G$4:$X$484,12,0)</f>
        <v>50</v>
      </c>
      <c r="R120" s="153">
        <f>VLOOKUP($F120,'Plan de acci�n consolidado 2025'!$G$4:$X$484,13,0)</f>
        <v>95</v>
      </c>
      <c r="S120" s="153" t="str">
        <f>VLOOKUP($F120,'Plan de acci�n consolidado 2025'!$G$4:$X$484,14,0)</f>
        <v>Porcentual</v>
      </c>
      <c r="T120" s="153" t="str">
        <f>VLOOKUP($F120,'Plan de acci�n consolidado 2025'!$G$4:$X$484,15,0)</f>
        <v>% de exámenes de fondo realizados / 95% de exámenes de fondo por realizar</v>
      </c>
      <c r="U120" s="182">
        <f>VLOOKUP($F120,'Plan de acci�n consolidado 2025'!$G$4:$X$484,16,0)</f>
        <v>45659</v>
      </c>
      <c r="V120" s="182">
        <f>VLOOKUP($F120,'Plan de acci�n consolidado 2025'!$G$4:$X$484,17,0)</f>
        <v>46022</v>
      </c>
      <c r="W120" s="153" t="str">
        <f>VLOOKUP($F120,'Plan de acci�n consolidado 2025'!$G$4:$X$484,18,0)</f>
        <v>2020-DIRECCIÓN DE NUEVAS CREACIONES</v>
      </c>
      <c r="X120" s="153">
        <v>25</v>
      </c>
      <c r="Y120" s="153">
        <v>64</v>
      </c>
      <c r="Z120" s="153" t="s">
        <v>2535</v>
      </c>
      <c r="AA120" s="291"/>
      <c r="AB120" s="292">
        <v>64</v>
      </c>
      <c r="AC120" s="292" t="s">
        <v>2537</v>
      </c>
      <c r="AD120" s="291"/>
      <c r="AE120" s="292">
        <v>0</v>
      </c>
      <c r="AF120" s="533">
        <v>16</v>
      </c>
      <c r="XFD120" s="66"/>
    </row>
    <row r="121" spans="1:32 16384:16384" ht="58.5" customHeight="1" x14ac:dyDescent="0.25">
      <c r="A121" s="66" t="s">
        <v>729</v>
      </c>
      <c r="B121" s="288" t="s">
        <v>729</v>
      </c>
      <c r="C121" s="532" t="s">
        <v>2534</v>
      </c>
      <c r="D121" s="153">
        <v>0</v>
      </c>
      <c r="E121" s="153" t="s">
        <v>467</v>
      </c>
      <c r="F121" s="153" t="s">
        <v>729</v>
      </c>
      <c r="G121" s="153" t="s">
        <v>19</v>
      </c>
      <c r="H121" s="153">
        <v>0</v>
      </c>
      <c r="I121" s="153">
        <v>0</v>
      </c>
      <c r="J121" s="153">
        <v>0</v>
      </c>
      <c r="K121" s="153" t="s">
        <v>19</v>
      </c>
      <c r="L121" s="153">
        <v>0</v>
      </c>
      <c r="M121" s="153" t="s">
        <v>19</v>
      </c>
      <c r="N121" s="153" t="s">
        <v>614</v>
      </c>
      <c r="O121" s="153" t="s">
        <v>19</v>
      </c>
      <c r="P121" s="153" t="str">
        <f>VLOOKUP($F121,'Plan de acci�n consolidado 2025'!$G$4:$X$484,11,0)</f>
        <v>Proyectar y enviar para suscripción de la  superintendente de industria y comercio las solicitudes de patente de invención y modelo de utilidad anteriores al año 2023 que ya cuentan con al menos un estudio de fondo, cuyo stock corresponde a 1799 solicitudes.  (Reporte de indicador generado en Tableau o Power BI)</v>
      </c>
      <c r="Q121" s="153">
        <f>VLOOKUP($F121,'Plan de acci�n consolidado 2025'!$G$4:$X$484,12,0)</f>
        <v>50</v>
      </c>
      <c r="R121" s="153">
        <f>VLOOKUP($F121,'Plan de acci�n consolidado 2025'!$G$4:$X$484,13,0)</f>
        <v>95</v>
      </c>
      <c r="S121" s="153" t="str">
        <f>VLOOKUP($F121,'Plan de acci�n consolidado 2025'!$G$4:$X$484,14,0)</f>
        <v>Porcentual</v>
      </c>
      <c r="T121" s="153" t="str">
        <f>VLOOKUP($F121,'Plan de acci�n consolidado 2025'!$G$4:$X$484,15,0)</f>
        <v>% de solicitudes realizadas y enviadas  para suscripción de la señora superintendente / 95% de solicitudes por realizar y enviar para suscripción de la señora superintendente</v>
      </c>
      <c r="U121" s="182">
        <f>VLOOKUP($F121,'Plan de acci�n consolidado 2025'!$G$4:$X$484,16,0)</f>
        <v>45659</v>
      </c>
      <c r="V121" s="182">
        <f>VLOOKUP($F121,'Plan de acci�n consolidado 2025'!$G$4:$X$484,17,0)</f>
        <v>46022</v>
      </c>
      <c r="W121" s="153" t="str">
        <f>VLOOKUP($F121,'Plan de acci�n consolidado 2025'!$G$4:$X$484,18,0)</f>
        <v>2020-DIRECCIÓN DE NUEVAS CREACIONES</v>
      </c>
      <c r="X121" s="153">
        <v>25</v>
      </c>
      <c r="Y121" s="153">
        <v>89.2</v>
      </c>
      <c r="Z121" s="153" t="s">
        <v>2538</v>
      </c>
      <c r="AA121" s="291"/>
      <c r="AB121" s="292">
        <v>89</v>
      </c>
      <c r="AC121" s="292" t="s">
        <v>2539</v>
      </c>
      <c r="AD121" s="291"/>
      <c r="AE121" s="292">
        <v>0</v>
      </c>
      <c r="AF121" s="533">
        <v>22.25</v>
      </c>
      <c r="XFD121" s="66"/>
    </row>
    <row r="122" spans="1:32 16384:16384" ht="58.5" customHeight="1" x14ac:dyDescent="0.25">
      <c r="A122" s="183" t="s">
        <v>731</v>
      </c>
      <c r="B122" s="528" t="s">
        <v>731</v>
      </c>
      <c r="C122" s="534" t="s">
        <v>2534</v>
      </c>
      <c r="D122" s="174">
        <v>0</v>
      </c>
      <c r="E122" s="174" t="s">
        <v>460</v>
      </c>
      <c r="F122" s="174" t="s">
        <v>731</v>
      </c>
      <c r="G122" s="174" t="s">
        <v>462</v>
      </c>
      <c r="H122" s="174" t="s">
        <v>59</v>
      </c>
      <c r="I122" s="174" t="s">
        <v>1731</v>
      </c>
      <c r="J122" s="174" t="s">
        <v>1389</v>
      </c>
      <c r="K122" s="174" t="s">
        <v>1812</v>
      </c>
      <c r="L122" s="174">
        <v>0</v>
      </c>
      <c r="M122" s="174" t="s">
        <v>20</v>
      </c>
      <c r="N122" s="174" t="s">
        <v>574</v>
      </c>
      <c r="O122" s="174">
        <v>0</v>
      </c>
      <c r="P122" s="174" t="str">
        <f>VLOOKUP($F122,'Plan de acci�n consolidado 2025'!$G$4:$X$484,11,0)</f>
        <v>Formatos de actos administrativos, estandarizados (Correo electrónico dirigido  al Grupo de Operaciones con los formatos predeterminados actualizados, entregados)</v>
      </c>
      <c r="Q122" s="174">
        <f>VLOOKUP($F122,'Plan de acci�n consolidado 2025'!$G$4:$X$484,12,0)</f>
        <v>50</v>
      </c>
      <c r="R122" s="174">
        <f>VLOOKUP($F122,'Plan de acci�n consolidado 2025'!$G$4:$X$484,13,0)</f>
        <v>100</v>
      </c>
      <c r="S122" s="174" t="str">
        <f>VLOOKUP($F122,'Plan de acci�n consolidado 2025'!$G$4:$X$484,14,0)</f>
        <v>Porcentual</v>
      </c>
      <c r="T122" s="174" t="str">
        <f>VLOOKUP($F122,'Plan de acci�n consolidado 2025'!$G$4:$X$484,15,0)</f>
        <v>% de formatos actualizados / 100% de formatos por actualizar</v>
      </c>
      <c r="U122" s="175">
        <f>VLOOKUP($F122,'Plan de acci�n consolidado 2025'!$G$4:$X$484,16,0)</f>
        <v>45677</v>
      </c>
      <c r="V122" s="175">
        <f>VLOOKUP($F122,'Plan de acci�n consolidado 2025'!$G$4:$X$484,17,0)</f>
        <v>46022</v>
      </c>
      <c r="W122" s="174" t="str">
        <f>VLOOKUP($F122,'Plan de acci�n consolidado 2025'!$G$4:$X$484,18,0)</f>
        <v>2020-DIRECCIÓN DE NUEVAS CREACIONES</v>
      </c>
      <c r="X122" s="174">
        <v>50</v>
      </c>
      <c r="Y122" s="174">
        <v>0</v>
      </c>
      <c r="Z122" s="174" t="s">
        <v>2540</v>
      </c>
      <c r="AA122" s="289"/>
      <c r="AB122" s="290">
        <v>0</v>
      </c>
      <c r="AC122" s="290" t="s">
        <v>2142</v>
      </c>
      <c r="AD122" s="289"/>
      <c r="AE122" s="290">
        <v>0</v>
      </c>
      <c r="AF122" s="535">
        <v>0</v>
      </c>
    </row>
    <row r="123" spans="1:32 16384:16384" ht="58.5" customHeight="1" x14ac:dyDescent="0.25">
      <c r="A123" s="66" t="s">
        <v>733</v>
      </c>
      <c r="B123" s="288" t="s">
        <v>733</v>
      </c>
      <c r="C123" s="532" t="s">
        <v>2534</v>
      </c>
      <c r="D123" s="153">
        <v>0</v>
      </c>
      <c r="E123" s="153" t="s">
        <v>467</v>
      </c>
      <c r="F123" s="153" t="s">
        <v>733</v>
      </c>
      <c r="G123" s="153" t="s">
        <v>19</v>
      </c>
      <c r="H123" s="153">
        <v>0</v>
      </c>
      <c r="I123" s="153">
        <v>0</v>
      </c>
      <c r="J123" s="153">
        <v>0</v>
      </c>
      <c r="K123" s="153" t="s">
        <v>19</v>
      </c>
      <c r="L123" s="153">
        <v>0</v>
      </c>
      <c r="M123" s="153" t="s">
        <v>19</v>
      </c>
      <c r="N123" s="153" t="s">
        <v>574</v>
      </c>
      <c r="O123" s="153" t="s">
        <v>19</v>
      </c>
      <c r="P123" s="153" t="str">
        <f>VLOOKUP($F123,'Plan de acci�n consolidado 2025'!$G$4:$X$484,11,0)</f>
        <v>Revisar los formatos predeterminados empleados en la etapa de forma y de fondo de las patentes de invención y de modelo de utilidad, para identificar los aspectos que deberán ser actualizados  (Documento que contenga las conclusiones de la revisión)</v>
      </c>
      <c r="Q123" s="153">
        <f>VLOOKUP($F123,'Plan de acci�n consolidado 2025'!$G$4:$X$484,12,0)</f>
        <v>50</v>
      </c>
      <c r="R123" s="153">
        <f>VLOOKUP($F123,'Plan de acci�n consolidado 2025'!$G$4:$X$484,13,0)</f>
        <v>100</v>
      </c>
      <c r="S123" s="153" t="str">
        <f>VLOOKUP($F123,'Plan de acci�n consolidado 2025'!$G$4:$X$484,14,0)</f>
        <v>Porcentual</v>
      </c>
      <c r="T123" s="153" t="str">
        <f>VLOOKUP($F123,'Plan de acci�n consolidado 2025'!$G$4:$X$484,15,0)</f>
        <v>% de formatos revisados / 100% de formatos por revisar</v>
      </c>
      <c r="U123" s="182">
        <f>VLOOKUP($F123,'Plan de acci�n consolidado 2025'!$G$4:$X$484,16,0)</f>
        <v>45677</v>
      </c>
      <c r="V123" s="182">
        <f>VLOOKUP($F123,'Plan de acci�n consolidado 2025'!$G$4:$X$484,17,0)</f>
        <v>46022</v>
      </c>
      <c r="W123" s="153" t="str">
        <f>VLOOKUP($F123,'Plan de acci�n consolidado 2025'!$G$4:$X$484,18,0)</f>
        <v>2020-DIRECCIÓN DE NUEVAS CREACIONES</v>
      </c>
      <c r="X123" s="153">
        <v>25</v>
      </c>
      <c r="Y123" s="153">
        <v>100</v>
      </c>
      <c r="Z123" s="153" t="s">
        <v>2541</v>
      </c>
      <c r="AA123" s="291"/>
      <c r="AB123" s="292">
        <v>100</v>
      </c>
      <c r="AC123" s="292" t="s">
        <v>2542</v>
      </c>
      <c r="AD123" s="291"/>
      <c r="AE123" s="292">
        <v>0</v>
      </c>
      <c r="AF123" s="533">
        <v>25</v>
      </c>
      <c r="XFD123" s="66"/>
    </row>
    <row r="124" spans="1:32 16384:16384" ht="58.5" customHeight="1" x14ac:dyDescent="0.25">
      <c r="A124" s="66" t="s">
        <v>735</v>
      </c>
      <c r="B124" s="288" t="s">
        <v>735</v>
      </c>
      <c r="C124" s="532" t="s">
        <v>2534</v>
      </c>
      <c r="D124" s="153">
        <v>0</v>
      </c>
      <c r="E124" s="153" t="s">
        <v>467</v>
      </c>
      <c r="F124" s="153" t="s">
        <v>735</v>
      </c>
      <c r="G124" s="153" t="s">
        <v>19</v>
      </c>
      <c r="H124" s="153">
        <v>0</v>
      </c>
      <c r="I124" s="153">
        <v>0</v>
      </c>
      <c r="J124" s="153">
        <v>0</v>
      </c>
      <c r="K124" s="153" t="s">
        <v>19</v>
      </c>
      <c r="L124" s="153">
        <v>0</v>
      </c>
      <c r="M124" s="153" t="s">
        <v>19</v>
      </c>
      <c r="N124" s="153" t="s">
        <v>574</v>
      </c>
      <c r="O124" s="153" t="s">
        <v>19</v>
      </c>
      <c r="P124" s="153" t="str">
        <f>VLOOKUP($F124,'Plan de acci�n consolidado 2025'!$G$4:$X$484,11,0)</f>
        <v>Actualizar los formatos predeterminados con aspectos de actualización identificados en la revisión y entregarlos en formato Word al Grupo de Operaciones.  (Correo electrónico dirigido  al Grupo de Operaciones con los formatos predeterminados actualizados, entregados)</v>
      </c>
      <c r="Q124" s="153">
        <f>VLOOKUP($F124,'Plan de acci�n consolidado 2025'!$G$4:$X$484,12,0)</f>
        <v>50</v>
      </c>
      <c r="R124" s="153">
        <f>VLOOKUP($F124,'Plan de acci�n consolidado 2025'!$G$4:$X$484,13,0)</f>
        <v>100</v>
      </c>
      <c r="S124" s="153" t="str">
        <f>VLOOKUP($F124,'Plan de acci�n consolidado 2025'!$G$4:$X$484,14,0)</f>
        <v>Porcentual</v>
      </c>
      <c r="T124" s="153" t="str">
        <f>VLOOKUP($F124,'Plan de acci�n consolidado 2025'!$G$4:$X$484,15,0)</f>
        <v>% de formatos actualizados / 100% de formatos por actualizar</v>
      </c>
      <c r="U124" s="182">
        <f>VLOOKUP($F124,'Plan de acci�n consolidado 2025'!$G$4:$X$484,16,0)</f>
        <v>45677</v>
      </c>
      <c r="V124" s="182">
        <f>VLOOKUP($F124,'Plan de acci�n consolidado 2025'!$G$4:$X$484,17,0)</f>
        <v>46022</v>
      </c>
      <c r="W124" s="153" t="str">
        <f>VLOOKUP($F124,'Plan de acci�n consolidado 2025'!$G$4:$X$484,18,0)</f>
        <v>2020-DIRECCIÓN DE NUEVAS CREACIONES</v>
      </c>
      <c r="X124" s="153">
        <v>25</v>
      </c>
      <c r="Y124" s="153">
        <v>0</v>
      </c>
      <c r="Z124" s="153" t="s">
        <v>2540</v>
      </c>
      <c r="AA124" s="291"/>
      <c r="AB124" s="292">
        <v>0</v>
      </c>
      <c r="AC124" s="292" t="s">
        <v>2142</v>
      </c>
      <c r="AD124" s="291"/>
      <c r="AE124" s="292">
        <v>0</v>
      </c>
      <c r="AF124" s="533">
        <v>0</v>
      </c>
      <c r="XFD124" s="66"/>
    </row>
    <row r="125" spans="1:32 16384:16384" ht="58.5" customHeight="1" x14ac:dyDescent="0.25">
      <c r="A125" s="183" t="s">
        <v>737</v>
      </c>
      <c r="B125" s="528" t="s">
        <v>737</v>
      </c>
      <c r="C125" s="534" t="s">
        <v>1978</v>
      </c>
      <c r="D125" s="174">
        <v>1</v>
      </c>
      <c r="E125" s="174" t="s">
        <v>460</v>
      </c>
      <c r="F125" s="174" t="s">
        <v>737</v>
      </c>
      <c r="G125" s="174" t="s">
        <v>462</v>
      </c>
      <c r="H125" s="174" t="s">
        <v>9</v>
      </c>
      <c r="I125" s="174" t="s">
        <v>1396</v>
      </c>
      <c r="J125" s="174" t="s">
        <v>1434</v>
      </c>
      <c r="K125" s="174" t="s">
        <v>1812</v>
      </c>
      <c r="L125" s="174">
        <v>0</v>
      </c>
      <c r="M125" s="174" t="s">
        <v>32</v>
      </c>
      <c r="N125" s="174" t="s">
        <v>614</v>
      </c>
      <c r="O125" s="174">
        <v>0</v>
      </c>
      <c r="P125" s="174" t="str">
        <f>VLOOKUP($F125,'Plan de acci�n consolidado 2025'!$G$4:$X$484,11,0)</f>
        <v>Solicitudes pendientes de decisión en materia de registro y cancelación de signos distintivos, decididas.  (Reporte de indicador generado en Tableau o Power BI)</v>
      </c>
      <c r="Q125" s="174">
        <f>VLOOKUP($F125,'Plan de acci�n consolidado 2025'!$G$4:$X$484,12,0)</f>
        <v>95</v>
      </c>
      <c r="R125" s="174">
        <f>VLOOKUP($F125,'Plan de acci�n consolidado 2025'!$G$4:$X$484,13,0)</f>
        <v>80</v>
      </c>
      <c r="S125" s="174" t="str">
        <f>VLOOKUP($F125,'Plan de acci�n consolidado 2025'!$G$4:$X$484,14,0)</f>
        <v>Porcentual</v>
      </c>
      <c r="T125" s="174" t="str">
        <f>VLOOKUP($F125,'Plan de acci�n consolidado 2025'!$G$4:$X$484,15,0)</f>
        <v>% de solicitudes decididas / 80% de solicitudes por decidir</v>
      </c>
      <c r="U125" s="175">
        <f>VLOOKUP($F125,'Plan de acci�n consolidado 2025'!$G$4:$X$484,16,0)</f>
        <v>45672</v>
      </c>
      <c r="V125" s="175">
        <f>VLOOKUP($F125,'Plan de acci�n consolidado 2025'!$G$4:$X$484,17,0)</f>
        <v>46022</v>
      </c>
      <c r="W125" s="174" t="str">
        <f>VLOOKUP($F125,'Plan de acci�n consolidado 2025'!$G$4:$X$484,18,0)</f>
        <v>2010-DIRECCION DE SIGNOS DISTINTIVOS</v>
      </c>
      <c r="X125" s="174">
        <v>95</v>
      </c>
      <c r="Y125" s="174">
        <v>75.97</v>
      </c>
      <c r="Z125" s="174" t="s">
        <v>1979</v>
      </c>
      <c r="AA125" s="289"/>
      <c r="AB125" s="290">
        <v>76</v>
      </c>
      <c r="AC125" s="290" t="s">
        <v>1980</v>
      </c>
      <c r="AD125" s="289"/>
      <c r="AE125" s="290">
        <v>0</v>
      </c>
      <c r="AF125" s="535">
        <v>72.2</v>
      </c>
    </row>
    <row r="126" spans="1:32 16384:16384" ht="58.5" customHeight="1" x14ac:dyDescent="0.25">
      <c r="A126" s="66" t="s">
        <v>739</v>
      </c>
      <c r="B126" s="288" t="s">
        <v>739</v>
      </c>
      <c r="C126" s="532" t="s">
        <v>1978</v>
      </c>
      <c r="D126" s="153">
        <v>1</v>
      </c>
      <c r="E126" s="153" t="s">
        <v>467</v>
      </c>
      <c r="F126" s="153" t="s">
        <v>739</v>
      </c>
      <c r="G126" s="153" t="s">
        <v>19</v>
      </c>
      <c r="H126" s="153">
        <v>0</v>
      </c>
      <c r="I126" s="153">
        <v>0</v>
      </c>
      <c r="J126" s="153">
        <v>0</v>
      </c>
      <c r="K126" s="153" t="s">
        <v>19</v>
      </c>
      <c r="L126" s="153">
        <v>0</v>
      </c>
      <c r="M126" s="153" t="s">
        <v>19</v>
      </c>
      <c r="N126" s="153" t="s">
        <v>614</v>
      </c>
      <c r="O126" s="153" t="s">
        <v>19</v>
      </c>
      <c r="P126" s="153" t="str">
        <f>VLOOKUP($F126,'Plan de acci�n consolidado 2025'!$G$4:$X$484,11,0)</f>
        <v>Decidir las clases de registro de signos distintivos sin oposición radicadas a 31 de diciembre de 2024, cuyo stock se calcula que sea de 53.432 clases, excepto los casos detenidos.  (Reporte de indicador generado en Tableau o Power BI)</v>
      </c>
      <c r="Q126" s="153">
        <f>VLOOKUP($F126,'Plan de acci�n consolidado 2025'!$G$4:$X$484,12,0)</f>
        <v>30</v>
      </c>
      <c r="R126" s="153">
        <f>VLOOKUP($F126,'Plan de acci�n consolidado 2025'!$G$4:$X$484,13,0)</f>
        <v>80</v>
      </c>
      <c r="S126" s="153" t="str">
        <f>VLOOKUP($F126,'Plan de acci�n consolidado 2025'!$G$4:$X$484,14,0)</f>
        <v>Porcentual</v>
      </c>
      <c r="T126" s="153" t="str">
        <f>VLOOKUP($F126,'Plan de acci�n consolidado 2025'!$G$4:$X$484,15,0)</f>
        <v>% de clases decididas / 80% de clases por decidir</v>
      </c>
      <c r="U126" s="182">
        <f>VLOOKUP($F126,'Plan de acci�n consolidado 2025'!$G$4:$X$484,16,0)</f>
        <v>45672</v>
      </c>
      <c r="V126" s="182">
        <f>VLOOKUP($F126,'Plan de acci�n consolidado 2025'!$G$4:$X$484,17,0)</f>
        <v>46022</v>
      </c>
      <c r="W126" s="153" t="str">
        <f>VLOOKUP($F126,'Plan de acci�n consolidado 2025'!$G$4:$X$484,18,0)</f>
        <v>2010-DIRECCION DE SIGNOS DISTINTIVOS</v>
      </c>
      <c r="X126" s="153">
        <v>28.5</v>
      </c>
      <c r="Y126" s="153">
        <v>76.400000000000006</v>
      </c>
      <c r="Z126" s="153" t="s">
        <v>1981</v>
      </c>
      <c r="AA126" s="291"/>
      <c r="AB126" s="292">
        <v>76</v>
      </c>
      <c r="AC126" s="292" t="s">
        <v>1982</v>
      </c>
      <c r="AD126" s="291"/>
      <c r="AE126" s="292">
        <v>0</v>
      </c>
      <c r="AF126" s="533">
        <v>21.66</v>
      </c>
      <c r="XFD126" s="66"/>
    </row>
    <row r="127" spans="1:32 16384:16384" ht="58.5" customHeight="1" x14ac:dyDescent="0.25">
      <c r="A127" s="66" t="s">
        <v>741</v>
      </c>
      <c r="B127" s="288" t="s">
        <v>741</v>
      </c>
      <c r="C127" s="532" t="s">
        <v>1978</v>
      </c>
      <c r="D127" s="153">
        <v>1</v>
      </c>
      <c r="E127" s="153" t="s">
        <v>467</v>
      </c>
      <c r="F127" s="153" t="s">
        <v>741</v>
      </c>
      <c r="G127" s="153" t="s">
        <v>19</v>
      </c>
      <c r="H127" s="153">
        <v>0</v>
      </c>
      <c r="I127" s="153">
        <v>0</v>
      </c>
      <c r="J127" s="153">
        <v>0</v>
      </c>
      <c r="K127" s="153" t="s">
        <v>19</v>
      </c>
      <c r="L127" s="153">
        <v>0</v>
      </c>
      <c r="M127" s="153" t="s">
        <v>19</v>
      </c>
      <c r="N127" s="153" t="s">
        <v>614</v>
      </c>
      <c r="O127" s="153" t="s">
        <v>19</v>
      </c>
      <c r="P127" s="153" t="str">
        <f>VLOOKUP($F127,'Plan de acci�n consolidado 2025'!$G$4:$X$484,11,0)</f>
        <v>Decidir las clases de registro de signos distintivos con oposición radicadas a 31 de diciembre de 2024, cuyo stock se calcula que sea de 5.026 clases, excepto los casos detenidos.  (Reporte de indicador generado en Tableau o Power BI)</v>
      </c>
      <c r="Q127" s="153">
        <f>VLOOKUP($F127,'Plan de acci�n consolidado 2025'!$G$4:$X$484,12,0)</f>
        <v>30</v>
      </c>
      <c r="R127" s="153">
        <f>VLOOKUP($F127,'Plan de acci�n consolidado 2025'!$G$4:$X$484,13,0)</f>
        <v>70</v>
      </c>
      <c r="S127" s="153" t="str">
        <f>VLOOKUP($F127,'Plan de acci�n consolidado 2025'!$G$4:$X$484,14,0)</f>
        <v>Porcentual</v>
      </c>
      <c r="T127" s="153" t="str">
        <f>VLOOKUP($F127,'Plan de acci�n consolidado 2025'!$G$4:$X$484,15,0)</f>
        <v>% de clases decididas / 70% de clases por decidir</v>
      </c>
      <c r="U127" s="182">
        <f>VLOOKUP($F127,'Plan de acci�n consolidado 2025'!$G$4:$X$484,16,0)</f>
        <v>45672</v>
      </c>
      <c r="V127" s="182">
        <f>VLOOKUP($F127,'Plan de acci�n consolidado 2025'!$G$4:$X$484,17,0)</f>
        <v>46022</v>
      </c>
      <c r="W127" s="153" t="str">
        <f>VLOOKUP($F127,'Plan de acci�n consolidado 2025'!$G$4:$X$484,18,0)</f>
        <v>2010-DIRECCION DE SIGNOS DISTINTIVOS</v>
      </c>
      <c r="X127" s="153">
        <v>28.5</v>
      </c>
      <c r="Y127" s="153">
        <v>63.1</v>
      </c>
      <c r="Z127" s="153" t="s">
        <v>1983</v>
      </c>
      <c r="AA127" s="291"/>
      <c r="AB127" s="292">
        <v>63</v>
      </c>
      <c r="AC127" s="292" t="s">
        <v>1984</v>
      </c>
      <c r="AD127" s="291"/>
      <c r="AE127" s="292">
        <v>0</v>
      </c>
      <c r="AF127" s="533">
        <v>17.954999999999998</v>
      </c>
      <c r="XFD127" s="66"/>
    </row>
    <row r="128" spans="1:32 16384:16384" ht="58.5" customHeight="1" x14ac:dyDescent="0.25">
      <c r="A128" s="66" t="s">
        <v>743</v>
      </c>
      <c r="B128" s="288" t="s">
        <v>743</v>
      </c>
      <c r="C128" s="532" t="s">
        <v>1978</v>
      </c>
      <c r="D128" s="153">
        <v>1</v>
      </c>
      <c r="E128" s="153" t="s">
        <v>467</v>
      </c>
      <c r="F128" s="153" t="s">
        <v>743</v>
      </c>
      <c r="G128" s="153" t="s">
        <v>19</v>
      </c>
      <c r="H128" s="153">
        <v>0</v>
      </c>
      <c r="I128" s="153">
        <v>0</v>
      </c>
      <c r="J128" s="153">
        <v>0</v>
      </c>
      <c r="K128" s="153" t="s">
        <v>19</v>
      </c>
      <c r="L128" s="153">
        <v>0</v>
      </c>
      <c r="M128" s="153" t="s">
        <v>19</v>
      </c>
      <c r="N128" s="153" t="s">
        <v>614</v>
      </c>
      <c r="O128" s="153" t="s">
        <v>19</v>
      </c>
      <c r="P128" s="153" t="str">
        <f>VLOOKUP($F128,'Plan de acci�n consolidado 2025'!$G$4:$X$484,11,0)</f>
        <v>Decidir las solicitudes de acciones de cancelación con traslado vencido al 14 de noviembre de 2025, excepto los casos detenidos.  (Reporte de indicador generado en Tableau o Power BI)</v>
      </c>
      <c r="Q128" s="153">
        <f>VLOOKUP($F128,'Plan de acci�n consolidado 2025'!$G$4:$X$484,12,0)</f>
        <v>20</v>
      </c>
      <c r="R128" s="153">
        <f>VLOOKUP($F128,'Plan de acci�n consolidado 2025'!$G$4:$X$484,13,0)</f>
        <v>70</v>
      </c>
      <c r="S128" s="153" t="str">
        <f>VLOOKUP($F128,'Plan de acci�n consolidado 2025'!$G$4:$X$484,14,0)</f>
        <v>Porcentual</v>
      </c>
      <c r="T128" s="153" t="str">
        <f>VLOOKUP($F128,'Plan de acci�n consolidado 2025'!$G$4:$X$484,15,0)</f>
        <v>% de solicitudes decididas / 70% de solicitudes por decidir</v>
      </c>
      <c r="U128" s="182">
        <f>VLOOKUP($F128,'Plan de acci�n consolidado 2025'!$G$4:$X$484,16,0)</f>
        <v>45672</v>
      </c>
      <c r="V128" s="182">
        <f>VLOOKUP($F128,'Plan de acci�n consolidado 2025'!$G$4:$X$484,17,0)</f>
        <v>46022</v>
      </c>
      <c r="W128" s="153" t="str">
        <f>VLOOKUP($F128,'Plan de acci�n consolidado 2025'!$G$4:$X$484,18,0)</f>
        <v>2010-DIRECCION DE SIGNOS DISTINTIVOS</v>
      </c>
      <c r="X128" s="153">
        <v>19</v>
      </c>
      <c r="Y128" s="153">
        <v>82.7</v>
      </c>
      <c r="Z128" s="153" t="s">
        <v>1985</v>
      </c>
      <c r="AA128" s="291"/>
      <c r="AB128" s="292">
        <v>83</v>
      </c>
      <c r="AC128" s="292" t="s">
        <v>1986</v>
      </c>
      <c r="AD128" s="291"/>
      <c r="AE128" s="292">
        <v>0</v>
      </c>
      <c r="AF128" s="533">
        <v>15.77</v>
      </c>
      <c r="XFD128" s="66"/>
    </row>
    <row r="129" spans="1:32 16384:16384" ht="58.5" customHeight="1" x14ac:dyDescent="0.25">
      <c r="A129" s="66" t="s">
        <v>745</v>
      </c>
      <c r="B129" s="288" t="s">
        <v>745</v>
      </c>
      <c r="C129" s="532" t="s">
        <v>1978</v>
      </c>
      <c r="D129" s="153">
        <v>1</v>
      </c>
      <c r="E129" s="153" t="s">
        <v>467</v>
      </c>
      <c r="F129" s="153" t="s">
        <v>745</v>
      </c>
      <c r="G129" s="153" t="s">
        <v>19</v>
      </c>
      <c r="H129" s="153">
        <v>0</v>
      </c>
      <c r="I129" s="153">
        <v>0</v>
      </c>
      <c r="J129" s="153">
        <v>0</v>
      </c>
      <c r="K129" s="153" t="s">
        <v>19</v>
      </c>
      <c r="L129" s="153">
        <v>0</v>
      </c>
      <c r="M129" s="153" t="s">
        <v>19</v>
      </c>
      <c r="N129" s="153" t="s">
        <v>614</v>
      </c>
      <c r="O129" s="153" t="s">
        <v>19</v>
      </c>
      <c r="P129" s="153" t="str">
        <f>VLOOKUP($F129,'Plan de acci�n consolidado 2025'!$G$4:$X$484,11,0)</f>
        <v>Decidir las clases de registro de signos distintivos sin oposición radicadas entre el 1 de enero de 2025 y 30 de junio de 2025, cuyo stock se calcula que sea de 22.393, excepto los casos detenidos.  (Reporte de indicador generado en Tableau o Power BI)</v>
      </c>
      <c r="Q129" s="153">
        <f>VLOOKUP($F129,'Plan de acci�n consolidado 2025'!$G$4:$X$484,12,0)</f>
        <v>20</v>
      </c>
      <c r="R129" s="153">
        <f>VLOOKUP($F129,'Plan de acci�n consolidado 2025'!$G$4:$X$484,13,0)</f>
        <v>70</v>
      </c>
      <c r="S129" s="153" t="str">
        <f>VLOOKUP($F129,'Plan de acci�n consolidado 2025'!$G$4:$X$484,14,0)</f>
        <v>Porcentual</v>
      </c>
      <c r="T129" s="153" t="str">
        <f>VLOOKUP($F129,'Plan de acci�n consolidado 2025'!$G$4:$X$484,15,0)</f>
        <v>% de clases decididas / 70% de clases por decidir</v>
      </c>
      <c r="U129" s="182">
        <f>VLOOKUP($F129,'Plan de acci�n consolidado 2025'!$G$4:$X$484,16,0)</f>
        <v>45870</v>
      </c>
      <c r="V129" s="182">
        <f>VLOOKUP($F129,'Plan de acci�n consolidado 2025'!$G$4:$X$484,17,0)</f>
        <v>46022</v>
      </c>
      <c r="W129" s="153" t="str">
        <f>VLOOKUP($F129,'Plan de acci�n consolidado 2025'!$G$4:$X$484,18,0)</f>
        <v>2010-DIRECCION DE SIGNOS DISTINTIVOS</v>
      </c>
      <c r="X129" s="153">
        <v>19</v>
      </c>
      <c r="Y129" s="153">
        <v>0</v>
      </c>
      <c r="Z129" s="153">
        <v>0</v>
      </c>
      <c r="AA129" s="291"/>
      <c r="AB129" s="292">
        <v>0</v>
      </c>
      <c r="AC129" s="292">
        <v>0</v>
      </c>
      <c r="AD129" s="291"/>
      <c r="AE129" s="292">
        <v>0</v>
      </c>
      <c r="AF129" s="533">
        <v>0</v>
      </c>
      <c r="XFD129" s="66"/>
    </row>
    <row r="130" spans="1:32 16384:16384" ht="58.5" customHeight="1" x14ac:dyDescent="0.25">
      <c r="A130" s="183" t="s">
        <v>746</v>
      </c>
      <c r="B130" s="528" t="s">
        <v>746</v>
      </c>
      <c r="C130" s="534" t="s">
        <v>1978</v>
      </c>
      <c r="D130" s="174">
        <v>1</v>
      </c>
      <c r="E130" s="174" t="s">
        <v>460</v>
      </c>
      <c r="F130" s="174" t="s">
        <v>746</v>
      </c>
      <c r="G130" s="174" t="s">
        <v>479</v>
      </c>
      <c r="H130" s="174" t="s">
        <v>12</v>
      </c>
      <c r="I130" s="174" t="s">
        <v>1390</v>
      </c>
      <c r="J130" s="174" t="s">
        <v>1391</v>
      </c>
      <c r="K130" s="174" t="s">
        <v>1812</v>
      </c>
      <c r="L130" s="174">
        <v>0</v>
      </c>
      <c r="M130" s="174" t="s">
        <v>19</v>
      </c>
      <c r="N130" s="174" t="s">
        <v>747</v>
      </c>
      <c r="O130" s="174" t="s">
        <v>1551</v>
      </c>
      <c r="P130" s="174" t="str">
        <f>VLOOKUP($F130,'Plan de acci�n consolidado 2025'!$G$4:$X$484,11,0)</f>
        <v>Contenidos estratégicos y accesibles para la ciudadanía sobre signos distintivos notorios y denominaciones de origen protegidas de productos colombianos, publicado (Captura de pantalla de las publicaciones)</v>
      </c>
      <c r="Q130" s="174">
        <f>VLOOKUP($F130,'Plan de acci�n consolidado 2025'!$G$4:$X$484,12,0)</f>
        <v>5</v>
      </c>
      <c r="R130" s="174">
        <f>VLOOKUP($F130,'Plan de acci�n consolidado 2025'!$G$4:$X$484,13,0)</f>
        <v>2</v>
      </c>
      <c r="S130" s="174" t="str">
        <f>VLOOKUP($F130,'Plan de acci�n consolidado 2025'!$G$4:$X$484,14,0)</f>
        <v>Númerica</v>
      </c>
      <c r="T130" s="174" t="str">
        <f>VLOOKUP($F130,'Plan de acci�n consolidado 2025'!$G$4:$X$484,15,0)</f>
        <v># de contenidos publicados / 2 contenidos por publicar</v>
      </c>
      <c r="U130" s="175">
        <f>VLOOKUP($F130,'Plan de acci�n consolidado 2025'!$G$4:$X$484,16,0)</f>
        <v>45691</v>
      </c>
      <c r="V130" s="175">
        <f>VLOOKUP($F130,'Plan de acci�n consolidado 2025'!$G$4:$X$484,17,0)</f>
        <v>45884</v>
      </c>
      <c r="W130" s="174" t="str">
        <f>VLOOKUP($F130,'Plan de acci�n consolidado 2025'!$G$4:$X$484,18,0)</f>
        <v>20-OFICINA DE TECNOLOGÍA E INFORMÁTICA;
2010-DIRECCION DE SIGNOS DISTINTIVOS;
73-GRUPO DE TRABAJO DE COMUNICACION</v>
      </c>
      <c r="X130" s="174">
        <v>5</v>
      </c>
      <c r="Y130" s="174">
        <v>100</v>
      </c>
      <c r="Z130" s="174" t="s">
        <v>1987</v>
      </c>
      <c r="AA130" s="289">
        <v>45884</v>
      </c>
      <c r="AB130" s="290">
        <v>100</v>
      </c>
      <c r="AC130" s="290" t="s">
        <v>1988</v>
      </c>
      <c r="AD130" s="289">
        <v>45884</v>
      </c>
      <c r="AE130" s="290">
        <v>100</v>
      </c>
      <c r="AF130" s="535">
        <v>5</v>
      </c>
    </row>
    <row r="131" spans="1:32 16384:16384" ht="58.5" customHeight="1" x14ac:dyDescent="0.25">
      <c r="A131" s="66" t="s">
        <v>750</v>
      </c>
      <c r="B131" s="288" t="s">
        <v>750</v>
      </c>
      <c r="C131" s="532" t="s">
        <v>1978</v>
      </c>
      <c r="D131" s="153">
        <v>1</v>
      </c>
      <c r="E131" s="153" t="s">
        <v>467</v>
      </c>
      <c r="F131" s="153" t="s">
        <v>750</v>
      </c>
      <c r="G131" s="153" t="s">
        <v>19</v>
      </c>
      <c r="H131" s="153">
        <v>0</v>
      </c>
      <c r="I131" s="153">
        <v>0</v>
      </c>
      <c r="J131" s="153">
        <v>0</v>
      </c>
      <c r="K131" s="153" t="s">
        <v>19</v>
      </c>
      <c r="L131" s="153">
        <v>0</v>
      </c>
      <c r="M131" s="153" t="s">
        <v>19</v>
      </c>
      <c r="N131" s="153" t="s">
        <v>747</v>
      </c>
      <c r="O131" s="153" t="s">
        <v>19</v>
      </c>
      <c r="P131" s="153" t="str">
        <f>VLOOKUP($F131,'Plan de acci�n consolidado 2025'!$G$4:$X$484,11,0)</f>
        <v>Preparar y enviar la información correspondiente al listado de signos distintivos declarados como notorios y la de denominaciones de origen protegidas de productos colombianos. (Correo electrónico de envió de la información)</v>
      </c>
      <c r="Q131" s="153">
        <f>VLOOKUP($F131,'Plan de acci�n consolidado 2025'!$G$4:$X$484,12,0)</f>
        <v>30</v>
      </c>
      <c r="R131" s="153">
        <f>VLOOKUP($F131,'Plan de acci�n consolidado 2025'!$G$4:$X$484,13,0)</f>
        <v>2</v>
      </c>
      <c r="S131" s="153" t="str">
        <f>VLOOKUP($F131,'Plan de acci�n consolidado 2025'!$G$4:$X$484,14,0)</f>
        <v>Númerica</v>
      </c>
      <c r="T131" s="153" t="str">
        <f>VLOOKUP($F131,'Plan de acci�n consolidado 2025'!$G$4:$X$484,15,0)</f>
        <v># de envíos de información realizados / 2 envió de información por realizar</v>
      </c>
      <c r="U131" s="182">
        <f>VLOOKUP($F131,'Plan de acci�n consolidado 2025'!$G$4:$X$484,16,0)</f>
        <v>45691</v>
      </c>
      <c r="V131" s="182">
        <f>VLOOKUP($F131,'Plan de acci�n consolidado 2025'!$G$4:$X$484,17,0)</f>
        <v>45744</v>
      </c>
      <c r="W131" s="153" t="str">
        <f>VLOOKUP($F131,'Plan de acci�n consolidado 2025'!$G$4:$X$484,18,0)</f>
        <v>2010-DIRECCION DE SIGNOS DISTINTIVOS</v>
      </c>
      <c r="X131" s="153">
        <v>1.5</v>
      </c>
      <c r="Y131" s="153">
        <v>100</v>
      </c>
      <c r="Z131" s="153" t="s">
        <v>1989</v>
      </c>
      <c r="AA131" s="291">
        <v>45743</v>
      </c>
      <c r="AB131" s="292">
        <v>100</v>
      </c>
      <c r="AC131" s="292" t="s">
        <v>1990</v>
      </c>
      <c r="AD131" s="291">
        <v>45743</v>
      </c>
      <c r="AE131" s="292">
        <v>100</v>
      </c>
      <c r="AF131" s="533">
        <v>1.5</v>
      </c>
      <c r="XFD131" s="66"/>
    </row>
    <row r="132" spans="1:32 16384:16384" ht="58.5" customHeight="1" x14ac:dyDescent="0.25">
      <c r="A132" s="66" t="s">
        <v>752</v>
      </c>
      <c r="B132" s="288" t="s">
        <v>752</v>
      </c>
      <c r="C132" s="532" t="s">
        <v>1978</v>
      </c>
      <c r="D132" s="153">
        <v>1</v>
      </c>
      <c r="E132" s="153" t="s">
        <v>1847</v>
      </c>
      <c r="F132" s="153" t="s">
        <v>752</v>
      </c>
      <c r="G132" s="153" t="s">
        <v>19</v>
      </c>
      <c r="H132" s="153">
        <v>0</v>
      </c>
      <c r="I132" s="153">
        <v>0</v>
      </c>
      <c r="J132" s="153">
        <v>0</v>
      </c>
      <c r="K132" s="153" t="s">
        <v>19</v>
      </c>
      <c r="L132" s="153">
        <v>0</v>
      </c>
      <c r="M132" s="153" t="s">
        <v>19</v>
      </c>
      <c r="N132" s="153" t="s">
        <v>747</v>
      </c>
      <c r="O132" s="153" t="s">
        <v>19</v>
      </c>
      <c r="P132" s="153" t="str">
        <f>VLOOKUP($F132,'Plan de acci�n consolidado 2025'!$G$4:$X$484,11,0)</f>
        <v>Revisar el contenido correspondiente  al listado de signos distintivos declarados como notorios y el de las denominaciones de origen protegidas de productos colombianos, y formular eventuales observaciones.  (Correo electrónico enviado)</v>
      </c>
      <c r="Q132" s="153">
        <f>VLOOKUP($F132,'Plan de acci�n consolidado 2025'!$G$4:$X$484,12,0)</f>
        <v>0</v>
      </c>
      <c r="R132" s="153">
        <f>VLOOKUP($F132,'Plan de acci�n consolidado 2025'!$G$4:$X$484,13,0)</f>
        <v>2</v>
      </c>
      <c r="S132" s="153" t="str">
        <f>VLOOKUP($F132,'Plan de acci�n consolidado 2025'!$G$4:$X$484,14,0)</f>
        <v>Númerica</v>
      </c>
      <c r="T132" s="153" t="str">
        <f>VLOOKUP($F132,'Plan de acci�n consolidado 2025'!$G$4:$X$484,15,0)</f>
        <v># de revisiones de contenido realizadas	revisión de contenido por realizar / 2 envió de información por realizar</v>
      </c>
      <c r="U132" s="182">
        <f>VLOOKUP($F132,'Plan de acci�n consolidado 2025'!$G$4:$X$484,16,0)</f>
        <v>45747</v>
      </c>
      <c r="V132" s="182">
        <f>VLOOKUP($F132,'Plan de acci�n consolidado 2025'!$G$4:$X$484,17,0)</f>
        <v>45768</v>
      </c>
      <c r="W132" s="153" t="str">
        <f>VLOOKUP($F132,'Plan de acci�n consolidado 2025'!$G$4:$X$484,18,0)</f>
        <v>73-GRUPO DE TRABAJO DE COMUNICACION</v>
      </c>
      <c r="X132" s="153">
        <v>0</v>
      </c>
      <c r="Y132" s="153">
        <v>100</v>
      </c>
      <c r="Z132" s="153" t="s">
        <v>1991</v>
      </c>
      <c r="AA132" s="291">
        <v>45768</v>
      </c>
      <c r="AB132" s="292">
        <v>100</v>
      </c>
      <c r="AC132" s="292" t="s">
        <v>1992</v>
      </c>
      <c r="AD132" s="291">
        <v>45768</v>
      </c>
      <c r="AE132" s="292">
        <v>100</v>
      </c>
      <c r="AF132" s="533">
        <v>0</v>
      </c>
      <c r="XFD132" s="66"/>
    </row>
    <row r="133" spans="1:32 16384:16384" ht="58.5" customHeight="1" x14ac:dyDescent="0.25">
      <c r="A133" s="66" t="s">
        <v>754</v>
      </c>
      <c r="B133" s="288" t="s">
        <v>754</v>
      </c>
      <c r="C133" s="532" t="s">
        <v>1978</v>
      </c>
      <c r="D133" s="153">
        <v>1</v>
      </c>
      <c r="E133" s="153" t="s">
        <v>467</v>
      </c>
      <c r="F133" s="153" t="s">
        <v>754</v>
      </c>
      <c r="G133" s="153" t="s">
        <v>19</v>
      </c>
      <c r="H133" s="153">
        <v>0</v>
      </c>
      <c r="I133" s="153">
        <v>0</v>
      </c>
      <c r="J133" s="153">
        <v>0</v>
      </c>
      <c r="K133" s="153" t="s">
        <v>19</v>
      </c>
      <c r="L133" s="153">
        <v>0</v>
      </c>
      <c r="M133" s="153" t="s">
        <v>19</v>
      </c>
      <c r="N133" s="153" t="s">
        <v>747</v>
      </c>
      <c r="O133" s="153" t="s">
        <v>19</v>
      </c>
      <c r="P133" s="153" t="str">
        <f>VLOOKUP($F133,'Plan de acci�n consolidado 2025'!$G$4:$X$484,11,0)</f>
        <v>Ajustar el contenido correspondiente  al listado de signos distintivos declarados como notorios y el de las denominaciones de origen protegidas de productos colombianos  (Correo electrónico de envió de la información)</v>
      </c>
      <c r="Q133" s="153">
        <f>VLOOKUP($F133,'Plan de acci�n consolidado 2025'!$G$4:$X$484,12,0)</f>
        <v>20</v>
      </c>
      <c r="R133" s="153">
        <f>VLOOKUP($F133,'Plan de acci�n consolidado 2025'!$G$4:$X$484,13,0)</f>
        <v>2</v>
      </c>
      <c r="S133" s="153" t="str">
        <f>VLOOKUP($F133,'Plan de acci�n consolidado 2025'!$G$4:$X$484,14,0)</f>
        <v>Númerica</v>
      </c>
      <c r="T133" s="153" t="str">
        <f>VLOOKUP($F133,'Plan de acci�n consolidado 2025'!$G$4:$X$484,15,0)</f>
        <v># de ajustes de contenido realizadas / 2 ajustes de contenido por realizar</v>
      </c>
      <c r="U133" s="182">
        <f>VLOOKUP($F133,'Plan de acci�n consolidado 2025'!$G$4:$X$484,16,0)</f>
        <v>45769</v>
      </c>
      <c r="V133" s="182">
        <f>VLOOKUP($F133,'Plan de acci�n consolidado 2025'!$G$4:$X$484,17,0)</f>
        <v>45777</v>
      </c>
      <c r="W133" s="153" t="str">
        <f>VLOOKUP($F133,'Plan de acci�n consolidado 2025'!$G$4:$X$484,18,0)</f>
        <v>2010-DIRECCION DE SIGNOS DISTINTIVOS</v>
      </c>
      <c r="X133" s="153">
        <v>1</v>
      </c>
      <c r="Y133" s="153">
        <v>100</v>
      </c>
      <c r="Z133" s="153" t="s">
        <v>1993</v>
      </c>
      <c r="AA133" s="291">
        <v>45777</v>
      </c>
      <c r="AB133" s="292">
        <v>100</v>
      </c>
      <c r="AC133" s="292" t="s">
        <v>1994</v>
      </c>
      <c r="AD133" s="291">
        <v>45777</v>
      </c>
      <c r="AE133" s="292">
        <v>100</v>
      </c>
      <c r="AF133" s="533">
        <v>1</v>
      </c>
      <c r="XFD133" s="66"/>
    </row>
    <row r="134" spans="1:32 16384:16384" ht="58.5" customHeight="1" x14ac:dyDescent="0.25">
      <c r="A134" s="66" t="s">
        <v>756</v>
      </c>
      <c r="B134" s="288" t="s">
        <v>756</v>
      </c>
      <c r="C134" s="532" t="s">
        <v>1978</v>
      </c>
      <c r="D134" s="153">
        <v>1</v>
      </c>
      <c r="E134" s="153" t="s">
        <v>467</v>
      </c>
      <c r="F134" s="153" t="s">
        <v>756</v>
      </c>
      <c r="G134" s="153" t="s">
        <v>19</v>
      </c>
      <c r="H134" s="153">
        <v>0</v>
      </c>
      <c r="I134" s="153">
        <v>0</v>
      </c>
      <c r="J134" s="153">
        <v>0</v>
      </c>
      <c r="K134" s="153" t="s">
        <v>19</v>
      </c>
      <c r="L134" s="153">
        <v>0</v>
      </c>
      <c r="M134" s="153" t="s">
        <v>19</v>
      </c>
      <c r="N134" s="153" t="s">
        <v>747</v>
      </c>
      <c r="O134" s="153" t="s">
        <v>19</v>
      </c>
      <c r="P134" s="153" t="str">
        <f>VLOOKUP($F134,'Plan de acci�n consolidado 2025'!$G$4:$X$484,11,0)</f>
        <v>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v>
      </c>
      <c r="Q134" s="153">
        <f>VLOOKUP($F134,'Plan de acci�n consolidado 2025'!$G$4:$X$484,12,0)</f>
        <v>20</v>
      </c>
      <c r="R134" s="153">
        <f>VLOOKUP($F134,'Plan de acci�n consolidado 2025'!$G$4:$X$484,13,0)</f>
        <v>2</v>
      </c>
      <c r="S134" s="153" t="str">
        <f>VLOOKUP($F134,'Plan de acci�n consolidado 2025'!$G$4:$X$484,14,0)</f>
        <v>Númerica</v>
      </c>
      <c r="T134" s="153" t="str">
        <f>VLOOKUP($F134,'Plan de acci�n consolidado 2025'!$G$4:$X$484,15,0)</f>
        <v># de ajustes al contenido realizados / 2 ajustes al contenido por realizar</v>
      </c>
      <c r="U134" s="182">
        <f>VLOOKUP($F134,'Plan de acci�n consolidado 2025'!$G$4:$X$484,16,0)</f>
        <v>45782</v>
      </c>
      <c r="V134" s="182">
        <f>VLOOKUP($F134,'Plan de acci�n consolidado 2025'!$G$4:$X$484,17,0)</f>
        <v>45800</v>
      </c>
      <c r="W134" s="153" t="str">
        <f>VLOOKUP($F134,'Plan de acci�n consolidado 2025'!$G$4:$X$484,18,0)</f>
        <v>2010-DIRECCION DE SIGNOS DISTINTIVOS;
73-GRUPO DE TRABAJO DE COMUNICACION</v>
      </c>
      <c r="X134" s="153">
        <v>1</v>
      </c>
      <c r="Y134" s="153">
        <v>100</v>
      </c>
      <c r="Z134" s="153" t="s">
        <v>1995</v>
      </c>
      <c r="AA134" s="291">
        <v>45800</v>
      </c>
      <c r="AB134" s="292">
        <v>100</v>
      </c>
      <c r="AC134" s="292" t="s">
        <v>1996</v>
      </c>
      <c r="AD134" s="291">
        <v>45800</v>
      </c>
      <c r="AE134" s="292">
        <v>100</v>
      </c>
      <c r="AF134" s="533">
        <v>1</v>
      </c>
      <c r="XFD134" s="66"/>
    </row>
    <row r="135" spans="1:32 16384:16384" ht="58.5" customHeight="1" x14ac:dyDescent="0.25">
      <c r="A135" s="66" t="s">
        <v>759</v>
      </c>
      <c r="B135" s="288" t="s">
        <v>759</v>
      </c>
      <c r="C135" s="532" t="s">
        <v>1978</v>
      </c>
      <c r="D135" s="153">
        <v>1</v>
      </c>
      <c r="E135" s="153" t="s">
        <v>467</v>
      </c>
      <c r="F135" s="153" t="s">
        <v>759</v>
      </c>
      <c r="G135" s="153" t="s">
        <v>19</v>
      </c>
      <c r="H135" s="153">
        <v>0</v>
      </c>
      <c r="I135" s="153">
        <v>0</v>
      </c>
      <c r="J135" s="153">
        <v>0</v>
      </c>
      <c r="K135" s="153" t="s">
        <v>19</v>
      </c>
      <c r="L135" s="153">
        <v>0</v>
      </c>
      <c r="M135" s="153" t="s">
        <v>19</v>
      </c>
      <c r="N135" s="153" t="s">
        <v>747</v>
      </c>
      <c r="O135" s="153" t="s">
        <v>19</v>
      </c>
      <c r="P135" s="153" t="str">
        <f>VLOOKUP($F135,'Plan de acci�n consolidado 2025'!$G$4:$X$484,11,0)</f>
        <v>Desarrollar los micrositios y publicar la información de signos declarados como notorios y de las denominaciones de origen protegidas de productos colombianos. (Captura de pantalla de la publicación)</v>
      </c>
      <c r="Q135" s="153">
        <f>VLOOKUP($F135,'Plan de acci�n consolidado 2025'!$G$4:$X$484,12,0)</f>
        <v>30</v>
      </c>
      <c r="R135" s="153">
        <f>VLOOKUP($F135,'Plan de acci�n consolidado 2025'!$G$4:$X$484,13,0)</f>
        <v>2</v>
      </c>
      <c r="S135" s="153" t="str">
        <f>VLOOKUP($F135,'Plan de acci�n consolidado 2025'!$G$4:$X$484,14,0)</f>
        <v>Númerica</v>
      </c>
      <c r="T135" s="153" t="str">
        <f>VLOOKUP($F135,'Plan de acci�n consolidado 2025'!$G$4:$X$484,15,0)</f>
        <v># de micrositios y publicaciones realizadas / 2 micrositio y publicación por realizar</v>
      </c>
      <c r="U135" s="182">
        <f>VLOOKUP($F135,'Plan de acci�n consolidado 2025'!$G$4:$X$484,16,0)</f>
        <v>45803</v>
      </c>
      <c r="V135" s="182">
        <f>VLOOKUP($F135,'Plan de acci�n consolidado 2025'!$G$4:$X$484,17,0)</f>
        <v>45884</v>
      </c>
      <c r="W135" s="153" t="str">
        <f>VLOOKUP($F135,'Plan de acci�n consolidado 2025'!$G$4:$X$484,18,0)</f>
        <v>20-OFICINA DE TECNOLOGÍA E INFORMÁTICA;
2010-DIRECCION DE SIGNOS DISTINTIVOS</v>
      </c>
      <c r="X135" s="153">
        <v>1.5</v>
      </c>
      <c r="Y135" s="153">
        <v>100</v>
      </c>
      <c r="Z135" s="153" t="s">
        <v>1987</v>
      </c>
      <c r="AA135" s="291">
        <v>45884</v>
      </c>
      <c r="AB135" s="292">
        <v>100</v>
      </c>
      <c r="AC135" s="292" t="s">
        <v>1997</v>
      </c>
      <c r="AD135" s="291">
        <v>45884</v>
      </c>
      <c r="AE135" s="292">
        <v>100</v>
      </c>
      <c r="AF135" s="533">
        <v>1.5</v>
      </c>
      <c r="XFD135" s="66"/>
    </row>
    <row r="136" spans="1:32 16384:16384" ht="58.5" customHeight="1" x14ac:dyDescent="0.25">
      <c r="A136" s="183" t="s">
        <v>893</v>
      </c>
      <c r="B136" s="528" t="s">
        <v>893</v>
      </c>
      <c r="C136" s="534" t="s">
        <v>2593</v>
      </c>
      <c r="D136" s="174">
        <v>0</v>
      </c>
      <c r="E136" s="174" t="s">
        <v>460</v>
      </c>
      <c r="F136" s="174" t="s">
        <v>893</v>
      </c>
      <c r="G136" s="174" t="s">
        <v>479</v>
      </c>
      <c r="H136" s="174" t="s">
        <v>11</v>
      </c>
      <c r="I136" s="174" t="s">
        <v>1392</v>
      </c>
      <c r="J136" s="174" t="s">
        <v>1393</v>
      </c>
      <c r="K136" s="174" t="s">
        <v>1823</v>
      </c>
      <c r="L136" s="174">
        <v>0</v>
      </c>
      <c r="M136" s="174" t="s">
        <v>23</v>
      </c>
      <c r="N136" s="174" t="s">
        <v>574</v>
      </c>
      <c r="O136" s="174">
        <v>0</v>
      </c>
      <c r="P136" s="174" t="str">
        <f>VLOOKUP($F136,'Plan de acci�n consolidado 2025'!$G$4:$X$484,11,0)</f>
        <v>Piloto de una herramienta con componente de inteligencia artificial (IA) para la clasificación de quejas o denuncias en la etapa preliminar de la Dirección de Habeas Data para atender el volumen de reclamaciones y mejorar los tiempos de atención, desarrollado (informe desarrollo)</v>
      </c>
      <c r="Q136" s="174">
        <f>VLOOKUP($F136,'Plan de acci�n consolidado 2025'!$G$4:$X$484,12,0)</f>
        <v>50</v>
      </c>
      <c r="R136" s="174">
        <f>VLOOKUP($F136,'Plan de acci�n consolidado 2025'!$G$4:$X$484,13,0)</f>
        <v>1</v>
      </c>
      <c r="S136" s="174" t="str">
        <f>VLOOKUP($F136,'Plan de acci�n consolidado 2025'!$G$4:$X$484,14,0)</f>
        <v>Númerica</v>
      </c>
      <c r="T136" s="174" t="str">
        <f>VLOOKUP($F136,'Plan de acci�n consolidado 2025'!$G$4:$X$484,15,0)</f>
        <v># de Piloto de Inteligencia Artificial desarrollado / 1 Piloto de Inteligencia Artificial programado</v>
      </c>
      <c r="U136" s="175">
        <f>VLOOKUP($F136,'Plan de acci�n consolidado 2025'!$G$4:$X$484,16,0)</f>
        <v>45691</v>
      </c>
      <c r="V136" s="175">
        <f>VLOOKUP($F136,'Plan de acci�n consolidado 2025'!$G$4:$X$484,17,0)</f>
        <v>45960</v>
      </c>
      <c r="W136" s="174" t="str">
        <f>VLOOKUP($F136,'Plan de acci�n consolidado 2025'!$G$4:$X$484,18,0)</f>
        <v>20-OFICINA DE TECNOLOGÍA E INFORMÁTICA;
7200-DIRECCION DE HABEAS DATA</v>
      </c>
      <c r="X136" s="174">
        <v>50</v>
      </c>
      <c r="Y136" s="174">
        <v>0</v>
      </c>
      <c r="Z136" s="174">
        <v>0</v>
      </c>
      <c r="AA136" s="289"/>
      <c r="AB136" s="290">
        <v>0</v>
      </c>
      <c r="AC136" s="290">
        <v>0</v>
      </c>
      <c r="AD136" s="289"/>
      <c r="AE136" s="290">
        <v>0</v>
      </c>
      <c r="AF136" s="535">
        <v>0</v>
      </c>
    </row>
    <row r="137" spans="1:32 16384:16384" ht="58.5" customHeight="1" x14ac:dyDescent="0.25">
      <c r="A137" s="66" t="s">
        <v>896</v>
      </c>
      <c r="B137" s="288" t="s">
        <v>896</v>
      </c>
      <c r="C137" s="532" t="s">
        <v>2593</v>
      </c>
      <c r="D137" s="153">
        <v>0</v>
      </c>
      <c r="E137" s="153" t="s">
        <v>467</v>
      </c>
      <c r="F137" s="153" t="s">
        <v>896</v>
      </c>
      <c r="G137" s="153" t="s">
        <v>19</v>
      </c>
      <c r="H137" s="153">
        <v>0</v>
      </c>
      <c r="I137" s="153">
        <v>0</v>
      </c>
      <c r="J137" s="153">
        <v>0</v>
      </c>
      <c r="K137" s="153" t="s">
        <v>19</v>
      </c>
      <c r="L137" s="153">
        <v>0</v>
      </c>
      <c r="M137" s="153" t="s">
        <v>19</v>
      </c>
      <c r="N137" s="153" t="s">
        <v>574</v>
      </c>
      <c r="O137" s="153" t="s">
        <v>19</v>
      </c>
      <c r="P137" s="153" t="str">
        <f>VLOOKUP($F137,'Plan de acci�n consolidado 2025'!$G$4:$X$484,11,0)</f>
        <v>Elaborar y aprobar requerimiento (1. Formato Solicitud de Requerimientos a Sistemas de Información GS03-F18, 2. Formato Lista de Chequeo de Requisitos de Seguridad de la Información GS03-F27 (Opcional) )</v>
      </c>
      <c r="Q137" s="153">
        <f>VLOOKUP($F137,'Plan de acci�n consolidado 2025'!$G$4:$X$484,12,0)</f>
        <v>100</v>
      </c>
      <c r="R137" s="153">
        <f>VLOOKUP($F137,'Plan de acci�n consolidado 2025'!$G$4:$X$484,13,0)</f>
        <v>1</v>
      </c>
      <c r="S137" s="153" t="str">
        <f>VLOOKUP($F137,'Plan de acci�n consolidado 2025'!$G$4:$X$484,14,0)</f>
        <v>Númerica</v>
      </c>
      <c r="T137" s="153" t="str">
        <f>VLOOKUP($F137,'Plan de acci�n consolidado 2025'!$G$4:$X$484,15,0)</f>
        <v># de soportes presentados / 1 soportes a presentar</v>
      </c>
      <c r="U137" s="182">
        <f>VLOOKUP($F137,'Plan de acci�n consolidado 2025'!$G$4:$X$484,16,0)</f>
        <v>45691</v>
      </c>
      <c r="V137" s="182">
        <f>VLOOKUP($F137,'Plan de acci�n consolidado 2025'!$G$4:$X$484,17,0)</f>
        <v>45777</v>
      </c>
      <c r="W137" s="153" t="str">
        <f>VLOOKUP($F137,'Plan de acci�n consolidado 2025'!$G$4:$X$484,18,0)</f>
        <v>20-OFICINA DE TECNOLOGÍA E INFORMÁTICA;
7200-DIRECCION DE HABEAS DATA</v>
      </c>
      <c r="X137" s="153">
        <v>50</v>
      </c>
      <c r="Y137" s="153">
        <v>100</v>
      </c>
      <c r="Z137" s="153" t="s">
        <v>2594</v>
      </c>
      <c r="AA137" s="291">
        <v>45777</v>
      </c>
      <c r="AB137" s="292">
        <v>100</v>
      </c>
      <c r="AC137" s="292" t="s">
        <v>2215</v>
      </c>
      <c r="AD137" s="291">
        <v>45777</v>
      </c>
      <c r="AE137" s="292">
        <v>100</v>
      </c>
      <c r="AF137" s="533">
        <v>50</v>
      </c>
      <c r="XFD137" s="66"/>
    </row>
    <row r="138" spans="1:32 16384:16384" ht="58.5" customHeight="1" x14ac:dyDescent="0.25">
      <c r="A138" s="66" t="s">
        <v>898</v>
      </c>
      <c r="B138" s="288" t="s">
        <v>898</v>
      </c>
      <c r="C138" s="532" t="s">
        <v>2593</v>
      </c>
      <c r="D138" s="153">
        <v>0</v>
      </c>
      <c r="E138" s="153" t="s">
        <v>1847</v>
      </c>
      <c r="F138" s="153" t="s">
        <v>898</v>
      </c>
      <c r="G138" s="153" t="s">
        <v>19</v>
      </c>
      <c r="H138" s="153">
        <v>0</v>
      </c>
      <c r="I138" s="153">
        <v>0</v>
      </c>
      <c r="J138" s="153">
        <v>0</v>
      </c>
      <c r="K138" s="153" t="s">
        <v>19</v>
      </c>
      <c r="L138" s="153">
        <v>0</v>
      </c>
      <c r="M138" s="153" t="s">
        <v>19</v>
      </c>
      <c r="N138" s="153" t="s">
        <v>574</v>
      </c>
      <c r="O138" s="153" t="s">
        <v>19</v>
      </c>
      <c r="P138" s="153" t="str">
        <f>VLOOKUP($F138,'Plan de acci�n consolidado 2025'!$G$4:$X$484,11,0)</f>
        <v>Diseñar la solución (1. Anteproyecto (Alcance, estado del arte, metodología, métricas, cronograma, etc.) / Único entregable)</v>
      </c>
      <c r="Q138" s="153">
        <f>VLOOKUP($F138,'Plan de acci�n consolidado 2025'!$G$4:$X$484,12,0)</f>
        <v>0</v>
      </c>
      <c r="R138" s="153">
        <f>VLOOKUP($F138,'Plan de acci�n consolidado 2025'!$G$4:$X$484,13,0)</f>
        <v>1</v>
      </c>
      <c r="S138" s="153" t="str">
        <f>VLOOKUP($F138,'Plan de acci�n consolidado 2025'!$G$4:$X$484,14,0)</f>
        <v>Númerica</v>
      </c>
      <c r="T138" s="153" t="str">
        <f>VLOOKUP($F138,'Plan de acci�n consolidado 2025'!$G$4:$X$484,15,0)</f>
        <v># de soportes presentados / 1 soportes a presentar</v>
      </c>
      <c r="U138" s="182">
        <f>VLOOKUP($F138,'Plan de acci�n consolidado 2025'!$G$4:$X$484,16,0)</f>
        <v>45779</v>
      </c>
      <c r="V138" s="182">
        <f>VLOOKUP($F138,'Plan de acci�n consolidado 2025'!$G$4:$X$484,17,0)</f>
        <v>45839</v>
      </c>
      <c r="W138" s="153" t="str">
        <f>VLOOKUP($F138,'Plan de acci�n consolidado 2025'!$G$4:$X$484,18,0)</f>
        <v>20-OFICINA DE TECNOLOGÍA E INFORMÁTICA</v>
      </c>
      <c r="X138" s="153">
        <v>0</v>
      </c>
      <c r="Y138" s="153">
        <v>100</v>
      </c>
      <c r="Z138" s="153" t="s">
        <v>2595</v>
      </c>
      <c r="AA138" s="291">
        <v>45839</v>
      </c>
      <c r="AB138" s="292">
        <v>100</v>
      </c>
      <c r="AC138" s="292" t="s">
        <v>2596</v>
      </c>
      <c r="AD138" s="291">
        <v>45839</v>
      </c>
      <c r="AE138" s="292">
        <v>100</v>
      </c>
      <c r="AF138" s="533">
        <v>0</v>
      </c>
      <c r="XFD138" s="66"/>
    </row>
    <row r="139" spans="1:32 16384:16384" ht="58.5" customHeight="1" x14ac:dyDescent="0.25">
      <c r="A139" s="66" t="s">
        <v>899</v>
      </c>
      <c r="B139" s="288" t="s">
        <v>899</v>
      </c>
      <c r="C139" s="532" t="s">
        <v>2593</v>
      </c>
      <c r="D139" s="153">
        <v>0</v>
      </c>
      <c r="E139" s="153" t="s">
        <v>1847</v>
      </c>
      <c r="F139" s="153" t="s">
        <v>899</v>
      </c>
      <c r="G139" s="153" t="s">
        <v>19</v>
      </c>
      <c r="H139" s="153">
        <v>0</v>
      </c>
      <c r="I139" s="153">
        <v>0</v>
      </c>
      <c r="J139" s="153">
        <v>0</v>
      </c>
      <c r="K139" s="153" t="s">
        <v>19</v>
      </c>
      <c r="L139" s="153">
        <v>0</v>
      </c>
      <c r="M139" s="153" t="s">
        <v>19</v>
      </c>
      <c r="N139" s="153" t="s">
        <v>574</v>
      </c>
      <c r="O139" s="153" t="s">
        <v>19</v>
      </c>
      <c r="P139" s="153" t="str">
        <f>VLOOKUP($F139,'Plan de acci�n consolidado 2025'!$G$4:$X$484,11,0)</f>
        <v>Planeación y gestión de la solución  (1. Reporte planeación de tareas, linea base de requerimientos (historias de usuario) y entregables  en la herramienta devops 2. plan de pruebas diseñado y registrado en la herramienta devops)</v>
      </c>
      <c r="Q139" s="153">
        <f>VLOOKUP($F139,'Plan de acci�n consolidado 2025'!$G$4:$X$484,12,0)</f>
        <v>0</v>
      </c>
      <c r="R139" s="153">
        <f>VLOOKUP($F139,'Plan de acci�n consolidado 2025'!$G$4:$X$484,13,0)</f>
        <v>1</v>
      </c>
      <c r="S139" s="153" t="str">
        <f>VLOOKUP($F139,'Plan de acci�n consolidado 2025'!$G$4:$X$484,14,0)</f>
        <v>Númerica</v>
      </c>
      <c r="T139" s="153" t="str">
        <f>VLOOKUP($F139,'Plan de acci�n consolidado 2025'!$G$4:$X$484,15,0)</f>
        <v># de soportes presentados / 1 soportes a presentar</v>
      </c>
      <c r="U139" s="182">
        <f>VLOOKUP($F139,'Plan de acci�n consolidado 2025'!$G$4:$X$484,16,0)</f>
        <v>45839</v>
      </c>
      <c r="V139" s="182">
        <f>VLOOKUP($F139,'Plan de acci�n consolidado 2025'!$G$4:$X$484,17,0)</f>
        <v>45869</v>
      </c>
      <c r="W139" s="153" t="str">
        <f>VLOOKUP($F139,'Plan de acci�n consolidado 2025'!$G$4:$X$484,18,0)</f>
        <v>20-OFICINA DE TECNOLOGÍA E INFORMÁTICA</v>
      </c>
      <c r="X139" s="153">
        <v>0</v>
      </c>
      <c r="Y139" s="153">
        <v>100</v>
      </c>
      <c r="Z139" s="153" t="s">
        <v>2597</v>
      </c>
      <c r="AA139" s="291">
        <v>45869</v>
      </c>
      <c r="AB139" s="292">
        <v>100</v>
      </c>
      <c r="AC139" s="292" t="s">
        <v>2598</v>
      </c>
      <c r="AD139" s="291">
        <v>45869</v>
      </c>
      <c r="AE139" s="292">
        <v>100</v>
      </c>
      <c r="AF139" s="533">
        <v>0</v>
      </c>
      <c r="XFD139" s="66"/>
    </row>
    <row r="140" spans="1:32 16384:16384" ht="58.5" customHeight="1" x14ac:dyDescent="0.25">
      <c r="A140" s="66" t="s">
        <v>900</v>
      </c>
      <c r="B140" s="288" t="s">
        <v>900</v>
      </c>
      <c r="C140" s="532" t="s">
        <v>2593</v>
      </c>
      <c r="D140" s="153">
        <v>0</v>
      </c>
      <c r="E140" s="153" t="s">
        <v>1847</v>
      </c>
      <c r="F140" s="153" t="s">
        <v>900</v>
      </c>
      <c r="G140" s="153" t="s">
        <v>19</v>
      </c>
      <c r="H140" s="153">
        <v>0</v>
      </c>
      <c r="I140" s="153">
        <v>0</v>
      </c>
      <c r="J140" s="153">
        <v>0</v>
      </c>
      <c r="K140" s="153" t="s">
        <v>19</v>
      </c>
      <c r="L140" s="153">
        <v>0</v>
      </c>
      <c r="M140" s="153" t="s">
        <v>19</v>
      </c>
      <c r="N140" s="153" t="s">
        <v>574</v>
      </c>
      <c r="O140" s="153" t="s">
        <v>19</v>
      </c>
      <c r="P140" s="153" t="str">
        <f>VLOOKUP($F140,'Plan de acci�n consolidado 2025'!$G$4:$X$484,11,0)</f>
        <v>Desarrollo de la solución (1. Captura de pantalla del Código fuente registrado en devops / 2. Captura de pantalla  de casos de prueba ejecutados por desarrollo. 3. Informe de desarrollo )</v>
      </c>
      <c r="Q140" s="153">
        <f>VLOOKUP($F140,'Plan de acci�n consolidado 2025'!$G$4:$X$484,12,0)</f>
        <v>0</v>
      </c>
      <c r="R140" s="153">
        <f>VLOOKUP($F140,'Plan de acci�n consolidado 2025'!$G$4:$X$484,13,0)</f>
        <v>1</v>
      </c>
      <c r="S140" s="153" t="str">
        <f>VLOOKUP($F140,'Plan de acci�n consolidado 2025'!$G$4:$X$484,14,0)</f>
        <v>Númerica</v>
      </c>
      <c r="T140" s="153" t="str">
        <f>VLOOKUP($F140,'Plan de acci�n consolidado 2025'!$G$4:$X$484,15,0)</f>
        <v># de soportes presentados / 1 soportes a presentar</v>
      </c>
      <c r="U140" s="182">
        <f>VLOOKUP($F140,'Plan de acci�n consolidado 2025'!$G$4:$X$484,16,0)</f>
        <v>45870</v>
      </c>
      <c r="V140" s="182">
        <f>VLOOKUP($F140,'Plan de acci�n consolidado 2025'!$G$4:$X$484,17,0)</f>
        <v>45960</v>
      </c>
      <c r="W140" s="153" t="str">
        <f>VLOOKUP($F140,'Plan de acci�n consolidado 2025'!$G$4:$X$484,18,0)</f>
        <v>20-OFICINA DE TECNOLOGÍA E INFORMÁTICA</v>
      </c>
      <c r="X140" s="153">
        <v>0</v>
      </c>
      <c r="Y140" s="153">
        <v>0</v>
      </c>
      <c r="Z140" s="153">
        <v>0</v>
      </c>
      <c r="AA140" s="291"/>
      <c r="AB140" s="292">
        <v>0</v>
      </c>
      <c r="AC140" s="292">
        <v>0</v>
      </c>
      <c r="AD140" s="291"/>
      <c r="AE140" s="292">
        <v>0</v>
      </c>
      <c r="AF140" s="533">
        <v>0</v>
      </c>
      <c r="XFD140" s="66"/>
    </row>
    <row r="141" spans="1:32 16384:16384" ht="58.5" customHeight="1" x14ac:dyDescent="0.25">
      <c r="A141" s="183" t="s">
        <v>901</v>
      </c>
      <c r="B141" s="528" t="s">
        <v>901</v>
      </c>
      <c r="C141" s="534" t="s">
        <v>2593</v>
      </c>
      <c r="D141" s="174">
        <v>0</v>
      </c>
      <c r="E141" s="174" t="s">
        <v>460</v>
      </c>
      <c r="F141" s="174" t="s">
        <v>901</v>
      </c>
      <c r="G141" s="174" t="s">
        <v>462</v>
      </c>
      <c r="H141" s="174" t="s">
        <v>12</v>
      </c>
      <c r="I141" s="174" t="s">
        <v>1390</v>
      </c>
      <c r="J141" s="174" t="s">
        <v>1391</v>
      </c>
      <c r="K141" s="174" t="s">
        <v>1812</v>
      </c>
      <c r="L141" s="174">
        <v>0</v>
      </c>
      <c r="M141" s="174" t="s">
        <v>23</v>
      </c>
      <c r="N141" s="174" t="s">
        <v>614</v>
      </c>
      <c r="O141" s="174">
        <v>0</v>
      </c>
      <c r="P141" s="174" t="str">
        <f>VLOOKUP($F141,'Plan de acci�n consolidado 2025'!$G$4:$X$484,11,0)</f>
        <v>Monitoreos de verificación y cumplimiento respecto a las decisiones impartidas por la Dirección de Habeas Data relacionados con las malas prácticas y reincidencias al Régimen de Protección de Datos Personales por parte de los sujetos obligados, realizados. (informe)</v>
      </c>
      <c r="Q141" s="174">
        <f>VLOOKUP($F141,'Plan de acci�n consolidado 2025'!$G$4:$X$484,12,0)</f>
        <v>50</v>
      </c>
      <c r="R141" s="174">
        <f>VLOOKUP($F141,'Plan de acci�n consolidado 2025'!$G$4:$X$484,13,0)</f>
        <v>2</v>
      </c>
      <c r="S141" s="174" t="str">
        <f>VLOOKUP($F141,'Plan de acci�n consolidado 2025'!$G$4:$X$484,14,0)</f>
        <v>Númerica</v>
      </c>
      <c r="T141" s="174" t="str">
        <f>VLOOKUP($F141,'Plan de acci�n consolidado 2025'!$G$4:$X$484,15,0)</f>
        <v># de Monitoreos realizados / 2 Monitoreos programados</v>
      </c>
      <c r="U141" s="175">
        <f>VLOOKUP($F141,'Plan de acci�n consolidado 2025'!$G$4:$X$484,16,0)</f>
        <v>45691</v>
      </c>
      <c r="V141" s="175">
        <f>VLOOKUP($F141,'Plan de acci�n consolidado 2025'!$G$4:$X$484,17,0)</f>
        <v>45989</v>
      </c>
      <c r="W141" s="174" t="str">
        <f>VLOOKUP($F141,'Plan de acci�n consolidado 2025'!$G$4:$X$484,18,0)</f>
        <v>7200-DIRECCION DE HABEAS DATA</v>
      </c>
      <c r="X141" s="174">
        <v>50</v>
      </c>
      <c r="Y141" s="174">
        <v>50</v>
      </c>
      <c r="Z141" s="174" t="s">
        <v>2599</v>
      </c>
      <c r="AA141" s="289"/>
      <c r="AB141" s="290">
        <v>50</v>
      </c>
      <c r="AC141" s="290" t="s">
        <v>2600</v>
      </c>
      <c r="AD141" s="289"/>
      <c r="AE141" s="290">
        <v>0</v>
      </c>
      <c r="AF141" s="535">
        <v>25</v>
      </c>
    </row>
    <row r="142" spans="1:32 16384:16384" ht="58.5" customHeight="1" x14ac:dyDescent="0.25">
      <c r="A142" s="66" t="s">
        <v>903</v>
      </c>
      <c r="B142" s="288" t="s">
        <v>903</v>
      </c>
      <c r="C142" s="532" t="s">
        <v>2593</v>
      </c>
      <c r="D142" s="153">
        <v>0</v>
      </c>
      <c r="E142" s="153" t="s">
        <v>467</v>
      </c>
      <c r="F142" s="153" t="s">
        <v>903</v>
      </c>
      <c r="G142" s="153" t="s">
        <v>19</v>
      </c>
      <c r="H142" s="153">
        <v>0</v>
      </c>
      <c r="I142" s="153">
        <v>0</v>
      </c>
      <c r="J142" s="153">
        <v>0</v>
      </c>
      <c r="K142" s="153" t="s">
        <v>19</v>
      </c>
      <c r="L142" s="153">
        <v>0</v>
      </c>
      <c r="M142" s="153" t="s">
        <v>19</v>
      </c>
      <c r="N142" s="153" t="s">
        <v>614</v>
      </c>
      <c r="O142" s="153" t="s">
        <v>19</v>
      </c>
      <c r="P142" s="153" t="str">
        <f>VLOOKUP($F142,'Plan de acci�n consolidado 2025'!$G$4:$X$484,11,0)</f>
        <v>Realizar mesas de trabajo entre la Dirección de Habeas Data y la Dirección de Investigaciones para determinar el enfoque de cada monitoreo (Listado asistencia /único entregable)</v>
      </c>
      <c r="Q142" s="153">
        <f>VLOOKUP($F142,'Plan de acci�n consolidado 2025'!$G$4:$X$484,12,0)</f>
        <v>20</v>
      </c>
      <c r="R142" s="153">
        <f>VLOOKUP($F142,'Plan de acci�n consolidado 2025'!$G$4:$X$484,13,0)</f>
        <v>2</v>
      </c>
      <c r="S142" s="153" t="str">
        <f>VLOOKUP($F142,'Plan de acci�n consolidado 2025'!$G$4:$X$484,14,0)</f>
        <v>Númerica</v>
      </c>
      <c r="T142" s="153" t="str">
        <f>VLOOKUP($F142,'Plan de acci�n consolidado 2025'!$G$4:$X$484,15,0)</f>
        <v># de Mesas de trabajo realizadas / 2 Mesas de trabajo a realizar</v>
      </c>
      <c r="U142" s="182">
        <f>VLOOKUP($F142,'Plan de acci�n consolidado 2025'!$G$4:$X$484,16,0)</f>
        <v>45691</v>
      </c>
      <c r="V142" s="182">
        <f>VLOOKUP($F142,'Plan de acci�n consolidado 2025'!$G$4:$X$484,17,0)</f>
        <v>45842</v>
      </c>
      <c r="W142" s="153" t="str">
        <f>VLOOKUP($F142,'Plan de acci�n consolidado 2025'!$G$4:$X$484,18,0)</f>
        <v>7200-DIRECCION DE HABEAS DATA</v>
      </c>
      <c r="X142" s="153">
        <v>10</v>
      </c>
      <c r="Y142" s="153">
        <v>100</v>
      </c>
      <c r="Z142" s="153" t="s">
        <v>2601</v>
      </c>
      <c r="AA142" s="291"/>
      <c r="AB142" s="292">
        <v>100</v>
      </c>
      <c r="AC142" s="292" t="s">
        <v>2602</v>
      </c>
      <c r="AD142" s="291">
        <v>45811</v>
      </c>
      <c r="AE142" s="292">
        <v>100</v>
      </c>
      <c r="AF142" s="533">
        <v>10</v>
      </c>
      <c r="XFD142" s="66"/>
    </row>
    <row r="143" spans="1:32 16384:16384" ht="58.5" customHeight="1" x14ac:dyDescent="0.25">
      <c r="A143" s="66" t="s">
        <v>905</v>
      </c>
      <c r="B143" s="288" t="s">
        <v>905</v>
      </c>
      <c r="C143" s="532" t="s">
        <v>2593</v>
      </c>
      <c r="D143" s="153">
        <v>0</v>
      </c>
      <c r="E143" s="153" t="s">
        <v>467</v>
      </c>
      <c r="F143" s="153" t="s">
        <v>905</v>
      </c>
      <c r="G143" s="153" t="s">
        <v>19</v>
      </c>
      <c r="H143" s="153">
        <v>0</v>
      </c>
      <c r="I143" s="153">
        <v>0</v>
      </c>
      <c r="J143" s="153">
        <v>0</v>
      </c>
      <c r="K143" s="153" t="s">
        <v>19</v>
      </c>
      <c r="L143" s="153">
        <v>0</v>
      </c>
      <c r="M143" s="153" t="s">
        <v>19</v>
      </c>
      <c r="N143" s="153" t="s">
        <v>614</v>
      </c>
      <c r="O143" s="153" t="s">
        <v>19</v>
      </c>
      <c r="P143" s="153" t="str">
        <f>VLOOKUP($F143,'Plan de acci�n consolidado 2025'!$G$4:$X$484,11,0)</f>
        <v>Realizar informe respecto de las órdenes impartidas, de la ley 1266 de 2008. (Documento respecto de la ley 1266 de 2008/único entregable)</v>
      </c>
      <c r="Q143" s="153">
        <f>VLOOKUP($F143,'Plan de acci�n consolidado 2025'!$G$4:$X$484,12,0)</f>
        <v>40</v>
      </c>
      <c r="R143" s="153">
        <f>VLOOKUP($F143,'Plan de acci�n consolidado 2025'!$G$4:$X$484,13,0)</f>
        <v>1</v>
      </c>
      <c r="S143" s="153" t="str">
        <f>VLOOKUP($F143,'Plan de acci�n consolidado 2025'!$G$4:$X$484,14,0)</f>
        <v>Númerica</v>
      </c>
      <c r="T143" s="153" t="str">
        <f>VLOOKUP($F143,'Plan de acci�n consolidado 2025'!$G$4:$X$484,15,0)</f>
        <v># de Monitoreos realizados / 1 Monitoreos programados</v>
      </c>
      <c r="U143" s="182">
        <f>VLOOKUP($F143,'Plan de acci�n consolidado 2025'!$G$4:$X$484,16,0)</f>
        <v>45720</v>
      </c>
      <c r="V143" s="182">
        <f>VLOOKUP($F143,'Plan de acci�n consolidado 2025'!$G$4:$X$484,17,0)</f>
        <v>45835</v>
      </c>
      <c r="W143" s="153" t="str">
        <f>VLOOKUP($F143,'Plan de acci�n consolidado 2025'!$G$4:$X$484,18,0)</f>
        <v>7200-DIRECCION DE HABEAS DATA</v>
      </c>
      <c r="X143" s="153">
        <v>20</v>
      </c>
      <c r="Y143" s="153">
        <v>100</v>
      </c>
      <c r="Z143" s="153" t="s">
        <v>2599</v>
      </c>
      <c r="AA143" s="291">
        <v>45835</v>
      </c>
      <c r="AB143" s="292">
        <v>100</v>
      </c>
      <c r="AC143" s="292" t="s">
        <v>2603</v>
      </c>
      <c r="AD143" s="291">
        <v>45835</v>
      </c>
      <c r="AE143" s="292">
        <v>100</v>
      </c>
      <c r="AF143" s="533">
        <v>20</v>
      </c>
      <c r="XFD143" s="66"/>
    </row>
    <row r="144" spans="1:32 16384:16384" ht="58.5" customHeight="1" x14ac:dyDescent="0.25">
      <c r="A144" s="66" t="s">
        <v>907</v>
      </c>
      <c r="B144" s="288" t="s">
        <v>907</v>
      </c>
      <c r="C144" s="532" t="s">
        <v>2593</v>
      </c>
      <c r="D144" s="153">
        <v>0</v>
      </c>
      <c r="E144" s="153" t="s">
        <v>467</v>
      </c>
      <c r="F144" s="153" t="s">
        <v>907</v>
      </c>
      <c r="G144" s="153" t="s">
        <v>19</v>
      </c>
      <c r="H144" s="153">
        <v>0</v>
      </c>
      <c r="I144" s="153">
        <v>0</v>
      </c>
      <c r="J144" s="153">
        <v>0</v>
      </c>
      <c r="K144" s="153" t="s">
        <v>19</v>
      </c>
      <c r="L144" s="153">
        <v>0</v>
      </c>
      <c r="M144" s="153" t="s">
        <v>19</v>
      </c>
      <c r="N144" s="153" t="s">
        <v>614</v>
      </c>
      <c r="O144" s="153" t="s">
        <v>19</v>
      </c>
      <c r="P144" s="153" t="str">
        <f>VLOOKUP($F144,'Plan de acci�n consolidado 2025'!$G$4:$X$484,11,0)</f>
        <v>Realizar informe respecto de las órdenes impartidas, de la ley 1581 de 2012  (Documento respecto de la ley 1581 de 2012/único entregable)</v>
      </c>
      <c r="Q144" s="153">
        <f>VLOOKUP($F144,'Plan de acci�n consolidado 2025'!$G$4:$X$484,12,0)</f>
        <v>40</v>
      </c>
      <c r="R144" s="153">
        <f>VLOOKUP($F144,'Plan de acci�n consolidado 2025'!$G$4:$X$484,13,0)</f>
        <v>1</v>
      </c>
      <c r="S144" s="153" t="str">
        <f>VLOOKUP($F144,'Plan de acci�n consolidado 2025'!$G$4:$X$484,14,0)</f>
        <v>Númerica</v>
      </c>
      <c r="T144" s="153" t="str">
        <f>VLOOKUP($F144,'Plan de acci�n consolidado 2025'!$G$4:$X$484,15,0)</f>
        <v># de Monitoreos realizados / 1 Monitoreos programados</v>
      </c>
      <c r="U144" s="182">
        <f>VLOOKUP($F144,'Plan de acci�n consolidado 2025'!$G$4:$X$484,16,0)</f>
        <v>45839</v>
      </c>
      <c r="V144" s="182">
        <f>VLOOKUP($F144,'Plan de acci�n consolidado 2025'!$G$4:$X$484,17,0)</f>
        <v>45989</v>
      </c>
      <c r="W144" s="153" t="str">
        <f>VLOOKUP($F144,'Plan de acci�n consolidado 2025'!$G$4:$X$484,18,0)</f>
        <v>7200-DIRECCION DE HABEAS DATA</v>
      </c>
      <c r="X144" s="153">
        <v>20</v>
      </c>
      <c r="Y144" s="153">
        <v>0</v>
      </c>
      <c r="Z144" s="153">
        <v>0</v>
      </c>
      <c r="AA144" s="291"/>
      <c r="AB144" s="292">
        <v>0</v>
      </c>
      <c r="AC144" s="292">
        <v>0</v>
      </c>
      <c r="AD144" s="291"/>
      <c r="AE144" s="292">
        <v>0</v>
      </c>
      <c r="AF144" s="533">
        <v>0</v>
      </c>
      <c r="XFD144" s="66"/>
    </row>
    <row r="145" spans="1:32 16384:16384" ht="58.5" customHeight="1" x14ac:dyDescent="0.25">
      <c r="A145" s="183" t="s">
        <v>955</v>
      </c>
      <c r="B145" s="528" t="s">
        <v>955</v>
      </c>
      <c r="C145" s="534" t="s">
        <v>2523</v>
      </c>
      <c r="D145" s="174">
        <v>0</v>
      </c>
      <c r="E145" s="174" t="s">
        <v>460</v>
      </c>
      <c r="F145" s="174" t="s">
        <v>955</v>
      </c>
      <c r="G145" s="174" t="s">
        <v>479</v>
      </c>
      <c r="H145" s="174" t="s">
        <v>12</v>
      </c>
      <c r="I145" s="174" t="s">
        <v>1390</v>
      </c>
      <c r="J145" s="174" t="s">
        <v>1391</v>
      </c>
      <c r="K145" s="174" t="s">
        <v>1812</v>
      </c>
      <c r="L145" s="174">
        <v>0</v>
      </c>
      <c r="M145" s="174" t="s">
        <v>20</v>
      </c>
      <c r="N145" s="174" t="s">
        <v>614</v>
      </c>
      <c r="O145" s="174" t="s">
        <v>1556</v>
      </c>
      <c r="P145" s="174" t="str">
        <f>VLOOKUP($F145,'Plan de acci�n consolidado 2025'!$G$4:$X$484,11,0)</f>
        <v>Capacitaciones externas de acompañamiento a los operadores comunitarios respecto del Régimen diferencial de protección de usuarios, realizadas (Soportes de desarrollo de capacitaciones (Presentación  y/o listas asistencia  y/o fotos)</v>
      </c>
      <c r="Q145" s="174">
        <f>VLOOKUP($F145,'Plan de acci�n consolidado 2025'!$G$4:$X$484,12,0)</f>
        <v>50</v>
      </c>
      <c r="R145" s="174">
        <f>VLOOKUP($F145,'Plan de acci�n consolidado 2025'!$G$4:$X$484,13,0)</f>
        <v>10</v>
      </c>
      <c r="S145" s="174" t="str">
        <f>VLOOKUP($F145,'Plan de acci�n consolidado 2025'!$G$4:$X$484,14,0)</f>
        <v>Númerica</v>
      </c>
      <c r="T145" s="174" t="str">
        <f>VLOOKUP($F145,'Plan de acci�n consolidado 2025'!$G$4:$X$484,15,0)</f>
        <v># de Jornadas realizadas / 10 Jornadas a realizar</v>
      </c>
      <c r="U145" s="175">
        <f>VLOOKUP($F145,'Plan de acci�n consolidado 2025'!$G$4:$X$484,16,0)</f>
        <v>45672</v>
      </c>
      <c r="V145" s="175">
        <f>VLOOKUP($F145,'Plan de acci�n consolidado 2025'!$G$4:$X$484,17,0)</f>
        <v>46006</v>
      </c>
      <c r="W145" s="174" t="str">
        <f>VLOOKUP($F145,'Plan de acci�n consolidado 2025'!$G$4:$X$484,18,0)</f>
        <v>3200-DIRECCIÓN DE INVESTIGACIONES DE PROTECCIÓN DE USUARIOS DE SERVICIOS DE COMUNICACIONES</v>
      </c>
      <c r="X145" s="174">
        <v>50</v>
      </c>
      <c r="Y145" s="174">
        <v>50</v>
      </c>
      <c r="Z145" s="174" t="s">
        <v>2524</v>
      </c>
      <c r="AA145" s="289"/>
      <c r="AB145" s="290">
        <v>50</v>
      </c>
      <c r="AC145" s="290" t="s">
        <v>2258</v>
      </c>
      <c r="AD145" s="289"/>
      <c r="AE145" s="290">
        <v>0</v>
      </c>
      <c r="AF145" s="535">
        <v>25</v>
      </c>
    </row>
    <row r="146" spans="1:32 16384:16384" ht="58.5" customHeight="1" x14ac:dyDescent="0.25">
      <c r="A146" s="66" t="s">
        <v>958</v>
      </c>
      <c r="B146" s="288" t="s">
        <v>958</v>
      </c>
      <c r="C146" s="532" t="s">
        <v>2523</v>
      </c>
      <c r="D146" s="153">
        <v>0</v>
      </c>
      <c r="E146" s="153" t="s">
        <v>467</v>
      </c>
      <c r="F146" s="153" t="s">
        <v>958</v>
      </c>
      <c r="G146" s="153" t="s">
        <v>19</v>
      </c>
      <c r="H146" s="153">
        <v>0</v>
      </c>
      <c r="I146" s="153">
        <v>0</v>
      </c>
      <c r="J146" s="153">
        <v>0</v>
      </c>
      <c r="K146" s="153" t="s">
        <v>19</v>
      </c>
      <c r="L146" s="153">
        <v>0</v>
      </c>
      <c r="M146" s="153" t="s">
        <v>19</v>
      </c>
      <c r="N146" s="153" t="s">
        <v>614</v>
      </c>
      <c r="O146" s="153" t="s">
        <v>19</v>
      </c>
      <c r="P146" s="153" t="str">
        <f>VLOOKUP($F146,'Plan de acci�n consolidado 2025'!$G$4:$X$484,11,0)</f>
        <v>Definir el plan de trabajo de las capacitaciones a realizar (Temas y lugares donde se realizarán las capacitaciones) (Acta de reunión)</v>
      </c>
      <c r="Q146" s="153">
        <f>VLOOKUP($F146,'Plan de acci�n consolidado 2025'!$G$4:$X$484,12,0)</f>
        <v>50</v>
      </c>
      <c r="R146" s="153">
        <f>VLOOKUP($F146,'Plan de acci�n consolidado 2025'!$G$4:$X$484,13,0)</f>
        <v>1</v>
      </c>
      <c r="S146" s="153" t="str">
        <f>VLOOKUP($F146,'Plan de acci�n consolidado 2025'!$G$4:$X$484,14,0)</f>
        <v>Númerica</v>
      </c>
      <c r="T146" s="153" t="str">
        <f>VLOOKUP($F146,'Plan de acci�n consolidado 2025'!$G$4:$X$484,15,0)</f>
        <v># de Reunión realizada / 1 Reuniones a realizar</v>
      </c>
      <c r="U146" s="182">
        <f>VLOOKUP($F146,'Plan de acci�n consolidado 2025'!$G$4:$X$484,16,0)</f>
        <v>45672</v>
      </c>
      <c r="V146" s="182">
        <f>VLOOKUP($F146,'Plan de acci�n consolidado 2025'!$G$4:$X$484,17,0)</f>
        <v>45702</v>
      </c>
      <c r="W146" s="153" t="str">
        <f>VLOOKUP($F146,'Plan de acci�n consolidado 2025'!$G$4:$X$484,18,0)</f>
        <v>3200-DIRECCIÓN DE INVESTIGACIONES DE PROTECCIÓN DE USUARIOS DE SERVICIOS DE COMUNICACIONES</v>
      </c>
      <c r="X146" s="153">
        <v>25</v>
      </c>
      <c r="Y146" s="153">
        <v>100</v>
      </c>
      <c r="Z146" s="153" t="s">
        <v>2525</v>
      </c>
      <c r="AA146" s="291">
        <v>45681</v>
      </c>
      <c r="AB146" s="292">
        <v>100</v>
      </c>
      <c r="AC146" s="292" t="s">
        <v>2526</v>
      </c>
      <c r="AD146" s="291">
        <v>45700</v>
      </c>
      <c r="AE146" s="292">
        <v>100</v>
      </c>
      <c r="AF146" s="533">
        <v>25</v>
      </c>
      <c r="XFD146" s="66"/>
    </row>
    <row r="147" spans="1:32 16384:16384" ht="58.5" customHeight="1" x14ac:dyDescent="0.25">
      <c r="A147" s="66" t="s">
        <v>960</v>
      </c>
      <c r="B147" s="288" t="s">
        <v>960</v>
      </c>
      <c r="C147" s="532" t="s">
        <v>2523</v>
      </c>
      <c r="D147" s="153">
        <v>0</v>
      </c>
      <c r="E147" s="153" t="s">
        <v>467</v>
      </c>
      <c r="F147" s="153" t="s">
        <v>960</v>
      </c>
      <c r="G147" s="153" t="s">
        <v>19</v>
      </c>
      <c r="H147" s="153">
        <v>0</v>
      </c>
      <c r="I147" s="153">
        <v>0</v>
      </c>
      <c r="J147" s="153">
        <v>0</v>
      </c>
      <c r="K147" s="153" t="s">
        <v>19</v>
      </c>
      <c r="L147" s="153">
        <v>0</v>
      </c>
      <c r="M147" s="153" t="s">
        <v>19</v>
      </c>
      <c r="N147" s="153" t="s">
        <v>614</v>
      </c>
      <c r="O147" s="153" t="s">
        <v>19</v>
      </c>
      <c r="P147" s="153" t="str">
        <f>VLOOKUP($F147,'Plan de acci�n consolidado 2025'!$G$4:$X$484,11,0)</f>
        <v>Realizar las jornadas de capacitación (Soportes de desarrollo de capacitaciones (Presentación  y/o listas asistencia  y/o fotos)</v>
      </c>
      <c r="Q147" s="153">
        <f>VLOOKUP($F147,'Plan de acci�n consolidado 2025'!$G$4:$X$484,12,0)</f>
        <v>50</v>
      </c>
      <c r="R147" s="153">
        <f>VLOOKUP($F147,'Plan de acci�n consolidado 2025'!$G$4:$X$484,13,0)</f>
        <v>10</v>
      </c>
      <c r="S147" s="153" t="str">
        <f>VLOOKUP($F147,'Plan de acci�n consolidado 2025'!$G$4:$X$484,14,0)</f>
        <v>Númerica</v>
      </c>
      <c r="T147" s="153" t="str">
        <f>VLOOKUP($F147,'Plan de acci�n consolidado 2025'!$G$4:$X$484,15,0)</f>
        <v># de Jornadas realizadas / 10 Jornadas a realizar</v>
      </c>
      <c r="U147" s="182">
        <f>VLOOKUP($F147,'Plan de acci�n consolidado 2025'!$G$4:$X$484,16,0)</f>
        <v>45705</v>
      </c>
      <c r="V147" s="182">
        <f>VLOOKUP($F147,'Plan de acci�n consolidado 2025'!$G$4:$X$484,17,0)</f>
        <v>46006</v>
      </c>
      <c r="W147" s="153" t="str">
        <f>VLOOKUP($F147,'Plan de acci�n consolidado 2025'!$G$4:$X$484,18,0)</f>
        <v>3200-DIRECCIÓN DE INVESTIGACIONES DE PROTECCIÓN DE USUARIOS DE SERVICIOS DE COMUNICACIONES</v>
      </c>
      <c r="X147" s="153">
        <v>25</v>
      </c>
      <c r="Y147" s="153">
        <v>100</v>
      </c>
      <c r="Z147" s="153" t="s">
        <v>2527</v>
      </c>
      <c r="AA147" s="291"/>
      <c r="AB147" s="292">
        <v>100</v>
      </c>
      <c r="AC147" s="292" t="s">
        <v>1992</v>
      </c>
      <c r="AD147" s="291"/>
      <c r="AE147" s="292">
        <v>0</v>
      </c>
      <c r="AF147" s="533">
        <v>25</v>
      </c>
      <c r="XFD147" s="66"/>
    </row>
    <row r="148" spans="1:32 16384:16384" ht="58.5" customHeight="1" x14ac:dyDescent="0.25">
      <c r="A148" s="183" t="s">
        <v>961</v>
      </c>
      <c r="B148" s="528" t="s">
        <v>961</v>
      </c>
      <c r="C148" s="534" t="s">
        <v>2523</v>
      </c>
      <c r="D148" s="174">
        <v>0</v>
      </c>
      <c r="E148" s="174" t="s">
        <v>460</v>
      </c>
      <c r="F148" s="174" t="s">
        <v>961</v>
      </c>
      <c r="G148" s="174" t="s">
        <v>462</v>
      </c>
      <c r="H148" s="174" t="s">
        <v>9</v>
      </c>
      <c r="I148" s="174" t="s">
        <v>1396</v>
      </c>
      <c r="J148" s="174" t="s">
        <v>1434</v>
      </c>
      <c r="K148" s="174" t="s">
        <v>1812</v>
      </c>
      <c r="L148" s="174">
        <v>0</v>
      </c>
      <c r="M148" s="174" t="s">
        <v>20</v>
      </c>
      <c r="N148" s="174" t="s">
        <v>614</v>
      </c>
      <c r="O148" s="174">
        <v>0</v>
      </c>
      <c r="P148" s="174" t="str">
        <f>VLOOKUP($F148,'Plan de acci�n consolidado 2025'!$G$4:$X$484,11,0)</f>
        <v>Recursos de reposición decididos en 6 meses o menos ( Listado definitivo realizado).</v>
      </c>
      <c r="Q148" s="174">
        <f>VLOOKUP($F148,'Plan de acci�n consolidado 2025'!$G$4:$X$484,12,0)</f>
        <v>50</v>
      </c>
      <c r="R148" s="174">
        <f>VLOOKUP($F148,'Plan de acci�n consolidado 2025'!$G$4:$X$484,13,0)</f>
        <v>80</v>
      </c>
      <c r="S148" s="174" t="str">
        <f>VLOOKUP($F148,'Plan de acci�n consolidado 2025'!$G$4:$X$484,14,0)</f>
        <v>Porcentual</v>
      </c>
      <c r="T148" s="174" t="str">
        <f>VLOOKUP($F148,'Plan de acci�n consolidado 2025'!$G$4:$X$484,15,0)</f>
        <v>% de Listado Total recursos periodo / 80% de Listado recursos tramitados en menos de 6 meses</v>
      </c>
      <c r="U148" s="175">
        <f>VLOOKUP($F148,'Plan de acci�n consolidado 2025'!$G$4:$X$484,16,0)</f>
        <v>45659</v>
      </c>
      <c r="V148" s="175">
        <f>VLOOKUP($F148,'Plan de acci�n consolidado 2025'!$G$4:$X$484,17,0)</f>
        <v>46021</v>
      </c>
      <c r="W148" s="174" t="str">
        <f>VLOOKUP($F148,'Plan de acci�n consolidado 2025'!$G$4:$X$484,18,0)</f>
        <v>3200-DIRECCIÓN DE INVESTIGACIONES DE PROTECCIÓN DE USUARIOS DE SERVICIOS DE COMUNICACIONES</v>
      </c>
      <c r="X148" s="174">
        <v>50</v>
      </c>
      <c r="Y148" s="174">
        <v>0</v>
      </c>
      <c r="Z148" s="174">
        <v>0</v>
      </c>
      <c r="AA148" s="289"/>
      <c r="AB148" s="290">
        <v>0</v>
      </c>
      <c r="AC148" s="290">
        <v>0</v>
      </c>
      <c r="AD148" s="289"/>
      <c r="AE148" s="290">
        <v>0</v>
      </c>
      <c r="AF148" s="535">
        <v>0</v>
      </c>
    </row>
    <row r="149" spans="1:32 16384:16384" ht="58.5" customHeight="1" x14ac:dyDescent="0.25">
      <c r="A149" s="66" t="s">
        <v>963</v>
      </c>
      <c r="B149" s="288" t="s">
        <v>963</v>
      </c>
      <c r="C149" s="532" t="s">
        <v>2523</v>
      </c>
      <c r="D149" s="153">
        <v>0</v>
      </c>
      <c r="E149" s="153" t="s">
        <v>467</v>
      </c>
      <c r="F149" s="153" t="s">
        <v>963</v>
      </c>
      <c r="G149" s="153" t="s">
        <v>19</v>
      </c>
      <c r="H149" s="153">
        <v>0</v>
      </c>
      <c r="I149" s="153">
        <v>0</v>
      </c>
      <c r="J149" s="153">
        <v>0</v>
      </c>
      <c r="K149" s="153" t="s">
        <v>19</v>
      </c>
      <c r="L149" s="153">
        <v>0</v>
      </c>
      <c r="M149" s="153" t="s">
        <v>19</v>
      </c>
      <c r="N149" s="153" t="s">
        <v>614</v>
      </c>
      <c r="O149" s="153" t="s">
        <v>19</v>
      </c>
      <c r="P149" s="153" t="str">
        <f>VLOOKUP($F149,'Plan de acci�n consolidado 2025'!$G$4:$X$484,11,0)</f>
        <v>Realizar un inventario que identifique los recursos de reposición radicados entre el 15 de agosto de 2024 y el 15 de enero de 2025, incluyendo la información necesaria para verificar su cumplimiento (Listado con celdas definidas)</v>
      </c>
      <c r="Q149" s="153">
        <f>VLOOKUP($F149,'Plan de acci�n consolidado 2025'!$G$4:$X$484,12,0)</f>
        <v>25</v>
      </c>
      <c r="R149" s="153">
        <f>VLOOKUP($F149,'Plan de acci�n consolidado 2025'!$G$4:$X$484,13,0)</f>
        <v>1</v>
      </c>
      <c r="S149" s="153" t="str">
        <f>VLOOKUP($F149,'Plan de acci�n consolidado 2025'!$G$4:$X$484,14,0)</f>
        <v>Númerica</v>
      </c>
      <c r="T149" s="153" t="str">
        <f>VLOOKUP($F149,'Plan de acci�n consolidado 2025'!$G$4:$X$484,15,0)</f>
        <v># de Listado realizado / 1 Listado a realizar</v>
      </c>
      <c r="U149" s="182">
        <f>VLOOKUP($F149,'Plan de acci�n consolidado 2025'!$G$4:$X$484,16,0)</f>
        <v>45659</v>
      </c>
      <c r="V149" s="182">
        <f>VLOOKUP($F149,'Plan de acci�n consolidado 2025'!$G$4:$X$484,17,0)</f>
        <v>45730</v>
      </c>
      <c r="W149" s="153" t="str">
        <f>VLOOKUP($F149,'Plan de acci�n consolidado 2025'!$G$4:$X$484,18,0)</f>
        <v>3200-DIRECCIÓN DE INVESTIGACIONES DE PROTECCIÓN DE USUARIOS DE SERVICIOS DE COMUNICACIONES</v>
      </c>
      <c r="X149" s="153">
        <v>12.5</v>
      </c>
      <c r="Y149" s="153">
        <v>100</v>
      </c>
      <c r="Z149" s="153" t="s">
        <v>2528</v>
      </c>
      <c r="AA149" s="291">
        <v>45693</v>
      </c>
      <c r="AB149" s="292">
        <v>100</v>
      </c>
      <c r="AC149" s="292" t="s">
        <v>2529</v>
      </c>
      <c r="AD149" s="291">
        <v>45693</v>
      </c>
      <c r="AE149" s="292">
        <v>100</v>
      </c>
      <c r="AF149" s="533">
        <v>12.5</v>
      </c>
      <c r="XFD149" s="66"/>
    </row>
    <row r="150" spans="1:32 16384:16384" ht="58.5" customHeight="1" x14ac:dyDescent="0.25">
      <c r="A150" s="66" t="s">
        <v>965</v>
      </c>
      <c r="B150" s="288" t="s">
        <v>965</v>
      </c>
      <c r="C150" s="532" t="s">
        <v>2523</v>
      </c>
      <c r="D150" s="153">
        <v>0</v>
      </c>
      <c r="E150" s="153" t="s">
        <v>467</v>
      </c>
      <c r="F150" s="153" t="s">
        <v>965</v>
      </c>
      <c r="G150" s="153" t="s">
        <v>19</v>
      </c>
      <c r="H150" s="153">
        <v>0</v>
      </c>
      <c r="I150" s="153">
        <v>0</v>
      </c>
      <c r="J150" s="153">
        <v>0</v>
      </c>
      <c r="K150" s="153" t="s">
        <v>19</v>
      </c>
      <c r="L150" s="153">
        <v>0</v>
      </c>
      <c r="M150" s="153" t="s">
        <v>19</v>
      </c>
      <c r="N150" s="153" t="s">
        <v>614</v>
      </c>
      <c r="O150" s="153" t="s">
        <v>19</v>
      </c>
      <c r="P150" s="153" t="str">
        <f>VLOOKUP($F150,'Plan de acci�n consolidado 2025'!$G$4:$X$484,11,0)</f>
        <v>Actualizar periodicamente el listado, incorporando los recursos de reposición ingresados desde el 15 de enero hasta el 30 de junio de 2025.  (Listado)</v>
      </c>
      <c r="Q150" s="153">
        <f>VLOOKUP($F150,'Plan de acci�n consolidado 2025'!$G$4:$X$484,12,0)</f>
        <v>25</v>
      </c>
      <c r="R150" s="153">
        <f>VLOOKUP($F150,'Plan de acci�n consolidado 2025'!$G$4:$X$484,13,0)</f>
        <v>1</v>
      </c>
      <c r="S150" s="153" t="str">
        <f>VLOOKUP($F150,'Plan de acci�n consolidado 2025'!$G$4:$X$484,14,0)</f>
        <v>Númerica</v>
      </c>
      <c r="T150" s="153" t="str">
        <f>VLOOKUP($F150,'Plan de acci�n consolidado 2025'!$G$4:$X$484,15,0)</f>
        <v># de Listado realizado / 1 Listado a realizar</v>
      </c>
      <c r="U150" s="182">
        <f>VLOOKUP($F150,'Plan de acci�n consolidado 2025'!$G$4:$X$484,16,0)</f>
        <v>45659</v>
      </c>
      <c r="V150" s="182">
        <f>VLOOKUP($F150,'Plan de acci�n consolidado 2025'!$G$4:$X$484,17,0)</f>
        <v>45853</v>
      </c>
      <c r="W150" s="153" t="str">
        <f>VLOOKUP($F150,'Plan de acci�n consolidado 2025'!$G$4:$X$484,18,0)</f>
        <v>3200-DIRECCIÓN DE INVESTIGACIONES DE PROTECCIÓN DE USUARIOS DE SERVICIOS DE COMUNICACIONES</v>
      </c>
      <c r="X150" s="153">
        <v>12.5</v>
      </c>
      <c r="Y150" s="153">
        <v>100</v>
      </c>
      <c r="Z150" s="153" t="s">
        <v>2530</v>
      </c>
      <c r="AA150" s="291"/>
      <c r="AB150" s="292">
        <v>100</v>
      </c>
      <c r="AC150" s="292" t="s">
        <v>2531</v>
      </c>
      <c r="AD150" s="291"/>
      <c r="AE150" s="292">
        <v>100</v>
      </c>
      <c r="AF150" s="533">
        <v>12.5</v>
      </c>
      <c r="XFD150" s="66"/>
    </row>
    <row r="151" spans="1:32 16384:16384" ht="58.5" customHeight="1" x14ac:dyDescent="0.25">
      <c r="A151" s="66" t="s">
        <v>966</v>
      </c>
      <c r="B151" s="288" t="s">
        <v>966</v>
      </c>
      <c r="C151" s="532" t="s">
        <v>2523</v>
      </c>
      <c r="D151" s="153">
        <v>0</v>
      </c>
      <c r="E151" s="153" t="s">
        <v>467</v>
      </c>
      <c r="F151" s="153" t="s">
        <v>966</v>
      </c>
      <c r="G151" s="153" t="s">
        <v>19</v>
      </c>
      <c r="H151" s="153">
        <v>0</v>
      </c>
      <c r="I151" s="153">
        <v>0</v>
      </c>
      <c r="J151" s="153">
        <v>0</v>
      </c>
      <c r="K151" s="153" t="s">
        <v>19</v>
      </c>
      <c r="L151" s="153">
        <v>0</v>
      </c>
      <c r="M151" s="153" t="s">
        <v>19</v>
      </c>
      <c r="N151" s="153" t="s">
        <v>614</v>
      </c>
      <c r="O151" s="153" t="s">
        <v>19</v>
      </c>
      <c r="P151" s="153" t="str">
        <f>VLOOKUP($F151,'Plan de acci�n consolidado 2025'!$G$4:$X$484,11,0)</f>
        <v>Resolver los recursos de reposición identificados en el inventario de la actividad anterior en 6 meses o menos (listado definitivo realizado)</v>
      </c>
      <c r="Q151" s="153">
        <f>VLOOKUP($F151,'Plan de acci�n consolidado 2025'!$G$4:$X$484,12,0)</f>
        <v>50</v>
      </c>
      <c r="R151" s="153">
        <f>VLOOKUP($F151,'Plan de acci�n consolidado 2025'!$G$4:$X$484,13,0)</f>
        <v>80</v>
      </c>
      <c r="S151" s="153" t="str">
        <f>VLOOKUP($F151,'Plan de acci�n consolidado 2025'!$G$4:$X$484,14,0)</f>
        <v>Porcentual</v>
      </c>
      <c r="T151" s="153" t="str">
        <f>VLOOKUP($F151,'Plan de acci�n consolidado 2025'!$G$4:$X$484,15,0)</f>
        <v>% de Listado recursos periodo actualizado / 80% de Listado recursos periodo a actualizar</v>
      </c>
      <c r="U151" s="182">
        <f>VLOOKUP($F151,'Plan de acci�n consolidado 2025'!$G$4:$X$484,16,0)</f>
        <v>45659</v>
      </c>
      <c r="V151" s="182">
        <f>VLOOKUP($F151,'Plan de acci�n consolidado 2025'!$G$4:$X$484,17,0)</f>
        <v>46021</v>
      </c>
      <c r="W151" s="153" t="str">
        <f>VLOOKUP($F151,'Plan de acci�n consolidado 2025'!$G$4:$X$484,18,0)</f>
        <v>3200-DIRECCIÓN DE INVESTIGACIONES DE PROTECCIÓN DE USUARIOS DE SERVICIOS DE COMUNICACIONES</v>
      </c>
      <c r="X151" s="153">
        <v>25</v>
      </c>
      <c r="Y151" s="153">
        <v>41</v>
      </c>
      <c r="Z151" s="153" t="s">
        <v>2532</v>
      </c>
      <c r="AA151" s="291"/>
      <c r="AB151" s="292">
        <v>41</v>
      </c>
      <c r="AC151" s="292" t="s">
        <v>2533</v>
      </c>
      <c r="AD151" s="291"/>
      <c r="AE151" s="292">
        <v>0</v>
      </c>
      <c r="AF151" s="533">
        <v>10.25</v>
      </c>
      <c r="XFD151" s="66"/>
    </row>
    <row r="152" spans="1:32 16384:16384" ht="58.5" customHeight="1" x14ac:dyDescent="0.25">
      <c r="A152" s="183" t="s">
        <v>1188</v>
      </c>
      <c r="B152" s="528" t="s">
        <v>1188</v>
      </c>
      <c r="C152" s="534" t="s">
        <v>2217</v>
      </c>
      <c r="D152" s="174">
        <v>2</v>
      </c>
      <c r="E152" s="174" t="s">
        <v>460</v>
      </c>
      <c r="F152" s="174" t="s">
        <v>1188</v>
      </c>
      <c r="G152" s="174" t="s">
        <v>479</v>
      </c>
      <c r="H152" s="174" t="s">
        <v>10</v>
      </c>
      <c r="I152" s="174" t="s">
        <v>1394</v>
      </c>
      <c r="J152" s="174" t="s">
        <v>1395</v>
      </c>
      <c r="K152" s="174" t="s">
        <v>19</v>
      </c>
      <c r="L152" s="174">
        <v>0</v>
      </c>
      <c r="M152" s="174" t="s">
        <v>38</v>
      </c>
      <c r="N152" s="174" t="s">
        <v>614</v>
      </c>
      <c r="O152" s="174" t="s">
        <v>1561</v>
      </c>
      <c r="P152" s="174" t="str">
        <f>VLOOKUP($F152,'Plan de acci�n consolidado 2025'!$G$4:$X$484,11,0)</f>
        <v>Campañas de control preventivo en los sectores eléctrico, seguridad vial, hogar y construcción e hidrocarburos, realizadas  (Informe con análisis del desarrollo de la campaña)</v>
      </c>
      <c r="Q152" s="174">
        <f>VLOOKUP($F152,'Plan de acci�n consolidado 2025'!$G$4:$X$484,12,0)</f>
        <v>14</v>
      </c>
      <c r="R152" s="174">
        <f>VLOOKUP($F152,'Plan de acci�n consolidado 2025'!$G$4:$X$484,13,0)</f>
        <v>4</v>
      </c>
      <c r="S152" s="174" t="str">
        <f>VLOOKUP($F152,'Plan de acci�n consolidado 2025'!$G$4:$X$484,14,0)</f>
        <v>Númerica</v>
      </c>
      <c r="T152" s="174" t="str">
        <f>VLOOKUP($F152,'Plan de acci�n consolidado 2025'!$G$4:$X$484,15,0)</f>
        <v># de Informes con análisis del desarrollo de la campaña realizados / 4 Informes con análisis del desarrollo de la campaña a realizar</v>
      </c>
      <c r="U152" s="175">
        <f>VLOOKUP($F152,'Plan de acci�n consolidado 2025'!$G$4:$X$484,16,0)</f>
        <v>45670</v>
      </c>
      <c r="V152" s="175">
        <f>VLOOKUP($F152,'Plan de acci�n consolidado 2025'!$G$4:$X$484,17,0)</f>
        <v>46022</v>
      </c>
      <c r="W152" s="174" t="str">
        <f>VLOOKUP($F152,'Plan de acci�n consolidado 2025'!$G$4:$X$484,18,0)</f>
        <v>6000-DESPACHO DEL SUPERINTENDENTE DELEGADO PARA EL CONTROL Y VERIFICACIÓN DE REGLAMENTOS TÉCNICOS Y METROLOGÍA LEGAL</v>
      </c>
      <c r="X152" s="174">
        <v>14</v>
      </c>
      <c r="Y152" s="174">
        <v>0</v>
      </c>
      <c r="Z152" s="174">
        <v>0</v>
      </c>
      <c r="AA152" s="289"/>
      <c r="AB152" s="290">
        <v>0</v>
      </c>
      <c r="AC152" s="290">
        <v>0</v>
      </c>
      <c r="AD152" s="289"/>
      <c r="AE152" s="290">
        <v>0</v>
      </c>
      <c r="AF152" s="535">
        <v>0</v>
      </c>
    </row>
    <row r="153" spans="1:32 16384:16384" ht="58.5" customHeight="1" x14ac:dyDescent="0.25">
      <c r="A153" s="66" t="s">
        <v>1189</v>
      </c>
      <c r="B153" s="288" t="s">
        <v>1189</v>
      </c>
      <c r="C153" s="532" t="s">
        <v>2217</v>
      </c>
      <c r="D153" s="153">
        <v>2</v>
      </c>
      <c r="E153" s="153" t="s">
        <v>467</v>
      </c>
      <c r="F153" s="153" t="s">
        <v>1189</v>
      </c>
      <c r="G153" s="153" t="s">
        <v>19</v>
      </c>
      <c r="H153" s="153">
        <v>0</v>
      </c>
      <c r="I153" s="153">
        <v>0</v>
      </c>
      <c r="J153" s="153">
        <v>0</v>
      </c>
      <c r="K153" s="153" t="s">
        <v>19</v>
      </c>
      <c r="L153" s="153">
        <v>0</v>
      </c>
      <c r="M153" s="153" t="s">
        <v>19</v>
      </c>
      <c r="N153" s="153" t="s">
        <v>614</v>
      </c>
      <c r="O153" s="153" t="s">
        <v>19</v>
      </c>
      <c r="P153" s="153" t="str">
        <f>VLOOKUP($F153,'Plan de acci�n consolidado 2025'!$G$4:$X$484,11,0)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Q153" s="153">
        <f>VLOOKUP($F153,'Plan de acci�n consolidado 2025'!$G$4:$X$484,12,0)</f>
        <v>20</v>
      </c>
      <c r="R153" s="153">
        <f>VLOOKUP($F153,'Plan de acci�n consolidado 2025'!$G$4:$X$484,13,0)</f>
        <v>4</v>
      </c>
      <c r="S153" s="153" t="str">
        <f>VLOOKUP($F153,'Plan de acci�n consolidado 2025'!$G$4:$X$484,14,0)</f>
        <v>Númerica</v>
      </c>
      <c r="T153" s="153" t="str">
        <f>VLOOKUP($F153,'Plan de acci�n consolidado 2025'!$G$4:$X$484,15,0)</f>
        <v># de Campañas planificadas / 4 Campañas programadas</v>
      </c>
      <c r="U153" s="182">
        <f>VLOOKUP($F153,'Plan de acci�n consolidado 2025'!$G$4:$X$484,16,0)</f>
        <v>45670</v>
      </c>
      <c r="V153" s="182">
        <f>VLOOKUP($F153,'Plan de acci�n consolidado 2025'!$G$4:$X$484,17,0)</f>
        <v>45897</v>
      </c>
      <c r="W153" s="153" t="str">
        <f>VLOOKUP($F153,'Plan de acci�n consolidado 2025'!$G$4:$X$484,18,0)</f>
        <v>6000-DESPACHO DEL SUPERINTENDENTE DELEGADO PARA EL CONTROL Y VERIFICACIÓN DE REGLAMENTOS TÉCNICOS Y METROLOGÍA LEGAL</v>
      </c>
      <c r="X153" s="153">
        <v>2.8</v>
      </c>
      <c r="Y153" s="153">
        <v>100</v>
      </c>
      <c r="Z153" s="153" t="s">
        <v>2218</v>
      </c>
      <c r="AA153" s="291">
        <v>45895</v>
      </c>
      <c r="AB153" s="292">
        <v>100</v>
      </c>
      <c r="AC153" s="292" t="s">
        <v>2219</v>
      </c>
      <c r="AD153" s="291">
        <v>45895</v>
      </c>
      <c r="AE153" s="292">
        <v>100</v>
      </c>
      <c r="AF153" s="533">
        <v>2.8</v>
      </c>
      <c r="XFD153" s="66"/>
    </row>
    <row r="154" spans="1:32 16384:16384" ht="58.5" customHeight="1" x14ac:dyDescent="0.25">
      <c r="A154" s="66" t="s">
        <v>1190</v>
      </c>
      <c r="B154" s="288" t="s">
        <v>1190</v>
      </c>
      <c r="C154" s="532" t="s">
        <v>2217</v>
      </c>
      <c r="D154" s="153">
        <v>2</v>
      </c>
      <c r="E154" s="153" t="s">
        <v>467</v>
      </c>
      <c r="F154" s="153" t="s">
        <v>1190</v>
      </c>
      <c r="G154" s="153" t="s">
        <v>19</v>
      </c>
      <c r="H154" s="153">
        <v>0</v>
      </c>
      <c r="I154" s="153">
        <v>0</v>
      </c>
      <c r="J154" s="153">
        <v>0</v>
      </c>
      <c r="K154" s="153" t="s">
        <v>19</v>
      </c>
      <c r="L154" s="153">
        <v>0</v>
      </c>
      <c r="M154" s="153" t="s">
        <v>19</v>
      </c>
      <c r="N154" s="153" t="s">
        <v>614</v>
      </c>
      <c r="O154" s="153" t="s">
        <v>19</v>
      </c>
      <c r="P154" s="153" t="str">
        <f>VLOOKUP($F154,'Plan de acci�n consolidado 2025'!$G$4:$X$484,11,0)</f>
        <v>Establecer el cronograma de visitas y requerimientos de cada una de las campañas en los sectores definidos (Cronograma)</v>
      </c>
      <c r="Q154" s="153">
        <f>VLOOKUP($F154,'Plan de acci�n consolidado 2025'!$G$4:$X$484,12,0)</f>
        <v>20</v>
      </c>
      <c r="R154" s="153">
        <f>VLOOKUP($F154,'Plan de acci�n consolidado 2025'!$G$4:$X$484,13,0)</f>
        <v>4</v>
      </c>
      <c r="S154" s="153" t="str">
        <f>VLOOKUP($F154,'Plan de acci�n consolidado 2025'!$G$4:$X$484,14,0)</f>
        <v>Númerica</v>
      </c>
      <c r="T154" s="153" t="str">
        <f>VLOOKUP($F154,'Plan de acci�n consolidado 2025'!$G$4:$X$484,15,0)</f>
        <v># de Cronogramas elaborados / 4 Cronogramas programados</v>
      </c>
      <c r="U154" s="182">
        <f>VLOOKUP($F154,'Plan de acci�n consolidado 2025'!$G$4:$X$484,16,0)</f>
        <v>45670</v>
      </c>
      <c r="V154" s="182">
        <f>VLOOKUP($F154,'Plan de acci�n consolidado 2025'!$G$4:$X$484,17,0)</f>
        <v>46022</v>
      </c>
      <c r="W154" s="153" t="str">
        <f>VLOOKUP($F154,'Plan de acci�n consolidado 2025'!$G$4:$X$484,18,0)</f>
        <v>6000-DESPACHO DEL SUPERINTENDENTE DELEGADO PARA EL CONTROL Y VERIFICACIÓN DE REGLAMENTOS TÉCNICOS Y METROLOGÍA LEGAL</v>
      </c>
      <c r="X154" s="153">
        <v>2.8</v>
      </c>
      <c r="Y154" s="153">
        <v>0</v>
      </c>
      <c r="Z154" s="153">
        <v>0</v>
      </c>
      <c r="AA154" s="291"/>
      <c r="AB154" s="292">
        <v>0</v>
      </c>
      <c r="AC154" s="292">
        <v>0</v>
      </c>
      <c r="AD154" s="291"/>
      <c r="AE154" s="292">
        <v>0</v>
      </c>
      <c r="AF154" s="533">
        <v>0</v>
      </c>
      <c r="XFD154" s="66"/>
    </row>
    <row r="155" spans="1:32 16384:16384" ht="58.5" customHeight="1" x14ac:dyDescent="0.25">
      <c r="A155" s="66" t="s">
        <v>1191</v>
      </c>
      <c r="B155" s="288" t="s">
        <v>1191</v>
      </c>
      <c r="C155" s="532" t="s">
        <v>2217</v>
      </c>
      <c r="D155" s="153">
        <v>2</v>
      </c>
      <c r="E155" s="153" t="s">
        <v>467</v>
      </c>
      <c r="F155" s="153" t="s">
        <v>1191</v>
      </c>
      <c r="G155" s="153" t="s">
        <v>19</v>
      </c>
      <c r="H155" s="153">
        <v>0</v>
      </c>
      <c r="I155" s="153">
        <v>0</v>
      </c>
      <c r="J155" s="153">
        <v>0</v>
      </c>
      <c r="K155" s="153" t="s">
        <v>19</v>
      </c>
      <c r="L155" s="153">
        <v>0</v>
      </c>
      <c r="M155" s="153" t="s">
        <v>19</v>
      </c>
      <c r="N155" s="153" t="s">
        <v>614</v>
      </c>
      <c r="O155" s="153" t="s">
        <v>19</v>
      </c>
      <c r="P155" s="153" t="str">
        <f>VLOOKUP($F155,'Plan de acci�n consolidado 2025'!$G$4:$X$484,11,0)</f>
        <v>Ejecutar el cronograma de visitas y requerimientos (Seguimiento al cronograma)</v>
      </c>
      <c r="Q155" s="153">
        <f>VLOOKUP($F155,'Plan de acci�n consolidado 2025'!$G$4:$X$484,12,0)</f>
        <v>30</v>
      </c>
      <c r="R155" s="153">
        <f>VLOOKUP($F155,'Plan de acci�n consolidado 2025'!$G$4:$X$484,13,0)</f>
        <v>100</v>
      </c>
      <c r="S155" s="153" t="str">
        <f>VLOOKUP($F155,'Plan de acci�n consolidado 2025'!$G$4:$X$484,14,0)</f>
        <v>Porcentual</v>
      </c>
      <c r="T155" s="153" t="str">
        <f>VLOOKUP($F155,'Plan de acci�n consolidado 2025'!$G$4:$X$484,15,0)</f>
        <v>% de Actividades ejecutadas / 100% de Actividades programadas</v>
      </c>
      <c r="U155" s="182">
        <f>VLOOKUP($F155,'Plan de acci�n consolidado 2025'!$G$4:$X$484,16,0)</f>
        <v>45670</v>
      </c>
      <c r="V155" s="182">
        <f>VLOOKUP($F155,'Plan de acci�n consolidado 2025'!$G$4:$X$484,17,0)</f>
        <v>46022</v>
      </c>
      <c r="W155" s="153" t="str">
        <f>VLOOKUP($F155,'Plan de acci�n consolidado 2025'!$G$4:$X$484,18,0)</f>
        <v>6000-DESPACHO DEL SUPERINTENDENTE DELEGADO PARA EL CONTROL Y VERIFICACIÓN DE REGLAMENTOS TÉCNICOS Y METROLOGÍA LEGAL</v>
      </c>
      <c r="X155" s="153">
        <v>4.2</v>
      </c>
      <c r="Y155" s="153">
        <v>0</v>
      </c>
      <c r="Z155" s="153">
        <v>0</v>
      </c>
      <c r="AA155" s="291"/>
      <c r="AB155" s="292">
        <v>0</v>
      </c>
      <c r="AC155" s="292">
        <v>0</v>
      </c>
      <c r="AD155" s="291"/>
      <c r="AE155" s="292">
        <v>0</v>
      </c>
      <c r="AF155" s="533">
        <v>0</v>
      </c>
      <c r="XFD155" s="66"/>
    </row>
    <row r="156" spans="1:32 16384:16384" ht="58.5" customHeight="1" x14ac:dyDescent="0.25">
      <c r="A156" s="66" t="s">
        <v>1193</v>
      </c>
      <c r="B156" s="288" t="s">
        <v>1193</v>
      </c>
      <c r="C156" s="532" t="s">
        <v>2217</v>
      </c>
      <c r="D156" s="153">
        <v>2</v>
      </c>
      <c r="E156" s="153" t="s">
        <v>467</v>
      </c>
      <c r="F156" s="153" t="s">
        <v>1193</v>
      </c>
      <c r="G156" s="153" t="s">
        <v>19</v>
      </c>
      <c r="H156" s="153">
        <v>0</v>
      </c>
      <c r="I156" s="153">
        <v>0</v>
      </c>
      <c r="J156" s="153">
        <v>0</v>
      </c>
      <c r="K156" s="153" t="s">
        <v>19</v>
      </c>
      <c r="L156" s="153">
        <v>0</v>
      </c>
      <c r="M156" s="153" t="s">
        <v>19</v>
      </c>
      <c r="N156" s="153" t="s">
        <v>614</v>
      </c>
      <c r="O156" s="153" t="s">
        <v>19</v>
      </c>
      <c r="P156" s="153" t="str">
        <f>VLOOKUP($F156,'Plan de acci�n consolidado 2025'!$G$4:$X$484,11,0)</f>
        <v>Análisis del desarrollo de la campaña (Informe con análisis del desarrollo de la campaña)</v>
      </c>
      <c r="Q156" s="153">
        <f>VLOOKUP($F156,'Plan de acci�n consolidado 2025'!$G$4:$X$484,12,0)</f>
        <v>30</v>
      </c>
      <c r="R156" s="153">
        <f>VLOOKUP($F156,'Plan de acci�n consolidado 2025'!$G$4:$X$484,13,0)</f>
        <v>4</v>
      </c>
      <c r="S156" s="153" t="str">
        <f>VLOOKUP($F156,'Plan de acci�n consolidado 2025'!$G$4:$X$484,14,0)</f>
        <v>Númerica</v>
      </c>
      <c r="T156" s="153" t="str">
        <f>VLOOKUP($F156,'Plan de acci�n consolidado 2025'!$G$4:$X$484,15,0)</f>
        <v># de Informes con análisis del desarrollo de la campaña realizados / 4 Informes con análisis del desarrollo de la campaña a realizar</v>
      </c>
      <c r="U156" s="182">
        <f>VLOOKUP($F156,'Plan de acci�n consolidado 2025'!$G$4:$X$484,16,0)</f>
        <v>45670</v>
      </c>
      <c r="V156" s="182">
        <f>VLOOKUP($F156,'Plan de acci�n consolidado 2025'!$G$4:$X$484,17,0)</f>
        <v>46022</v>
      </c>
      <c r="W156" s="153" t="str">
        <f>VLOOKUP($F156,'Plan de acci�n consolidado 2025'!$G$4:$X$484,18,0)</f>
        <v>6000-DESPACHO DEL SUPERINTENDENTE DELEGADO PARA EL CONTROL Y VERIFICACIÓN DE REGLAMENTOS TÉCNICOS Y METROLOGÍA LEGAL</v>
      </c>
      <c r="X156" s="153">
        <v>4.2</v>
      </c>
      <c r="Y156" s="153">
        <v>0</v>
      </c>
      <c r="Z156" s="153">
        <v>0</v>
      </c>
      <c r="AA156" s="291"/>
      <c r="AB156" s="292">
        <v>0</v>
      </c>
      <c r="AC156" s="292">
        <v>0</v>
      </c>
      <c r="AD156" s="291"/>
      <c r="AE156" s="292">
        <v>0</v>
      </c>
      <c r="AF156" s="533">
        <v>0</v>
      </c>
      <c r="XFD156" s="66"/>
    </row>
    <row r="157" spans="1:32 16384:16384" ht="58.5" customHeight="1" x14ac:dyDescent="0.25">
      <c r="A157" s="183" t="s">
        <v>1194</v>
      </c>
      <c r="B157" s="528" t="s">
        <v>1194</v>
      </c>
      <c r="C157" s="534" t="s">
        <v>2217</v>
      </c>
      <c r="D157" s="174">
        <v>2</v>
      </c>
      <c r="E157" s="174" t="s">
        <v>460</v>
      </c>
      <c r="F157" s="174" t="s">
        <v>1194</v>
      </c>
      <c r="G157" s="174" t="s">
        <v>479</v>
      </c>
      <c r="H157" s="174" t="s">
        <v>10</v>
      </c>
      <c r="I157" s="174" t="s">
        <v>1394</v>
      </c>
      <c r="J157" s="174" t="s">
        <v>1395</v>
      </c>
      <c r="K157" s="174" t="s">
        <v>19</v>
      </c>
      <c r="L157" s="174">
        <v>0</v>
      </c>
      <c r="M157" s="174" t="s">
        <v>38</v>
      </c>
      <c r="N157" s="174" t="s">
        <v>614</v>
      </c>
      <c r="O157" s="174" t="s">
        <v>1561</v>
      </c>
      <c r="P157" s="174" t="str">
        <f>VLOOKUP($F157,'Plan de acci�n consolidado 2025'!$G$4:$X$484,11,0)</f>
        <v>Campañas de control preventivo en surtidores de combustibles, balanzas, preempacados y alcoholímetros, realizadas (Informe con análisis del desarrollo de la campaña)</v>
      </c>
      <c r="Q157" s="174">
        <f>VLOOKUP($F157,'Plan de acci�n consolidado 2025'!$G$4:$X$484,12,0)</f>
        <v>14</v>
      </c>
      <c r="R157" s="174">
        <f>VLOOKUP($F157,'Plan de acci�n consolidado 2025'!$G$4:$X$484,13,0)</f>
        <v>6</v>
      </c>
      <c r="S157" s="174" t="str">
        <f>VLOOKUP($F157,'Plan de acci�n consolidado 2025'!$G$4:$X$484,14,0)</f>
        <v>Númerica</v>
      </c>
      <c r="T157" s="174" t="str">
        <f>VLOOKUP($F157,'Plan de acci�n consolidado 2025'!$G$4:$X$484,15,0)</f>
        <v># de Informes con análisis del desarrollo de la campaña realizados / 6 Informes con análisis del desarrollo de la campaña a realizar</v>
      </c>
      <c r="U157" s="175">
        <f>VLOOKUP($F157,'Plan de acci�n consolidado 2025'!$G$4:$X$484,16,0)</f>
        <v>45670</v>
      </c>
      <c r="V157" s="175">
        <f>VLOOKUP($F157,'Plan de acci�n consolidado 2025'!$G$4:$X$484,17,0)</f>
        <v>46022</v>
      </c>
      <c r="W157" s="174" t="str">
        <f>VLOOKUP($F157,'Plan de acci�n consolidado 2025'!$G$4:$X$484,18,0)</f>
        <v>6000-DESPACHO DEL SUPERINTENDENTE DELEGADO PARA EL CONTROL Y VERIFICACIÓN DE REGLAMENTOS TÉCNICOS Y METROLOGÍA LEGAL</v>
      </c>
      <c r="X157" s="174">
        <v>14</v>
      </c>
      <c r="Y157" s="174">
        <v>0</v>
      </c>
      <c r="Z157" s="174">
        <v>0</v>
      </c>
      <c r="AA157" s="289"/>
      <c r="AB157" s="290">
        <v>0</v>
      </c>
      <c r="AC157" s="290">
        <v>0</v>
      </c>
      <c r="AD157" s="289"/>
      <c r="AE157" s="290">
        <v>0</v>
      </c>
      <c r="AF157" s="535">
        <v>0</v>
      </c>
    </row>
    <row r="158" spans="1:32 16384:16384" ht="58.5" customHeight="1" x14ac:dyDescent="0.25">
      <c r="A158" s="66" t="s">
        <v>1195</v>
      </c>
      <c r="B158" s="288" t="s">
        <v>1195</v>
      </c>
      <c r="C158" s="532" t="s">
        <v>2217</v>
      </c>
      <c r="D158" s="153">
        <v>2</v>
      </c>
      <c r="E158" s="153" t="s">
        <v>467</v>
      </c>
      <c r="F158" s="153" t="s">
        <v>1195</v>
      </c>
      <c r="G158" s="153" t="s">
        <v>19</v>
      </c>
      <c r="H158" s="153">
        <v>0</v>
      </c>
      <c r="I158" s="153">
        <v>0</v>
      </c>
      <c r="J158" s="153">
        <v>0</v>
      </c>
      <c r="K158" s="153" t="s">
        <v>19</v>
      </c>
      <c r="L158" s="153">
        <v>0</v>
      </c>
      <c r="M158" s="153" t="s">
        <v>19</v>
      </c>
      <c r="N158" s="153" t="s">
        <v>614</v>
      </c>
      <c r="O158" s="153" t="s">
        <v>19</v>
      </c>
      <c r="P158" s="153" t="str">
        <f>VLOOKUP($F158,'Plan de acci�n consolidado 2025'!$G$4:$X$484,11,0)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Q158" s="153">
        <f>VLOOKUP($F158,'Plan de acci�n consolidado 2025'!$G$4:$X$484,12,0)</f>
        <v>20</v>
      </c>
      <c r="R158" s="153">
        <f>VLOOKUP($F158,'Plan de acci�n consolidado 2025'!$G$4:$X$484,13,0)</f>
        <v>6</v>
      </c>
      <c r="S158" s="153" t="str">
        <f>VLOOKUP($F158,'Plan de acci�n consolidado 2025'!$G$4:$X$484,14,0)</f>
        <v>Númerica</v>
      </c>
      <c r="T158" s="153" t="str">
        <f>VLOOKUP($F158,'Plan de acci�n consolidado 2025'!$G$4:$X$484,15,0)</f>
        <v># de Campañas planificadas / 6 Campañas programadas</v>
      </c>
      <c r="U158" s="182">
        <f>VLOOKUP($F158,'Plan de acci�n consolidado 2025'!$G$4:$X$484,16,0)</f>
        <v>45670</v>
      </c>
      <c r="V158" s="182">
        <f>VLOOKUP($F158,'Plan de acci�n consolidado 2025'!$G$4:$X$484,17,0)</f>
        <v>45897</v>
      </c>
      <c r="W158" s="153" t="str">
        <f>VLOOKUP($F158,'Plan de acci�n consolidado 2025'!$G$4:$X$484,18,0)</f>
        <v>6000-DESPACHO DEL SUPERINTENDENTE DELEGADO PARA EL CONTROL Y VERIFICACIÓN DE REGLAMENTOS TÉCNICOS Y METROLOGÍA LEGAL</v>
      </c>
      <c r="X158" s="153">
        <v>2.8</v>
      </c>
      <c r="Y158" s="153">
        <v>100</v>
      </c>
      <c r="Z158" s="153" t="s">
        <v>2220</v>
      </c>
      <c r="AA158" s="291">
        <v>45895</v>
      </c>
      <c r="AB158" s="292">
        <v>100</v>
      </c>
      <c r="AC158" s="292" t="s">
        <v>2221</v>
      </c>
      <c r="AD158" s="291"/>
      <c r="AE158" s="292">
        <v>100</v>
      </c>
      <c r="AF158" s="533">
        <v>2.8</v>
      </c>
      <c r="XFD158" s="66"/>
    </row>
    <row r="159" spans="1:32 16384:16384" ht="58.5" customHeight="1" x14ac:dyDescent="0.25">
      <c r="A159" s="66" t="s">
        <v>1196</v>
      </c>
      <c r="B159" s="288" t="s">
        <v>1196</v>
      </c>
      <c r="C159" s="532" t="s">
        <v>2217</v>
      </c>
      <c r="D159" s="153">
        <v>2</v>
      </c>
      <c r="E159" s="153" t="s">
        <v>467</v>
      </c>
      <c r="F159" s="153" t="s">
        <v>1196</v>
      </c>
      <c r="G159" s="153" t="s">
        <v>19</v>
      </c>
      <c r="H159" s="153">
        <v>0</v>
      </c>
      <c r="I159" s="153">
        <v>0</v>
      </c>
      <c r="J159" s="153">
        <v>0</v>
      </c>
      <c r="K159" s="153" t="s">
        <v>19</v>
      </c>
      <c r="L159" s="153">
        <v>0</v>
      </c>
      <c r="M159" s="153" t="s">
        <v>19</v>
      </c>
      <c r="N159" s="153" t="s">
        <v>614</v>
      </c>
      <c r="O159" s="153" t="s">
        <v>19</v>
      </c>
      <c r="P159" s="153" t="str">
        <f>VLOOKUP($F159,'Plan de acci�n consolidado 2025'!$G$4:$X$484,11,0)</f>
        <v>Establecer el cronograma de visitas y requerimientos de cada una de las campañas en los sectores definidos (Cronograma)</v>
      </c>
      <c r="Q159" s="153">
        <f>VLOOKUP($F159,'Plan de acci�n consolidado 2025'!$G$4:$X$484,12,0)</f>
        <v>20</v>
      </c>
      <c r="R159" s="153">
        <f>VLOOKUP($F159,'Plan de acci�n consolidado 2025'!$G$4:$X$484,13,0)</f>
        <v>6</v>
      </c>
      <c r="S159" s="153" t="str">
        <f>VLOOKUP($F159,'Plan de acci�n consolidado 2025'!$G$4:$X$484,14,0)</f>
        <v>Númerica</v>
      </c>
      <c r="T159" s="153" t="str">
        <f>VLOOKUP($F159,'Plan de acci�n consolidado 2025'!$G$4:$X$484,15,0)</f>
        <v># de Cronogramas elaborados / 6 Cronogramas programados</v>
      </c>
      <c r="U159" s="182">
        <f>VLOOKUP($F159,'Plan de acci�n consolidado 2025'!$G$4:$X$484,16,0)</f>
        <v>45670</v>
      </c>
      <c r="V159" s="182">
        <f>VLOOKUP($F159,'Plan de acci�n consolidado 2025'!$G$4:$X$484,17,0)</f>
        <v>46022</v>
      </c>
      <c r="W159" s="153" t="str">
        <f>VLOOKUP($F159,'Plan de acci�n consolidado 2025'!$G$4:$X$484,18,0)</f>
        <v>6000-DESPACHO DEL SUPERINTENDENTE DELEGADO PARA EL CONTROL Y VERIFICACIÓN DE REGLAMENTOS TÉCNICOS Y METROLOGÍA LEGAL</v>
      </c>
      <c r="X159" s="153">
        <v>2.8</v>
      </c>
      <c r="Y159" s="153">
        <v>0</v>
      </c>
      <c r="Z159" s="153">
        <v>0</v>
      </c>
      <c r="AA159" s="291"/>
      <c r="AB159" s="292">
        <v>0</v>
      </c>
      <c r="AC159" s="292">
        <v>0</v>
      </c>
      <c r="AD159" s="291"/>
      <c r="AE159" s="292">
        <v>0</v>
      </c>
      <c r="AF159" s="533">
        <v>0</v>
      </c>
      <c r="XFD159" s="66"/>
    </row>
    <row r="160" spans="1:32 16384:16384" ht="58.5" customHeight="1" x14ac:dyDescent="0.25">
      <c r="A160" s="66" t="s">
        <v>1197</v>
      </c>
      <c r="B160" s="288" t="s">
        <v>1197</v>
      </c>
      <c r="C160" s="532" t="s">
        <v>2217</v>
      </c>
      <c r="D160" s="153">
        <v>2</v>
      </c>
      <c r="E160" s="153" t="s">
        <v>467</v>
      </c>
      <c r="F160" s="153" t="s">
        <v>1197</v>
      </c>
      <c r="G160" s="153" t="s">
        <v>19</v>
      </c>
      <c r="H160" s="153">
        <v>0</v>
      </c>
      <c r="I160" s="153">
        <v>0</v>
      </c>
      <c r="J160" s="153">
        <v>0</v>
      </c>
      <c r="K160" s="153" t="s">
        <v>19</v>
      </c>
      <c r="L160" s="153">
        <v>0</v>
      </c>
      <c r="M160" s="153" t="s">
        <v>19</v>
      </c>
      <c r="N160" s="153" t="s">
        <v>614</v>
      </c>
      <c r="O160" s="153" t="s">
        <v>19</v>
      </c>
      <c r="P160" s="153" t="str">
        <f>VLOOKUP($F160,'Plan de acci�n consolidado 2025'!$G$4:$X$484,11,0)</f>
        <v>Ejecutar el cronograma de visitas y requerimientos (Seguimiento al cronograma)</v>
      </c>
      <c r="Q160" s="153">
        <f>VLOOKUP($F160,'Plan de acci�n consolidado 2025'!$G$4:$X$484,12,0)</f>
        <v>30</v>
      </c>
      <c r="R160" s="153">
        <f>VLOOKUP($F160,'Plan de acci�n consolidado 2025'!$G$4:$X$484,13,0)</f>
        <v>100</v>
      </c>
      <c r="S160" s="153" t="str">
        <f>VLOOKUP($F160,'Plan de acci�n consolidado 2025'!$G$4:$X$484,14,0)</f>
        <v>Porcentual</v>
      </c>
      <c r="T160" s="153" t="str">
        <f>VLOOKUP($F160,'Plan de acci�n consolidado 2025'!$G$4:$X$484,15,0)</f>
        <v>% de Actividades ejecutadas / 100% de Actividades programadas</v>
      </c>
      <c r="U160" s="182">
        <f>VLOOKUP($F160,'Plan de acci�n consolidado 2025'!$G$4:$X$484,16,0)</f>
        <v>45670</v>
      </c>
      <c r="V160" s="182">
        <f>VLOOKUP($F160,'Plan de acci�n consolidado 2025'!$G$4:$X$484,17,0)</f>
        <v>46022</v>
      </c>
      <c r="W160" s="153" t="str">
        <f>VLOOKUP($F160,'Plan de acci�n consolidado 2025'!$G$4:$X$484,18,0)</f>
        <v>6000-DESPACHO DEL SUPERINTENDENTE DELEGADO PARA EL CONTROL Y VERIFICACIÓN DE REGLAMENTOS TÉCNICOS Y METROLOGÍA LEGAL</v>
      </c>
      <c r="X160" s="153">
        <v>4.2</v>
      </c>
      <c r="Y160" s="153">
        <v>0</v>
      </c>
      <c r="Z160" s="153">
        <v>0</v>
      </c>
      <c r="AA160" s="291"/>
      <c r="AB160" s="292">
        <v>0</v>
      </c>
      <c r="AC160" s="292">
        <v>0</v>
      </c>
      <c r="AD160" s="291"/>
      <c r="AE160" s="292">
        <v>0</v>
      </c>
      <c r="AF160" s="533">
        <v>0</v>
      </c>
      <c r="XFD160" s="66"/>
    </row>
    <row r="161" spans="1:32 16384:16384" ht="58.5" customHeight="1" x14ac:dyDescent="0.25">
      <c r="A161" s="66" t="s">
        <v>1198</v>
      </c>
      <c r="B161" s="288" t="s">
        <v>1198</v>
      </c>
      <c r="C161" s="532" t="s">
        <v>2217</v>
      </c>
      <c r="D161" s="153">
        <v>2</v>
      </c>
      <c r="E161" s="153" t="s">
        <v>467</v>
      </c>
      <c r="F161" s="153" t="s">
        <v>1198</v>
      </c>
      <c r="G161" s="153" t="s">
        <v>19</v>
      </c>
      <c r="H161" s="153">
        <v>0</v>
      </c>
      <c r="I161" s="153">
        <v>0</v>
      </c>
      <c r="J161" s="153">
        <v>0</v>
      </c>
      <c r="K161" s="153" t="s">
        <v>19</v>
      </c>
      <c r="L161" s="153">
        <v>0</v>
      </c>
      <c r="M161" s="153" t="s">
        <v>19</v>
      </c>
      <c r="N161" s="153" t="s">
        <v>614</v>
      </c>
      <c r="O161" s="153" t="s">
        <v>19</v>
      </c>
      <c r="P161" s="153" t="str">
        <f>VLOOKUP($F161,'Plan de acci�n consolidado 2025'!$G$4:$X$484,11,0)</f>
        <v>Análisis del desarrollo de la campaña (Informe con análisis del desarrollo de la campaña)</v>
      </c>
      <c r="Q161" s="153">
        <f>VLOOKUP($F161,'Plan de acci�n consolidado 2025'!$G$4:$X$484,12,0)</f>
        <v>30</v>
      </c>
      <c r="R161" s="153">
        <f>VLOOKUP($F161,'Plan de acci�n consolidado 2025'!$G$4:$X$484,13,0)</f>
        <v>6</v>
      </c>
      <c r="S161" s="153" t="str">
        <f>VLOOKUP($F161,'Plan de acci�n consolidado 2025'!$G$4:$X$484,14,0)</f>
        <v>Númerica</v>
      </c>
      <c r="T161" s="153" t="str">
        <f>VLOOKUP($F161,'Plan de acci�n consolidado 2025'!$G$4:$X$484,15,0)</f>
        <v># de Informes con análisis del desarrollo de la campaña realizados / 6 Informes con análisis del desarrollo de la campaña a realizar</v>
      </c>
      <c r="U161" s="182">
        <f>VLOOKUP($F161,'Plan de acci�n consolidado 2025'!$G$4:$X$484,16,0)</f>
        <v>45670</v>
      </c>
      <c r="V161" s="182">
        <f>VLOOKUP($F161,'Plan de acci�n consolidado 2025'!$G$4:$X$484,17,0)</f>
        <v>46022</v>
      </c>
      <c r="W161" s="153" t="str">
        <f>VLOOKUP($F161,'Plan de acci�n consolidado 2025'!$G$4:$X$484,18,0)</f>
        <v>6000-DESPACHO DEL SUPERINTENDENTE DELEGADO PARA EL CONTROL Y VERIFICACIÓN DE REGLAMENTOS TÉCNICOS Y METROLOGÍA LEGAL</v>
      </c>
      <c r="X161" s="153">
        <v>4.2</v>
      </c>
      <c r="Y161" s="153">
        <v>0</v>
      </c>
      <c r="Z161" s="153">
        <v>0</v>
      </c>
      <c r="AA161" s="291"/>
      <c r="AB161" s="292">
        <v>0</v>
      </c>
      <c r="AC161" s="292">
        <v>0</v>
      </c>
      <c r="AD161" s="291"/>
      <c r="AE161" s="292">
        <v>0</v>
      </c>
      <c r="AF161" s="533">
        <v>0</v>
      </c>
      <c r="XFD161" s="66"/>
    </row>
    <row r="162" spans="1:32 16384:16384" ht="58.5" customHeight="1" x14ac:dyDescent="0.25">
      <c r="A162" s="183" t="s">
        <v>1199</v>
      </c>
      <c r="B162" s="528" t="s">
        <v>1199</v>
      </c>
      <c r="C162" s="534" t="s">
        <v>2217</v>
      </c>
      <c r="D162" s="174">
        <v>2</v>
      </c>
      <c r="E162" s="174" t="s">
        <v>460</v>
      </c>
      <c r="F162" s="174" t="s">
        <v>1199</v>
      </c>
      <c r="G162" s="174" t="s">
        <v>479</v>
      </c>
      <c r="H162" s="174" t="s">
        <v>10</v>
      </c>
      <c r="I162" s="174" t="s">
        <v>1394</v>
      </c>
      <c r="J162" s="174" t="s">
        <v>1395</v>
      </c>
      <c r="K162" s="174" t="s">
        <v>19</v>
      </c>
      <c r="L162" s="174">
        <v>0</v>
      </c>
      <c r="M162" s="174" t="s">
        <v>38</v>
      </c>
      <c r="N162" s="174" t="s">
        <v>614</v>
      </c>
      <c r="O162" s="174" t="s">
        <v>1561</v>
      </c>
      <c r="P162" s="174" t="str">
        <f>VLOOKUP($F162,'Plan de acci�n consolidado 2025'!$G$4:$X$484,11,0)</f>
        <v>Campañas de control preventivo en control de precios en cualquiera de los siguientes temas: combustibles, medicamentos o leche cruda, realizadas. (Informe con análisis del desarrollo de la campaña)</v>
      </c>
      <c r="Q162" s="174">
        <f>VLOOKUP($F162,'Plan de acci�n consolidado 2025'!$G$4:$X$484,12,0)</f>
        <v>14</v>
      </c>
      <c r="R162" s="174">
        <f>VLOOKUP($F162,'Plan de acci�n consolidado 2025'!$G$4:$X$484,13,0)</f>
        <v>2</v>
      </c>
      <c r="S162" s="174" t="str">
        <f>VLOOKUP($F162,'Plan de acci�n consolidado 2025'!$G$4:$X$484,14,0)</f>
        <v>Númerica</v>
      </c>
      <c r="T162" s="174" t="str">
        <f>VLOOKUP($F162,'Plan de acci�n consolidado 2025'!$G$4:$X$484,15,0)</f>
        <v># de Informes con análisis del desarrollo de la campaña realizados / 2 Informes con análisis del desarrollo de la campaña a realizar</v>
      </c>
      <c r="U162" s="175">
        <f>VLOOKUP($F162,'Plan de acci�n consolidado 2025'!$G$4:$X$484,16,0)</f>
        <v>45670</v>
      </c>
      <c r="V162" s="175">
        <f>VLOOKUP($F162,'Plan de acci�n consolidado 2025'!$G$4:$X$484,17,0)</f>
        <v>46022</v>
      </c>
      <c r="W162" s="174" t="str">
        <f>VLOOKUP($F162,'Plan de acci�n consolidado 2025'!$G$4:$X$484,18,0)</f>
        <v>6000-DESPACHO DEL SUPERINTENDENTE DELEGADO PARA EL CONTROL Y VERIFICACIÓN DE REGLAMENTOS TÉCNICOS Y METROLOGÍA LEGAL</v>
      </c>
      <c r="X162" s="174">
        <v>14</v>
      </c>
      <c r="Y162" s="174">
        <v>0</v>
      </c>
      <c r="Z162" s="174">
        <v>0</v>
      </c>
      <c r="AA162" s="289"/>
      <c r="AB162" s="290">
        <v>0</v>
      </c>
      <c r="AC162" s="290">
        <v>0</v>
      </c>
      <c r="AD162" s="289"/>
      <c r="AE162" s="290">
        <v>0</v>
      </c>
      <c r="AF162" s="535">
        <v>0</v>
      </c>
    </row>
    <row r="163" spans="1:32 16384:16384" ht="58.5" customHeight="1" x14ac:dyDescent="0.25">
      <c r="A163" s="66" t="s">
        <v>1200</v>
      </c>
      <c r="B163" s="288" t="s">
        <v>1200</v>
      </c>
      <c r="C163" s="532" t="s">
        <v>2217</v>
      </c>
      <c r="D163" s="153">
        <v>2</v>
      </c>
      <c r="E163" s="153" t="s">
        <v>467</v>
      </c>
      <c r="F163" s="153" t="s">
        <v>1200</v>
      </c>
      <c r="G163" s="153" t="s">
        <v>19</v>
      </c>
      <c r="H163" s="153">
        <v>0</v>
      </c>
      <c r="I163" s="153">
        <v>0</v>
      </c>
      <c r="J163" s="153">
        <v>0</v>
      </c>
      <c r="K163" s="153" t="s">
        <v>19</v>
      </c>
      <c r="L163" s="153">
        <v>0</v>
      </c>
      <c r="M163" s="153" t="s">
        <v>19</v>
      </c>
      <c r="N163" s="153" t="s">
        <v>614</v>
      </c>
      <c r="O163" s="153" t="s">
        <v>19</v>
      </c>
      <c r="P163" s="153" t="str">
        <f>VLOOKUP($F163,'Plan de acci�n consolidado 2025'!$G$4:$X$484,11,0)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Q163" s="153">
        <f>VLOOKUP($F163,'Plan de acci�n consolidado 2025'!$G$4:$X$484,12,0)</f>
        <v>20</v>
      </c>
      <c r="R163" s="153">
        <f>VLOOKUP($F163,'Plan de acci�n consolidado 2025'!$G$4:$X$484,13,0)</f>
        <v>2</v>
      </c>
      <c r="S163" s="153" t="str">
        <f>VLOOKUP($F163,'Plan de acci�n consolidado 2025'!$G$4:$X$484,14,0)</f>
        <v>Númerica</v>
      </c>
      <c r="T163" s="153" t="str">
        <f>VLOOKUP($F163,'Plan de acci�n consolidado 2025'!$G$4:$X$484,15,0)</f>
        <v># de Campañas planificadas / 2 Campañas programadas</v>
      </c>
      <c r="U163" s="182">
        <f>VLOOKUP($F163,'Plan de acci�n consolidado 2025'!$G$4:$X$484,16,0)</f>
        <v>45670</v>
      </c>
      <c r="V163" s="182">
        <f>VLOOKUP($F163,'Plan de acci�n consolidado 2025'!$G$4:$X$484,17,0)</f>
        <v>45897</v>
      </c>
      <c r="W163" s="153" t="str">
        <f>VLOOKUP($F163,'Plan de acci�n consolidado 2025'!$G$4:$X$484,18,0)</f>
        <v>6000-DESPACHO DEL SUPERINTENDENTE DELEGADO PARA EL CONTROL Y VERIFICACIÓN DE REGLAMENTOS TÉCNICOS Y METROLOGÍA LEGAL</v>
      </c>
      <c r="X163" s="153">
        <v>2.8</v>
      </c>
      <c r="Y163" s="153">
        <v>100</v>
      </c>
      <c r="Z163" s="153" t="s">
        <v>2222</v>
      </c>
      <c r="AA163" s="291">
        <v>45896</v>
      </c>
      <c r="AB163" s="292">
        <v>100</v>
      </c>
      <c r="AC163" s="292" t="s">
        <v>2223</v>
      </c>
      <c r="AD163" s="291">
        <v>45896</v>
      </c>
      <c r="AE163" s="292">
        <v>100</v>
      </c>
      <c r="AF163" s="533">
        <v>2.8</v>
      </c>
      <c r="XFD163" s="66"/>
    </row>
    <row r="164" spans="1:32 16384:16384" ht="58.5" customHeight="1" x14ac:dyDescent="0.25">
      <c r="A164" s="66" t="s">
        <v>1201</v>
      </c>
      <c r="B164" s="288" t="s">
        <v>1201</v>
      </c>
      <c r="C164" s="532" t="s">
        <v>2217</v>
      </c>
      <c r="D164" s="153">
        <v>2</v>
      </c>
      <c r="E164" s="153" t="s">
        <v>467</v>
      </c>
      <c r="F164" s="153" t="s">
        <v>1201</v>
      </c>
      <c r="G164" s="153" t="s">
        <v>19</v>
      </c>
      <c r="H164" s="153">
        <v>0</v>
      </c>
      <c r="I164" s="153">
        <v>0</v>
      </c>
      <c r="J164" s="153">
        <v>0</v>
      </c>
      <c r="K164" s="153" t="s">
        <v>19</v>
      </c>
      <c r="L164" s="153">
        <v>0</v>
      </c>
      <c r="M164" s="153" t="s">
        <v>19</v>
      </c>
      <c r="N164" s="153" t="s">
        <v>614</v>
      </c>
      <c r="O164" s="153" t="s">
        <v>19</v>
      </c>
      <c r="P164" s="153" t="str">
        <f>VLOOKUP($F164,'Plan de acci�n consolidado 2025'!$G$4:$X$484,11,0)</f>
        <v>Establecer el cronograma de visitas y requerimientos de cada una de las campañas en los sectores definidos (Cronograma)</v>
      </c>
      <c r="Q164" s="153">
        <f>VLOOKUP($F164,'Plan de acci�n consolidado 2025'!$G$4:$X$484,12,0)</f>
        <v>20</v>
      </c>
      <c r="R164" s="153">
        <f>VLOOKUP($F164,'Plan de acci�n consolidado 2025'!$G$4:$X$484,13,0)</f>
        <v>2</v>
      </c>
      <c r="S164" s="153" t="str">
        <f>VLOOKUP($F164,'Plan de acci�n consolidado 2025'!$G$4:$X$484,14,0)</f>
        <v>Númerica</v>
      </c>
      <c r="T164" s="153" t="str">
        <f>VLOOKUP($F164,'Plan de acci�n consolidado 2025'!$G$4:$X$484,15,0)</f>
        <v># de Cronogramas elaborados / 2 Cronogramas programados</v>
      </c>
      <c r="U164" s="182">
        <f>VLOOKUP($F164,'Plan de acci�n consolidado 2025'!$G$4:$X$484,16,0)</f>
        <v>45670</v>
      </c>
      <c r="V164" s="182">
        <f>VLOOKUP($F164,'Plan de acci�n consolidado 2025'!$G$4:$X$484,17,0)</f>
        <v>46022</v>
      </c>
      <c r="W164" s="153" t="str">
        <f>VLOOKUP($F164,'Plan de acci�n consolidado 2025'!$G$4:$X$484,18,0)</f>
        <v>6000-DESPACHO DEL SUPERINTENDENTE DELEGADO PARA EL CONTROL Y VERIFICACIÓN DE REGLAMENTOS TÉCNICOS Y METROLOGÍA LEGAL</v>
      </c>
      <c r="X164" s="153">
        <v>2.8</v>
      </c>
      <c r="Y164" s="153">
        <v>0</v>
      </c>
      <c r="Z164" s="153">
        <v>0</v>
      </c>
      <c r="AA164" s="291"/>
      <c r="AB164" s="292">
        <v>0</v>
      </c>
      <c r="AC164" s="292">
        <v>0</v>
      </c>
      <c r="AD164" s="291"/>
      <c r="AE164" s="292">
        <v>0</v>
      </c>
      <c r="AF164" s="533">
        <v>0</v>
      </c>
      <c r="XFD164" s="66"/>
    </row>
    <row r="165" spans="1:32 16384:16384" ht="58.5" customHeight="1" x14ac:dyDescent="0.25">
      <c r="A165" s="66" t="s">
        <v>1202</v>
      </c>
      <c r="B165" s="288" t="s">
        <v>1202</v>
      </c>
      <c r="C165" s="532" t="s">
        <v>2217</v>
      </c>
      <c r="D165" s="153">
        <v>2</v>
      </c>
      <c r="E165" s="153" t="s">
        <v>467</v>
      </c>
      <c r="F165" s="153" t="s">
        <v>1202</v>
      </c>
      <c r="G165" s="153" t="s">
        <v>19</v>
      </c>
      <c r="H165" s="153">
        <v>0</v>
      </c>
      <c r="I165" s="153">
        <v>0</v>
      </c>
      <c r="J165" s="153">
        <v>0</v>
      </c>
      <c r="K165" s="153" t="s">
        <v>19</v>
      </c>
      <c r="L165" s="153">
        <v>0</v>
      </c>
      <c r="M165" s="153" t="s">
        <v>19</v>
      </c>
      <c r="N165" s="153" t="s">
        <v>614</v>
      </c>
      <c r="O165" s="153" t="s">
        <v>19</v>
      </c>
      <c r="P165" s="153" t="str">
        <f>VLOOKUP($F165,'Plan de acci�n consolidado 2025'!$G$4:$X$484,11,0)</f>
        <v>Ejecutar el cronograma de visitas y requerimientos (Seguimiento al cronograma)</v>
      </c>
      <c r="Q165" s="153">
        <f>VLOOKUP($F165,'Plan de acci�n consolidado 2025'!$G$4:$X$484,12,0)</f>
        <v>30</v>
      </c>
      <c r="R165" s="153">
        <f>VLOOKUP($F165,'Plan de acci�n consolidado 2025'!$G$4:$X$484,13,0)</f>
        <v>100</v>
      </c>
      <c r="S165" s="153" t="str">
        <f>VLOOKUP($F165,'Plan de acci�n consolidado 2025'!$G$4:$X$484,14,0)</f>
        <v>Porcentual</v>
      </c>
      <c r="T165" s="153" t="str">
        <f>VLOOKUP($F165,'Plan de acci�n consolidado 2025'!$G$4:$X$484,15,0)</f>
        <v>% de Actividades ejecutadas / 100% de Actividades programadas</v>
      </c>
      <c r="U165" s="182">
        <f>VLOOKUP($F165,'Plan de acci�n consolidado 2025'!$G$4:$X$484,16,0)</f>
        <v>45670</v>
      </c>
      <c r="V165" s="182">
        <f>VLOOKUP($F165,'Plan de acci�n consolidado 2025'!$G$4:$X$484,17,0)</f>
        <v>46022</v>
      </c>
      <c r="W165" s="153" t="str">
        <f>VLOOKUP($F165,'Plan de acci�n consolidado 2025'!$G$4:$X$484,18,0)</f>
        <v>6000-DESPACHO DEL SUPERINTENDENTE DELEGADO PARA EL CONTROL Y VERIFICACIÓN DE REGLAMENTOS TÉCNICOS Y METROLOGÍA LEGAL</v>
      </c>
      <c r="X165" s="153">
        <v>4.2</v>
      </c>
      <c r="Y165" s="153">
        <v>0</v>
      </c>
      <c r="Z165" s="153">
        <v>0</v>
      </c>
      <c r="AA165" s="291"/>
      <c r="AB165" s="292">
        <v>0</v>
      </c>
      <c r="AC165" s="292">
        <v>0</v>
      </c>
      <c r="AD165" s="291"/>
      <c r="AE165" s="292">
        <v>0</v>
      </c>
      <c r="AF165" s="533">
        <v>0</v>
      </c>
      <c r="XFD165" s="66"/>
    </row>
    <row r="166" spans="1:32 16384:16384" ht="58.5" customHeight="1" x14ac:dyDescent="0.25">
      <c r="A166" s="66" t="s">
        <v>1203</v>
      </c>
      <c r="B166" s="288" t="s">
        <v>1203</v>
      </c>
      <c r="C166" s="532" t="s">
        <v>2217</v>
      </c>
      <c r="D166" s="153">
        <v>2</v>
      </c>
      <c r="E166" s="153" t="s">
        <v>467</v>
      </c>
      <c r="F166" s="153" t="s">
        <v>1203</v>
      </c>
      <c r="G166" s="153" t="s">
        <v>19</v>
      </c>
      <c r="H166" s="153">
        <v>0</v>
      </c>
      <c r="I166" s="153">
        <v>0</v>
      </c>
      <c r="J166" s="153">
        <v>0</v>
      </c>
      <c r="K166" s="153" t="s">
        <v>19</v>
      </c>
      <c r="L166" s="153">
        <v>0</v>
      </c>
      <c r="M166" s="153" t="s">
        <v>19</v>
      </c>
      <c r="N166" s="153" t="s">
        <v>614</v>
      </c>
      <c r="O166" s="153" t="s">
        <v>19</v>
      </c>
      <c r="P166" s="153" t="str">
        <f>VLOOKUP($F166,'Plan de acci�n consolidado 2025'!$G$4:$X$484,11,0)</f>
        <v>Análisis del desarrollo de la campaña (Informe con análisis del desarrollo de la campaña)</v>
      </c>
      <c r="Q166" s="153">
        <f>VLOOKUP($F166,'Plan de acci�n consolidado 2025'!$G$4:$X$484,12,0)</f>
        <v>30</v>
      </c>
      <c r="R166" s="153">
        <f>VLOOKUP($F166,'Plan de acci�n consolidado 2025'!$G$4:$X$484,13,0)</f>
        <v>2</v>
      </c>
      <c r="S166" s="153" t="str">
        <f>VLOOKUP($F166,'Plan de acci�n consolidado 2025'!$G$4:$X$484,14,0)</f>
        <v>Númerica</v>
      </c>
      <c r="T166" s="153" t="str">
        <f>VLOOKUP($F166,'Plan de acci�n consolidado 2025'!$G$4:$X$484,15,0)</f>
        <v># de Informes con análisis del desarrollo de la campaña realizados / 2 Informes con análisis del desarrollo de la campaña a realizar</v>
      </c>
      <c r="U166" s="182">
        <f>VLOOKUP($F166,'Plan de acci�n consolidado 2025'!$G$4:$X$484,16,0)</f>
        <v>45670</v>
      </c>
      <c r="V166" s="182">
        <f>VLOOKUP($F166,'Plan de acci�n consolidado 2025'!$G$4:$X$484,17,0)</f>
        <v>46022</v>
      </c>
      <c r="W166" s="153" t="str">
        <f>VLOOKUP($F166,'Plan de acci�n consolidado 2025'!$G$4:$X$484,18,0)</f>
        <v>6000-DESPACHO DEL SUPERINTENDENTE DELEGADO PARA EL CONTROL Y VERIFICACIÓN DE REGLAMENTOS TÉCNICOS Y METROLOGÍA LEGAL</v>
      </c>
      <c r="X166" s="153">
        <v>4.2</v>
      </c>
      <c r="Y166" s="153">
        <v>0</v>
      </c>
      <c r="Z166" s="153">
        <v>0</v>
      </c>
      <c r="AA166" s="291"/>
      <c r="AB166" s="292">
        <v>0</v>
      </c>
      <c r="AC166" s="292">
        <v>0</v>
      </c>
      <c r="AD166" s="291"/>
      <c r="AE166" s="292">
        <v>0</v>
      </c>
      <c r="AF166" s="533">
        <v>0</v>
      </c>
      <c r="XFD166" s="66"/>
    </row>
    <row r="167" spans="1:32 16384:16384" ht="58.5" customHeight="1" x14ac:dyDescent="0.25">
      <c r="A167" s="183" t="s">
        <v>1204</v>
      </c>
      <c r="B167" s="528" t="s">
        <v>1204</v>
      </c>
      <c r="C167" s="534" t="s">
        <v>2217</v>
      </c>
      <c r="D167" s="174">
        <v>2</v>
      </c>
      <c r="E167" s="174" t="s">
        <v>460</v>
      </c>
      <c r="F167" s="174" t="s">
        <v>1204</v>
      </c>
      <c r="G167" s="174" t="s">
        <v>462</v>
      </c>
      <c r="H167" s="174" t="s">
        <v>10</v>
      </c>
      <c r="I167" s="174" t="s">
        <v>1394</v>
      </c>
      <c r="J167" s="174" t="s">
        <v>1395</v>
      </c>
      <c r="K167" s="174" t="s">
        <v>19</v>
      </c>
      <c r="L167" s="174">
        <v>0</v>
      </c>
      <c r="M167" s="174" t="s">
        <v>38</v>
      </c>
      <c r="N167" s="174" t="s">
        <v>1437</v>
      </c>
      <c r="O167" s="174" t="s">
        <v>1562</v>
      </c>
      <c r="P167" s="174" t="str">
        <f>VLOOKUP($F167,'Plan de acci�n consolidado 2025'!$G$4:$X$484,11,0)</f>
        <v>Proyecto de Reglamento Técnico Metrológico de Medidores de Agua de uso residencial, elaborado y enviado (Documento proyecto y correo de envío o memorando)</v>
      </c>
      <c r="Q167" s="174">
        <f>VLOOKUP($F167,'Plan de acci�n consolidado 2025'!$G$4:$X$484,12,0)</f>
        <v>14</v>
      </c>
      <c r="R167" s="174">
        <f>VLOOKUP($F167,'Plan de acci�n consolidado 2025'!$G$4:$X$484,13,0)</f>
        <v>1</v>
      </c>
      <c r="S167" s="174" t="str">
        <f>VLOOKUP($F167,'Plan de acci�n consolidado 2025'!$G$4:$X$484,14,0)</f>
        <v>Númerica</v>
      </c>
      <c r="T167" s="174" t="str">
        <f>VLOOKUP($F167,'Plan de acci�n consolidado 2025'!$G$4:$X$484,15,0)</f>
        <v># de Correo electrónico de remisión y proyecto de acto administrativo ajustado / Único entregable / 1 Correo electrónico de remisión y proyecto de acto administrativo ajustado / Único entregable</v>
      </c>
      <c r="U167" s="175">
        <f>VLOOKUP($F167,'Plan de acci�n consolidado 2025'!$G$4:$X$484,16,0)</f>
        <v>45691</v>
      </c>
      <c r="V167" s="175">
        <f>VLOOKUP($F167,'Plan de acci�n consolidado 2025'!$G$4:$X$484,17,0)</f>
        <v>45947</v>
      </c>
      <c r="W167" s="174" t="str">
        <f>VLOOKUP($F167,'Plan de acci�n consolidado 2025'!$G$4:$X$484,18,0)</f>
        <v>6000-DESPACHO DEL SUPERINTENDENTE DELEGADO PARA EL CONTROL Y VERIFICACIÓN DE REGLAMENTOS TÉCNICOS Y METROLOGÍA LEGAL</v>
      </c>
      <c r="X167" s="174">
        <v>14</v>
      </c>
      <c r="Y167" s="174">
        <v>0</v>
      </c>
      <c r="Z167" s="174">
        <v>0</v>
      </c>
      <c r="AA167" s="289"/>
      <c r="AB167" s="290">
        <v>0</v>
      </c>
      <c r="AC167" s="290">
        <v>0</v>
      </c>
      <c r="AD167" s="289"/>
      <c r="AE167" s="290">
        <v>0</v>
      </c>
      <c r="AF167" s="535">
        <v>0</v>
      </c>
    </row>
    <row r="168" spans="1:32 16384:16384" ht="58.5" customHeight="1" x14ac:dyDescent="0.25">
      <c r="A168" s="66" t="s">
        <v>1205</v>
      </c>
      <c r="B168" s="288" t="s">
        <v>1205</v>
      </c>
      <c r="C168" s="532" t="s">
        <v>2217</v>
      </c>
      <c r="D168" s="153">
        <v>2</v>
      </c>
      <c r="E168" s="153" t="s">
        <v>467</v>
      </c>
      <c r="F168" s="153" t="s">
        <v>1205</v>
      </c>
      <c r="G168" s="153" t="s">
        <v>19</v>
      </c>
      <c r="H168" s="153">
        <v>0</v>
      </c>
      <c r="I168" s="153">
        <v>0</v>
      </c>
      <c r="J168" s="153">
        <v>0</v>
      </c>
      <c r="K168" s="153" t="s">
        <v>19</v>
      </c>
      <c r="L168" s="153">
        <v>0</v>
      </c>
      <c r="M168" s="153" t="s">
        <v>19</v>
      </c>
      <c r="N168" s="153" t="s">
        <v>1437</v>
      </c>
      <c r="O168" s="153" t="s">
        <v>19</v>
      </c>
      <c r="P168" s="153" t="str">
        <f>VLOOKUP($F168,'Plan de acci�n consolidado 2025'!$G$4:$X$484,11,0)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Q168" s="153">
        <f>VLOOKUP($F168,'Plan de acci�n consolidado 2025'!$G$4:$X$484,12,0)</f>
        <v>20</v>
      </c>
      <c r="R168" s="153">
        <f>VLOOKUP($F168,'Plan de acci�n consolidado 2025'!$G$4:$X$484,13,0)</f>
        <v>1</v>
      </c>
      <c r="S168" s="153" t="str">
        <f>VLOOKUP($F168,'Plan de acci�n consolidado 2025'!$G$4:$X$484,14,0)</f>
        <v>Númerica</v>
      </c>
      <c r="T168" s="153" t="str">
        <f>VLOOKUP($F168,'Plan de acci�n consolidado 2025'!$G$4:$X$484,15,0)</f>
        <v># de Memorando de remisión -correo electrónico de remisión y proyecto de acto administrativo ajustado / Formato Matriz comentarios  Único entregable / 1 Memorando de remisión -correo electrónico de remisión y proyecto de acto administrativo ajustado / Formato Matriz comentarios  Único entregable</v>
      </c>
      <c r="U168" s="182">
        <f>VLOOKUP($F168,'Plan de acci�n consolidado 2025'!$G$4:$X$484,16,0)</f>
        <v>45691</v>
      </c>
      <c r="V168" s="182">
        <f>VLOOKUP($F168,'Plan de acci�n consolidado 2025'!$G$4:$X$484,17,0)</f>
        <v>45730</v>
      </c>
      <c r="W168" s="153" t="str">
        <f>VLOOKUP($F168,'Plan de acci�n consolidado 2025'!$G$4:$X$484,18,0)</f>
        <v>6000-DESPACHO DEL SUPERINTENDENTE DELEGADO PARA EL CONTROL Y VERIFICACIÓN DE REGLAMENTOS TÉCNICOS Y METROLOGÍA LEGAL</v>
      </c>
      <c r="X168" s="153">
        <v>2.8</v>
      </c>
      <c r="Y168" s="153">
        <v>100</v>
      </c>
      <c r="Z168" s="153" t="s">
        <v>2224</v>
      </c>
      <c r="AA168" s="291">
        <v>45694</v>
      </c>
      <c r="AB168" s="292">
        <v>100</v>
      </c>
      <c r="AC168" s="292" t="s">
        <v>2225</v>
      </c>
      <c r="AD168" s="291">
        <v>45694</v>
      </c>
      <c r="AE168" s="292">
        <v>100</v>
      </c>
      <c r="AF168" s="533">
        <v>2.8</v>
      </c>
      <c r="XFD168" s="66"/>
    </row>
    <row r="169" spans="1:32 16384:16384" ht="58.5" customHeight="1" x14ac:dyDescent="0.25">
      <c r="A169" s="66" t="s">
        <v>1207</v>
      </c>
      <c r="B169" s="288" t="s">
        <v>1207</v>
      </c>
      <c r="C169" s="532" t="s">
        <v>2217</v>
      </c>
      <c r="D169" s="153">
        <v>2</v>
      </c>
      <c r="E169" s="153" t="s">
        <v>467</v>
      </c>
      <c r="F169" s="153" t="s">
        <v>1207</v>
      </c>
      <c r="G169" s="153" t="s">
        <v>19</v>
      </c>
      <c r="H169" s="153">
        <v>0</v>
      </c>
      <c r="I169" s="153">
        <v>0</v>
      </c>
      <c r="J169" s="153">
        <v>0</v>
      </c>
      <c r="K169" s="153" t="s">
        <v>19</v>
      </c>
      <c r="L169" s="153">
        <v>0</v>
      </c>
      <c r="M169" s="153" t="s">
        <v>19</v>
      </c>
      <c r="N169" s="153" t="s">
        <v>1437</v>
      </c>
      <c r="O169" s="153" t="s">
        <v>19</v>
      </c>
      <c r="P169" s="153" t="str">
        <f>VLOOKUP($F169,'Plan de acci�n consolidado 2025'!$G$4:$X$484,11,0)</f>
        <v>Remitir el proyecto de acto administrativo a la Dirección de Regulación del Ministerio de Comercio, Industria y Turismo para obtener concepto previo. (correo electrónico de remisión (o memo de traslado) y proyecto de acto administrativo  / Único entregable)</v>
      </c>
      <c r="Q169" s="153">
        <f>VLOOKUP($F169,'Plan de acci�n consolidado 2025'!$G$4:$X$484,12,0)</f>
        <v>20</v>
      </c>
      <c r="R169" s="153">
        <f>VLOOKUP($F169,'Plan de acci�n consolidado 2025'!$G$4:$X$484,13,0)</f>
        <v>1</v>
      </c>
      <c r="S169" s="153" t="str">
        <f>VLOOKUP($F169,'Plan de acci�n consolidado 2025'!$G$4:$X$484,14,0)</f>
        <v>Númerica</v>
      </c>
      <c r="T169" s="153" t="str">
        <f>VLOOKUP($F169,'Plan de acci�n consolidado 2025'!$G$4:$X$484,15,0)</f>
        <v># de Correo electrónico de remisión (o memo de traslado) y proyecto de acto administrativo  / Único entregable / 1 Correo electrónico de remisión (o memo de traslado) y proyecto de acto administrativo  / Único entregable</v>
      </c>
      <c r="U169" s="182">
        <f>VLOOKUP($F169,'Plan de acci�n consolidado 2025'!$G$4:$X$484,16,0)</f>
        <v>45733</v>
      </c>
      <c r="V169" s="182">
        <f>VLOOKUP($F169,'Plan de acci�n consolidado 2025'!$G$4:$X$484,17,0)</f>
        <v>45751</v>
      </c>
      <c r="W169" s="153" t="str">
        <f>VLOOKUP($F169,'Plan de acci�n consolidado 2025'!$G$4:$X$484,18,0)</f>
        <v>6000-DESPACHO DEL SUPERINTENDENTE DELEGADO PARA EL CONTROL Y VERIFICACIÓN DE REGLAMENTOS TÉCNICOS Y METROLOGÍA LEGAL</v>
      </c>
      <c r="X169" s="153">
        <v>2.8</v>
      </c>
      <c r="Y169" s="153">
        <v>100</v>
      </c>
      <c r="Z169" s="153" t="s">
        <v>2226</v>
      </c>
      <c r="AA169" s="291">
        <v>45733</v>
      </c>
      <c r="AB169" s="292">
        <v>100</v>
      </c>
      <c r="AC169" s="292" t="s">
        <v>2227</v>
      </c>
      <c r="AD169" s="291">
        <v>45733</v>
      </c>
      <c r="AE169" s="292">
        <v>100</v>
      </c>
      <c r="AF169" s="533">
        <v>2.8</v>
      </c>
      <c r="XFD169" s="66"/>
    </row>
    <row r="170" spans="1:32 16384:16384" ht="58.5" customHeight="1" x14ac:dyDescent="0.25">
      <c r="A170" s="66" t="s">
        <v>1209</v>
      </c>
      <c r="B170" s="288" t="s">
        <v>1209</v>
      </c>
      <c r="C170" s="532" t="s">
        <v>2217</v>
      </c>
      <c r="D170" s="153">
        <v>2</v>
      </c>
      <c r="E170" s="153" t="s">
        <v>467</v>
      </c>
      <c r="F170" s="153" t="s">
        <v>1209</v>
      </c>
      <c r="G170" s="153" t="s">
        <v>19</v>
      </c>
      <c r="H170" s="153">
        <v>0</v>
      </c>
      <c r="I170" s="153">
        <v>0</v>
      </c>
      <c r="J170" s="153">
        <v>0</v>
      </c>
      <c r="K170" s="153" t="s">
        <v>19</v>
      </c>
      <c r="L170" s="153">
        <v>0</v>
      </c>
      <c r="M170" s="153" t="s">
        <v>19</v>
      </c>
      <c r="N170" s="153" t="s">
        <v>1437</v>
      </c>
      <c r="O170" s="153" t="s">
        <v>19</v>
      </c>
      <c r="P170" s="153" t="str">
        <f>VLOOKUP($F170,'Plan de acci�n consolidado 2025'!$G$4:$X$484,11,0)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Q170" s="153">
        <f>VLOOKUP($F170,'Plan de acci�n consolidado 2025'!$G$4:$X$484,12,0)</f>
        <v>20</v>
      </c>
      <c r="R170" s="153">
        <f>VLOOKUP($F170,'Plan de acci�n consolidado 2025'!$G$4:$X$484,13,0)</f>
        <v>1</v>
      </c>
      <c r="S170" s="153" t="str">
        <f>VLOOKUP($F170,'Plan de acci�n consolidado 2025'!$G$4:$X$484,14,0)</f>
        <v>Númerica</v>
      </c>
      <c r="T170" s="153" t="str">
        <f>VLOOKUP($F170,'Plan de acci�n consolidado 2025'!$G$4:$X$484,15,0)</f>
        <v># de Memorando de remisión o correo electrónico de remisión, proyecto de acto administrativo ajustado y Formato Matriz diligenciado / Único entregable / 1 Memorando de remisión o correo electrónico de remisión, proyecto de acto administrativo ajustado y Formato Matriz diligenciado / Único entregable</v>
      </c>
      <c r="U170" s="182">
        <f>VLOOKUP($F170,'Plan de acci�n consolidado 2025'!$G$4:$X$484,16,0)</f>
        <v>45754</v>
      </c>
      <c r="V170" s="182">
        <f>VLOOKUP($F170,'Plan de acci�n consolidado 2025'!$G$4:$X$484,17,0)</f>
        <v>45779</v>
      </c>
      <c r="W170" s="153" t="str">
        <f>VLOOKUP($F170,'Plan de acci�n consolidado 2025'!$G$4:$X$484,18,0)</f>
        <v>6000-DESPACHO DEL SUPERINTENDENTE DELEGADO PARA EL CONTROL Y VERIFICACIÓN DE REGLAMENTOS TÉCNICOS Y METROLOGÍA LEGAL</v>
      </c>
      <c r="X170" s="153">
        <v>2.8</v>
      </c>
      <c r="Y170" s="153">
        <v>100</v>
      </c>
      <c r="Z170" s="153" t="s">
        <v>2228</v>
      </c>
      <c r="AA170" s="291">
        <v>45779</v>
      </c>
      <c r="AB170" s="292">
        <v>100</v>
      </c>
      <c r="AC170" s="292" t="s">
        <v>2185</v>
      </c>
      <c r="AD170" s="291">
        <v>45779</v>
      </c>
      <c r="AE170" s="292">
        <v>100</v>
      </c>
      <c r="AF170" s="533">
        <v>2.8</v>
      </c>
      <c r="XFD170" s="66"/>
    </row>
    <row r="171" spans="1:32 16384:16384" ht="58.5" customHeight="1" x14ac:dyDescent="0.25">
      <c r="A171" s="66" t="s">
        <v>1211</v>
      </c>
      <c r="B171" s="288" t="s">
        <v>1211</v>
      </c>
      <c r="C171" s="532" t="s">
        <v>2217</v>
      </c>
      <c r="D171" s="153">
        <v>2</v>
      </c>
      <c r="E171" s="153" t="s">
        <v>467</v>
      </c>
      <c r="F171" s="153" t="s">
        <v>1211</v>
      </c>
      <c r="G171" s="153" t="s">
        <v>19</v>
      </c>
      <c r="H171" s="153">
        <v>0</v>
      </c>
      <c r="I171" s="153">
        <v>0</v>
      </c>
      <c r="J171" s="153">
        <v>0</v>
      </c>
      <c r="K171" s="153" t="s">
        <v>19</v>
      </c>
      <c r="L171" s="153">
        <v>0</v>
      </c>
      <c r="M171" s="153" t="s">
        <v>19</v>
      </c>
      <c r="N171" s="153" t="s">
        <v>1437</v>
      </c>
      <c r="O171" s="153" t="s">
        <v>19</v>
      </c>
      <c r="P171" s="153" t="str">
        <f>VLOOKUP($F171,'Plan de acci�n consolidado 2025'!$G$4:$X$484,11,0)</f>
        <v>Remitir el proyecto de acto administrativo a abogacía de la competencia. (correo electrónico de remisión (o memo de traslado) y proyecto de acto administrativo  / Único entregable)</v>
      </c>
      <c r="Q171" s="153">
        <f>VLOOKUP($F171,'Plan de acci�n consolidado 2025'!$G$4:$X$484,12,0)</f>
        <v>20</v>
      </c>
      <c r="R171" s="153">
        <f>VLOOKUP($F171,'Plan de acci�n consolidado 2025'!$G$4:$X$484,13,0)</f>
        <v>1</v>
      </c>
      <c r="S171" s="153" t="str">
        <f>VLOOKUP($F171,'Plan de acci�n consolidado 2025'!$G$4:$X$484,14,0)</f>
        <v>Númerica</v>
      </c>
      <c r="T171" s="153" t="str">
        <f>VLOOKUP($F171,'Plan de acci�n consolidado 2025'!$G$4:$X$484,15,0)</f>
        <v># de Correo electrónico de remisión y proyecto de acto administrativo ajustado / Único entregable / 1 Correo electrónico de remisión y proyecto de acto administrativo ajustado / Único entregable</v>
      </c>
      <c r="U171" s="182">
        <f>VLOOKUP($F171,'Plan de acci�n consolidado 2025'!$G$4:$X$484,16,0)</f>
        <v>45782</v>
      </c>
      <c r="V171" s="182">
        <f>VLOOKUP($F171,'Plan de acci�n consolidado 2025'!$G$4:$X$484,17,0)</f>
        <v>45800</v>
      </c>
      <c r="W171" s="153" t="str">
        <f>VLOOKUP($F171,'Plan de acci�n consolidado 2025'!$G$4:$X$484,18,0)</f>
        <v>6000-DESPACHO DEL SUPERINTENDENTE DELEGADO PARA EL CONTROL Y VERIFICACIÓN DE REGLAMENTOS TÉCNICOS Y METROLOGÍA LEGAL</v>
      </c>
      <c r="X171" s="153">
        <v>2.8</v>
      </c>
      <c r="Y171" s="153">
        <v>100</v>
      </c>
      <c r="Z171" s="153" t="s">
        <v>2229</v>
      </c>
      <c r="AA171" s="291">
        <v>45800</v>
      </c>
      <c r="AB171" s="292">
        <v>100</v>
      </c>
      <c r="AC171" s="292" t="s">
        <v>2230</v>
      </c>
      <c r="AD171" s="291">
        <v>45733</v>
      </c>
      <c r="AE171" s="292">
        <v>100</v>
      </c>
      <c r="AF171" s="533">
        <v>2.8</v>
      </c>
      <c r="XFD171" s="66"/>
    </row>
    <row r="172" spans="1:32 16384:16384" ht="58.5" customHeight="1" x14ac:dyDescent="0.25">
      <c r="A172" s="66" t="s">
        <v>1213</v>
      </c>
      <c r="B172" s="288" t="s">
        <v>1213</v>
      </c>
      <c r="C172" s="532" t="s">
        <v>2217</v>
      </c>
      <c r="D172" s="153">
        <v>2</v>
      </c>
      <c r="E172" s="153" t="s">
        <v>467</v>
      </c>
      <c r="F172" s="153" t="s">
        <v>1213</v>
      </c>
      <c r="G172" s="153" t="s">
        <v>19</v>
      </c>
      <c r="H172" s="153">
        <v>0</v>
      </c>
      <c r="I172" s="153">
        <v>0</v>
      </c>
      <c r="J172" s="153">
        <v>0</v>
      </c>
      <c r="K172" s="153" t="s">
        <v>19</v>
      </c>
      <c r="L172" s="153">
        <v>0</v>
      </c>
      <c r="M172" s="153" t="s">
        <v>19</v>
      </c>
      <c r="N172" s="153" t="s">
        <v>1437</v>
      </c>
      <c r="O172" s="153" t="s">
        <v>19</v>
      </c>
      <c r="P172" s="153" t="str">
        <f>VLOOKUP($F172,'Plan de acci�n consolidado 2025'!$G$4:$X$484,11,0)</f>
        <v>Ajustar el proyecto de acto administrativo acorde con comentarios, si hubiere lugar y enviar al Grupo de regulación para su expedición. (Correo electrónico de remisión y proyecto de acto administrativo ajustado / Único entregable)</v>
      </c>
      <c r="Q172" s="153">
        <f>VLOOKUP($F172,'Plan de acci�n consolidado 2025'!$G$4:$X$484,12,0)</f>
        <v>20</v>
      </c>
      <c r="R172" s="153">
        <f>VLOOKUP($F172,'Plan de acci�n consolidado 2025'!$G$4:$X$484,13,0)</f>
        <v>1</v>
      </c>
      <c r="S172" s="153" t="str">
        <f>VLOOKUP($F172,'Plan de acci�n consolidado 2025'!$G$4:$X$484,14,0)</f>
        <v>Númerica</v>
      </c>
      <c r="T172" s="153" t="str">
        <f>VLOOKUP($F172,'Plan de acci�n consolidado 2025'!$G$4:$X$484,15,0)</f>
        <v># de Correo electrónico de remisión y proyecto de acto administrativo ajustado / Único entregable / 1 Correo electrónico de remisión y proyecto de acto administrativo ajustado / Único entregable</v>
      </c>
      <c r="U172" s="182">
        <f>VLOOKUP($F172,'Plan de acci�n consolidado 2025'!$G$4:$X$484,16,0)</f>
        <v>45828</v>
      </c>
      <c r="V172" s="182">
        <f>VLOOKUP($F172,'Plan de acci�n consolidado 2025'!$G$4:$X$484,17,0)</f>
        <v>45947</v>
      </c>
      <c r="W172" s="153" t="str">
        <f>VLOOKUP($F172,'Plan de acci�n consolidado 2025'!$G$4:$X$484,18,0)</f>
        <v>6000-DESPACHO DEL SUPERINTENDENTE DELEGADO PARA EL CONTROL Y VERIFICACIÓN DE REGLAMENTOS TÉCNICOS Y METROLOGÍA LEGAL</v>
      </c>
      <c r="X172" s="153">
        <v>2.8</v>
      </c>
      <c r="Y172" s="153">
        <v>0</v>
      </c>
      <c r="Z172" s="153">
        <v>0</v>
      </c>
      <c r="AA172" s="291"/>
      <c r="AB172" s="292">
        <v>0</v>
      </c>
      <c r="AC172" s="292">
        <v>0</v>
      </c>
      <c r="AD172" s="291"/>
      <c r="AE172" s="292">
        <v>0</v>
      </c>
      <c r="AF172" s="533">
        <v>0</v>
      </c>
      <c r="XFD172" s="66"/>
    </row>
    <row r="173" spans="1:32 16384:16384" ht="58.5" customHeight="1" x14ac:dyDescent="0.25">
      <c r="A173" s="183" t="s">
        <v>1214</v>
      </c>
      <c r="B173" s="528" t="s">
        <v>1214</v>
      </c>
      <c r="C173" s="534" t="s">
        <v>2217</v>
      </c>
      <c r="D173" s="174">
        <v>2</v>
      </c>
      <c r="E173" s="174" t="s">
        <v>460</v>
      </c>
      <c r="F173" s="174" t="s">
        <v>1214</v>
      </c>
      <c r="G173" s="174" t="s">
        <v>462</v>
      </c>
      <c r="H173" s="174" t="s">
        <v>10</v>
      </c>
      <c r="I173" s="174" t="s">
        <v>1394</v>
      </c>
      <c r="J173" s="174" t="s">
        <v>1395</v>
      </c>
      <c r="K173" s="174" t="s">
        <v>19</v>
      </c>
      <c r="L173" s="174">
        <v>0</v>
      </c>
      <c r="M173" s="174" t="s">
        <v>38</v>
      </c>
      <c r="N173" s="174" t="s">
        <v>1437</v>
      </c>
      <c r="O173" s="174" t="s">
        <v>1562</v>
      </c>
      <c r="P173" s="174" t="str">
        <f>VLOOKUP($F173,'Plan de acci�n consolidado 2025'!$G$4:$X$484,11,0)</f>
        <v>Proyecto de Reglamento Técnico Metrológico de Medidores de Gas de uso residencial elaborado y enviado a la abogacia de la competencia. (Documento proyecto y correo de envío o memorando)</v>
      </c>
      <c r="Q173" s="174">
        <f>VLOOKUP($F173,'Plan de acci�n consolidado 2025'!$G$4:$X$484,12,0)</f>
        <v>14</v>
      </c>
      <c r="R173" s="174">
        <f>VLOOKUP($F173,'Plan de acci�n consolidado 2025'!$G$4:$X$484,13,0)</f>
        <v>1</v>
      </c>
      <c r="S173" s="174" t="str">
        <f>VLOOKUP($F173,'Plan de acci�n consolidado 2025'!$G$4:$X$484,14,0)</f>
        <v>Númerica</v>
      </c>
      <c r="T173" s="174" t="str">
        <f>VLOOKUP($F173,'Plan de acci�n consolidado 2025'!$G$4:$X$484,15,0)</f>
        <v># de Correo electrónico de remisión (o memo de traslado) y proyecto de acto administrativo  / Único entregable / 1 Correo electrónico de remisión (o memo de traslado) y proyecto de acto administrativo  / Único entregable</v>
      </c>
      <c r="U173" s="175">
        <f>VLOOKUP($F173,'Plan de acci�n consolidado 2025'!$G$4:$X$484,16,0)</f>
        <v>45707</v>
      </c>
      <c r="V173" s="175">
        <f>VLOOKUP($F173,'Plan de acci�n consolidado 2025'!$G$4:$X$484,17,0)</f>
        <v>45961</v>
      </c>
      <c r="W173" s="174" t="str">
        <f>VLOOKUP($F173,'Plan de acci�n consolidado 2025'!$G$4:$X$484,18,0)</f>
        <v>6000-DESPACHO DEL SUPERINTENDENTE DELEGADO PARA EL CONTROL Y VERIFICACIÓN DE REGLAMENTOS TÉCNICOS Y METROLOGÍA LEGAL</v>
      </c>
      <c r="X173" s="174">
        <v>14</v>
      </c>
      <c r="Y173" s="174">
        <v>0</v>
      </c>
      <c r="Z173" s="174">
        <v>0</v>
      </c>
      <c r="AA173" s="289"/>
      <c r="AB173" s="290">
        <v>0</v>
      </c>
      <c r="AC173" s="290">
        <v>0</v>
      </c>
      <c r="AD173" s="289"/>
      <c r="AE173" s="290">
        <v>0</v>
      </c>
      <c r="AF173" s="535">
        <v>0</v>
      </c>
    </row>
    <row r="174" spans="1:32 16384:16384" ht="58.5" customHeight="1" x14ac:dyDescent="0.25">
      <c r="A174" s="66" t="s">
        <v>1215</v>
      </c>
      <c r="B174" s="288" t="s">
        <v>1215</v>
      </c>
      <c r="C174" s="532" t="s">
        <v>2217</v>
      </c>
      <c r="D174" s="153">
        <v>2</v>
      </c>
      <c r="E174" s="153" t="s">
        <v>467</v>
      </c>
      <c r="F174" s="153" t="s">
        <v>1215</v>
      </c>
      <c r="G174" s="153" t="s">
        <v>19</v>
      </c>
      <c r="H174" s="153">
        <v>0</v>
      </c>
      <c r="I174" s="153">
        <v>0</v>
      </c>
      <c r="J174" s="153">
        <v>0</v>
      </c>
      <c r="K174" s="153" t="s">
        <v>19</v>
      </c>
      <c r="L174" s="153">
        <v>0</v>
      </c>
      <c r="M174" s="153" t="s">
        <v>19</v>
      </c>
      <c r="N174" s="153" t="s">
        <v>1437</v>
      </c>
      <c r="O174" s="153" t="s">
        <v>19</v>
      </c>
      <c r="P174" s="153" t="str">
        <f>VLOOKUP($F174,'Plan de acci�n consolidado 2025'!$G$4:$X$484,11,0)</f>
        <v>Enviar proyecto de resolución al Grupo de Regulación para revisión. (Correo electrónico de remisión y proyecto de acto administrativo / Único entregable)</v>
      </c>
      <c r="Q174" s="153">
        <f>VLOOKUP($F174,'Plan de acci�n consolidado 2025'!$G$4:$X$484,12,0)</f>
        <v>10</v>
      </c>
      <c r="R174" s="153">
        <f>VLOOKUP($F174,'Plan de acci�n consolidado 2025'!$G$4:$X$484,13,0)</f>
        <v>1</v>
      </c>
      <c r="S174" s="153" t="str">
        <f>VLOOKUP($F174,'Plan de acci�n consolidado 2025'!$G$4:$X$484,14,0)</f>
        <v>Númerica</v>
      </c>
      <c r="T174" s="153" t="str">
        <f>VLOOKUP($F174,'Plan de acci�n consolidado 2025'!$G$4:$X$484,15,0)</f>
        <v># de Correo electrónico de remisión y proyecto de acto administrativo / Único entregable / 1 Correo electrónico de remisión y proyecto de acto administrativo / Único entregable</v>
      </c>
      <c r="U174" s="182">
        <f>VLOOKUP($F174,'Plan de acci�n consolidado 2025'!$G$4:$X$484,16,0)</f>
        <v>45707</v>
      </c>
      <c r="V174" s="182">
        <f>VLOOKUP($F174,'Plan de acci�n consolidado 2025'!$G$4:$X$484,17,0)</f>
        <v>45721</v>
      </c>
      <c r="W174" s="153" t="str">
        <f>VLOOKUP($F174,'Plan de acci�n consolidado 2025'!$G$4:$X$484,18,0)</f>
        <v>6000-DESPACHO DEL SUPERINTENDENTE DELEGADO PARA EL CONTROL Y VERIFICACIÓN DE REGLAMENTOS TÉCNICOS Y METROLOGÍA LEGAL</v>
      </c>
      <c r="X174" s="153">
        <v>1.4</v>
      </c>
      <c r="Y174" s="153">
        <v>100</v>
      </c>
      <c r="Z174" s="153" t="s">
        <v>2231</v>
      </c>
      <c r="AA174" s="291">
        <v>45720</v>
      </c>
      <c r="AB174" s="292">
        <v>100</v>
      </c>
      <c r="AC174" s="292" t="s">
        <v>2232</v>
      </c>
      <c r="AD174" s="291">
        <v>45720</v>
      </c>
      <c r="AE174" s="292">
        <v>100</v>
      </c>
      <c r="AF174" s="533">
        <v>1.4</v>
      </c>
      <c r="XFD174" s="66"/>
    </row>
    <row r="175" spans="1:32 16384:16384" ht="58.5" customHeight="1" x14ac:dyDescent="0.25">
      <c r="A175" s="66" t="s">
        <v>1217</v>
      </c>
      <c r="B175" s="288" t="s">
        <v>1217</v>
      </c>
      <c r="C175" s="532" t="s">
        <v>2217</v>
      </c>
      <c r="D175" s="153">
        <v>2</v>
      </c>
      <c r="E175" s="153" t="s">
        <v>467</v>
      </c>
      <c r="F175" s="153" t="s">
        <v>1217</v>
      </c>
      <c r="G175" s="153" t="s">
        <v>19</v>
      </c>
      <c r="H175" s="153">
        <v>0</v>
      </c>
      <c r="I175" s="153">
        <v>0</v>
      </c>
      <c r="J175" s="153">
        <v>0</v>
      </c>
      <c r="K175" s="153" t="s">
        <v>19</v>
      </c>
      <c r="L175" s="153">
        <v>0</v>
      </c>
      <c r="M175" s="153" t="s">
        <v>19</v>
      </c>
      <c r="N175" s="153" t="s">
        <v>1437</v>
      </c>
      <c r="O175" s="153" t="s">
        <v>19</v>
      </c>
      <c r="P175" s="153" t="str">
        <f>VLOOKUP($F175,'Plan de acci�n consolidado 2025'!$G$4:$X$484,11,0)</f>
        <v>Revisar jurídicamente el proyecto de resolución y enviarlo a la dependencia solicitante. (Proyecto de resolución con observaciones y memorando y/o  correo electrónico de remisión a la dependencia solicitante)</v>
      </c>
      <c r="Q175" s="153">
        <f>VLOOKUP($F175,'Plan de acci�n consolidado 2025'!$G$4:$X$484,12,0)</f>
        <v>10</v>
      </c>
      <c r="R175" s="153">
        <f>VLOOKUP($F175,'Plan de acci�n consolidado 2025'!$G$4:$X$484,13,0)</f>
        <v>1</v>
      </c>
      <c r="S175" s="153" t="str">
        <f>VLOOKUP($F175,'Plan de acci�n consolidado 2025'!$G$4:$X$484,14,0)</f>
        <v>Númerica</v>
      </c>
      <c r="T175" s="153" t="str">
        <f>VLOOKUP($F175,'Plan de acci�n consolidado 2025'!$G$4:$X$484,15,0)</f>
        <v># de Proyecto de resolución con observaciones y memorando y/o  correo electrónico de remisión a la dependencia solicitante / 1 Proyecto de resolución con observaciones y memorando y/o  correo electrónico de remisión a la dependencia solicitante</v>
      </c>
      <c r="U175" s="182">
        <f>VLOOKUP($F175,'Plan de acci�n consolidado 2025'!$G$4:$X$484,16,0)</f>
        <v>45722</v>
      </c>
      <c r="V175" s="182">
        <f>VLOOKUP($F175,'Plan de acci�n consolidado 2025'!$G$4:$X$484,17,0)</f>
        <v>45736</v>
      </c>
      <c r="W175" s="153" t="str">
        <f>VLOOKUP($F175,'Plan de acci�n consolidado 2025'!$G$4:$X$484,18,0)</f>
        <v>6000-DESPACHO DEL SUPERINTENDENTE DELEGADO PARA EL CONTROL Y VERIFICACIÓN DE REGLAMENTOS TÉCNICOS Y METROLOGÍA LEGAL</v>
      </c>
      <c r="X175" s="153">
        <v>1.4</v>
      </c>
      <c r="Y175" s="153">
        <v>100</v>
      </c>
      <c r="Z175" s="153" t="s">
        <v>2233</v>
      </c>
      <c r="AA175" s="291">
        <v>45729</v>
      </c>
      <c r="AB175" s="292">
        <v>100</v>
      </c>
      <c r="AC175" s="292" t="s">
        <v>2234</v>
      </c>
      <c r="AD175" s="291">
        <v>45729</v>
      </c>
      <c r="AE175" s="292">
        <v>100</v>
      </c>
      <c r="AF175" s="533">
        <v>1.4</v>
      </c>
      <c r="XFD175" s="66"/>
    </row>
    <row r="176" spans="1:32 16384:16384" ht="58.5" customHeight="1" x14ac:dyDescent="0.25">
      <c r="A176" s="66" t="s">
        <v>1219</v>
      </c>
      <c r="B176" s="288" t="s">
        <v>1219</v>
      </c>
      <c r="C176" s="532" t="s">
        <v>2217</v>
      </c>
      <c r="D176" s="153">
        <v>2</v>
      </c>
      <c r="E176" s="153" t="s">
        <v>467</v>
      </c>
      <c r="F176" s="153" t="s">
        <v>1219</v>
      </c>
      <c r="G176" s="153" t="s">
        <v>19</v>
      </c>
      <c r="H176" s="153">
        <v>0</v>
      </c>
      <c r="I176" s="153">
        <v>0</v>
      </c>
      <c r="J176" s="153">
        <v>0</v>
      </c>
      <c r="K176" s="153" t="s">
        <v>19</v>
      </c>
      <c r="L176" s="153">
        <v>0</v>
      </c>
      <c r="M176" s="153" t="s">
        <v>19</v>
      </c>
      <c r="N176" s="153" t="s">
        <v>1437</v>
      </c>
      <c r="O176" s="153" t="s">
        <v>19</v>
      </c>
      <c r="P176" s="153" t="str">
        <f>VLOOKUP($F176,'Plan de acci�n consolidado 2025'!$G$4:$X$484,11,0)</f>
        <v>Ajustar el proyecto de resolución según los comentarios y remitir al Grupo de Regulación para publicación. (Correo electrónico de remisión y proyecto de acto administrativo ajustado / Único entregable)</v>
      </c>
      <c r="Q176" s="153">
        <f>VLOOKUP($F176,'Plan de acci�n consolidado 2025'!$G$4:$X$484,12,0)</f>
        <v>10</v>
      </c>
      <c r="R176" s="153">
        <f>VLOOKUP($F176,'Plan de acci�n consolidado 2025'!$G$4:$X$484,13,0)</f>
        <v>1</v>
      </c>
      <c r="S176" s="153" t="str">
        <f>VLOOKUP($F176,'Plan de acci�n consolidado 2025'!$G$4:$X$484,14,0)</f>
        <v>Númerica</v>
      </c>
      <c r="T176" s="153" t="str">
        <f>VLOOKUP($F176,'Plan de acci�n consolidado 2025'!$G$4:$X$484,15,0)</f>
        <v># de Correo electrónico de remisión y proyecto de acto administrativo ajustado / Único entregable / 1 Correo electrónico de remisión y proyecto de acto administrativo ajustado / Único entregable</v>
      </c>
      <c r="U176" s="182">
        <f>VLOOKUP($F176,'Plan de acci�n consolidado 2025'!$G$4:$X$484,16,0)</f>
        <v>45737</v>
      </c>
      <c r="V176" s="182">
        <f>VLOOKUP($F176,'Plan de acci�n consolidado 2025'!$G$4:$X$484,17,0)</f>
        <v>45772</v>
      </c>
      <c r="W176" s="153" t="str">
        <f>VLOOKUP($F176,'Plan de acci�n consolidado 2025'!$G$4:$X$484,18,0)</f>
        <v>6000-DESPACHO DEL SUPERINTENDENTE DELEGADO PARA EL CONTROL Y VERIFICACIÓN DE REGLAMENTOS TÉCNICOS Y METROLOGÍA LEGAL</v>
      </c>
      <c r="X176" s="153">
        <v>1.4</v>
      </c>
      <c r="Y176" s="153">
        <v>100</v>
      </c>
      <c r="Z176" s="153" t="s">
        <v>2235</v>
      </c>
      <c r="AA176" s="291">
        <v>45730</v>
      </c>
      <c r="AB176" s="292">
        <v>100</v>
      </c>
      <c r="AC176" s="292" t="s">
        <v>2236</v>
      </c>
      <c r="AD176" s="291">
        <v>45761</v>
      </c>
      <c r="AE176" s="292">
        <v>100</v>
      </c>
      <c r="AF176" s="533">
        <v>1.4</v>
      </c>
      <c r="XFD176" s="66"/>
    </row>
    <row r="177" spans="1:32 16384:16384" ht="58.5" customHeight="1" x14ac:dyDescent="0.25">
      <c r="A177" s="66" t="s">
        <v>1220</v>
      </c>
      <c r="B177" s="288" t="s">
        <v>1220</v>
      </c>
      <c r="C177" s="532" t="s">
        <v>2217</v>
      </c>
      <c r="D177" s="153">
        <v>2</v>
      </c>
      <c r="E177" s="153" t="s">
        <v>467</v>
      </c>
      <c r="F177" s="153" t="s">
        <v>1220</v>
      </c>
      <c r="G177" s="153" t="s">
        <v>19</v>
      </c>
      <c r="H177" s="153">
        <v>0</v>
      </c>
      <c r="I177" s="153">
        <v>0</v>
      </c>
      <c r="J177" s="153">
        <v>0</v>
      </c>
      <c r="K177" s="153" t="s">
        <v>19</v>
      </c>
      <c r="L177" s="153">
        <v>0</v>
      </c>
      <c r="M177" s="153" t="s">
        <v>19</v>
      </c>
      <c r="N177" s="153" t="s">
        <v>1437</v>
      </c>
      <c r="O177" s="153" t="s">
        <v>19</v>
      </c>
      <c r="P177" s="153" t="str">
        <f>VLOOKUP($F177,'Plan de acci�n consolidado 2025'!$G$4:$X$484,11,0)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Q177" s="153">
        <f>VLOOKUP($F177,'Plan de acci�n consolidado 2025'!$G$4:$X$484,12,0)</f>
        <v>10</v>
      </c>
      <c r="R177" s="153">
        <f>VLOOKUP($F177,'Plan de acci�n consolidado 2025'!$G$4:$X$484,13,0)</f>
        <v>1</v>
      </c>
      <c r="S177" s="153" t="str">
        <f>VLOOKUP($F177,'Plan de acci�n consolidado 2025'!$G$4:$X$484,14,0)</f>
        <v>Númerica</v>
      </c>
      <c r="T177" s="153" t="str">
        <f>VLOOKUP($F177,'Plan de acci�n consolidado 2025'!$G$4:$X$484,15,0)</f>
        <v># de Memorando de remisión -correo electrónico de remisión y proyecto de acto administrativo ajustado / Formato Matriz comentarios  Único entregable / 1 Memorando de remisión -correo electrónico de remisión y proyecto de acto administrativo ajustado / Formato Matriz comentarios  Único entregable</v>
      </c>
      <c r="U177" s="182">
        <f>VLOOKUP($F177,'Plan de acci�n consolidado 2025'!$G$4:$X$484,16,0)</f>
        <v>45803</v>
      </c>
      <c r="V177" s="182">
        <f>VLOOKUP($F177,'Plan de acci�n consolidado 2025'!$G$4:$X$484,17,0)</f>
        <v>45856</v>
      </c>
      <c r="W177" s="153" t="str">
        <f>VLOOKUP($F177,'Plan de acci�n consolidado 2025'!$G$4:$X$484,18,0)</f>
        <v>6000-DESPACHO DEL SUPERINTENDENTE DELEGADO PARA EL CONTROL Y VERIFICACIÓN DE REGLAMENTOS TÉCNICOS Y METROLOGÍA LEGAL</v>
      </c>
      <c r="X177" s="153">
        <v>1.4</v>
      </c>
      <c r="Y177" s="153">
        <v>100</v>
      </c>
      <c r="Z177" s="153" t="s">
        <v>2237</v>
      </c>
      <c r="AA177" s="291"/>
      <c r="AB177" s="292">
        <v>100</v>
      </c>
      <c r="AC177" s="292" t="s">
        <v>2238</v>
      </c>
      <c r="AD177" s="291"/>
      <c r="AE177" s="292">
        <v>100</v>
      </c>
      <c r="AF177" s="533">
        <v>1.4</v>
      </c>
      <c r="XFD177" s="66"/>
    </row>
    <row r="178" spans="1:32 16384:16384" ht="58.5" customHeight="1" x14ac:dyDescent="0.25">
      <c r="A178" s="66" t="s">
        <v>1221</v>
      </c>
      <c r="B178" s="288" t="s">
        <v>1221</v>
      </c>
      <c r="C178" s="532" t="s">
        <v>2217</v>
      </c>
      <c r="D178" s="153">
        <v>2</v>
      </c>
      <c r="E178" s="153" t="s">
        <v>467</v>
      </c>
      <c r="F178" s="153" t="s">
        <v>1221</v>
      </c>
      <c r="G178" s="153" t="s">
        <v>19</v>
      </c>
      <c r="H178" s="153">
        <v>0</v>
      </c>
      <c r="I178" s="153">
        <v>0</v>
      </c>
      <c r="J178" s="153">
        <v>0</v>
      </c>
      <c r="K178" s="153" t="s">
        <v>19</v>
      </c>
      <c r="L178" s="153">
        <v>0</v>
      </c>
      <c r="M178" s="153" t="s">
        <v>19</v>
      </c>
      <c r="N178" s="153" t="s">
        <v>1437</v>
      </c>
      <c r="O178" s="153" t="s">
        <v>19</v>
      </c>
      <c r="P178" s="153" t="str">
        <f>VLOOKUP($F178,'Plan de acci�n consolidado 2025'!$G$4:$X$484,11,0)</f>
        <v>Remitir el proyecto de acto administrativo a la Dirección de Regulación del Ministerio de Comercio, Industria y Turismo para obtener concepto previo. (correo electrónico de remisión (o memo de traslado) y proyecto de acto administrativo  / Único entregable)</v>
      </c>
      <c r="Q178" s="153">
        <f>VLOOKUP($F178,'Plan de acci�n consolidado 2025'!$G$4:$X$484,12,0)</f>
        <v>10</v>
      </c>
      <c r="R178" s="153">
        <f>VLOOKUP($F178,'Plan de acci�n consolidado 2025'!$G$4:$X$484,13,0)</f>
        <v>1</v>
      </c>
      <c r="S178" s="153" t="str">
        <f>VLOOKUP($F178,'Plan de acci�n consolidado 2025'!$G$4:$X$484,14,0)</f>
        <v>Númerica</v>
      </c>
      <c r="T178" s="153" t="str">
        <f>VLOOKUP($F178,'Plan de acci�n consolidado 2025'!$G$4:$X$484,15,0)</f>
        <v># de Correo electrónico de remisión (o memo de traslado) y proyecto de acto administrativo  / Único entregable / 1 Correo electrónico de remisión (o memo de traslado) y proyecto de acto administrativo  / Único entregable</v>
      </c>
      <c r="U178" s="182">
        <f>VLOOKUP($F178,'Plan de acci�n consolidado 2025'!$G$4:$X$484,16,0)</f>
        <v>45859</v>
      </c>
      <c r="V178" s="182">
        <f>VLOOKUP($F178,'Plan de acci�n consolidado 2025'!$G$4:$X$484,17,0)</f>
        <v>45884</v>
      </c>
      <c r="W178" s="153" t="str">
        <f>VLOOKUP($F178,'Plan de acci�n consolidado 2025'!$G$4:$X$484,18,0)</f>
        <v>6000-DESPACHO DEL SUPERINTENDENTE DELEGADO PARA EL CONTROL Y VERIFICACIÓN DE REGLAMENTOS TÉCNICOS Y METROLOGÍA LEGAL</v>
      </c>
      <c r="X178" s="153">
        <v>1.4</v>
      </c>
      <c r="Y178" s="153">
        <v>100</v>
      </c>
      <c r="Z178" s="153" t="s">
        <v>2239</v>
      </c>
      <c r="AA178" s="291">
        <v>45827</v>
      </c>
      <c r="AB178" s="292">
        <v>100</v>
      </c>
      <c r="AC178" s="292" t="s">
        <v>2240</v>
      </c>
      <c r="AD178" s="291">
        <v>45827</v>
      </c>
      <c r="AE178" s="292">
        <v>100</v>
      </c>
      <c r="AF178" s="533">
        <v>1.4</v>
      </c>
      <c r="XFD178" s="66"/>
    </row>
    <row r="179" spans="1:32 16384:16384" ht="58.5" customHeight="1" x14ac:dyDescent="0.25">
      <c r="A179" s="183" t="s">
        <v>1222</v>
      </c>
      <c r="B179" s="529" t="s">
        <v>1222</v>
      </c>
      <c r="C179" s="532" t="s">
        <v>2217</v>
      </c>
      <c r="D179" s="153">
        <v>2</v>
      </c>
      <c r="E179" s="153" t="s">
        <v>467</v>
      </c>
      <c r="F179" s="153" t="s">
        <v>1222</v>
      </c>
      <c r="G179" s="153" t="s">
        <v>19</v>
      </c>
      <c r="H179" s="153">
        <v>0</v>
      </c>
      <c r="I179" s="153">
        <v>0</v>
      </c>
      <c r="J179" s="153">
        <v>0</v>
      </c>
      <c r="K179" s="153" t="s">
        <v>19</v>
      </c>
      <c r="L179" s="153">
        <v>0</v>
      </c>
      <c r="M179" s="153" t="s">
        <v>19</v>
      </c>
      <c r="N179" s="153" t="s">
        <v>1437</v>
      </c>
      <c r="O179" s="153" t="s">
        <v>19</v>
      </c>
      <c r="P179" s="153" t="str">
        <f>VLOOKUP($F179,'Plan de acci�n consolidado 2025'!$G$4:$X$484,11,0)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Q179" s="153">
        <f>VLOOKUP($F179,'Plan de acci�n consolidado 2025'!$G$4:$X$484,12,0)</f>
        <v>25</v>
      </c>
      <c r="R179" s="153">
        <f>VLOOKUP($F179,'Plan de acci�n consolidado 2025'!$G$4:$X$484,13,0)</f>
        <v>1</v>
      </c>
      <c r="S179" s="153" t="str">
        <f>VLOOKUP($F179,'Plan de acci�n consolidado 2025'!$G$4:$X$484,14,0)</f>
        <v>Númerica</v>
      </c>
      <c r="T179" s="153" t="str">
        <f>VLOOKUP($F179,'Plan de acci�n consolidado 2025'!$G$4:$X$484,15,0)</f>
        <v># de Memorando de remisión o correo electrónico de remisión, proyecto de acto administrativo ajustado y Formato Matriz diligenciado / Único entregable / 1 Memorando de remisión o correo electrónico de remisión, proyecto de acto administrativo ajustado y Formato Matriz diligenciado / Único entregable</v>
      </c>
      <c r="U179" s="182">
        <f>VLOOKUP($F179,'Plan de acci�n consolidado 2025'!$G$4:$X$484,16,0)</f>
        <v>45901</v>
      </c>
      <c r="V179" s="182">
        <f>VLOOKUP($F179,'Plan de acci�n consolidado 2025'!$G$4:$X$484,17,0)</f>
        <v>45933</v>
      </c>
      <c r="W179" s="153" t="str">
        <f>VLOOKUP($F179,'Plan de acci�n consolidado 2025'!$G$4:$X$484,18,0)</f>
        <v>6000-DESPACHO DEL SUPERINTENDENTE DELEGADO PARA EL CONTROL Y VERIFICACIÓN DE REGLAMENTOS TÉCNICOS Y METROLOGÍA LEGAL</v>
      </c>
      <c r="X179" s="153">
        <v>3.5</v>
      </c>
      <c r="Y179" s="153">
        <v>100</v>
      </c>
      <c r="Z179" s="153" t="s">
        <v>2241</v>
      </c>
      <c r="AA179" s="291">
        <v>45890</v>
      </c>
      <c r="AB179" s="292">
        <v>100</v>
      </c>
      <c r="AC179" s="292" t="s">
        <v>2242</v>
      </c>
      <c r="AD179" s="291">
        <v>45922</v>
      </c>
      <c r="AE179" s="292">
        <v>100</v>
      </c>
      <c r="AF179" s="533">
        <v>3.5</v>
      </c>
    </row>
    <row r="180" spans="1:32 16384:16384" ht="58.5" customHeight="1" x14ac:dyDescent="0.25">
      <c r="A180" s="183" t="s">
        <v>1223</v>
      </c>
      <c r="B180" s="529" t="s">
        <v>1223</v>
      </c>
      <c r="C180" s="532" t="s">
        <v>2217</v>
      </c>
      <c r="D180" s="153">
        <v>2</v>
      </c>
      <c r="E180" s="153" t="s">
        <v>467</v>
      </c>
      <c r="F180" s="153" t="s">
        <v>1223</v>
      </c>
      <c r="G180" s="153" t="s">
        <v>19</v>
      </c>
      <c r="H180" s="153">
        <v>0</v>
      </c>
      <c r="I180" s="153">
        <v>0</v>
      </c>
      <c r="J180" s="153">
        <v>0</v>
      </c>
      <c r="K180" s="153" t="s">
        <v>19</v>
      </c>
      <c r="L180" s="153">
        <v>0</v>
      </c>
      <c r="M180" s="153" t="s">
        <v>19</v>
      </c>
      <c r="N180" s="153" t="s">
        <v>1437</v>
      </c>
      <c r="O180" s="153" t="s">
        <v>19</v>
      </c>
      <c r="P180" s="153" t="str">
        <f>VLOOKUP($F180,'Plan de acci�n consolidado 2025'!$G$4:$X$484,11,0)</f>
        <v>Remitir el proyecto de acto administrativo a abogacía de la competencia. (correo electrónico de remisión (o memo de traslado) y proyecto de acto administrativo  / Único entregable)</v>
      </c>
      <c r="Q180" s="153">
        <f>VLOOKUP($F180,'Plan de acci�n consolidado 2025'!$G$4:$X$484,12,0)</f>
        <v>25</v>
      </c>
      <c r="R180" s="153">
        <f>VLOOKUP($F180,'Plan de acci�n consolidado 2025'!$G$4:$X$484,13,0)</f>
        <v>1</v>
      </c>
      <c r="S180" s="153" t="str">
        <f>VLOOKUP($F180,'Plan de acci�n consolidado 2025'!$G$4:$X$484,14,0)</f>
        <v>Númerica</v>
      </c>
      <c r="T180" s="153" t="str">
        <f>VLOOKUP($F180,'Plan de acci�n consolidado 2025'!$G$4:$X$484,15,0)</f>
        <v># de Correo electrónico de remisión (o memo de traslado) y proyecto de acto administrativo  / Único entregable / 1 Correo electrónico de remisión (o memo de traslado) y proyecto de acto administrativo  / Único entregable</v>
      </c>
      <c r="U180" s="182">
        <f>VLOOKUP($F180,'Plan de acci�n consolidado 2025'!$G$4:$X$484,16,0)</f>
        <v>45936</v>
      </c>
      <c r="V180" s="182">
        <f>VLOOKUP($F180,'Plan de acci�n consolidado 2025'!$G$4:$X$484,17,0)</f>
        <v>45961</v>
      </c>
      <c r="W180" s="153" t="str">
        <f>VLOOKUP($F180,'Plan de acci�n consolidado 2025'!$G$4:$X$484,18,0)</f>
        <v>6000-DESPACHO DEL SUPERINTENDENTE DELEGADO PARA EL CONTROL Y VERIFICACIÓN DE REGLAMENTOS TÉCNICOS Y METROLOGÍA LEGAL</v>
      </c>
      <c r="X180" s="153">
        <v>3.5</v>
      </c>
      <c r="Y180" s="153">
        <v>0</v>
      </c>
      <c r="Z180" s="153">
        <v>0</v>
      </c>
      <c r="AA180" s="291"/>
      <c r="AB180" s="292">
        <v>0</v>
      </c>
      <c r="AC180" s="292">
        <v>0</v>
      </c>
      <c r="AD180" s="291"/>
      <c r="AE180" s="292">
        <v>0</v>
      </c>
      <c r="AF180" s="533">
        <v>0</v>
      </c>
    </row>
    <row r="181" spans="1:32 16384:16384" ht="58.5" customHeight="1" x14ac:dyDescent="0.25">
      <c r="A181" s="183" t="s">
        <v>1224</v>
      </c>
      <c r="B181" s="528" t="s">
        <v>1224</v>
      </c>
      <c r="C181" s="534" t="s">
        <v>2217</v>
      </c>
      <c r="D181" s="174">
        <v>2</v>
      </c>
      <c r="E181" s="174" t="s">
        <v>460</v>
      </c>
      <c r="F181" s="174" t="s">
        <v>1224</v>
      </c>
      <c r="G181" s="174" t="s">
        <v>462</v>
      </c>
      <c r="H181" s="174" t="s">
        <v>10</v>
      </c>
      <c r="I181" s="174" t="s">
        <v>1394</v>
      </c>
      <c r="J181" s="174" t="s">
        <v>1395</v>
      </c>
      <c r="K181" s="174" t="s">
        <v>19</v>
      </c>
      <c r="L181" s="174">
        <v>0</v>
      </c>
      <c r="M181" s="174" t="s">
        <v>38</v>
      </c>
      <c r="N181" s="174" t="s">
        <v>1437</v>
      </c>
      <c r="O181" s="174" t="s">
        <v>1563</v>
      </c>
      <c r="P181" s="174" t="str">
        <f>VLOOKUP($F181,'Plan de acci�n consolidado 2025'!$G$4:$X$484,11,0)</f>
        <v>Análisis de Impacto Normativo -AIN Ex post del Reglamento Técnico Metrológico aplicable a Preempacados. Etapas 5 a 6, elaborado y enviado al Grupo de Trabajo de Regulación (Documento de Análisis de Impacto Normativo -AIN Ex post del Reglamento Técnico Metrológico aplicable a Preempacados  Etapas 5 a 6 y correo o memorando de envío)</v>
      </c>
      <c r="Q181" s="174">
        <f>VLOOKUP($F181,'Plan de acci�n consolidado 2025'!$G$4:$X$484,12,0)</f>
        <v>14</v>
      </c>
      <c r="R181" s="174">
        <f>VLOOKUP($F181,'Plan de acci�n consolidado 2025'!$G$4:$X$484,13,0)</f>
        <v>1</v>
      </c>
      <c r="S181" s="174" t="str">
        <f>VLOOKUP($F181,'Plan de acci�n consolidado 2025'!$G$4:$X$484,14,0)</f>
        <v>Númerica</v>
      </c>
      <c r="T181" s="174" t="str">
        <f>VLOOKUP($F181,'Plan de acci�n consolidado 2025'!$G$4:$X$484,15,0)</f>
        <v># de Documento  de los pasos 5 al 6  ajustado y correo electrónico de remisión  al Grupo de Trabajo de Regulación / Único entregable / 1 Documento  de los pasos 5 al 6  ajustado y correo electrónico de remisión  al Grupo de Trabajo de Regulación / Único entregable</v>
      </c>
      <c r="U181" s="175">
        <f>VLOOKUP($F181,'Plan de acci�n consolidado 2025'!$G$4:$X$484,16,0)</f>
        <v>45839</v>
      </c>
      <c r="V181" s="175">
        <f>VLOOKUP($F181,'Plan de acci�n consolidado 2025'!$G$4:$X$484,17,0)</f>
        <v>46003</v>
      </c>
      <c r="W181" s="174" t="str">
        <f>VLOOKUP($F181,'Plan de acci�n consolidado 2025'!$G$4:$X$484,18,0)</f>
        <v>6000-DESPACHO DEL SUPERINTENDENTE DELEGADO PARA EL CONTROL Y VERIFICACIÓN DE REGLAMENTOS TÉCNICOS Y METROLOGÍA LEGAL</v>
      </c>
      <c r="X181" s="174">
        <v>14</v>
      </c>
      <c r="Y181" s="174">
        <v>0</v>
      </c>
      <c r="Z181" s="174">
        <v>0</v>
      </c>
      <c r="AA181" s="289"/>
      <c r="AB181" s="290">
        <v>0</v>
      </c>
      <c r="AC181" s="290">
        <v>0</v>
      </c>
      <c r="AD181" s="289"/>
      <c r="AE181" s="290">
        <v>0</v>
      </c>
      <c r="AF181" s="535">
        <v>0</v>
      </c>
    </row>
    <row r="182" spans="1:32 16384:16384" ht="58.5" customHeight="1" x14ac:dyDescent="0.25">
      <c r="A182" s="66" t="s">
        <v>1225</v>
      </c>
      <c r="B182" s="288" t="s">
        <v>1225</v>
      </c>
      <c r="C182" s="532" t="s">
        <v>2217</v>
      </c>
      <c r="D182" s="153">
        <v>2</v>
      </c>
      <c r="E182" s="153" t="s">
        <v>467</v>
      </c>
      <c r="F182" s="153" t="s">
        <v>1225</v>
      </c>
      <c r="G182" s="153" t="s">
        <v>19</v>
      </c>
      <c r="H182" s="153">
        <v>0</v>
      </c>
      <c r="I182" s="153">
        <v>0</v>
      </c>
      <c r="J182" s="153">
        <v>0</v>
      </c>
      <c r="K182" s="153" t="s">
        <v>19</v>
      </c>
      <c r="L182" s="153">
        <v>0</v>
      </c>
      <c r="M182" s="153" t="s">
        <v>19</v>
      </c>
      <c r="N182" s="153" t="s">
        <v>1437</v>
      </c>
      <c r="O182" s="153" t="s">
        <v>19</v>
      </c>
      <c r="P182" s="153" t="str">
        <f>VLOOKUP($F182,'Plan de acci�n consolidado 2025'!$G$4:$X$484,11,0)</f>
        <v>Elaborar y enviar al Grupo de Trabajo de Regulación el documento que contenga la información correspondiente a los pasos 5 al 6 de la guía de evaluación ex post del DNP. (Documento con los pasos del 5 al 6  y correo electrónico de remisión al Grupo de Trabajo de Regulación / Único entregable)</v>
      </c>
      <c r="Q182" s="153">
        <f>VLOOKUP($F182,'Plan de acci�n consolidado 2025'!$G$4:$X$484,12,0)</f>
        <v>20</v>
      </c>
      <c r="R182" s="153">
        <f>VLOOKUP($F182,'Plan de acci�n consolidado 2025'!$G$4:$X$484,13,0)</f>
        <v>1</v>
      </c>
      <c r="S182" s="153" t="str">
        <f>VLOOKUP($F182,'Plan de acci�n consolidado 2025'!$G$4:$X$484,14,0)</f>
        <v>Númerica</v>
      </c>
      <c r="T182" s="153" t="str">
        <f>VLOOKUP($F182,'Plan de acci�n consolidado 2025'!$G$4:$X$484,15,0)</f>
        <v># de Documento con los pasos del 5 al 6  y correo electrónico de remisión al Grupo de Trabajo de Regulación / Único entregable / 1 Documento con los pasos del 5 al 6  y correo electrónico de remisión al Grupo de Trabajo de Regulación / Único entregable</v>
      </c>
      <c r="U182" s="182">
        <f>VLOOKUP($F182,'Plan de acci�n consolidado 2025'!$G$4:$X$484,16,0)</f>
        <v>45839</v>
      </c>
      <c r="V182" s="182">
        <f>VLOOKUP($F182,'Plan de acci�n consolidado 2025'!$G$4:$X$484,17,0)</f>
        <v>45960</v>
      </c>
      <c r="W182" s="153" t="str">
        <f>VLOOKUP($F182,'Plan de acci�n consolidado 2025'!$G$4:$X$484,18,0)</f>
        <v>6000-DESPACHO DEL SUPERINTENDENTE DELEGADO PARA EL CONTROL Y VERIFICACIÓN DE REGLAMENTOS TÉCNICOS Y METROLOGÍA LEGAL</v>
      </c>
      <c r="X182" s="153">
        <v>2.8</v>
      </c>
      <c r="Y182" s="153">
        <v>0</v>
      </c>
      <c r="Z182" s="153">
        <v>0</v>
      </c>
      <c r="AA182" s="291"/>
      <c r="AB182" s="292">
        <v>0</v>
      </c>
      <c r="AC182" s="292">
        <v>0</v>
      </c>
      <c r="AD182" s="291"/>
      <c r="AE182" s="292">
        <v>0</v>
      </c>
      <c r="AF182" s="533">
        <v>0</v>
      </c>
      <c r="XFD182" s="66"/>
    </row>
    <row r="183" spans="1:32 16384:16384" ht="58.5" customHeight="1" x14ac:dyDescent="0.25">
      <c r="A183" s="183" t="s">
        <v>1227</v>
      </c>
      <c r="B183" s="529" t="s">
        <v>1227</v>
      </c>
      <c r="C183" s="532" t="s">
        <v>2217</v>
      </c>
      <c r="D183" s="153">
        <v>2</v>
      </c>
      <c r="E183" s="153" t="s">
        <v>467</v>
      </c>
      <c r="F183" s="153" t="s">
        <v>1227</v>
      </c>
      <c r="G183" s="153" t="s">
        <v>19</v>
      </c>
      <c r="H183" s="153">
        <v>0</v>
      </c>
      <c r="I183" s="153">
        <v>0</v>
      </c>
      <c r="J183" s="153">
        <v>0</v>
      </c>
      <c r="K183" s="153" t="s">
        <v>19</v>
      </c>
      <c r="L183" s="153">
        <v>0</v>
      </c>
      <c r="M183" s="153" t="s">
        <v>19</v>
      </c>
      <c r="N183" s="153" t="s">
        <v>1437</v>
      </c>
      <c r="O183" s="153" t="s">
        <v>19</v>
      </c>
      <c r="P183" s="153" t="str">
        <f>VLOOKUP($F183,'Plan de acci�n consolidado 2025'!$G$4:$X$484,11,0)</f>
        <v>Revisar jurídicamente el documento de los pasos 5 al 6 y enviarlo a la dependencia solicitante. (Documento de los pasos 5 al 6 con observaciones y correo electrónico de remisión a la dependencia solicitante / Único entregable)</v>
      </c>
      <c r="Q183" s="153">
        <f>VLOOKUP($F183,'Plan de acci�n consolidado 2025'!$G$4:$X$484,12,0)</f>
        <v>30</v>
      </c>
      <c r="R183" s="153">
        <f>VLOOKUP($F183,'Plan de acci�n consolidado 2025'!$G$4:$X$484,13,0)</f>
        <v>1</v>
      </c>
      <c r="S183" s="153" t="str">
        <f>VLOOKUP($F183,'Plan de acci�n consolidado 2025'!$G$4:$X$484,14,0)</f>
        <v>Númerica</v>
      </c>
      <c r="T183" s="153" t="str">
        <f>VLOOKUP($F183,'Plan de acci�n consolidado 2025'!$G$4:$X$484,15,0)</f>
        <v># de Documento de los pasos 5 al 6 con observaciones y correo electrónico de remisión a la dependencia solicitante / Único entregable / 1 Documento de los pasos 5 al 6 con observaciones y correo electrónico de remisión a la dependencia solicitante / Único entregable</v>
      </c>
      <c r="U183" s="182">
        <f>VLOOKUP($F183,'Plan de acci�n consolidado 2025'!$G$4:$X$484,16,0)</f>
        <v>45965</v>
      </c>
      <c r="V183" s="182">
        <f>VLOOKUP($F183,'Plan de acci�n consolidado 2025'!$G$4:$X$484,17,0)</f>
        <v>45982</v>
      </c>
      <c r="W183" s="153" t="str">
        <f>VLOOKUP($F183,'Plan de acci�n consolidado 2025'!$G$4:$X$484,18,0)</f>
        <v>6000-DESPACHO DEL SUPERINTENDENTE DELEGADO PARA EL CONTROL Y VERIFICACIÓN DE REGLAMENTOS TÉCNICOS Y METROLOGÍA LEGAL</v>
      </c>
      <c r="X183" s="153">
        <v>4.2</v>
      </c>
      <c r="Y183" s="153">
        <v>0</v>
      </c>
      <c r="Z183" s="153">
        <v>0</v>
      </c>
      <c r="AA183" s="291"/>
      <c r="AB183" s="292">
        <v>0</v>
      </c>
      <c r="AC183" s="292">
        <v>0</v>
      </c>
      <c r="AD183" s="291"/>
      <c r="AE183" s="292">
        <v>0</v>
      </c>
      <c r="AF183" s="533">
        <v>0</v>
      </c>
    </row>
    <row r="184" spans="1:32 16384:16384" ht="58.5" customHeight="1" x14ac:dyDescent="0.25">
      <c r="A184" s="183" t="s">
        <v>1229</v>
      </c>
      <c r="B184" s="529" t="s">
        <v>1229</v>
      </c>
      <c r="C184" s="532" t="s">
        <v>2217</v>
      </c>
      <c r="D184" s="153">
        <v>2</v>
      </c>
      <c r="E184" s="153" t="s">
        <v>467</v>
      </c>
      <c r="F184" s="153" t="s">
        <v>1229</v>
      </c>
      <c r="G184" s="153" t="s">
        <v>19</v>
      </c>
      <c r="H184" s="153">
        <v>0</v>
      </c>
      <c r="I184" s="153">
        <v>0</v>
      </c>
      <c r="J184" s="153">
        <v>0</v>
      </c>
      <c r="K184" s="153" t="s">
        <v>19</v>
      </c>
      <c r="L184" s="153">
        <v>0</v>
      </c>
      <c r="M184" s="153" t="s">
        <v>19</v>
      </c>
      <c r="N184" s="153" t="s">
        <v>1437</v>
      </c>
      <c r="O184" s="153" t="s">
        <v>19</v>
      </c>
      <c r="P184" s="153" t="str">
        <f>VLOOKUP($F184,'Plan de acci�n consolidado 2025'!$G$4:$X$484,11,0)</f>
        <v>Ajustar el documento de los pasos 5 al 6  y remitirlo al Grupo de Trabajo de Regulación.  (Documento  de los pasos 5 al 6  ajustado y correo electrónico de remisión  al Grupo de Trabajo de Regulación / Único entregable)</v>
      </c>
      <c r="Q184" s="153">
        <f>VLOOKUP($F184,'Plan de acci�n consolidado 2025'!$G$4:$X$484,12,0)</f>
        <v>50</v>
      </c>
      <c r="R184" s="153">
        <f>VLOOKUP($F184,'Plan de acci�n consolidado 2025'!$G$4:$X$484,13,0)</f>
        <v>1</v>
      </c>
      <c r="S184" s="153" t="str">
        <f>VLOOKUP($F184,'Plan de acci�n consolidado 2025'!$G$4:$X$484,14,0)</f>
        <v>Númerica</v>
      </c>
      <c r="T184" s="153" t="str">
        <f>VLOOKUP($F184,'Plan de acci�n consolidado 2025'!$G$4:$X$484,15,0)</f>
        <v># de Documento  de los pasos 5 al 6  ajustado y correo electrónico de remisión  al Grupo de Trabajo de Regulación / Único entregable / 1 Documento  de los pasos 5 al 6  ajustado y correo electrónico de remisión  al Grupo de Trabajo de Regulación / Único entregable</v>
      </c>
      <c r="U184" s="182">
        <f>VLOOKUP($F184,'Plan de acci�n consolidado 2025'!$G$4:$X$484,16,0)</f>
        <v>45985</v>
      </c>
      <c r="V184" s="182">
        <f>VLOOKUP($F184,'Plan de acci�n consolidado 2025'!$G$4:$X$484,17,0)</f>
        <v>46003</v>
      </c>
      <c r="W184" s="153" t="str">
        <f>VLOOKUP($F184,'Plan de acci�n consolidado 2025'!$G$4:$X$484,18,0)</f>
        <v>6000-DESPACHO DEL SUPERINTENDENTE DELEGADO PARA EL CONTROL Y VERIFICACIÓN DE REGLAMENTOS TÉCNICOS Y METROLOGÍA LEGAL</v>
      </c>
      <c r="X184" s="153">
        <v>7</v>
      </c>
      <c r="Y184" s="153">
        <v>0</v>
      </c>
      <c r="Z184" s="153">
        <v>0</v>
      </c>
      <c r="AA184" s="291"/>
      <c r="AB184" s="292">
        <v>0</v>
      </c>
      <c r="AC184" s="292">
        <v>0</v>
      </c>
      <c r="AD184" s="291"/>
      <c r="AE184" s="292">
        <v>0</v>
      </c>
      <c r="AF184" s="533">
        <v>0</v>
      </c>
    </row>
    <row r="185" spans="1:32 16384:16384" ht="58.5" customHeight="1" x14ac:dyDescent="0.25">
      <c r="A185" s="183" t="s">
        <v>1231</v>
      </c>
      <c r="B185" s="528" t="s">
        <v>1231</v>
      </c>
      <c r="C185" s="534" t="s">
        <v>2217</v>
      </c>
      <c r="D185" s="174">
        <v>2</v>
      </c>
      <c r="E185" s="174" t="s">
        <v>460</v>
      </c>
      <c r="F185" s="174" t="s">
        <v>1231</v>
      </c>
      <c r="G185" s="174" t="s">
        <v>462</v>
      </c>
      <c r="H185" s="174" t="s">
        <v>10</v>
      </c>
      <c r="I185" s="174" t="s">
        <v>1394</v>
      </c>
      <c r="J185" s="174" t="s">
        <v>1395</v>
      </c>
      <c r="K185" s="174" t="s">
        <v>19</v>
      </c>
      <c r="L185" s="174">
        <v>0</v>
      </c>
      <c r="M185" s="174" t="s">
        <v>38</v>
      </c>
      <c r="N185" s="174" t="s">
        <v>1437</v>
      </c>
      <c r="O185" s="174" t="s">
        <v>1563</v>
      </c>
      <c r="P185" s="174" t="str">
        <f>VLOOKUP($F185,'Plan de acci�n consolidado 2025'!$G$4:$X$484,11,0)</f>
        <v>Análisis de Impacto Normativo -AIN ex ante de Cinemómetros elaborado y enviado al Grupo de Regulación (Memorando de remisión -correo electrónico de remisión y documento de definición de problema ajustado / Formato Matriz comentarios  Único entregable)</v>
      </c>
      <c r="Q185" s="174">
        <f>VLOOKUP($F185,'Plan de acci�n consolidado 2025'!$G$4:$X$484,12,0)</f>
        <v>16</v>
      </c>
      <c r="R185" s="174">
        <f>VLOOKUP($F185,'Plan de acci�n consolidado 2025'!$G$4:$X$484,13,0)</f>
        <v>1</v>
      </c>
      <c r="S185" s="174" t="str">
        <f>VLOOKUP($F185,'Plan de acci�n consolidado 2025'!$G$4:$X$484,14,0)</f>
        <v>Númerica</v>
      </c>
      <c r="T185" s="174" t="str">
        <f>VLOOKUP($F185,'Plan de acci�n consolidado 2025'!$G$4:$X$484,15,0)</f>
        <v># de Memorando de remisión -correo electrónico de remisión y documento de definición de problema ajustado / Formato Matriz comentarios  Único entregable / 1 Memorando de remisión -correo electrónico de remisión y documento de definición de problema ajustado / Formato Matriz comentarios  Único entregable</v>
      </c>
      <c r="U185" s="175">
        <f>VLOOKUP($F185,'Plan de acci�n consolidado 2025'!$G$4:$X$484,16,0)</f>
        <v>45726</v>
      </c>
      <c r="V185" s="175">
        <f>VLOOKUP($F185,'Plan de acci�n consolidado 2025'!$G$4:$X$484,17,0)</f>
        <v>45968</v>
      </c>
      <c r="W185" s="174" t="str">
        <f>VLOOKUP($F185,'Plan de acci�n consolidado 2025'!$G$4:$X$484,18,0)</f>
        <v>6000-DESPACHO DEL SUPERINTENDENTE DELEGADO PARA EL CONTROL Y VERIFICACIÓN DE REGLAMENTOS TÉCNICOS Y METROLOGÍA LEGAL</v>
      </c>
      <c r="X185" s="174">
        <v>16</v>
      </c>
      <c r="Y185" s="174">
        <v>0</v>
      </c>
      <c r="Z185" s="174">
        <v>0</v>
      </c>
      <c r="AA185" s="289"/>
      <c r="AB185" s="290">
        <v>0</v>
      </c>
      <c r="AC185" s="290">
        <v>0</v>
      </c>
      <c r="AD185" s="289"/>
      <c r="AE185" s="290">
        <v>0</v>
      </c>
      <c r="AF185" s="535">
        <v>0</v>
      </c>
    </row>
    <row r="186" spans="1:32 16384:16384" ht="58.5" customHeight="1" x14ac:dyDescent="0.25">
      <c r="A186" s="66" t="s">
        <v>1232</v>
      </c>
      <c r="B186" s="288" t="s">
        <v>1232</v>
      </c>
      <c r="C186" s="532" t="s">
        <v>2217</v>
      </c>
      <c r="D186" s="153">
        <v>2</v>
      </c>
      <c r="E186" s="153" t="s">
        <v>467</v>
      </c>
      <c r="F186" s="153" t="s">
        <v>1232</v>
      </c>
      <c r="G186" s="153" t="s">
        <v>19</v>
      </c>
      <c r="H186" s="153">
        <v>0</v>
      </c>
      <c r="I186" s="153">
        <v>0</v>
      </c>
      <c r="J186" s="153">
        <v>0</v>
      </c>
      <c r="K186" s="153" t="s">
        <v>19</v>
      </c>
      <c r="L186" s="153">
        <v>0</v>
      </c>
      <c r="M186" s="153" t="s">
        <v>19</v>
      </c>
      <c r="N186" s="153" t="s">
        <v>1437</v>
      </c>
      <c r="O186" s="153" t="s">
        <v>19</v>
      </c>
      <c r="P186" s="153" t="str">
        <f>VLOOKUP($F186,'Plan de acci�n consolidado 2025'!$G$4:$X$484,11,0)</f>
        <v>Elaborar y enviar al Grupo de Trabajo de Regulación el documento de definición del problema. (Documento de definición del problema y correo electrónico de remisión al Grupo de Trabajo de Regulación / Único entregable)</v>
      </c>
      <c r="Q186" s="153">
        <f>VLOOKUP($F186,'Plan de acci�n consolidado 2025'!$G$4:$X$484,12,0)</f>
        <v>20</v>
      </c>
      <c r="R186" s="153">
        <f>VLOOKUP($F186,'Plan de acci�n consolidado 2025'!$G$4:$X$484,13,0)</f>
        <v>1</v>
      </c>
      <c r="S186" s="153" t="str">
        <f>VLOOKUP($F186,'Plan de acci�n consolidado 2025'!$G$4:$X$484,14,0)</f>
        <v>Númerica</v>
      </c>
      <c r="T186" s="153" t="str">
        <f>VLOOKUP($F186,'Plan de acci�n consolidado 2025'!$G$4:$X$484,15,0)</f>
        <v># de Documento de definición del problema y correo electrónico de remisión al Grupo de Trabajo de Regulación / Único entregable / 1 Documento de definición del problema y correo electrónico de remisión al Grupo de Trabajo de Regulación / Único entregable</v>
      </c>
      <c r="U186" s="182">
        <f>VLOOKUP($F186,'Plan de acci�n consolidado 2025'!$G$4:$X$484,16,0)</f>
        <v>45726</v>
      </c>
      <c r="V186" s="182">
        <f>VLOOKUP($F186,'Plan de acci�n consolidado 2025'!$G$4:$X$484,17,0)</f>
        <v>45912</v>
      </c>
      <c r="W186" s="153" t="str">
        <f>VLOOKUP($F186,'Plan de acci�n consolidado 2025'!$G$4:$X$484,18,0)</f>
        <v>6000-DESPACHO DEL SUPERINTENDENTE DELEGADO PARA EL CONTROL Y VERIFICACIÓN DE REGLAMENTOS TÉCNICOS Y METROLOGÍA LEGAL</v>
      </c>
      <c r="X186" s="153">
        <v>3.2</v>
      </c>
      <c r="Y186" s="153">
        <v>100</v>
      </c>
      <c r="Z186" s="153" t="s">
        <v>2243</v>
      </c>
      <c r="AA186" s="291"/>
      <c r="AB186" s="292">
        <v>100</v>
      </c>
      <c r="AC186" s="292" t="s">
        <v>2244</v>
      </c>
      <c r="AD186" s="291">
        <v>45912</v>
      </c>
      <c r="AE186" s="292">
        <v>100</v>
      </c>
      <c r="AF186" s="533">
        <v>3.2</v>
      </c>
      <c r="XFD186" s="66"/>
    </row>
    <row r="187" spans="1:32 16384:16384" ht="58.5" customHeight="1" x14ac:dyDescent="0.25">
      <c r="A187" s="183" t="s">
        <v>1234</v>
      </c>
      <c r="B187" s="529" t="s">
        <v>1234</v>
      </c>
      <c r="C187" s="532" t="s">
        <v>2217</v>
      </c>
      <c r="D187" s="153">
        <v>2</v>
      </c>
      <c r="E187" s="153" t="s">
        <v>467</v>
      </c>
      <c r="F187" s="153" t="s">
        <v>1234</v>
      </c>
      <c r="G187" s="153" t="s">
        <v>19</v>
      </c>
      <c r="H187" s="153">
        <v>0</v>
      </c>
      <c r="I187" s="153">
        <v>0</v>
      </c>
      <c r="J187" s="153">
        <v>0</v>
      </c>
      <c r="K187" s="153" t="s">
        <v>19</v>
      </c>
      <c r="L187" s="153">
        <v>0</v>
      </c>
      <c r="M187" s="153" t="s">
        <v>19</v>
      </c>
      <c r="N187" s="153" t="s">
        <v>1437</v>
      </c>
      <c r="O187" s="153" t="s">
        <v>19</v>
      </c>
      <c r="P187" s="153" t="str">
        <f>VLOOKUP($F187,'Plan de acci�n consolidado 2025'!$G$4:$X$484,11,0)</f>
        <v>Revisar jurídicamente el documento de definición del problema y enviarlo a la dependencia solicitante. (Documento de definición del problema con observaciones y correo electrónico de remisión a la dependencia solicitante / Único entregable)</v>
      </c>
      <c r="Q187" s="153">
        <f>VLOOKUP($F187,'Plan de acci�n consolidado 2025'!$G$4:$X$484,12,0)</f>
        <v>20</v>
      </c>
      <c r="R187" s="153">
        <f>VLOOKUP($F187,'Plan de acci�n consolidado 2025'!$G$4:$X$484,13,0)</f>
        <v>1</v>
      </c>
      <c r="S187" s="153" t="str">
        <f>VLOOKUP($F187,'Plan de acci�n consolidado 2025'!$G$4:$X$484,14,0)</f>
        <v>Númerica</v>
      </c>
      <c r="T187" s="153" t="str">
        <f>VLOOKUP($F187,'Plan de acci�n consolidado 2025'!$G$4:$X$484,15,0)</f>
        <v># de Documento de definición del problema con observaciones y correo electrónico de remisión a la dependencia solicitante / Único entregable / 1 Documento de definición del problema con observaciones y correo electrónico de remisión a la dependencia solicitante / Único entregable</v>
      </c>
      <c r="U187" s="182">
        <f>VLOOKUP($F187,'Plan de acci�n consolidado 2025'!$G$4:$X$484,16,0)</f>
        <v>45901</v>
      </c>
      <c r="V187" s="182">
        <f>VLOOKUP($F187,'Plan de acci�n consolidado 2025'!$G$4:$X$484,17,0)</f>
        <v>45926</v>
      </c>
      <c r="W187" s="153" t="str">
        <f>VLOOKUP($F187,'Plan de acci�n consolidado 2025'!$G$4:$X$484,18,0)</f>
        <v>6000-DESPACHO DEL SUPERINTENDENTE DELEGADO PARA EL CONTROL Y VERIFICACIÓN DE REGLAMENTOS TÉCNICOS Y METROLOGÍA LEGAL</v>
      </c>
      <c r="X187" s="153">
        <v>3.2</v>
      </c>
      <c r="Y187" s="153">
        <v>100</v>
      </c>
      <c r="Z187" s="153" t="s">
        <v>2245</v>
      </c>
      <c r="AA187" s="291">
        <v>45910</v>
      </c>
      <c r="AB187" s="292">
        <v>100</v>
      </c>
      <c r="AC187" s="292" t="s">
        <v>2246</v>
      </c>
      <c r="AD187" s="291">
        <v>45926</v>
      </c>
      <c r="AE187" s="292">
        <v>100</v>
      </c>
      <c r="AF187" s="533">
        <v>3.2</v>
      </c>
    </row>
    <row r="188" spans="1:32 16384:16384" ht="58.5" customHeight="1" x14ac:dyDescent="0.25">
      <c r="A188" s="183" t="s">
        <v>1236</v>
      </c>
      <c r="B188" s="529" t="s">
        <v>1236</v>
      </c>
      <c r="C188" s="532" t="s">
        <v>2217</v>
      </c>
      <c r="D188" s="153">
        <v>2</v>
      </c>
      <c r="E188" s="153" t="s">
        <v>467</v>
      </c>
      <c r="F188" s="153" t="s">
        <v>1236</v>
      </c>
      <c r="G188" s="153" t="s">
        <v>19</v>
      </c>
      <c r="H188" s="153">
        <v>0</v>
      </c>
      <c r="I188" s="153">
        <v>0</v>
      </c>
      <c r="J188" s="153">
        <v>0</v>
      </c>
      <c r="K188" s="153" t="s">
        <v>19</v>
      </c>
      <c r="L188" s="153">
        <v>0</v>
      </c>
      <c r="M188" s="153" t="s">
        <v>19</v>
      </c>
      <c r="N188" s="153" t="s">
        <v>1437</v>
      </c>
      <c r="O188" s="153" t="s">
        <v>19</v>
      </c>
      <c r="P188" s="153" t="str">
        <f>VLOOKUP($F188,'Plan de acci�n consolidado 2025'!$G$4:$X$484,11,0)</f>
        <v>Ajustar el documento de definición del problema, remitirlo al Grupo de Trabajo de Regulación y solicitando publicación en la página web de la Entidad.  (Documento de definición del problema ajustado y correo electrónico con solicitud de publicación de remisión  al Grupo de Trabajo de Regulación / Único entregable)</v>
      </c>
      <c r="Q188" s="153">
        <f>VLOOKUP($F188,'Plan de acci�n consolidado 2025'!$G$4:$X$484,12,0)</f>
        <v>30</v>
      </c>
      <c r="R188" s="153">
        <f>VLOOKUP($F188,'Plan de acci�n consolidado 2025'!$G$4:$X$484,13,0)</f>
        <v>1</v>
      </c>
      <c r="S188" s="153" t="str">
        <f>VLOOKUP($F188,'Plan de acci�n consolidado 2025'!$G$4:$X$484,14,0)</f>
        <v>Númerica</v>
      </c>
      <c r="T188" s="153" t="str">
        <f>VLOOKUP($F188,'Plan de acci�n consolidado 2025'!$G$4:$X$484,15,0)</f>
        <v># de Documento de definición del problema ajustado y correo electrónico con solicitud de publicación de remisión  al Grupo de Trabajo de Regulación / Único entregable / 1 Documento de definición del problema ajustado y correo electrónico con solicitud de publicación de remisión  al Grupo de Trabajo de Regulación / Único entregable</v>
      </c>
      <c r="U188" s="182">
        <f>VLOOKUP($F188,'Plan de acci�n consolidado 2025'!$G$4:$X$484,16,0)</f>
        <v>45929</v>
      </c>
      <c r="V188" s="182">
        <f>VLOOKUP($F188,'Plan de acci�n consolidado 2025'!$G$4:$X$484,17,0)</f>
        <v>45933</v>
      </c>
      <c r="W188" s="153" t="str">
        <f>VLOOKUP($F188,'Plan de acci�n consolidado 2025'!$G$4:$X$484,18,0)</f>
        <v>6000-DESPACHO DEL SUPERINTENDENTE DELEGADO PARA EL CONTROL Y VERIFICACIÓN DE REGLAMENTOS TÉCNICOS Y METROLOGÍA LEGAL</v>
      </c>
      <c r="X188" s="153">
        <v>4.8</v>
      </c>
      <c r="Y188" s="153">
        <v>100</v>
      </c>
      <c r="Z188" s="153" t="s">
        <v>2247</v>
      </c>
      <c r="AA188" s="291">
        <v>45908</v>
      </c>
      <c r="AB188" s="292">
        <v>100</v>
      </c>
      <c r="AC188" s="292" t="s">
        <v>2248</v>
      </c>
      <c r="AD188" s="291">
        <v>45908</v>
      </c>
      <c r="AE188" s="292">
        <v>100</v>
      </c>
      <c r="AF188" s="533">
        <v>4.8</v>
      </c>
    </row>
    <row r="189" spans="1:32 16384:16384" ht="58.5" customHeight="1" x14ac:dyDescent="0.25">
      <c r="A189" s="66" t="s">
        <v>1238</v>
      </c>
      <c r="B189" s="288" t="s">
        <v>1238</v>
      </c>
      <c r="C189" s="532" t="s">
        <v>2217</v>
      </c>
      <c r="D189" s="153">
        <v>2</v>
      </c>
      <c r="E189" s="153" t="s">
        <v>467</v>
      </c>
      <c r="F189" s="153" t="s">
        <v>1238</v>
      </c>
      <c r="G189" s="153" t="s">
        <v>19</v>
      </c>
      <c r="H189" s="153">
        <v>0</v>
      </c>
      <c r="I189" s="153">
        <v>0</v>
      </c>
      <c r="J189" s="153">
        <v>0</v>
      </c>
      <c r="K189" s="153" t="s">
        <v>19</v>
      </c>
      <c r="L189" s="153">
        <v>0</v>
      </c>
      <c r="M189" s="153" t="s">
        <v>19</v>
      </c>
      <c r="N189" s="153" t="s">
        <v>1437</v>
      </c>
      <c r="O189" s="153" t="s">
        <v>19</v>
      </c>
      <c r="P189" s="153" t="str">
        <f>VLOOKUP($F189,'Plan de acci�n consolidado 2025'!$G$4:$X$484,11,0)</f>
        <v>Analizar los comentarios presentados al documento de definición de problema, ajustar  si es del caso, dar respuesta a los participantes en la consulta y diligenciar la matriz de comentarios dispuesta. Enviar al Grupo de Regulación (Memorando de remisión -correo electrónico de remisión y documento de definición de problema ajustado / Formato Matriz comentarios  Único entregable)</v>
      </c>
      <c r="Q189" s="153">
        <f>VLOOKUP($F189,'Plan de acci�n consolidado 2025'!$G$4:$X$484,12,0)</f>
        <v>30</v>
      </c>
      <c r="R189" s="153">
        <f>VLOOKUP($F189,'Plan de acci�n consolidado 2025'!$G$4:$X$484,13,0)</f>
        <v>1</v>
      </c>
      <c r="S189" s="153" t="str">
        <f>VLOOKUP($F189,'Plan de acci�n consolidado 2025'!$G$4:$X$484,14,0)</f>
        <v>Númerica</v>
      </c>
      <c r="T189" s="153" t="str">
        <f>VLOOKUP($F189,'Plan de acci�n consolidado 2025'!$G$4:$X$484,15,0)</f>
        <v># de Memorando de remisión -correo electrónico de remisión y documento de definición de problema ajustado / Formato Matriz comentarios  Único entregable / 1 Memorando de remisión -correo electrónico de remisión y documento de definición de problema ajustado / Formato Matriz comentarios  Único entregable</v>
      </c>
      <c r="U189" s="182">
        <f>VLOOKUP($F189,'Plan de acci�n consolidado 2025'!$G$4:$X$484,16,0)</f>
        <v>45950</v>
      </c>
      <c r="V189" s="182">
        <f>VLOOKUP($F189,'Plan de acci�n consolidado 2025'!$G$4:$X$484,17,0)</f>
        <v>45968</v>
      </c>
      <c r="W189" s="153" t="str">
        <f>VLOOKUP($F189,'Plan de acci�n consolidado 2025'!$G$4:$X$484,18,0)</f>
        <v>6000-DESPACHO DEL SUPERINTENDENTE DELEGADO PARA EL CONTROL Y VERIFICACIÓN DE REGLAMENTOS TÉCNICOS Y METROLOGÍA LEGAL</v>
      </c>
      <c r="X189" s="153">
        <v>4.8</v>
      </c>
      <c r="Y189" s="153">
        <v>0</v>
      </c>
      <c r="Z189" s="153">
        <v>0</v>
      </c>
      <c r="AA189" s="291"/>
      <c r="AB189" s="292">
        <v>0</v>
      </c>
      <c r="AC189" s="292">
        <v>0</v>
      </c>
      <c r="AD189" s="291"/>
      <c r="AE189" s="292">
        <v>0</v>
      </c>
      <c r="AF189" s="533">
        <v>0</v>
      </c>
      <c r="XFD189" s="66"/>
    </row>
    <row r="190" spans="1:32 16384:16384" ht="58.5" customHeight="1" x14ac:dyDescent="0.25">
      <c r="A190" s="183" t="s">
        <v>763</v>
      </c>
      <c r="B190" s="528" t="s">
        <v>763</v>
      </c>
      <c r="C190" s="534" t="s">
        <v>2152</v>
      </c>
      <c r="D190" s="174">
        <v>0</v>
      </c>
      <c r="E190" s="174" t="s">
        <v>460</v>
      </c>
      <c r="F190" s="174" t="s">
        <v>763</v>
      </c>
      <c r="G190" s="174" t="s">
        <v>462</v>
      </c>
      <c r="H190" s="174" t="s">
        <v>12</v>
      </c>
      <c r="I190" s="174" t="s">
        <v>1390</v>
      </c>
      <c r="J190" s="174" t="s">
        <v>1391</v>
      </c>
      <c r="K190" s="174" t="s">
        <v>19</v>
      </c>
      <c r="L190" s="174">
        <v>0</v>
      </c>
      <c r="M190" s="174" t="s">
        <v>19</v>
      </c>
      <c r="N190" s="174" t="s">
        <v>1437</v>
      </c>
      <c r="O190" s="174">
        <v>0</v>
      </c>
      <c r="P190" s="174" t="str">
        <f>VLOOKUP($F190,'Plan de acci�n consolidado 2025'!$G$4:$X$484,11,0)</f>
        <v>Estrategia de divulgación de la herramienta “Buscador de Conceptos”, para promover la consulta por parte de los Grupos de Interés, ejecutada. (capturas de pantalla de la publicación de la campaña/único entregable)</v>
      </c>
      <c r="Q190" s="174">
        <f>VLOOKUP($F190,'Plan de acci�n consolidado 2025'!$G$4:$X$484,12,0)</f>
        <v>100</v>
      </c>
      <c r="R190" s="174">
        <f>VLOOKUP($F190,'Plan de acci�n consolidado 2025'!$G$4:$X$484,13,0)</f>
        <v>1</v>
      </c>
      <c r="S190" s="174" t="str">
        <f>VLOOKUP($F190,'Plan de acci�n consolidado 2025'!$G$4:$X$484,14,0)</f>
        <v>Númerica</v>
      </c>
      <c r="T190" s="174" t="str">
        <f>VLOOKUP($F190,'Plan de acci�n consolidado 2025'!$G$4:$X$484,15,0)</f>
        <v># de divulgaciones ejecutadas / 1 divulgaciones a ejecutar</v>
      </c>
      <c r="U190" s="175">
        <f>VLOOKUP($F190,'Plan de acci�n consolidado 2025'!$G$4:$X$484,16,0)</f>
        <v>45684</v>
      </c>
      <c r="V190" s="175">
        <f>VLOOKUP($F190,'Plan de acci�n consolidado 2025'!$G$4:$X$484,17,0)</f>
        <v>46001</v>
      </c>
      <c r="W190" s="174" t="str">
        <f>VLOOKUP($F190,'Plan de acci�n consolidado 2025'!$G$4:$X$484,18,0)</f>
        <v>73-GRUPO DE TRABAJO DE COMUNICACION;
13-GRUPO DE TRABAJO DE CONCEPTOS Y APOYO LEGAL</v>
      </c>
      <c r="X190" s="174">
        <v>100</v>
      </c>
      <c r="Y190" s="174">
        <v>0</v>
      </c>
      <c r="Z190" s="174">
        <v>0</v>
      </c>
      <c r="AA190" s="289"/>
      <c r="AB190" s="290">
        <v>0</v>
      </c>
      <c r="AC190" s="290">
        <v>0</v>
      </c>
      <c r="AD190" s="289"/>
      <c r="AE190" s="290">
        <v>0</v>
      </c>
      <c r="AF190" s="535">
        <v>0</v>
      </c>
    </row>
    <row r="191" spans="1:32 16384:16384" ht="58.5" customHeight="1" x14ac:dyDescent="0.25">
      <c r="A191" s="183" t="s">
        <v>766</v>
      </c>
      <c r="B191" s="529" t="s">
        <v>766</v>
      </c>
      <c r="C191" s="532" t="s">
        <v>2152</v>
      </c>
      <c r="D191" s="153">
        <v>0</v>
      </c>
      <c r="E191" s="153" t="s">
        <v>467</v>
      </c>
      <c r="F191" s="153" t="s">
        <v>766</v>
      </c>
      <c r="G191" s="153" t="s">
        <v>19</v>
      </c>
      <c r="H191" s="153">
        <v>0</v>
      </c>
      <c r="I191" s="153">
        <v>0</v>
      </c>
      <c r="J191" s="153">
        <v>0</v>
      </c>
      <c r="K191" s="153" t="s">
        <v>19</v>
      </c>
      <c r="L191" s="153">
        <v>0</v>
      </c>
      <c r="M191" s="153" t="s">
        <v>19</v>
      </c>
      <c r="N191" s="153" t="s">
        <v>1437</v>
      </c>
      <c r="O191" s="153" t="s">
        <v>19</v>
      </c>
      <c r="P191" s="153" t="str">
        <f>VLOOKUP($F191,'Plan de acci�n consolidado 2025'!$G$4:$X$484,11,0)</f>
        <v>Elaborar y remitir al Grupo de Comunicaciones el Brief con la propuesta de la estrategia de divulgación del "Buscador de Conceptos" (Correo electrónico con Brief diligenciado / único entregable)</v>
      </c>
      <c r="Q191" s="153">
        <f>VLOOKUP($F191,'Plan de acci�n consolidado 2025'!$G$4:$X$484,12,0)</f>
        <v>100</v>
      </c>
      <c r="R191" s="153">
        <f>VLOOKUP($F191,'Plan de acci�n consolidado 2025'!$G$4:$X$484,13,0)</f>
        <v>1</v>
      </c>
      <c r="S191" s="153" t="str">
        <f>VLOOKUP($F191,'Plan de acci�n consolidado 2025'!$G$4:$X$484,14,0)</f>
        <v>Númerica</v>
      </c>
      <c r="T191" s="153" t="str">
        <f>VLOOKUP($F191,'Plan de acci�n consolidado 2025'!$G$4:$X$484,15,0)</f>
        <v># de brief de la estrategia de divulgación elaborado / 1 brief de la estrategia de divulgación a elaborar</v>
      </c>
      <c r="U191" s="182">
        <f>VLOOKUP($F191,'Plan de acci�n consolidado 2025'!$G$4:$X$484,16,0)</f>
        <v>45684</v>
      </c>
      <c r="V191" s="182">
        <f>VLOOKUP($F191,'Plan de acci�n consolidado 2025'!$G$4:$X$484,17,0)</f>
        <v>45716</v>
      </c>
      <c r="W191" s="153" t="str">
        <f>VLOOKUP($F191,'Plan de acci�n consolidado 2025'!$G$4:$X$484,18,0)</f>
        <v>13-GRUPO DE TRABAJO DE CONCEPTOS Y APOYO LEGAL</v>
      </c>
      <c r="X191" s="153">
        <v>100</v>
      </c>
      <c r="Y191" s="153">
        <v>100</v>
      </c>
      <c r="Z191" s="153" t="s">
        <v>2153</v>
      </c>
      <c r="AA191" s="291">
        <v>45716</v>
      </c>
      <c r="AB191" s="292">
        <v>100</v>
      </c>
      <c r="AC191" s="292" t="s">
        <v>2154</v>
      </c>
      <c r="AD191" s="291">
        <v>45716</v>
      </c>
      <c r="AE191" s="292">
        <v>100</v>
      </c>
      <c r="AF191" s="533">
        <v>100</v>
      </c>
    </row>
    <row r="192" spans="1:32 16384:16384" ht="58.5" customHeight="1" x14ac:dyDescent="0.25">
      <c r="A192" s="183" t="s">
        <v>768</v>
      </c>
      <c r="B192" s="529" t="s">
        <v>768</v>
      </c>
      <c r="C192" s="532" t="s">
        <v>2152</v>
      </c>
      <c r="D192" s="153">
        <v>0</v>
      </c>
      <c r="E192" s="153" t="s">
        <v>1847</v>
      </c>
      <c r="F192" s="153" t="s">
        <v>768</v>
      </c>
      <c r="G192" s="153" t="s">
        <v>19</v>
      </c>
      <c r="H192" s="153">
        <v>0</v>
      </c>
      <c r="I192" s="153">
        <v>0</v>
      </c>
      <c r="J192" s="153">
        <v>0</v>
      </c>
      <c r="K192" s="153" t="s">
        <v>19</v>
      </c>
      <c r="L192" s="153">
        <v>0</v>
      </c>
      <c r="M192" s="153" t="s">
        <v>19</v>
      </c>
      <c r="N192" s="153" t="s">
        <v>1437</v>
      </c>
      <c r="O192" s="153" t="s">
        <v>19</v>
      </c>
      <c r="P192" s="153" t="str">
        <f>VLOOKUP($F192,'Plan de acci�n consolidado 2025'!$G$4:$X$484,11,0)</f>
        <v>Elaborar y presentar el concepto gráfico y racional de la estrategia de divulgación y sus diferentes ejes temáticos. (Un correo electrónico con Documento en el que se observe el concepto gráfico y racional de laestrategia de divulgación  y sus diferentes ejes temáticos / único entregable)</v>
      </c>
      <c r="Q192" s="153">
        <f>VLOOKUP($F192,'Plan de acci�n consolidado 2025'!$G$4:$X$484,12,0)</f>
        <v>0</v>
      </c>
      <c r="R192" s="153">
        <f>VLOOKUP($F192,'Plan de acci�n consolidado 2025'!$G$4:$X$484,13,0)</f>
        <v>1</v>
      </c>
      <c r="S192" s="153" t="str">
        <f>VLOOKUP($F192,'Plan de acci�n consolidado 2025'!$G$4:$X$484,14,0)</f>
        <v>Númerica</v>
      </c>
      <c r="T192" s="153" t="str">
        <f>VLOOKUP($F192,'Plan de acci�n consolidado 2025'!$G$4:$X$484,15,0)</f>
        <v># de concepto gráfico y racional de la estrategia de divulgación elaborado y presentado / 1 concepto gráfico y racional de la estrategia de divulgación a elaborar y presentar</v>
      </c>
      <c r="U192" s="182">
        <f>VLOOKUP($F192,'Plan de acci�n consolidado 2025'!$G$4:$X$484,16,0)</f>
        <v>45719</v>
      </c>
      <c r="V192" s="182">
        <f>VLOOKUP($F192,'Plan de acci�n consolidado 2025'!$G$4:$X$484,17,0)</f>
        <v>45777</v>
      </c>
      <c r="W192" s="153" t="str">
        <f>VLOOKUP($F192,'Plan de acci�n consolidado 2025'!$G$4:$X$484,18,0)</f>
        <v>73-GRUPO DE TRABAJO DE COMUNICACION</v>
      </c>
      <c r="X192" s="153">
        <v>0</v>
      </c>
      <c r="Y192" s="153">
        <v>100</v>
      </c>
      <c r="Z192" s="153" t="s">
        <v>2155</v>
      </c>
      <c r="AA192" s="291">
        <v>45777</v>
      </c>
      <c r="AB192" s="292">
        <v>100</v>
      </c>
      <c r="AC192" s="292" t="s">
        <v>2053</v>
      </c>
      <c r="AD192" s="291">
        <v>45747</v>
      </c>
      <c r="AE192" s="292">
        <v>100</v>
      </c>
      <c r="AF192" s="533">
        <v>0</v>
      </c>
    </row>
    <row r="193" spans="1:32 16384:16384" ht="58.5" customHeight="1" x14ac:dyDescent="0.25">
      <c r="A193" s="66" t="s">
        <v>770</v>
      </c>
      <c r="B193" s="288" t="s">
        <v>770</v>
      </c>
      <c r="C193" s="532" t="s">
        <v>2152</v>
      </c>
      <c r="D193" s="153">
        <v>0</v>
      </c>
      <c r="E193" s="153" t="s">
        <v>1847</v>
      </c>
      <c r="F193" s="153" t="s">
        <v>770</v>
      </c>
      <c r="G193" s="153" t="s">
        <v>19</v>
      </c>
      <c r="H193" s="153">
        <v>0</v>
      </c>
      <c r="I193" s="153">
        <v>0</v>
      </c>
      <c r="J193" s="153">
        <v>0</v>
      </c>
      <c r="K193" s="153" t="s">
        <v>19</v>
      </c>
      <c r="L193" s="153">
        <v>0</v>
      </c>
      <c r="M193" s="153" t="s">
        <v>19</v>
      </c>
      <c r="N193" s="153" t="s">
        <v>1437</v>
      </c>
      <c r="O193" s="153" t="s">
        <v>19</v>
      </c>
      <c r="P193" s="153" t="str">
        <f>VLOOKUP($F193,'Plan de acci�n consolidado 2025'!$G$4:$X$484,11,0)</f>
        <v>Ejecutar la estrategia de divulgación a través de los canales de comunicación d ela Entidad.  (capturas de pantalla de la publicación de estrategia de divulgación/único entregable)</v>
      </c>
      <c r="Q193" s="153">
        <f>VLOOKUP($F193,'Plan de acci�n consolidado 2025'!$G$4:$X$484,12,0)</f>
        <v>0</v>
      </c>
      <c r="R193" s="153">
        <f>VLOOKUP($F193,'Plan de acci�n consolidado 2025'!$G$4:$X$484,13,0)</f>
        <v>1</v>
      </c>
      <c r="S193" s="153" t="str">
        <f>VLOOKUP($F193,'Plan de acci�n consolidado 2025'!$G$4:$X$484,14,0)</f>
        <v>Porcentual</v>
      </c>
      <c r="T193" s="153" t="str">
        <f>VLOOKUP($F193,'Plan de acci�n consolidado 2025'!$G$4:$X$484,15,0)</f>
        <v>% de estrategia de divulgación ejecutada / 1% de estrategia de divulgación a ejecutar</v>
      </c>
      <c r="U193" s="182">
        <f>VLOOKUP($F193,'Plan de acci�n consolidado 2025'!$G$4:$X$484,16,0)</f>
        <v>45748</v>
      </c>
      <c r="V193" s="182">
        <f>VLOOKUP($F193,'Plan de acci�n consolidado 2025'!$G$4:$X$484,17,0)</f>
        <v>46001</v>
      </c>
      <c r="W193" s="153" t="str">
        <f>VLOOKUP($F193,'Plan de acci�n consolidado 2025'!$G$4:$X$484,18,0)</f>
        <v>73-GRUPO DE TRABAJO DE COMUNICACION</v>
      </c>
      <c r="X193" s="153">
        <v>0</v>
      </c>
      <c r="Y193" s="153">
        <v>0</v>
      </c>
      <c r="Z193" s="153" t="s">
        <v>2156</v>
      </c>
      <c r="AA193" s="291"/>
      <c r="AB193" s="292">
        <v>0</v>
      </c>
      <c r="AC193" s="292" t="s">
        <v>2157</v>
      </c>
      <c r="AD193" s="291"/>
      <c r="AE193" s="292">
        <v>0</v>
      </c>
      <c r="AF193" s="533">
        <v>0</v>
      </c>
      <c r="XFD193" s="66"/>
    </row>
    <row r="194" spans="1:32 16384:16384" ht="58.5" customHeight="1" x14ac:dyDescent="0.25">
      <c r="A194" s="183" t="s">
        <v>773</v>
      </c>
      <c r="B194" s="528" t="s">
        <v>773</v>
      </c>
      <c r="C194" s="534" t="s">
        <v>2460</v>
      </c>
      <c r="D194" s="174">
        <v>0</v>
      </c>
      <c r="E194" s="174" t="s">
        <v>460</v>
      </c>
      <c r="F194" s="174" t="s">
        <v>773</v>
      </c>
      <c r="G194" s="174" t="s">
        <v>462</v>
      </c>
      <c r="H194" s="174" t="s">
        <v>59</v>
      </c>
      <c r="I194" s="174" t="s">
        <v>1731</v>
      </c>
      <c r="J194" s="174" t="s">
        <v>1389</v>
      </c>
      <c r="K194" s="174" t="s">
        <v>19</v>
      </c>
      <c r="L194" s="174">
        <v>0</v>
      </c>
      <c r="M194" s="174" t="s">
        <v>19</v>
      </c>
      <c r="N194" s="174" t="s">
        <v>1437</v>
      </c>
      <c r="O194" s="174">
        <v>0</v>
      </c>
      <c r="P194" s="174" t="str">
        <f>VLOOKUP($F194,'Plan de acci�n consolidado 2025'!$G$4:$X$484,11,0)</f>
        <v>Proyecto(s) de acto(s) administrativo(s) a través del cual se ordenará la depuración normativa de la SIC, elaborado(s) y presentados (s) (Proyecto(s) de acto(s) de depuración elaborado(s)/único entregable)</v>
      </c>
      <c r="Q194" s="174">
        <f>VLOOKUP($F194,'Plan de acci�n consolidado 2025'!$G$4:$X$484,12,0)</f>
        <v>100</v>
      </c>
      <c r="R194" s="174">
        <f>VLOOKUP($F194,'Plan de acci�n consolidado 2025'!$G$4:$X$484,13,0)</f>
        <v>100</v>
      </c>
      <c r="S194" s="174" t="str">
        <f>VLOOKUP($F194,'Plan de acci�n consolidado 2025'!$G$4:$X$484,14,0)</f>
        <v>Porcentual</v>
      </c>
      <c r="T194" s="174" t="str">
        <f>VLOOKUP($F194,'Plan de acci�n consolidado 2025'!$G$4:$X$484,15,0)</f>
        <v>% de proyecto de acto de depuración elaborado / 100% de proyecto de acto de depuración a elaborar</v>
      </c>
      <c r="U194" s="175">
        <f>VLOOKUP($F194,'Plan de acci�n consolidado 2025'!$G$4:$X$484,16,0)</f>
        <v>45687</v>
      </c>
      <c r="V194" s="175">
        <f>VLOOKUP($F194,'Plan de acci�n consolidado 2025'!$G$4:$X$484,17,0)</f>
        <v>45849</v>
      </c>
      <c r="W194" s="174" t="str">
        <f>VLOOKUP($F194,'Plan de acci�n consolidado 2025'!$G$4:$X$484,18,0)</f>
        <v>12-GRUPO DE TRABAJO DE REGULACIÓN</v>
      </c>
      <c r="X194" s="174">
        <v>100</v>
      </c>
      <c r="Y194" s="174">
        <v>100</v>
      </c>
      <c r="Z194" s="174" t="s">
        <v>2461</v>
      </c>
      <c r="AA194" s="289">
        <v>45849</v>
      </c>
      <c r="AB194" s="290">
        <v>100</v>
      </c>
      <c r="AC194" s="290" t="s">
        <v>2462</v>
      </c>
      <c r="AD194" s="289">
        <v>45849</v>
      </c>
      <c r="AE194" s="290">
        <v>100</v>
      </c>
      <c r="AF194" s="535">
        <v>100</v>
      </c>
    </row>
    <row r="195" spans="1:32 16384:16384" ht="58.5" customHeight="1" x14ac:dyDescent="0.25">
      <c r="A195" s="183" t="s">
        <v>775</v>
      </c>
      <c r="B195" s="529" t="s">
        <v>775</v>
      </c>
      <c r="C195" s="532" t="s">
        <v>2460</v>
      </c>
      <c r="D195" s="153">
        <v>0</v>
      </c>
      <c r="E195" s="153" t="s">
        <v>467</v>
      </c>
      <c r="F195" s="153" t="s">
        <v>775</v>
      </c>
      <c r="G195" s="153" t="s">
        <v>19</v>
      </c>
      <c r="H195" s="153">
        <v>0</v>
      </c>
      <c r="I195" s="153">
        <v>0</v>
      </c>
      <c r="J195" s="153">
        <v>0</v>
      </c>
      <c r="K195" s="153" t="s">
        <v>19</v>
      </c>
      <c r="L195" s="153">
        <v>0</v>
      </c>
      <c r="M195" s="153" t="s">
        <v>19</v>
      </c>
      <c r="N195" s="153" t="s">
        <v>1437</v>
      </c>
      <c r="O195" s="153" t="s">
        <v>19</v>
      </c>
      <c r="P195" s="153" t="str">
        <f>VLOOKUP($F195,'Plan de acci�n consolidado 2025'!$G$4:$X$484,11,0)</f>
        <v>Realizar consulta interna a las distintas delegaturas para identificar instrucciones o regulaciones de la Superintendencia o del  Ministerio de Comercio, Industria y Turismo, susceptibles de depuración  en el marco de la Ley 2085 de 2021. (Correo electrónico o memorando con la consulta/único entregable)</v>
      </c>
      <c r="Q195" s="153">
        <f>VLOOKUP($F195,'Plan de acci�n consolidado 2025'!$G$4:$X$484,12,0)</f>
        <v>15</v>
      </c>
      <c r="R195" s="153">
        <f>VLOOKUP($F195,'Plan de acci�n consolidado 2025'!$G$4:$X$484,13,0)</f>
        <v>1</v>
      </c>
      <c r="S195" s="153" t="str">
        <f>VLOOKUP($F195,'Plan de acci�n consolidado 2025'!$G$4:$X$484,14,0)</f>
        <v>Númerica</v>
      </c>
      <c r="T195" s="153" t="str">
        <f>VLOOKUP($F195,'Plan de acci�n consolidado 2025'!$G$4:$X$484,15,0)</f>
        <v># de consultas internas enviadas / 1 consultas internas a enviar</v>
      </c>
      <c r="U195" s="182">
        <f>VLOOKUP($F195,'Plan de acci�n consolidado 2025'!$G$4:$X$484,16,0)</f>
        <v>45687</v>
      </c>
      <c r="V195" s="182">
        <f>VLOOKUP($F195,'Plan de acci�n consolidado 2025'!$G$4:$X$484,17,0)</f>
        <v>45716</v>
      </c>
      <c r="W195" s="153" t="str">
        <f>VLOOKUP($F195,'Plan de acci�n consolidado 2025'!$G$4:$X$484,18,0)</f>
        <v>12-GRUPO DE TRABAJO DE REGULACIÓN</v>
      </c>
      <c r="X195" s="153">
        <v>15</v>
      </c>
      <c r="Y195" s="153">
        <v>100</v>
      </c>
      <c r="Z195" s="153" t="s">
        <v>2463</v>
      </c>
      <c r="AA195" s="291">
        <v>45716</v>
      </c>
      <c r="AB195" s="292">
        <v>100</v>
      </c>
      <c r="AC195" s="292" t="s">
        <v>1937</v>
      </c>
      <c r="AD195" s="291">
        <v>45688</v>
      </c>
      <c r="AE195" s="292">
        <v>100</v>
      </c>
      <c r="AF195" s="533">
        <v>15</v>
      </c>
    </row>
    <row r="196" spans="1:32 16384:16384" ht="58.5" customHeight="1" x14ac:dyDescent="0.25">
      <c r="A196" s="183" t="s">
        <v>777</v>
      </c>
      <c r="B196" s="529" t="s">
        <v>777</v>
      </c>
      <c r="C196" s="532" t="s">
        <v>2460</v>
      </c>
      <c r="D196" s="153">
        <v>0</v>
      </c>
      <c r="E196" s="153" t="s">
        <v>467</v>
      </c>
      <c r="F196" s="153" t="s">
        <v>777</v>
      </c>
      <c r="G196" s="153" t="s">
        <v>19</v>
      </c>
      <c r="H196" s="153">
        <v>0</v>
      </c>
      <c r="I196" s="153">
        <v>0</v>
      </c>
      <c r="J196" s="153">
        <v>0</v>
      </c>
      <c r="K196" s="153" t="s">
        <v>19</v>
      </c>
      <c r="L196" s="153">
        <v>0</v>
      </c>
      <c r="M196" s="153" t="s">
        <v>19</v>
      </c>
      <c r="N196" s="153" t="s">
        <v>1437</v>
      </c>
      <c r="O196" s="153" t="s">
        <v>19</v>
      </c>
      <c r="P196" s="153" t="str">
        <f>VLOOKUP($F196,'Plan de acci�n consolidado 2025'!$G$4:$X$484,11,0)</f>
        <v>Realizar consulta pública para identificar instrucciones o regulaciones de la Superintendencia, susceptibles de depuración  en el marco de la Ley 2085 de 2021. (Soporte de publicación en la página web de la Entidad / único entregable)</v>
      </c>
      <c r="Q196" s="153">
        <f>VLOOKUP($F196,'Plan de acci�n consolidado 2025'!$G$4:$X$484,12,0)</f>
        <v>10</v>
      </c>
      <c r="R196" s="153">
        <f>VLOOKUP($F196,'Plan de acci�n consolidado 2025'!$G$4:$X$484,13,0)</f>
        <v>1</v>
      </c>
      <c r="S196" s="153" t="str">
        <f>VLOOKUP($F196,'Plan de acci�n consolidado 2025'!$G$4:$X$484,14,0)</f>
        <v>Númerica</v>
      </c>
      <c r="T196" s="153" t="str">
        <f>VLOOKUP($F196,'Plan de acci�n consolidado 2025'!$G$4:$X$484,15,0)</f>
        <v># de consulta pública realizadas / 1 consulta pública a realizar</v>
      </c>
      <c r="U196" s="182">
        <f>VLOOKUP($F196,'Plan de acci�n consolidado 2025'!$G$4:$X$484,16,0)</f>
        <v>45713</v>
      </c>
      <c r="V196" s="182">
        <f>VLOOKUP($F196,'Plan de acci�n consolidado 2025'!$G$4:$X$484,17,0)</f>
        <v>45741</v>
      </c>
      <c r="W196" s="153" t="str">
        <f>VLOOKUP($F196,'Plan de acci�n consolidado 2025'!$G$4:$X$484,18,0)</f>
        <v>12-GRUPO DE TRABAJO DE REGULACIÓN</v>
      </c>
      <c r="X196" s="153">
        <v>10</v>
      </c>
      <c r="Y196" s="153">
        <v>100</v>
      </c>
      <c r="Z196" s="153" t="s">
        <v>2464</v>
      </c>
      <c r="AA196" s="291">
        <v>45726.318786122683</v>
      </c>
      <c r="AB196" s="292">
        <v>100</v>
      </c>
      <c r="AC196" s="292" t="s">
        <v>1937</v>
      </c>
      <c r="AD196" s="291">
        <v>45726.318786122683</v>
      </c>
      <c r="AE196" s="292">
        <v>100</v>
      </c>
      <c r="AF196" s="533">
        <v>10</v>
      </c>
    </row>
    <row r="197" spans="1:32 16384:16384" ht="58.5" customHeight="1" x14ac:dyDescent="0.25">
      <c r="A197" s="66" t="s">
        <v>779</v>
      </c>
      <c r="B197" s="288" t="s">
        <v>779</v>
      </c>
      <c r="C197" s="532" t="s">
        <v>2460</v>
      </c>
      <c r="D197" s="153">
        <v>0</v>
      </c>
      <c r="E197" s="153" t="s">
        <v>467</v>
      </c>
      <c r="F197" s="153" t="s">
        <v>779</v>
      </c>
      <c r="G197" s="153" t="s">
        <v>19</v>
      </c>
      <c r="H197" s="153">
        <v>0</v>
      </c>
      <c r="I197" s="153">
        <v>0</v>
      </c>
      <c r="J197" s="153">
        <v>0</v>
      </c>
      <c r="K197" s="153" t="s">
        <v>19</v>
      </c>
      <c r="L197" s="153">
        <v>0</v>
      </c>
      <c r="M197" s="153" t="s">
        <v>19</v>
      </c>
      <c r="N197" s="153" t="s">
        <v>1437</v>
      </c>
      <c r="O197" s="153" t="s">
        <v>19</v>
      </c>
      <c r="P197" s="153" t="str">
        <f>VLOOKUP($F197,'Plan de acci�n consolidado 2025'!$G$4:$X$484,11,0)</f>
        <v>Realizar mesa de trabajo con la Oficina Asesora Jurídica del Ministerio de Comercio, Industria y Turismo para informar los temas identificados por la Superintendencia que pueden ser objeto de intervención normativa.  (Correo electrónico o memorando con la solicitud de mesa de trabajo al Ministerio/único entregable)</v>
      </c>
      <c r="Q197" s="153">
        <f>VLOOKUP($F197,'Plan de acci�n consolidado 2025'!$G$4:$X$484,12,0)</f>
        <v>10</v>
      </c>
      <c r="R197" s="153">
        <f>VLOOKUP($F197,'Plan de acci�n consolidado 2025'!$G$4:$X$484,13,0)</f>
        <v>1</v>
      </c>
      <c r="S197" s="153" t="str">
        <f>VLOOKUP($F197,'Plan de acci�n consolidado 2025'!$G$4:$X$484,14,0)</f>
        <v>Númerica</v>
      </c>
      <c r="T197" s="153" t="str">
        <f>VLOOKUP($F197,'Plan de acci�n consolidado 2025'!$G$4:$X$484,15,0)</f>
        <v># de solicitudes de mesa de trabajo enviadas / 1 solicitudes de mesa de trabajo a enviar</v>
      </c>
      <c r="U197" s="182">
        <f>VLOOKUP($F197,'Plan de acci�n consolidado 2025'!$G$4:$X$484,16,0)</f>
        <v>45713</v>
      </c>
      <c r="V197" s="182">
        <f>VLOOKUP($F197,'Plan de acci�n consolidado 2025'!$G$4:$X$484,17,0)</f>
        <v>45741</v>
      </c>
      <c r="W197" s="153" t="str">
        <f>VLOOKUP($F197,'Plan de acci�n consolidado 2025'!$G$4:$X$484,18,0)</f>
        <v>12-GRUPO DE TRABAJO DE REGULACIÓN</v>
      </c>
      <c r="X197" s="153">
        <v>10</v>
      </c>
      <c r="Y197" s="153">
        <v>100</v>
      </c>
      <c r="Z197" s="153" t="s">
        <v>2465</v>
      </c>
      <c r="AA197" s="291">
        <v>45741</v>
      </c>
      <c r="AB197" s="292">
        <v>100</v>
      </c>
      <c r="AC197" s="292" t="s">
        <v>2466</v>
      </c>
      <c r="AD197" s="291">
        <v>45716</v>
      </c>
      <c r="AE197" s="292">
        <v>100</v>
      </c>
      <c r="AF197" s="533">
        <v>10</v>
      </c>
      <c r="XFD197" s="66"/>
    </row>
    <row r="198" spans="1:32 16384:16384" ht="58.5" customHeight="1" x14ac:dyDescent="0.25">
      <c r="A198" s="183" t="s">
        <v>781</v>
      </c>
      <c r="B198" s="529" t="s">
        <v>781</v>
      </c>
      <c r="C198" s="532" t="s">
        <v>2460</v>
      </c>
      <c r="D198" s="153">
        <v>0</v>
      </c>
      <c r="E198" s="153" t="s">
        <v>467</v>
      </c>
      <c r="F198" s="153" t="s">
        <v>781</v>
      </c>
      <c r="G198" s="153" t="s">
        <v>19</v>
      </c>
      <c r="H198" s="153">
        <v>0</v>
      </c>
      <c r="I198" s="153">
        <v>0</v>
      </c>
      <c r="J198" s="153">
        <v>0</v>
      </c>
      <c r="K198" s="153" t="s">
        <v>19</v>
      </c>
      <c r="L198" s="153">
        <v>0</v>
      </c>
      <c r="M198" s="153" t="s">
        <v>19</v>
      </c>
      <c r="N198" s="153" t="s">
        <v>1437</v>
      </c>
      <c r="O198" s="153" t="s">
        <v>19</v>
      </c>
      <c r="P198" s="153" t="str">
        <f>VLOOKUP($F198,'Plan de acci�n consolidado 2025'!$G$4:$X$484,11,0)</f>
        <v>Socializar con las Delegaturas los resultados de la consulta pública y priorizar los asuntos que puedan coadyuvar a la mejora  normativa  (Correo electrónico a las Delegaturas informando los resultados / único entregable)</v>
      </c>
      <c r="Q198" s="153">
        <f>VLOOKUP($F198,'Plan de acci�n consolidado 2025'!$G$4:$X$484,12,0)</f>
        <v>20</v>
      </c>
      <c r="R198" s="153">
        <f>VLOOKUP($F198,'Plan de acci�n consolidado 2025'!$G$4:$X$484,13,0)</f>
        <v>1</v>
      </c>
      <c r="S198" s="153" t="str">
        <f>VLOOKUP($F198,'Plan de acci�n consolidado 2025'!$G$4:$X$484,14,0)</f>
        <v>Númerica</v>
      </c>
      <c r="T198" s="153" t="str">
        <f>VLOOKUP($F198,'Plan de acci�n consolidado 2025'!$G$4:$X$484,15,0)</f>
        <v># de socializaciones de resultados enviadas / 1 socializaciones de resultados a enviar</v>
      </c>
      <c r="U198" s="182">
        <f>VLOOKUP($F198,'Plan de acci�n consolidado 2025'!$G$4:$X$484,16,0)</f>
        <v>45742</v>
      </c>
      <c r="V198" s="182">
        <f>VLOOKUP($F198,'Plan de acci�n consolidado 2025'!$G$4:$X$484,17,0)</f>
        <v>45772</v>
      </c>
      <c r="W198" s="153" t="str">
        <f>VLOOKUP($F198,'Plan de acci�n consolidado 2025'!$G$4:$X$484,18,0)</f>
        <v>12-GRUPO DE TRABAJO DE REGULACIÓN</v>
      </c>
      <c r="X198" s="153">
        <v>20</v>
      </c>
      <c r="Y198" s="153">
        <v>100</v>
      </c>
      <c r="Z198" s="153" t="s">
        <v>2467</v>
      </c>
      <c r="AA198" s="291">
        <v>45772</v>
      </c>
      <c r="AB198" s="292">
        <v>100</v>
      </c>
      <c r="AC198" s="292" t="s">
        <v>2053</v>
      </c>
      <c r="AD198" s="291">
        <v>45747</v>
      </c>
      <c r="AE198" s="292">
        <v>100</v>
      </c>
      <c r="AF198" s="533">
        <v>20</v>
      </c>
    </row>
    <row r="199" spans="1:32 16384:16384" ht="58.5" customHeight="1" x14ac:dyDescent="0.25">
      <c r="A199" s="183" t="s">
        <v>783</v>
      </c>
      <c r="B199" s="529" t="s">
        <v>783</v>
      </c>
      <c r="C199" s="532" t="s">
        <v>2460</v>
      </c>
      <c r="D199" s="153">
        <v>0</v>
      </c>
      <c r="E199" s="153" t="s">
        <v>467</v>
      </c>
      <c r="F199" s="153" t="s">
        <v>783</v>
      </c>
      <c r="G199" s="153" t="s">
        <v>19</v>
      </c>
      <c r="H199" s="153">
        <v>0</v>
      </c>
      <c r="I199" s="153">
        <v>0</v>
      </c>
      <c r="J199" s="153">
        <v>0</v>
      </c>
      <c r="K199" s="153" t="s">
        <v>19</v>
      </c>
      <c r="L199" s="153">
        <v>0</v>
      </c>
      <c r="M199" s="153" t="s">
        <v>19</v>
      </c>
      <c r="N199" s="153" t="s">
        <v>1437</v>
      </c>
      <c r="O199" s="153" t="s">
        <v>19</v>
      </c>
      <c r="P199" s="153" t="str">
        <f>VLOOKUP($F199,'Plan de acci�n consolidado 2025'!$G$4:$X$484,11,0)</f>
        <v>Preparar proyecto(s) de acto(s) administrativo(s) a través del cual se ordenará la depuración normativa (Proyecto de acto/ único entregable)</v>
      </c>
      <c r="Q199" s="153">
        <f>VLOOKUP($F199,'Plan de acci�n consolidado 2025'!$G$4:$X$484,12,0)</f>
        <v>15</v>
      </c>
      <c r="R199" s="153">
        <f>VLOOKUP($F199,'Plan de acci�n consolidado 2025'!$G$4:$X$484,13,0)</f>
        <v>1</v>
      </c>
      <c r="S199" s="153" t="str">
        <f>VLOOKUP($F199,'Plan de acci�n consolidado 2025'!$G$4:$X$484,14,0)</f>
        <v>Númerica</v>
      </c>
      <c r="T199" s="153" t="str">
        <f>VLOOKUP($F199,'Plan de acci�n consolidado 2025'!$G$4:$X$484,15,0)</f>
        <v># de proyecto de acto preparados / 1 proyecto de acto a preparar</v>
      </c>
      <c r="U199" s="182">
        <f>VLOOKUP($F199,'Plan de acci�n consolidado 2025'!$G$4:$X$484,16,0)</f>
        <v>45775</v>
      </c>
      <c r="V199" s="182">
        <f>VLOOKUP($F199,'Plan de acci�n consolidado 2025'!$G$4:$X$484,17,0)</f>
        <v>45807</v>
      </c>
      <c r="W199" s="153" t="str">
        <f>VLOOKUP($F199,'Plan de acci�n consolidado 2025'!$G$4:$X$484,18,0)</f>
        <v>12-GRUPO DE TRABAJO DE REGULACIÓN</v>
      </c>
      <c r="X199" s="153">
        <v>15</v>
      </c>
      <c r="Y199" s="153">
        <v>100</v>
      </c>
      <c r="Z199" s="153" t="s">
        <v>2468</v>
      </c>
      <c r="AA199" s="291">
        <v>45807</v>
      </c>
      <c r="AB199" s="292">
        <v>100</v>
      </c>
      <c r="AC199" s="292" t="s">
        <v>2095</v>
      </c>
      <c r="AD199" s="291">
        <v>45807</v>
      </c>
      <c r="AE199" s="292">
        <v>100</v>
      </c>
      <c r="AF199" s="533">
        <v>15</v>
      </c>
    </row>
    <row r="200" spans="1:32 16384:16384" ht="58.5" customHeight="1" x14ac:dyDescent="0.25">
      <c r="A200" s="66" t="s">
        <v>785</v>
      </c>
      <c r="B200" s="288" t="s">
        <v>785</v>
      </c>
      <c r="C200" s="532" t="s">
        <v>2460</v>
      </c>
      <c r="D200" s="153">
        <v>0</v>
      </c>
      <c r="E200" s="153" t="s">
        <v>467</v>
      </c>
      <c r="F200" s="153" t="s">
        <v>785</v>
      </c>
      <c r="G200" s="153" t="s">
        <v>19</v>
      </c>
      <c r="H200" s="153">
        <v>0</v>
      </c>
      <c r="I200" s="153">
        <v>0</v>
      </c>
      <c r="J200" s="153">
        <v>0</v>
      </c>
      <c r="K200" s="153" t="s">
        <v>19</v>
      </c>
      <c r="L200" s="153">
        <v>0</v>
      </c>
      <c r="M200" s="153" t="s">
        <v>19</v>
      </c>
      <c r="N200" s="153" t="s">
        <v>1437</v>
      </c>
      <c r="O200" s="153" t="s">
        <v>19</v>
      </c>
      <c r="P200" s="153" t="str">
        <f>VLOOKUP($F200,'Plan de acci�n consolidado 2025'!$G$4:$X$484,11,0)</f>
        <v>Adelantar consulta pública  de proyecto(s) de acto(s) administrativo(s) a través del cual se ordenará la depuración normativa (Soporte de publicación en la página web de la Entidad / único entregable)</v>
      </c>
      <c r="Q200" s="153">
        <f>VLOOKUP($F200,'Plan de acci�n consolidado 2025'!$G$4:$X$484,12,0)</f>
        <v>10</v>
      </c>
      <c r="R200" s="153">
        <f>VLOOKUP($F200,'Plan de acci�n consolidado 2025'!$G$4:$X$484,13,0)</f>
        <v>1</v>
      </c>
      <c r="S200" s="153" t="str">
        <f>VLOOKUP($F200,'Plan de acci�n consolidado 2025'!$G$4:$X$484,14,0)</f>
        <v>Númerica</v>
      </c>
      <c r="T200" s="153" t="str">
        <f>VLOOKUP($F200,'Plan de acci�n consolidado 2025'!$G$4:$X$484,15,0)</f>
        <v># de consulta pública realizadas / 1 consulta pública a realizar</v>
      </c>
      <c r="U200" s="182">
        <f>VLOOKUP($F200,'Plan de acci�n consolidado 2025'!$G$4:$X$484,16,0)</f>
        <v>45811</v>
      </c>
      <c r="V200" s="182">
        <f>VLOOKUP($F200,'Plan de acci�n consolidado 2025'!$G$4:$X$484,17,0)</f>
        <v>45828</v>
      </c>
      <c r="W200" s="153" t="str">
        <f>VLOOKUP($F200,'Plan de acci�n consolidado 2025'!$G$4:$X$484,18,0)</f>
        <v>12-GRUPO DE TRABAJO DE REGULACIÓN</v>
      </c>
      <c r="X200" s="153">
        <v>10</v>
      </c>
      <c r="Y200" s="153">
        <v>100</v>
      </c>
      <c r="Z200" s="153" t="s">
        <v>2469</v>
      </c>
      <c r="AA200" s="291">
        <v>45812</v>
      </c>
      <c r="AB200" s="292">
        <v>100</v>
      </c>
      <c r="AC200" s="292" t="s">
        <v>2258</v>
      </c>
      <c r="AD200" s="291">
        <v>45812</v>
      </c>
      <c r="AE200" s="292">
        <v>100</v>
      </c>
      <c r="AF200" s="533">
        <v>10</v>
      </c>
      <c r="XFD200" s="66"/>
    </row>
    <row r="201" spans="1:32 16384:16384" ht="58.5" customHeight="1" x14ac:dyDescent="0.25">
      <c r="A201" s="66" t="s">
        <v>786</v>
      </c>
      <c r="B201" s="288" t="s">
        <v>786</v>
      </c>
      <c r="C201" s="532" t="s">
        <v>2460</v>
      </c>
      <c r="D201" s="153">
        <v>0</v>
      </c>
      <c r="E201" s="153" t="s">
        <v>467</v>
      </c>
      <c r="F201" s="153" t="s">
        <v>786</v>
      </c>
      <c r="G201" s="153" t="s">
        <v>19</v>
      </c>
      <c r="H201" s="153">
        <v>0</v>
      </c>
      <c r="I201" s="153">
        <v>0</v>
      </c>
      <c r="J201" s="153">
        <v>0</v>
      </c>
      <c r="K201" s="153" t="s">
        <v>19</v>
      </c>
      <c r="L201" s="153">
        <v>0</v>
      </c>
      <c r="M201" s="153" t="s">
        <v>19</v>
      </c>
      <c r="N201" s="153" t="s">
        <v>1437</v>
      </c>
      <c r="O201" s="153" t="s">
        <v>19</v>
      </c>
      <c r="P201" s="153" t="str">
        <f>VLOOKUP($F201,'Plan de acci�n consolidado 2025'!$G$4:$X$484,11,0)</f>
        <v>Elaborar y presentar a la Superintendente,  la versión final del proyecto(s) de acto(s) administrativo(s) a través del cual se ordenará la depuración normativa (Proyecto de acto de depuración elaborado/único entregable)</v>
      </c>
      <c r="Q201" s="153">
        <f>VLOOKUP($F201,'Plan de acci�n consolidado 2025'!$G$4:$X$484,12,0)</f>
        <v>20</v>
      </c>
      <c r="R201" s="153">
        <f>VLOOKUP($F201,'Plan de acci�n consolidado 2025'!$G$4:$X$484,13,0)</f>
        <v>1</v>
      </c>
      <c r="S201" s="153" t="str">
        <f>VLOOKUP($F201,'Plan de acci�n consolidado 2025'!$G$4:$X$484,14,0)</f>
        <v>Númerica</v>
      </c>
      <c r="T201" s="153" t="str">
        <f>VLOOKUP($F201,'Plan de acci�n consolidado 2025'!$G$4:$X$484,15,0)</f>
        <v># de versión final del proyecto de acto elaborado / 1 versión final del proyecto de acto a elaborar</v>
      </c>
      <c r="U201" s="182">
        <f>VLOOKUP($F201,'Plan de acci�n consolidado 2025'!$G$4:$X$484,16,0)</f>
        <v>45832</v>
      </c>
      <c r="V201" s="182">
        <f>VLOOKUP($F201,'Plan de acci�n consolidado 2025'!$G$4:$X$484,17,0)</f>
        <v>45849</v>
      </c>
      <c r="W201" s="153" t="str">
        <f>VLOOKUP($F201,'Plan de acci�n consolidado 2025'!$G$4:$X$484,18,0)</f>
        <v>12-GRUPO DE TRABAJO DE REGULACIÓN</v>
      </c>
      <c r="X201" s="153">
        <v>20</v>
      </c>
      <c r="Y201" s="153">
        <v>100</v>
      </c>
      <c r="Z201" s="153" t="s">
        <v>2461</v>
      </c>
      <c r="AA201" s="291">
        <v>45849</v>
      </c>
      <c r="AB201" s="292">
        <v>100</v>
      </c>
      <c r="AC201" s="292" t="s">
        <v>2470</v>
      </c>
      <c r="AD201" s="291">
        <v>45849</v>
      </c>
      <c r="AE201" s="292">
        <v>100</v>
      </c>
      <c r="AF201" s="533">
        <v>20</v>
      </c>
      <c r="XFD201" s="66"/>
    </row>
    <row r="202" spans="1:32 16384:16384" ht="58.5" customHeight="1" x14ac:dyDescent="0.25">
      <c r="A202" s="183" t="s">
        <v>789</v>
      </c>
      <c r="B202" s="528" t="s">
        <v>789</v>
      </c>
      <c r="C202" s="534" t="s">
        <v>2471</v>
      </c>
      <c r="D202" s="174">
        <v>0</v>
      </c>
      <c r="E202" s="174" t="s">
        <v>460</v>
      </c>
      <c r="F202" s="174" t="s">
        <v>789</v>
      </c>
      <c r="G202" s="174" t="s">
        <v>462</v>
      </c>
      <c r="H202" s="174" t="s">
        <v>12</v>
      </c>
      <c r="I202" s="174" t="s">
        <v>1390</v>
      </c>
      <c r="J202" s="174" t="s">
        <v>1391</v>
      </c>
      <c r="K202" s="174" t="s">
        <v>19</v>
      </c>
      <c r="L202" s="174">
        <v>0</v>
      </c>
      <c r="M202" s="174" t="s">
        <v>287</v>
      </c>
      <c r="N202" s="174" t="s">
        <v>747</v>
      </c>
      <c r="O202" s="174">
        <v>0</v>
      </c>
      <c r="P202" s="174" t="str">
        <f>VLOOKUP($F202,'Plan de acci�n consolidado 2025'!$G$4:$X$484,11,0)</f>
        <v>Estudios Económicos Sectoriales, elaborados y entregados al área solicitante (Estudios Económicos)</v>
      </c>
      <c r="Q202" s="174">
        <f>VLOOKUP($F202,'Plan de acci�n consolidado 2025'!$G$4:$X$484,12,0)</f>
        <v>50</v>
      </c>
      <c r="R202" s="174">
        <f>VLOOKUP($F202,'Plan de acci�n consolidado 2025'!$G$4:$X$484,13,0)</f>
        <v>2</v>
      </c>
      <c r="S202" s="174" t="str">
        <f>VLOOKUP($F202,'Plan de acci�n consolidado 2025'!$G$4:$X$484,14,0)</f>
        <v>Númerica</v>
      </c>
      <c r="T202" s="174" t="str">
        <f>VLOOKUP($F202,'Plan de acci�n consolidado 2025'!$G$4:$X$484,15,0)</f>
        <v># de Estudios económicos sectoriales elaborados y entregados / 2 Estudios económicos sectoriales programados</v>
      </c>
      <c r="U202" s="175">
        <f>VLOOKUP($F202,'Plan de acci�n consolidado 2025'!$G$4:$X$484,16,0)</f>
        <v>45672</v>
      </c>
      <c r="V202" s="175">
        <f>VLOOKUP($F202,'Plan de acci�n consolidado 2025'!$G$4:$X$484,17,0)</f>
        <v>46006</v>
      </c>
      <c r="W202" s="174" t="str">
        <f>VLOOKUP($F202,'Plan de acci�n consolidado 2025'!$G$4:$X$484,18,0)</f>
        <v>37-GRUPO DE TRABAJO DE ESTUDIOS ECONÓMICOS</v>
      </c>
      <c r="X202" s="174">
        <v>50</v>
      </c>
      <c r="Y202" s="174">
        <v>0</v>
      </c>
      <c r="Z202" s="174">
        <v>0</v>
      </c>
      <c r="AA202" s="289"/>
      <c r="AB202" s="290">
        <v>0</v>
      </c>
      <c r="AC202" s="290">
        <v>0</v>
      </c>
      <c r="AD202" s="289"/>
      <c r="AE202" s="290">
        <v>0</v>
      </c>
      <c r="AF202" s="535">
        <v>0</v>
      </c>
    </row>
    <row r="203" spans="1:32 16384:16384" ht="58.5" customHeight="1" x14ac:dyDescent="0.25">
      <c r="A203" s="66" t="s">
        <v>791</v>
      </c>
      <c r="B203" s="288" t="s">
        <v>791</v>
      </c>
      <c r="C203" s="532" t="s">
        <v>2471</v>
      </c>
      <c r="D203" s="153">
        <v>0</v>
      </c>
      <c r="E203" s="153" t="s">
        <v>467</v>
      </c>
      <c r="F203" s="153" t="s">
        <v>791</v>
      </c>
      <c r="G203" s="153" t="s">
        <v>19</v>
      </c>
      <c r="H203" s="153">
        <v>0</v>
      </c>
      <c r="I203" s="153">
        <v>0</v>
      </c>
      <c r="J203" s="153">
        <v>0</v>
      </c>
      <c r="K203" s="153" t="s">
        <v>19</v>
      </c>
      <c r="L203" s="153">
        <v>0</v>
      </c>
      <c r="M203" s="153" t="s">
        <v>19</v>
      </c>
      <c r="N203" s="153" t="s">
        <v>747</v>
      </c>
      <c r="O203" s="153" t="s">
        <v>19</v>
      </c>
      <c r="P203" s="153" t="str">
        <f>VLOOKUP($F203,'Plan de acci�n consolidado 2025'!$G$4:$X$484,11,0)</f>
        <v>Elaborar ficha técnica (Ficha técnica)</v>
      </c>
      <c r="Q203" s="153">
        <f>VLOOKUP($F203,'Plan de acci�n consolidado 2025'!$G$4:$X$484,12,0)</f>
        <v>10</v>
      </c>
      <c r="R203" s="153">
        <f>VLOOKUP($F203,'Plan de acci�n consolidado 2025'!$G$4:$X$484,13,0)</f>
        <v>1</v>
      </c>
      <c r="S203" s="153" t="str">
        <f>VLOOKUP($F203,'Plan de acci�n consolidado 2025'!$G$4:$X$484,14,0)</f>
        <v>Númerica</v>
      </c>
      <c r="T203" s="153" t="str">
        <f>VLOOKUP($F203,'Plan de acci�n consolidado 2025'!$G$4:$X$484,15,0)</f>
        <v># de Ficha técnica elaborada / 1 Ficha técnica programada</v>
      </c>
      <c r="U203" s="182">
        <f>VLOOKUP($F203,'Plan de acci�n consolidado 2025'!$G$4:$X$484,16,0)</f>
        <v>45672</v>
      </c>
      <c r="V203" s="182">
        <f>VLOOKUP($F203,'Plan de acci�n consolidado 2025'!$G$4:$X$484,17,0)</f>
        <v>45762</v>
      </c>
      <c r="W203" s="153" t="str">
        <f>VLOOKUP($F203,'Plan de acci�n consolidado 2025'!$G$4:$X$484,18,0)</f>
        <v>37-GRUPO DE TRABAJO DE ESTUDIOS ECONÓMICOS</v>
      </c>
      <c r="X203" s="153">
        <v>5</v>
      </c>
      <c r="Y203" s="153">
        <v>100</v>
      </c>
      <c r="Z203" s="153" t="s">
        <v>2472</v>
      </c>
      <c r="AA203" s="291">
        <v>45755</v>
      </c>
      <c r="AB203" s="292">
        <v>100</v>
      </c>
      <c r="AC203" s="292" t="s">
        <v>2473</v>
      </c>
      <c r="AD203" s="291">
        <v>45785</v>
      </c>
      <c r="AE203" s="292">
        <v>95</v>
      </c>
      <c r="AF203" s="533">
        <v>5</v>
      </c>
      <c r="XFD203" s="66"/>
    </row>
    <row r="204" spans="1:32 16384:16384" ht="58.5" customHeight="1" x14ac:dyDescent="0.25">
      <c r="A204" s="66" t="s">
        <v>793</v>
      </c>
      <c r="B204" s="288" t="s">
        <v>793</v>
      </c>
      <c r="C204" s="532" t="s">
        <v>2471</v>
      </c>
      <c r="D204" s="153">
        <v>0</v>
      </c>
      <c r="E204" s="153" t="s">
        <v>467</v>
      </c>
      <c r="F204" s="153" t="s">
        <v>793</v>
      </c>
      <c r="G204" s="153" t="s">
        <v>19</v>
      </c>
      <c r="H204" s="153">
        <v>0</v>
      </c>
      <c r="I204" s="153">
        <v>0</v>
      </c>
      <c r="J204" s="153">
        <v>0</v>
      </c>
      <c r="K204" s="153" t="s">
        <v>19</v>
      </c>
      <c r="L204" s="153">
        <v>0</v>
      </c>
      <c r="M204" s="153" t="s">
        <v>19</v>
      </c>
      <c r="N204" s="153" t="s">
        <v>747</v>
      </c>
      <c r="O204" s="153" t="s">
        <v>19</v>
      </c>
      <c r="P204" s="153" t="str">
        <f>VLOOKUP($F204,'Plan de acci�n consolidado 2025'!$G$4:$X$484,11,0)</f>
        <v>Recopilar datos y construir base de datos (Base de datos)</v>
      </c>
      <c r="Q204" s="153">
        <f>VLOOKUP($F204,'Plan de acci�n consolidado 2025'!$G$4:$X$484,12,0)</f>
        <v>30</v>
      </c>
      <c r="R204" s="153">
        <f>VLOOKUP($F204,'Plan de acci�n consolidado 2025'!$G$4:$X$484,13,0)</f>
        <v>1</v>
      </c>
      <c r="S204" s="153" t="str">
        <f>VLOOKUP($F204,'Plan de acci�n consolidado 2025'!$G$4:$X$484,14,0)</f>
        <v>Númerica</v>
      </c>
      <c r="T204" s="153" t="str">
        <f>VLOOKUP($F204,'Plan de acci�n consolidado 2025'!$G$4:$X$484,15,0)</f>
        <v># de Base de datos construida / 1 Base de datos programada</v>
      </c>
      <c r="U204" s="182">
        <f>VLOOKUP($F204,'Plan de acci�n consolidado 2025'!$G$4:$X$484,16,0)</f>
        <v>45689</v>
      </c>
      <c r="V204" s="182">
        <f>VLOOKUP($F204,'Plan de acci�n consolidado 2025'!$G$4:$X$484,17,0)</f>
        <v>45915</v>
      </c>
      <c r="W204" s="153" t="str">
        <f>VLOOKUP($F204,'Plan de acci�n consolidado 2025'!$G$4:$X$484,18,0)</f>
        <v>37-GRUPO DE TRABAJO DE ESTUDIOS ECONÓMICOS</v>
      </c>
      <c r="X204" s="153">
        <v>15</v>
      </c>
      <c r="Y204" s="153">
        <v>100</v>
      </c>
      <c r="Z204" s="153" t="s">
        <v>2474</v>
      </c>
      <c r="AA204" s="291">
        <v>45915</v>
      </c>
      <c r="AB204" s="292">
        <v>100</v>
      </c>
      <c r="AC204" s="292" t="s">
        <v>2475</v>
      </c>
      <c r="AD204" s="291">
        <v>45915</v>
      </c>
      <c r="AE204" s="292">
        <v>95</v>
      </c>
      <c r="AF204" s="533">
        <v>15</v>
      </c>
      <c r="XFD204" s="66"/>
    </row>
    <row r="205" spans="1:32 16384:16384" ht="58.5" customHeight="1" x14ac:dyDescent="0.25">
      <c r="A205" s="66" t="s">
        <v>795</v>
      </c>
      <c r="B205" s="288" t="s">
        <v>795</v>
      </c>
      <c r="C205" s="532" t="s">
        <v>2471</v>
      </c>
      <c r="D205" s="153">
        <v>0</v>
      </c>
      <c r="E205" s="153" t="s">
        <v>467</v>
      </c>
      <c r="F205" s="153" t="s">
        <v>795</v>
      </c>
      <c r="G205" s="153" t="s">
        <v>19</v>
      </c>
      <c r="H205" s="153">
        <v>0</v>
      </c>
      <c r="I205" s="153">
        <v>0</v>
      </c>
      <c r="J205" s="153">
        <v>0</v>
      </c>
      <c r="K205" s="153" t="s">
        <v>19</v>
      </c>
      <c r="L205" s="153">
        <v>0</v>
      </c>
      <c r="M205" s="153" t="s">
        <v>19</v>
      </c>
      <c r="N205" s="153" t="s">
        <v>747</v>
      </c>
      <c r="O205" s="153" t="s">
        <v>19</v>
      </c>
      <c r="P205" s="153" t="str">
        <f>VLOOKUP($F205,'Plan de acci�n consolidado 2025'!$G$4:$X$484,11,0)</f>
        <v>Construir el marco teórico  (Documento marco teórico)</v>
      </c>
      <c r="Q205" s="153">
        <f>VLOOKUP($F205,'Plan de acci�n consolidado 2025'!$G$4:$X$484,12,0)</f>
        <v>20</v>
      </c>
      <c r="R205" s="153">
        <f>VLOOKUP($F205,'Plan de acci�n consolidado 2025'!$G$4:$X$484,13,0)</f>
        <v>1</v>
      </c>
      <c r="S205" s="153" t="str">
        <f>VLOOKUP($F205,'Plan de acci�n consolidado 2025'!$G$4:$X$484,14,0)</f>
        <v>Númerica</v>
      </c>
      <c r="T205" s="153" t="str">
        <f>VLOOKUP($F205,'Plan de acci�n consolidado 2025'!$G$4:$X$484,15,0)</f>
        <v># de Documento marco teórico construido / 1 Documento marco teórico programado</v>
      </c>
      <c r="U205" s="182">
        <f>VLOOKUP($F205,'Plan de acci�n consolidado 2025'!$G$4:$X$484,16,0)</f>
        <v>45689</v>
      </c>
      <c r="V205" s="182">
        <f>VLOOKUP($F205,'Plan de acci�n consolidado 2025'!$G$4:$X$484,17,0)</f>
        <v>45915</v>
      </c>
      <c r="W205" s="153" t="str">
        <f>VLOOKUP($F205,'Plan de acci�n consolidado 2025'!$G$4:$X$484,18,0)</f>
        <v>37-GRUPO DE TRABAJO DE ESTUDIOS ECONÓMICOS</v>
      </c>
      <c r="X205" s="153">
        <v>10</v>
      </c>
      <c r="Y205" s="153">
        <v>100</v>
      </c>
      <c r="Z205" s="153" t="s">
        <v>2476</v>
      </c>
      <c r="AA205" s="291">
        <v>45915</v>
      </c>
      <c r="AB205" s="292">
        <v>100</v>
      </c>
      <c r="AC205" s="292" t="s">
        <v>2477</v>
      </c>
      <c r="AD205" s="291">
        <v>45915</v>
      </c>
      <c r="AE205" s="292">
        <v>95</v>
      </c>
      <c r="AF205" s="533">
        <v>10</v>
      </c>
      <c r="XFD205" s="66"/>
    </row>
    <row r="206" spans="1:32 16384:16384" ht="58.5" customHeight="1" x14ac:dyDescent="0.25">
      <c r="A206" s="66" t="s">
        <v>797</v>
      </c>
      <c r="B206" s="288" t="s">
        <v>797</v>
      </c>
      <c r="C206" s="532" t="s">
        <v>2471</v>
      </c>
      <c r="D206" s="153">
        <v>0</v>
      </c>
      <c r="E206" s="153" t="s">
        <v>467</v>
      </c>
      <c r="F206" s="153" t="s">
        <v>797</v>
      </c>
      <c r="G206" s="153" t="s">
        <v>19</v>
      </c>
      <c r="H206" s="153">
        <v>0</v>
      </c>
      <c r="I206" s="153">
        <v>0</v>
      </c>
      <c r="J206" s="153">
        <v>0</v>
      </c>
      <c r="K206" s="153" t="s">
        <v>19</v>
      </c>
      <c r="L206" s="153">
        <v>0</v>
      </c>
      <c r="M206" s="153" t="s">
        <v>19</v>
      </c>
      <c r="N206" s="153" t="s">
        <v>747</v>
      </c>
      <c r="O206" s="153" t="s">
        <v>19</v>
      </c>
      <c r="P206" s="153" t="str">
        <f>VLOOKUP($F206,'Plan de acci�n consolidado 2025'!$G$4:$X$484,11,0)</f>
        <v>Desarrollar análisis estadístico y económico (Dcumento de análisis estadístico y económico)</v>
      </c>
      <c r="Q206" s="153">
        <f>VLOOKUP($F206,'Plan de acci�n consolidado 2025'!$G$4:$X$484,12,0)</f>
        <v>20</v>
      </c>
      <c r="R206" s="153">
        <f>VLOOKUP($F206,'Plan de acci�n consolidado 2025'!$G$4:$X$484,13,0)</f>
        <v>1</v>
      </c>
      <c r="S206" s="153" t="str">
        <f>VLOOKUP($F206,'Plan de acci�n consolidado 2025'!$G$4:$X$484,14,0)</f>
        <v>Númerica</v>
      </c>
      <c r="T206" s="153" t="str">
        <f>VLOOKUP($F206,'Plan de acci�n consolidado 2025'!$G$4:$X$484,15,0)</f>
        <v># de Documento de análisis estadístico y económico desarrollado / 1 Documento de análisis estadístico y  económico programado</v>
      </c>
      <c r="U206" s="182">
        <f>VLOOKUP($F206,'Plan de acci�n consolidado 2025'!$G$4:$X$484,16,0)</f>
        <v>45717</v>
      </c>
      <c r="V206" s="182">
        <f>VLOOKUP($F206,'Plan de acci�n consolidado 2025'!$G$4:$X$484,17,0)</f>
        <v>45976</v>
      </c>
      <c r="W206" s="153" t="str">
        <f>VLOOKUP($F206,'Plan de acci�n consolidado 2025'!$G$4:$X$484,18,0)</f>
        <v>37-GRUPO DE TRABAJO DE ESTUDIOS ECONÓMICOS</v>
      </c>
      <c r="X206" s="153">
        <v>10</v>
      </c>
      <c r="Y206" s="153">
        <v>0</v>
      </c>
      <c r="Z206" s="153">
        <v>0</v>
      </c>
      <c r="AA206" s="291"/>
      <c r="AB206" s="292">
        <v>0</v>
      </c>
      <c r="AC206" s="292">
        <v>0</v>
      </c>
      <c r="AD206" s="291"/>
      <c r="AE206" s="292">
        <v>0</v>
      </c>
      <c r="AF206" s="533">
        <v>0</v>
      </c>
      <c r="XFD206" s="66"/>
    </row>
    <row r="207" spans="1:32 16384:16384" ht="58.5" customHeight="1" x14ac:dyDescent="0.25">
      <c r="A207" s="66" t="s">
        <v>799</v>
      </c>
      <c r="B207" s="288" t="s">
        <v>799</v>
      </c>
      <c r="C207" s="532" t="s">
        <v>2471</v>
      </c>
      <c r="D207" s="153">
        <v>0</v>
      </c>
      <c r="E207" s="153" t="s">
        <v>467</v>
      </c>
      <c r="F207" s="153" t="s">
        <v>799</v>
      </c>
      <c r="G207" s="153" t="s">
        <v>19</v>
      </c>
      <c r="H207" s="153">
        <v>0</v>
      </c>
      <c r="I207" s="153">
        <v>0</v>
      </c>
      <c r="J207" s="153">
        <v>0</v>
      </c>
      <c r="K207" s="153" t="s">
        <v>19</v>
      </c>
      <c r="L207" s="153">
        <v>0</v>
      </c>
      <c r="M207" s="153" t="s">
        <v>19</v>
      </c>
      <c r="N207" s="153" t="s">
        <v>747</v>
      </c>
      <c r="O207" s="153" t="s">
        <v>19</v>
      </c>
      <c r="P207" s="153" t="str">
        <f>VLOOKUP($F207,'Plan de acci�n consolidado 2025'!$G$4:$X$484,11,0)</f>
        <v>Elaborar estudio y entregar al área solicitante (Memorando/correo de entrega de documento)</v>
      </c>
      <c r="Q207" s="153">
        <f>VLOOKUP($F207,'Plan de acci�n consolidado 2025'!$G$4:$X$484,12,0)</f>
        <v>20</v>
      </c>
      <c r="R207" s="153">
        <f>VLOOKUP($F207,'Plan de acci�n consolidado 2025'!$G$4:$X$484,13,0)</f>
        <v>1</v>
      </c>
      <c r="S207" s="153" t="str">
        <f>VLOOKUP($F207,'Plan de acci�n consolidado 2025'!$G$4:$X$484,14,0)</f>
        <v>Númerica</v>
      </c>
      <c r="T207" s="153" t="str">
        <f>VLOOKUP($F207,'Plan de acci�n consolidado 2025'!$G$4:$X$484,15,0)</f>
        <v># de Memorando/correo de entrega de documento enviado / 1 Memorando/correo de entrega de documento programado</v>
      </c>
      <c r="U207" s="182">
        <f>VLOOKUP($F207,'Plan de acci�n consolidado 2025'!$G$4:$X$484,16,0)</f>
        <v>45748</v>
      </c>
      <c r="V207" s="182">
        <f>VLOOKUP($F207,'Plan de acci�n consolidado 2025'!$G$4:$X$484,17,0)</f>
        <v>46006</v>
      </c>
      <c r="W207" s="153" t="str">
        <f>VLOOKUP($F207,'Plan de acci�n consolidado 2025'!$G$4:$X$484,18,0)</f>
        <v>37-GRUPO DE TRABAJO DE ESTUDIOS ECONÓMICOS</v>
      </c>
      <c r="X207" s="153">
        <v>10</v>
      </c>
      <c r="Y207" s="153">
        <v>0</v>
      </c>
      <c r="Z207" s="153">
        <v>0</v>
      </c>
      <c r="AA207" s="291"/>
      <c r="AB207" s="292">
        <v>0</v>
      </c>
      <c r="AC207" s="292">
        <v>0</v>
      </c>
      <c r="AD207" s="291"/>
      <c r="AE207" s="292">
        <v>0</v>
      </c>
      <c r="AF207" s="533">
        <v>0</v>
      </c>
      <c r="XFD207" s="66"/>
    </row>
    <row r="208" spans="1:32 16384:16384" ht="58.5" customHeight="1" x14ac:dyDescent="0.25">
      <c r="A208" s="183" t="s">
        <v>801</v>
      </c>
      <c r="B208" s="528" t="s">
        <v>801</v>
      </c>
      <c r="C208" s="534" t="s">
        <v>2471</v>
      </c>
      <c r="D208" s="174">
        <v>0</v>
      </c>
      <c r="E208" s="174" t="s">
        <v>460</v>
      </c>
      <c r="F208" s="174" t="s">
        <v>801</v>
      </c>
      <c r="G208" s="174" t="s">
        <v>462</v>
      </c>
      <c r="H208" s="174" t="s">
        <v>12</v>
      </c>
      <c r="I208" s="174" t="s">
        <v>1390</v>
      </c>
      <c r="J208" s="174" t="s">
        <v>1391</v>
      </c>
      <c r="K208" s="174" t="s">
        <v>1812</v>
      </c>
      <c r="L208" s="174">
        <v>0</v>
      </c>
      <c r="M208" s="174" t="s">
        <v>287</v>
      </c>
      <c r="N208" s="174" t="s">
        <v>747</v>
      </c>
      <c r="O208" s="174">
        <v>0</v>
      </c>
      <c r="P208" s="174" t="str">
        <f>VLOOKUP($F208,'Plan de acci�n consolidado 2025'!$G$4:$X$484,11,0)</f>
        <v>Boletines de Noticias Económicas, elaborados y divulgados (Boletines de Noticias Económicas)</v>
      </c>
      <c r="Q208" s="174">
        <f>VLOOKUP($F208,'Plan de acci�n consolidado 2025'!$G$4:$X$484,12,0)</f>
        <v>15</v>
      </c>
      <c r="R208" s="174">
        <f>VLOOKUP($F208,'Plan de acci�n consolidado 2025'!$G$4:$X$484,13,0)</f>
        <v>11</v>
      </c>
      <c r="S208" s="174" t="str">
        <f>VLOOKUP($F208,'Plan de acci�n consolidado 2025'!$G$4:$X$484,14,0)</f>
        <v>Númerica</v>
      </c>
      <c r="T208" s="174" t="str">
        <f>VLOOKUP($F208,'Plan de acci�n consolidado 2025'!$G$4:$X$484,15,0)</f>
        <v># de Boletines de Noticias Económicas elaborados y divulgados / 11 Boletines de Noticias Económicas programados</v>
      </c>
      <c r="U208" s="175">
        <f>VLOOKUP($F208,'Plan de acci�n consolidado 2025'!$G$4:$X$484,16,0)</f>
        <v>45672</v>
      </c>
      <c r="V208" s="175">
        <f>VLOOKUP($F208,'Plan de acci�n consolidado 2025'!$G$4:$X$484,17,0)</f>
        <v>46006</v>
      </c>
      <c r="W208" s="174" t="str">
        <f>VLOOKUP($F208,'Plan de acci�n consolidado 2025'!$G$4:$X$484,18,0)</f>
        <v>37-GRUPO DE TRABAJO DE ESTUDIOS ECONÓMICOS</v>
      </c>
      <c r="X208" s="174">
        <v>15</v>
      </c>
      <c r="Y208" s="174">
        <v>0</v>
      </c>
      <c r="Z208" s="174">
        <v>0</v>
      </c>
      <c r="AA208" s="289"/>
      <c r="AB208" s="290">
        <v>0</v>
      </c>
      <c r="AC208" s="290">
        <v>0</v>
      </c>
      <c r="AD208" s="289"/>
      <c r="AE208" s="290">
        <v>0</v>
      </c>
      <c r="AF208" s="535">
        <v>0</v>
      </c>
    </row>
    <row r="209" spans="1:32 16384:16384" ht="58.5" customHeight="1" x14ac:dyDescent="0.25">
      <c r="A209" s="183" t="s">
        <v>803</v>
      </c>
      <c r="B209" s="529" t="s">
        <v>803</v>
      </c>
      <c r="C209" s="532" t="s">
        <v>2471</v>
      </c>
      <c r="D209" s="153">
        <v>0</v>
      </c>
      <c r="E209" s="153" t="s">
        <v>467</v>
      </c>
      <c r="F209" s="153" t="s">
        <v>803</v>
      </c>
      <c r="G209" s="153" t="s">
        <v>19</v>
      </c>
      <c r="H209" s="153">
        <v>0</v>
      </c>
      <c r="I209" s="153">
        <v>0</v>
      </c>
      <c r="J209" s="153">
        <v>0</v>
      </c>
      <c r="K209" s="153" t="s">
        <v>19</v>
      </c>
      <c r="L209" s="153">
        <v>0</v>
      </c>
      <c r="M209" s="153" t="s">
        <v>19</v>
      </c>
      <c r="N209" s="153" t="s">
        <v>747</v>
      </c>
      <c r="O209" s="153" t="s">
        <v>19</v>
      </c>
      <c r="P209" s="153" t="str">
        <f>VLOOKUP($F209,'Plan de acci�n consolidado 2025'!$G$4:$X$484,11,0)</f>
        <v>Elaborar mensualmente los boletines (Boletínes / correos electrónicos de envió)</v>
      </c>
      <c r="Q209" s="153">
        <f>VLOOKUP($F209,'Plan de acci�n consolidado 2025'!$G$4:$X$484,12,0)</f>
        <v>80</v>
      </c>
      <c r="R209" s="153">
        <f>VLOOKUP($F209,'Plan de acci�n consolidado 2025'!$G$4:$X$484,13,0)</f>
        <v>11</v>
      </c>
      <c r="S209" s="153" t="str">
        <f>VLOOKUP($F209,'Plan de acci�n consolidado 2025'!$G$4:$X$484,14,0)</f>
        <v>Númerica</v>
      </c>
      <c r="T209" s="153" t="str">
        <f>VLOOKUP($F209,'Plan de acci�n consolidado 2025'!$G$4:$X$484,15,0)</f>
        <v># de Boletines elaborados / 11 Boletines programados</v>
      </c>
      <c r="U209" s="182">
        <f>VLOOKUP($F209,'Plan de acci�n consolidado 2025'!$G$4:$X$484,16,0)</f>
        <v>45672</v>
      </c>
      <c r="V209" s="182">
        <f>VLOOKUP($F209,'Plan de acci�n consolidado 2025'!$G$4:$X$484,17,0)</f>
        <v>46006</v>
      </c>
      <c r="W209" s="153" t="str">
        <f>VLOOKUP($F209,'Plan de acci�n consolidado 2025'!$G$4:$X$484,18,0)</f>
        <v>37-GRUPO DE TRABAJO DE ESTUDIOS ECONÓMICOS</v>
      </c>
      <c r="X209" s="153">
        <v>12</v>
      </c>
      <c r="Y209" s="153">
        <v>72.72</v>
      </c>
      <c r="Z209" s="153" t="s">
        <v>2478</v>
      </c>
      <c r="AA209" s="291"/>
      <c r="AB209" s="292">
        <v>72.72</v>
      </c>
      <c r="AC209" s="292" t="s">
        <v>2479</v>
      </c>
      <c r="AD209" s="291"/>
      <c r="AE209" s="292">
        <v>0</v>
      </c>
      <c r="AF209" s="533">
        <v>8.7263999999999999</v>
      </c>
    </row>
    <row r="210" spans="1:32 16384:16384" ht="58.5" customHeight="1" x14ac:dyDescent="0.25">
      <c r="A210" s="183" t="s">
        <v>805</v>
      </c>
      <c r="B210" s="529" t="s">
        <v>805</v>
      </c>
      <c r="C210" s="532" t="s">
        <v>2471</v>
      </c>
      <c r="D210" s="153">
        <v>0</v>
      </c>
      <c r="E210" s="153" t="s">
        <v>467</v>
      </c>
      <c r="F210" s="153" t="s">
        <v>805</v>
      </c>
      <c r="G210" s="153" t="s">
        <v>19</v>
      </c>
      <c r="H210" s="153">
        <v>0</v>
      </c>
      <c r="I210" s="153">
        <v>0</v>
      </c>
      <c r="J210" s="153">
        <v>0</v>
      </c>
      <c r="K210" s="153" t="s">
        <v>19</v>
      </c>
      <c r="L210" s="153">
        <v>0</v>
      </c>
      <c r="M210" s="153" t="s">
        <v>19</v>
      </c>
      <c r="N210" s="153" t="s">
        <v>747</v>
      </c>
      <c r="O210" s="153" t="s">
        <v>19</v>
      </c>
      <c r="P210" s="153" t="str">
        <f>VLOOKUP($F210,'Plan de acci�n consolidado 2025'!$G$4:$X$484,11,0)</f>
        <v>Divulgar los boletines (boletines diseñados)</v>
      </c>
      <c r="Q210" s="153">
        <f>VLOOKUP($F210,'Plan de acci�n consolidado 2025'!$G$4:$X$484,12,0)</f>
        <v>20</v>
      </c>
      <c r="R210" s="153">
        <f>VLOOKUP($F210,'Plan de acci�n consolidado 2025'!$G$4:$X$484,13,0)</f>
        <v>11</v>
      </c>
      <c r="S210" s="153" t="str">
        <f>VLOOKUP($F210,'Plan de acci�n consolidado 2025'!$G$4:$X$484,14,0)</f>
        <v>Númerica</v>
      </c>
      <c r="T210" s="153" t="str">
        <f>VLOOKUP($F210,'Plan de acci�n consolidado 2025'!$G$4:$X$484,15,0)</f>
        <v># de Boletines divulgados / 11 Boletines programados</v>
      </c>
      <c r="U210" s="182">
        <f>VLOOKUP($F210,'Plan de acci�n consolidado 2025'!$G$4:$X$484,16,0)</f>
        <v>45672</v>
      </c>
      <c r="V210" s="182">
        <f>VLOOKUP($F210,'Plan de acci�n consolidado 2025'!$G$4:$X$484,17,0)</f>
        <v>46006</v>
      </c>
      <c r="W210" s="153" t="str">
        <f>VLOOKUP($F210,'Plan de acci�n consolidado 2025'!$G$4:$X$484,18,0)</f>
        <v>37-GRUPO DE TRABAJO DE ESTUDIOS ECONÓMICOS</v>
      </c>
      <c r="X210" s="153">
        <v>3</v>
      </c>
      <c r="Y210" s="153">
        <v>72.72</v>
      </c>
      <c r="Z210" s="153" t="s">
        <v>2480</v>
      </c>
      <c r="AA210" s="291"/>
      <c r="AB210" s="292">
        <v>72.72</v>
      </c>
      <c r="AC210" s="292" t="s">
        <v>2481</v>
      </c>
      <c r="AD210" s="291"/>
      <c r="AE210" s="292">
        <v>0</v>
      </c>
      <c r="AF210" s="533">
        <v>2.1816</v>
      </c>
    </row>
    <row r="211" spans="1:32 16384:16384" ht="58.5" customHeight="1" x14ac:dyDescent="0.25">
      <c r="A211" s="183" t="s">
        <v>807</v>
      </c>
      <c r="B211" s="528" t="s">
        <v>807</v>
      </c>
      <c r="C211" s="534" t="s">
        <v>2471</v>
      </c>
      <c r="D211" s="174">
        <v>0</v>
      </c>
      <c r="E211" s="174" t="s">
        <v>460</v>
      </c>
      <c r="F211" s="174" t="s">
        <v>807</v>
      </c>
      <c r="G211" s="174" t="s">
        <v>462</v>
      </c>
      <c r="H211" s="174" t="s">
        <v>12</v>
      </c>
      <c r="I211" s="174" t="s">
        <v>1390</v>
      </c>
      <c r="J211" s="174" t="s">
        <v>1391</v>
      </c>
      <c r="K211" s="174" t="s">
        <v>19</v>
      </c>
      <c r="L211" s="174">
        <v>0</v>
      </c>
      <c r="M211" s="174" t="s">
        <v>287</v>
      </c>
      <c r="N211" s="174" t="s">
        <v>747</v>
      </c>
      <c r="O211" s="174">
        <v>0</v>
      </c>
      <c r="P211" s="174" t="str">
        <f>VLOOKUP($F211,'Plan de acci�n consolidado 2025'!$G$4:$X$484,11,0)</f>
        <v>Estudio Económico Académico, elaborado y entregado  (Estudio Económico )</v>
      </c>
      <c r="Q211" s="174">
        <f>VLOOKUP($F211,'Plan de acci�n consolidado 2025'!$G$4:$X$484,12,0)</f>
        <v>5</v>
      </c>
      <c r="R211" s="174">
        <f>VLOOKUP($F211,'Plan de acci�n consolidado 2025'!$G$4:$X$484,13,0)</f>
        <v>1</v>
      </c>
      <c r="S211" s="174" t="str">
        <f>VLOOKUP($F211,'Plan de acci�n consolidado 2025'!$G$4:$X$484,14,0)</f>
        <v>Númerica</v>
      </c>
      <c r="T211" s="174" t="str">
        <f>VLOOKUP($F211,'Plan de acci�n consolidado 2025'!$G$4:$X$484,15,0)</f>
        <v># de Estudio económico académico elaborado y entregado / 1 Estudio programado</v>
      </c>
      <c r="U211" s="175">
        <f>VLOOKUP($F211,'Plan de acci�n consolidado 2025'!$G$4:$X$484,16,0)</f>
        <v>45705</v>
      </c>
      <c r="V211" s="175">
        <f>VLOOKUP($F211,'Plan de acci�n consolidado 2025'!$G$4:$X$484,17,0)</f>
        <v>46006</v>
      </c>
      <c r="W211" s="174" t="str">
        <f>VLOOKUP($F211,'Plan de acci�n consolidado 2025'!$G$4:$X$484,18,0)</f>
        <v>37-GRUPO DE TRABAJO DE ESTUDIOS ECONÓMICOS</v>
      </c>
      <c r="X211" s="174">
        <v>5</v>
      </c>
      <c r="Y211" s="174">
        <v>0</v>
      </c>
      <c r="Z211" s="174">
        <v>0</v>
      </c>
      <c r="AA211" s="289"/>
      <c r="AB211" s="290">
        <v>0</v>
      </c>
      <c r="AC211" s="290">
        <v>0</v>
      </c>
      <c r="AD211" s="289"/>
      <c r="AE211" s="290">
        <v>0</v>
      </c>
      <c r="AF211" s="535">
        <v>0</v>
      </c>
    </row>
    <row r="212" spans="1:32 16384:16384" ht="58.5" customHeight="1" x14ac:dyDescent="0.25">
      <c r="A212" s="66" t="s">
        <v>809</v>
      </c>
      <c r="B212" s="288" t="s">
        <v>809</v>
      </c>
      <c r="C212" s="532" t="s">
        <v>2471</v>
      </c>
      <c r="D212" s="153">
        <v>0</v>
      </c>
      <c r="E212" s="153" t="s">
        <v>467</v>
      </c>
      <c r="F212" s="153" t="s">
        <v>809</v>
      </c>
      <c r="G212" s="153" t="s">
        <v>19</v>
      </c>
      <c r="H212" s="153">
        <v>0</v>
      </c>
      <c r="I212" s="153">
        <v>0</v>
      </c>
      <c r="J212" s="153">
        <v>0</v>
      </c>
      <c r="K212" s="153" t="s">
        <v>19</v>
      </c>
      <c r="L212" s="153">
        <v>0</v>
      </c>
      <c r="M212" s="153" t="s">
        <v>19</v>
      </c>
      <c r="N212" s="153" t="s">
        <v>747</v>
      </c>
      <c r="O212" s="153" t="s">
        <v>19</v>
      </c>
      <c r="P212" s="153" t="str">
        <f>VLOOKUP($F212,'Plan de acci�n consolidado 2025'!$G$4:$X$484,11,0)</f>
        <v>Elaborar ficha técnica  (Ficha técnica)</v>
      </c>
      <c r="Q212" s="153">
        <f>VLOOKUP($F212,'Plan de acci�n consolidado 2025'!$G$4:$X$484,12,0)</f>
        <v>10</v>
      </c>
      <c r="R212" s="153">
        <f>VLOOKUP($F212,'Plan de acci�n consolidado 2025'!$G$4:$X$484,13,0)</f>
        <v>1</v>
      </c>
      <c r="S212" s="153" t="str">
        <f>VLOOKUP($F212,'Plan de acci�n consolidado 2025'!$G$4:$X$484,14,0)</f>
        <v>Númerica</v>
      </c>
      <c r="T212" s="153" t="str">
        <f>VLOOKUP($F212,'Plan de acci�n consolidado 2025'!$G$4:$X$484,15,0)</f>
        <v># de Ficha técnica elaborada / 1 Ficha técnica programada</v>
      </c>
      <c r="U212" s="182">
        <f>VLOOKUP($F212,'Plan de acci�n consolidado 2025'!$G$4:$X$484,16,0)</f>
        <v>45705</v>
      </c>
      <c r="V212" s="182">
        <f>VLOOKUP($F212,'Plan de acci�n consolidado 2025'!$G$4:$X$484,17,0)</f>
        <v>46006</v>
      </c>
      <c r="W212" s="153" t="str">
        <f>VLOOKUP($F212,'Plan de acci�n consolidado 2025'!$G$4:$X$484,18,0)</f>
        <v>37-GRUPO DE TRABAJO DE ESTUDIOS ECONÓMICOS</v>
      </c>
      <c r="X212" s="153">
        <v>0.5</v>
      </c>
      <c r="Y212" s="153">
        <v>100</v>
      </c>
      <c r="Z212" s="153" t="s">
        <v>2482</v>
      </c>
      <c r="AA212" s="291"/>
      <c r="AB212" s="292">
        <v>100</v>
      </c>
      <c r="AC212" s="292" t="s">
        <v>2053</v>
      </c>
      <c r="AD212" s="291"/>
      <c r="AE212" s="292">
        <v>0</v>
      </c>
      <c r="AF212" s="533">
        <v>0.5</v>
      </c>
      <c r="XFD212" s="66"/>
    </row>
    <row r="213" spans="1:32 16384:16384" ht="58.5" customHeight="1" x14ac:dyDescent="0.25">
      <c r="A213" s="183" t="s">
        <v>810</v>
      </c>
      <c r="B213" s="529" t="s">
        <v>810</v>
      </c>
      <c r="C213" s="532" t="s">
        <v>2471</v>
      </c>
      <c r="D213" s="153">
        <v>0</v>
      </c>
      <c r="E213" s="153" t="s">
        <v>467</v>
      </c>
      <c r="F213" s="153" t="s">
        <v>810</v>
      </c>
      <c r="G213" s="153" t="s">
        <v>19</v>
      </c>
      <c r="H213" s="153">
        <v>0</v>
      </c>
      <c r="I213" s="153">
        <v>0</v>
      </c>
      <c r="J213" s="153">
        <v>0</v>
      </c>
      <c r="K213" s="153" t="s">
        <v>19</v>
      </c>
      <c r="L213" s="153">
        <v>0</v>
      </c>
      <c r="M213" s="153" t="s">
        <v>19</v>
      </c>
      <c r="N213" s="153" t="s">
        <v>747</v>
      </c>
      <c r="O213" s="153" t="s">
        <v>19</v>
      </c>
      <c r="P213" s="153" t="str">
        <f>VLOOKUP($F213,'Plan de acci�n consolidado 2025'!$G$4:$X$484,11,0)</f>
        <v>Recopilar datos y construir base de datos (Archivo con Base de datos)</v>
      </c>
      <c r="Q213" s="153">
        <f>VLOOKUP($F213,'Plan de acci�n consolidado 2025'!$G$4:$X$484,12,0)</f>
        <v>30</v>
      </c>
      <c r="R213" s="153">
        <f>VLOOKUP($F213,'Plan de acci�n consolidado 2025'!$G$4:$X$484,13,0)</f>
        <v>1</v>
      </c>
      <c r="S213" s="153" t="str">
        <f>VLOOKUP($F213,'Plan de acci�n consolidado 2025'!$G$4:$X$484,14,0)</f>
        <v>Númerica</v>
      </c>
      <c r="T213" s="153" t="str">
        <f>VLOOKUP($F213,'Plan de acci�n consolidado 2025'!$G$4:$X$484,15,0)</f>
        <v># de Base de datos construida / 1 Base de datos programada</v>
      </c>
      <c r="U213" s="182">
        <f>VLOOKUP($F213,'Plan de acci�n consolidado 2025'!$G$4:$X$484,16,0)</f>
        <v>45712</v>
      </c>
      <c r="V213" s="182">
        <f>VLOOKUP($F213,'Plan de acci�n consolidado 2025'!$G$4:$X$484,17,0)</f>
        <v>45887</v>
      </c>
      <c r="W213" s="153" t="str">
        <f>VLOOKUP($F213,'Plan de acci�n consolidado 2025'!$G$4:$X$484,18,0)</f>
        <v>37-GRUPO DE TRABAJO DE ESTUDIOS ECONÓMICOS</v>
      </c>
      <c r="X213" s="153">
        <v>1.5</v>
      </c>
      <c r="Y213" s="153">
        <v>100</v>
      </c>
      <c r="Z213" s="153" t="s">
        <v>2483</v>
      </c>
      <c r="AA213" s="291">
        <v>45886</v>
      </c>
      <c r="AB213" s="292">
        <v>100</v>
      </c>
      <c r="AC213" s="292" t="s">
        <v>2484</v>
      </c>
      <c r="AD213" s="291">
        <v>45887</v>
      </c>
      <c r="AE213" s="292">
        <v>100</v>
      </c>
      <c r="AF213" s="533">
        <v>1.5</v>
      </c>
    </row>
    <row r="214" spans="1:32 16384:16384" ht="58.5" customHeight="1" x14ac:dyDescent="0.25">
      <c r="A214" s="183" t="s">
        <v>811</v>
      </c>
      <c r="B214" s="529" t="s">
        <v>811</v>
      </c>
      <c r="C214" s="532" t="s">
        <v>2471</v>
      </c>
      <c r="D214" s="153">
        <v>0</v>
      </c>
      <c r="E214" s="153" t="s">
        <v>467</v>
      </c>
      <c r="F214" s="153" t="s">
        <v>811</v>
      </c>
      <c r="G214" s="153" t="s">
        <v>19</v>
      </c>
      <c r="H214" s="153">
        <v>0</v>
      </c>
      <c r="I214" s="153">
        <v>0</v>
      </c>
      <c r="J214" s="153">
        <v>0</v>
      </c>
      <c r="K214" s="153" t="s">
        <v>19</v>
      </c>
      <c r="L214" s="153">
        <v>0</v>
      </c>
      <c r="M214" s="153" t="s">
        <v>19</v>
      </c>
      <c r="N214" s="153" t="s">
        <v>747</v>
      </c>
      <c r="O214" s="153" t="s">
        <v>19</v>
      </c>
      <c r="P214" s="153" t="str">
        <f>VLOOKUP($F214,'Plan de acci�n consolidado 2025'!$G$4:$X$484,11,0)</f>
        <v>Construir marco teórico (Informe/documento con marco teórico)</v>
      </c>
      <c r="Q214" s="153">
        <f>VLOOKUP($F214,'Plan de acci�n consolidado 2025'!$G$4:$X$484,12,0)</f>
        <v>20</v>
      </c>
      <c r="R214" s="153">
        <f>VLOOKUP($F214,'Plan de acci�n consolidado 2025'!$G$4:$X$484,13,0)</f>
        <v>1</v>
      </c>
      <c r="S214" s="153" t="str">
        <f>VLOOKUP($F214,'Plan de acci�n consolidado 2025'!$G$4:$X$484,14,0)</f>
        <v>Númerica</v>
      </c>
      <c r="T214" s="153" t="str">
        <f>VLOOKUP($F214,'Plan de acci�n consolidado 2025'!$G$4:$X$484,15,0)</f>
        <v># de Documento marco teórico construido / 1 Documento marco teórico programado</v>
      </c>
      <c r="U214" s="182">
        <f>VLOOKUP($F214,'Plan de acci�n consolidado 2025'!$G$4:$X$484,16,0)</f>
        <v>45712</v>
      </c>
      <c r="V214" s="182">
        <f>VLOOKUP($F214,'Plan de acci�n consolidado 2025'!$G$4:$X$484,17,0)</f>
        <v>45915</v>
      </c>
      <c r="W214" s="153" t="str">
        <f>VLOOKUP($F214,'Plan de acci�n consolidado 2025'!$G$4:$X$484,18,0)</f>
        <v>37-GRUPO DE TRABAJO DE ESTUDIOS ECONÓMICOS</v>
      </c>
      <c r="X214" s="153">
        <v>1</v>
      </c>
      <c r="Y214" s="153">
        <v>100</v>
      </c>
      <c r="Z214" s="153" t="s">
        <v>2485</v>
      </c>
      <c r="AA214" s="291">
        <v>45914</v>
      </c>
      <c r="AB214" s="292">
        <v>100</v>
      </c>
      <c r="AC214" s="292" t="s">
        <v>2486</v>
      </c>
      <c r="AD214" s="291">
        <v>45915</v>
      </c>
      <c r="AE214" s="292">
        <v>100</v>
      </c>
      <c r="AF214" s="533">
        <v>1</v>
      </c>
    </row>
    <row r="215" spans="1:32 16384:16384" ht="58.5" customHeight="1" x14ac:dyDescent="0.25">
      <c r="A215" s="66" t="s">
        <v>812</v>
      </c>
      <c r="B215" s="288" t="s">
        <v>812</v>
      </c>
      <c r="C215" s="532" t="s">
        <v>2471</v>
      </c>
      <c r="D215" s="153">
        <v>0</v>
      </c>
      <c r="E215" s="153" t="s">
        <v>467</v>
      </c>
      <c r="F215" s="153" t="s">
        <v>812</v>
      </c>
      <c r="G215" s="153" t="s">
        <v>19</v>
      </c>
      <c r="H215" s="153">
        <v>0</v>
      </c>
      <c r="I215" s="153">
        <v>0</v>
      </c>
      <c r="J215" s="153">
        <v>0</v>
      </c>
      <c r="K215" s="153" t="s">
        <v>19</v>
      </c>
      <c r="L215" s="153">
        <v>0</v>
      </c>
      <c r="M215" s="153" t="s">
        <v>19</v>
      </c>
      <c r="N215" s="153" t="s">
        <v>747</v>
      </c>
      <c r="O215" s="153" t="s">
        <v>19</v>
      </c>
      <c r="P215" s="153" t="str">
        <f>VLOOKUP($F215,'Plan de acci�n consolidado 2025'!$G$4:$X$484,11,0)</f>
        <v>Desarrollar análisis estadístico y económico (Documento de análisis estadístico y económico)</v>
      </c>
      <c r="Q215" s="153">
        <f>VLOOKUP($F215,'Plan de acci�n consolidado 2025'!$G$4:$X$484,12,0)</f>
        <v>20</v>
      </c>
      <c r="R215" s="153">
        <f>VLOOKUP($F215,'Plan de acci�n consolidado 2025'!$G$4:$X$484,13,0)</f>
        <v>1</v>
      </c>
      <c r="S215" s="153" t="str">
        <f>VLOOKUP($F215,'Plan de acci�n consolidado 2025'!$G$4:$X$484,14,0)</f>
        <v>Númerica</v>
      </c>
      <c r="T215" s="153" t="str">
        <f>VLOOKUP($F215,'Plan de acci�n consolidado 2025'!$G$4:$X$484,15,0)</f>
        <v># de Documento de análisis estadístico y económico desarrollado / 1 Documento de análisis estadístico y  económico programado</v>
      </c>
      <c r="U215" s="182">
        <f>VLOOKUP($F215,'Plan de acci�n consolidado 2025'!$G$4:$X$484,16,0)</f>
        <v>45717</v>
      </c>
      <c r="V215" s="182">
        <f>VLOOKUP($F215,'Plan de acci�n consolidado 2025'!$G$4:$X$484,17,0)</f>
        <v>45975</v>
      </c>
      <c r="W215" s="153" t="str">
        <f>VLOOKUP($F215,'Plan de acci�n consolidado 2025'!$G$4:$X$484,18,0)</f>
        <v>37-GRUPO DE TRABAJO DE ESTUDIOS ECONÓMICOS</v>
      </c>
      <c r="X215" s="153">
        <v>1</v>
      </c>
      <c r="Y215" s="153">
        <v>0</v>
      </c>
      <c r="Z215" s="153">
        <v>0</v>
      </c>
      <c r="AA215" s="291"/>
      <c r="AB215" s="292">
        <v>0</v>
      </c>
      <c r="AC215" s="292">
        <v>0</v>
      </c>
      <c r="AD215" s="291"/>
      <c r="AE215" s="292">
        <v>0</v>
      </c>
      <c r="AF215" s="533">
        <v>0</v>
      </c>
      <c r="XFD215" s="66"/>
    </row>
    <row r="216" spans="1:32 16384:16384" ht="58.5" customHeight="1" x14ac:dyDescent="0.25">
      <c r="A216" s="183" t="s">
        <v>813</v>
      </c>
      <c r="B216" s="529" t="s">
        <v>813</v>
      </c>
      <c r="C216" s="532" t="s">
        <v>2471</v>
      </c>
      <c r="D216" s="153">
        <v>0</v>
      </c>
      <c r="E216" s="153" t="s">
        <v>467</v>
      </c>
      <c r="F216" s="153" t="s">
        <v>813</v>
      </c>
      <c r="G216" s="153" t="s">
        <v>19</v>
      </c>
      <c r="H216" s="153">
        <v>0</v>
      </c>
      <c r="I216" s="153">
        <v>0</v>
      </c>
      <c r="J216" s="153">
        <v>0</v>
      </c>
      <c r="K216" s="153" t="s">
        <v>19</v>
      </c>
      <c r="L216" s="153">
        <v>0</v>
      </c>
      <c r="M216" s="153" t="s">
        <v>19</v>
      </c>
      <c r="N216" s="153" t="s">
        <v>747</v>
      </c>
      <c r="O216" s="153" t="s">
        <v>19</v>
      </c>
      <c r="P216" s="153" t="str">
        <f>VLOOKUP($F216,'Plan de acci�n consolidado 2025'!$G$4:$X$484,11,0)</f>
        <v>Entregar del documento (Memorando/correo de entrega de documento)</v>
      </c>
      <c r="Q216" s="153">
        <f>VLOOKUP($F216,'Plan de acci�n consolidado 2025'!$G$4:$X$484,12,0)</f>
        <v>20</v>
      </c>
      <c r="R216" s="153">
        <f>VLOOKUP($F216,'Plan de acci�n consolidado 2025'!$G$4:$X$484,13,0)</f>
        <v>1</v>
      </c>
      <c r="S216" s="153" t="str">
        <f>VLOOKUP($F216,'Plan de acci�n consolidado 2025'!$G$4:$X$484,14,0)</f>
        <v>Númerica</v>
      </c>
      <c r="T216" s="153" t="str">
        <f>VLOOKUP($F216,'Plan de acci�n consolidado 2025'!$G$4:$X$484,15,0)</f>
        <v># de Memorando/correo de entrega de documento enviado / 1 Memorando/correo de entrega de documento programado</v>
      </c>
      <c r="U216" s="182">
        <f>VLOOKUP($F216,'Plan de acci�n consolidado 2025'!$G$4:$X$484,16,0)</f>
        <v>45748</v>
      </c>
      <c r="V216" s="182">
        <f>VLOOKUP($F216,'Plan de acci�n consolidado 2025'!$G$4:$X$484,17,0)</f>
        <v>46006</v>
      </c>
      <c r="W216" s="153" t="str">
        <f>VLOOKUP($F216,'Plan de acci�n consolidado 2025'!$G$4:$X$484,18,0)</f>
        <v>37-GRUPO DE TRABAJO DE ESTUDIOS ECONÓMICOS</v>
      </c>
      <c r="X216" s="153">
        <v>1</v>
      </c>
      <c r="Y216" s="153">
        <v>0</v>
      </c>
      <c r="Z216" s="153">
        <v>0</v>
      </c>
      <c r="AA216" s="291"/>
      <c r="AB216" s="292">
        <v>0</v>
      </c>
      <c r="AC216" s="292">
        <v>0</v>
      </c>
      <c r="AD216" s="291"/>
      <c r="AE216" s="292">
        <v>0</v>
      </c>
      <c r="AF216" s="533">
        <v>0</v>
      </c>
    </row>
    <row r="217" spans="1:32 16384:16384" ht="58.5" customHeight="1" x14ac:dyDescent="0.25">
      <c r="A217" s="183" t="s">
        <v>814</v>
      </c>
      <c r="B217" s="528" t="s">
        <v>814</v>
      </c>
      <c r="C217" s="534" t="s">
        <v>2471</v>
      </c>
      <c r="D217" s="174">
        <v>0</v>
      </c>
      <c r="E217" s="174" t="s">
        <v>460</v>
      </c>
      <c r="F217" s="174" t="s">
        <v>814</v>
      </c>
      <c r="G217" s="174" t="s">
        <v>462</v>
      </c>
      <c r="H217" s="174" t="s">
        <v>12</v>
      </c>
      <c r="I217" s="174" t="s">
        <v>1390</v>
      </c>
      <c r="J217" s="174" t="s">
        <v>1391</v>
      </c>
      <c r="K217" s="174" t="s">
        <v>19</v>
      </c>
      <c r="L217" s="174">
        <v>0</v>
      </c>
      <c r="M217" s="174" t="s">
        <v>287</v>
      </c>
      <c r="N217" s="174" t="s">
        <v>747</v>
      </c>
      <c r="O217" s="174">
        <v>0</v>
      </c>
      <c r="P217" s="174" t="str">
        <f>VLOOKUP($F217,'Plan de acci�n consolidado 2025'!$G$4:$X$484,11,0)</f>
        <v>Estudio Económico 2024/2025 – Licencia obligatoria, elaborado y entregado  (Estudio Económico 2024/2025 – Licencia obligatoria)</v>
      </c>
      <c r="Q217" s="174">
        <f>VLOOKUP($F217,'Plan de acci�n consolidado 2025'!$G$4:$X$484,12,0)</f>
        <v>10</v>
      </c>
      <c r="R217" s="174">
        <f>VLOOKUP($F217,'Plan de acci�n consolidado 2025'!$G$4:$X$484,13,0)</f>
        <v>1</v>
      </c>
      <c r="S217" s="174" t="str">
        <f>VLOOKUP($F217,'Plan de acci�n consolidado 2025'!$G$4:$X$484,14,0)</f>
        <v>Númerica</v>
      </c>
      <c r="T217" s="174" t="str">
        <f>VLOOKUP($F217,'Plan de acci�n consolidado 2025'!$G$4:$X$484,15,0)</f>
        <v># de Estudio económico elaborado y entregado / 1 Estudio económico programado</v>
      </c>
      <c r="U217" s="175">
        <f>VLOOKUP($F217,'Plan de acci�n consolidado 2025'!$G$4:$X$484,16,0)</f>
        <v>45705</v>
      </c>
      <c r="V217" s="175">
        <f>VLOOKUP($F217,'Plan de acci�n consolidado 2025'!$G$4:$X$484,17,0)</f>
        <v>46006</v>
      </c>
      <c r="W217" s="174" t="str">
        <f>VLOOKUP($F217,'Plan de acci�n consolidado 2025'!$G$4:$X$484,18,0)</f>
        <v>37-GRUPO DE TRABAJO DE ESTUDIOS ECONÓMICOS</v>
      </c>
      <c r="X217" s="174">
        <v>10</v>
      </c>
      <c r="Y217" s="174">
        <v>0</v>
      </c>
      <c r="Z217" s="174">
        <v>0</v>
      </c>
      <c r="AA217" s="289"/>
      <c r="AB217" s="290">
        <v>0</v>
      </c>
      <c r="AC217" s="290">
        <v>0</v>
      </c>
      <c r="AD217" s="289"/>
      <c r="AE217" s="290">
        <v>0</v>
      </c>
      <c r="AF217" s="535">
        <v>0</v>
      </c>
    </row>
    <row r="218" spans="1:32 16384:16384" ht="58.5" customHeight="1" x14ac:dyDescent="0.25">
      <c r="A218" s="183" t="s">
        <v>816</v>
      </c>
      <c r="B218" s="529" t="s">
        <v>816</v>
      </c>
      <c r="C218" s="532" t="s">
        <v>2471</v>
      </c>
      <c r="D218" s="153">
        <v>0</v>
      </c>
      <c r="E218" s="153" t="s">
        <v>467</v>
      </c>
      <c r="F218" s="153" t="s">
        <v>816</v>
      </c>
      <c r="G218" s="153" t="s">
        <v>19</v>
      </c>
      <c r="H218" s="153">
        <v>0</v>
      </c>
      <c r="I218" s="153">
        <v>0</v>
      </c>
      <c r="J218" s="153">
        <v>0</v>
      </c>
      <c r="K218" s="153" t="s">
        <v>19</v>
      </c>
      <c r="L218" s="153">
        <v>0</v>
      </c>
      <c r="M218" s="153" t="s">
        <v>19</v>
      </c>
      <c r="N218" s="153" t="s">
        <v>747</v>
      </c>
      <c r="O218" s="153" t="s">
        <v>19</v>
      </c>
      <c r="P218" s="153" t="str">
        <f>VLOOKUP($F218,'Plan de acci�n consolidado 2025'!$G$4:$X$484,11,0)</f>
        <v>Elaborar ficha técnica (Ficha técnica)</v>
      </c>
      <c r="Q218" s="153">
        <f>VLOOKUP($F218,'Plan de acci�n consolidado 2025'!$G$4:$X$484,12,0)</f>
        <v>10</v>
      </c>
      <c r="R218" s="153">
        <f>VLOOKUP($F218,'Plan de acci�n consolidado 2025'!$G$4:$X$484,13,0)</f>
        <v>1</v>
      </c>
      <c r="S218" s="153" t="str">
        <f>VLOOKUP($F218,'Plan de acci�n consolidado 2025'!$G$4:$X$484,14,0)</f>
        <v>Númerica</v>
      </c>
      <c r="T218" s="153" t="str">
        <f>VLOOKUP($F218,'Plan de acci�n consolidado 2025'!$G$4:$X$484,15,0)</f>
        <v># de Ficha técnica elaborada / 1 Ficha técnica programada</v>
      </c>
      <c r="U218" s="182">
        <f>VLOOKUP($F218,'Plan de acci�n consolidado 2025'!$G$4:$X$484,16,0)</f>
        <v>45705</v>
      </c>
      <c r="V218" s="182">
        <f>VLOOKUP($F218,'Plan de acci�n consolidado 2025'!$G$4:$X$484,17,0)</f>
        <v>46006</v>
      </c>
      <c r="W218" s="153" t="str">
        <f>VLOOKUP($F218,'Plan de acci�n consolidado 2025'!$G$4:$X$484,18,0)</f>
        <v>37-GRUPO DE TRABAJO DE ESTUDIOS ECONÓMICOS</v>
      </c>
      <c r="X218" s="153">
        <v>1</v>
      </c>
      <c r="Y218" s="153">
        <v>100</v>
      </c>
      <c r="Z218" s="153" t="s">
        <v>2487</v>
      </c>
      <c r="AA218" s="291"/>
      <c r="AB218" s="292">
        <v>100</v>
      </c>
      <c r="AC218" s="292" t="s">
        <v>2488</v>
      </c>
      <c r="AD218" s="291"/>
      <c r="AE218" s="292">
        <v>0</v>
      </c>
      <c r="AF218" s="533">
        <v>1</v>
      </c>
    </row>
    <row r="219" spans="1:32 16384:16384" ht="58.5" customHeight="1" x14ac:dyDescent="0.25">
      <c r="A219" s="66" t="s">
        <v>817</v>
      </c>
      <c r="B219" s="288" t="s">
        <v>817</v>
      </c>
      <c r="C219" s="532" t="s">
        <v>2471</v>
      </c>
      <c r="D219" s="153">
        <v>0</v>
      </c>
      <c r="E219" s="153" t="s">
        <v>467</v>
      </c>
      <c r="F219" s="153" t="s">
        <v>817</v>
      </c>
      <c r="G219" s="153" t="s">
        <v>19</v>
      </c>
      <c r="H219" s="153">
        <v>0</v>
      </c>
      <c r="I219" s="153">
        <v>0</v>
      </c>
      <c r="J219" s="153">
        <v>0</v>
      </c>
      <c r="K219" s="153" t="s">
        <v>19</v>
      </c>
      <c r="L219" s="153">
        <v>0</v>
      </c>
      <c r="M219" s="153" t="s">
        <v>19</v>
      </c>
      <c r="N219" s="153" t="s">
        <v>747</v>
      </c>
      <c r="O219" s="153" t="s">
        <v>19</v>
      </c>
      <c r="P219" s="153" t="str">
        <f>VLOOKUP($F219,'Plan de acci�n consolidado 2025'!$G$4:$X$484,11,0)</f>
        <v>Construir marco teórico (Documento Marco teórico)</v>
      </c>
      <c r="Q219" s="153">
        <f>VLOOKUP($F219,'Plan de acci�n consolidado 2025'!$G$4:$X$484,12,0)</f>
        <v>25</v>
      </c>
      <c r="R219" s="153">
        <f>VLOOKUP($F219,'Plan de acci�n consolidado 2025'!$G$4:$X$484,13,0)</f>
        <v>1</v>
      </c>
      <c r="S219" s="153" t="str">
        <f>VLOOKUP($F219,'Plan de acci�n consolidado 2025'!$G$4:$X$484,14,0)</f>
        <v>Númerica</v>
      </c>
      <c r="T219" s="153" t="str">
        <f>VLOOKUP($F219,'Plan de acci�n consolidado 2025'!$G$4:$X$484,15,0)</f>
        <v># de Documento marco teórico construido / 1 Documento marco teórico programado</v>
      </c>
      <c r="U219" s="182">
        <f>VLOOKUP($F219,'Plan de acci�n consolidado 2025'!$G$4:$X$484,16,0)</f>
        <v>45712</v>
      </c>
      <c r="V219" s="182">
        <f>VLOOKUP($F219,'Plan de acci�n consolidado 2025'!$G$4:$X$484,17,0)</f>
        <v>45823</v>
      </c>
      <c r="W219" s="153" t="str">
        <f>VLOOKUP($F219,'Plan de acci�n consolidado 2025'!$G$4:$X$484,18,0)</f>
        <v>37-GRUPO DE TRABAJO DE ESTUDIOS ECONÓMICOS</v>
      </c>
      <c r="X219" s="153">
        <v>2.5</v>
      </c>
      <c r="Y219" s="153">
        <v>100</v>
      </c>
      <c r="Z219" s="153" t="s">
        <v>2489</v>
      </c>
      <c r="AA219" s="291">
        <v>45833</v>
      </c>
      <c r="AB219" s="292">
        <v>100</v>
      </c>
      <c r="AC219" s="292" t="s">
        <v>2490</v>
      </c>
      <c r="AD219" s="291">
        <v>45823</v>
      </c>
      <c r="AE219" s="292">
        <v>100</v>
      </c>
      <c r="AF219" s="533">
        <v>2.5</v>
      </c>
      <c r="XFD219" s="66"/>
    </row>
    <row r="220" spans="1:32 16384:16384" ht="58.5" customHeight="1" x14ac:dyDescent="0.25">
      <c r="A220" s="183" t="s">
        <v>818</v>
      </c>
      <c r="B220" s="529" t="s">
        <v>818</v>
      </c>
      <c r="C220" s="532" t="s">
        <v>2471</v>
      </c>
      <c r="D220" s="153">
        <v>0</v>
      </c>
      <c r="E220" s="153" t="s">
        <v>467</v>
      </c>
      <c r="F220" s="153" t="s">
        <v>818</v>
      </c>
      <c r="G220" s="153" t="s">
        <v>19</v>
      </c>
      <c r="H220" s="153">
        <v>0</v>
      </c>
      <c r="I220" s="153">
        <v>0</v>
      </c>
      <c r="J220" s="153">
        <v>0</v>
      </c>
      <c r="K220" s="153" t="s">
        <v>19</v>
      </c>
      <c r="L220" s="153">
        <v>0</v>
      </c>
      <c r="M220" s="153" t="s">
        <v>19</v>
      </c>
      <c r="N220" s="153" t="s">
        <v>747</v>
      </c>
      <c r="O220" s="153" t="s">
        <v>19</v>
      </c>
      <c r="P220" s="153" t="str">
        <f>VLOOKUP($F220,'Plan de acci�n consolidado 2025'!$G$4:$X$484,11,0)</f>
        <v>Desarrollar análisis económico parcial (Documento de análisis económico parcia)</v>
      </c>
      <c r="Q220" s="153">
        <f>VLOOKUP($F220,'Plan de acci�n consolidado 2025'!$G$4:$X$484,12,0)</f>
        <v>20</v>
      </c>
      <c r="R220" s="153">
        <f>VLOOKUP($F220,'Plan de acci�n consolidado 2025'!$G$4:$X$484,13,0)</f>
        <v>1</v>
      </c>
      <c r="S220" s="153" t="str">
        <f>VLOOKUP($F220,'Plan de acci�n consolidado 2025'!$G$4:$X$484,14,0)</f>
        <v>Númerica</v>
      </c>
      <c r="T220" s="153" t="str">
        <f>VLOOKUP($F220,'Plan de acci�n consolidado 2025'!$G$4:$X$484,15,0)</f>
        <v># de Documento de análisis económico parcial desarrollado / 1 Documento de análisis económico parcial programado</v>
      </c>
      <c r="U220" s="182">
        <f>VLOOKUP($F220,'Plan de acci�n consolidado 2025'!$G$4:$X$484,16,0)</f>
        <v>45712</v>
      </c>
      <c r="V220" s="182">
        <f>VLOOKUP($F220,'Plan de acci�n consolidado 2025'!$G$4:$X$484,17,0)</f>
        <v>45884</v>
      </c>
      <c r="W220" s="153" t="str">
        <f>VLOOKUP($F220,'Plan de acci�n consolidado 2025'!$G$4:$X$484,18,0)</f>
        <v>37-GRUPO DE TRABAJO DE ESTUDIOS ECONÓMICOS</v>
      </c>
      <c r="X220" s="153">
        <v>2</v>
      </c>
      <c r="Y220" s="153">
        <v>100</v>
      </c>
      <c r="Z220" s="153" t="s">
        <v>2491</v>
      </c>
      <c r="AA220" s="291">
        <v>45888</v>
      </c>
      <c r="AB220" s="292">
        <v>100</v>
      </c>
      <c r="AC220" s="292" t="s">
        <v>2492</v>
      </c>
      <c r="AD220" s="291">
        <v>45888</v>
      </c>
      <c r="AE220" s="292">
        <v>100</v>
      </c>
      <c r="AF220" s="533">
        <v>2</v>
      </c>
    </row>
    <row r="221" spans="1:32 16384:16384" ht="58.5" customHeight="1" x14ac:dyDescent="0.25">
      <c r="A221" s="183" t="s">
        <v>820</v>
      </c>
      <c r="B221" s="529" t="s">
        <v>820</v>
      </c>
      <c r="C221" s="532" t="s">
        <v>2471</v>
      </c>
      <c r="D221" s="153">
        <v>0</v>
      </c>
      <c r="E221" s="153" t="s">
        <v>467</v>
      </c>
      <c r="F221" s="153" t="s">
        <v>820</v>
      </c>
      <c r="G221" s="153" t="s">
        <v>19</v>
      </c>
      <c r="H221" s="153">
        <v>0</v>
      </c>
      <c r="I221" s="153">
        <v>0</v>
      </c>
      <c r="J221" s="153">
        <v>0</v>
      </c>
      <c r="K221" s="153" t="s">
        <v>19</v>
      </c>
      <c r="L221" s="153">
        <v>0</v>
      </c>
      <c r="M221" s="153" t="s">
        <v>19</v>
      </c>
      <c r="N221" s="153" t="s">
        <v>747</v>
      </c>
      <c r="O221" s="153" t="s">
        <v>19</v>
      </c>
      <c r="P221" s="153" t="str">
        <f>VLOOKUP($F221,'Plan de acci�n consolidado 2025'!$G$4:$X$484,11,0)</f>
        <v>Recopilar datos y construir base de datos  (Base de datos)</v>
      </c>
      <c r="Q221" s="153">
        <f>VLOOKUP($F221,'Plan de acci�n consolidado 2025'!$G$4:$X$484,12,0)</f>
        <v>20</v>
      </c>
      <c r="R221" s="153">
        <f>VLOOKUP($F221,'Plan de acci�n consolidado 2025'!$G$4:$X$484,13,0)</f>
        <v>1</v>
      </c>
      <c r="S221" s="153" t="str">
        <f>VLOOKUP($F221,'Plan de acci�n consolidado 2025'!$G$4:$X$484,14,0)</f>
        <v>Númerica</v>
      </c>
      <c r="T221" s="153" t="str">
        <f>VLOOKUP($F221,'Plan de acci�n consolidado 2025'!$G$4:$X$484,15,0)</f>
        <v># de Base de datos construida / 1 Base de datos programada</v>
      </c>
      <c r="U221" s="182">
        <f>VLOOKUP($F221,'Plan de acci�n consolidado 2025'!$G$4:$X$484,16,0)</f>
        <v>45717</v>
      </c>
      <c r="V221" s="182">
        <f>VLOOKUP($F221,'Plan de acci�n consolidado 2025'!$G$4:$X$484,17,0)</f>
        <v>45945</v>
      </c>
      <c r="W221" s="153" t="str">
        <f>VLOOKUP($F221,'Plan de acci�n consolidado 2025'!$G$4:$X$484,18,0)</f>
        <v>37-GRUPO DE TRABAJO DE ESTUDIOS ECONÓMICOS</v>
      </c>
      <c r="X221" s="153">
        <v>2</v>
      </c>
      <c r="Y221" s="153">
        <v>0</v>
      </c>
      <c r="Z221" s="153">
        <v>0</v>
      </c>
      <c r="AA221" s="291"/>
      <c r="AB221" s="292">
        <v>0</v>
      </c>
      <c r="AC221" s="292">
        <v>0</v>
      </c>
      <c r="AD221" s="291"/>
      <c r="AE221" s="292">
        <v>0</v>
      </c>
      <c r="AF221" s="533">
        <v>0</v>
      </c>
    </row>
    <row r="222" spans="1:32 16384:16384" ht="58.5" customHeight="1" x14ac:dyDescent="0.25">
      <c r="A222" s="66" t="s">
        <v>821</v>
      </c>
      <c r="B222" s="288" t="s">
        <v>821</v>
      </c>
      <c r="C222" s="532" t="s">
        <v>2471</v>
      </c>
      <c r="D222" s="153">
        <v>0</v>
      </c>
      <c r="E222" s="153" t="s">
        <v>467</v>
      </c>
      <c r="F222" s="153" t="s">
        <v>821</v>
      </c>
      <c r="G222" s="153" t="s">
        <v>19</v>
      </c>
      <c r="H222" s="153">
        <v>0</v>
      </c>
      <c r="I222" s="153">
        <v>0</v>
      </c>
      <c r="J222" s="153">
        <v>0</v>
      </c>
      <c r="K222" s="153" t="s">
        <v>19</v>
      </c>
      <c r="L222" s="153">
        <v>0</v>
      </c>
      <c r="M222" s="153" t="s">
        <v>19</v>
      </c>
      <c r="N222" s="153" t="s">
        <v>747</v>
      </c>
      <c r="O222" s="153" t="s">
        <v>19</v>
      </c>
      <c r="P222" s="153" t="str">
        <f>VLOOKUP($F222,'Plan de acci�n consolidado 2025'!$G$4:$X$484,11,0)</f>
        <v>Desarrollar análisis económico final (Documento de análisis económico final)</v>
      </c>
      <c r="Q222" s="153">
        <f>VLOOKUP($F222,'Plan de acci�n consolidado 2025'!$G$4:$X$484,12,0)</f>
        <v>20</v>
      </c>
      <c r="R222" s="153">
        <f>VLOOKUP($F222,'Plan de acci�n consolidado 2025'!$G$4:$X$484,13,0)</f>
        <v>1</v>
      </c>
      <c r="S222" s="153" t="str">
        <f>VLOOKUP($F222,'Plan de acci�n consolidado 2025'!$G$4:$X$484,14,0)</f>
        <v>Númerica</v>
      </c>
      <c r="T222" s="153" t="str">
        <f>VLOOKUP($F222,'Plan de acci�n consolidado 2025'!$G$4:$X$484,15,0)</f>
        <v># de Documento de análisis económico final desarrolado / 1 Documento de análisis económico final programado</v>
      </c>
      <c r="U222" s="182">
        <f>VLOOKUP($F222,'Plan de acci�n consolidado 2025'!$G$4:$X$484,16,0)</f>
        <v>45748</v>
      </c>
      <c r="V222" s="182">
        <f>VLOOKUP($F222,'Plan de acci�n consolidado 2025'!$G$4:$X$484,17,0)</f>
        <v>45976</v>
      </c>
      <c r="W222" s="153" t="str">
        <f>VLOOKUP($F222,'Plan de acci�n consolidado 2025'!$G$4:$X$484,18,0)</f>
        <v>37-GRUPO DE TRABAJO DE ESTUDIOS ECONÓMICOS</v>
      </c>
      <c r="X222" s="153">
        <v>2</v>
      </c>
      <c r="Y222" s="153">
        <v>0</v>
      </c>
      <c r="Z222" s="153">
        <v>0</v>
      </c>
      <c r="AA222" s="291"/>
      <c r="AB222" s="292">
        <v>0</v>
      </c>
      <c r="AC222" s="292">
        <v>0</v>
      </c>
      <c r="AD222" s="291"/>
      <c r="AE222" s="292">
        <v>0</v>
      </c>
      <c r="AF222" s="533">
        <v>0</v>
      </c>
      <c r="XFD222" s="66"/>
    </row>
    <row r="223" spans="1:32 16384:16384" ht="58.5" customHeight="1" x14ac:dyDescent="0.25">
      <c r="A223" s="183" t="s">
        <v>823</v>
      </c>
      <c r="B223" s="529" t="s">
        <v>823</v>
      </c>
      <c r="C223" s="532" t="s">
        <v>2471</v>
      </c>
      <c r="D223" s="153">
        <v>0</v>
      </c>
      <c r="E223" s="153" t="s">
        <v>467</v>
      </c>
      <c r="F223" s="153" t="s">
        <v>823</v>
      </c>
      <c r="G223" s="153" t="s">
        <v>19</v>
      </c>
      <c r="H223" s="153">
        <v>0</v>
      </c>
      <c r="I223" s="153">
        <v>0</v>
      </c>
      <c r="J223" s="153">
        <v>0</v>
      </c>
      <c r="K223" s="153" t="s">
        <v>19</v>
      </c>
      <c r="L223" s="153">
        <v>0</v>
      </c>
      <c r="M223" s="153" t="s">
        <v>19</v>
      </c>
      <c r="N223" s="153" t="s">
        <v>747</v>
      </c>
      <c r="O223" s="153" t="s">
        <v>19</v>
      </c>
      <c r="P223" s="153" t="str">
        <f>VLOOKUP($F223,'Plan de acci�n consolidado 2025'!$G$4:$X$484,11,0)</f>
        <v>Entregar producto (Memorando/correo)</v>
      </c>
      <c r="Q223" s="153">
        <f>VLOOKUP($F223,'Plan de acci�n consolidado 2025'!$G$4:$X$484,12,0)</f>
        <v>5</v>
      </c>
      <c r="R223" s="153">
        <f>VLOOKUP($F223,'Plan de acci�n consolidado 2025'!$G$4:$X$484,13,0)</f>
        <v>1</v>
      </c>
      <c r="S223" s="153" t="str">
        <f>VLOOKUP($F223,'Plan de acci�n consolidado 2025'!$G$4:$X$484,14,0)</f>
        <v>Númerica</v>
      </c>
      <c r="T223" s="153" t="str">
        <f>VLOOKUP($F223,'Plan de acci�n consolidado 2025'!$G$4:$X$484,15,0)</f>
        <v># de Estudio económico elaborado y entregado / 1 Estudio económico programado</v>
      </c>
      <c r="U223" s="182">
        <f>VLOOKUP($F223,'Plan de acci�n consolidado 2025'!$G$4:$X$484,16,0)</f>
        <v>45778</v>
      </c>
      <c r="V223" s="182">
        <f>VLOOKUP($F223,'Plan de acci�n consolidado 2025'!$G$4:$X$484,17,0)</f>
        <v>46006</v>
      </c>
      <c r="W223" s="153" t="str">
        <f>VLOOKUP($F223,'Plan de acci�n consolidado 2025'!$G$4:$X$484,18,0)</f>
        <v>37-GRUPO DE TRABAJO DE ESTUDIOS ECONÓMICOS</v>
      </c>
      <c r="X223" s="153">
        <v>0.5</v>
      </c>
      <c r="Y223" s="153">
        <v>0</v>
      </c>
      <c r="Z223" s="153">
        <v>0</v>
      </c>
      <c r="AA223" s="291"/>
      <c r="AB223" s="292">
        <v>0</v>
      </c>
      <c r="AC223" s="292">
        <v>0</v>
      </c>
      <c r="AD223" s="291"/>
      <c r="AE223" s="292">
        <v>0</v>
      </c>
      <c r="AF223" s="533">
        <v>0</v>
      </c>
    </row>
    <row r="224" spans="1:32 16384:16384" ht="58.5" customHeight="1" x14ac:dyDescent="0.25">
      <c r="A224" s="183" t="s">
        <v>824</v>
      </c>
      <c r="B224" s="528" t="s">
        <v>824</v>
      </c>
      <c r="C224" s="534" t="s">
        <v>2471</v>
      </c>
      <c r="D224" s="174">
        <v>0</v>
      </c>
      <c r="E224" s="174" t="s">
        <v>460</v>
      </c>
      <c r="F224" s="174" t="s">
        <v>824</v>
      </c>
      <c r="G224" s="174" t="s">
        <v>462</v>
      </c>
      <c r="H224" s="174" t="s">
        <v>12</v>
      </c>
      <c r="I224" s="174" t="s">
        <v>1390</v>
      </c>
      <c r="J224" s="174" t="s">
        <v>1391</v>
      </c>
      <c r="K224" s="174" t="s">
        <v>1812</v>
      </c>
      <c r="L224" s="174">
        <v>0</v>
      </c>
      <c r="M224" s="174" t="s">
        <v>287</v>
      </c>
      <c r="N224" s="174" t="s">
        <v>747</v>
      </c>
      <c r="O224" s="174">
        <v>0</v>
      </c>
      <c r="P224" s="174" t="str">
        <f>VLOOKUP($F224,'Plan de acci�n consolidado 2025'!$G$4:$X$484,11,0)</f>
        <v>Estudios Económicos Coyunturales, elaborados y entregados (Estudios Económicos Coyunturales)</v>
      </c>
      <c r="Q224" s="174">
        <f>VLOOKUP($F224,'Plan de acci�n consolidado 2025'!$G$4:$X$484,12,0)</f>
        <v>20</v>
      </c>
      <c r="R224" s="174">
        <f>VLOOKUP($F224,'Plan de acci�n consolidado 2025'!$G$4:$X$484,13,0)</f>
        <v>50</v>
      </c>
      <c r="S224" s="174" t="str">
        <f>VLOOKUP($F224,'Plan de acci�n consolidado 2025'!$G$4:$X$484,14,0)</f>
        <v>Númerica</v>
      </c>
      <c r="T224" s="174" t="str">
        <f>VLOOKUP($F224,'Plan de acci�n consolidado 2025'!$G$4:$X$484,15,0)</f>
        <v># de Estudios Económicos Coyunturales elaborados y entregados / 50 Estudios Económicos Coyunturales programados</v>
      </c>
      <c r="U224" s="175">
        <f>VLOOKUP($F224,'Plan de acci�n consolidado 2025'!$G$4:$X$484,16,0)</f>
        <v>45659</v>
      </c>
      <c r="V224" s="175">
        <f>VLOOKUP($F224,'Plan de acci�n consolidado 2025'!$G$4:$X$484,17,0)</f>
        <v>46010</v>
      </c>
      <c r="W224" s="174" t="str">
        <f>VLOOKUP($F224,'Plan de acci�n consolidado 2025'!$G$4:$X$484,18,0)</f>
        <v>37-GRUPO DE TRABAJO DE ESTUDIOS ECONÓMICOS</v>
      </c>
      <c r="X224" s="174">
        <v>20</v>
      </c>
      <c r="Y224" s="174">
        <v>34</v>
      </c>
      <c r="Z224" s="174" t="s">
        <v>2493</v>
      </c>
      <c r="AA224" s="289"/>
      <c r="AB224" s="290">
        <v>34</v>
      </c>
      <c r="AC224" s="290" t="s">
        <v>2494</v>
      </c>
      <c r="AD224" s="289"/>
      <c r="AE224" s="290">
        <v>0</v>
      </c>
      <c r="AF224" s="535">
        <v>6.8</v>
      </c>
    </row>
    <row r="225" spans="1:32 16384:16384" ht="58.5" customHeight="1" x14ac:dyDescent="0.25">
      <c r="A225" s="183" t="s">
        <v>826</v>
      </c>
      <c r="B225" s="529" t="s">
        <v>826</v>
      </c>
      <c r="C225" s="532" t="s">
        <v>2471</v>
      </c>
      <c r="D225" s="153">
        <v>0</v>
      </c>
      <c r="E225" s="153" t="s">
        <v>467</v>
      </c>
      <c r="F225" s="153" t="s">
        <v>826</v>
      </c>
      <c r="G225" s="153" t="s">
        <v>19</v>
      </c>
      <c r="H225" s="153">
        <v>0</v>
      </c>
      <c r="I225" s="153">
        <v>0</v>
      </c>
      <c r="J225" s="153">
        <v>0</v>
      </c>
      <c r="K225" s="153" t="s">
        <v>19</v>
      </c>
      <c r="L225" s="153">
        <v>0</v>
      </c>
      <c r="M225" s="153" t="s">
        <v>19</v>
      </c>
      <c r="N225" s="153" t="s">
        <v>747</v>
      </c>
      <c r="O225" s="153" t="s">
        <v>19</v>
      </c>
      <c r="P225" s="153" t="str">
        <f>VLOOKUP($F225,'Plan de acci�n consolidado 2025'!$G$4:$X$484,11,0)</f>
        <v>Requerir a las diferentes áreas de la entidad, la identificación de los estudios económicos coyunturales que requieren sean elaborados por el Grupo de Estudios Económicos (Inventario de solicitudes de estudios coyunturales)</v>
      </c>
      <c r="Q225" s="153">
        <f>VLOOKUP($F225,'Plan de acci�n consolidado 2025'!$G$4:$X$484,12,0)</f>
        <v>5</v>
      </c>
      <c r="R225" s="153">
        <f>VLOOKUP($F225,'Plan de acci�n consolidado 2025'!$G$4:$X$484,13,0)</f>
        <v>1</v>
      </c>
      <c r="S225" s="153" t="str">
        <f>VLOOKUP($F225,'Plan de acci�n consolidado 2025'!$G$4:$X$484,14,0)</f>
        <v>Númerica</v>
      </c>
      <c r="T225" s="153" t="str">
        <f>VLOOKUP($F225,'Plan de acci�n consolidado 2025'!$G$4:$X$484,15,0)</f>
        <v># de Inventario elaborado / 1 Inventario programado</v>
      </c>
      <c r="U225" s="182">
        <f>VLOOKUP($F225,'Plan de acci�n consolidado 2025'!$G$4:$X$484,16,0)</f>
        <v>45659</v>
      </c>
      <c r="V225" s="182">
        <f>VLOOKUP($F225,'Plan de acci�n consolidado 2025'!$G$4:$X$484,17,0)</f>
        <v>45716</v>
      </c>
      <c r="W225" s="153" t="str">
        <f>VLOOKUP($F225,'Plan de acci�n consolidado 2025'!$G$4:$X$484,18,0)</f>
        <v>37-GRUPO DE TRABAJO DE ESTUDIOS ECONÓMICOS</v>
      </c>
      <c r="X225" s="153">
        <v>1</v>
      </c>
      <c r="Y225" s="153">
        <v>100</v>
      </c>
      <c r="Z225" s="153" t="s">
        <v>2495</v>
      </c>
      <c r="AA225" s="291">
        <v>45679</v>
      </c>
      <c r="AB225" s="292">
        <v>100</v>
      </c>
      <c r="AC225" s="292" t="s">
        <v>2496</v>
      </c>
      <c r="AD225" s="291">
        <v>45679</v>
      </c>
      <c r="AE225" s="292">
        <v>100</v>
      </c>
      <c r="AF225" s="533">
        <v>1</v>
      </c>
    </row>
    <row r="226" spans="1:32 16384:16384" ht="58.5" customHeight="1" x14ac:dyDescent="0.25">
      <c r="A226" s="66" t="s">
        <v>828</v>
      </c>
      <c r="B226" s="288" t="s">
        <v>828</v>
      </c>
      <c r="C226" s="532" t="s">
        <v>2471</v>
      </c>
      <c r="D226" s="153">
        <v>0</v>
      </c>
      <c r="E226" s="153" t="s">
        <v>467</v>
      </c>
      <c r="F226" s="153" t="s">
        <v>828</v>
      </c>
      <c r="G226" s="153" t="s">
        <v>19</v>
      </c>
      <c r="H226" s="153">
        <v>0</v>
      </c>
      <c r="I226" s="153">
        <v>0</v>
      </c>
      <c r="J226" s="153">
        <v>0</v>
      </c>
      <c r="K226" s="153" t="s">
        <v>19</v>
      </c>
      <c r="L226" s="153">
        <v>0</v>
      </c>
      <c r="M226" s="153" t="s">
        <v>19</v>
      </c>
      <c r="N226" s="153" t="s">
        <v>747</v>
      </c>
      <c r="O226" s="153" t="s">
        <v>19</v>
      </c>
      <c r="P226" s="153" t="str">
        <f>VLOOKUP($F226,'Plan de acci�n consolidado 2025'!$G$4:$X$484,11,0)</f>
        <v>Definir, a partir del análisis de las solicitudes de las áreas, las temáticas y  estudios conyunturales que serán desarrollados a lo largo de la vigencia por el Grupo de Estudios Económicos (Informe con estudios seleccionados)</v>
      </c>
      <c r="Q226" s="153">
        <f>VLOOKUP($F226,'Plan de acci�n consolidado 2025'!$G$4:$X$484,12,0)</f>
        <v>10</v>
      </c>
      <c r="R226" s="153">
        <f>VLOOKUP($F226,'Plan de acci�n consolidado 2025'!$G$4:$X$484,13,0)</f>
        <v>1</v>
      </c>
      <c r="S226" s="153" t="str">
        <f>VLOOKUP($F226,'Plan de acci�n consolidado 2025'!$G$4:$X$484,14,0)</f>
        <v>Númerica</v>
      </c>
      <c r="T226" s="153" t="str">
        <f>VLOOKUP($F226,'Plan de acci�n consolidado 2025'!$G$4:$X$484,15,0)</f>
        <v># de Informe elaborado / 1 Informe elaborado</v>
      </c>
      <c r="U226" s="182">
        <f>VLOOKUP($F226,'Plan de acci�n consolidado 2025'!$G$4:$X$484,16,0)</f>
        <v>45717</v>
      </c>
      <c r="V226" s="182">
        <f>VLOOKUP($F226,'Plan de acci�n consolidado 2025'!$G$4:$X$484,17,0)</f>
        <v>45731</v>
      </c>
      <c r="W226" s="153" t="str">
        <f>VLOOKUP($F226,'Plan de acci�n consolidado 2025'!$G$4:$X$484,18,0)</f>
        <v>37-GRUPO DE TRABAJO DE ESTUDIOS ECONÓMICOS</v>
      </c>
      <c r="X226" s="153">
        <v>2</v>
      </c>
      <c r="Y226" s="153">
        <v>100</v>
      </c>
      <c r="Z226" s="153" t="s">
        <v>2497</v>
      </c>
      <c r="AA226" s="291">
        <v>45730</v>
      </c>
      <c r="AB226" s="292">
        <v>100</v>
      </c>
      <c r="AC226" s="292" t="s">
        <v>2498</v>
      </c>
      <c r="AD226" s="291">
        <v>45730</v>
      </c>
      <c r="AE226" s="292">
        <v>100</v>
      </c>
      <c r="AF226" s="533">
        <v>2</v>
      </c>
      <c r="XFD226" s="66"/>
    </row>
    <row r="227" spans="1:32 16384:16384" ht="58.5" customHeight="1" x14ac:dyDescent="0.25">
      <c r="A227" s="183" t="s">
        <v>830</v>
      </c>
      <c r="B227" s="529" t="s">
        <v>830</v>
      </c>
      <c r="C227" s="532" t="s">
        <v>2471</v>
      </c>
      <c r="D227" s="153">
        <v>0</v>
      </c>
      <c r="E227" s="153" t="s">
        <v>467</v>
      </c>
      <c r="F227" s="153" t="s">
        <v>830</v>
      </c>
      <c r="G227" s="153" t="s">
        <v>19</v>
      </c>
      <c r="H227" s="153">
        <v>0</v>
      </c>
      <c r="I227" s="153">
        <v>0</v>
      </c>
      <c r="J227" s="153">
        <v>0</v>
      </c>
      <c r="K227" s="153" t="s">
        <v>19</v>
      </c>
      <c r="L227" s="153">
        <v>0</v>
      </c>
      <c r="M227" s="153" t="s">
        <v>19</v>
      </c>
      <c r="N227" s="153" t="s">
        <v>747</v>
      </c>
      <c r="O227" s="153" t="s">
        <v>19</v>
      </c>
      <c r="P227" s="153" t="str">
        <f>VLOOKUP($F227,'Plan de acci�n consolidado 2025'!$G$4:$X$484,11,0)</f>
        <v>Definir un plan de trabajo para la elaboración y entrega de los estudios seleccionados (plan de trabajo)</v>
      </c>
      <c r="Q227" s="153">
        <f>VLOOKUP($F227,'Plan de acci�n consolidado 2025'!$G$4:$X$484,12,0)</f>
        <v>10</v>
      </c>
      <c r="R227" s="153">
        <f>VLOOKUP($F227,'Plan de acci�n consolidado 2025'!$G$4:$X$484,13,0)</f>
        <v>1</v>
      </c>
      <c r="S227" s="153" t="str">
        <f>VLOOKUP($F227,'Plan de acci�n consolidado 2025'!$G$4:$X$484,14,0)</f>
        <v>Númerica</v>
      </c>
      <c r="T227" s="153" t="str">
        <f>VLOOKUP($F227,'Plan de acci�n consolidado 2025'!$G$4:$X$484,15,0)</f>
        <v># de Plan de trabajo definido / 1 Plan de trabajo programado</v>
      </c>
      <c r="U227" s="182">
        <f>VLOOKUP($F227,'Plan de acci�n consolidado 2025'!$G$4:$X$484,16,0)</f>
        <v>45733</v>
      </c>
      <c r="V227" s="182">
        <f>VLOOKUP($F227,'Plan de acci�n consolidado 2025'!$G$4:$X$484,17,0)</f>
        <v>45752</v>
      </c>
      <c r="W227" s="153" t="str">
        <f>VLOOKUP($F227,'Plan de acci�n consolidado 2025'!$G$4:$X$484,18,0)</f>
        <v>37-GRUPO DE TRABAJO DE ESTUDIOS ECONÓMICOS</v>
      </c>
      <c r="X227" s="153">
        <v>2</v>
      </c>
      <c r="Y227" s="153">
        <v>100</v>
      </c>
      <c r="Z227" s="153" t="s">
        <v>2499</v>
      </c>
      <c r="AA227" s="291">
        <v>45790</v>
      </c>
      <c r="AB227" s="292">
        <v>100</v>
      </c>
      <c r="AC227" s="292" t="s">
        <v>2500</v>
      </c>
      <c r="AD227" s="291">
        <v>45790</v>
      </c>
      <c r="AE227" s="292">
        <v>95</v>
      </c>
      <c r="AF227" s="533">
        <v>2</v>
      </c>
    </row>
    <row r="228" spans="1:32 16384:16384" ht="58.5" customHeight="1" x14ac:dyDescent="0.25">
      <c r="A228" s="183" t="s">
        <v>832</v>
      </c>
      <c r="B228" s="529" t="s">
        <v>832</v>
      </c>
      <c r="C228" s="532" t="s">
        <v>2471</v>
      </c>
      <c r="D228" s="153">
        <v>0</v>
      </c>
      <c r="E228" s="153" t="s">
        <v>467</v>
      </c>
      <c r="F228" s="153" t="s">
        <v>832</v>
      </c>
      <c r="G228" s="153" t="s">
        <v>19</v>
      </c>
      <c r="H228" s="153">
        <v>0</v>
      </c>
      <c r="I228" s="153">
        <v>0</v>
      </c>
      <c r="J228" s="153">
        <v>0</v>
      </c>
      <c r="K228" s="153" t="s">
        <v>19</v>
      </c>
      <c r="L228" s="153">
        <v>0</v>
      </c>
      <c r="M228" s="153" t="s">
        <v>19</v>
      </c>
      <c r="N228" s="153" t="s">
        <v>747</v>
      </c>
      <c r="O228" s="153" t="s">
        <v>19</v>
      </c>
      <c r="P228" s="153" t="str">
        <f>VLOOKUP($F228,'Plan de acci�n consolidado 2025'!$G$4:$X$484,11,0)</f>
        <v>Ejecutar el plan de trabajo (Informe de seguimiento y/o ejecución del programa)</v>
      </c>
      <c r="Q228" s="153">
        <f>VLOOKUP($F228,'Plan de acci�n consolidado 2025'!$G$4:$X$484,12,0)</f>
        <v>75</v>
      </c>
      <c r="R228" s="153">
        <f>VLOOKUP($F228,'Plan de acci�n consolidado 2025'!$G$4:$X$484,13,0)</f>
        <v>100</v>
      </c>
      <c r="S228" s="153" t="str">
        <f>VLOOKUP($F228,'Plan de acci�n consolidado 2025'!$G$4:$X$484,14,0)</f>
        <v>Porcentual</v>
      </c>
      <c r="T228" s="153" t="str">
        <f>VLOOKUP($F228,'Plan de acci�n consolidado 2025'!$G$4:$X$484,15,0)</f>
        <v>% de Avance logrado plan de trabajo / 100% de Avance propuesto plan de trabajo</v>
      </c>
      <c r="U228" s="182">
        <f>VLOOKUP($F228,'Plan de acci�n consolidado 2025'!$G$4:$X$484,16,0)</f>
        <v>45754</v>
      </c>
      <c r="V228" s="182">
        <f>VLOOKUP($F228,'Plan de acci�n consolidado 2025'!$G$4:$X$484,17,0)</f>
        <v>46010</v>
      </c>
      <c r="W228" s="153" t="str">
        <f>VLOOKUP($F228,'Plan de acci�n consolidado 2025'!$G$4:$X$484,18,0)</f>
        <v>37-GRUPO DE TRABAJO DE ESTUDIOS ECONÓMICOS</v>
      </c>
      <c r="X228" s="153">
        <v>15</v>
      </c>
      <c r="Y228" s="153">
        <v>34</v>
      </c>
      <c r="Z228" s="153" t="s">
        <v>2501</v>
      </c>
      <c r="AA228" s="291"/>
      <c r="AB228" s="292">
        <v>34</v>
      </c>
      <c r="AC228" s="292" t="s">
        <v>2502</v>
      </c>
      <c r="AD228" s="291"/>
      <c r="AE228" s="292">
        <v>0</v>
      </c>
      <c r="AF228" s="533">
        <v>5.0999999999999996</v>
      </c>
    </row>
    <row r="229" spans="1:32 16384:16384" ht="58.5" customHeight="1" x14ac:dyDescent="0.25">
      <c r="A229" s="183" t="s">
        <v>1367</v>
      </c>
      <c r="B229" s="528" t="s">
        <v>1367</v>
      </c>
      <c r="C229" s="534" t="s">
        <v>2158</v>
      </c>
      <c r="D229" s="174">
        <v>0</v>
      </c>
      <c r="E229" s="174" t="s">
        <v>460</v>
      </c>
      <c r="F229" s="174" t="s">
        <v>1367</v>
      </c>
      <c r="G229" s="174" t="s">
        <v>19</v>
      </c>
      <c r="H229" s="174" t="s">
        <v>11</v>
      </c>
      <c r="I229" s="174" t="s">
        <v>1392</v>
      </c>
      <c r="J229" s="174" t="s">
        <v>1393</v>
      </c>
      <c r="K229" s="174" t="s">
        <v>1823</v>
      </c>
      <c r="L229" s="174">
        <v>0</v>
      </c>
      <c r="M229" s="174" t="s">
        <v>20</v>
      </c>
      <c r="N229" s="174" t="s">
        <v>983</v>
      </c>
      <c r="O229" s="174">
        <v>0</v>
      </c>
      <c r="P229" s="174" t="str">
        <f>VLOOKUP($F229,'Plan de acci�n consolidado 2025'!$G$4:$X$484,11,0)</f>
        <v>Estrategia para una eficiente y efectiva gestión archivística que garantice la transición al expediente electrónico, implementada (documento con la estrategia definida, seguimiento al plan de trabajo y evidencias de su cumplimiento)</v>
      </c>
      <c r="Q229" s="174">
        <f>VLOOKUP($F229,'Plan de acci�n consolidado 2025'!$G$4:$X$484,12,0)</f>
        <v>30</v>
      </c>
      <c r="R229" s="174">
        <f>VLOOKUP($F229,'Plan de acci�n consolidado 2025'!$G$4:$X$484,13,0)</f>
        <v>100</v>
      </c>
      <c r="S229" s="174" t="str">
        <f>VLOOKUP($F229,'Plan de acci�n consolidado 2025'!$G$4:$X$484,14,0)</f>
        <v>Porcentual</v>
      </c>
      <c r="T229" s="174" t="str">
        <f>VLOOKUP($F229,'Plan de acci�n consolidado 2025'!$G$4:$X$484,15,0)</f>
        <v>% de Avance logrado plan de trabajo / 100% de Avance propuesto plan de trabajo</v>
      </c>
      <c r="U229" s="175">
        <f>VLOOKUP($F229,'Plan de acci�n consolidado 2025'!$G$4:$X$484,16,0)</f>
        <v>45691</v>
      </c>
      <c r="V229" s="175">
        <f>VLOOKUP($F229,'Plan de acci�n consolidado 2025'!$G$4:$X$484,17,0)</f>
        <v>46010</v>
      </c>
      <c r="W229" s="174" t="str">
        <f>VLOOKUP($F229,'Plan de acci�n consolidado 2025'!$G$4:$X$484,18,0)</f>
        <v>141-GRUPO DE TRABAJO DE GESTIÓN DOCUMENTAL Y ARCHIVO</v>
      </c>
      <c r="X229" s="174">
        <v>30</v>
      </c>
      <c r="Y229" s="174">
        <v>73</v>
      </c>
      <c r="Z229" s="174" t="s">
        <v>2159</v>
      </c>
      <c r="AA229" s="289"/>
      <c r="AB229" s="290">
        <v>40</v>
      </c>
      <c r="AC229" s="290" t="s">
        <v>2160</v>
      </c>
      <c r="AD229" s="289"/>
      <c r="AE229" s="290">
        <v>0</v>
      </c>
      <c r="AF229" s="535">
        <v>12</v>
      </c>
    </row>
    <row r="230" spans="1:32 16384:16384" ht="58.5" customHeight="1" x14ac:dyDescent="0.25">
      <c r="A230" s="66" t="s">
        <v>1369</v>
      </c>
      <c r="B230" s="288" t="s">
        <v>1369</v>
      </c>
      <c r="C230" s="532" t="s">
        <v>2158</v>
      </c>
      <c r="D230" s="153">
        <v>0</v>
      </c>
      <c r="E230" s="153" t="s">
        <v>467</v>
      </c>
      <c r="F230" s="153" t="s">
        <v>1369</v>
      </c>
      <c r="G230" s="153" t="s">
        <v>19</v>
      </c>
      <c r="H230" s="153">
        <v>0</v>
      </c>
      <c r="I230" s="153">
        <v>0</v>
      </c>
      <c r="J230" s="153">
        <v>0</v>
      </c>
      <c r="K230" s="153" t="s">
        <v>19</v>
      </c>
      <c r="L230" s="153">
        <v>0</v>
      </c>
      <c r="M230" s="153" t="s">
        <v>19</v>
      </c>
      <c r="N230" s="153" t="s">
        <v>983</v>
      </c>
      <c r="O230" s="153" t="s">
        <v>19</v>
      </c>
      <c r="P230" s="153" t="str">
        <f>VLOOKUP($F230,'Plan de acci�n consolidado 2025'!$G$4:$X$484,11,0)</f>
        <v>Definir la estrategia que garantizará la transición al expediente electrónico. (Incluye metas, plazos, recursos necesarios y etapas de implementación) (documento con la estrategia definida / único entregable)</v>
      </c>
      <c r="Q230" s="153">
        <f>VLOOKUP($F230,'Plan de acci�n consolidado 2025'!$G$4:$X$484,12,0)</f>
        <v>25</v>
      </c>
      <c r="R230" s="153">
        <f>VLOOKUP($F230,'Plan de acci�n consolidado 2025'!$G$4:$X$484,13,0)</f>
        <v>1</v>
      </c>
      <c r="S230" s="153" t="str">
        <f>VLOOKUP($F230,'Plan de acci�n consolidado 2025'!$G$4:$X$484,14,0)</f>
        <v>Númerica</v>
      </c>
      <c r="T230" s="153" t="str">
        <f>VLOOKUP($F230,'Plan de acci�n consolidado 2025'!$G$4:$X$484,15,0)</f>
        <v># de Documento de Estrategia definido / 1 Documento de Estrategia a elaborar</v>
      </c>
      <c r="U230" s="182">
        <f>VLOOKUP($F230,'Plan de acci�n consolidado 2025'!$G$4:$X$484,16,0)</f>
        <v>45691</v>
      </c>
      <c r="V230" s="182">
        <f>VLOOKUP($F230,'Plan de acci�n consolidado 2025'!$G$4:$X$484,17,0)</f>
        <v>45772</v>
      </c>
      <c r="W230" s="153" t="str">
        <f>VLOOKUP($F230,'Plan de acci�n consolidado 2025'!$G$4:$X$484,18,0)</f>
        <v>141-GRUPO DE TRABAJO DE GESTIÓN DOCUMENTAL Y ARCHIVO</v>
      </c>
      <c r="X230" s="153">
        <v>7.5</v>
      </c>
      <c r="Y230" s="153">
        <v>100</v>
      </c>
      <c r="Z230" s="153" t="s">
        <v>2161</v>
      </c>
      <c r="AA230" s="291">
        <v>45772</v>
      </c>
      <c r="AB230" s="292">
        <v>100</v>
      </c>
      <c r="AC230" s="292" t="s">
        <v>2162</v>
      </c>
      <c r="AD230" s="291">
        <v>45772</v>
      </c>
      <c r="AE230" s="292">
        <v>100</v>
      </c>
      <c r="AF230" s="533">
        <v>7.5</v>
      </c>
      <c r="XFD230" s="66"/>
    </row>
    <row r="231" spans="1:32 16384:16384" ht="58.5" customHeight="1" x14ac:dyDescent="0.25">
      <c r="A231" s="183" t="s">
        <v>1372</v>
      </c>
      <c r="B231" s="529" t="s">
        <v>1372</v>
      </c>
      <c r="C231" s="532" t="s">
        <v>2158</v>
      </c>
      <c r="D231" s="153">
        <v>0</v>
      </c>
      <c r="E231" s="153" t="s">
        <v>467</v>
      </c>
      <c r="F231" s="153" t="s">
        <v>1372</v>
      </c>
      <c r="G231" s="153" t="s">
        <v>19</v>
      </c>
      <c r="H231" s="153">
        <v>0</v>
      </c>
      <c r="I231" s="153">
        <v>0</v>
      </c>
      <c r="J231" s="153">
        <v>0</v>
      </c>
      <c r="K231" s="153" t="s">
        <v>19</v>
      </c>
      <c r="L231" s="153">
        <v>0</v>
      </c>
      <c r="M231" s="153" t="s">
        <v>19</v>
      </c>
      <c r="N231" s="153" t="s">
        <v>983</v>
      </c>
      <c r="O231" s="153" t="s">
        <v>19</v>
      </c>
      <c r="P231" s="153" t="str">
        <f>VLOOKUP($F231,'Plan de acci�n consolidado 2025'!$G$4:$X$484,11,0)</f>
        <v>Elaborar un plan de trabajo que defina las actividades,  fechas y responsbales, que permitan la implementación de la estrategia definida (plan de trabajo / único entregable)</v>
      </c>
      <c r="Q231" s="153">
        <f>VLOOKUP($F231,'Plan de acci�n consolidado 2025'!$G$4:$X$484,12,0)</f>
        <v>25</v>
      </c>
      <c r="R231" s="153">
        <f>VLOOKUP($F231,'Plan de acci�n consolidado 2025'!$G$4:$X$484,13,0)</f>
        <v>1</v>
      </c>
      <c r="S231" s="153" t="str">
        <f>VLOOKUP($F231,'Plan de acci�n consolidado 2025'!$G$4:$X$484,14,0)</f>
        <v>Númerica</v>
      </c>
      <c r="T231" s="153" t="str">
        <f>VLOOKUP($F231,'Plan de acci�n consolidado 2025'!$G$4:$X$484,15,0)</f>
        <v># de Plan de trabajo elaborado / 1 Plan de trabajo programado</v>
      </c>
      <c r="U231" s="182">
        <f>VLOOKUP($F231,'Plan de acci�n consolidado 2025'!$G$4:$X$484,16,0)</f>
        <v>45775</v>
      </c>
      <c r="V231" s="182">
        <f>VLOOKUP($F231,'Plan de acci�n consolidado 2025'!$G$4:$X$484,17,0)</f>
        <v>45793</v>
      </c>
      <c r="W231" s="153" t="str">
        <f>VLOOKUP($F231,'Plan de acci�n consolidado 2025'!$G$4:$X$484,18,0)</f>
        <v>141-GRUPO DE TRABAJO DE GESTIÓN DOCUMENTAL Y ARCHIVO</v>
      </c>
      <c r="X231" s="153">
        <v>7.5</v>
      </c>
      <c r="Y231" s="153">
        <v>100</v>
      </c>
      <c r="Z231" s="153" t="s">
        <v>2163</v>
      </c>
      <c r="AA231" s="291">
        <v>45793</v>
      </c>
      <c r="AB231" s="292">
        <v>100</v>
      </c>
      <c r="AC231" s="292" t="s">
        <v>2164</v>
      </c>
      <c r="AD231" s="291">
        <v>45793</v>
      </c>
      <c r="AE231" s="292">
        <v>95</v>
      </c>
      <c r="AF231" s="533">
        <v>7.5</v>
      </c>
    </row>
    <row r="232" spans="1:32 16384:16384" ht="58.5" customHeight="1" x14ac:dyDescent="0.25">
      <c r="A232" s="183" t="s">
        <v>1375</v>
      </c>
      <c r="B232" s="529" t="s">
        <v>1375</v>
      </c>
      <c r="C232" s="532" t="s">
        <v>2158</v>
      </c>
      <c r="D232" s="153">
        <v>0</v>
      </c>
      <c r="E232" s="153" t="s">
        <v>467</v>
      </c>
      <c r="F232" s="153" t="s">
        <v>1375</v>
      </c>
      <c r="G232" s="153" t="s">
        <v>19</v>
      </c>
      <c r="H232" s="153">
        <v>0</v>
      </c>
      <c r="I232" s="153">
        <v>0</v>
      </c>
      <c r="J232" s="153">
        <v>0</v>
      </c>
      <c r="K232" s="153" t="s">
        <v>19</v>
      </c>
      <c r="L232" s="153">
        <v>0</v>
      </c>
      <c r="M232" s="153" t="s">
        <v>19</v>
      </c>
      <c r="N232" s="153" t="s">
        <v>983</v>
      </c>
      <c r="O232" s="153" t="s">
        <v>19</v>
      </c>
      <c r="P232" s="153" t="str">
        <f>VLOOKUP($F232,'Plan de acci�n consolidado 2025'!$G$4:$X$484,11,0)</f>
        <v>Ejecutar las actividades del plan de trabajo planificadas para la vigencia 2025 (Seguimiento al plan de trabajo y evidencias de su cumplimiento)</v>
      </c>
      <c r="Q232" s="153">
        <f>VLOOKUP($F232,'Plan de acci�n consolidado 2025'!$G$4:$X$484,12,0)</f>
        <v>50</v>
      </c>
      <c r="R232" s="153">
        <f>VLOOKUP($F232,'Plan de acci�n consolidado 2025'!$G$4:$X$484,13,0)</f>
        <v>100</v>
      </c>
      <c r="S232" s="153" t="str">
        <f>VLOOKUP($F232,'Plan de acci�n consolidado 2025'!$G$4:$X$484,14,0)</f>
        <v>Porcentual</v>
      </c>
      <c r="T232" s="153" t="str">
        <f>VLOOKUP($F232,'Plan de acci�n consolidado 2025'!$G$4:$X$484,15,0)</f>
        <v>% de Avance logrado plan de trabajo / 100% de Avance propuesto plan de trabajo</v>
      </c>
      <c r="U232" s="182">
        <f>VLOOKUP($F232,'Plan de acci�n consolidado 2025'!$G$4:$X$484,16,0)</f>
        <v>45796</v>
      </c>
      <c r="V232" s="182">
        <f>VLOOKUP($F232,'Plan de acci�n consolidado 2025'!$G$4:$X$484,17,0)</f>
        <v>46010</v>
      </c>
      <c r="W232" s="153" t="str">
        <f>VLOOKUP($F232,'Plan de acci�n consolidado 2025'!$G$4:$X$484,18,0)</f>
        <v>141-GRUPO DE TRABAJO DE GESTIÓN DOCUMENTAL Y ARCHIVO</v>
      </c>
      <c r="X232" s="153">
        <v>15</v>
      </c>
      <c r="Y232" s="153">
        <v>45</v>
      </c>
      <c r="Z232" s="153" t="s">
        <v>2165</v>
      </c>
      <c r="AA232" s="291"/>
      <c r="AB232" s="292">
        <v>45</v>
      </c>
      <c r="AC232" s="292" t="s">
        <v>2166</v>
      </c>
      <c r="AD232" s="291"/>
      <c r="AE232" s="292">
        <v>0</v>
      </c>
      <c r="AF232" s="533">
        <v>6.75</v>
      </c>
    </row>
    <row r="233" spans="1:32 16384:16384" ht="58.5" customHeight="1" x14ac:dyDescent="0.25">
      <c r="A233" s="183" t="s">
        <v>1377</v>
      </c>
      <c r="B233" s="528" t="s">
        <v>1377</v>
      </c>
      <c r="C233" s="534" t="s">
        <v>2158</v>
      </c>
      <c r="D233" s="174">
        <v>0</v>
      </c>
      <c r="E233" s="174" t="s">
        <v>460</v>
      </c>
      <c r="F233" s="174" t="s">
        <v>1377</v>
      </c>
      <c r="G233" s="174" t="s">
        <v>19</v>
      </c>
      <c r="H233" s="174" t="s">
        <v>59</v>
      </c>
      <c r="I233" s="174" t="s">
        <v>1731</v>
      </c>
      <c r="J233" s="174" t="s">
        <v>1389</v>
      </c>
      <c r="K233" s="174" t="s">
        <v>1812</v>
      </c>
      <c r="L233" s="174">
        <v>0</v>
      </c>
      <c r="M233" s="174" t="s">
        <v>20</v>
      </c>
      <c r="N233" s="174" t="s">
        <v>983</v>
      </c>
      <c r="O233" s="174" t="s">
        <v>1567</v>
      </c>
      <c r="P233" s="174" t="str">
        <f>VLOOKUP($F233,'Plan de acci�n consolidado 2025'!$G$4:$X$484,11,0)</f>
        <v>Plan Institucional de Archivos publicado y ejecutado (Plan ejecutado con seguimiento / Link de publicación)</v>
      </c>
      <c r="Q233" s="174">
        <f>VLOOKUP($F233,'Plan de acci�n consolidado 2025'!$G$4:$X$484,12,0)</f>
        <v>30</v>
      </c>
      <c r="R233" s="174">
        <f>VLOOKUP($F233,'Plan de acci�n consolidado 2025'!$G$4:$X$484,13,0)</f>
        <v>100</v>
      </c>
      <c r="S233" s="174" t="str">
        <f>VLOOKUP($F233,'Plan de acci�n consolidado 2025'!$G$4:$X$484,14,0)</f>
        <v>Porcentual</v>
      </c>
      <c r="T233" s="174" t="str">
        <f>VLOOKUP($F233,'Plan de acci�n consolidado 2025'!$G$4:$X$484,15,0)</f>
        <v>% de Plan Institucional de Archivos publicado y ejecutado / 100% de Plan Institucional de Archivos a publicar y ejecutar</v>
      </c>
      <c r="U233" s="175">
        <f>VLOOKUP($F233,'Plan de acci�n consolidado 2025'!$G$4:$X$484,16,0)</f>
        <v>45671</v>
      </c>
      <c r="V233" s="175">
        <f>VLOOKUP($F233,'Plan de acci�n consolidado 2025'!$G$4:$X$484,17,0)</f>
        <v>46010</v>
      </c>
      <c r="W233" s="174" t="str">
        <f>VLOOKUP($F233,'Plan de acci�n consolidado 2025'!$G$4:$X$484,18,0)</f>
        <v>141-GRUPO DE TRABAJO DE GESTIÓN DOCUMENTAL Y ARCHIVO</v>
      </c>
      <c r="X233" s="174">
        <v>30</v>
      </c>
      <c r="Y233" s="174">
        <v>85</v>
      </c>
      <c r="Z233" s="174" t="s">
        <v>2167</v>
      </c>
      <c r="AA233" s="289"/>
      <c r="AB233" s="290">
        <v>61</v>
      </c>
      <c r="AC233" s="290" t="s">
        <v>2168</v>
      </c>
      <c r="AD233" s="289"/>
      <c r="AE233" s="290">
        <v>0</v>
      </c>
      <c r="AF233" s="535">
        <v>18.3</v>
      </c>
    </row>
    <row r="234" spans="1:32 16384:16384" ht="58.5" customHeight="1" x14ac:dyDescent="0.25">
      <c r="A234" s="66" t="s">
        <v>1379</v>
      </c>
      <c r="B234" s="288" t="s">
        <v>1379</v>
      </c>
      <c r="C234" s="532" t="s">
        <v>2158</v>
      </c>
      <c r="D234" s="153">
        <v>0</v>
      </c>
      <c r="E234" s="153" t="s">
        <v>467</v>
      </c>
      <c r="F234" s="153" t="s">
        <v>1379</v>
      </c>
      <c r="G234" s="153" t="s">
        <v>19</v>
      </c>
      <c r="H234" s="153">
        <v>0</v>
      </c>
      <c r="I234" s="153">
        <v>0</v>
      </c>
      <c r="J234" s="153">
        <v>0</v>
      </c>
      <c r="K234" s="153" t="s">
        <v>19</v>
      </c>
      <c r="L234" s="153">
        <v>0</v>
      </c>
      <c r="M234" s="153" t="s">
        <v>19</v>
      </c>
      <c r="N234" s="153" t="s">
        <v>983</v>
      </c>
      <c r="O234" s="153" t="s">
        <v>19</v>
      </c>
      <c r="P234" s="153" t="str">
        <f>VLOOKUP($F234,'Plan de acci�n consolidado 2025'!$G$4:$X$484,11,0)</f>
        <v>Actualizar y publicar el Plan Institucional de Archivo 2025 (Documento del Plan Institucional de Archivos, actualizado).)</v>
      </c>
      <c r="Q234" s="153">
        <f>VLOOKUP($F234,'Plan de acci�n consolidado 2025'!$G$4:$X$484,12,0)</f>
        <v>30</v>
      </c>
      <c r="R234" s="153">
        <f>VLOOKUP($F234,'Plan de acci�n consolidado 2025'!$G$4:$X$484,13,0)</f>
        <v>1</v>
      </c>
      <c r="S234" s="153" t="str">
        <f>VLOOKUP($F234,'Plan de acci�n consolidado 2025'!$G$4:$X$484,14,0)</f>
        <v>Númerica</v>
      </c>
      <c r="T234" s="153" t="str">
        <f>VLOOKUP($F234,'Plan de acci�n consolidado 2025'!$G$4:$X$484,15,0)</f>
        <v># de Documento del Plan Institucional de Archivos actualizados / 1 Documento del Plan Institucional de Archivos a actualizar</v>
      </c>
      <c r="U234" s="182">
        <f>VLOOKUP($F234,'Plan de acci�n consolidado 2025'!$G$4:$X$484,16,0)</f>
        <v>45671</v>
      </c>
      <c r="V234" s="182">
        <f>VLOOKUP($F234,'Plan de acci�n consolidado 2025'!$G$4:$X$484,17,0)</f>
        <v>45688</v>
      </c>
      <c r="W234" s="153" t="str">
        <f>VLOOKUP($F234,'Plan de acci�n consolidado 2025'!$G$4:$X$484,18,0)</f>
        <v>141-GRUPO DE TRABAJO DE GESTIÓN DOCUMENTAL Y ARCHIVO</v>
      </c>
      <c r="X234" s="153">
        <v>9</v>
      </c>
      <c r="Y234" s="153">
        <v>100</v>
      </c>
      <c r="Z234" s="153" t="s">
        <v>2169</v>
      </c>
      <c r="AA234" s="291">
        <v>45688</v>
      </c>
      <c r="AB234" s="292">
        <v>100</v>
      </c>
      <c r="AC234" s="292" t="s">
        <v>2170</v>
      </c>
      <c r="AD234" s="291">
        <v>45688</v>
      </c>
      <c r="AE234" s="292">
        <v>100</v>
      </c>
      <c r="AF234" s="533">
        <v>9</v>
      </c>
      <c r="XFD234" s="66"/>
    </row>
    <row r="235" spans="1:32 16384:16384" ht="58.5" customHeight="1" x14ac:dyDescent="0.25">
      <c r="A235" s="183" t="s">
        <v>1381</v>
      </c>
      <c r="B235" s="529" t="s">
        <v>1381</v>
      </c>
      <c r="C235" s="532" t="s">
        <v>2158</v>
      </c>
      <c r="D235" s="153">
        <v>0</v>
      </c>
      <c r="E235" s="153" t="s">
        <v>467</v>
      </c>
      <c r="F235" s="153" t="s">
        <v>1381</v>
      </c>
      <c r="G235" s="153" t="s">
        <v>19</v>
      </c>
      <c r="H235" s="153">
        <v>0</v>
      </c>
      <c r="I235" s="153">
        <v>0</v>
      </c>
      <c r="J235" s="153">
        <v>0</v>
      </c>
      <c r="K235" s="153" t="s">
        <v>19</v>
      </c>
      <c r="L235" s="153">
        <v>0</v>
      </c>
      <c r="M235" s="153" t="s">
        <v>19</v>
      </c>
      <c r="N235" s="153" t="s">
        <v>983</v>
      </c>
      <c r="O235" s="153" t="s">
        <v>19</v>
      </c>
      <c r="P235" s="153" t="str">
        <f>VLOOKUP($F235,'Plan de acci�n consolidado 2025'!$G$4:$X$484,11,0)</f>
        <v>Formular el plan institucional de Archivo (Documento de Plan de Trabajo para el seguimiento de la ejecución)</v>
      </c>
      <c r="Q235" s="153">
        <f>VLOOKUP($F235,'Plan de acci�n consolidado 2025'!$G$4:$X$484,12,0)</f>
        <v>30</v>
      </c>
      <c r="R235" s="153">
        <f>VLOOKUP($F235,'Plan de acci�n consolidado 2025'!$G$4:$X$484,13,0)</f>
        <v>1</v>
      </c>
      <c r="S235" s="153" t="str">
        <f>VLOOKUP($F235,'Plan de acci�n consolidado 2025'!$G$4:$X$484,14,0)</f>
        <v>Númerica</v>
      </c>
      <c r="T235" s="153" t="str">
        <f>VLOOKUP($F235,'Plan de acci�n consolidado 2025'!$G$4:$X$484,15,0)</f>
        <v># de Plan Institucional de Archivos formulado / 1 Plan Institucional de Archivos a formular</v>
      </c>
      <c r="U235" s="182">
        <f>VLOOKUP($F235,'Plan de acci�n consolidado 2025'!$G$4:$X$484,16,0)</f>
        <v>45671</v>
      </c>
      <c r="V235" s="182">
        <f>VLOOKUP($F235,'Plan de acci�n consolidado 2025'!$G$4:$X$484,17,0)</f>
        <v>45688</v>
      </c>
      <c r="W235" s="153" t="str">
        <f>VLOOKUP($F235,'Plan de acci�n consolidado 2025'!$G$4:$X$484,18,0)</f>
        <v>141-GRUPO DE TRABAJO DE GESTIÓN DOCUMENTAL Y ARCHIVO</v>
      </c>
      <c r="X235" s="153">
        <v>9</v>
      </c>
      <c r="Y235" s="153">
        <v>100</v>
      </c>
      <c r="Z235" s="153" t="s">
        <v>2171</v>
      </c>
      <c r="AA235" s="291">
        <v>45688</v>
      </c>
      <c r="AB235" s="292">
        <v>100</v>
      </c>
      <c r="AC235" s="292" t="s">
        <v>2172</v>
      </c>
      <c r="AD235" s="291">
        <v>45688</v>
      </c>
      <c r="AE235" s="292">
        <v>100</v>
      </c>
      <c r="AF235" s="533">
        <v>9</v>
      </c>
    </row>
    <row r="236" spans="1:32 16384:16384" ht="58.5" customHeight="1" x14ac:dyDescent="0.25">
      <c r="A236" s="183" t="s">
        <v>1383</v>
      </c>
      <c r="B236" s="529" t="s">
        <v>1383</v>
      </c>
      <c r="C236" s="532" t="s">
        <v>2158</v>
      </c>
      <c r="D236" s="153">
        <v>0</v>
      </c>
      <c r="E236" s="153" t="s">
        <v>467</v>
      </c>
      <c r="F236" s="153" t="s">
        <v>1383</v>
      </c>
      <c r="G236" s="153" t="s">
        <v>19</v>
      </c>
      <c r="H236" s="153">
        <v>0</v>
      </c>
      <c r="I236" s="153">
        <v>0</v>
      </c>
      <c r="J236" s="153">
        <v>0</v>
      </c>
      <c r="K236" s="153" t="s">
        <v>19</v>
      </c>
      <c r="L236" s="153">
        <v>0</v>
      </c>
      <c r="M236" s="153" t="s">
        <v>19</v>
      </c>
      <c r="N236" s="153" t="s">
        <v>983</v>
      </c>
      <c r="O236" s="153" t="s">
        <v>19</v>
      </c>
      <c r="P236" s="153" t="str">
        <f>VLOOKUP($F236,'Plan de acci�n consolidado 2025'!$G$4:$X$484,11,0)</f>
        <v>Ejecutar el Plan de Trabajo del Plan Institucional de Archivos 2025 (informes de avance de ejecución del plan de trabajo)</v>
      </c>
      <c r="Q236" s="153">
        <f>VLOOKUP($F236,'Plan de acci�n consolidado 2025'!$G$4:$X$484,12,0)</f>
        <v>40</v>
      </c>
      <c r="R236" s="153">
        <f>VLOOKUP($F236,'Plan de acci�n consolidado 2025'!$G$4:$X$484,13,0)</f>
        <v>100</v>
      </c>
      <c r="S236" s="153" t="str">
        <f>VLOOKUP($F236,'Plan de acci�n consolidado 2025'!$G$4:$X$484,14,0)</f>
        <v>Porcentual</v>
      </c>
      <c r="T236" s="153" t="str">
        <f>VLOOKUP($F236,'Plan de acci�n consolidado 2025'!$G$4:$X$484,15,0)</f>
        <v>% de Plan Institucional de Archivos ejecutado / 100% de Plan Institucional de Archivos a ejecutar</v>
      </c>
      <c r="U236" s="182">
        <f>VLOOKUP($F236,'Plan de acci�n consolidado 2025'!$G$4:$X$484,16,0)</f>
        <v>45691</v>
      </c>
      <c r="V236" s="182">
        <f>VLOOKUP($F236,'Plan de acci�n consolidado 2025'!$G$4:$X$484,17,0)</f>
        <v>46010</v>
      </c>
      <c r="W236" s="153" t="str">
        <f>VLOOKUP($F236,'Plan de acci�n consolidado 2025'!$G$4:$X$484,18,0)</f>
        <v>141-GRUPO DE TRABAJO DE GESTIÓN DOCUMENTAL Y ARCHIVO</v>
      </c>
      <c r="X236" s="153">
        <v>12</v>
      </c>
      <c r="Y236" s="153">
        <v>61</v>
      </c>
      <c r="Z236" s="153" t="s">
        <v>2173</v>
      </c>
      <c r="AA236" s="291"/>
      <c r="AB236" s="292">
        <v>61</v>
      </c>
      <c r="AC236" s="292" t="s">
        <v>2174</v>
      </c>
      <c r="AD236" s="291"/>
      <c r="AE236" s="292">
        <v>0</v>
      </c>
      <c r="AF236" s="533">
        <v>7.32</v>
      </c>
    </row>
    <row r="237" spans="1:32 16384:16384" ht="58.5" customHeight="1" x14ac:dyDescent="0.25">
      <c r="A237" s="183" t="s">
        <v>1385</v>
      </c>
      <c r="B237" s="528" t="s">
        <v>1385</v>
      </c>
      <c r="C237" s="534" t="s">
        <v>2158</v>
      </c>
      <c r="D237" s="174">
        <v>0</v>
      </c>
      <c r="E237" s="174" t="s">
        <v>460</v>
      </c>
      <c r="F237" s="174" t="s">
        <v>1385</v>
      </c>
      <c r="G237" s="174" t="s">
        <v>462</v>
      </c>
      <c r="H237" s="174" t="s">
        <v>9</v>
      </c>
      <c r="I237" s="174" t="s">
        <v>1396</v>
      </c>
      <c r="J237" s="174" t="s">
        <v>1434</v>
      </c>
      <c r="K237" s="174" t="s">
        <v>1812</v>
      </c>
      <c r="L237" s="174">
        <v>0</v>
      </c>
      <c r="M237" s="174" t="s">
        <v>22</v>
      </c>
      <c r="N237" s="174" t="s">
        <v>983</v>
      </c>
      <c r="O237" s="174">
        <v>0</v>
      </c>
      <c r="P237" s="174" t="str">
        <f>VLOOKUP($F237,'Plan de acci�n consolidado 2025'!$G$4:$X$484,11,0)</f>
        <v>Servicios complementarios de gestión documental con radicados de entrada, traslados y salidas, realizados.(Informe anual de servicios complementarios de gestión documental)</v>
      </c>
      <c r="Q237" s="174">
        <f>VLOOKUP($F237,'Plan de acci�n consolidado 2025'!$G$4:$X$484,12,0)</f>
        <v>40</v>
      </c>
      <c r="R237" s="174">
        <f>VLOOKUP($F237,'Plan de acci�n consolidado 2025'!$G$4:$X$484,13,0)</f>
        <v>3357800</v>
      </c>
      <c r="S237" s="174" t="str">
        <f>VLOOKUP($F237,'Plan de acci�n consolidado 2025'!$G$4:$X$484,14,0)</f>
        <v>Númerica</v>
      </c>
      <c r="T237" s="174" t="str">
        <f>VLOOKUP($F237,'Plan de acci�n consolidado 2025'!$G$4:$X$484,15,0)</f>
        <v># de Servicios complementarios de gestión documental realizados / 3357800 Servicios complementarios de gestión documental a realizar</v>
      </c>
      <c r="U237" s="175">
        <f>VLOOKUP($F237,'Plan de acci�n consolidado 2025'!$G$4:$X$484,16,0)</f>
        <v>45659</v>
      </c>
      <c r="V237" s="175">
        <f>VLOOKUP($F237,'Plan de acci�n consolidado 2025'!$G$4:$X$484,17,0)</f>
        <v>46022</v>
      </c>
      <c r="W237" s="174" t="str">
        <f>VLOOKUP($F237,'Plan de acci�n consolidado 2025'!$G$4:$X$484,18,0)</f>
        <v>141-GRUPO DE TRABAJO DE GESTIÓN DOCUMENTAL Y ARCHIVO</v>
      </c>
      <c r="X237" s="174">
        <v>40</v>
      </c>
      <c r="Y237" s="174">
        <v>82.51</v>
      </c>
      <c r="Z237" s="174" t="s">
        <v>2175</v>
      </c>
      <c r="AA237" s="289"/>
      <c r="AB237" s="290">
        <v>82</v>
      </c>
      <c r="AC237" s="290" t="s">
        <v>2176</v>
      </c>
      <c r="AD237" s="289"/>
      <c r="AE237" s="290">
        <v>0</v>
      </c>
      <c r="AF237" s="535">
        <v>32.799999999999997</v>
      </c>
    </row>
    <row r="238" spans="1:32 16384:16384" ht="58.5" customHeight="1" x14ac:dyDescent="0.25">
      <c r="A238" s="66" t="s">
        <v>1387</v>
      </c>
      <c r="B238" s="288" t="s">
        <v>1387</v>
      </c>
      <c r="C238" s="532" t="s">
        <v>2158</v>
      </c>
      <c r="D238" s="153">
        <v>0</v>
      </c>
      <c r="E238" s="153" t="s">
        <v>467</v>
      </c>
      <c r="F238" s="153" t="s">
        <v>1387</v>
      </c>
      <c r="G238" s="153" t="s">
        <v>19</v>
      </c>
      <c r="H238" s="153">
        <v>0</v>
      </c>
      <c r="I238" s="153">
        <v>0</v>
      </c>
      <c r="J238" s="153">
        <v>0</v>
      </c>
      <c r="K238" s="153" t="s">
        <v>19</v>
      </c>
      <c r="L238" s="153">
        <v>0</v>
      </c>
      <c r="M238" s="153" t="s">
        <v>19</v>
      </c>
      <c r="N238" s="153" t="s">
        <v>983</v>
      </c>
      <c r="O238" s="153" t="s">
        <v>19</v>
      </c>
      <c r="P238" s="153" t="str">
        <f>VLOOKUP($F238,'Plan de acci�n consolidado 2025'!$G$4:$X$484,11,0)</f>
        <v>Realizar los servicios complementarios de gestión a los documentos internos y externos radicados en la entidad (Informes de servicios complementarios de gestión documental)</v>
      </c>
      <c r="Q238" s="153">
        <f>VLOOKUP($F238,'Plan de acci�n consolidado 2025'!$G$4:$X$484,12,0)</f>
        <v>100</v>
      </c>
      <c r="R238" s="153">
        <f>VLOOKUP($F238,'Plan de acci�n consolidado 2025'!$G$4:$X$484,13,0)</f>
        <v>3357800</v>
      </c>
      <c r="S238" s="153" t="str">
        <f>VLOOKUP($F238,'Plan de acci�n consolidado 2025'!$G$4:$X$484,14,0)</f>
        <v>Númerica</v>
      </c>
      <c r="T238" s="153" t="str">
        <f>VLOOKUP($F238,'Plan de acci�n consolidado 2025'!$G$4:$X$484,15,0)</f>
        <v># de Servicios complementarios de gestión documental realizados / 3357800 Servicios complementarios de gestión documental a realizar</v>
      </c>
      <c r="U238" s="182">
        <f>VLOOKUP($F238,'Plan de acci�n consolidado 2025'!$G$4:$X$484,16,0)</f>
        <v>45659</v>
      </c>
      <c r="V238" s="182">
        <f>VLOOKUP($F238,'Plan de acci�n consolidado 2025'!$G$4:$X$484,17,0)</f>
        <v>46022</v>
      </c>
      <c r="W238" s="153" t="str">
        <f>VLOOKUP($F238,'Plan de acci�n consolidado 2025'!$G$4:$X$484,18,0)</f>
        <v>141-GRUPO DE TRABAJO DE GESTIÓN DOCUMENTAL Y ARCHIVO</v>
      </c>
      <c r="X238" s="153">
        <v>40</v>
      </c>
      <c r="Y238" s="153">
        <v>82.51</v>
      </c>
      <c r="Z238" s="153" t="s">
        <v>2177</v>
      </c>
      <c r="AA238" s="291"/>
      <c r="AB238" s="292">
        <v>82</v>
      </c>
      <c r="AC238" s="292" t="s">
        <v>2178</v>
      </c>
      <c r="AD238" s="291"/>
      <c r="AE238" s="292">
        <v>0</v>
      </c>
      <c r="AF238" s="533">
        <v>32.799999999999997</v>
      </c>
      <c r="XFD238" s="66"/>
    </row>
    <row r="239" spans="1:32 16384:16384" ht="58.5" customHeight="1" x14ac:dyDescent="0.25">
      <c r="A239" s="183" t="s">
        <v>678</v>
      </c>
      <c r="B239" s="528" t="s">
        <v>678</v>
      </c>
      <c r="C239" s="534" t="s">
        <v>2518</v>
      </c>
      <c r="D239" s="174">
        <v>1</v>
      </c>
      <c r="E239" s="174" t="s">
        <v>460</v>
      </c>
      <c r="F239" s="174" t="s">
        <v>678</v>
      </c>
      <c r="G239" s="174" t="s">
        <v>679</v>
      </c>
      <c r="H239" s="174" t="s">
        <v>59</v>
      </c>
      <c r="I239" s="174" t="s">
        <v>1731</v>
      </c>
      <c r="J239" s="174" t="s">
        <v>1389</v>
      </c>
      <c r="K239" s="174" t="s">
        <v>1812</v>
      </c>
      <c r="L239" s="174">
        <v>0</v>
      </c>
      <c r="M239" s="174" t="s">
        <v>19</v>
      </c>
      <c r="N239" s="174" t="s">
        <v>1388</v>
      </c>
      <c r="O239" s="174">
        <v>0</v>
      </c>
      <c r="P239" s="174" t="str">
        <f>VLOOKUP($F239,'Plan de acci�n consolidado 2025'!$G$4:$X$484,11,0)</f>
        <v>Diagnóstico de necesidades que permita realizar el seguimiento del ciclo de contratación, elaborado  (Documento diagnostico )</v>
      </c>
      <c r="Q239" s="174">
        <f>VLOOKUP($F239,'Plan de acci�n consolidado 2025'!$G$4:$X$484,12,0)</f>
        <v>100</v>
      </c>
      <c r="R239" s="174">
        <f>VLOOKUP($F239,'Plan de acci�n consolidado 2025'!$G$4:$X$484,13,0)</f>
        <v>1</v>
      </c>
      <c r="S239" s="174" t="str">
        <f>VLOOKUP($F239,'Plan de acci�n consolidado 2025'!$G$4:$X$484,14,0)</f>
        <v>Númerica</v>
      </c>
      <c r="T239" s="174" t="str">
        <f>VLOOKUP($F239,'Plan de acci�n consolidado 2025'!$G$4:$X$484,15,0)</f>
        <v># de Documento elaborado / 1 Documentos programados</v>
      </c>
      <c r="U239" s="175">
        <f>VLOOKUP($F239,'Plan de acci�n consolidado 2025'!$G$4:$X$484,16,0)</f>
        <v>45839</v>
      </c>
      <c r="V239" s="175">
        <f>VLOOKUP($F239,'Plan de acci�n consolidado 2025'!$G$4:$X$484,17,0)</f>
        <v>45989</v>
      </c>
      <c r="W239" s="174" t="str">
        <f>VLOOKUP($F239,'Plan de acci�n consolidado 2025'!$G$4:$X$484,18,0)</f>
        <v>105-GRUPO DE TRABAJO DE CONTRATACIÓN;
20-OFICINA DE TECNOLOGÍA E INFORMÁTICA</v>
      </c>
      <c r="X239" s="174">
        <v>100</v>
      </c>
      <c r="Y239" s="174">
        <v>0</v>
      </c>
      <c r="Z239" s="174" t="s">
        <v>2519</v>
      </c>
      <c r="AA239" s="289"/>
      <c r="AB239" s="290">
        <v>0</v>
      </c>
      <c r="AC239" s="290" t="s">
        <v>2520</v>
      </c>
      <c r="AD239" s="289"/>
      <c r="AE239" s="290">
        <v>0</v>
      </c>
      <c r="AF239" s="535">
        <v>0</v>
      </c>
    </row>
    <row r="240" spans="1:32 16384:16384" ht="58.5" customHeight="1" x14ac:dyDescent="0.25">
      <c r="A240" s="183" t="s">
        <v>682</v>
      </c>
      <c r="B240" s="529" t="s">
        <v>682</v>
      </c>
      <c r="C240" s="532" t="s">
        <v>2518</v>
      </c>
      <c r="D240" s="153">
        <v>1</v>
      </c>
      <c r="E240" s="153" t="s">
        <v>467</v>
      </c>
      <c r="F240" s="153" t="s">
        <v>682</v>
      </c>
      <c r="G240" s="153" t="s">
        <v>19</v>
      </c>
      <c r="H240" s="153">
        <v>0</v>
      </c>
      <c r="I240" s="153">
        <v>0</v>
      </c>
      <c r="J240" s="153">
        <v>0</v>
      </c>
      <c r="K240" s="153" t="s">
        <v>19</v>
      </c>
      <c r="L240" s="153">
        <v>0</v>
      </c>
      <c r="M240" s="153" t="s">
        <v>19</v>
      </c>
      <c r="N240" s="153" t="s">
        <v>1388</v>
      </c>
      <c r="O240" s="153" t="s">
        <v>19</v>
      </c>
      <c r="P240" s="153" t="str">
        <f>VLOOKUP($F240,'Plan de acci�n consolidado 2025'!$G$4:$X$484,11,0)</f>
        <v>Identificar las necesidades de  ajuste a herramientas tecnológicas para el seguimiento del ciclo  de contratción (Documento con las necesidades identificadas)</v>
      </c>
      <c r="Q240" s="153">
        <f>VLOOKUP($F240,'Plan de acci�n consolidado 2025'!$G$4:$X$484,12,0)</f>
        <v>100</v>
      </c>
      <c r="R240" s="153">
        <f>VLOOKUP($F240,'Plan de acci�n consolidado 2025'!$G$4:$X$484,13,0)</f>
        <v>1</v>
      </c>
      <c r="S240" s="153" t="str">
        <f>VLOOKUP($F240,'Plan de acci�n consolidado 2025'!$G$4:$X$484,14,0)</f>
        <v>Númerica</v>
      </c>
      <c r="T240" s="153" t="str">
        <f>VLOOKUP($F240,'Plan de acci�n consolidado 2025'!$G$4:$X$484,15,0)</f>
        <v># de Documento elaborado / 1 Documento previsto a elaborar</v>
      </c>
      <c r="U240" s="182">
        <f>VLOOKUP($F240,'Plan de acci�n consolidado 2025'!$G$4:$X$484,16,0)</f>
        <v>45839</v>
      </c>
      <c r="V240" s="182">
        <f>VLOOKUP($F240,'Plan de acci�n consolidado 2025'!$G$4:$X$484,17,0)</f>
        <v>45930</v>
      </c>
      <c r="W240" s="153" t="str">
        <f>VLOOKUP($F240,'Plan de acci�n consolidado 2025'!$G$4:$X$484,18,0)</f>
        <v>105-GRUPO DE TRABAJO DE CONTRATACIÓN;
20-OFICINA DE TECNOLOGÍA E INFORMÁTICA</v>
      </c>
      <c r="X240" s="153">
        <v>100</v>
      </c>
      <c r="Y240" s="153">
        <v>100</v>
      </c>
      <c r="Z240" s="153" t="s">
        <v>2521</v>
      </c>
      <c r="AA240" s="291"/>
      <c r="AB240" s="292">
        <v>100</v>
      </c>
      <c r="AC240" s="292" t="s">
        <v>2522</v>
      </c>
      <c r="AD240" s="291"/>
      <c r="AE240" s="292">
        <v>100</v>
      </c>
      <c r="AF240" s="533">
        <v>100</v>
      </c>
    </row>
    <row r="241" spans="1:32 16384:16384" ht="58.5" customHeight="1" x14ac:dyDescent="0.25">
      <c r="A241" s="183" t="s">
        <v>684</v>
      </c>
      <c r="B241" s="529" t="s">
        <v>684</v>
      </c>
      <c r="C241" s="532" t="s">
        <v>2518</v>
      </c>
      <c r="D241" s="153">
        <v>1</v>
      </c>
      <c r="E241" s="153" t="s">
        <v>1847</v>
      </c>
      <c r="F241" s="153" t="s">
        <v>684</v>
      </c>
      <c r="G241" s="153" t="s">
        <v>19</v>
      </c>
      <c r="H241" s="153">
        <v>0</v>
      </c>
      <c r="I241" s="153">
        <v>0</v>
      </c>
      <c r="J241" s="153">
        <v>0</v>
      </c>
      <c r="K241" s="153" t="s">
        <v>19</v>
      </c>
      <c r="L241" s="153">
        <v>0</v>
      </c>
      <c r="M241" s="153" t="s">
        <v>19</v>
      </c>
      <c r="N241" s="153" t="s">
        <v>1388</v>
      </c>
      <c r="O241" s="153" t="s">
        <v>19</v>
      </c>
      <c r="P241" s="153" t="str">
        <f>VLOOKUP($F241,'Plan de acci�n consolidado 2025'!$G$4:$X$484,11,0)</f>
        <v>Emitir concepto de viabilidad técnica con base en las necesidades identificadas (Concepto diagnóstico entregado)</v>
      </c>
      <c r="Q241" s="153">
        <f>VLOOKUP($F241,'Plan de acci�n consolidado 2025'!$G$4:$X$484,12,0)</f>
        <v>0</v>
      </c>
      <c r="R241" s="153">
        <f>VLOOKUP($F241,'Plan de acci�n consolidado 2025'!$G$4:$X$484,13,0)</f>
        <v>1</v>
      </c>
      <c r="S241" s="153" t="str">
        <f>VLOOKUP($F241,'Plan de acci�n consolidado 2025'!$G$4:$X$484,14,0)</f>
        <v>Númerica</v>
      </c>
      <c r="T241" s="153" t="str">
        <f>VLOOKUP($F241,'Plan de acci�n consolidado 2025'!$G$4:$X$484,15,0)</f>
        <v># de Concepto diagnóstico entregado / 1 Concepto diagnóstico prrevisto a entregar</v>
      </c>
      <c r="U241" s="182">
        <f>VLOOKUP($F241,'Plan de acci�n consolidado 2025'!$G$4:$X$484,16,0)</f>
        <v>45931</v>
      </c>
      <c r="V241" s="182">
        <f>VLOOKUP($F241,'Plan de acci�n consolidado 2025'!$G$4:$X$484,17,0)</f>
        <v>45989</v>
      </c>
      <c r="W241" s="153" t="str">
        <f>VLOOKUP($F241,'Plan de acci�n consolidado 2025'!$G$4:$X$484,18,0)</f>
        <v>20-OFICINA DE TECNOLOGÍA E INFORMÁTICA</v>
      </c>
      <c r="X241" s="153">
        <v>0</v>
      </c>
      <c r="Y241" s="153">
        <v>0</v>
      </c>
      <c r="Z241" s="153">
        <v>0</v>
      </c>
      <c r="AA241" s="291"/>
      <c r="AB241" s="292">
        <v>0</v>
      </c>
      <c r="AC241" s="292">
        <v>0</v>
      </c>
      <c r="AD241" s="291"/>
      <c r="AE241" s="292">
        <v>0</v>
      </c>
      <c r="AF241" s="533">
        <v>0</v>
      </c>
    </row>
    <row r="242" spans="1:32 16384:16384" ht="58.5" customHeight="1" x14ac:dyDescent="0.25">
      <c r="A242" s="183" t="s">
        <v>1018</v>
      </c>
      <c r="B242" s="528" t="s">
        <v>1018</v>
      </c>
      <c r="C242" s="534" t="s">
        <v>2061</v>
      </c>
      <c r="D242" s="174">
        <v>3</v>
      </c>
      <c r="E242" s="174" t="s">
        <v>460</v>
      </c>
      <c r="F242" s="174" t="s">
        <v>1018</v>
      </c>
      <c r="G242" s="174" t="s">
        <v>679</v>
      </c>
      <c r="H242" s="174" t="s">
        <v>9</v>
      </c>
      <c r="I242" s="174" t="s">
        <v>1396</v>
      </c>
      <c r="J242" s="174" t="s">
        <v>1434</v>
      </c>
      <c r="K242" s="174" t="s">
        <v>19</v>
      </c>
      <c r="L242" s="174">
        <v>0</v>
      </c>
      <c r="M242" s="174" t="s">
        <v>34</v>
      </c>
      <c r="N242" s="174" t="s">
        <v>614</v>
      </c>
      <c r="O242" s="174">
        <v>0</v>
      </c>
      <c r="P242" s="174" t="str">
        <f>VLOOKUP($F242,'Plan de acci�n consolidado 2025'!$G$4:$X$484,11,0)</f>
        <v>Niveles de congestión de los procesos admitidos y pendientes de decisión a 31 de diciembre de 2024, en materia de Competencia Desleal y Propiedad Industrial, reducidos. (Informe final que liste el número de procesos de Competencia Desleal y Propiedad Industrial admitidos y pendientes de decisión a 31 de diciembre de 2024 y cuales de ellos fueron finalizados)</v>
      </c>
      <c r="Q242" s="174">
        <f>VLOOKUP($F242,'Plan de acci�n consolidado 2025'!$G$4:$X$484,12,0)</f>
        <v>16</v>
      </c>
      <c r="R242" s="174">
        <f>VLOOKUP($F242,'Plan de acci�n consolidado 2025'!$G$4:$X$484,13,0)</f>
        <v>137</v>
      </c>
      <c r="S242" s="174" t="str">
        <f>VLOOKUP($F242,'Plan de acci�n consolidado 2025'!$G$4:$X$484,14,0)</f>
        <v>Númerica</v>
      </c>
      <c r="T242" s="174" t="str">
        <f>VLOOKUP($F242,'Plan de acci�n consolidado 2025'!$G$4:$X$484,15,0)</f>
        <v># de demandas gestionadas / 137 demandas a gestionar</v>
      </c>
      <c r="U242" s="175">
        <f>VLOOKUP($F242,'Plan de acci�n consolidado 2025'!$G$4:$X$484,16,0)</f>
        <v>45677</v>
      </c>
      <c r="V242" s="175">
        <f>VLOOKUP($F242,'Plan de acci�n consolidado 2025'!$G$4:$X$484,17,0)</f>
        <v>46003</v>
      </c>
      <c r="W242" s="174" t="str">
        <f>VLOOKUP($F242,'Plan de acci�n consolidado 2025'!$G$4:$X$484,18,0)</f>
        <v>4000-DESPACHO DEL SUPERINTENDENTE DELEGADO PARA ASUNTOS JURISDICCIONALES</v>
      </c>
      <c r="X242" s="174">
        <v>16</v>
      </c>
      <c r="Y242" s="174">
        <v>84</v>
      </c>
      <c r="Z242" s="174" t="s">
        <v>2063</v>
      </c>
      <c r="AA242" s="289"/>
      <c r="AB242" s="290">
        <v>85</v>
      </c>
      <c r="AC242" s="290" t="s">
        <v>2064</v>
      </c>
      <c r="AD242" s="289"/>
      <c r="AE242" s="290">
        <v>0</v>
      </c>
      <c r="AF242" s="535">
        <v>13.6</v>
      </c>
    </row>
    <row r="243" spans="1:32 16384:16384" ht="58.5" customHeight="1" x14ac:dyDescent="0.25">
      <c r="A243" s="66" t="s">
        <v>1019</v>
      </c>
      <c r="B243" s="288" t="s">
        <v>1019</v>
      </c>
      <c r="C243" s="532" t="s">
        <v>2061</v>
      </c>
      <c r="D243" s="153">
        <v>3</v>
      </c>
      <c r="E243" s="153" t="s">
        <v>467</v>
      </c>
      <c r="F243" s="153" t="s">
        <v>1019</v>
      </c>
      <c r="G243" s="153" t="s">
        <v>19</v>
      </c>
      <c r="H243" s="153">
        <v>0</v>
      </c>
      <c r="I243" s="153">
        <v>0</v>
      </c>
      <c r="J243" s="153">
        <v>0</v>
      </c>
      <c r="K243" s="153" t="s">
        <v>19</v>
      </c>
      <c r="L243" s="153">
        <v>0</v>
      </c>
      <c r="M243" s="153" t="s">
        <v>19</v>
      </c>
      <c r="N243" s="153" t="s">
        <v>614</v>
      </c>
      <c r="O243" s="153" t="s">
        <v>19</v>
      </c>
      <c r="P243" s="153" t="str">
        <f>VLOOKUP($F243,'Plan de acci�n consolidado 2025'!$G$4:$X$484,11,0)</f>
        <v>Finalizar acciones de competencia desleal y propiedad industrial que hayan sido admitidas a 31 de diciembre de 2024. (Listado mensual en Excel de autos o sentencias finalizados)</v>
      </c>
      <c r="Q243" s="153">
        <f>VLOOKUP($F243,'Plan de acci�n consolidado 2025'!$G$4:$X$484,12,0)</f>
        <v>100</v>
      </c>
      <c r="R243" s="153">
        <f>VLOOKUP($F243,'Plan de acci�n consolidado 2025'!$G$4:$X$484,13,0)</f>
        <v>137</v>
      </c>
      <c r="S243" s="153" t="str">
        <f>VLOOKUP($F243,'Plan de acci�n consolidado 2025'!$G$4:$X$484,14,0)</f>
        <v>Númerica</v>
      </c>
      <c r="T243" s="153" t="str">
        <f>VLOOKUP($F243,'Plan de acci�n consolidado 2025'!$G$4:$X$484,15,0)</f>
        <v># de demandas gestionadas / 137 demandas a gestionar</v>
      </c>
      <c r="U243" s="182">
        <f>VLOOKUP($F243,'Plan de acci�n consolidado 2025'!$G$4:$X$484,16,0)</f>
        <v>45677</v>
      </c>
      <c r="V243" s="182">
        <f>VLOOKUP($F243,'Plan de acci�n consolidado 2025'!$G$4:$X$484,17,0)</f>
        <v>46003</v>
      </c>
      <c r="W243" s="153" t="str">
        <f>VLOOKUP($F243,'Plan de acci�n consolidado 2025'!$G$4:$X$484,18,0)</f>
        <v>4000-DESPACHO DEL SUPERINTENDENTE DELEGADO PARA ASUNTOS JURISDICCIONALES</v>
      </c>
      <c r="X243" s="153">
        <v>16</v>
      </c>
      <c r="Y243" s="153">
        <v>84</v>
      </c>
      <c r="Z243" s="153" t="s">
        <v>2065</v>
      </c>
      <c r="AA243" s="291"/>
      <c r="AB243" s="292">
        <v>85</v>
      </c>
      <c r="AC243" s="292" t="s">
        <v>2066</v>
      </c>
      <c r="AD243" s="291"/>
      <c r="AE243" s="292">
        <v>0</v>
      </c>
      <c r="AF243" s="533">
        <v>13.6</v>
      </c>
      <c r="XFD243" s="66"/>
    </row>
    <row r="244" spans="1:32 16384:16384" ht="58.5" customHeight="1" x14ac:dyDescent="0.25">
      <c r="A244" s="183" t="s">
        <v>1020</v>
      </c>
      <c r="B244" s="528" t="s">
        <v>1020</v>
      </c>
      <c r="C244" s="534" t="s">
        <v>2061</v>
      </c>
      <c r="D244" s="174">
        <v>3</v>
      </c>
      <c r="E244" s="174" t="s">
        <v>460</v>
      </c>
      <c r="F244" s="174" t="s">
        <v>1020</v>
      </c>
      <c r="G244" s="174" t="s">
        <v>679</v>
      </c>
      <c r="H244" s="174" t="s">
        <v>9</v>
      </c>
      <c r="I244" s="174" t="s">
        <v>1396</v>
      </c>
      <c r="J244" s="174" t="s">
        <v>1434</v>
      </c>
      <c r="K244" s="174" t="s">
        <v>19</v>
      </c>
      <c r="L244" s="174">
        <v>0</v>
      </c>
      <c r="M244" s="174" t="s">
        <v>34</v>
      </c>
      <c r="N244" s="174" t="s">
        <v>614</v>
      </c>
      <c r="O244" s="174">
        <v>0</v>
      </c>
      <c r="P244" s="174" t="str">
        <f>VLOOKUP($F244,'Plan de acci�n consolidado 2025'!$G$4:$X$484,11,0)</f>
        <v>Demandas de protección al consumidor, en fase de calificación, gestionadas. (Informe consolidado/ único entregable)..</v>
      </c>
      <c r="Q244" s="174">
        <f>VLOOKUP($F244,'Plan de acci�n consolidado 2025'!$G$4:$X$484,12,0)</f>
        <v>17</v>
      </c>
      <c r="R244" s="174">
        <f>VLOOKUP($F244,'Plan de acci�n consolidado 2025'!$G$4:$X$484,13,0)</f>
        <v>43000</v>
      </c>
      <c r="S244" s="174" t="str">
        <f>VLOOKUP($F244,'Plan de acci�n consolidado 2025'!$G$4:$X$484,14,0)</f>
        <v>Númerica</v>
      </c>
      <c r="T244" s="174" t="str">
        <f>VLOOKUP($F244,'Plan de acci�n consolidado 2025'!$G$4:$X$484,15,0)</f>
        <v># de Acciones de protección al consumidor gestionadas / 43000 Acciones de protección al consumidor por gestionar</v>
      </c>
      <c r="U244" s="175">
        <f>VLOOKUP($F244,'Plan de acci�n consolidado 2025'!$G$4:$X$484,16,0)</f>
        <v>45677</v>
      </c>
      <c r="V244" s="175">
        <f>VLOOKUP($F244,'Plan de acci�n consolidado 2025'!$G$4:$X$484,17,0)</f>
        <v>46003</v>
      </c>
      <c r="W244" s="174" t="str">
        <f>VLOOKUP($F244,'Plan de acci�n consolidado 2025'!$G$4:$X$484,18,0)</f>
        <v>4000-DESPACHO DEL SUPERINTENDENTE DELEGADO PARA ASUNTOS JURISDICCIONALES</v>
      </c>
      <c r="X244" s="174">
        <v>17</v>
      </c>
      <c r="Y244" s="174">
        <v>85</v>
      </c>
      <c r="Z244" s="174" t="s">
        <v>2068</v>
      </c>
      <c r="AA244" s="289"/>
      <c r="AB244" s="290">
        <v>85</v>
      </c>
      <c r="AC244" s="290" t="s">
        <v>2069</v>
      </c>
      <c r="AD244" s="289"/>
      <c r="AE244" s="290">
        <v>0</v>
      </c>
      <c r="AF244" s="535">
        <v>14.45</v>
      </c>
    </row>
    <row r="245" spans="1:32 16384:16384" ht="58.5" customHeight="1" x14ac:dyDescent="0.25">
      <c r="A245" s="183" t="s">
        <v>1021</v>
      </c>
      <c r="B245" s="529" t="s">
        <v>1021</v>
      </c>
      <c r="C245" s="532" t="s">
        <v>2061</v>
      </c>
      <c r="D245" s="153">
        <v>3</v>
      </c>
      <c r="E245" s="153" t="s">
        <v>467</v>
      </c>
      <c r="F245" s="153" t="s">
        <v>1021</v>
      </c>
      <c r="G245" s="153" t="s">
        <v>19</v>
      </c>
      <c r="H245" s="153">
        <v>0</v>
      </c>
      <c r="I245" s="153">
        <v>0</v>
      </c>
      <c r="J245" s="153">
        <v>0</v>
      </c>
      <c r="K245" s="153" t="s">
        <v>19</v>
      </c>
      <c r="L245" s="153">
        <v>0</v>
      </c>
      <c r="M245" s="153" t="s">
        <v>19</v>
      </c>
      <c r="N245" s="153" t="s">
        <v>614</v>
      </c>
      <c r="O245" s="153" t="s">
        <v>19</v>
      </c>
      <c r="P245" s="153" t="str">
        <f>VLOOKUP($F245,'Plan de acci�n consolidado 2025'!$G$4:$X$484,11,0)</f>
        <v>Gestionar las demandas de protección al consumidor (Informe mensual consolidado/ único entregable)</v>
      </c>
      <c r="Q245" s="153">
        <f>VLOOKUP($F245,'Plan de acci�n consolidado 2025'!$G$4:$X$484,12,0)</f>
        <v>100</v>
      </c>
      <c r="R245" s="153">
        <f>VLOOKUP($F245,'Plan de acci�n consolidado 2025'!$G$4:$X$484,13,0)</f>
        <v>43000</v>
      </c>
      <c r="S245" s="153" t="str">
        <f>VLOOKUP($F245,'Plan de acci�n consolidado 2025'!$G$4:$X$484,14,0)</f>
        <v>Númerica</v>
      </c>
      <c r="T245" s="153" t="str">
        <f>VLOOKUP($F245,'Plan de acci�n consolidado 2025'!$G$4:$X$484,15,0)</f>
        <v># de Acciones de protección al consumidor gestionadas / 43000 Acciones de protección al consumidor por gestionar</v>
      </c>
      <c r="U245" s="182">
        <f>VLOOKUP($F245,'Plan de acci�n consolidado 2025'!$G$4:$X$484,16,0)</f>
        <v>45677</v>
      </c>
      <c r="V245" s="182">
        <f>VLOOKUP($F245,'Plan de acci�n consolidado 2025'!$G$4:$X$484,17,0)</f>
        <v>46003</v>
      </c>
      <c r="W245" s="153" t="str">
        <f>VLOOKUP($F245,'Plan de acci�n consolidado 2025'!$G$4:$X$484,18,0)</f>
        <v>4000-DESPACHO DEL SUPERINTENDENTE DELEGADO PARA ASUNTOS JURISDICCIONALES</v>
      </c>
      <c r="X245" s="153">
        <v>17</v>
      </c>
      <c r="Y245" s="153">
        <v>85</v>
      </c>
      <c r="Z245" s="153" t="s">
        <v>2070</v>
      </c>
      <c r="AA245" s="291"/>
      <c r="AB245" s="292">
        <v>85</v>
      </c>
      <c r="AC245" s="292" t="s">
        <v>2071</v>
      </c>
      <c r="AD245" s="291"/>
      <c r="AE245" s="292">
        <v>0</v>
      </c>
      <c r="AF245" s="533">
        <v>14.45</v>
      </c>
    </row>
    <row r="246" spans="1:32 16384:16384" ht="58.5" customHeight="1" x14ac:dyDescent="0.25">
      <c r="A246" s="183" t="s">
        <v>1022</v>
      </c>
      <c r="B246" s="528" t="s">
        <v>1022</v>
      </c>
      <c r="C246" s="534" t="s">
        <v>2061</v>
      </c>
      <c r="D246" s="174">
        <v>3</v>
      </c>
      <c r="E246" s="174" t="s">
        <v>460</v>
      </c>
      <c r="F246" s="174" t="s">
        <v>1022</v>
      </c>
      <c r="G246" s="174" t="s">
        <v>679</v>
      </c>
      <c r="H246" s="174" t="s">
        <v>9</v>
      </c>
      <c r="I246" s="174" t="s">
        <v>1396</v>
      </c>
      <c r="J246" s="174" t="s">
        <v>1434</v>
      </c>
      <c r="K246" s="174" t="s">
        <v>1812</v>
      </c>
      <c r="L246" s="174">
        <v>0</v>
      </c>
      <c r="M246" s="174" t="s">
        <v>34</v>
      </c>
      <c r="N246" s="174" t="s">
        <v>614</v>
      </c>
      <c r="O246" s="174">
        <v>0</v>
      </c>
      <c r="P246" s="174" t="str">
        <f>VLOOKUP($F246,'Plan de acci�n consolidado 2025'!$G$4:$X$484,11,0)</f>
        <v>Niveles de congestión de los procesos admitidos y pendientes de decisión a 31 de marzo de 2025, en materia de Protección al Consumidor, reducidos. (Informe final que liste los autos o sentencias admitidos, finalizados)</v>
      </c>
      <c r="Q246" s="174">
        <f>VLOOKUP($F246,'Plan de acci�n consolidado 2025'!$G$4:$X$484,12,0)</f>
        <v>17</v>
      </c>
      <c r="R246" s="174">
        <f>VLOOKUP($F246,'Plan de acci�n consolidado 2025'!$G$4:$X$484,13,0)</f>
        <v>22000</v>
      </c>
      <c r="S246" s="174" t="str">
        <f>VLOOKUP($F246,'Plan de acci�n consolidado 2025'!$G$4:$X$484,14,0)</f>
        <v>Númerica</v>
      </c>
      <c r="T246" s="174" t="str">
        <f>VLOOKUP($F246,'Plan de acci�n consolidado 2025'!$G$4:$X$484,15,0)</f>
        <v># de procesos de protección al consumidor finalizados / 22000 Procesos de protección al consumidor a finalizar</v>
      </c>
      <c r="U246" s="175">
        <f>VLOOKUP($F246,'Plan de acci�n consolidado 2025'!$G$4:$X$484,16,0)</f>
        <v>45677</v>
      </c>
      <c r="V246" s="175">
        <f>VLOOKUP($F246,'Plan de acci�n consolidado 2025'!$G$4:$X$484,17,0)</f>
        <v>46003</v>
      </c>
      <c r="W246" s="174" t="str">
        <f>VLOOKUP($F246,'Plan de acci�n consolidado 2025'!$G$4:$X$484,18,0)</f>
        <v>4000-DESPACHO DEL SUPERINTENDENTE DELEGADO PARA ASUNTOS JURISDICCIONALES</v>
      </c>
      <c r="X246" s="174">
        <v>17</v>
      </c>
      <c r="Y246" s="174">
        <v>77</v>
      </c>
      <c r="Z246" s="174" t="s">
        <v>2074</v>
      </c>
      <c r="AA246" s="289"/>
      <c r="AB246" s="290">
        <v>78</v>
      </c>
      <c r="AC246" s="290" t="s">
        <v>2075</v>
      </c>
      <c r="AD246" s="289"/>
      <c r="AE246" s="290">
        <v>0</v>
      </c>
      <c r="AF246" s="535">
        <v>13.26</v>
      </c>
    </row>
    <row r="247" spans="1:32 16384:16384" ht="58.5" customHeight="1" x14ac:dyDescent="0.25">
      <c r="A247" s="183" t="s">
        <v>1023</v>
      </c>
      <c r="B247" s="529" t="s">
        <v>1023</v>
      </c>
      <c r="C247" s="532" t="s">
        <v>2061</v>
      </c>
      <c r="D247" s="153">
        <v>3</v>
      </c>
      <c r="E247" s="153" t="s">
        <v>467</v>
      </c>
      <c r="F247" s="153" t="s">
        <v>1023</v>
      </c>
      <c r="G247" s="153" t="s">
        <v>19</v>
      </c>
      <c r="H247" s="153">
        <v>0</v>
      </c>
      <c r="I247" s="153">
        <v>0</v>
      </c>
      <c r="J247" s="153">
        <v>0</v>
      </c>
      <c r="K247" s="153" t="s">
        <v>19</v>
      </c>
      <c r="L247" s="153">
        <v>0</v>
      </c>
      <c r="M247" s="153" t="s">
        <v>19</v>
      </c>
      <c r="N247" s="153" t="s">
        <v>614</v>
      </c>
      <c r="O247" s="153" t="s">
        <v>19</v>
      </c>
      <c r="P247" s="153" t="str">
        <f>VLOOKUP($F247,'Plan de acci�n consolidado 2025'!$G$4:$X$484,11,0)</f>
        <v>Finalizar las acciones de protección al consumidor admitidas y pendientes de decisión a 31 de marzo de 2025. (Listado mensual en Excel de autos o sentencias finalizados)</v>
      </c>
      <c r="Q247" s="153">
        <f>VLOOKUP($F247,'Plan de acci�n consolidado 2025'!$G$4:$X$484,12,0)</f>
        <v>100</v>
      </c>
      <c r="R247" s="153">
        <f>VLOOKUP($F247,'Plan de acci�n consolidado 2025'!$G$4:$X$484,13,0)</f>
        <v>22000</v>
      </c>
      <c r="S247" s="153" t="str">
        <f>VLOOKUP($F247,'Plan de acci�n consolidado 2025'!$G$4:$X$484,14,0)</f>
        <v>Númerica</v>
      </c>
      <c r="T247" s="153" t="str">
        <f>VLOOKUP($F247,'Plan de acci�n consolidado 2025'!$G$4:$X$484,15,0)</f>
        <v># de procesos de protección al consumidor finalizados / 22000 Procesos de protección al consumidor a finalizar</v>
      </c>
      <c r="U247" s="182">
        <f>VLOOKUP($F247,'Plan de acci�n consolidado 2025'!$G$4:$X$484,16,0)</f>
        <v>45677</v>
      </c>
      <c r="V247" s="182">
        <f>VLOOKUP($F247,'Plan de acci�n consolidado 2025'!$G$4:$X$484,17,0)</f>
        <v>46003</v>
      </c>
      <c r="W247" s="153" t="str">
        <f>VLOOKUP($F247,'Plan de acci�n consolidado 2025'!$G$4:$X$484,18,0)</f>
        <v>4000-DESPACHO DEL SUPERINTENDENTE DELEGADO PARA ASUNTOS JURISDICCIONALES</v>
      </c>
      <c r="X247" s="153">
        <v>17</v>
      </c>
      <c r="Y247" s="153">
        <v>77</v>
      </c>
      <c r="Z247" s="153" t="s">
        <v>2077</v>
      </c>
      <c r="AA247" s="291"/>
      <c r="AB247" s="292">
        <v>78</v>
      </c>
      <c r="AC247" s="292" t="s">
        <v>2078</v>
      </c>
      <c r="AD247" s="291"/>
      <c r="AE247" s="292">
        <v>0</v>
      </c>
      <c r="AF247" s="533">
        <v>13.26</v>
      </c>
    </row>
    <row r="248" spans="1:32 16384:16384" ht="58.5" customHeight="1" x14ac:dyDescent="0.25">
      <c r="A248" s="183" t="s">
        <v>1024</v>
      </c>
      <c r="B248" s="528" t="s">
        <v>1024</v>
      </c>
      <c r="C248" s="534" t="s">
        <v>2061</v>
      </c>
      <c r="D248" s="174">
        <v>3</v>
      </c>
      <c r="E248" s="174" t="s">
        <v>460</v>
      </c>
      <c r="F248" s="174" t="s">
        <v>1024</v>
      </c>
      <c r="G248" s="174" t="s">
        <v>679</v>
      </c>
      <c r="H248" s="174" t="s">
        <v>9</v>
      </c>
      <c r="I248" s="174" t="s">
        <v>1396</v>
      </c>
      <c r="J248" s="174" t="s">
        <v>1434</v>
      </c>
      <c r="K248" s="174" t="s">
        <v>19</v>
      </c>
      <c r="L248" s="174">
        <v>0</v>
      </c>
      <c r="M248" s="174" t="s">
        <v>34</v>
      </c>
      <c r="N248" s="174" t="s">
        <v>614</v>
      </c>
      <c r="O248" s="174">
        <v>0</v>
      </c>
      <c r="P248" s="174" t="str">
        <f>VLOOKUP($F248,'Plan de acci�n consolidado 2025'!$G$4:$X$484,11,0)</f>
        <v>Cultura de cumplimiento de sentencias, transacciones y conciliaciones a favor del consumidor, legalmente celebradas, fortalecida a través del trámite de verificación de cumplimiento. (Informe final de finalizados / único entregable)</v>
      </c>
      <c r="Q248" s="174">
        <f>VLOOKUP($F248,'Plan de acci�n consolidado 2025'!$G$4:$X$484,12,0)</f>
        <v>17</v>
      </c>
      <c r="R248" s="174">
        <f>VLOOKUP($F248,'Plan de acci�n consolidado 2025'!$G$4:$X$484,13,0)</f>
        <v>12400</v>
      </c>
      <c r="S248" s="174" t="str">
        <f>VLOOKUP($F248,'Plan de acci�n consolidado 2025'!$G$4:$X$484,14,0)</f>
        <v>Númerica</v>
      </c>
      <c r="T248" s="174" t="str">
        <f>VLOOKUP($F248,'Plan de acci�n consolidado 2025'!$G$4:$X$484,15,0)</f>
        <v># de procesos en verificación del cumplimiento finalizados / 12400 Procesos en verificación del cumplimiento a finalizar</v>
      </c>
      <c r="U248" s="175">
        <f>VLOOKUP($F248,'Plan de acci�n consolidado 2025'!$G$4:$X$484,16,0)</f>
        <v>45677</v>
      </c>
      <c r="V248" s="175">
        <f>VLOOKUP($F248,'Plan de acci�n consolidado 2025'!$G$4:$X$484,17,0)</f>
        <v>46003</v>
      </c>
      <c r="W248" s="174" t="str">
        <f>VLOOKUP($F248,'Plan de acci�n consolidado 2025'!$G$4:$X$484,18,0)</f>
        <v>4000-DESPACHO DEL SUPERINTENDENTE DELEGADO PARA ASUNTOS JURISDICCIONALES</v>
      </c>
      <c r="X248" s="174">
        <v>17</v>
      </c>
      <c r="Y248" s="174">
        <v>67</v>
      </c>
      <c r="Z248" s="174" t="s">
        <v>2081</v>
      </c>
      <c r="AA248" s="289"/>
      <c r="AB248" s="290">
        <v>67.73</v>
      </c>
      <c r="AC248" s="290" t="s">
        <v>2082</v>
      </c>
      <c r="AD248" s="289"/>
      <c r="AE248" s="290">
        <v>0</v>
      </c>
      <c r="AF248" s="535">
        <v>11.514100000000001</v>
      </c>
    </row>
    <row r="249" spans="1:32 16384:16384" ht="58.5" customHeight="1" x14ac:dyDescent="0.25">
      <c r="A249" s="66" t="s">
        <v>1025</v>
      </c>
      <c r="B249" s="288" t="s">
        <v>1025</v>
      </c>
      <c r="C249" s="532" t="s">
        <v>2061</v>
      </c>
      <c r="D249" s="153">
        <v>3</v>
      </c>
      <c r="E249" s="153" t="s">
        <v>467</v>
      </c>
      <c r="F249" s="153" t="s">
        <v>1025</v>
      </c>
      <c r="G249" s="153" t="s">
        <v>19</v>
      </c>
      <c r="H249" s="153">
        <v>0</v>
      </c>
      <c r="I249" s="153">
        <v>0</v>
      </c>
      <c r="J249" s="153">
        <v>0</v>
      </c>
      <c r="K249" s="153" t="s">
        <v>19</v>
      </c>
      <c r="L249" s="153">
        <v>0</v>
      </c>
      <c r="M249" s="153" t="s">
        <v>19</v>
      </c>
      <c r="N249" s="153" t="s">
        <v>614</v>
      </c>
      <c r="O249" s="153" t="s">
        <v>19</v>
      </c>
      <c r="P249" s="153" t="str">
        <f>VLOOKUP($F249,'Plan de acci�n consolidado 2025'!$G$4:$X$484,11,0)</f>
        <v>Finalizar el trámite para la verificación del cumplimiento de las sentencias, transacciones y conciliaciones a favor del consumidor legalmente celebradas (Listado en Excel mensual de finalización)</v>
      </c>
      <c r="Q249" s="153">
        <f>VLOOKUP($F249,'Plan de acci�n consolidado 2025'!$G$4:$X$484,12,0)</f>
        <v>50</v>
      </c>
      <c r="R249" s="153">
        <f>VLOOKUP($F249,'Plan de acci�n consolidado 2025'!$G$4:$X$484,13,0)</f>
        <v>12400</v>
      </c>
      <c r="S249" s="153" t="str">
        <f>VLOOKUP($F249,'Plan de acci�n consolidado 2025'!$G$4:$X$484,14,0)</f>
        <v>Númerica</v>
      </c>
      <c r="T249" s="153" t="str">
        <f>VLOOKUP($F249,'Plan de acci�n consolidado 2025'!$G$4:$X$484,15,0)</f>
        <v># de procesos en verificación del cumplimiento finalizados / 12400 Procesos en verificación del cumplimiento a finalizar</v>
      </c>
      <c r="U249" s="182">
        <f>VLOOKUP($F249,'Plan de acci�n consolidado 2025'!$G$4:$X$484,16,0)</f>
        <v>45677</v>
      </c>
      <c r="V249" s="182">
        <f>VLOOKUP($F249,'Plan de acci�n consolidado 2025'!$G$4:$X$484,17,0)</f>
        <v>46003</v>
      </c>
      <c r="W249" s="153" t="str">
        <f>VLOOKUP($F249,'Plan de acci�n consolidado 2025'!$G$4:$X$484,18,0)</f>
        <v>4000-DESPACHO DEL SUPERINTENDENTE DELEGADO PARA ASUNTOS JURISDICCIONALES</v>
      </c>
      <c r="X249" s="153">
        <v>8.5</v>
      </c>
      <c r="Y249" s="153">
        <v>67</v>
      </c>
      <c r="Z249" s="153" t="s">
        <v>2084</v>
      </c>
      <c r="AA249" s="291"/>
      <c r="AB249" s="292">
        <v>67.73</v>
      </c>
      <c r="AC249" s="292" t="s">
        <v>2085</v>
      </c>
      <c r="AD249" s="291"/>
      <c r="AE249" s="292">
        <v>0</v>
      </c>
      <c r="AF249" s="533">
        <v>5.7570500000000004</v>
      </c>
      <c r="XFD249" s="66"/>
    </row>
    <row r="250" spans="1:32 16384:16384" ht="58.5" customHeight="1" x14ac:dyDescent="0.25">
      <c r="A250" s="183" t="s">
        <v>1754</v>
      </c>
      <c r="B250" s="529" t="s">
        <v>1754</v>
      </c>
      <c r="C250" s="532" t="s">
        <v>2061</v>
      </c>
      <c r="D250" s="153">
        <v>3</v>
      </c>
      <c r="E250" s="153" t="s">
        <v>467</v>
      </c>
      <c r="F250" s="153" t="s">
        <v>1754</v>
      </c>
      <c r="G250" s="153" t="s">
        <v>19</v>
      </c>
      <c r="H250" s="153">
        <v>0</v>
      </c>
      <c r="I250" s="153">
        <v>0</v>
      </c>
      <c r="J250" s="153">
        <v>0</v>
      </c>
      <c r="K250" s="153" t="s">
        <v>19</v>
      </c>
      <c r="L250" s="153">
        <v>0</v>
      </c>
      <c r="M250" s="153" t="s">
        <v>19</v>
      </c>
      <c r="N250" s="153" t="s">
        <v>614</v>
      </c>
      <c r="O250" s="153" t="s">
        <v>19</v>
      </c>
      <c r="P250" s="153" t="str">
        <f>VLOOKUP($F250,'Plan de acci�n consolidado 2025'!$G$4:$X$484,11,0)</f>
        <v>Finalizar con archivo el trámite para la verificación del cumplimiento de los expedientes sin noticia de incumplimiento, noticias pretempore, extemporáneas o archivo por ausencia de derecho de postulación y controles de legalidad que deriven en archivo en relación con las sentencias, transacciones y conciliaciones respecto de las sociedades FAST COLOMBIA SAS y ULTRA AIR S.A.S proferidas a 31 de marzo de 2025; estos archivos incluyen todos aquellos proferidos en la vigencia 2025 (Listado en Excel mensual de finalización y el inventario mensual)</v>
      </c>
      <c r="Q250" s="153">
        <f>VLOOKUP($F250,'Plan de acci�n consolidado 2025'!$G$4:$X$484,12,0)</f>
        <v>50</v>
      </c>
      <c r="R250" s="153">
        <f>VLOOKUP($F250,'Plan de acci�n consolidado 2025'!$G$4:$X$484,13,0)</f>
        <v>100</v>
      </c>
      <c r="S250" s="153" t="str">
        <f>VLOOKUP($F250,'Plan de acci�n consolidado 2025'!$G$4:$X$484,14,0)</f>
        <v>Porcentual</v>
      </c>
      <c r="T250" s="153" t="str">
        <f>VLOOKUP($F250,'Plan de acci�n consolidado 2025'!$G$4:$X$484,15,0)</f>
        <v>% de procesos en verificación del cumplimiento finalizados con archivo / 100% de Procesos en verificación del cumplimiento a finalizar con archivo</v>
      </c>
      <c r="U250" s="182">
        <f>VLOOKUP($F250,'Plan de acci�n consolidado 2025'!$G$4:$X$484,16,0)</f>
        <v>45779</v>
      </c>
      <c r="V250" s="182">
        <f>VLOOKUP($F250,'Plan de acci�n consolidado 2025'!$G$4:$X$484,17,0)</f>
        <v>46003</v>
      </c>
      <c r="W250" s="153" t="str">
        <f>VLOOKUP($F250,'Plan de acci�n consolidado 2025'!$G$4:$X$484,18,0)</f>
        <v>4000-DESPACHO DEL SUPERINTENDENTE DELEGADO PARA ASUNTOS JURISDICCIONALES</v>
      </c>
      <c r="X250" s="153">
        <v>8.5</v>
      </c>
      <c r="Y250" s="153">
        <v>90</v>
      </c>
      <c r="Z250" s="153" t="s">
        <v>2086</v>
      </c>
      <c r="AA250" s="291"/>
      <c r="AB250" s="292">
        <v>90</v>
      </c>
      <c r="AC250" s="292" t="s">
        <v>2087</v>
      </c>
      <c r="AD250" s="291"/>
      <c r="AE250" s="292">
        <v>0</v>
      </c>
      <c r="AF250" s="533">
        <v>7.65</v>
      </c>
    </row>
    <row r="251" spans="1:32 16384:16384" ht="58.5" customHeight="1" x14ac:dyDescent="0.25">
      <c r="A251" s="183" t="s">
        <v>1026</v>
      </c>
      <c r="B251" s="528" t="s">
        <v>1026</v>
      </c>
      <c r="C251" s="534" t="s">
        <v>2061</v>
      </c>
      <c r="D251" s="174">
        <v>3</v>
      </c>
      <c r="E251" s="174" t="s">
        <v>460</v>
      </c>
      <c r="F251" s="174" t="s">
        <v>1026</v>
      </c>
      <c r="G251" s="174" t="s">
        <v>479</v>
      </c>
      <c r="H251" s="174" t="s">
        <v>10</v>
      </c>
      <c r="I251" s="174" t="s">
        <v>1394</v>
      </c>
      <c r="J251" s="174" t="s">
        <v>1395</v>
      </c>
      <c r="K251" s="174" t="s">
        <v>1812</v>
      </c>
      <c r="L251" s="174">
        <v>0</v>
      </c>
      <c r="M251" s="174" t="s">
        <v>34</v>
      </c>
      <c r="N251" s="174" t="s">
        <v>614</v>
      </c>
      <c r="O251" s="174">
        <v>0</v>
      </c>
      <c r="P251" s="174" t="str">
        <f>VLOOKUP($F251,'Plan de acci�n consolidado 2025'!$G$4:$X$484,11,0)</f>
        <v>Presencia territorial de la SIC en materia de asuntos jursidiccionales, fortalecida. (Listados de asistencia por jornada)</v>
      </c>
      <c r="Q251" s="174">
        <f>VLOOKUP($F251,'Plan de acci�n consolidado 2025'!$G$4:$X$484,12,0)</f>
        <v>12</v>
      </c>
      <c r="R251" s="174">
        <f>VLOOKUP($F251,'Plan de acci�n consolidado 2025'!$G$4:$X$484,13,0)</f>
        <v>6</v>
      </c>
      <c r="S251" s="174" t="str">
        <f>VLOOKUP($F251,'Plan de acci�n consolidado 2025'!$G$4:$X$484,14,0)</f>
        <v>Númerica</v>
      </c>
      <c r="T251" s="174" t="str">
        <f>VLOOKUP($F251,'Plan de acci�n consolidado 2025'!$G$4:$X$484,15,0)</f>
        <v># de jornadas de territorialización realizadas / 6 Jornadas de territorialización programadas</v>
      </c>
      <c r="U251" s="175">
        <f>VLOOKUP($F251,'Plan de acci�n consolidado 2025'!$G$4:$X$484,16,0)</f>
        <v>45691</v>
      </c>
      <c r="V251" s="175">
        <f>VLOOKUP($F251,'Plan de acci�n consolidado 2025'!$G$4:$X$484,17,0)</f>
        <v>45989</v>
      </c>
      <c r="W251" s="174" t="str">
        <f>VLOOKUP($F251,'Plan de acci�n consolidado 2025'!$G$4:$X$484,18,0)</f>
        <v>4000-DESPACHO DEL SUPERINTENDENTE DELEGADO PARA ASUNTOS JURISDICCIONALES</v>
      </c>
      <c r="X251" s="174">
        <v>12</v>
      </c>
      <c r="Y251" s="174">
        <v>83</v>
      </c>
      <c r="Z251" s="174" t="s">
        <v>2088</v>
      </c>
      <c r="AA251" s="289"/>
      <c r="AB251" s="290">
        <v>83.33</v>
      </c>
      <c r="AC251" s="290" t="s">
        <v>2089</v>
      </c>
      <c r="AD251" s="289"/>
      <c r="AE251" s="290">
        <v>0</v>
      </c>
      <c r="AF251" s="535">
        <v>9.9996000000000009</v>
      </c>
    </row>
    <row r="252" spans="1:32 16384:16384" ht="58.5" customHeight="1" x14ac:dyDescent="0.25">
      <c r="A252" s="183" t="s">
        <v>1028</v>
      </c>
      <c r="B252" s="529" t="s">
        <v>1028</v>
      </c>
      <c r="C252" s="532" t="s">
        <v>2061</v>
      </c>
      <c r="D252" s="153">
        <v>3</v>
      </c>
      <c r="E252" s="153" t="s">
        <v>467</v>
      </c>
      <c r="F252" s="153" t="s">
        <v>1028</v>
      </c>
      <c r="G252" s="153" t="s">
        <v>19</v>
      </c>
      <c r="H252" s="153">
        <v>0</v>
      </c>
      <c r="I252" s="153">
        <v>0</v>
      </c>
      <c r="J252" s="153">
        <v>0</v>
      </c>
      <c r="K252" s="153" t="s">
        <v>19</v>
      </c>
      <c r="L252" s="153">
        <v>0</v>
      </c>
      <c r="M252" s="153" t="s">
        <v>19</v>
      </c>
      <c r="N252" s="153" t="s">
        <v>614</v>
      </c>
      <c r="O252" s="153" t="s">
        <v>19</v>
      </c>
      <c r="P252" s="153" t="str">
        <f>VLOOKUP($F252,'Plan de acci�n consolidado 2025'!$G$4:$X$484,11,0)</f>
        <v>Definir fechas de las jornadas de territorialización. (correo electrónico enviando con las fechas de las jornadas/único entregable)</v>
      </c>
      <c r="Q252" s="153">
        <f>VLOOKUP($F252,'Plan de acci�n consolidado 2025'!$G$4:$X$484,12,0)</f>
        <v>20</v>
      </c>
      <c r="R252" s="153">
        <f>VLOOKUP($F252,'Plan de acci�n consolidado 2025'!$G$4:$X$484,13,0)</f>
        <v>1</v>
      </c>
      <c r="S252" s="153" t="str">
        <f>VLOOKUP($F252,'Plan de acci�n consolidado 2025'!$G$4:$X$484,14,0)</f>
        <v>Númerica</v>
      </c>
      <c r="T252" s="153" t="str">
        <f>VLOOKUP($F252,'Plan de acci�n consolidado 2025'!$G$4:$X$484,15,0)</f>
        <v># de Correo electrónico elaborado y enviado / 1 Correo electrónico programado</v>
      </c>
      <c r="U252" s="182">
        <f>VLOOKUP($F252,'Plan de acci�n consolidado 2025'!$G$4:$X$484,16,0)</f>
        <v>45691</v>
      </c>
      <c r="V252" s="182">
        <f>VLOOKUP($F252,'Plan de acci�n consolidado 2025'!$G$4:$X$484,17,0)</f>
        <v>45747</v>
      </c>
      <c r="W252" s="153" t="str">
        <f>VLOOKUP($F252,'Plan de acci�n consolidado 2025'!$G$4:$X$484,18,0)</f>
        <v>4000-DESPACHO DEL SUPERINTENDENTE DELEGADO PARA ASUNTOS JURISDICCIONALES</v>
      </c>
      <c r="X252" s="153">
        <v>2.4</v>
      </c>
      <c r="Y252" s="153">
        <v>100</v>
      </c>
      <c r="Z252" s="153" t="s">
        <v>2090</v>
      </c>
      <c r="AA252" s="291">
        <v>45741</v>
      </c>
      <c r="AB252" s="292">
        <v>100</v>
      </c>
      <c r="AC252" s="292" t="s">
        <v>2091</v>
      </c>
      <c r="AD252" s="291">
        <v>45741</v>
      </c>
      <c r="AE252" s="292">
        <v>100</v>
      </c>
      <c r="AF252" s="533">
        <v>2.4</v>
      </c>
    </row>
    <row r="253" spans="1:32 16384:16384" ht="58.5" customHeight="1" x14ac:dyDescent="0.25">
      <c r="A253" s="66" t="s">
        <v>1030</v>
      </c>
      <c r="B253" s="288" t="s">
        <v>1030</v>
      </c>
      <c r="C253" s="532" t="s">
        <v>2061</v>
      </c>
      <c r="D253" s="153">
        <v>3</v>
      </c>
      <c r="E253" s="153" t="s">
        <v>467</v>
      </c>
      <c r="F253" s="153" t="s">
        <v>1030</v>
      </c>
      <c r="G253" s="153" t="s">
        <v>19</v>
      </c>
      <c r="H253" s="153">
        <v>0</v>
      </c>
      <c r="I253" s="153">
        <v>0</v>
      </c>
      <c r="J253" s="153">
        <v>0</v>
      </c>
      <c r="K253" s="153" t="s">
        <v>19</v>
      </c>
      <c r="L253" s="153">
        <v>0</v>
      </c>
      <c r="M253" s="153" t="s">
        <v>19</v>
      </c>
      <c r="N253" s="153" t="s">
        <v>614</v>
      </c>
      <c r="O253" s="153" t="s">
        <v>19</v>
      </c>
      <c r="P253" s="153" t="str">
        <f>VLOOKUP($F253,'Plan de acci�n consolidado 2025'!$G$4:$X$484,11,0)</f>
        <v>Realizar jornadas de territorialización, de acuerdo con el cronograma establecido. (Listados de asistencia por programa)</v>
      </c>
      <c r="Q253" s="153">
        <f>VLOOKUP($F253,'Plan de acci�n consolidado 2025'!$G$4:$X$484,12,0)</f>
        <v>80</v>
      </c>
      <c r="R253" s="153">
        <f>VLOOKUP($F253,'Plan de acci�n consolidado 2025'!$G$4:$X$484,13,0)</f>
        <v>6</v>
      </c>
      <c r="S253" s="153" t="str">
        <f>VLOOKUP($F253,'Plan de acci�n consolidado 2025'!$G$4:$X$484,14,0)</f>
        <v>Númerica</v>
      </c>
      <c r="T253" s="153" t="str">
        <f>VLOOKUP($F253,'Plan de acci�n consolidado 2025'!$G$4:$X$484,15,0)</f>
        <v># de jornadas de territorialización realizadas / 6 Jornadas de territorialización programadas</v>
      </c>
      <c r="U253" s="182">
        <f>VLOOKUP($F253,'Plan de acci�n consolidado 2025'!$G$4:$X$484,16,0)</f>
        <v>45748</v>
      </c>
      <c r="V253" s="182">
        <f>VLOOKUP($F253,'Plan de acci�n consolidado 2025'!$G$4:$X$484,17,0)</f>
        <v>45989</v>
      </c>
      <c r="W253" s="153" t="str">
        <f>VLOOKUP($F253,'Plan de acci�n consolidado 2025'!$G$4:$X$484,18,0)</f>
        <v>4000-DESPACHO DEL SUPERINTENDENTE DELEGADO PARA ASUNTOS JURISDICCIONALES</v>
      </c>
      <c r="X253" s="153">
        <v>9.6</v>
      </c>
      <c r="Y253" s="153">
        <v>83</v>
      </c>
      <c r="Z253" s="153" t="s">
        <v>2092</v>
      </c>
      <c r="AA253" s="291"/>
      <c r="AB253" s="292">
        <v>83.33</v>
      </c>
      <c r="AC253" s="292" t="s">
        <v>2093</v>
      </c>
      <c r="AD253" s="291"/>
      <c r="AE253" s="292">
        <v>0</v>
      </c>
      <c r="AF253" s="533">
        <v>7.9996799999999997</v>
      </c>
      <c r="XFD253" s="66"/>
    </row>
    <row r="254" spans="1:32 16384:16384" ht="58.5" customHeight="1" x14ac:dyDescent="0.25">
      <c r="A254" s="183" t="s">
        <v>1031</v>
      </c>
      <c r="B254" s="528" t="s">
        <v>1031</v>
      </c>
      <c r="C254" s="534" t="s">
        <v>2061</v>
      </c>
      <c r="D254" s="174">
        <v>3</v>
      </c>
      <c r="E254" s="174" t="s">
        <v>460</v>
      </c>
      <c r="F254" s="174" t="s">
        <v>1031</v>
      </c>
      <c r="G254" s="174" t="s">
        <v>479</v>
      </c>
      <c r="H254" s="174" t="s">
        <v>13</v>
      </c>
      <c r="I254" s="174" t="s">
        <v>1397</v>
      </c>
      <c r="J254" s="174" t="s">
        <v>1436</v>
      </c>
      <c r="K254" s="174" t="s">
        <v>19</v>
      </c>
      <c r="L254" s="174">
        <v>0</v>
      </c>
      <c r="M254" s="174" t="s">
        <v>34</v>
      </c>
      <c r="N254" s="174" t="s">
        <v>695</v>
      </c>
      <c r="O254" s="174">
        <v>0</v>
      </c>
      <c r="P254" s="174" t="str">
        <f>VLOOKUP($F254,'Plan de acci�n consolidado 2025'!$G$4:$X$484,11,0)</f>
        <v>II Congreso de autoridades administrativas investidas con funciones jurisdiccionales en materia de competencia desleal, propiedad industrial y derecho de consumo, realizado. (fotografías del evento realizado /único entregable)</v>
      </c>
      <c r="Q254" s="174">
        <f>VLOOKUP($F254,'Plan de acci�n consolidado 2025'!$G$4:$X$484,12,0)</f>
        <v>16</v>
      </c>
      <c r="R254" s="174">
        <f>VLOOKUP($F254,'Plan de acci�n consolidado 2025'!$G$4:$X$484,13,0)</f>
        <v>1</v>
      </c>
      <c r="S254" s="174" t="str">
        <f>VLOOKUP($F254,'Plan de acci�n consolidado 2025'!$G$4:$X$484,14,0)</f>
        <v>Númerica</v>
      </c>
      <c r="T254" s="174" t="str">
        <f>VLOOKUP($F254,'Plan de acci�n consolidado 2025'!$G$4:$X$484,15,0)</f>
        <v># de encuentro de autoridades realizado / 1 Encuentro de autoridades a realizar</v>
      </c>
      <c r="U254" s="175">
        <f>VLOOKUP($F254,'Plan de acci�n consolidado 2025'!$G$4:$X$484,16,0)</f>
        <v>45691</v>
      </c>
      <c r="V254" s="175">
        <f>VLOOKUP($F254,'Plan de acci�n consolidado 2025'!$G$4:$X$484,17,0)</f>
        <v>45996</v>
      </c>
      <c r="W254" s="174" t="str">
        <f>VLOOKUP($F254,'Plan de acci�n consolidado 2025'!$G$4:$X$484,18,0)</f>
        <v>20-OFICINA DE TECNOLOGÍA E INFORMÁTICA;
4000-DESPACHO DEL SUPERINTENDENTE DELEGADO PARA ASUNTOS JURISDICCIONALES;
73-GRUPO DE TRABAJO DE COMUNICACION</v>
      </c>
      <c r="X254" s="174">
        <v>16</v>
      </c>
      <c r="Y254" s="174">
        <v>0</v>
      </c>
      <c r="Z254" s="174">
        <v>0</v>
      </c>
      <c r="AA254" s="289"/>
      <c r="AB254" s="290">
        <v>0</v>
      </c>
      <c r="AC254" s="290">
        <v>0</v>
      </c>
      <c r="AD254" s="289"/>
      <c r="AE254" s="290">
        <v>0</v>
      </c>
      <c r="AF254" s="535">
        <v>0</v>
      </c>
    </row>
    <row r="255" spans="1:32 16384:16384" ht="58.5" customHeight="1" x14ac:dyDescent="0.25">
      <c r="A255" s="183" t="s">
        <v>1034</v>
      </c>
      <c r="B255" s="529" t="s">
        <v>1034</v>
      </c>
      <c r="C255" s="532" t="s">
        <v>2061</v>
      </c>
      <c r="D255" s="153">
        <v>3</v>
      </c>
      <c r="E255" s="153" t="s">
        <v>467</v>
      </c>
      <c r="F255" s="153" t="s">
        <v>1034</v>
      </c>
      <c r="G255" s="153" t="s">
        <v>19</v>
      </c>
      <c r="H255" s="153">
        <v>0</v>
      </c>
      <c r="I255" s="153">
        <v>0</v>
      </c>
      <c r="J255" s="153">
        <v>0</v>
      </c>
      <c r="K255" s="153" t="s">
        <v>19</v>
      </c>
      <c r="L255" s="153">
        <v>0</v>
      </c>
      <c r="M255" s="153" t="s">
        <v>19</v>
      </c>
      <c r="N255" s="153" t="s">
        <v>695</v>
      </c>
      <c r="O255" s="153" t="s">
        <v>19</v>
      </c>
      <c r="P255" s="153" t="str">
        <f>VLOOKUP($F255,'Plan de acci�n consolidado 2025'!$G$4:$X$484,11,0)</f>
        <v>Solicitar publicación de la fecha del evento en el calendario de eventos de la entidad  al Grupo de trabajo de Comunicaciones   (correo electrónico enviado con la fecha del evento/único entregable)</v>
      </c>
      <c r="Q255" s="153">
        <f>VLOOKUP($F255,'Plan de acci�n consolidado 2025'!$G$4:$X$484,12,0)</f>
        <v>25</v>
      </c>
      <c r="R255" s="153">
        <f>VLOOKUP($F255,'Plan de acci�n consolidado 2025'!$G$4:$X$484,13,0)</f>
        <v>1</v>
      </c>
      <c r="S255" s="153" t="str">
        <f>VLOOKUP($F255,'Plan de acci�n consolidado 2025'!$G$4:$X$484,14,0)</f>
        <v>Númerica</v>
      </c>
      <c r="T255" s="153" t="str">
        <f>VLOOKUP($F255,'Plan de acci�n consolidado 2025'!$G$4:$X$484,15,0)</f>
        <v># de publicaciones solicitadas / 1 publicaciones a solicitar</v>
      </c>
      <c r="U255" s="182">
        <f>VLOOKUP($F255,'Plan de acci�n consolidado 2025'!$G$4:$X$484,16,0)</f>
        <v>45691</v>
      </c>
      <c r="V255" s="182">
        <f>VLOOKUP($F255,'Plan de acci�n consolidado 2025'!$G$4:$X$484,17,0)</f>
        <v>45807</v>
      </c>
      <c r="W255" s="153" t="str">
        <f>VLOOKUP($F255,'Plan de acci�n consolidado 2025'!$G$4:$X$484,18,0)</f>
        <v>4000-DESPACHO DEL SUPERINTENDENTE DELEGADO PARA ASUNTOS JURISDICCIONALES</v>
      </c>
      <c r="X255" s="153">
        <v>4</v>
      </c>
      <c r="Y255" s="153">
        <v>100</v>
      </c>
      <c r="Z255" s="153" t="s">
        <v>2094</v>
      </c>
      <c r="AA255" s="291">
        <v>45806</v>
      </c>
      <c r="AB255" s="292">
        <v>100</v>
      </c>
      <c r="AC255" s="292" t="s">
        <v>2095</v>
      </c>
      <c r="AD255" s="291">
        <v>45806</v>
      </c>
      <c r="AE255" s="292">
        <v>100</v>
      </c>
      <c r="AF255" s="533">
        <v>4</v>
      </c>
    </row>
    <row r="256" spans="1:32 16384:16384" ht="58.5" customHeight="1" x14ac:dyDescent="0.25">
      <c r="A256" s="183" t="s">
        <v>1036</v>
      </c>
      <c r="B256" s="529" t="s">
        <v>1036</v>
      </c>
      <c r="C256" s="532" t="s">
        <v>2061</v>
      </c>
      <c r="D256" s="153">
        <v>3</v>
      </c>
      <c r="E256" s="153" t="s">
        <v>1847</v>
      </c>
      <c r="F256" s="153" t="s">
        <v>1036</v>
      </c>
      <c r="G256" s="153" t="s">
        <v>19</v>
      </c>
      <c r="H256" s="153">
        <v>0</v>
      </c>
      <c r="I256" s="153">
        <v>0</v>
      </c>
      <c r="J256" s="153">
        <v>0</v>
      </c>
      <c r="K256" s="153" t="s">
        <v>19</v>
      </c>
      <c r="L256" s="153">
        <v>0</v>
      </c>
      <c r="M256" s="153" t="s">
        <v>19</v>
      </c>
      <c r="N256" s="153" t="s">
        <v>695</v>
      </c>
      <c r="O256" s="153" t="s">
        <v>19</v>
      </c>
      <c r="P256" s="153" t="str">
        <f>VLOOKUP($F256,'Plan de acci�n consolidado 2025'!$G$4:$X$484,11,0)</f>
        <v>Publicar fecha del evento en calendario de la entidad (captura de pantalla de la publicación de la fecha del evento / único entregable)</v>
      </c>
      <c r="Q256" s="153">
        <f>VLOOKUP($F256,'Plan de acci�n consolidado 2025'!$G$4:$X$484,12,0)</f>
        <v>0</v>
      </c>
      <c r="R256" s="153">
        <f>VLOOKUP($F256,'Plan de acci�n consolidado 2025'!$G$4:$X$484,13,0)</f>
        <v>1</v>
      </c>
      <c r="S256" s="153" t="str">
        <f>VLOOKUP($F256,'Plan de acci�n consolidado 2025'!$G$4:$X$484,14,0)</f>
        <v>Númerica</v>
      </c>
      <c r="T256" s="153" t="str">
        <f>VLOOKUP($F256,'Plan de acci�n consolidado 2025'!$G$4:$X$484,15,0)</f>
        <v># de publicaciones realizadas / 1 publicaciones a realizar</v>
      </c>
      <c r="U256" s="182">
        <f>VLOOKUP($F256,'Plan de acci�n consolidado 2025'!$G$4:$X$484,16,0)</f>
        <v>45811</v>
      </c>
      <c r="V256" s="182">
        <f>VLOOKUP($F256,'Plan de acci�n consolidado 2025'!$G$4:$X$484,17,0)</f>
        <v>45905</v>
      </c>
      <c r="W256" s="153" t="str">
        <f>VLOOKUP($F256,'Plan de acci�n consolidado 2025'!$G$4:$X$484,18,0)</f>
        <v>73-GRUPO DE TRABAJO DE COMUNICACION</v>
      </c>
      <c r="X256" s="153">
        <v>0</v>
      </c>
      <c r="Y256" s="153">
        <v>100</v>
      </c>
      <c r="Z256" s="153" t="s">
        <v>2096</v>
      </c>
      <c r="AA256" s="291">
        <v>45904</v>
      </c>
      <c r="AB256" s="292">
        <v>100</v>
      </c>
      <c r="AC256" s="292" t="s">
        <v>2097</v>
      </c>
      <c r="AD256" s="291"/>
      <c r="AE256" s="292">
        <v>95</v>
      </c>
      <c r="AF256" s="533">
        <v>0</v>
      </c>
    </row>
    <row r="257" spans="1:32 16384:16384" ht="58.5" customHeight="1" x14ac:dyDescent="0.25">
      <c r="A257" s="66" t="s">
        <v>1038</v>
      </c>
      <c r="B257" s="288" t="s">
        <v>1038</v>
      </c>
      <c r="C257" s="532" t="s">
        <v>2061</v>
      </c>
      <c r="D257" s="153">
        <v>3</v>
      </c>
      <c r="E257" s="153" t="s">
        <v>467</v>
      </c>
      <c r="F257" s="153" t="s">
        <v>1038</v>
      </c>
      <c r="G257" s="153" t="s">
        <v>19</v>
      </c>
      <c r="H257" s="153">
        <v>0</v>
      </c>
      <c r="I257" s="153">
        <v>0</v>
      </c>
      <c r="J257" s="153">
        <v>0</v>
      </c>
      <c r="K257" s="153" t="s">
        <v>19</v>
      </c>
      <c r="L257" s="153">
        <v>0</v>
      </c>
      <c r="M257" s="153" t="s">
        <v>19</v>
      </c>
      <c r="N257" s="153" t="s">
        <v>695</v>
      </c>
      <c r="O257" s="153" t="s">
        <v>19</v>
      </c>
      <c r="P257" s="153" t="str">
        <f>VLOOKUP($F257,'Plan de acci�n consolidado 2025'!$G$4:$X$484,11,0)</f>
        <v>Diligenciar check list del evento con la fecha definitiva igual a la publicada en el  calendario de eventos (documento de check list para la realización del evento / único entregable)</v>
      </c>
      <c r="Q257" s="153">
        <f>VLOOKUP($F257,'Plan de acci�n consolidado 2025'!$G$4:$X$484,12,0)</f>
        <v>25</v>
      </c>
      <c r="R257" s="153">
        <f>VLOOKUP($F257,'Plan de acci�n consolidado 2025'!$G$4:$X$484,13,0)</f>
        <v>1</v>
      </c>
      <c r="S257" s="153" t="str">
        <f>VLOOKUP($F257,'Plan de acci�n consolidado 2025'!$G$4:$X$484,14,0)</f>
        <v>Númerica</v>
      </c>
      <c r="T257" s="153" t="str">
        <f>VLOOKUP($F257,'Plan de acci�n consolidado 2025'!$G$4:$X$484,15,0)</f>
        <v># de check lista diligenciados / 1 check lista a diligenciar</v>
      </c>
      <c r="U257" s="182">
        <f>VLOOKUP($F257,'Plan de acci�n consolidado 2025'!$G$4:$X$484,16,0)</f>
        <v>45908</v>
      </c>
      <c r="V257" s="182">
        <f>VLOOKUP($F257,'Plan de acci�n consolidado 2025'!$G$4:$X$484,17,0)</f>
        <v>45947</v>
      </c>
      <c r="W257" s="153" t="str">
        <f>VLOOKUP($F257,'Plan de acci�n consolidado 2025'!$G$4:$X$484,18,0)</f>
        <v>4000-DESPACHO DEL SUPERINTENDENTE DELEGADO PARA ASUNTOS JURISDICCIONALES</v>
      </c>
      <c r="X257" s="153">
        <v>4</v>
      </c>
      <c r="Y257" s="153">
        <v>0</v>
      </c>
      <c r="Z257" s="153">
        <v>0</v>
      </c>
      <c r="AA257" s="291"/>
      <c r="AB257" s="292">
        <v>0</v>
      </c>
      <c r="AC257" s="292">
        <v>0</v>
      </c>
      <c r="AD257" s="291"/>
      <c r="AE257" s="292">
        <v>0</v>
      </c>
      <c r="AF257" s="533">
        <v>0</v>
      </c>
      <c r="XFD257" s="66"/>
    </row>
    <row r="258" spans="1:32 16384:16384" ht="58.5" customHeight="1" x14ac:dyDescent="0.25">
      <c r="A258" s="183" t="s">
        <v>1040</v>
      </c>
      <c r="B258" s="529" t="s">
        <v>1040</v>
      </c>
      <c r="C258" s="532" t="s">
        <v>2061</v>
      </c>
      <c r="D258" s="153">
        <v>3</v>
      </c>
      <c r="E258" s="153" t="s">
        <v>467</v>
      </c>
      <c r="F258" s="153" t="s">
        <v>1040</v>
      </c>
      <c r="G258" s="153" t="s">
        <v>19</v>
      </c>
      <c r="H258" s="153">
        <v>0</v>
      </c>
      <c r="I258" s="153">
        <v>0</v>
      </c>
      <c r="J258" s="153">
        <v>0</v>
      </c>
      <c r="K258" s="153" t="s">
        <v>19</v>
      </c>
      <c r="L258" s="153">
        <v>0</v>
      </c>
      <c r="M258" s="153" t="s">
        <v>19</v>
      </c>
      <c r="N258" s="153" t="s">
        <v>695</v>
      </c>
      <c r="O258" s="153" t="s">
        <v>19</v>
      </c>
      <c r="P258" s="153" t="str">
        <f>VLOOKUP($F258,'Plan de acci�n consolidado 2025'!$G$4:$X$484,11,0)</f>
        <v>Elaborar y enviar agenda definitiva para ser publicada (correo electrónico con agenda definitiva / único entregable)</v>
      </c>
      <c r="Q258" s="153">
        <f>VLOOKUP($F258,'Plan de acci�n consolidado 2025'!$G$4:$X$484,12,0)</f>
        <v>25</v>
      </c>
      <c r="R258" s="153">
        <f>VLOOKUP($F258,'Plan de acci�n consolidado 2025'!$G$4:$X$484,13,0)</f>
        <v>1</v>
      </c>
      <c r="S258" s="153" t="str">
        <f>VLOOKUP($F258,'Plan de acci�n consolidado 2025'!$G$4:$X$484,14,0)</f>
        <v>Númerica</v>
      </c>
      <c r="T258" s="153" t="str">
        <f>VLOOKUP($F258,'Plan de acci�n consolidado 2025'!$G$4:$X$484,15,0)</f>
        <v># de agendas definitivas elaboradas y enviadas / 1 agendas a elaborar y enviar</v>
      </c>
      <c r="U258" s="182">
        <f>VLOOKUP($F258,'Plan de acci�n consolidado 2025'!$G$4:$X$484,16,0)</f>
        <v>45950</v>
      </c>
      <c r="V258" s="182">
        <f>VLOOKUP($F258,'Plan de acci�n consolidado 2025'!$G$4:$X$484,17,0)</f>
        <v>45968</v>
      </c>
      <c r="W258" s="153" t="str">
        <f>VLOOKUP($F258,'Plan de acci�n consolidado 2025'!$G$4:$X$484,18,0)</f>
        <v>4000-DESPACHO DEL SUPERINTENDENTE DELEGADO PARA ASUNTOS JURISDICCIONALES</v>
      </c>
      <c r="X258" s="153">
        <v>4</v>
      </c>
      <c r="Y258" s="153">
        <v>0</v>
      </c>
      <c r="Z258" s="153">
        <v>0</v>
      </c>
      <c r="AA258" s="291"/>
      <c r="AB258" s="292">
        <v>0</v>
      </c>
      <c r="AC258" s="292">
        <v>0</v>
      </c>
      <c r="AD258" s="291"/>
      <c r="AE258" s="292">
        <v>0</v>
      </c>
      <c r="AF258" s="533">
        <v>0</v>
      </c>
    </row>
    <row r="259" spans="1:32 16384:16384" ht="58.5" customHeight="1" x14ac:dyDescent="0.25">
      <c r="A259" s="183" t="s">
        <v>1042</v>
      </c>
      <c r="B259" s="529" t="s">
        <v>1042</v>
      </c>
      <c r="C259" s="532" t="s">
        <v>2061</v>
      </c>
      <c r="D259" s="153">
        <v>3</v>
      </c>
      <c r="E259" s="153" t="s">
        <v>1847</v>
      </c>
      <c r="F259" s="153" t="s">
        <v>1042</v>
      </c>
      <c r="G259" s="153" t="s">
        <v>19</v>
      </c>
      <c r="H259" s="153">
        <v>0</v>
      </c>
      <c r="I259" s="153">
        <v>0</v>
      </c>
      <c r="J259" s="153">
        <v>0</v>
      </c>
      <c r="K259" s="153" t="s">
        <v>19</v>
      </c>
      <c r="L259" s="153">
        <v>0</v>
      </c>
      <c r="M259" s="153" t="s">
        <v>19</v>
      </c>
      <c r="N259" s="153" t="s">
        <v>695</v>
      </c>
      <c r="O259" s="153" t="s">
        <v>19</v>
      </c>
      <c r="P259" s="153" t="str">
        <f>VLOOKUP($F259,'Plan de acci�n consolidado 2025'!$G$4:$X$484,11,0)</f>
        <v>Publicar Agenda definitiva (Captura de pantalla de la publicación/ único entregable)</v>
      </c>
      <c r="Q259" s="153">
        <f>VLOOKUP($F259,'Plan de acci�n consolidado 2025'!$G$4:$X$484,12,0)</f>
        <v>0</v>
      </c>
      <c r="R259" s="153">
        <f>VLOOKUP($F259,'Plan de acci�n consolidado 2025'!$G$4:$X$484,13,0)</f>
        <v>1</v>
      </c>
      <c r="S259" s="153" t="str">
        <f>VLOOKUP($F259,'Plan de acci�n consolidado 2025'!$G$4:$X$484,14,0)</f>
        <v>Númerica</v>
      </c>
      <c r="T259" s="153" t="str">
        <f>VLOOKUP($F259,'Plan de acci�n consolidado 2025'!$G$4:$X$484,15,0)</f>
        <v># de agendas publicadas / 1 agendas a publicar</v>
      </c>
      <c r="U259" s="182">
        <f>VLOOKUP($F259,'Plan de acci�n consolidado 2025'!$G$4:$X$484,16,0)</f>
        <v>45971</v>
      </c>
      <c r="V259" s="182">
        <f>VLOOKUP($F259,'Plan de acci�n consolidado 2025'!$G$4:$X$484,17,0)</f>
        <v>45975</v>
      </c>
      <c r="W259" s="153" t="str">
        <f>VLOOKUP($F259,'Plan de acci�n consolidado 2025'!$G$4:$X$484,18,0)</f>
        <v>20-OFICINA DE TECNOLOGÍA E INFORMÁTICA</v>
      </c>
      <c r="X259" s="153">
        <v>0</v>
      </c>
      <c r="Y259" s="153">
        <v>0</v>
      </c>
      <c r="Z259" s="153">
        <v>0</v>
      </c>
      <c r="AA259" s="291"/>
      <c r="AB259" s="292">
        <v>0</v>
      </c>
      <c r="AC259" s="292">
        <v>0</v>
      </c>
      <c r="AD259" s="291"/>
      <c r="AE259" s="292">
        <v>0</v>
      </c>
      <c r="AF259" s="533">
        <v>0</v>
      </c>
    </row>
    <row r="260" spans="1:32 16384:16384" ht="58.5" customHeight="1" x14ac:dyDescent="0.25">
      <c r="A260" s="66" t="s">
        <v>1044</v>
      </c>
      <c r="B260" s="288" t="s">
        <v>1044</v>
      </c>
      <c r="C260" s="532" t="s">
        <v>2061</v>
      </c>
      <c r="D260" s="153">
        <v>3</v>
      </c>
      <c r="E260" s="153" t="s">
        <v>467</v>
      </c>
      <c r="F260" s="153" t="s">
        <v>1044</v>
      </c>
      <c r="G260" s="153" t="s">
        <v>19</v>
      </c>
      <c r="H260" s="153">
        <v>0</v>
      </c>
      <c r="I260" s="153">
        <v>0</v>
      </c>
      <c r="J260" s="153">
        <v>0</v>
      </c>
      <c r="K260" s="153" t="s">
        <v>19</v>
      </c>
      <c r="L260" s="153">
        <v>0</v>
      </c>
      <c r="M260" s="153" t="s">
        <v>19</v>
      </c>
      <c r="N260" s="153" t="s">
        <v>695</v>
      </c>
      <c r="O260" s="153" t="s">
        <v>19</v>
      </c>
      <c r="P260" s="153" t="str">
        <f>VLOOKUP($F260,'Plan de acci�n consolidado 2025'!$G$4:$X$484,11,0)</f>
        <v>Realizar el evento (fotografías del evento realizado / único entregable)</v>
      </c>
      <c r="Q260" s="153">
        <f>VLOOKUP($F260,'Plan de acci�n consolidado 2025'!$G$4:$X$484,12,0)</f>
        <v>25</v>
      </c>
      <c r="R260" s="153">
        <f>VLOOKUP($F260,'Plan de acci�n consolidado 2025'!$G$4:$X$484,13,0)</f>
        <v>1</v>
      </c>
      <c r="S260" s="153" t="str">
        <f>VLOOKUP($F260,'Plan de acci�n consolidado 2025'!$G$4:$X$484,14,0)</f>
        <v>Númerica</v>
      </c>
      <c r="T260" s="153" t="str">
        <f>VLOOKUP($F260,'Plan de acci�n consolidado 2025'!$G$4:$X$484,15,0)</f>
        <v># de eventos realizados / 1 evento a realizar</v>
      </c>
      <c r="U260" s="182">
        <f>VLOOKUP($F260,'Plan de acci�n consolidado 2025'!$G$4:$X$484,16,0)</f>
        <v>45979</v>
      </c>
      <c r="V260" s="182">
        <f>VLOOKUP($F260,'Plan de acci�n consolidado 2025'!$G$4:$X$484,17,0)</f>
        <v>45996</v>
      </c>
      <c r="W260" s="153" t="str">
        <f>VLOOKUP($F260,'Plan de acci�n consolidado 2025'!$G$4:$X$484,18,0)</f>
        <v>4000-DESPACHO DEL SUPERINTENDENTE DELEGADO PARA ASUNTOS JURISDICCIONALES;
73-GRUPO DE TRABAJO DE COMUNICACION</v>
      </c>
      <c r="X260" s="153">
        <v>4</v>
      </c>
      <c r="Y260" s="153">
        <v>0</v>
      </c>
      <c r="Z260" s="153">
        <v>0</v>
      </c>
      <c r="AA260" s="291"/>
      <c r="AB260" s="292">
        <v>0</v>
      </c>
      <c r="AC260" s="292">
        <v>0</v>
      </c>
      <c r="AD260" s="291"/>
      <c r="AE260" s="292">
        <v>0</v>
      </c>
      <c r="AF260" s="533">
        <v>0</v>
      </c>
      <c r="XFD260" s="66"/>
    </row>
    <row r="261" spans="1:32 16384:16384" ht="58.5" customHeight="1" x14ac:dyDescent="0.25">
      <c r="A261" s="183" t="s">
        <v>1054</v>
      </c>
      <c r="B261" s="528" t="s">
        <v>1054</v>
      </c>
      <c r="C261" s="534" t="s">
        <v>2061</v>
      </c>
      <c r="D261" s="174">
        <v>3</v>
      </c>
      <c r="E261" s="174" t="s">
        <v>460</v>
      </c>
      <c r="F261" s="174" t="s">
        <v>1054</v>
      </c>
      <c r="G261" s="174" t="s">
        <v>479</v>
      </c>
      <c r="H261" s="174" t="s">
        <v>12</v>
      </c>
      <c r="I261" s="174" t="s">
        <v>1390</v>
      </c>
      <c r="J261" s="174" t="s">
        <v>1391</v>
      </c>
      <c r="K261" s="174" t="s">
        <v>19</v>
      </c>
      <c r="L261" s="174">
        <v>0</v>
      </c>
      <c r="M261" s="174" t="s">
        <v>34</v>
      </c>
      <c r="N261" s="174" t="s">
        <v>614</v>
      </c>
      <c r="O261" s="174">
        <v>0</v>
      </c>
      <c r="P261" s="174" t="str">
        <f>VLOOKUP($F261,'Plan de acci�n consolidado 2025'!$G$4:$X$484,11,0)</f>
        <v>Documento diagnóstico para determinar la viabilidad de creación del primer  Centro de Arbitraje, Mediación y Conciliación e en materia de consumo, competencia desleal y propiedad industrial), elaborado y presentado a la Superintendente (Documento diagnóstico y memorando/ correo / presentación único entregable).</v>
      </c>
      <c r="Q261" s="174">
        <f>VLOOKUP($F261,'Plan de acci�n consolidado 2025'!$G$4:$X$484,12,0)</f>
        <v>5</v>
      </c>
      <c r="R261" s="174">
        <f>VLOOKUP($F261,'Plan de acci�n consolidado 2025'!$G$4:$X$484,13,0)</f>
        <v>1</v>
      </c>
      <c r="S261" s="174" t="str">
        <f>VLOOKUP($F261,'Plan de acci�n consolidado 2025'!$G$4:$X$484,14,0)</f>
        <v>Númerica</v>
      </c>
      <c r="T261" s="174" t="str">
        <f>VLOOKUP($F261,'Plan de acci�n consolidado 2025'!$G$4:$X$484,15,0)</f>
        <v># de Evidencias entregadas / 1 Evidencias programadas</v>
      </c>
      <c r="U261" s="175">
        <f>VLOOKUP($F261,'Plan de acci�n consolidado 2025'!$G$4:$X$484,16,0)</f>
        <v>45691</v>
      </c>
      <c r="V261" s="175">
        <f>VLOOKUP($F261,'Plan de acci�n consolidado 2025'!$G$4:$X$484,17,0)</f>
        <v>46003</v>
      </c>
      <c r="W261" s="174" t="str">
        <f>VLOOKUP($F261,'Plan de acci�n consolidado 2025'!$G$4:$X$484,18,0)</f>
        <v>4000-DESPACHO DEL SUPERINTENDENTE DELEGADO PARA ASUNTOS JURISDICCIONALES</v>
      </c>
      <c r="X261" s="174">
        <v>5</v>
      </c>
      <c r="Y261" s="174">
        <v>0</v>
      </c>
      <c r="Z261" s="174">
        <v>0</v>
      </c>
      <c r="AA261" s="289"/>
      <c r="AB261" s="290">
        <v>0</v>
      </c>
      <c r="AC261" s="290">
        <v>0</v>
      </c>
      <c r="AD261" s="289"/>
      <c r="AE261" s="290">
        <v>0</v>
      </c>
      <c r="AF261" s="535">
        <v>0</v>
      </c>
    </row>
    <row r="262" spans="1:32 16384:16384" ht="58.5" customHeight="1" x14ac:dyDescent="0.25">
      <c r="A262" s="183" t="s">
        <v>1056</v>
      </c>
      <c r="B262" s="529" t="s">
        <v>1056</v>
      </c>
      <c r="C262" s="532" t="s">
        <v>2061</v>
      </c>
      <c r="D262" s="153">
        <v>3</v>
      </c>
      <c r="E262" s="153" t="s">
        <v>467</v>
      </c>
      <c r="F262" s="153" t="s">
        <v>1056</v>
      </c>
      <c r="G262" s="153" t="s">
        <v>19</v>
      </c>
      <c r="H262" s="153">
        <v>0</v>
      </c>
      <c r="I262" s="153">
        <v>0</v>
      </c>
      <c r="J262" s="153">
        <v>0</v>
      </c>
      <c r="K262" s="153" t="s">
        <v>19</v>
      </c>
      <c r="L262" s="153">
        <v>0</v>
      </c>
      <c r="M262" s="153" t="s">
        <v>19</v>
      </c>
      <c r="N262" s="153" t="s">
        <v>614</v>
      </c>
      <c r="O262" s="153" t="s">
        <v>19</v>
      </c>
      <c r="P262" s="153" t="str">
        <f>VLOOKUP($F262,'Plan de acci�n consolidado 2025'!$G$4:$X$484,11,0)</f>
        <v>Realizar y presentar a la Superintendente, el documento diagnóstico para determinar la viabilidad de creación del primer  Centro de Arbitraje, Mediación y Conciliación e en materia de consumo, competencia desleal y propiedad industrial) (Documento diagnóstico y memorando/ correo / presentación único entregable).</v>
      </c>
      <c r="Q262" s="153">
        <f>VLOOKUP($F262,'Plan de acci�n consolidado 2025'!$G$4:$X$484,12,0)</f>
        <v>100</v>
      </c>
      <c r="R262" s="153">
        <f>VLOOKUP($F262,'Plan de acci�n consolidado 2025'!$G$4:$X$484,13,0)</f>
        <v>1</v>
      </c>
      <c r="S262" s="153" t="str">
        <f>VLOOKUP($F262,'Plan de acci�n consolidado 2025'!$G$4:$X$484,14,0)</f>
        <v>Númerica</v>
      </c>
      <c r="T262" s="153" t="str">
        <f>VLOOKUP($F262,'Plan de acci�n consolidado 2025'!$G$4:$X$484,15,0)</f>
        <v># de Evidencias entregadas / 1 Evidencias programadas</v>
      </c>
      <c r="U262" s="182">
        <f>VLOOKUP($F262,'Plan de acci�n consolidado 2025'!$G$4:$X$484,16,0)</f>
        <v>45691</v>
      </c>
      <c r="V262" s="182">
        <f>VLOOKUP($F262,'Plan de acci�n consolidado 2025'!$G$4:$X$484,17,0)</f>
        <v>46003</v>
      </c>
      <c r="W262" s="153" t="str">
        <f>VLOOKUP($F262,'Plan de acci�n consolidado 2025'!$G$4:$X$484,18,0)</f>
        <v>4000-DESPACHO DEL SUPERINTENDENTE DELEGADO PARA ASUNTOS JURISDICCIONALES</v>
      </c>
      <c r="X262" s="153">
        <v>5</v>
      </c>
      <c r="Y262" s="153">
        <v>0</v>
      </c>
      <c r="Z262" s="153">
        <v>0</v>
      </c>
      <c r="AA262" s="291"/>
      <c r="AB262" s="292">
        <v>0</v>
      </c>
      <c r="AC262" s="292">
        <v>0</v>
      </c>
      <c r="AD262" s="291"/>
      <c r="AE262" s="292">
        <v>0</v>
      </c>
      <c r="AF262" s="533">
        <v>0</v>
      </c>
    </row>
    <row r="263" spans="1:32 16384:16384" ht="58.5" customHeight="1" x14ac:dyDescent="0.25">
      <c r="A263" s="183" t="s">
        <v>1292</v>
      </c>
      <c r="B263" s="528" t="s">
        <v>1292</v>
      </c>
      <c r="C263" s="534" t="s">
        <v>2264</v>
      </c>
      <c r="D263" s="174">
        <v>5</v>
      </c>
      <c r="E263" s="174" t="s">
        <v>460</v>
      </c>
      <c r="F263" s="174" t="s">
        <v>1292</v>
      </c>
      <c r="G263" s="174" t="s">
        <v>462</v>
      </c>
      <c r="H263" s="174" t="s">
        <v>10</v>
      </c>
      <c r="I263" s="174" t="s">
        <v>1394</v>
      </c>
      <c r="J263" s="174" t="s">
        <v>1395</v>
      </c>
      <c r="K263" s="174" t="s">
        <v>573</v>
      </c>
      <c r="L263" s="174">
        <v>0</v>
      </c>
      <c r="M263" s="174" t="s">
        <v>19</v>
      </c>
      <c r="N263" s="174" t="s">
        <v>614</v>
      </c>
      <c r="O263" s="174" t="s">
        <v>1565</v>
      </c>
      <c r="P263" s="174" t="str">
        <f>VLOOKUP($F263,'Plan de acci�n consolidado 2025'!$G$4:$X$484,11,0)</f>
        <v>Plan de difusión para que el consumidor conozca sus derechos "ABC  de atención a los usuarios SIC / Supersolidaria, ejecutado Imágenes (fotografía o captura de pantalla) de la difusión realizada</v>
      </c>
      <c r="Q263" s="174">
        <f>VLOOKUP($F263,'Plan de acci�n consolidado 2025'!$G$4:$X$484,12,0)</f>
        <v>20</v>
      </c>
      <c r="R263" s="174">
        <f>VLOOKUP($F263,'Plan de acci�n consolidado 2025'!$G$4:$X$484,13,0)</f>
        <v>1</v>
      </c>
      <c r="S263" s="174" t="str">
        <f>VLOOKUP($F263,'Plan de acci�n consolidado 2025'!$G$4:$X$484,14,0)</f>
        <v>Númerica</v>
      </c>
      <c r="T263" s="174" t="str">
        <f>VLOOKUP($F263,'Plan de acci�n consolidado 2025'!$G$4:$X$484,15,0)</f>
        <v># de documento difundido / 1 documento a difundir</v>
      </c>
      <c r="U263" s="175">
        <f>VLOOKUP($F263,'Plan de acci�n consolidado 2025'!$G$4:$X$484,16,0)</f>
        <v>45672</v>
      </c>
      <c r="V263" s="175">
        <f>VLOOKUP($F263,'Plan de acci�n consolidado 2025'!$G$4:$X$484,17,0)</f>
        <v>46021</v>
      </c>
      <c r="W263" s="174" t="str">
        <f>VLOOKUP($F263,'Plan de acci�n consolidado 2025'!$G$4:$X$484,18,0)</f>
        <v>3000-DESPACHO DEL SUPERINTENDENTE DELEGADO PARA LA PROTECCIÓN DEL CONSUMIDOR;
73-GRUPO DE TRABAJO DE COMUNICACION</v>
      </c>
      <c r="X263" s="174">
        <v>20</v>
      </c>
      <c r="Y263" s="174">
        <v>100</v>
      </c>
      <c r="Z263" s="174" t="s">
        <v>2265</v>
      </c>
      <c r="AA263" s="289"/>
      <c r="AB263" s="290">
        <v>100</v>
      </c>
      <c r="AC263" s="290" t="s">
        <v>2266</v>
      </c>
      <c r="AD263" s="289"/>
      <c r="AE263" s="290">
        <v>0</v>
      </c>
      <c r="AF263" s="535">
        <v>20</v>
      </c>
    </row>
    <row r="264" spans="1:32 16384:16384" ht="58.5" customHeight="1" x14ac:dyDescent="0.25">
      <c r="A264" s="183" t="s">
        <v>1295</v>
      </c>
      <c r="B264" s="529" t="s">
        <v>1295</v>
      </c>
      <c r="C264" s="532" t="s">
        <v>2264</v>
      </c>
      <c r="D264" s="153">
        <v>5</v>
      </c>
      <c r="E264" s="153" t="s">
        <v>467</v>
      </c>
      <c r="F264" s="153" t="s">
        <v>1295</v>
      </c>
      <c r="G264" s="153" t="s">
        <v>19</v>
      </c>
      <c r="H264" s="153">
        <v>0</v>
      </c>
      <c r="I264" s="153">
        <v>0</v>
      </c>
      <c r="J264" s="153">
        <v>0</v>
      </c>
      <c r="K264" s="153" t="s">
        <v>19</v>
      </c>
      <c r="L264" s="153">
        <v>0</v>
      </c>
      <c r="M264" s="153" t="s">
        <v>19</v>
      </c>
      <c r="N264" s="153" t="s">
        <v>614</v>
      </c>
      <c r="O264" s="153" t="s">
        <v>19</v>
      </c>
      <c r="P264" s="153" t="str">
        <f>VLOOKUP($F264,'Plan de acci�n consolidado 2025'!$G$4:$X$484,11,0)</f>
        <v>Aprobar el documento final que se va a difundir a los consumidores (Documento final aprobado)</v>
      </c>
      <c r="Q264" s="153">
        <f>VLOOKUP($F264,'Plan de acci�n consolidado 2025'!$G$4:$X$484,12,0)</f>
        <v>100</v>
      </c>
      <c r="R264" s="153">
        <f>VLOOKUP($F264,'Plan de acci�n consolidado 2025'!$G$4:$X$484,13,0)</f>
        <v>1</v>
      </c>
      <c r="S264" s="153" t="str">
        <f>VLOOKUP($F264,'Plan de acci�n consolidado 2025'!$G$4:$X$484,14,0)</f>
        <v>Númerica</v>
      </c>
      <c r="T264" s="153" t="str">
        <f>VLOOKUP($F264,'Plan de acci�n consolidado 2025'!$G$4:$X$484,15,0)</f>
        <v># de documento aprobados / 1 documentos a aprobar</v>
      </c>
      <c r="U264" s="182">
        <f>VLOOKUP($F264,'Plan de acci�n consolidado 2025'!$G$4:$X$484,16,0)</f>
        <v>45672</v>
      </c>
      <c r="V264" s="182">
        <f>VLOOKUP($F264,'Plan de acci�n consolidado 2025'!$G$4:$X$484,17,0)</f>
        <v>45839</v>
      </c>
      <c r="W264" s="153" t="str">
        <f>VLOOKUP($F264,'Plan de acci�n consolidado 2025'!$G$4:$X$484,18,0)</f>
        <v>3000-DESPACHO DEL SUPERINTENDENTE DELEGADO PARA LA PROTECCIÓN DEL CONSUMIDOR</v>
      </c>
      <c r="X264" s="153">
        <v>20</v>
      </c>
      <c r="Y264" s="153">
        <v>100</v>
      </c>
      <c r="Z264" s="153" t="s">
        <v>2267</v>
      </c>
      <c r="AA264" s="291"/>
      <c r="AB264" s="292">
        <v>100</v>
      </c>
      <c r="AC264" s="292" t="s">
        <v>2268</v>
      </c>
      <c r="AD264" s="291"/>
      <c r="AE264" s="292">
        <v>100</v>
      </c>
      <c r="AF264" s="533">
        <v>20</v>
      </c>
    </row>
    <row r="265" spans="1:32 16384:16384" ht="58.5" customHeight="1" x14ac:dyDescent="0.25">
      <c r="A265" s="66" t="s">
        <v>1297</v>
      </c>
      <c r="B265" s="288" t="s">
        <v>1297</v>
      </c>
      <c r="C265" s="532" t="s">
        <v>2264</v>
      </c>
      <c r="D265" s="153">
        <v>5</v>
      </c>
      <c r="E265" s="153" t="s">
        <v>1847</v>
      </c>
      <c r="F265" s="153" t="s">
        <v>1297</v>
      </c>
      <c r="G265" s="153" t="s">
        <v>19</v>
      </c>
      <c r="H265" s="153">
        <v>0</v>
      </c>
      <c r="I265" s="153">
        <v>0</v>
      </c>
      <c r="J265" s="153">
        <v>0</v>
      </c>
      <c r="K265" s="153" t="s">
        <v>19</v>
      </c>
      <c r="L265" s="153">
        <v>0</v>
      </c>
      <c r="M265" s="153" t="s">
        <v>19</v>
      </c>
      <c r="N265" s="153" t="s">
        <v>614</v>
      </c>
      <c r="O265" s="153" t="s">
        <v>19</v>
      </c>
      <c r="P265" s="153" t="str">
        <f>VLOOKUP($F265,'Plan de acci�n consolidado 2025'!$G$4:$X$484,11,0)</f>
        <v>Publicar el documento final en la pagina web de la entidad (Captura de pantalla con la publicación del documento).</v>
      </c>
      <c r="Q265" s="153">
        <f>VLOOKUP($F265,'Plan de acci�n consolidado 2025'!$G$4:$X$484,12,0)</f>
        <v>0</v>
      </c>
      <c r="R265" s="153">
        <f>VLOOKUP($F265,'Plan de acci�n consolidado 2025'!$G$4:$X$484,13,0)</f>
        <v>1</v>
      </c>
      <c r="S265" s="153" t="str">
        <f>VLOOKUP($F265,'Plan de acci�n consolidado 2025'!$G$4:$X$484,14,0)</f>
        <v>Númerica</v>
      </c>
      <c r="T265" s="153" t="str">
        <f>VLOOKUP($F265,'Plan de acci�n consolidado 2025'!$G$4:$X$484,15,0)</f>
        <v># de documento publicado / 1 documento a publicar</v>
      </c>
      <c r="U265" s="182">
        <f>VLOOKUP($F265,'Plan de acci�n consolidado 2025'!$G$4:$X$484,16,0)</f>
        <v>45840</v>
      </c>
      <c r="V265" s="182">
        <f>VLOOKUP($F265,'Plan de acci�n consolidado 2025'!$G$4:$X$484,17,0)</f>
        <v>45869</v>
      </c>
      <c r="W265" s="153" t="str">
        <f>VLOOKUP($F265,'Plan de acci�n consolidado 2025'!$G$4:$X$484,18,0)</f>
        <v>73-GRUPO DE TRABAJO DE COMUNICACION</v>
      </c>
      <c r="X265" s="153">
        <v>0</v>
      </c>
      <c r="Y265" s="153">
        <v>100</v>
      </c>
      <c r="Z265" s="153" t="s">
        <v>2269</v>
      </c>
      <c r="AA265" s="291">
        <v>45862</v>
      </c>
      <c r="AB265" s="292">
        <v>100</v>
      </c>
      <c r="AC265" s="292" t="s">
        <v>2270</v>
      </c>
      <c r="AD265" s="291">
        <v>45862</v>
      </c>
      <c r="AE265" s="292">
        <v>100</v>
      </c>
      <c r="AF265" s="533">
        <v>0</v>
      </c>
      <c r="XFD265" s="66"/>
    </row>
    <row r="266" spans="1:32 16384:16384" ht="58.5" customHeight="1" x14ac:dyDescent="0.25">
      <c r="A266" s="183" t="s">
        <v>1299</v>
      </c>
      <c r="B266" s="529" t="s">
        <v>1299</v>
      </c>
      <c r="C266" s="532" t="s">
        <v>2264</v>
      </c>
      <c r="D266" s="153">
        <v>5</v>
      </c>
      <c r="E266" s="153" t="s">
        <v>1847</v>
      </c>
      <c r="F266" s="153" t="s">
        <v>1299</v>
      </c>
      <c r="G266" s="153" t="s">
        <v>19</v>
      </c>
      <c r="H266" s="153">
        <v>0</v>
      </c>
      <c r="I266" s="153">
        <v>0</v>
      </c>
      <c r="J266" s="153">
        <v>0</v>
      </c>
      <c r="K266" s="153" t="s">
        <v>19</v>
      </c>
      <c r="L266" s="153">
        <v>0</v>
      </c>
      <c r="M266" s="153" t="s">
        <v>19</v>
      </c>
      <c r="N266" s="153" t="s">
        <v>614</v>
      </c>
      <c r="O266" s="153" t="s">
        <v>19</v>
      </c>
      <c r="P266" s="153" t="str">
        <f>VLOOKUP($F266,'Plan de acci�n consolidado 2025'!$G$4:$X$484,11,0)</f>
        <v>Realizar la difusión del ABC de atención a los usuarios SIC / Super Solidaria. - Imágenes (fotografía o captura de pantalla) de la difusión realizada</v>
      </c>
      <c r="Q266" s="153">
        <f>VLOOKUP($F266,'Plan de acci�n consolidado 2025'!$G$4:$X$484,12,0)</f>
        <v>0</v>
      </c>
      <c r="R266" s="153">
        <f>VLOOKUP($F266,'Plan de acci�n consolidado 2025'!$G$4:$X$484,13,0)</f>
        <v>1</v>
      </c>
      <c r="S266" s="153" t="str">
        <f>VLOOKUP($F266,'Plan de acci�n consolidado 2025'!$G$4:$X$484,14,0)</f>
        <v>Númerica</v>
      </c>
      <c r="T266" s="153" t="str">
        <f>VLOOKUP($F266,'Plan de acci�n consolidado 2025'!$G$4:$X$484,15,0)</f>
        <v># de documento difundido / 1 documento a difundir</v>
      </c>
      <c r="U266" s="182">
        <f>VLOOKUP($F266,'Plan de acci�n consolidado 2025'!$G$4:$X$484,16,0)</f>
        <v>45870</v>
      </c>
      <c r="V266" s="182">
        <f>VLOOKUP($F266,'Plan de acci�n consolidado 2025'!$G$4:$X$484,17,0)</f>
        <v>46021</v>
      </c>
      <c r="W266" s="153" t="str">
        <f>VLOOKUP($F266,'Plan de acci�n consolidado 2025'!$G$4:$X$484,18,0)</f>
        <v>73-GRUPO DE TRABAJO DE COMUNICACION</v>
      </c>
      <c r="X266" s="153">
        <v>0</v>
      </c>
      <c r="Y266" s="153">
        <v>100</v>
      </c>
      <c r="Z266" s="153" t="s">
        <v>2271</v>
      </c>
      <c r="AA266" s="291"/>
      <c r="AB266" s="292">
        <v>100</v>
      </c>
      <c r="AC266" s="292" t="s">
        <v>2272</v>
      </c>
      <c r="AD266" s="291"/>
      <c r="AE266" s="292">
        <v>0</v>
      </c>
      <c r="AF266" s="533">
        <v>0</v>
      </c>
    </row>
    <row r="267" spans="1:32 16384:16384" ht="58.5" customHeight="1" x14ac:dyDescent="0.25">
      <c r="A267" s="183" t="s">
        <v>1300</v>
      </c>
      <c r="B267" s="528" t="s">
        <v>1300</v>
      </c>
      <c r="C267" s="534" t="s">
        <v>2264</v>
      </c>
      <c r="D267" s="174">
        <v>5</v>
      </c>
      <c r="E267" s="174" t="s">
        <v>460</v>
      </c>
      <c r="F267" s="174" t="s">
        <v>1300</v>
      </c>
      <c r="G267" s="174" t="s">
        <v>462</v>
      </c>
      <c r="H267" s="174" t="s">
        <v>10</v>
      </c>
      <c r="I267" s="174" t="s">
        <v>1394</v>
      </c>
      <c r="J267" s="174" t="s">
        <v>1395</v>
      </c>
      <c r="K267" s="174" t="s">
        <v>526</v>
      </c>
      <c r="L267" s="174">
        <v>0</v>
      </c>
      <c r="M267" s="174" t="s">
        <v>19</v>
      </c>
      <c r="N267" s="174" t="s">
        <v>614</v>
      </c>
      <c r="O267" s="174" t="s">
        <v>1565</v>
      </c>
      <c r="P267" s="174" t="str">
        <f>VLOOKUP($F267,'Plan de acci�n consolidado 2025'!$G$4:$X$484,11,0)</f>
        <v>Cursos virtuales en materia de protección al consumidor dirigidos a la ciudadanía interesada, publicados en campus virtual y difundidos (Capturas de pantalla de los cursos en el campus virtual y capturas de pantalla de la difusión).</v>
      </c>
      <c r="Q267" s="174">
        <f>VLOOKUP($F267,'Plan de acci�n consolidado 2025'!$G$4:$X$484,12,0)</f>
        <v>20</v>
      </c>
      <c r="R267" s="174">
        <f>VLOOKUP($F267,'Plan de acci�n consolidado 2025'!$G$4:$X$484,13,0)</f>
        <v>2</v>
      </c>
      <c r="S267" s="174" t="str">
        <f>VLOOKUP($F267,'Plan de acci�n consolidado 2025'!$G$4:$X$484,14,0)</f>
        <v>Númerica</v>
      </c>
      <c r="T267" s="174" t="str">
        <f>VLOOKUP($F267,'Plan de acci�n consolidado 2025'!$G$4:$X$484,15,0)</f>
        <v># de curso publicado / 2 curso a publicar</v>
      </c>
      <c r="U267" s="175">
        <f>VLOOKUP($F267,'Plan de acci�n consolidado 2025'!$G$4:$X$484,16,0)</f>
        <v>45672</v>
      </c>
      <c r="V267" s="175">
        <f>VLOOKUP($F267,'Plan de acci�n consolidado 2025'!$G$4:$X$484,17,0)</f>
        <v>46006</v>
      </c>
      <c r="W267" s="174" t="str">
        <f>VLOOKUP($F267,'Plan de acci�n consolidado 2025'!$G$4:$X$484,18,0)</f>
        <v>3000-DESPACHO DEL SUPERINTENDENTE DELEGADO PARA LA PROTECCIÓN DEL CONSUMIDOR;
71-GRUPO DE TRABAJO DE FORMACION;
73-GRUPO DE TRABAJO DE COMUNICACION</v>
      </c>
      <c r="X267" s="174">
        <v>20</v>
      </c>
      <c r="Y267" s="174">
        <v>0</v>
      </c>
      <c r="Z267" s="174">
        <v>0</v>
      </c>
      <c r="AA267" s="289"/>
      <c r="AB267" s="290">
        <v>0</v>
      </c>
      <c r="AC267" s="290">
        <v>0</v>
      </c>
      <c r="AD267" s="289"/>
      <c r="AE267" s="290">
        <v>0</v>
      </c>
      <c r="AF267" s="535">
        <v>0</v>
      </c>
    </row>
    <row r="268" spans="1:32 16384:16384" ht="58.5" customHeight="1" x14ac:dyDescent="0.25">
      <c r="A268" s="183" t="s">
        <v>1303</v>
      </c>
      <c r="B268" s="529" t="s">
        <v>1303</v>
      </c>
      <c r="C268" s="532" t="s">
        <v>2264</v>
      </c>
      <c r="D268" s="153">
        <v>5</v>
      </c>
      <c r="E268" s="153" t="s">
        <v>467</v>
      </c>
      <c r="F268" s="153" t="s">
        <v>1303</v>
      </c>
      <c r="G268" s="153" t="s">
        <v>19</v>
      </c>
      <c r="H268" s="153">
        <v>0</v>
      </c>
      <c r="I268" s="153">
        <v>0</v>
      </c>
      <c r="J268" s="153">
        <v>0</v>
      </c>
      <c r="K268" s="153" t="s">
        <v>19</v>
      </c>
      <c r="L268" s="153">
        <v>0</v>
      </c>
      <c r="M268" s="153" t="s">
        <v>19</v>
      </c>
      <c r="N268" s="153" t="s">
        <v>614</v>
      </c>
      <c r="O268" s="153" t="s">
        <v>19</v>
      </c>
      <c r="P268" s="153" t="str">
        <f>VLOOKUP($F268,'Plan de acci�n consolidado 2025'!$G$4:$X$484,11,0)</f>
        <v>Enviar a OSCAE las plantillas diligenciadas con el contenido para cursos virtuales (Responsable Delegatura) (Correo electrónico con  las plantillas diligenciadas)</v>
      </c>
      <c r="Q268" s="153">
        <f>VLOOKUP($F268,'Plan de acci�n consolidado 2025'!$G$4:$X$484,12,0)</f>
        <v>30</v>
      </c>
      <c r="R268" s="153">
        <f>VLOOKUP($F268,'Plan de acci�n consolidado 2025'!$G$4:$X$484,13,0)</f>
        <v>2</v>
      </c>
      <c r="S268" s="153" t="str">
        <f>VLOOKUP($F268,'Plan de acci�n consolidado 2025'!$G$4:$X$484,14,0)</f>
        <v>Númerica</v>
      </c>
      <c r="T268" s="153" t="str">
        <f>VLOOKUP($F268,'Plan de acci�n consolidado 2025'!$G$4:$X$484,15,0)</f>
        <v># de documentos enviados / 2 documento a enviar</v>
      </c>
      <c r="U268" s="182">
        <f>VLOOKUP($F268,'Plan de acci�n consolidado 2025'!$G$4:$X$484,16,0)</f>
        <v>45672</v>
      </c>
      <c r="V268" s="182">
        <f>VLOOKUP($F268,'Plan de acci�n consolidado 2025'!$G$4:$X$484,17,0)</f>
        <v>45744</v>
      </c>
      <c r="W268" s="153" t="str">
        <f>VLOOKUP($F268,'Plan de acci�n consolidado 2025'!$G$4:$X$484,18,0)</f>
        <v>3000-DESPACHO DEL SUPERINTENDENTE DELEGADO PARA LA PROTECCIÓN DEL CONSUMIDOR</v>
      </c>
      <c r="X268" s="153">
        <v>6</v>
      </c>
      <c r="Y268" s="153">
        <v>100</v>
      </c>
      <c r="Z268" s="153" t="s">
        <v>2273</v>
      </c>
      <c r="AA268" s="291">
        <v>45743</v>
      </c>
      <c r="AB268" s="292">
        <v>100</v>
      </c>
      <c r="AC268" s="292" t="s">
        <v>2274</v>
      </c>
      <c r="AD268" s="291">
        <v>45743</v>
      </c>
      <c r="AE268" s="292">
        <v>100</v>
      </c>
      <c r="AF268" s="533">
        <v>6</v>
      </c>
    </row>
    <row r="269" spans="1:32 16384:16384" ht="58.5" customHeight="1" x14ac:dyDescent="0.25">
      <c r="A269" s="66" t="s">
        <v>1305</v>
      </c>
      <c r="B269" s="288" t="s">
        <v>1305</v>
      </c>
      <c r="C269" s="532" t="s">
        <v>2264</v>
      </c>
      <c r="D269" s="153">
        <v>5</v>
      </c>
      <c r="E269" s="153" t="s">
        <v>1847</v>
      </c>
      <c r="F269" s="153" t="s">
        <v>1305</v>
      </c>
      <c r="G269" s="153" t="s">
        <v>19</v>
      </c>
      <c r="H269" s="153">
        <v>0</v>
      </c>
      <c r="I269" s="153">
        <v>0</v>
      </c>
      <c r="J269" s="153">
        <v>0</v>
      </c>
      <c r="K269" s="153" t="s">
        <v>19</v>
      </c>
      <c r="L269" s="153">
        <v>0</v>
      </c>
      <c r="M269" s="153" t="s">
        <v>19</v>
      </c>
      <c r="N269" s="153" t="s">
        <v>614</v>
      </c>
      <c r="O269" s="153" t="s">
        <v>19</v>
      </c>
      <c r="P269" s="153" t="str">
        <f>VLOOKUP($F269,'Plan de acci�n consolidado 2025'!$G$4:$X$484,11,0)</f>
        <v>Diseñar y presentar propuesta pedagógica de los contenidos presentados por la delegatura para cada uno de los cursos (Responsable OSCAE) (Documento con la propuesta)</v>
      </c>
      <c r="Q269" s="153">
        <f>VLOOKUP($F269,'Plan de acci�n consolidado 2025'!$G$4:$X$484,12,0)</f>
        <v>0</v>
      </c>
      <c r="R269" s="153">
        <f>VLOOKUP($F269,'Plan de acci�n consolidado 2025'!$G$4:$X$484,13,0)</f>
        <v>2</v>
      </c>
      <c r="S269" s="153" t="str">
        <f>VLOOKUP($F269,'Plan de acci�n consolidado 2025'!$G$4:$X$484,14,0)</f>
        <v>Númerica</v>
      </c>
      <c r="T269" s="153" t="str">
        <f>VLOOKUP($F269,'Plan de acci�n consolidado 2025'!$G$4:$X$484,15,0)</f>
        <v># de documentos enviados / 2 documento a enviar</v>
      </c>
      <c r="U269" s="182">
        <f>VLOOKUP($F269,'Plan de acci�n consolidado 2025'!$G$4:$X$484,16,0)</f>
        <v>45719</v>
      </c>
      <c r="V269" s="182">
        <f>VLOOKUP($F269,'Plan de acci�n consolidado 2025'!$G$4:$X$484,17,0)</f>
        <v>45807</v>
      </c>
      <c r="W269" s="153" t="str">
        <f>VLOOKUP($F269,'Plan de acci�n consolidado 2025'!$G$4:$X$484,18,0)</f>
        <v>71-GRUPO DE TRABAJO DE FORMACION</v>
      </c>
      <c r="X269" s="153">
        <v>0</v>
      </c>
      <c r="Y269" s="153">
        <v>100</v>
      </c>
      <c r="Z269" s="153" t="s">
        <v>2275</v>
      </c>
      <c r="AA269" s="291">
        <v>45807</v>
      </c>
      <c r="AB269" s="292">
        <v>100</v>
      </c>
      <c r="AC269" s="292" t="s">
        <v>2276</v>
      </c>
      <c r="AD269" s="291">
        <v>45806</v>
      </c>
      <c r="AE269" s="292">
        <v>100</v>
      </c>
      <c r="AF269" s="533">
        <v>0</v>
      </c>
      <c r="XFD269" s="66"/>
    </row>
    <row r="270" spans="1:32 16384:16384" ht="58.5" customHeight="1" x14ac:dyDescent="0.25">
      <c r="A270" s="183" t="s">
        <v>1307</v>
      </c>
      <c r="B270" s="529" t="s">
        <v>1307</v>
      </c>
      <c r="C270" s="532" t="s">
        <v>2264</v>
      </c>
      <c r="D270" s="153">
        <v>5</v>
      </c>
      <c r="E270" s="153" t="s">
        <v>467</v>
      </c>
      <c r="F270" s="153" t="s">
        <v>1307</v>
      </c>
      <c r="G270" s="153" t="s">
        <v>19</v>
      </c>
      <c r="H270" s="153">
        <v>0</v>
      </c>
      <c r="I270" s="153">
        <v>0</v>
      </c>
      <c r="J270" s="153">
        <v>0</v>
      </c>
      <c r="K270" s="153" t="s">
        <v>19</v>
      </c>
      <c r="L270" s="153">
        <v>0</v>
      </c>
      <c r="M270" s="153" t="s">
        <v>19</v>
      </c>
      <c r="N270" s="153" t="s">
        <v>614</v>
      </c>
      <c r="O270" s="153" t="s">
        <v>19</v>
      </c>
      <c r="P270" s="153" t="str">
        <f>VLOOKUP($F270,'Plan de acci�n consolidado 2025'!$G$4:$X$484,11,0)</f>
        <v>Revisar y aprobar los contenidos propuestos por el equipo pedagógico de OSCAE (Responsable Delegatura) (Correo de aprobación de los contenidos propuestos por OSCAE)</v>
      </c>
      <c r="Q270" s="153">
        <f>VLOOKUP($F270,'Plan de acci�n consolidado 2025'!$G$4:$X$484,12,0)</f>
        <v>30</v>
      </c>
      <c r="R270" s="153">
        <f>VLOOKUP($F270,'Plan de acci�n consolidado 2025'!$G$4:$X$484,13,0)</f>
        <v>2</v>
      </c>
      <c r="S270" s="153" t="str">
        <f>VLOOKUP($F270,'Plan de acci�n consolidado 2025'!$G$4:$X$484,14,0)</f>
        <v>Númerica</v>
      </c>
      <c r="T270" s="153" t="str">
        <f>VLOOKUP($F270,'Plan de acci�n consolidado 2025'!$G$4:$X$484,15,0)</f>
        <v># de documento revisado / 2 documento a revisar</v>
      </c>
      <c r="U270" s="182">
        <f>VLOOKUP($F270,'Plan de acci�n consolidado 2025'!$G$4:$X$484,16,0)</f>
        <v>45748</v>
      </c>
      <c r="V270" s="182">
        <f>VLOOKUP($F270,'Plan de acci�n consolidado 2025'!$G$4:$X$484,17,0)</f>
        <v>45828</v>
      </c>
      <c r="W270" s="153" t="str">
        <f>VLOOKUP($F270,'Plan de acci�n consolidado 2025'!$G$4:$X$484,18,0)</f>
        <v>3000-DESPACHO DEL SUPERINTENDENTE DELEGADO PARA LA PROTECCIÓN DEL CONSUMIDOR</v>
      </c>
      <c r="X270" s="153">
        <v>6</v>
      </c>
      <c r="Y270" s="153">
        <v>100</v>
      </c>
      <c r="Z270" s="153" t="s">
        <v>2277</v>
      </c>
      <c r="AA270" s="291">
        <v>45827</v>
      </c>
      <c r="AB270" s="292">
        <v>100</v>
      </c>
      <c r="AC270" s="292" t="s">
        <v>2278</v>
      </c>
      <c r="AD270" s="291">
        <v>45827</v>
      </c>
      <c r="AE270" s="292">
        <v>100</v>
      </c>
      <c r="AF270" s="533">
        <v>6</v>
      </c>
    </row>
    <row r="271" spans="1:32 16384:16384" ht="58.5" customHeight="1" x14ac:dyDescent="0.25">
      <c r="A271" s="183" t="s">
        <v>1309</v>
      </c>
      <c r="B271" s="529" t="s">
        <v>1309</v>
      </c>
      <c r="C271" s="532" t="s">
        <v>2264</v>
      </c>
      <c r="D271" s="153">
        <v>5</v>
      </c>
      <c r="E271" s="153" t="s">
        <v>1847</v>
      </c>
      <c r="F271" s="153" t="s">
        <v>1309</v>
      </c>
      <c r="G271" s="153" t="s">
        <v>19</v>
      </c>
      <c r="H271" s="153">
        <v>0</v>
      </c>
      <c r="I271" s="153">
        <v>0</v>
      </c>
      <c r="J271" s="153">
        <v>0</v>
      </c>
      <c r="K271" s="153" t="s">
        <v>19</v>
      </c>
      <c r="L271" s="153">
        <v>0</v>
      </c>
      <c r="M271" s="153" t="s">
        <v>19</v>
      </c>
      <c r="N271" s="153" t="s">
        <v>614</v>
      </c>
      <c r="O271" s="153" t="s">
        <v>19</v>
      </c>
      <c r="P271" s="153" t="str">
        <f>VLOOKUP($F271,'Plan de acci�n consolidado 2025'!$G$4:$X$484,11,0)</f>
        <v>Virtualizar los contenidos (Responsable OSCAE) (Captura de pantalla con los cursos virtualizados)</v>
      </c>
      <c r="Q271" s="153">
        <f>VLOOKUP($F271,'Plan de acci�n consolidado 2025'!$G$4:$X$484,12,0)</f>
        <v>0</v>
      </c>
      <c r="R271" s="153">
        <f>VLOOKUP($F271,'Plan de acci�n consolidado 2025'!$G$4:$X$484,13,0)</f>
        <v>2</v>
      </c>
      <c r="S271" s="153" t="str">
        <f>VLOOKUP($F271,'Plan de acci�n consolidado 2025'!$G$4:$X$484,14,0)</f>
        <v>Númerica</v>
      </c>
      <c r="T271" s="153" t="str">
        <f>VLOOKUP($F271,'Plan de acci�n consolidado 2025'!$G$4:$X$484,15,0)</f>
        <v># de contenido virtualizado / 2 contenido a virtualizar</v>
      </c>
      <c r="U271" s="182">
        <f>VLOOKUP($F271,'Plan de acci�n consolidado 2025'!$G$4:$X$484,16,0)</f>
        <v>45811</v>
      </c>
      <c r="V271" s="182">
        <f>VLOOKUP($F271,'Plan de acci�n consolidado 2025'!$G$4:$X$484,17,0)</f>
        <v>45947</v>
      </c>
      <c r="W271" s="153" t="str">
        <f>VLOOKUP($F271,'Plan de acci�n consolidado 2025'!$G$4:$X$484,18,0)</f>
        <v>71-GRUPO DE TRABAJO DE FORMACION</v>
      </c>
      <c r="X271" s="153">
        <v>0</v>
      </c>
      <c r="Y271" s="153">
        <v>0</v>
      </c>
      <c r="Z271" s="153">
        <v>0</v>
      </c>
      <c r="AA271" s="291"/>
      <c r="AB271" s="292">
        <v>0</v>
      </c>
      <c r="AC271" s="292">
        <v>0</v>
      </c>
      <c r="AD271" s="291"/>
      <c r="AE271" s="292">
        <v>0</v>
      </c>
      <c r="AF271" s="533">
        <v>0</v>
      </c>
    </row>
    <row r="272" spans="1:32 16384:16384" ht="58.5" customHeight="1" x14ac:dyDescent="0.25">
      <c r="A272" s="66" t="s">
        <v>1311</v>
      </c>
      <c r="B272" s="288" t="s">
        <v>1311</v>
      </c>
      <c r="C272" s="532" t="s">
        <v>2264</v>
      </c>
      <c r="D272" s="153">
        <v>5</v>
      </c>
      <c r="E272" s="153" t="s">
        <v>467</v>
      </c>
      <c r="F272" s="153" t="s">
        <v>1311</v>
      </c>
      <c r="G272" s="153" t="s">
        <v>19</v>
      </c>
      <c r="H272" s="153">
        <v>0</v>
      </c>
      <c r="I272" s="153">
        <v>0</v>
      </c>
      <c r="J272" s="153">
        <v>0</v>
      </c>
      <c r="K272" s="153" t="s">
        <v>19</v>
      </c>
      <c r="L272" s="153">
        <v>0</v>
      </c>
      <c r="M272" s="153" t="s">
        <v>19</v>
      </c>
      <c r="N272" s="153" t="s">
        <v>614</v>
      </c>
      <c r="O272" s="153" t="s">
        <v>19</v>
      </c>
      <c r="P272" s="153" t="str">
        <f>VLOOKUP($F272,'Plan de acci�n consolidado 2025'!$G$4:$X$484,11,0)</f>
        <v>Recibir y aprobar el curso virtualizado (Responsable Delegatura) (Correo electrónico con la aprobación de los cursos)</v>
      </c>
      <c r="Q272" s="153">
        <f>VLOOKUP($F272,'Plan de acci�n consolidado 2025'!$G$4:$X$484,12,0)</f>
        <v>40</v>
      </c>
      <c r="R272" s="153">
        <f>VLOOKUP($F272,'Plan de acci�n consolidado 2025'!$G$4:$X$484,13,0)</f>
        <v>2</v>
      </c>
      <c r="S272" s="153" t="str">
        <f>VLOOKUP($F272,'Plan de acci�n consolidado 2025'!$G$4:$X$484,14,0)</f>
        <v>Númerica</v>
      </c>
      <c r="T272" s="153" t="str">
        <f>VLOOKUP($F272,'Plan de acci�n consolidado 2025'!$G$4:$X$484,15,0)</f>
        <v># de documentos aprobados / 2 documentos recibidos</v>
      </c>
      <c r="U272" s="182">
        <f>VLOOKUP($F272,'Plan de acci�n consolidado 2025'!$G$4:$X$484,16,0)</f>
        <v>45915</v>
      </c>
      <c r="V272" s="182">
        <f>VLOOKUP($F272,'Plan de acci�n consolidado 2025'!$G$4:$X$484,17,0)</f>
        <v>45968</v>
      </c>
      <c r="W272" s="153" t="str">
        <f>VLOOKUP($F272,'Plan de acci�n consolidado 2025'!$G$4:$X$484,18,0)</f>
        <v>3000-DESPACHO DEL SUPERINTENDENTE DELEGADO PARA LA PROTECCIÓN DEL CONSUMIDOR</v>
      </c>
      <c r="X272" s="153">
        <v>8</v>
      </c>
      <c r="Y272" s="153">
        <v>0</v>
      </c>
      <c r="Z272" s="153">
        <v>0</v>
      </c>
      <c r="AA272" s="291"/>
      <c r="AB272" s="292">
        <v>0</v>
      </c>
      <c r="AC272" s="292">
        <v>0</v>
      </c>
      <c r="AD272" s="291"/>
      <c r="AE272" s="292">
        <v>0</v>
      </c>
      <c r="AF272" s="533">
        <v>0</v>
      </c>
      <c r="XFD272" s="66"/>
    </row>
    <row r="273" spans="1:32 16384:16384" ht="58.5" customHeight="1" x14ac:dyDescent="0.25">
      <c r="A273" s="183" t="s">
        <v>1312</v>
      </c>
      <c r="B273" s="529" t="s">
        <v>1312</v>
      </c>
      <c r="C273" s="532" t="s">
        <v>2264</v>
      </c>
      <c r="D273" s="153">
        <v>5</v>
      </c>
      <c r="E273" s="153" t="s">
        <v>1847</v>
      </c>
      <c r="F273" s="153" t="s">
        <v>1312</v>
      </c>
      <c r="G273" s="153" t="s">
        <v>19</v>
      </c>
      <c r="H273" s="153">
        <v>0</v>
      </c>
      <c r="I273" s="153">
        <v>0</v>
      </c>
      <c r="J273" s="153">
        <v>0</v>
      </c>
      <c r="K273" s="153" t="s">
        <v>19</v>
      </c>
      <c r="L273" s="153">
        <v>0</v>
      </c>
      <c r="M273" s="153" t="s">
        <v>19</v>
      </c>
      <c r="N273" s="153" t="s">
        <v>614</v>
      </c>
      <c r="O273" s="153" t="s">
        <v>19</v>
      </c>
      <c r="P273" s="153" t="str">
        <f>VLOOKUP($F273,'Plan de acci�n consolidado 2025'!$G$4:$X$484,11,0)</f>
        <v>Publicar los cursos virtuales en el campus virtual de la SIC y difundirlos (Capturas de pantalla de los cursos en el campus virtual y capturas de pantalla de la difusión).</v>
      </c>
      <c r="Q273" s="153">
        <f>VLOOKUP($F273,'Plan de acci�n consolidado 2025'!$G$4:$X$484,12,0)</f>
        <v>0</v>
      </c>
      <c r="R273" s="153">
        <f>VLOOKUP($F273,'Plan de acci�n consolidado 2025'!$G$4:$X$484,13,0)</f>
        <v>2</v>
      </c>
      <c r="S273" s="153" t="str">
        <f>VLOOKUP($F273,'Plan de acci�n consolidado 2025'!$G$4:$X$484,14,0)</f>
        <v>Númerica</v>
      </c>
      <c r="T273" s="153" t="str">
        <f>VLOOKUP($F273,'Plan de acci�n consolidado 2025'!$G$4:$X$484,15,0)</f>
        <v># de actividades difundidas / 2 actividades a difundir</v>
      </c>
      <c r="U273" s="182">
        <f>VLOOKUP($F273,'Plan de acci�n consolidado 2025'!$G$4:$X$484,16,0)</f>
        <v>45975</v>
      </c>
      <c r="V273" s="182">
        <f>VLOOKUP($F273,'Plan de acci�n consolidado 2025'!$G$4:$X$484,17,0)</f>
        <v>46006</v>
      </c>
      <c r="W273" s="153" t="str">
        <f>VLOOKUP($F273,'Plan de acci�n consolidado 2025'!$G$4:$X$484,18,0)</f>
        <v>71-GRUPO DE TRABAJO DE FORMACION;
73-GRUPO DE TRABAJO DE COMUNICACION</v>
      </c>
      <c r="X273" s="153">
        <v>0</v>
      </c>
      <c r="Y273" s="153">
        <v>0</v>
      </c>
      <c r="Z273" s="153">
        <v>0</v>
      </c>
      <c r="AA273" s="291"/>
      <c r="AB273" s="292">
        <v>0</v>
      </c>
      <c r="AC273" s="292">
        <v>0</v>
      </c>
      <c r="AD273" s="291"/>
      <c r="AE273" s="292">
        <v>0</v>
      </c>
      <c r="AF273" s="533">
        <v>0</v>
      </c>
    </row>
    <row r="274" spans="1:32 16384:16384" ht="58.5" customHeight="1" x14ac:dyDescent="0.25">
      <c r="A274" s="183" t="s">
        <v>1315</v>
      </c>
      <c r="B274" s="528" t="s">
        <v>1315</v>
      </c>
      <c r="C274" s="534" t="s">
        <v>2264</v>
      </c>
      <c r="D274" s="174">
        <v>5</v>
      </c>
      <c r="E274" s="174" t="s">
        <v>460</v>
      </c>
      <c r="F274" s="174" t="s">
        <v>1315</v>
      </c>
      <c r="G274" s="174" t="s">
        <v>462</v>
      </c>
      <c r="H274" s="174" t="s">
        <v>10</v>
      </c>
      <c r="I274" s="174" t="s">
        <v>1394</v>
      </c>
      <c r="J274" s="174" t="s">
        <v>1395</v>
      </c>
      <c r="K274" s="174" t="s">
        <v>573</v>
      </c>
      <c r="L274" s="174">
        <v>0</v>
      </c>
      <c r="M274" s="174" t="s">
        <v>19</v>
      </c>
      <c r="N274" s="174" t="s">
        <v>614</v>
      </c>
      <c r="O274" s="174" t="s">
        <v>1565</v>
      </c>
      <c r="P274" s="174" t="str">
        <f>VLOOKUP($F274,'Plan de acci�n consolidado 2025'!$G$4:$X$484,11,0)</f>
        <v>Jornadas de capacitación "Me informo y cuido mi dinero" dirigidas a usuarios, consumidores y ciudadanía en general, realizadas - Imágenes (fotografía o captura de pantalla) de la difusión realizada</v>
      </c>
      <c r="Q274" s="174">
        <f>VLOOKUP($F274,'Plan de acci�n consolidado 2025'!$G$4:$X$484,12,0)</f>
        <v>20</v>
      </c>
      <c r="R274" s="174">
        <f>VLOOKUP($F274,'Plan de acci�n consolidado 2025'!$G$4:$X$484,13,0)</f>
        <v>8</v>
      </c>
      <c r="S274" s="174" t="str">
        <f>VLOOKUP($F274,'Plan de acci�n consolidado 2025'!$G$4:$X$484,14,0)</f>
        <v>Númerica</v>
      </c>
      <c r="T274" s="174" t="str">
        <f>VLOOKUP($F274,'Plan de acci�n consolidado 2025'!$G$4:$X$484,15,0)</f>
        <v># de capacitaciones ejecutadas / 8 capacitaciones a ejecutar</v>
      </c>
      <c r="U274" s="175">
        <f>VLOOKUP($F274,'Plan de acci�n consolidado 2025'!$G$4:$X$484,16,0)</f>
        <v>45672</v>
      </c>
      <c r="V274" s="175">
        <f>VLOOKUP($F274,'Plan de acci�n consolidado 2025'!$G$4:$X$484,17,0)</f>
        <v>46021</v>
      </c>
      <c r="W274" s="174" t="str">
        <f>VLOOKUP($F274,'Plan de acci�n consolidado 2025'!$G$4:$X$484,18,0)</f>
        <v>3000-DESPACHO DEL SUPERINTENDENTE DELEGADO PARA LA PROTECCIÓN DEL CONSUMIDOR</v>
      </c>
      <c r="X274" s="174">
        <v>20</v>
      </c>
      <c r="Y274" s="174">
        <v>0</v>
      </c>
      <c r="Z274" s="174">
        <v>0</v>
      </c>
      <c r="AA274" s="289"/>
      <c r="AB274" s="290">
        <v>0</v>
      </c>
      <c r="AC274" s="290">
        <v>0</v>
      </c>
      <c r="AD274" s="289"/>
      <c r="AE274" s="290">
        <v>0</v>
      </c>
      <c r="AF274" s="535">
        <v>0</v>
      </c>
    </row>
    <row r="275" spans="1:32 16384:16384" ht="58.5" customHeight="1" x14ac:dyDescent="0.25">
      <c r="A275" s="183" t="s">
        <v>1317</v>
      </c>
      <c r="B275" s="529" t="s">
        <v>1317</v>
      </c>
      <c r="C275" s="532" t="s">
        <v>2264</v>
      </c>
      <c r="D275" s="153">
        <v>5</v>
      </c>
      <c r="E275" s="153" t="s">
        <v>467</v>
      </c>
      <c r="F275" s="153" t="s">
        <v>1317</v>
      </c>
      <c r="G275" s="153" t="s">
        <v>19</v>
      </c>
      <c r="H275" s="153">
        <v>0</v>
      </c>
      <c r="I275" s="153">
        <v>0</v>
      </c>
      <c r="J275" s="153">
        <v>0</v>
      </c>
      <c r="K275" s="153" t="s">
        <v>19</v>
      </c>
      <c r="L275" s="153">
        <v>0</v>
      </c>
      <c r="M275" s="153" t="s">
        <v>19</v>
      </c>
      <c r="N275" s="153" t="s">
        <v>614</v>
      </c>
      <c r="O275" s="153" t="s">
        <v>19</v>
      </c>
      <c r="P275" s="153" t="str">
        <f>VLOOKUP($F275,'Plan de acci�n consolidado 2025'!$G$4:$X$484,11,0)</f>
        <v>Definir la estrategia que se utilizará para las jornadas de capacitación  (Listado de asistencia a reunión)</v>
      </c>
      <c r="Q275" s="153">
        <f>VLOOKUP($F275,'Plan de acci�n consolidado 2025'!$G$4:$X$484,12,0)</f>
        <v>20</v>
      </c>
      <c r="R275" s="153">
        <f>VLOOKUP($F275,'Plan de acci�n consolidado 2025'!$G$4:$X$484,13,0)</f>
        <v>1</v>
      </c>
      <c r="S275" s="153" t="str">
        <f>VLOOKUP($F275,'Plan de acci�n consolidado 2025'!$G$4:$X$484,14,0)</f>
        <v>Númerica</v>
      </c>
      <c r="T275" s="153" t="str">
        <f>VLOOKUP($F275,'Plan de acci�n consolidado 2025'!$G$4:$X$484,15,0)</f>
        <v># de reuniones realizadas / 1 reuniones a realizar</v>
      </c>
      <c r="U275" s="182">
        <f>VLOOKUP($F275,'Plan de acci�n consolidado 2025'!$G$4:$X$484,16,0)</f>
        <v>45672</v>
      </c>
      <c r="V275" s="182">
        <f>VLOOKUP($F275,'Plan de acci�n consolidado 2025'!$G$4:$X$484,17,0)</f>
        <v>45716</v>
      </c>
      <c r="W275" s="153" t="str">
        <f>VLOOKUP($F275,'Plan de acci�n consolidado 2025'!$G$4:$X$484,18,0)</f>
        <v>3000-DESPACHO DEL SUPERINTENDENTE DELEGADO PARA LA PROTECCIÓN DEL CONSUMIDOR</v>
      </c>
      <c r="X275" s="153">
        <v>4</v>
      </c>
      <c r="Y275" s="153">
        <v>100</v>
      </c>
      <c r="Z275" s="153" t="s">
        <v>2280</v>
      </c>
      <c r="AA275" s="291">
        <v>45687</v>
      </c>
      <c r="AB275" s="292">
        <v>100</v>
      </c>
      <c r="AC275" s="292" t="s">
        <v>2281</v>
      </c>
      <c r="AD275" s="291">
        <v>45687</v>
      </c>
      <c r="AE275" s="292">
        <v>100</v>
      </c>
      <c r="AF275" s="533">
        <v>4</v>
      </c>
    </row>
    <row r="276" spans="1:32 16384:16384" ht="58.5" customHeight="1" x14ac:dyDescent="0.25">
      <c r="A276" s="66" t="s">
        <v>1319</v>
      </c>
      <c r="B276" s="288" t="s">
        <v>1319</v>
      </c>
      <c r="C276" s="532" t="s">
        <v>2264</v>
      </c>
      <c r="D276" s="153">
        <v>5</v>
      </c>
      <c r="E276" s="153" t="s">
        <v>467</v>
      </c>
      <c r="F276" s="153" t="s">
        <v>1319</v>
      </c>
      <c r="G276" s="153" t="s">
        <v>19</v>
      </c>
      <c r="H276" s="153">
        <v>0</v>
      </c>
      <c r="I276" s="153">
        <v>0</v>
      </c>
      <c r="J276" s="153">
        <v>0</v>
      </c>
      <c r="K276" s="153" t="s">
        <v>19</v>
      </c>
      <c r="L276" s="153">
        <v>0</v>
      </c>
      <c r="M276" s="153" t="s">
        <v>19</v>
      </c>
      <c r="N276" s="153" t="s">
        <v>614</v>
      </c>
      <c r="O276" s="153" t="s">
        <v>19</v>
      </c>
      <c r="P276" s="153" t="str">
        <f>VLOOKUP($F276,'Plan de acci�n consolidado 2025'!$G$4:$X$484,11,0)</f>
        <v>Realizar las jornadas de capacitación - Imágenes (fotografía o captura de pantalla) de la difusión realizada</v>
      </c>
      <c r="Q276" s="153">
        <f>VLOOKUP($F276,'Plan de acci�n consolidado 2025'!$G$4:$X$484,12,0)</f>
        <v>80</v>
      </c>
      <c r="R276" s="153">
        <f>VLOOKUP($F276,'Plan de acci�n consolidado 2025'!$G$4:$X$484,13,0)</f>
        <v>8</v>
      </c>
      <c r="S276" s="153" t="str">
        <f>VLOOKUP($F276,'Plan de acci�n consolidado 2025'!$G$4:$X$484,14,0)</f>
        <v>Númerica</v>
      </c>
      <c r="T276" s="153" t="str">
        <f>VLOOKUP($F276,'Plan de acci�n consolidado 2025'!$G$4:$X$484,15,0)</f>
        <v># de capacitaciones ejecutadas / 8 capacitaciones a ejecutar</v>
      </c>
      <c r="U276" s="182">
        <f>VLOOKUP($F276,'Plan de acci�n consolidado 2025'!$G$4:$X$484,16,0)</f>
        <v>45719</v>
      </c>
      <c r="V276" s="182">
        <f>VLOOKUP($F276,'Plan de acci�n consolidado 2025'!$G$4:$X$484,17,0)</f>
        <v>46021</v>
      </c>
      <c r="W276" s="153" t="str">
        <f>VLOOKUP($F276,'Plan de acci�n consolidado 2025'!$G$4:$X$484,18,0)</f>
        <v>3000-DESPACHO DEL SUPERINTENDENTE DELEGADO PARA LA PROTECCIÓN DEL CONSUMIDOR</v>
      </c>
      <c r="X276" s="153">
        <v>16</v>
      </c>
      <c r="Y276" s="153">
        <v>87.5</v>
      </c>
      <c r="Z276" s="153" t="s">
        <v>2282</v>
      </c>
      <c r="AA276" s="291"/>
      <c r="AB276" s="292">
        <v>87.5</v>
      </c>
      <c r="AC276" s="292" t="s">
        <v>2283</v>
      </c>
      <c r="AD276" s="291"/>
      <c r="AE276" s="292">
        <v>0</v>
      </c>
      <c r="AF276" s="533">
        <v>14</v>
      </c>
      <c r="XFD276" s="66"/>
    </row>
    <row r="277" spans="1:32 16384:16384" ht="58.5" customHeight="1" x14ac:dyDescent="0.25">
      <c r="A277" s="183" t="s">
        <v>1320</v>
      </c>
      <c r="B277" s="528" t="s">
        <v>1320</v>
      </c>
      <c r="C277" s="534" t="s">
        <v>2264</v>
      </c>
      <c r="D277" s="174">
        <v>5</v>
      </c>
      <c r="E277" s="174" t="s">
        <v>460</v>
      </c>
      <c r="F277" s="174" t="s">
        <v>1320</v>
      </c>
      <c r="G277" s="174" t="s">
        <v>462</v>
      </c>
      <c r="H277" s="174" t="s">
        <v>10</v>
      </c>
      <c r="I277" s="174" t="s">
        <v>1394</v>
      </c>
      <c r="J277" s="174" t="s">
        <v>1395</v>
      </c>
      <c r="K277" s="174" t="s">
        <v>573</v>
      </c>
      <c r="L277" s="174">
        <v>0</v>
      </c>
      <c r="M277" s="174" t="s">
        <v>19</v>
      </c>
      <c r="N277" s="174" t="s">
        <v>614</v>
      </c>
      <c r="O277" s="174" t="s">
        <v>1565</v>
      </c>
      <c r="P277" s="174" t="str">
        <f>VLOOKUP($F277,'Plan de acci�n consolidado 2025'!$G$4:$X$484,11,0)</f>
        <v>Campañas de difusión a nivel nacional, dirigidas a diversos grupos objetivo como herramienta de fortalecimiento del conocimiento, ejecutadas (Capturas de pantalla de las publicaciones de las campañas).</v>
      </c>
      <c r="Q277" s="174">
        <f>VLOOKUP($F277,'Plan de acci�n consolidado 2025'!$G$4:$X$484,12,0)</f>
        <v>20</v>
      </c>
      <c r="R277" s="174">
        <f>VLOOKUP($F277,'Plan de acci�n consolidado 2025'!$G$4:$X$484,13,0)</f>
        <v>4</v>
      </c>
      <c r="S277" s="174" t="str">
        <f>VLOOKUP($F277,'Plan de acci�n consolidado 2025'!$G$4:$X$484,14,0)</f>
        <v>Númerica</v>
      </c>
      <c r="T277" s="174" t="str">
        <f>VLOOKUP($F277,'Plan de acci�n consolidado 2025'!$G$4:$X$484,15,0)</f>
        <v># de campañas ejecutas / 4 campañas a ejecutar</v>
      </c>
      <c r="U277" s="175">
        <f>VLOOKUP($F277,'Plan de acci�n consolidado 2025'!$G$4:$X$484,16,0)</f>
        <v>45672</v>
      </c>
      <c r="V277" s="175">
        <f>VLOOKUP($F277,'Plan de acci�n consolidado 2025'!$G$4:$X$484,17,0)</f>
        <v>46021</v>
      </c>
      <c r="W277" s="174" t="str">
        <f>VLOOKUP($F277,'Plan de acci�n consolidado 2025'!$G$4:$X$484,18,0)</f>
        <v>3000-DESPACHO DEL SUPERINTENDENTE DELEGADO PARA LA PROTECCIÓN DEL CONSUMIDOR;
3100-DIRECCION DE INVESTIGACIONES DE PROTECCION AL CONSUMIDOR;
3200-DIRECCIÓN DE INVESTIGACIONES DE PROTECCIÓN DE USUARIOS DE SERVICIOS DE COMUNICACIONES;
73-GRUPO DE TRABAJO DE COMUNICACION</v>
      </c>
      <c r="X277" s="174">
        <v>20</v>
      </c>
      <c r="Y277" s="174">
        <v>100</v>
      </c>
      <c r="Z277" s="174" t="s">
        <v>2284</v>
      </c>
      <c r="AA277" s="289"/>
      <c r="AB277" s="290">
        <v>100</v>
      </c>
      <c r="AC277" s="290" t="s">
        <v>2285</v>
      </c>
      <c r="AD277" s="289"/>
      <c r="AE277" s="290">
        <v>0</v>
      </c>
      <c r="AF277" s="535">
        <v>20</v>
      </c>
    </row>
    <row r="278" spans="1:32 16384:16384" ht="58.5" customHeight="1" x14ac:dyDescent="0.25">
      <c r="A278" s="183" t="s">
        <v>1323</v>
      </c>
      <c r="B278" s="529" t="s">
        <v>1323</v>
      </c>
      <c r="C278" s="532" t="s">
        <v>2264</v>
      </c>
      <c r="D278" s="153">
        <v>5</v>
      </c>
      <c r="E278" s="153" t="s">
        <v>467</v>
      </c>
      <c r="F278" s="153" t="s">
        <v>1323</v>
      </c>
      <c r="G278" s="153" t="s">
        <v>19</v>
      </c>
      <c r="H278" s="153">
        <v>0</v>
      </c>
      <c r="I278" s="153">
        <v>0</v>
      </c>
      <c r="J278" s="153">
        <v>0</v>
      </c>
      <c r="K278" s="153" t="s">
        <v>19</v>
      </c>
      <c r="L278" s="153">
        <v>0</v>
      </c>
      <c r="M278" s="153" t="s">
        <v>19</v>
      </c>
      <c r="N278" s="153" t="s">
        <v>614</v>
      </c>
      <c r="O278" s="153" t="s">
        <v>19</v>
      </c>
      <c r="P278" s="153" t="str">
        <f>VLOOKUP($F278,'Plan de acci�n consolidado 2025'!$G$4:$X$484,11,0)</f>
        <v>Elaborar el plan de difusión, definiendo los  grupos objetivos a los que se dirigirá. (Documento con el plan de difusión)</v>
      </c>
      <c r="Q278" s="153">
        <f>VLOOKUP($F278,'Plan de acci�n consolidado 2025'!$G$4:$X$484,12,0)</f>
        <v>50</v>
      </c>
      <c r="R278" s="153">
        <f>VLOOKUP($F278,'Plan de acci�n consolidado 2025'!$G$4:$X$484,13,0)</f>
        <v>1</v>
      </c>
      <c r="S278" s="153" t="str">
        <f>VLOOKUP($F278,'Plan de acci�n consolidado 2025'!$G$4:$X$484,14,0)</f>
        <v>Númerica</v>
      </c>
      <c r="T278" s="153" t="str">
        <f>VLOOKUP($F278,'Plan de acci�n consolidado 2025'!$G$4:$X$484,15,0)</f>
        <v># de plan de difusión elaborado / 1 plan de difusión a elaborar</v>
      </c>
      <c r="U278" s="182">
        <f>VLOOKUP($F278,'Plan de acci�n consolidado 2025'!$G$4:$X$484,16,0)</f>
        <v>45672</v>
      </c>
      <c r="V278" s="182">
        <f>VLOOKUP($F278,'Plan de acci�n consolidado 2025'!$G$4:$X$484,17,0)</f>
        <v>45716</v>
      </c>
      <c r="W278" s="153" t="str">
        <f>VLOOKUP($F278,'Plan de acci�n consolidado 2025'!$G$4:$X$484,18,0)</f>
        <v>3000-DESPACHO DEL SUPERINTENDENTE DELEGADO PARA LA PROTECCIÓN DEL CONSUMIDOR;
3100-DIRECCION DE INVESTIGACIONES DE PROTECCION AL CONSUMIDOR;
3200-DIRECCIÓN DE INVESTIGACIONES DE PROTECCIÓN DE USUARIOS DE SERVICIOS DE COMUNICACIONES</v>
      </c>
      <c r="X278" s="153">
        <v>10</v>
      </c>
      <c r="Y278" s="153">
        <v>100</v>
      </c>
      <c r="Z278" s="153" t="s">
        <v>2286</v>
      </c>
      <c r="AA278" s="291">
        <v>45705</v>
      </c>
      <c r="AB278" s="292">
        <v>100</v>
      </c>
      <c r="AC278" s="292" t="s">
        <v>2287</v>
      </c>
      <c r="AD278" s="291">
        <v>45716</v>
      </c>
      <c r="AE278" s="292">
        <v>100</v>
      </c>
      <c r="AF278" s="533">
        <v>10</v>
      </c>
    </row>
    <row r="279" spans="1:32 16384:16384" ht="58.5" customHeight="1" x14ac:dyDescent="0.25">
      <c r="A279" s="183" t="s">
        <v>1326</v>
      </c>
      <c r="B279" s="529" t="s">
        <v>1326</v>
      </c>
      <c r="C279" s="532" t="s">
        <v>2264</v>
      </c>
      <c r="D279" s="153">
        <v>5</v>
      </c>
      <c r="E279" s="153" t="s">
        <v>1847</v>
      </c>
      <c r="F279" s="153" t="s">
        <v>1326</v>
      </c>
      <c r="G279" s="153" t="s">
        <v>19</v>
      </c>
      <c r="H279" s="153">
        <v>0</v>
      </c>
      <c r="I279" s="153">
        <v>0</v>
      </c>
      <c r="J279" s="153">
        <v>0</v>
      </c>
      <c r="K279" s="153" t="s">
        <v>19</v>
      </c>
      <c r="L279" s="153">
        <v>0</v>
      </c>
      <c r="M279" s="153" t="s">
        <v>19</v>
      </c>
      <c r="N279" s="153" t="s">
        <v>614</v>
      </c>
      <c r="O279" s="153" t="s">
        <v>19</v>
      </c>
      <c r="P279" s="153" t="str">
        <f>VLOOKUP($F279,'Plan de acci�n consolidado 2025'!$G$4:$X$484,11,0)</f>
        <v>Elaborar y presentar el concepto grafico y racional de la campaña (Correo electrónico en que se observe el concepto gráfico y racional de la campaña)</v>
      </c>
      <c r="Q279" s="153">
        <f>VLOOKUP($F279,'Plan de acci�n consolidado 2025'!$G$4:$X$484,12,0)</f>
        <v>0</v>
      </c>
      <c r="R279" s="153">
        <f>VLOOKUP($F279,'Plan de acci�n consolidado 2025'!$G$4:$X$484,13,0)</f>
        <v>4</v>
      </c>
      <c r="S279" s="153" t="str">
        <f>VLOOKUP($F279,'Plan de acci�n consolidado 2025'!$G$4:$X$484,14,0)</f>
        <v>Númerica</v>
      </c>
      <c r="T279" s="153" t="str">
        <f>VLOOKUP($F279,'Plan de acci�n consolidado 2025'!$G$4:$X$484,15,0)</f>
        <v># de concepto grafico elaborado / 4 concepto grafico a elaborar</v>
      </c>
      <c r="U279" s="182">
        <f>VLOOKUP($F279,'Plan de acci�n consolidado 2025'!$G$4:$X$484,16,0)</f>
        <v>45719</v>
      </c>
      <c r="V279" s="182">
        <f>VLOOKUP($F279,'Plan de acci�n consolidado 2025'!$G$4:$X$484,17,0)</f>
        <v>45989</v>
      </c>
      <c r="W279" s="153" t="str">
        <f>VLOOKUP($F279,'Plan de acci�n consolidado 2025'!$G$4:$X$484,18,0)</f>
        <v>73-GRUPO DE TRABAJO DE COMUNICACION</v>
      </c>
      <c r="X279" s="153">
        <v>0</v>
      </c>
      <c r="Y279" s="153">
        <v>100</v>
      </c>
      <c r="Z279" s="153" t="s">
        <v>2288</v>
      </c>
      <c r="AA279" s="291"/>
      <c r="AB279" s="292">
        <v>100</v>
      </c>
      <c r="AC279" s="292" t="s">
        <v>2289</v>
      </c>
      <c r="AD279" s="291"/>
      <c r="AE279" s="292">
        <v>0</v>
      </c>
      <c r="AF279" s="533">
        <v>0</v>
      </c>
    </row>
    <row r="280" spans="1:32 16384:16384" ht="58.5" customHeight="1" x14ac:dyDescent="0.25">
      <c r="A280" s="66" t="s">
        <v>1327</v>
      </c>
      <c r="B280" s="288" t="s">
        <v>1327</v>
      </c>
      <c r="C280" s="532" t="s">
        <v>2264</v>
      </c>
      <c r="D280" s="153">
        <v>5</v>
      </c>
      <c r="E280" s="153" t="s">
        <v>467</v>
      </c>
      <c r="F280" s="153" t="s">
        <v>1327</v>
      </c>
      <c r="G280" s="153" t="s">
        <v>19</v>
      </c>
      <c r="H280" s="153">
        <v>0</v>
      </c>
      <c r="I280" s="153">
        <v>0</v>
      </c>
      <c r="J280" s="153">
        <v>0</v>
      </c>
      <c r="K280" s="153" t="s">
        <v>19</v>
      </c>
      <c r="L280" s="153">
        <v>0</v>
      </c>
      <c r="M280" s="153" t="s">
        <v>19</v>
      </c>
      <c r="N280" s="153" t="s">
        <v>614</v>
      </c>
      <c r="O280" s="153" t="s">
        <v>19</v>
      </c>
      <c r="P280" s="153" t="str">
        <f>VLOOKUP($F280,'Plan de acci�n consolidado 2025'!$G$4:$X$484,11,0)</f>
        <v>Revisar y aprobar la propuesta (Correo electrónico con la propuesta aprobada)</v>
      </c>
      <c r="Q280" s="153">
        <f>VLOOKUP($F280,'Plan de acci�n consolidado 2025'!$G$4:$X$484,12,0)</f>
        <v>50</v>
      </c>
      <c r="R280" s="153">
        <f>VLOOKUP($F280,'Plan de acci�n consolidado 2025'!$G$4:$X$484,13,0)</f>
        <v>4</v>
      </c>
      <c r="S280" s="153" t="str">
        <f>VLOOKUP($F280,'Plan de acci�n consolidado 2025'!$G$4:$X$484,14,0)</f>
        <v>Númerica</v>
      </c>
      <c r="T280" s="153" t="str">
        <f>VLOOKUP($F280,'Plan de acci�n consolidado 2025'!$G$4:$X$484,15,0)</f>
        <v># de propuestas revisadas / 4 propuestas a revisar</v>
      </c>
      <c r="U280" s="182">
        <f>VLOOKUP($F280,'Plan de acci�n consolidado 2025'!$G$4:$X$484,16,0)</f>
        <v>45719</v>
      </c>
      <c r="V280" s="182">
        <f>VLOOKUP($F280,'Plan de acci�n consolidado 2025'!$G$4:$X$484,17,0)</f>
        <v>45989</v>
      </c>
      <c r="W280" s="153" t="str">
        <f>VLOOKUP($F280,'Plan de acci�n consolidado 2025'!$G$4:$X$484,18,0)</f>
        <v>3000-DESPACHO DEL SUPERINTENDENTE DELEGADO PARA LA PROTECCIÓN DEL CONSUMIDOR</v>
      </c>
      <c r="X280" s="153">
        <v>10</v>
      </c>
      <c r="Y280" s="153">
        <v>100</v>
      </c>
      <c r="Z280" s="153" t="s">
        <v>2290</v>
      </c>
      <c r="AA280" s="291"/>
      <c r="AB280" s="292">
        <v>100</v>
      </c>
      <c r="AC280" s="292" t="s">
        <v>1992</v>
      </c>
      <c r="AD280" s="291"/>
      <c r="AE280" s="292">
        <v>0</v>
      </c>
      <c r="AF280" s="533">
        <v>10</v>
      </c>
      <c r="XFD280" s="66"/>
    </row>
    <row r="281" spans="1:32 16384:16384" ht="58.5" customHeight="1" x14ac:dyDescent="0.25">
      <c r="A281" s="183" t="s">
        <v>1328</v>
      </c>
      <c r="B281" s="529" t="s">
        <v>1328</v>
      </c>
      <c r="C281" s="532" t="s">
        <v>2264</v>
      </c>
      <c r="D281" s="153">
        <v>5</v>
      </c>
      <c r="E281" s="153" t="s">
        <v>1847</v>
      </c>
      <c r="F281" s="153" t="s">
        <v>1328</v>
      </c>
      <c r="G281" s="153" t="s">
        <v>19</v>
      </c>
      <c r="H281" s="153">
        <v>0</v>
      </c>
      <c r="I281" s="153">
        <v>0</v>
      </c>
      <c r="J281" s="153">
        <v>0</v>
      </c>
      <c r="K281" s="153" t="s">
        <v>19</v>
      </c>
      <c r="L281" s="153">
        <v>0</v>
      </c>
      <c r="M281" s="153" t="s">
        <v>19</v>
      </c>
      <c r="N281" s="153" t="s">
        <v>614</v>
      </c>
      <c r="O281" s="153" t="s">
        <v>19</v>
      </c>
      <c r="P281" s="153" t="str">
        <f>VLOOKUP($F281,'Plan de acci�n consolidado 2025'!$G$4:$X$484,11,0)</f>
        <v>Ejecutar las campañas (Captura de pantalla de publicación de las campañas)</v>
      </c>
      <c r="Q281" s="153">
        <f>VLOOKUP($F281,'Plan de acci�n consolidado 2025'!$G$4:$X$484,12,0)</f>
        <v>0</v>
      </c>
      <c r="R281" s="153">
        <f>VLOOKUP($F281,'Plan de acci�n consolidado 2025'!$G$4:$X$484,13,0)</f>
        <v>4</v>
      </c>
      <c r="S281" s="153" t="str">
        <f>VLOOKUP($F281,'Plan de acci�n consolidado 2025'!$G$4:$X$484,14,0)</f>
        <v>Númerica</v>
      </c>
      <c r="T281" s="153" t="str">
        <f>VLOOKUP($F281,'Plan de acci�n consolidado 2025'!$G$4:$X$484,15,0)</f>
        <v># de campañas ejecutas / 4 campañas a ejecutar</v>
      </c>
      <c r="U281" s="182">
        <f>VLOOKUP($F281,'Plan de acci�n consolidado 2025'!$G$4:$X$484,16,0)</f>
        <v>45719</v>
      </c>
      <c r="V281" s="182">
        <f>VLOOKUP($F281,'Plan de acci�n consolidado 2025'!$G$4:$X$484,17,0)</f>
        <v>46021</v>
      </c>
      <c r="W281" s="153" t="str">
        <f>VLOOKUP($F281,'Plan de acci�n consolidado 2025'!$G$4:$X$484,18,0)</f>
        <v>73-GRUPO DE TRABAJO DE COMUNICACION</v>
      </c>
      <c r="X281" s="153">
        <v>0</v>
      </c>
      <c r="Y281" s="153">
        <v>100</v>
      </c>
      <c r="Z281" s="153" t="s">
        <v>2291</v>
      </c>
      <c r="AA281" s="291"/>
      <c r="AB281" s="292">
        <v>100</v>
      </c>
      <c r="AC281" s="292" t="s">
        <v>2292</v>
      </c>
      <c r="AD281" s="291"/>
      <c r="AE281" s="292">
        <v>0</v>
      </c>
      <c r="AF281" s="533">
        <v>0</v>
      </c>
    </row>
    <row r="282" spans="1:32 16384:16384" ht="58.5" customHeight="1" x14ac:dyDescent="0.25">
      <c r="A282" s="183" t="s">
        <v>1329</v>
      </c>
      <c r="B282" s="528" t="s">
        <v>1329</v>
      </c>
      <c r="C282" s="534" t="s">
        <v>2264</v>
      </c>
      <c r="D282" s="174">
        <v>5</v>
      </c>
      <c r="E282" s="174" t="s">
        <v>460</v>
      </c>
      <c r="F282" s="174" t="s">
        <v>1329</v>
      </c>
      <c r="G282" s="174" t="s">
        <v>462</v>
      </c>
      <c r="H282" s="174" t="s">
        <v>12</v>
      </c>
      <c r="I282" s="174" t="s">
        <v>1390</v>
      </c>
      <c r="J282" s="174" t="s">
        <v>1391</v>
      </c>
      <c r="K282" s="174" t="s">
        <v>573</v>
      </c>
      <c r="L282" s="174">
        <v>0</v>
      </c>
      <c r="M282" s="174" t="s">
        <v>19</v>
      </c>
      <c r="N282" s="174" t="s">
        <v>747</v>
      </c>
      <c r="O282" s="174">
        <v>0</v>
      </c>
      <c r="P282" s="174" t="str">
        <f>VLOOKUP($F282,'Plan de acci�n consolidado 2025'!$G$4:$X$484,11,0)</f>
        <v>Capacitaciones internas al personal que atiende y oriente a los usuarios en las Casas del Consumidor, realizadas - Imágenes (fotografía o captura de pantalla) de la difusión realizada</v>
      </c>
      <c r="Q282" s="174">
        <f>VLOOKUP($F282,'Plan de acci�n consolidado 2025'!$G$4:$X$484,12,0)</f>
        <v>20</v>
      </c>
      <c r="R282" s="174">
        <f>VLOOKUP($F282,'Plan de acci�n consolidado 2025'!$G$4:$X$484,13,0)</f>
        <v>8</v>
      </c>
      <c r="S282" s="174" t="str">
        <f>VLOOKUP($F282,'Plan de acci�n consolidado 2025'!$G$4:$X$484,14,0)</f>
        <v>Númerica</v>
      </c>
      <c r="T282" s="174" t="str">
        <f>VLOOKUP($F282,'Plan de acci�n consolidado 2025'!$G$4:$X$484,15,0)</f>
        <v># de capacitaciones ejecutadas / 8 capacitaciones a ejecutar</v>
      </c>
      <c r="U282" s="175">
        <f>VLOOKUP($F282,'Plan de acci�n consolidado 2025'!$G$4:$X$484,16,0)</f>
        <v>45672</v>
      </c>
      <c r="V282" s="175">
        <f>VLOOKUP($F282,'Plan de acci�n consolidado 2025'!$G$4:$X$484,17,0)</f>
        <v>46021</v>
      </c>
      <c r="W282" s="174" t="str">
        <f>VLOOKUP($F282,'Plan de acci�n consolidado 2025'!$G$4:$X$484,18,0)</f>
        <v>3000-DESPACHO DEL SUPERINTENDENTE DELEGADO PARA LA PROTECCIÓN DEL CONSUMIDOR;
3100-DIRECCION DE INVESTIGACIONES DE PROTECCION AL CONSUMIDOR;
3200-DIRECCIÓN DE INVESTIGACIONES DE PROTECCIÓN DE USUARIOS DE SERVICIOS DE COMUNICACIONES</v>
      </c>
      <c r="X282" s="174">
        <v>20</v>
      </c>
      <c r="Y282" s="174">
        <v>100</v>
      </c>
      <c r="Z282" s="174" t="s">
        <v>2293</v>
      </c>
      <c r="AA282" s="289"/>
      <c r="AB282" s="290">
        <v>100</v>
      </c>
      <c r="AC282" s="290" t="s">
        <v>2294</v>
      </c>
      <c r="AD282" s="289"/>
      <c r="AE282" s="290">
        <v>0</v>
      </c>
      <c r="AF282" s="535">
        <v>20</v>
      </c>
    </row>
    <row r="283" spans="1:32 16384:16384" ht="58.5" customHeight="1" x14ac:dyDescent="0.25">
      <c r="A283" s="183" t="s">
        <v>1330</v>
      </c>
      <c r="B283" s="529" t="s">
        <v>1330</v>
      </c>
      <c r="C283" s="532" t="s">
        <v>2264</v>
      </c>
      <c r="D283" s="153">
        <v>5</v>
      </c>
      <c r="E283" s="153" t="s">
        <v>467</v>
      </c>
      <c r="F283" s="153" t="s">
        <v>1330</v>
      </c>
      <c r="G283" s="153" t="s">
        <v>19</v>
      </c>
      <c r="H283" s="153">
        <v>0</v>
      </c>
      <c r="I283" s="153">
        <v>0</v>
      </c>
      <c r="J283" s="153">
        <v>0</v>
      </c>
      <c r="K283" s="153" t="s">
        <v>19</v>
      </c>
      <c r="L283" s="153">
        <v>0</v>
      </c>
      <c r="M283" s="153" t="s">
        <v>19</v>
      </c>
      <c r="N283" s="153" t="s">
        <v>747</v>
      </c>
      <c r="O283" s="153" t="s">
        <v>19</v>
      </c>
      <c r="P283" s="153" t="str">
        <f>VLOOKUP($F283,'Plan de acci�n consolidado 2025'!$G$4:$X$484,11,0)</f>
        <v>Definir el plan de trabajo de las jornadas a realizar ( Listado de asistencia a reunión)</v>
      </c>
      <c r="Q283" s="153">
        <f>VLOOKUP($F283,'Plan de acci�n consolidado 2025'!$G$4:$X$484,12,0)</f>
        <v>20</v>
      </c>
      <c r="R283" s="153">
        <f>VLOOKUP($F283,'Plan de acci�n consolidado 2025'!$G$4:$X$484,13,0)</f>
        <v>1</v>
      </c>
      <c r="S283" s="153" t="str">
        <f>VLOOKUP($F283,'Plan de acci�n consolidado 2025'!$G$4:$X$484,14,0)</f>
        <v>Númerica</v>
      </c>
      <c r="T283" s="153" t="str">
        <f>VLOOKUP($F283,'Plan de acci�n consolidado 2025'!$G$4:$X$484,15,0)</f>
        <v># de reuniones realizadas / 1 reuniones a realizar</v>
      </c>
      <c r="U283" s="182">
        <f>VLOOKUP($F283,'Plan de acci�n consolidado 2025'!$G$4:$X$484,16,0)</f>
        <v>45672</v>
      </c>
      <c r="V283" s="182">
        <f>VLOOKUP($F283,'Plan de acci�n consolidado 2025'!$G$4:$X$484,17,0)</f>
        <v>45716</v>
      </c>
      <c r="W283" s="153" t="str">
        <f>VLOOKUP($F283,'Plan de acci�n consolidado 2025'!$G$4:$X$484,18,0)</f>
        <v>3000-DESPACHO DEL SUPERINTENDENTE DELEGADO PARA LA PROTECCIÓN DEL CONSUMIDOR;
3100-DIRECCION DE INVESTIGACIONES DE PROTECCION AL CONSUMIDOR;
3200-DIRECCIÓN DE INVESTIGACIONES DE PROTECCIÓN DE USUARIOS DE SERVICIOS DE COMUNICACIONES</v>
      </c>
      <c r="X283" s="153">
        <v>4</v>
      </c>
      <c r="Y283" s="153">
        <v>100</v>
      </c>
      <c r="Z283" s="153" t="s">
        <v>2295</v>
      </c>
      <c r="AA283" s="291">
        <v>45702</v>
      </c>
      <c r="AB283" s="292">
        <v>100</v>
      </c>
      <c r="AC283" s="292" t="s">
        <v>2296</v>
      </c>
      <c r="AD283" s="291">
        <v>45702</v>
      </c>
      <c r="AE283" s="292">
        <v>100</v>
      </c>
      <c r="AF283" s="533">
        <v>4</v>
      </c>
    </row>
    <row r="284" spans="1:32 16384:16384" ht="58.5" customHeight="1" x14ac:dyDescent="0.25">
      <c r="A284" s="66" t="s">
        <v>1331</v>
      </c>
      <c r="B284" s="288" t="s">
        <v>1331</v>
      </c>
      <c r="C284" s="532" t="s">
        <v>2264</v>
      </c>
      <c r="D284" s="153">
        <v>5</v>
      </c>
      <c r="E284" s="153" t="s">
        <v>467</v>
      </c>
      <c r="F284" s="153" t="s">
        <v>1331</v>
      </c>
      <c r="G284" s="153" t="s">
        <v>19</v>
      </c>
      <c r="H284" s="153">
        <v>0</v>
      </c>
      <c r="I284" s="153">
        <v>0</v>
      </c>
      <c r="J284" s="153">
        <v>0</v>
      </c>
      <c r="K284" s="153" t="s">
        <v>19</v>
      </c>
      <c r="L284" s="153">
        <v>0</v>
      </c>
      <c r="M284" s="153" t="s">
        <v>19</v>
      </c>
      <c r="N284" s="153" t="s">
        <v>747</v>
      </c>
      <c r="O284" s="153" t="s">
        <v>19</v>
      </c>
      <c r="P284" s="153" t="str">
        <f>VLOOKUP($F284,'Plan de acci�n consolidado 2025'!$G$4:$X$484,11,0)</f>
        <v>Desarrollar las jornadas de capacitación - Imágenes (fotografía o captura de pantalla) de la difusión realizada.</v>
      </c>
      <c r="Q284" s="153">
        <f>VLOOKUP($F284,'Plan de acci�n consolidado 2025'!$G$4:$X$484,12,0)</f>
        <v>80</v>
      </c>
      <c r="R284" s="153">
        <f>VLOOKUP($F284,'Plan de acci�n consolidado 2025'!$G$4:$X$484,13,0)</f>
        <v>8</v>
      </c>
      <c r="S284" s="153" t="str">
        <f>VLOOKUP($F284,'Plan de acci�n consolidado 2025'!$G$4:$X$484,14,0)</f>
        <v>Númerica</v>
      </c>
      <c r="T284" s="153" t="str">
        <f>VLOOKUP($F284,'Plan de acci�n consolidado 2025'!$G$4:$X$484,15,0)</f>
        <v># de capacitaciones ejecutadas / 8 capacitaciones a ejecutar</v>
      </c>
      <c r="U284" s="182">
        <f>VLOOKUP($F284,'Plan de acci�n consolidado 2025'!$G$4:$X$484,16,0)</f>
        <v>45719</v>
      </c>
      <c r="V284" s="182">
        <f>VLOOKUP($F284,'Plan de acci�n consolidado 2025'!$G$4:$X$484,17,0)</f>
        <v>46021</v>
      </c>
      <c r="W284" s="153" t="str">
        <f>VLOOKUP($F284,'Plan de acci�n consolidado 2025'!$G$4:$X$484,18,0)</f>
        <v>3000-DESPACHO DEL SUPERINTENDENTE DELEGADO PARA LA PROTECCIÓN DEL CONSUMIDOR;
3100-DIRECCION DE INVESTIGACIONES DE PROTECCION AL CONSUMIDOR;
3200-DIRECCIÓN DE INVESTIGACIONES DE PROTECCIÓN DE USUARIOS DE SERVICIOS DE COMUNICACIONES</v>
      </c>
      <c r="X284" s="153">
        <v>16</v>
      </c>
      <c r="Y284" s="153">
        <v>100</v>
      </c>
      <c r="Z284" s="153" t="s">
        <v>2297</v>
      </c>
      <c r="AA284" s="291"/>
      <c r="AB284" s="292">
        <v>100</v>
      </c>
      <c r="AC284" s="292" t="s">
        <v>2298</v>
      </c>
      <c r="AD284" s="291"/>
      <c r="AE284" s="292">
        <v>0</v>
      </c>
      <c r="AF284" s="533">
        <v>16</v>
      </c>
      <c r="XFD284" s="66"/>
    </row>
    <row r="285" spans="1:32 16384:16384" ht="58.5" customHeight="1" x14ac:dyDescent="0.25">
      <c r="A285" s="183" t="s">
        <v>835</v>
      </c>
      <c r="B285" s="528" t="s">
        <v>835</v>
      </c>
      <c r="C285" s="534" t="s">
        <v>2427</v>
      </c>
      <c r="D285" s="174">
        <v>3</v>
      </c>
      <c r="E285" s="174" t="s">
        <v>460</v>
      </c>
      <c r="F285" s="174" t="s">
        <v>835</v>
      </c>
      <c r="G285" s="174" t="s">
        <v>479</v>
      </c>
      <c r="H285" s="174" t="s">
        <v>12</v>
      </c>
      <c r="I285" s="174" t="s">
        <v>1390</v>
      </c>
      <c r="J285" s="174" t="s">
        <v>1391</v>
      </c>
      <c r="K285" s="174" t="s">
        <v>19</v>
      </c>
      <c r="L285" s="174">
        <v>0</v>
      </c>
      <c r="M285" s="174" t="s">
        <v>20</v>
      </c>
      <c r="N285" s="174" t="s">
        <v>1437</v>
      </c>
      <c r="O285" s="174">
        <v>0</v>
      </c>
      <c r="P285" s="174" t="str">
        <f>VLOOKUP($F285,'Plan de acci�n consolidado 2025'!$G$4:$X$484,11,0)</f>
        <v>Documento diagnóstico y de recomendaciones para la adopción o adaptación de medidas en el marco regulatorio colombiano que permitan  la protección de datos personales de cara a los avances, usos e impactos no deseados de los sistemas de Inteligencia Artifical, elaborado y publicado (Documento diagnóstico y de recomendaciones)</v>
      </c>
      <c r="Q285" s="174">
        <f>VLOOKUP($F285,'Plan de acci�n consolidado 2025'!$G$4:$X$484,12,0)</f>
        <v>10</v>
      </c>
      <c r="R285" s="174">
        <f>VLOOKUP($F285,'Plan de acci�n consolidado 2025'!$G$4:$X$484,13,0)</f>
        <v>1</v>
      </c>
      <c r="S285" s="174" t="str">
        <f>VLOOKUP($F285,'Plan de acci�n consolidado 2025'!$G$4:$X$484,14,0)</f>
        <v>Númerica</v>
      </c>
      <c r="T285" s="174" t="str">
        <f>VLOOKUP($F285,'Plan de acci�n consolidado 2025'!$G$4:$X$484,15,0)</f>
        <v># de Documento publicado / 1 Documento programado</v>
      </c>
      <c r="U285" s="175">
        <f>VLOOKUP($F285,'Plan de acci�n consolidado 2025'!$G$4:$X$484,16,0)</f>
        <v>45691</v>
      </c>
      <c r="V285" s="175">
        <f>VLOOKUP($F285,'Plan de acci�n consolidado 2025'!$G$4:$X$484,17,0)</f>
        <v>45987</v>
      </c>
      <c r="W285" s="174" t="str">
        <f>VLOOKUP($F285,'Plan de acci�n consolidado 2025'!$G$4:$X$484,18,0)</f>
        <v>7000-DESPACHO DEL SUPERINTENDENTE DELEGADO PARA LA PROTECCIÓN DE DATOS PERSONALES</v>
      </c>
      <c r="X285" s="174">
        <v>10</v>
      </c>
      <c r="Y285" s="174">
        <v>0</v>
      </c>
      <c r="Z285" s="174">
        <v>0</v>
      </c>
      <c r="AA285" s="289"/>
      <c r="AB285" s="290">
        <v>0</v>
      </c>
      <c r="AC285" s="290">
        <v>0</v>
      </c>
      <c r="AD285" s="289"/>
      <c r="AE285" s="290">
        <v>0</v>
      </c>
      <c r="AF285" s="535">
        <v>0</v>
      </c>
    </row>
    <row r="286" spans="1:32 16384:16384" ht="58.5" customHeight="1" x14ac:dyDescent="0.25">
      <c r="A286" s="183" t="s">
        <v>837</v>
      </c>
      <c r="B286" s="529" t="s">
        <v>837</v>
      </c>
      <c r="C286" s="532" t="s">
        <v>2427</v>
      </c>
      <c r="D286" s="153">
        <v>3</v>
      </c>
      <c r="E286" s="153" t="s">
        <v>467</v>
      </c>
      <c r="F286" s="153" t="s">
        <v>837</v>
      </c>
      <c r="G286" s="153" t="s">
        <v>19</v>
      </c>
      <c r="H286" s="153">
        <v>0</v>
      </c>
      <c r="I286" s="153">
        <v>0</v>
      </c>
      <c r="J286" s="153">
        <v>0</v>
      </c>
      <c r="K286" s="153" t="s">
        <v>19</v>
      </c>
      <c r="L286" s="153">
        <v>0</v>
      </c>
      <c r="M286" s="153" t="s">
        <v>19</v>
      </c>
      <c r="N286" s="153" t="s">
        <v>1437</v>
      </c>
      <c r="O286" s="153" t="s">
        <v>19</v>
      </c>
      <c r="P286" s="153" t="str">
        <f>VLOOKUP($F286,'Plan de acci�n consolidado 2025'!$G$4:$X$484,11,0)</f>
        <v>Recopilar insumos para la identificación de buenas prácticas internacionales, mecanismos institucionales y normativos y eventuales vacíos jurídicos en la legislación colombiana que limiten o impidan mantener actualizado el marco jurídico colombiano de protección de datos personales de cara a los avances, usos e impactos no deseados de los sistemas de IA. (Informe)</v>
      </c>
      <c r="Q286" s="153">
        <f>VLOOKUP($F286,'Plan de acci�n consolidado 2025'!$G$4:$X$484,12,0)</f>
        <v>30</v>
      </c>
      <c r="R286" s="153">
        <f>VLOOKUP($F286,'Plan de acci�n consolidado 2025'!$G$4:$X$484,13,0)</f>
        <v>1</v>
      </c>
      <c r="S286" s="153" t="str">
        <f>VLOOKUP($F286,'Plan de acci�n consolidado 2025'!$G$4:$X$484,14,0)</f>
        <v>Númerica</v>
      </c>
      <c r="T286" s="153" t="str">
        <f>VLOOKUP($F286,'Plan de acci�n consolidado 2025'!$G$4:$X$484,15,0)</f>
        <v># de Informe realizado / 1 Informes a realizar</v>
      </c>
      <c r="U286" s="182">
        <f>VLOOKUP($F286,'Plan de acci�n consolidado 2025'!$G$4:$X$484,16,0)</f>
        <v>45691</v>
      </c>
      <c r="V286" s="182">
        <f>VLOOKUP($F286,'Plan de acci�n consolidado 2025'!$G$4:$X$484,17,0)</f>
        <v>45789</v>
      </c>
      <c r="W286" s="153" t="str">
        <f>VLOOKUP($F286,'Plan de acci�n consolidado 2025'!$G$4:$X$484,18,0)</f>
        <v>7000-DESPACHO DEL SUPERINTENDENTE DELEGADO PARA LA PROTECCIÓN DE DATOS PERSONALES</v>
      </c>
      <c r="X286" s="153">
        <v>3</v>
      </c>
      <c r="Y286" s="153">
        <v>100</v>
      </c>
      <c r="Z286" s="153" t="s">
        <v>2428</v>
      </c>
      <c r="AA286" s="291">
        <v>45785</v>
      </c>
      <c r="AB286" s="292">
        <v>100</v>
      </c>
      <c r="AC286" s="292" t="s">
        <v>2215</v>
      </c>
      <c r="AD286" s="291">
        <v>45785</v>
      </c>
      <c r="AE286" s="292">
        <v>100</v>
      </c>
      <c r="AF286" s="533">
        <v>3</v>
      </c>
    </row>
    <row r="287" spans="1:32 16384:16384" ht="58.5" customHeight="1" x14ac:dyDescent="0.25">
      <c r="A287" s="183" t="s">
        <v>839</v>
      </c>
      <c r="B287" s="529" t="s">
        <v>839</v>
      </c>
      <c r="C287" s="532" t="s">
        <v>2427</v>
      </c>
      <c r="D287" s="153">
        <v>3</v>
      </c>
      <c r="E287" s="153" t="s">
        <v>467</v>
      </c>
      <c r="F287" s="153" t="s">
        <v>839</v>
      </c>
      <c r="G287" s="153" t="s">
        <v>19</v>
      </c>
      <c r="H287" s="153">
        <v>0</v>
      </c>
      <c r="I287" s="153">
        <v>0</v>
      </c>
      <c r="J287" s="153">
        <v>0</v>
      </c>
      <c r="K287" s="153" t="s">
        <v>19</v>
      </c>
      <c r="L287" s="153">
        <v>0</v>
      </c>
      <c r="M287" s="153" t="s">
        <v>19</v>
      </c>
      <c r="N287" s="153" t="s">
        <v>1437</v>
      </c>
      <c r="O287" s="153" t="s">
        <v>19</v>
      </c>
      <c r="P287" s="153" t="str">
        <f>VLOOKUP($F287,'Plan de acci�n consolidado 2025'!$G$4:$X$484,11,0)</f>
        <v>Elaborar documento con el desarrollo del estudio comparativo y un apartado de recomendaciones para la adopción o adaptación de dichas medidas en el marco regulatorio colombiano (Documento)</v>
      </c>
      <c r="Q287" s="153">
        <f>VLOOKUP($F287,'Plan de acci�n consolidado 2025'!$G$4:$X$484,12,0)</f>
        <v>60</v>
      </c>
      <c r="R287" s="153">
        <f>VLOOKUP($F287,'Plan de acci�n consolidado 2025'!$G$4:$X$484,13,0)</f>
        <v>1</v>
      </c>
      <c r="S287" s="153" t="str">
        <f>VLOOKUP($F287,'Plan de acci�n consolidado 2025'!$G$4:$X$484,14,0)</f>
        <v>Númerica</v>
      </c>
      <c r="T287" s="153" t="str">
        <f>VLOOKUP($F287,'Plan de acci�n consolidado 2025'!$G$4:$X$484,15,0)</f>
        <v># de Documento elaborado / 1 Documento programado</v>
      </c>
      <c r="U287" s="182">
        <f>VLOOKUP($F287,'Plan de acci�n consolidado 2025'!$G$4:$X$484,16,0)</f>
        <v>45790</v>
      </c>
      <c r="V287" s="182">
        <f>VLOOKUP($F287,'Plan de acci�n consolidado 2025'!$G$4:$X$484,17,0)</f>
        <v>45947</v>
      </c>
      <c r="W287" s="153" t="str">
        <f>VLOOKUP($F287,'Plan de acci�n consolidado 2025'!$G$4:$X$484,18,0)</f>
        <v>7000-DESPACHO DEL SUPERINTENDENTE DELEGADO PARA LA PROTECCIÓN DE DATOS PERSONALES</v>
      </c>
      <c r="X287" s="153">
        <v>6</v>
      </c>
      <c r="Y287" s="153">
        <v>0</v>
      </c>
      <c r="Z287" s="153" t="s">
        <v>2429</v>
      </c>
      <c r="AA287" s="291"/>
      <c r="AB287" s="292">
        <v>0</v>
      </c>
      <c r="AC287" s="292" t="s">
        <v>2430</v>
      </c>
      <c r="AD287" s="291"/>
      <c r="AE287" s="292">
        <v>0</v>
      </c>
      <c r="AF287" s="533">
        <v>0</v>
      </c>
    </row>
    <row r="288" spans="1:32 16384:16384" ht="58.5" customHeight="1" x14ac:dyDescent="0.25">
      <c r="A288" s="66" t="s">
        <v>841</v>
      </c>
      <c r="B288" s="288" t="s">
        <v>841</v>
      </c>
      <c r="C288" s="532" t="s">
        <v>2427</v>
      </c>
      <c r="D288" s="153">
        <v>3</v>
      </c>
      <c r="E288" s="153" t="s">
        <v>467</v>
      </c>
      <c r="F288" s="153" t="s">
        <v>841</v>
      </c>
      <c r="G288" s="153" t="s">
        <v>19</v>
      </c>
      <c r="H288" s="153">
        <v>0</v>
      </c>
      <c r="I288" s="153">
        <v>0</v>
      </c>
      <c r="J288" s="153">
        <v>0</v>
      </c>
      <c r="K288" s="153" t="s">
        <v>19</v>
      </c>
      <c r="L288" s="153">
        <v>0</v>
      </c>
      <c r="M288" s="153" t="s">
        <v>19</v>
      </c>
      <c r="N288" s="153" t="s">
        <v>1437</v>
      </c>
      <c r="O288" s="153" t="s">
        <v>19</v>
      </c>
      <c r="P288" s="153" t="str">
        <f>VLOOKUP($F288,'Plan de acci�n consolidado 2025'!$G$4:$X$484,11,0)</f>
        <v>Solicitar la publicación del documento con el propósito que entidades públicas y privadas conozcan los efectos de la Inteligencia Artificial (IA) al derecho en cuestión (Link de publicación)</v>
      </c>
      <c r="Q288" s="153">
        <f>VLOOKUP($F288,'Plan de acci�n consolidado 2025'!$G$4:$X$484,12,0)</f>
        <v>10</v>
      </c>
      <c r="R288" s="153">
        <f>VLOOKUP($F288,'Plan de acci�n consolidado 2025'!$G$4:$X$484,13,0)</f>
        <v>1</v>
      </c>
      <c r="S288" s="153" t="str">
        <f>VLOOKUP($F288,'Plan de acci�n consolidado 2025'!$G$4:$X$484,14,0)</f>
        <v>Númerica</v>
      </c>
      <c r="T288" s="153" t="str">
        <f>VLOOKUP($F288,'Plan de acci�n consolidado 2025'!$G$4:$X$484,15,0)</f>
        <v># de Documento publicado / 1 Documento programado</v>
      </c>
      <c r="U288" s="182">
        <f>VLOOKUP($F288,'Plan de acci�n consolidado 2025'!$G$4:$X$484,16,0)</f>
        <v>45947</v>
      </c>
      <c r="V288" s="182">
        <f>VLOOKUP($F288,'Plan de acci�n consolidado 2025'!$G$4:$X$484,17,0)</f>
        <v>45987</v>
      </c>
      <c r="W288" s="153" t="str">
        <f>VLOOKUP($F288,'Plan de acci�n consolidado 2025'!$G$4:$X$484,18,0)</f>
        <v>7000-DESPACHO DEL SUPERINTENDENTE DELEGADO PARA LA PROTECCIÓN DE DATOS PERSONALES</v>
      </c>
      <c r="X288" s="153">
        <v>1</v>
      </c>
      <c r="Y288" s="153">
        <v>0</v>
      </c>
      <c r="Z288" s="153">
        <v>0</v>
      </c>
      <c r="AA288" s="291"/>
      <c r="AB288" s="292">
        <v>0</v>
      </c>
      <c r="AC288" s="292">
        <v>0</v>
      </c>
      <c r="AD288" s="291"/>
      <c r="AE288" s="292">
        <v>0</v>
      </c>
      <c r="AF288" s="533">
        <v>0</v>
      </c>
      <c r="XFD288" s="66"/>
    </row>
    <row r="289" spans="1:32 16384:16384" ht="58.5" customHeight="1" x14ac:dyDescent="0.25">
      <c r="A289" s="183" t="s">
        <v>842</v>
      </c>
      <c r="B289" s="528" t="s">
        <v>842</v>
      </c>
      <c r="C289" s="534" t="s">
        <v>2427</v>
      </c>
      <c r="D289" s="174">
        <v>3</v>
      </c>
      <c r="E289" s="174" t="s">
        <v>460</v>
      </c>
      <c r="F289" s="174" t="s">
        <v>842</v>
      </c>
      <c r="G289" s="174" t="s">
        <v>479</v>
      </c>
      <c r="H289" s="174" t="s">
        <v>10</v>
      </c>
      <c r="I289" s="174" t="s">
        <v>1394</v>
      </c>
      <c r="J289" s="174" t="s">
        <v>1395</v>
      </c>
      <c r="K289" s="174" t="s">
        <v>19</v>
      </c>
      <c r="L289" s="174">
        <v>0</v>
      </c>
      <c r="M289" s="174" t="s">
        <v>23</v>
      </c>
      <c r="N289" s="174" t="s">
        <v>747</v>
      </c>
      <c r="O289" s="174" t="s">
        <v>1552</v>
      </c>
      <c r="P289" s="174" t="str">
        <f>VLOOKUP($F289,'Plan de acci�n consolidado 2025'!$G$4:$X$484,11,0)</f>
        <v>Lineamientos para generar conciencia sobre el debido tratamiento de datos personales en los procesos de transferencia de tecnología para salvaguardar el derecho en dichos procesos,  divulgado.  (informe de conclusiones/único entregable)</v>
      </c>
      <c r="Q289" s="174">
        <f>VLOOKUP($F289,'Plan de acci�n consolidado 2025'!$G$4:$X$484,12,0)</f>
        <v>10</v>
      </c>
      <c r="R289" s="174">
        <f>VLOOKUP($F289,'Plan de acci�n consolidado 2025'!$G$4:$X$484,13,0)</f>
        <v>1</v>
      </c>
      <c r="S289" s="174" t="str">
        <f>VLOOKUP($F289,'Plan de acci�n consolidado 2025'!$G$4:$X$484,14,0)</f>
        <v>Númerica</v>
      </c>
      <c r="T289" s="174" t="str">
        <f>VLOOKUP($F289,'Plan de acci�n consolidado 2025'!$G$4:$X$484,15,0)</f>
        <v># de Sensibilización realizada / 1 Sensibilización programada</v>
      </c>
      <c r="U289" s="175">
        <f>VLOOKUP($F289,'Plan de acci�n consolidado 2025'!$G$4:$X$484,16,0)</f>
        <v>45720</v>
      </c>
      <c r="V289" s="175">
        <f>VLOOKUP($F289,'Plan de acci�n consolidado 2025'!$G$4:$X$484,17,0)</f>
        <v>45989</v>
      </c>
      <c r="W289" s="174" t="str">
        <f>VLOOKUP($F289,'Plan de acci�n consolidado 2025'!$G$4:$X$484,18,0)</f>
        <v>7000-DESPACHO DEL SUPERINTENDENTE DELEGADO PARA LA PROTECCIÓN DE DATOS PERSONALES</v>
      </c>
      <c r="X289" s="174">
        <v>10</v>
      </c>
      <c r="Y289" s="174">
        <v>0</v>
      </c>
      <c r="Z289" s="174">
        <v>0</v>
      </c>
      <c r="AA289" s="289"/>
      <c r="AB289" s="290">
        <v>0</v>
      </c>
      <c r="AC289" s="290">
        <v>0</v>
      </c>
      <c r="AD289" s="289"/>
      <c r="AE289" s="290">
        <v>0</v>
      </c>
      <c r="AF289" s="535">
        <v>0</v>
      </c>
    </row>
    <row r="290" spans="1:32 16384:16384" ht="58.5" customHeight="1" x14ac:dyDescent="0.25">
      <c r="A290" s="183" t="s">
        <v>844</v>
      </c>
      <c r="B290" s="529" t="s">
        <v>844</v>
      </c>
      <c r="C290" s="532" t="s">
        <v>2427</v>
      </c>
      <c r="D290" s="153">
        <v>3</v>
      </c>
      <c r="E290" s="153" t="s">
        <v>467</v>
      </c>
      <c r="F290" s="153" t="s">
        <v>844</v>
      </c>
      <c r="G290" s="153" t="s">
        <v>19</v>
      </c>
      <c r="H290" s="153">
        <v>0</v>
      </c>
      <c r="I290" s="153">
        <v>0</v>
      </c>
      <c r="J290" s="153">
        <v>0</v>
      </c>
      <c r="K290" s="153" t="s">
        <v>19</v>
      </c>
      <c r="L290" s="153">
        <v>0</v>
      </c>
      <c r="M290" s="153" t="s">
        <v>19</v>
      </c>
      <c r="N290" s="153" t="s">
        <v>747</v>
      </c>
      <c r="O290" s="153" t="s">
        <v>19</v>
      </c>
      <c r="P290" s="153" t="str">
        <f>VLOOKUP($F290,'Plan de acci�n consolidado 2025'!$G$4:$X$484,11,0)</f>
        <v>Realizar sensibilización de los lineamientos sobre el tratamiento de datos personales en los procesos de transferencia de tecnología con los sectores instruidos. (Correo electrónico con la evidencia de la realización de la socialización/único entregable)</v>
      </c>
      <c r="Q290" s="153">
        <f>VLOOKUP($F290,'Plan de acci�n consolidado 2025'!$G$4:$X$484,12,0)</f>
        <v>50</v>
      </c>
      <c r="R290" s="153">
        <f>VLOOKUP($F290,'Plan de acci�n consolidado 2025'!$G$4:$X$484,13,0)</f>
        <v>1</v>
      </c>
      <c r="S290" s="153" t="str">
        <f>VLOOKUP($F290,'Plan de acci�n consolidado 2025'!$G$4:$X$484,14,0)</f>
        <v>Númerica</v>
      </c>
      <c r="T290" s="153" t="str">
        <f>VLOOKUP($F290,'Plan de acci�n consolidado 2025'!$G$4:$X$484,15,0)</f>
        <v># de Sensibilización realizada / 1 Sensibilización programada</v>
      </c>
      <c r="U290" s="182">
        <f>VLOOKUP($F290,'Plan de acci�n consolidado 2025'!$G$4:$X$484,16,0)</f>
        <v>45720</v>
      </c>
      <c r="V290" s="182">
        <f>VLOOKUP($F290,'Plan de acci�n consolidado 2025'!$G$4:$X$484,17,0)</f>
        <v>45983</v>
      </c>
      <c r="W290" s="153" t="str">
        <f>VLOOKUP($F290,'Plan de acci�n consolidado 2025'!$G$4:$X$484,18,0)</f>
        <v>7000-DESPACHO DEL SUPERINTENDENTE DELEGADO PARA LA PROTECCIÓN DE DATOS PERSONALES</v>
      </c>
      <c r="X290" s="153">
        <v>5</v>
      </c>
      <c r="Y290" s="153">
        <v>0</v>
      </c>
      <c r="Z290" s="153" t="s">
        <v>2431</v>
      </c>
      <c r="AA290" s="291"/>
      <c r="AB290" s="292">
        <v>0</v>
      </c>
      <c r="AC290" s="292" t="s">
        <v>2432</v>
      </c>
      <c r="AD290" s="291"/>
      <c r="AE290" s="292">
        <v>0</v>
      </c>
      <c r="AF290" s="533">
        <v>0</v>
      </c>
    </row>
    <row r="291" spans="1:32 16384:16384" ht="58.5" customHeight="1" x14ac:dyDescent="0.25">
      <c r="A291" s="183" t="s">
        <v>845</v>
      </c>
      <c r="B291" s="529" t="s">
        <v>845</v>
      </c>
      <c r="C291" s="532" t="s">
        <v>2427</v>
      </c>
      <c r="D291" s="153">
        <v>3</v>
      </c>
      <c r="E291" s="153" t="s">
        <v>467</v>
      </c>
      <c r="F291" s="153" t="s">
        <v>845</v>
      </c>
      <c r="G291" s="153" t="s">
        <v>19</v>
      </c>
      <c r="H291" s="153">
        <v>0</v>
      </c>
      <c r="I291" s="153">
        <v>0</v>
      </c>
      <c r="J291" s="153">
        <v>0</v>
      </c>
      <c r="K291" s="153" t="s">
        <v>19</v>
      </c>
      <c r="L291" s="153">
        <v>0</v>
      </c>
      <c r="M291" s="153" t="s">
        <v>19</v>
      </c>
      <c r="N291" s="153" t="s">
        <v>747</v>
      </c>
      <c r="O291" s="153" t="s">
        <v>19</v>
      </c>
      <c r="P291" s="153" t="str">
        <f>VLOOKUP($F291,'Plan de acci�n consolidado 2025'!$G$4:$X$484,11,0)</f>
        <v>Realizar un informe con las conclusiones y reflexiones sobre la sinergias entre las propiedad industrial y el debido de tratamiento datos personales. (Informe elaborado)</v>
      </c>
      <c r="Q291" s="153">
        <f>VLOOKUP($F291,'Plan de acci�n consolidado 2025'!$G$4:$X$484,12,0)</f>
        <v>50</v>
      </c>
      <c r="R291" s="153">
        <f>VLOOKUP($F291,'Plan de acci�n consolidado 2025'!$G$4:$X$484,13,0)</f>
        <v>1</v>
      </c>
      <c r="S291" s="153" t="str">
        <f>VLOOKUP($F291,'Plan de acci�n consolidado 2025'!$G$4:$X$484,14,0)</f>
        <v>Númerica</v>
      </c>
      <c r="T291" s="153" t="str">
        <f>VLOOKUP($F291,'Plan de acci�n consolidado 2025'!$G$4:$X$484,15,0)</f>
        <v># de Informe realizado / 1 Informes a realizar</v>
      </c>
      <c r="U291" s="182">
        <f>VLOOKUP($F291,'Plan de acci�n consolidado 2025'!$G$4:$X$484,16,0)</f>
        <v>45839</v>
      </c>
      <c r="V291" s="182">
        <f>VLOOKUP($F291,'Plan de acci�n consolidado 2025'!$G$4:$X$484,17,0)</f>
        <v>45989</v>
      </c>
      <c r="W291" s="153" t="str">
        <f>VLOOKUP($F291,'Plan de acci�n consolidado 2025'!$G$4:$X$484,18,0)</f>
        <v>7000-DESPACHO DEL SUPERINTENDENTE DELEGADO PARA LA PROTECCIÓN DE DATOS PERSONALES</v>
      </c>
      <c r="X291" s="153">
        <v>5</v>
      </c>
      <c r="Y291" s="153">
        <v>0</v>
      </c>
      <c r="Z291" s="153">
        <v>0</v>
      </c>
      <c r="AA291" s="291"/>
      <c r="AB291" s="292">
        <v>0</v>
      </c>
      <c r="AC291" s="292">
        <v>0</v>
      </c>
      <c r="AD291" s="291"/>
      <c r="AE291" s="292">
        <v>0</v>
      </c>
      <c r="AF291" s="533">
        <v>0</v>
      </c>
    </row>
    <row r="292" spans="1:32 16384:16384" ht="58.5" customHeight="1" x14ac:dyDescent="0.25">
      <c r="A292" s="183" t="s">
        <v>846</v>
      </c>
      <c r="B292" s="528" t="s">
        <v>846</v>
      </c>
      <c r="C292" s="534" t="s">
        <v>2427</v>
      </c>
      <c r="D292" s="174">
        <v>3</v>
      </c>
      <c r="E292" s="174" t="s">
        <v>460</v>
      </c>
      <c r="F292" s="174" t="s">
        <v>846</v>
      </c>
      <c r="G292" s="174" t="s">
        <v>479</v>
      </c>
      <c r="H292" s="174" t="s">
        <v>13</v>
      </c>
      <c r="I292" s="174" t="s">
        <v>1397</v>
      </c>
      <c r="J292" s="174" t="s">
        <v>1436</v>
      </c>
      <c r="K292" s="174" t="s">
        <v>19</v>
      </c>
      <c r="L292" s="174">
        <v>0</v>
      </c>
      <c r="M292" s="174" t="s">
        <v>20</v>
      </c>
      <c r="N292" s="174" t="s">
        <v>695</v>
      </c>
      <c r="O292" s="174" t="s">
        <v>1553</v>
      </c>
      <c r="P292" s="174" t="str">
        <f>VLOOKUP($F292,'Plan de acci�n consolidado 2025'!$G$4:$X$484,11,0)</f>
        <v>Actuaciones colaborativas con autoridades de protección de datos internacionales en busca de establecer buenas prácticas al momento de investigar compañías con presencia transfronteriza, realizada y documentada (Informe / único entregable)</v>
      </c>
      <c r="Q292" s="174">
        <f>VLOOKUP($F292,'Plan de acci�n consolidado 2025'!$G$4:$X$484,12,0)</f>
        <v>10</v>
      </c>
      <c r="R292" s="174">
        <f>VLOOKUP($F292,'Plan de acci�n consolidado 2025'!$G$4:$X$484,13,0)</f>
        <v>1</v>
      </c>
      <c r="S292" s="174" t="str">
        <f>VLOOKUP($F292,'Plan de acci�n consolidado 2025'!$G$4:$X$484,14,0)</f>
        <v>Númerica</v>
      </c>
      <c r="T292" s="174" t="str">
        <f>VLOOKUP($F292,'Plan de acci�n consolidado 2025'!$G$4:$X$484,15,0)</f>
        <v># de Actuación colaborativa realizada y documentada / 1 Actuación colaborativa programada</v>
      </c>
      <c r="U292" s="175">
        <f>VLOOKUP($F292,'Plan de acci�n consolidado 2025'!$G$4:$X$484,16,0)</f>
        <v>45748</v>
      </c>
      <c r="V292" s="175">
        <f>VLOOKUP($F292,'Plan de acci�n consolidado 2025'!$G$4:$X$484,17,0)</f>
        <v>45897</v>
      </c>
      <c r="W292" s="174" t="str">
        <f>VLOOKUP($F292,'Plan de acci�n consolidado 2025'!$G$4:$X$484,18,0)</f>
        <v>7000-DESPACHO DEL SUPERINTENDENTE DELEGADO PARA LA PROTECCIÓN DE DATOS PERSONALES</v>
      </c>
      <c r="X292" s="174">
        <v>10</v>
      </c>
      <c r="Y292" s="174">
        <v>100</v>
      </c>
      <c r="Z292" s="174" t="s">
        <v>2433</v>
      </c>
      <c r="AA292" s="289">
        <v>45875</v>
      </c>
      <c r="AB292" s="290">
        <v>100</v>
      </c>
      <c r="AC292" s="290" t="s">
        <v>2434</v>
      </c>
      <c r="AD292" s="289">
        <v>45897</v>
      </c>
      <c r="AE292" s="290">
        <v>100</v>
      </c>
      <c r="AF292" s="535">
        <v>10</v>
      </c>
    </row>
    <row r="293" spans="1:32 16384:16384" ht="58.5" customHeight="1" x14ac:dyDescent="0.25">
      <c r="A293" s="66" t="s">
        <v>848</v>
      </c>
      <c r="B293" s="288" t="s">
        <v>848</v>
      </c>
      <c r="C293" s="532" t="s">
        <v>2427</v>
      </c>
      <c r="D293" s="153">
        <v>3</v>
      </c>
      <c r="E293" s="153" t="s">
        <v>467</v>
      </c>
      <c r="F293" s="153" t="s">
        <v>848</v>
      </c>
      <c r="G293" s="153" t="s">
        <v>19</v>
      </c>
      <c r="H293" s="153">
        <v>0</v>
      </c>
      <c r="I293" s="153">
        <v>0</v>
      </c>
      <c r="J293" s="153">
        <v>0</v>
      </c>
      <c r="K293" s="153" t="s">
        <v>19</v>
      </c>
      <c r="L293" s="153">
        <v>0</v>
      </c>
      <c r="M293" s="153" t="s">
        <v>19</v>
      </c>
      <c r="N293" s="153" t="s">
        <v>695</v>
      </c>
      <c r="O293" s="153" t="s">
        <v>19</v>
      </c>
      <c r="P293" s="153" t="str">
        <f>VLOOKUP($F293,'Plan de acci�n consolidado 2025'!$G$4:$X$484,11,0)</f>
        <v>Exponer ante un foro internacional las lecciones aprendidas de una actuación administrativa frente a una compañía con presencia transfronteriza (Captura de pantalla o imágenes de la exposición realizada/único entregable)</v>
      </c>
      <c r="Q293" s="153">
        <f>VLOOKUP($F293,'Plan de acci�n consolidado 2025'!$G$4:$X$484,12,0)</f>
        <v>50</v>
      </c>
      <c r="R293" s="153">
        <f>VLOOKUP($F293,'Plan de acci�n consolidado 2025'!$G$4:$X$484,13,0)</f>
        <v>1</v>
      </c>
      <c r="S293" s="153" t="str">
        <f>VLOOKUP($F293,'Plan de acci�n consolidado 2025'!$G$4:$X$484,14,0)</f>
        <v>Númerica</v>
      </c>
      <c r="T293" s="153" t="str">
        <f>VLOOKUP($F293,'Plan de acci�n consolidado 2025'!$G$4:$X$484,15,0)</f>
        <v># de Actuaciones colaborativas realizadas / 1 Actuaciones colaborativas programadas</v>
      </c>
      <c r="U293" s="182">
        <f>VLOOKUP($F293,'Plan de acci�n consolidado 2025'!$G$4:$X$484,16,0)</f>
        <v>45748</v>
      </c>
      <c r="V293" s="182">
        <f>VLOOKUP($F293,'Plan de acci�n consolidado 2025'!$G$4:$X$484,17,0)</f>
        <v>45835</v>
      </c>
      <c r="W293" s="153" t="str">
        <f>VLOOKUP($F293,'Plan de acci�n consolidado 2025'!$G$4:$X$484,18,0)</f>
        <v>7000-DESPACHO DEL SUPERINTENDENTE DELEGADO PARA LA PROTECCIÓN DE DATOS PERSONALES</v>
      </c>
      <c r="X293" s="153">
        <v>5</v>
      </c>
      <c r="Y293" s="153">
        <v>100</v>
      </c>
      <c r="Z293" s="153" t="s">
        <v>2435</v>
      </c>
      <c r="AA293" s="291">
        <v>45835</v>
      </c>
      <c r="AB293" s="292">
        <v>100</v>
      </c>
      <c r="AC293" s="292" t="s">
        <v>2436</v>
      </c>
      <c r="AD293" s="291">
        <v>45835</v>
      </c>
      <c r="AE293" s="292">
        <v>100</v>
      </c>
      <c r="AF293" s="533">
        <v>5</v>
      </c>
      <c r="XFD293" s="66"/>
    </row>
    <row r="294" spans="1:32 16384:16384" ht="58.5" customHeight="1" x14ac:dyDescent="0.25">
      <c r="A294" s="183" t="s">
        <v>850</v>
      </c>
      <c r="B294" s="529" t="s">
        <v>850</v>
      </c>
      <c r="C294" s="532" t="s">
        <v>2427</v>
      </c>
      <c r="D294" s="153">
        <v>3</v>
      </c>
      <c r="E294" s="153" t="s">
        <v>467</v>
      </c>
      <c r="F294" s="153" t="s">
        <v>850</v>
      </c>
      <c r="G294" s="153" t="s">
        <v>19</v>
      </c>
      <c r="H294" s="153">
        <v>0</v>
      </c>
      <c r="I294" s="153">
        <v>0</v>
      </c>
      <c r="J294" s="153">
        <v>0</v>
      </c>
      <c r="K294" s="153" t="s">
        <v>19</v>
      </c>
      <c r="L294" s="153">
        <v>0</v>
      </c>
      <c r="M294" s="153" t="s">
        <v>19</v>
      </c>
      <c r="N294" s="153" t="s">
        <v>695</v>
      </c>
      <c r="O294" s="153" t="s">
        <v>19</v>
      </c>
      <c r="P294" s="153" t="str">
        <f>VLOOKUP($F294,'Plan de acci�n consolidado 2025'!$G$4:$X$484,11,0)</f>
        <v>Elaborar informe que recopile las conclusiones con las autoridades de protección de datos internacionales de buenas prácticas al momento de investigar compañías con presencia transfronteriza. (Informe/único entregable)</v>
      </c>
      <c r="Q294" s="153">
        <f>VLOOKUP($F294,'Plan de acci�n consolidado 2025'!$G$4:$X$484,12,0)</f>
        <v>50</v>
      </c>
      <c r="R294" s="153">
        <f>VLOOKUP($F294,'Plan de acci�n consolidado 2025'!$G$4:$X$484,13,0)</f>
        <v>1</v>
      </c>
      <c r="S294" s="153" t="str">
        <f>VLOOKUP($F294,'Plan de acci�n consolidado 2025'!$G$4:$X$484,14,0)</f>
        <v>Númerica</v>
      </c>
      <c r="T294" s="153" t="str">
        <f>VLOOKUP($F294,'Plan de acci�n consolidado 2025'!$G$4:$X$484,15,0)</f>
        <v># de Informe realizado / 1 Informes a realizar</v>
      </c>
      <c r="U294" s="182">
        <f>VLOOKUP($F294,'Plan de acci�n consolidado 2025'!$G$4:$X$484,16,0)</f>
        <v>45839</v>
      </c>
      <c r="V294" s="182">
        <f>VLOOKUP($F294,'Plan de acci�n consolidado 2025'!$G$4:$X$484,17,0)</f>
        <v>45897</v>
      </c>
      <c r="W294" s="153" t="str">
        <f>VLOOKUP($F294,'Plan de acci�n consolidado 2025'!$G$4:$X$484,18,0)</f>
        <v>7000-DESPACHO DEL SUPERINTENDENTE DELEGADO PARA LA PROTECCIÓN DE DATOS PERSONALES</v>
      </c>
      <c r="X294" s="153">
        <v>5</v>
      </c>
      <c r="Y294" s="153">
        <v>100</v>
      </c>
      <c r="Z294" s="153" t="s">
        <v>2437</v>
      </c>
      <c r="AA294" s="291">
        <v>45875</v>
      </c>
      <c r="AB294" s="292">
        <v>100</v>
      </c>
      <c r="AC294" s="292" t="s">
        <v>2438</v>
      </c>
      <c r="AD294" s="291">
        <v>45897</v>
      </c>
      <c r="AE294" s="292">
        <v>100</v>
      </c>
      <c r="AF294" s="533">
        <v>5</v>
      </c>
    </row>
    <row r="295" spans="1:32 16384:16384" ht="58.5" customHeight="1" x14ac:dyDescent="0.25">
      <c r="A295" s="183" t="s">
        <v>851</v>
      </c>
      <c r="B295" s="528" t="s">
        <v>851</v>
      </c>
      <c r="C295" s="534" t="s">
        <v>2427</v>
      </c>
      <c r="D295" s="174">
        <v>3</v>
      </c>
      <c r="E295" s="174" t="s">
        <v>460</v>
      </c>
      <c r="F295" s="174" t="s">
        <v>851</v>
      </c>
      <c r="G295" s="174" t="s">
        <v>462</v>
      </c>
      <c r="H295" s="174" t="s">
        <v>10</v>
      </c>
      <c r="I295" s="174" t="s">
        <v>1394</v>
      </c>
      <c r="J295" s="174" t="s">
        <v>1395</v>
      </c>
      <c r="K295" s="174" t="s">
        <v>1842</v>
      </c>
      <c r="L295" s="174">
        <v>0</v>
      </c>
      <c r="M295" s="174" t="s">
        <v>23</v>
      </c>
      <c r="N295" s="174" t="s">
        <v>695</v>
      </c>
      <c r="O295" s="174" t="s">
        <v>1554</v>
      </c>
      <c r="P295" s="174" t="str">
        <f>VLOOKUP($F295,'Plan de acci�n consolidado 2025'!$G$4:$X$484,11,0)</f>
        <v>Eventos en temas relacionados con datos personales, realizados  (Pantallazos o captura de pantalla /único entregable)</v>
      </c>
      <c r="Q295" s="174">
        <f>VLOOKUP($F295,'Plan de acci�n consolidado 2025'!$G$4:$X$484,12,0)</f>
        <v>40</v>
      </c>
      <c r="R295" s="174">
        <f>VLOOKUP($F295,'Plan de acci�n consolidado 2025'!$G$4:$X$484,13,0)</f>
        <v>2</v>
      </c>
      <c r="S295" s="174" t="str">
        <f>VLOOKUP($F295,'Plan de acci�n consolidado 2025'!$G$4:$X$484,14,0)</f>
        <v>Númerica</v>
      </c>
      <c r="T295" s="174" t="str">
        <f>VLOOKUP($F295,'Plan de acci�n consolidado 2025'!$G$4:$X$484,15,0)</f>
        <v># de eventos realizados / 2 eventos a realizar</v>
      </c>
      <c r="U295" s="175">
        <f>VLOOKUP($F295,'Plan de acci�n consolidado 2025'!$G$4:$X$484,16,0)</f>
        <v>45692</v>
      </c>
      <c r="V295" s="175">
        <f>VLOOKUP($F295,'Plan de acci�n consolidado 2025'!$G$4:$X$484,17,0)</f>
        <v>45989</v>
      </c>
      <c r="W295" s="174" t="str">
        <f>VLOOKUP($F295,'Plan de acci�n consolidado 2025'!$G$4:$X$484,18,0)</f>
        <v>7000-DESPACHO DEL SUPERINTENDENTE DELEGADO PARA LA PROTECCIÓN DE DATOS PERSONALES;
73-GRUPO DE TRABAJO DE COMUNICACION</v>
      </c>
      <c r="X295" s="174">
        <v>40</v>
      </c>
      <c r="Y295" s="174">
        <v>50</v>
      </c>
      <c r="Z295" s="174" t="s">
        <v>2439</v>
      </c>
      <c r="AA295" s="289"/>
      <c r="AB295" s="290">
        <v>50</v>
      </c>
      <c r="AC295" s="290" t="s">
        <v>2440</v>
      </c>
      <c r="AD295" s="289"/>
      <c r="AE295" s="290">
        <v>0</v>
      </c>
      <c r="AF295" s="535">
        <v>20</v>
      </c>
    </row>
    <row r="296" spans="1:32 16384:16384" ht="58.5" customHeight="1" x14ac:dyDescent="0.25">
      <c r="A296" s="183" t="s">
        <v>854</v>
      </c>
      <c r="B296" s="529" t="s">
        <v>854</v>
      </c>
      <c r="C296" s="532" t="s">
        <v>2427</v>
      </c>
      <c r="D296" s="153">
        <v>3</v>
      </c>
      <c r="E296" s="153" t="s">
        <v>467</v>
      </c>
      <c r="F296" s="153" t="s">
        <v>854</v>
      </c>
      <c r="G296" s="153" t="s">
        <v>19</v>
      </c>
      <c r="H296" s="153">
        <v>0</v>
      </c>
      <c r="I296" s="153">
        <v>0</v>
      </c>
      <c r="J296" s="153">
        <v>0</v>
      </c>
      <c r="K296" s="153" t="s">
        <v>19</v>
      </c>
      <c r="L296" s="153">
        <v>0</v>
      </c>
      <c r="M296" s="153" t="s">
        <v>19</v>
      </c>
      <c r="N296" s="153" t="s">
        <v>695</v>
      </c>
      <c r="O296" s="153" t="s">
        <v>19</v>
      </c>
      <c r="P296" s="153" t="str">
        <f>VLOOKUP($F296,'Plan de acci�n consolidado 2025'!$G$4:$X$484,11,0)</f>
        <v>Solicitar publicación de la fecha del evento en el calendario de eventos de la entidad  al Grupo de Comunicaciones  (captura de pantalla de la publicación de la fecha del evento / único entregable)</v>
      </c>
      <c r="Q296" s="153">
        <f>VLOOKUP($F296,'Plan de acci�n consolidado 2025'!$G$4:$X$484,12,0)</f>
        <v>5</v>
      </c>
      <c r="R296" s="153">
        <f>VLOOKUP($F296,'Plan de acci�n consolidado 2025'!$G$4:$X$484,13,0)</f>
        <v>2</v>
      </c>
      <c r="S296" s="153" t="str">
        <f>VLOOKUP($F296,'Plan de acci�n consolidado 2025'!$G$4:$X$484,14,0)</f>
        <v>Númerica</v>
      </c>
      <c r="T296" s="153" t="str">
        <f>VLOOKUP($F296,'Plan de acci�n consolidado 2025'!$G$4:$X$484,15,0)</f>
        <v># de correos electrónicos enviados / 2 correos electrónicos a enviar</v>
      </c>
      <c r="U296" s="182">
        <f>VLOOKUP($F296,'Plan de acci�n consolidado 2025'!$G$4:$X$484,16,0)</f>
        <v>45692</v>
      </c>
      <c r="V296" s="182">
        <f>VLOOKUP($F296,'Plan de acci�n consolidado 2025'!$G$4:$X$484,17,0)</f>
        <v>45933</v>
      </c>
      <c r="W296" s="153" t="str">
        <f>VLOOKUP($F296,'Plan de acci�n consolidado 2025'!$G$4:$X$484,18,0)</f>
        <v>7000-DESPACHO DEL SUPERINTENDENTE DELEGADO PARA LA PROTECCIÓN DE DATOS PERSONALES</v>
      </c>
      <c r="X296" s="153">
        <v>2</v>
      </c>
      <c r="Y296" s="153">
        <v>100</v>
      </c>
      <c r="Z296" s="153" t="s">
        <v>2441</v>
      </c>
      <c r="AA296" s="291">
        <v>45926</v>
      </c>
      <c r="AB296" s="292">
        <v>100</v>
      </c>
      <c r="AC296" s="292" t="s">
        <v>2442</v>
      </c>
      <c r="AD296" s="291">
        <v>45933</v>
      </c>
      <c r="AE296" s="292">
        <v>100</v>
      </c>
      <c r="AF296" s="533">
        <v>2</v>
      </c>
    </row>
    <row r="297" spans="1:32 16384:16384" ht="58.5" customHeight="1" x14ac:dyDescent="0.25">
      <c r="A297" s="66" t="s">
        <v>856</v>
      </c>
      <c r="B297" s="288" t="s">
        <v>856</v>
      </c>
      <c r="C297" s="532" t="s">
        <v>2427</v>
      </c>
      <c r="D297" s="153">
        <v>3</v>
      </c>
      <c r="E297" s="153" t="s">
        <v>467</v>
      </c>
      <c r="F297" s="153" t="s">
        <v>856</v>
      </c>
      <c r="G297" s="153" t="s">
        <v>19</v>
      </c>
      <c r="H297" s="153">
        <v>0</v>
      </c>
      <c r="I297" s="153">
        <v>0</v>
      </c>
      <c r="J297" s="153">
        <v>0</v>
      </c>
      <c r="K297" s="153" t="s">
        <v>19</v>
      </c>
      <c r="L297" s="153">
        <v>0</v>
      </c>
      <c r="M297" s="153" t="s">
        <v>19</v>
      </c>
      <c r="N297" s="153" t="s">
        <v>695</v>
      </c>
      <c r="O297" s="153" t="s">
        <v>19</v>
      </c>
      <c r="P297" s="153" t="str">
        <f>VLOOKUP($F297,'Plan de acci�n consolidado 2025'!$G$4:$X$484,11,0)</f>
        <v>Diligenciar check list del evento con la fecha definitiva igual a la publicada en el  calendario de eventos  (documento de check list para la realización del evento / único entregable)</v>
      </c>
      <c r="Q297" s="153">
        <f>VLOOKUP($F297,'Plan de acci�n consolidado 2025'!$G$4:$X$484,12,0)</f>
        <v>15</v>
      </c>
      <c r="R297" s="153">
        <f>VLOOKUP($F297,'Plan de acci�n consolidado 2025'!$G$4:$X$484,13,0)</f>
        <v>2</v>
      </c>
      <c r="S297" s="153" t="str">
        <f>VLOOKUP($F297,'Plan de acci�n consolidado 2025'!$G$4:$X$484,14,0)</f>
        <v>Númerica</v>
      </c>
      <c r="T297" s="153" t="str">
        <f>VLOOKUP($F297,'Plan de acci�n consolidado 2025'!$G$4:$X$484,15,0)</f>
        <v># de check list diligenciados / 2 check list a diligenciar</v>
      </c>
      <c r="U297" s="182">
        <f>VLOOKUP($F297,'Plan de acci�n consolidado 2025'!$G$4:$X$484,16,0)</f>
        <v>45811</v>
      </c>
      <c r="V297" s="182">
        <f>VLOOKUP($F297,'Plan de acci�n consolidado 2025'!$G$4:$X$484,17,0)</f>
        <v>45947</v>
      </c>
      <c r="W297" s="153" t="str">
        <f>VLOOKUP($F297,'Plan de acci�n consolidado 2025'!$G$4:$X$484,18,0)</f>
        <v>7000-DESPACHO DEL SUPERINTENDENTE DELEGADO PARA LA PROTECCIÓN DE DATOS PERSONALES</v>
      </c>
      <c r="X297" s="153">
        <v>6</v>
      </c>
      <c r="Y297" s="153">
        <v>50</v>
      </c>
      <c r="Z297" s="153" t="s">
        <v>2443</v>
      </c>
      <c r="AA297" s="291"/>
      <c r="AB297" s="292">
        <v>50</v>
      </c>
      <c r="AC297" s="292" t="s">
        <v>2444</v>
      </c>
      <c r="AD297" s="291"/>
      <c r="AE297" s="292">
        <v>0</v>
      </c>
      <c r="AF297" s="533">
        <v>3</v>
      </c>
      <c r="XFD297" s="66"/>
    </row>
    <row r="298" spans="1:32 16384:16384" ht="58.5" customHeight="1" x14ac:dyDescent="0.25">
      <c r="A298" s="183" t="s">
        <v>858</v>
      </c>
      <c r="B298" s="529" t="s">
        <v>858</v>
      </c>
      <c r="C298" s="532" t="s">
        <v>2427</v>
      </c>
      <c r="D298" s="153">
        <v>3</v>
      </c>
      <c r="E298" s="153" t="s">
        <v>467</v>
      </c>
      <c r="F298" s="153" t="s">
        <v>858</v>
      </c>
      <c r="G298" s="153" t="s">
        <v>19</v>
      </c>
      <c r="H298" s="153">
        <v>0</v>
      </c>
      <c r="I298" s="153">
        <v>0</v>
      </c>
      <c r="J298" s="153">
        <v>0</v>
      </c>
      <c r="K298" s="153" t="s">
        <v>19</v>
      </c>
      <c r="L298" s="153">
        <v>0</v>
      </c>
      <c r="M298" s="153" t="s">
        <v>19</v>
      </c>
      <c r="N298" s="153" t="s">
        <v>695</v>
      </c>
      <c r="O298" s="153" t="s">
        <v>19</v>
      </c>
      <c r="P298" s="153" t="str">
        <f>VLOOKUP($F298,'Plan de acci�n consolidado 2025'!$G$4:$X$484,11,0)</f>
        <v>Elaborar y enviar agenda definitiva para ser publicada  (correo electrónico con agenda definitiva / único entregable)</v>
      </c>
      <c r="Q298" s="153">
        <f>VLOOKUP($F298,'Plan de acci�n consolidado 2025'!$G$4:$X$484,12,0)</f>
        <v>20</v>
      </c>
      <c r="R298" s="153">
        <f>VLOOKUP($F298,'Plan de acci�n consolidado 2025'!$G$4:$X$484,13,0)</f>
        <v>2</v>
      </c>
      <c r="S298" s="153" t="str">
        <f>VLOOKUP($F298,'Plan de acci�n consolidado 2025'!$G$4:$X$484,14,0)</f>
        <v>Númerica</v>
      </c>
      <c r="T298" s="153" t="str">
        <f>VLOOKUP($F298,'Plan de acci�n consolidado 2025'!$G$4:$X$484,15,0)</f>
        <v># de agendas definitivas elaboradas y enviadas / 2 agendas a elaborar y enviar</v>
      </c>
      <c r="U298" s="182">
        <f>VLOOKUP($F298,'Plan de acci�n consolidado 2025'!$G$4:$X$484,16,0)</f>
        <v>45811</v>
      </c>
      <c r="V298" s="182">
        <f>VLOOKUP($F298,'Plan de acci�n consolidado 2025'!$G$4:$X$484,17,0)</f>
        <v>45968</v>
      </c>
      <c r="W298" s="153" t="str">
        <f>VLOOKUP($F298,'Plan de acci�n consolidado 2025'!$G$4:$X$484,18,0)</f>
        <v>7000-DESPACHO DEL SUPERINTENDENTE DELEGADO PARA LA PROTECCIÓN DE DATOS PERSONALES</v>
      </c>
      <c r="X298" s="153">
        <v>8</v>
      </c>
      <c r="Y298" s="153">
        <v>50</v>
      </c>
      <c r="Z298" s="153" t="s">
        <v>2445</v>
      </c>
      <c r="AA298" s="291"/>
      <c r="AB298" s="292">
        <v>50</v>
      </c>
      <c r="AC298" s="292" t="s">
        <v>2446</v>
      </c>
      <c r="AD298" s="291"/>
      <c r="AE298" s="292">
        <v>0</v>
      </c>
      <c r="AF298" s="533">
        <v>4</v>
      </c>
    </row>
    <row r="299" spans="1:32 16384:16384" ht="58.5" customHeight="1" x14ac:dyDescent="0.25">
      <c r="A299" s="183" t="s">
        <v>860</v>
      </c>
      <c r="B299" s="529" t="s">
        <v>860</v>
      </c>
      <c r="C299" s="532" t="s">
        <v>2427</v>
      </c>
      <c r="D299" s="153">
        <v>3</v>
      </c>
      <c r="E299" s="153" t="s">
        <v>1847</v>
      </c>
      <c r="F299" s="153" t="s">
        <v>860</v>
      </c>
      <c r="G299" s="153" t="s">
        <v>19</v>
      </c>
      <c r="H299" s="153">
        <v>0</v>
      </c>
      <c r="I299" s="153">
        <v>0</v>
      </c>
      <c r="J299" s="153">
        <v>0</v>
      </c>
      <c r="K299" s="153" t="s">
        <v>19</v>
      </c>
      <c r="L299" s="153">
        <v>0</v>
      </c>
      <c r="M299" s="153" t="s">
        <v>19</v>
      </c>
      <c r="N299" s="153" t="s">
        <v>695</v>
      </c>
      <c r="O299" s="153" t="s">
        <v>19</v>
      </c>
      <c r="P299" s="153" t="str">
        <f>VLOOKUP($F299,'Plan de acci�n consolidado 2025'!$G$4:$X$484,11,0)</f>
        <v>Publicar Agenda definitiva  (Captura de pantalla de la publicación)</v>
      </c>
      <c r="Q299" s="153">
        <f>VLOOKUP($F299,'Plan de acci�n consolidado 2025'!$G$4:$X$484,12,0)</f>
        <v>0</v>
      </c>
      <c r="R299" s="153">
        <f>VLOOKUP($F299,'Plan de acci�n consolidado 2025'!$G$4:$X$484,13,0)</f>
        <v>2</v>
      </c>
      <c r="S299" s="153" t="str">
        <f>VLOOKUP($F299,'Plan de acci�n consolidado 2025'!$G$4:$X$484,14,0)</f>
        <v>Númerica</v>
      </c>
      <c r="T299" s="153" t="str">
        <f>VLOOKUP($F299,'Plan de acci�n consolidado 2025'!$G$4:$X$484,15,0)</f>
        <v># de agendas publicadas / 2 agendas a publicar</v>
      </c>
      <c r="U299" s="182">
        <f>VLOOKUP($F299,'Plan de acci�n consolidado 2025'!$G$4:$X$484,16,0)</f>
        <v>45811</v>
      </c>
      <c r="V299" s="182">
        <f>VLOOKUP($F299,'Plan de acci�n consolidado 2025'!$G$4:$X$484,17,0)</f>
        <v>45982</v>
      </c>
      <c r="W299" s="153" t="str">
        <f>VLOOKUP($F299,'Plan de acci�n consolidado 2025'!$G$4:$X$484,18,0)</f>
        <v>73-GRUPO DE TRABAJO DE COMUNICACION</v>
      </c>
      <c r="X299" s="153">
        <v>0</v>
      </c>
      <c r="Y299" s="153">
        <v>50</v>
      </c>
      <c r="Z299" s="153" t="s">
        <v>2447</v>
      </c>
      <c r="AA299" s="291"/>
      <c r="AB299" s="292">
        <v>50</v>
      </c>
      <c r="AC299" s="292" t="s">
        <v>2448</v>
      </c>
      <c r="AD299" s="291"/>
      <c r="AE299" s="292">
        <v>0</v>
      </c>
      <c r="AF299" s="533">
        <v>0</v>
      </c>
    </row>
    <row r="300" spans="1:32 16384:16384" ht="58.5" customHeight="1" x14ac:dyDescent="0.25">
      <c r="A300" s="66" t="s">
        <v>862</v>
      </c>
      <c r="B300" s="288" t="s">
        <v>862</v>
      </c>
      <c r="C300" s="532" t="s">
        <v>2427</v>
      </c>
      <c r="D300" s="153">
        <v>3</v>
      </c>
      <c r="E300" s="153" t="s">
        <v>467</v>
      </c>
      <c r="F300" s="153" t="s">
        <v>862</v>
      </c>
      <c r="G300" s="153" t="s">
        <v>19</v>
      </c>
      <c r="H300" s="153">
        <v>0</v>
      </c>
      <c r="I300" s="153">
        <v>0</v>
      </c>
      <c r="J300" s="153">
        <v>0</v>
      </c>
      <c r="K300" s="153" t="s">
        <v>19</v>
      </c>
      <c r="L300" s="153">
        <v>0</v>
      </c>
      <c r="M300" s="153" t="s">
        <v>19</v>
      </c>
      <c r="N300" s="153" t="s">
        <v>695</v>
      </c>
      <c r="O300" s="153" t="s">
        <v>19</v>
      </c>
      <c r="P300" s="153" t="str">
        <f>VLOOKUP($F300,'Plan de acci�n consolidado 2025'!$G$4:$X$484,11,0)</f>
        <v>Realizar el evento (fotografías del evento realizado / único entregable)()</v>
      </c>
      <c r="Q300" s="153">
        <f>VLOOKUP($F300,'Plan de acci�n consolidado 2025'!$G$4:$X$484,12,0)</f>
        <v>60</v>
      </c>
      <c r="R300" s="153">
        <f>VLOOKUP($F300,'Plan de acci�n consolidado 2025'!$G$4:$X$484,13,0)</f>
        <v>2</v>
      </c>
      <c r="S300" s="153" t="str">
        <f>VLOOKUP($F300,'Plan de acci�n consolidado 2025'!$G$4:$X$484,14,0)</f>
        <v>Númerica</v>
      </c>
      <c r="T300" s="153" t="str">
        <f>VLOOKUP($F300,'Plan de acci�n consolidado 2025'!$G$4:$X$484,15,0)</f>
        <v># de eventos realizados / 2 evento a realizar</v>
      </c>
      <c r="U300" s="182">
        <f>VLOOKUP($F300,'Plan de acci�n consolidado 2025'!$G$4:$X$484,16,0)</f>
        <v>45811</v>
      </c>
      <c r="V300" s="182">
        <f>VLOOKUP($F300,'Plan de acci�n consolidado 2025'!$G$4:$X$484,17,0)</f>
        <v>45989</v>
      </c>
      <c r="W300" s="153" t="str">
        <f>VLOOKUP($F300,'Plan de acci�n consolidado 2025'!$G$4:$X$484,18,0)</f>
        <v>7000-DESPACHO DEL SUPERINTENDENTE DELEGADO PARA LA PROTECCIÓN DE DATOS PERSONALES;
73-GRUPO DE TRABAJO DE COMUNICACION</v>
      </c>
      <c r="X300" s="153">
        <v>24</v>
      </c>
      <c r="Y300" s="153">
        <v>50</v>
      </c>
      <c r="Z300" s="153" t="s">
        <v>2439</v>
      </c>
      <c r="AA300" s="291"/>
      <c r="AB300" s="292">
        <v>50</v>
      </c>
      <c r="AC300" s="292" t="s">
        <v>2449</v>
      </c>
      <c r="AD300" s="291"/>
      <c r="AE300" s="292">
        <v>0</v>
      </c>
      <c r="AF300" s="533">
        <v>12</v>
      </c>
      <c r="XFD300" s="66"/>
    </row>
    <row r="301" spans="1:32 16384:16384" ht="58.5" customHeight="1" x14ac:dyDescent="0.25">
      <c r="A301" s="183" t="s">
        <v>864</v>
      </c>
      <c r="B301" s="528" t="s">
        <v>864</v>
      </c>
      <c r="C301" s="534" t="s">
        <v>2427</v>
      </c>
      <c r="D301" s="174">
        <v>3</v>
      </c>
      <c r="E301" s="174" t="s">
        <v>460</v>
      </c>
      <c r="F301" s="174" t="s">
        <v>864</v>
      </c>
      <c r="G301" s="174" t="s">
        <v>462</v>
      </c>
      <c r="H301" s="174" t="s">
        <v>10</v>
      </c>
      <c r="I301" s="174" t="s">
        <v>1394</v>
      </c>
      <c r="J301" s="174" t="s">
        <v>1395</v>
      </c>
      <c r="K301" s="174" t="s">
        <v>1842</v>
      </c>
      <c r="L301" s="174">
        <v>0</v>
      </c>
      <c r="M301" s="174" t="s">
        <v>20</v>
      </c>
      <c r="N301" s="174" t="s">
        <v>614</v>
      </c>
      <c r="O301" s="174" t="s">
        <v>1554</v>
      </c>
      <c r="P301" s="174" t="str">
        <f>VLOOKUP($F301,'Plan de acci�n consolidado 2025'!$G$4:$X$484,11,0)</f>
        <v>Campaña de divulgación para fortalecer el empoderamiento de las personas sobre sus datos, ejecutada (Pantallazos con la publicación/único entregable)</v>
      </c>
      <c r="Q301" s="174">
        <f>VLOOKUP($F301,'Plan de acci�n consolidado 2025'!$G$4:$X$484,12,0)</f>
        <v>30</v>
      </c>
      <c r="R301" s="174">
        <f>VLOOKUP($F301,'Plan de acci�n consolidado 2025'!$G$4:$X$484,13,0)</f>
        <v>1</v>
      </c>
      <c r="S301" s="174" t="str">
        <f>VLOOKUP($F301,'Plan de acci�n consolidado 2025'!$G$4:$X$484,14,0)</f>
        <v>Númerica</v>
      </c>
      <c r="T301" s="174" t="str">
        <f>VLOOKUP($F301,'Plan de acci�n consolidado 2025'!$G$4:$X$484,15,0)</f>
        <v># de Campañas publicadas / 1 Campañas a publicar</v>
      </c>
      <c r="U301" s="175">
        <f>VLOOKUP($F301,'Plan de acci�n consolidado 2025'!$G$4:$X$484,16,0)</f>
        <v>45691</v>
      </c>
      <c r="V301" s="175">
        <f>VLOOKUP($F301,'Plan de acci�n consolidado 2025'!$G$4:$X$484,17,0)</f>
        <v>45868</v>
      </c>
      <c r="W301" s="174" t="str">
        <f>VLOOKUP($F301,'Plan de acci�n consolidado 2025'!$G$4:$X$484,18,0)</f>
        <v>7000-DESPACHO DEL SUPERINTENDENTE DELEGADO PARA LA PROTECCIÓN DE DATOS PERSONALES;
73-GRUPO DE TRABAJO DE COMUNICACION</v>
      </c>
      <c r="X301" s="174">
        <v>30</v>
      </c>
      <c r="Y301" s="174">
        <v>100</v>
      </c>
      <c r="Z301" s="174" t="s">
        <v>2450</v>
      </c>
      <c r="AA301" s="289"/>
      <c r="AB301" s="290">
        <v>100</v>
      </c>
      <c r="AC301" s="290" t="s">
        <v>2451</v>
      </c>
      <c r="AD301" s="289"/>
      <c r="AE301" s="290">
        <v>100</v>
      </c>
      <c r="AF301" s="535">
        <v>30</v>
      </c>
    </row>
    <row r="302" spans="1:32 16384:16384" ht="58.5" customHeight="1" x14ac:dyDescent="0.25">
      <c r="A302" s="183" t="s">
        <v>866</v>
      </c>
      <c r="B302" s="529" t="s">
        <v>866</v>
      </c>
      <c r="C302" s="532" t="s">
        <v>2427</v>
      </c>
      <c r="D302" s="153">
        <v>3</v>
      </c>
      <c r="E302" s="153" t="s">
        <v>467</v>
      </c>
      <c r="F302" s="153" t="s">
        <v>866</v>
      </c>
      <c r="G302" s="153" t="s">
        <v>19</v>
      </c>
      <c r="H302" s="153">
        <v>0</v>
      </c>
      <c r="I302" s="153">
        <v>0</v>
      </c>
      <c r="J302" s="153">
        <v>0</v>
      </c>
      <c r="K302" s="153" t="s">
        <v>19</v>
      </c>
      <c r="L302" s="153">
        <v>0</v>
      </c>
      <c r="M302" s="153" t="s">
        <v>19</v>
      </c>
      <c r="N302" s="153" t="s">
        <v>614</v>
      </c>
      <c r="O302" s="153" t="s">
        <v>19</v>
      </c>
      <c r="P302" s="153" t="str">
        <f>VLOOKUP($F302,'Plan de acci�n consolidado 2025'!$G$4:$X$484,11,0)</f>
        <v>Diligenciar y enviar al Grupo de trabajo de comunicaciones el brief  de la campaña genérica previa concertación con OSCAE. (correo electrónico con el Brief diligenciado /único entregable)</v>
      </c>
      <c r="Q302" s="153">
        <f>VLOOKUP($F302,'Plan de acci�n consolidado 2025'!$G$4:$X$484,12,0)</f>
        <v>50</v>
      </c>
      <c r="R302" s="153">
        <f>VLOOKUP($F302,'Plan de acci�n consolidado 2025'!$G$4:$X$484,13,0)</f>
        <v>1</v>
      </c>
      <c r="S302" s="153" t="str">
        <f>VLOOKUP($F302,'Plan de acci�n consolidado 2025'!$G$4:$X$484,14,0)</f>
        <v>Númerica</v>
      </c>
      <c r="T302" s="153" t="str">
        <f>VLOOKUP($F302,'Plan de acci�n consolidado 2025'!$G$4:$X$484,15,0)</f>
        <v># de Brief de la campaña genérica diligenciado y enviado / 1 Brief de campaña genérica a diligenciar y enviar</v>
      </c>
      <c r="U302" s="182">
        <f>VLOOKUP($F302,'Plan de acci�n consolidado 2025'!$G$4:$X$484,16,0)</f>
        <v>45691</v>
      </c>
      <c r="V302" s="182">
        <f>VLOOKUP($F302,'Plan de acci�n consolidado 2025'!$G$4:$X$484,17,0)</f>
        <v>45736</v>
      </c>
      <c r="W302" s="153" t="str">
        <f>VLOOKUP($F302,'Plan de acci�n consolidado 2025'!$G$4:$X$484,18,0)</f>
        <v>7000-DESPACHO DEL SUPERINTENDENTE DELEGADO PARA LA PROTECCIÓN DE DATOS PERSONALES</v>
      </c>
      <c r="X302" s="153">
        <v>15</v>
      </c>
      <c r="Y302" s="153">
        <v>100</v>
      </c>
      <c r="Z302" s="153" t="s">
        <v>2452</v>
      </c>
      <c r="AA302" s="291">
        <v>45728</v>
      </c>
      <c r="AB302" s="292">
        <v>100</v>
      </c>
      <c r="AC302" s="292" t="s">
        <v>2453</v>
      </c>
      <c r="AD302" s="291">
        <v>45728</v>
      </c>
      <c r="AE302" s="292">
        <v>100</v>
      </c>
      <c r="AF302" s="533">
        <v>15</v>
      </c>
    </row>
    <row r="303" spans="1:32 16384:16384" ht="58.5" customHeight="1" x14ac:dyDescent="0.25">
      <c r="A303" s="183" t="s">
        <v>868</v>
      </c>
      <c r="B303" s="529" t="s">
        <v>868</v>
      </c>
      <c r="C303" s="532" t="s">
        <v>2427</v>
      </c>
      <c r="D303" s="153">
        <v>3</v>
      </c>
      <c r="E303" s="153" t="s">
        <v>1847</v>
      </c>
      <c r="F303" s="153" t="s">
        <v>868</v>
      </c>
      <c r="G303" s="153" t="s">
        <v>19</v>
      </c>
      <c r="H303" s="153">
        <v>0</v>
      </c>
      <c r="I303" s="153">
        <v>0</v>
      </c>
      <c r="J303" s="153">
        <v>0</v>
      </c>
      <c r="K303" s="153" t="s">
        <v>19</v>
      </c>
      <c r="L303" s="153">
        <v>0</v>
      </c>
      <c r="M303" s="153" t="s">
        <v>19</v>
      </c>
      <c r="N303" s="153" t="s">
        <v>614</v>
      </c>
      <c r="O303" s="153" t="s">
        <v>19</v>
      </c>
      <c r="P303" s="153" t="str">
        <f>VLOOKUP($F303,'Plan de acci�n consolidado 2025'!$G$4:$X$484,11,0)</f>
        <v>Elaborar y presentar el concepto gráfico y racional de la campaña y sus diferentes ejes temáticos  (correo electrónico con Documento en el que se observe el concepto gráfico y racional de la campaña integral y sus diferentes ejes temáticos /único entregable)</v>
      </c>
      <c r="Q303" s="153">
        <f>VLOOKUP($F303,'Plan de acci�n consolidado 2025'!$G$4:$X$484,12,0)</f>
        <v>0</v>
      </c>
      <c r="R303" s="153">
        <f>VLOOKUP($F303,'Plan de acci�n consolidado 2025'!$G$4:$X$484,13,0)</f>
        <v>1</v>
      </c>
      <c r="S303" s="153" t="str">
        <f>VLOOKUP($F303,'Plan de acci�n consolidado 2025'!$G$4:$X$484,14,0)</f>
        <v>Númerica</v>
      </c>
      <c r="T303" s="153" t="str">
        <f>VLOOKUP($F303,'Plan de acci�n consolidado 2025'!$G$4:$X$484,15,0)</f>
        <v># de conceptos gráficos elaborados y presentados / 1 conceptos gráficos a elaborar y presentar</v>
      </c>
      <c r="U303" s="182">
        <f>VLOOKUP($F303,'Plan de acci�n consolidado 2025'!$G$4:$X$484,16,0)</f>
        <v>45737</v>
      </c>
      <c r="V303" s="182">
        <f>VLOOKUP($F303,'Plan de acci�n consolidado 2025'!$G$4:$X$484,17,0)</f>
        <v>45782</v>
      </c>
      <c r="W303" s="153" t="str">
        <f>VLOOKUP($F303,'Plan de acci�n consolidado 2025'!$G$4:$X$484,18,0)</f>
        <v>73-GRUPO DE TRABAJO DE COMUNICACION</v>
      </c>
      <c r="X303" s="153">
        <v>0</v>
      </c>
      <c r="Y303" s="153">
        <v>100</v>
      </c>
      <c r="Z303" s="153" t="s">
        <v>2454</v>
      </c>
      <c r="AA303" s="291">
        <v>45796</v>
      </c>
      <c r="AB303" s="292">
        <v>100</v>
      </c>
      <c r="AC303" s="292" t="s">
        <v>2455</v>
      </c>
      <c r="AD303" s="291">
        <v>45796</v>
      </c>
      <c r="AE303" s="292">
        <v>95</v>
      </c>
      <c r="AF303" s="533">
        <v>0</v>
      </c>
    </row>
    <row r="304" spans="1:32 16384:16384" ht="58.5" customHeight="1" x14ac:dyDescent="0.25">
      <c r="A304" s="66" t="s">
        <v>870</v>
      </c>
      <c r="B304" s="288" t="s">
        <v>870</v>
      </c>
      <c r="C304" s="532" t="s">
        <v>2427</v>
      </c>
      <c r="D304" s="153">
        <v>3</v>
      </c>
      <c r="E304" s="153" t="s">
        <v>467</v>
      </c>
      <c r="F304" s="153" t="s">
        <v>870</v>
      </c>
      <c r="G304" s="153" t="s">
        <v>19</v>
      </c>
      <c r="H304" s="153">
        <v>0</v>
      </c>
      <c r="I304" s="153">
        <v>0</v>
      </c>
      <c r="J304" s="153">
        <v>0</v>
      </c>
      <c r="K304" s="153" t="s">
        <v>19</v>
      </c>
      <c r="L304" s="153">
        <v>0</v>
      </c>
      <c r="M304" s="153" t="s">
        <v>19</v>
      </c>
      <c r="N304" s="153" t="s">
        <v>614</v>
      </c>
      <c r="O304" s="153" t="s">
        <v>19</v>
      </c>
      <c r="P304" s="153" t="str">
        <f>VLOOKUP($F304,'Plan de acci�n consolidado 2025'!$G$4:$X$484,11,0)</f>
        <v>Revisar y aprobar la propuesta por parte del área responsable (única revisión) /correo electrónico con documento aprobado)</v>
      </c>
      <c r="Q304" s="153">
        <f>VLOOKUP($F304,'Plan de acci�n consolidado 2025'!$G$4:$X$484,12,0)</f>
        <v>50</v>
      </c>
      <c r="R304" s="153">
        <f>VLOOKUP($F304,'Plan de acci�n consolidado 2025'!$G$4:$X$484,13,0)</f>
        <v>1</v>
      </c>
      <c r="S304" s="153" t="str">
        <f>VLOOKUP($F304,'Plan de acci�n consolidado 2025'!$G$4:$X$484,14,0)</f>
        <v>Númerica</v>
      </c>
      <c r="T304" s="153" t="str">
        <f>VLOOKUP($F304,'Plan de acci�n consolidado 2025'!$G$4:$X$484,15,0)</f>
        <v># de propuestas revisadas y aprobadas / 1 propuestas a revisar y aprobar</v>
      </c>
      <c r="U304" s="182">
        <f>VLOOKUP($F304,'Plan de acci�n consolidado 2025'!$G$4:$X$484,16,0)</f>
        <v>45783</v>
      </c>
      <c r="V304" s="182">
        <f>VLOOKUP($F304,'Plan de acci�n consolidado 2025'!$G$4:$X$484,17,0)</f>
        <v>45785</v>
      </c>
      <c r="W304" s="153" t="str">
        <f>VLOOKUP($F304,'Plan de acci�n consolidado 2025'!$G$4:$X$484,18,0)</f>
        <v>7000-DESPACHO DEL SUPERINTENDENTE DELEGADO PARA LA PROTECCIÓN DE DATOS PERSONALES</v>
      </c>
      <c r="X304" s="153">
        <v>15</v>
      </c>
      <c r="Y304" s="153">
        <v>100</v>
      </c>
      <c r="Z304" s="153" t="s">
        <v>2456</v>
      </c>
      <c r="AA304" s="291">
        <v>45798</v>
      </c>
      <c r="AB304" s="292">
        <v>100</v>
      </c>
      <c r="AC304" s="292" t="s">
        <v>2457</v>
      </c>
      <c r="AD304" s="291">
        <v>45798</v>
      </c>
      <c r="AE304" s="292">
        <v>95</v>
      </c>
      <c r="AF304" s="533">
        <v>15</v>
      </c>
      <c r="XFD304" s="66"/>
    </row>
    <row r="305" spans="1:32 16384:16384" ht="58.5" customHeight="1" x14ac:dyDescent="0.25">
      <c r="A305" s="183" t="s">
        <v>872</v>
      </c>
      <c r="B305" s="529" t="s">
        <v>872</v>
      </c>
      <c r="C305" s="532" t="s">
        <v>2427</v>
      </c>
      <c r="D305" s="153">
        <v>3</v>
      </c>
      <c r="E305" s="153" t="s">
        <v>1847</v>
      </c>
      <c r="F305" s="153" t="s">
        <v>872</v>
      </c>
      <c r="G305" s="153" t="s">
        <v>19</v>
      </c>
      <c r="H305" s="153">
        <v>0</v>
      </c>
      <c r="I305" s="153">
        <v>0</v>
      </c>
      <c r="J305" s="153">
        <v>0</v>
      </c>
      <c r="K305" s="153" t="s">
        <v>19</v>
      </c>
      <c r="L305" s="153">
        <v>0</v>
      </c>
      <c r="M305" s="153" t="s">
        <v>19</v>
      </c>
      <c r="N305" s="153" t="s">
        <v>614</v>
      </c>
      <c r="O305" s="153" t="s">
        <v>19</v>
      </c>
      <c r="P305" s="153" t="str">
        <f>VLOOKUP($F305,'Plan de acci�n consolidado 2025'!$G$4:$X$484,11,0)</f>
        <v>Ejecutar la campaña  (Capturas de pantalla de la publicación de la campaña)</v>
      </c>
      <c r="Q305" s="153">
        <f>VLOOKUP($F305,'Plan de acci�n consolidado 2025'!$G$4:$X$484,12,0)</f>
        <v>0</v>
      </c>
      <c r="R305" s="153">
        <f>VLOOKUP($F305,'Plan de acci�n consolidado 2025'!$G$4:$X$484,13,0)</f>
        <v>1</v>
      </c>
      <c r="S305" s="153" t="str">
        <f>VLOOKUP($F305,'Plan de acci�n consolidado 2025'!$G$4:$X$484,14,0)</f>
        <v>Númerica</v>
      </c>
      <c r="T305" s="153" t="str">
        <f>VLOOKUP($F305,'Plan de acci�n consolidado 2025'!$G$4:$X$484,15,0)</f>
        <v># de Campañas ejecutadas / 1 Total de Campañas a ejecutar</v>
      </c>
      <c r="U305" s="182">
        <f>VLOOKUP($F305,'Plan de acci�n consolidado 2025'!$G$4:$X$484,16,0)</f>
        <v>45786</v>
      </c>
      <c r="V305" s="182">
        <f>VLOOKUP($F305,'Plan de acci�n consolidado 2025'!$G$4:$X$484,17,0)</f>
        <v>45868</v>
      </c>
      <c r="W305" s="153" t="str">
        <f>VLOOKUP($F305,'Plan de acci�n consolidado 2025'!$G$4:$X$484,18,0)</f>
        <v>73-GRUPO DE TRABAJO DE COMUNICACION</v>
      </c>
      <c r="X305" s="153">
        <v>0</v>
      </c>
      <c r="Y305" s="153">
        <v>100</v>
      </c>
      <c r="Z305" s="153" t="s">
        <v>2458</v>
      </c>
      <c r="AA305" s="291"/>
      <c r="AB305" s="292">
        <v>100</v>
      </c>
      <c r="AC305" s="292" t="s">
        <v>2459</v>
      </c>
      <c r="AD305" s="291"/>
      <c r="AE305" s="292">
        <v>100</v>
      </c>
      <c r="AF305" s="533">
        <v>0</v>
      </c>
    </row>
    <row r="306" spans="1:32 16384:16384" ht="58.5" customHeight="1" x14ac:dyDescent="0.25">
      <c r="A306" s="183" t="s">
        <v>1174</v>
      </c>
      <c r="B306" s="528" t="s">
        <v>1174</v>
      </c>
      <c r="C306" s="534" t="s">
        <v>2584</v>
      </c>
      <c r="D306" s="174">
        <v>2</v>
      </c>
      <c r="E306" s="174" t="s">
        <v>460</v>
      </c>
      <c r="F306" s="174" t="s">
        <v>1174</v>
      </c>
      <c r="G306" s="174" t="s">
        <v>479</v>
      </c>
      <c r="H306" s="174" t="s">
        <v>59</v>
      </c>
      <c r="I306" s="174" t="s">
        <v>1731</v>
      </c>
      <c r="J306" s="174" t="s">
        <v>1389</v>
      </c>
      <c r="K306" s="174" t="s">
        <v>19</v>
      </c>
      <c r="L306" s="174">
        <v>0</v>
      </c>
      <c r="M306" s="174" t="s">
        <v>19</v>
      </c>
      <c r="N306" s="174" t="s">
        <v>1078</v>
      </c>
      <c r="O306" s="174">
        <v>0</v>
      </c>
      <c r="P306" s="174" t="str">
        <f>VLOOKUP($F306,'Plan de acci�n consolidado 2025'!$G$4:$X$484,11,0)</f>
        <v>Estrategia para incrementar los ingresos garantizando la sostenibilidad financiera de la Entidad, diseñada  (Documento de diseño de la estrategia para incrementar los ingresos)</v>
      </c>
      <c r="Q306" s="174">
        <f>VLOOKUP($F306,'Plan de acci�n consolidado 2025'!$G$4:$X$484,12,0)</f>
        <v>100</v>
      </c>
      <c r="R306" s="174">
        <f>VLOOKUP($F306,'Plan de acci�n consolidado 2025'!$G$4:$X$484,13,0)</f>
        <v>1</v>
      </c>
      <c r="S306" s="174" t="str">
        <f>VLOOKUP($F306,'Plan de acci�n consolidado 2025'!$G$4:$X$484,14,0)</f>
        <v>Númerica</v>
      </c>
      <c r="T306" s="174" t="str">
        <f>VLOOKUP($F306,'Plan de acci�n consolidado 2025'!$G$4:$X$484,15,0)</f>
        <v># de soportes presentados / 1 soporte a presentar</v>
      </c>
      <c r="U306" s="175">
        <f>VLOOKUP($F306,'Plan de acci�n consolidado 2025'!$G$4:$X$484,16,0)</f>
        <v>45705</v>
      </c>
      <c r="V306" s="175">
        <f>VLOOKUP($F306,'Plan de acci�n consolidado 2025'!$G$4:$X$484,17,0)</f>
        <v>45978</v>
      </c>
      <c r="W306" s="174" t="str">
        <f>VLOOKUP($F306,'Plan de acci�n consolidado 2025'!$G$4:$X$484,18,0)</f>
        <v>10-OFICINA  ASESORA JURÍDICA;
100-SECRETARIA GENERAL;
1000-DESPACHO DEL SUPERINTENDENTE DELEGADO PARA LA PROTECCIÓN DE LA COMPETENCIA;
130-DIRECCIÓN FINANCIERA;
2000-DESPACHO DEL SUPERINTENDENTE DELEGADO PARA LA PROPIEDAD INDUSTRIAL;
30-OFICINA ASESORA DE PLANEACIÓN;
3000-DESPACHO DEL SUPERINTENDENTE DELEGADO PARA LA PROTECCIÓN DEL CONSUMIDOR;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X306" s="174">
        <v>100</v>
      </c>
      <c r="Y306" s="174">
        <v>0</v>
      </c>
      <c r="Z306" s="174">
        <v>0</v>
      </c>
      <c r="AA306" s="289"/>
      <c r="AB306" s="290">
        <v>0</v>
      </c>
      <c r="AC306" s="290">
        <v>0</v>
      </c>
      <c r="AD306" s="289"/>
      <c r="AE306" s="290">
        <v>0</v>
      </c>
      <c r="AF306" s="535">
        <v>0</v>
      </c>
    </row>
    <row r="307" spans="1:32 16384:16384" ht="58.5" customHeight="1" x14ac:dyDescent="0.25">
      <c r="A307" s="183" t="s">
        <v>1177</v>
      </c>
      <c r="B307" s="529" t="s">
        <v>1177</v>
      </c>
      <c r="C307" s="532" t="s">
        <v>2584</v>
      </c>
      <c r="D307" s="153">
        <v>2</v>
      </c>
      <c r="E307" s="153" t="s">
        <v>467</v>
      </c>
      <c r="F307" s="153" t="s">
        <v>1177</v>
      </c>
      <c r="G307" s="153" t="s">
        <v>19</v>
      </c>
      <c r="H307" s="153">
        <v>0</v>
      </c>
      <c r="I307" s="153">
        <v>0</v>
      </c>
      <c r="J307" s="153">
        <v>0</v>
      </c>
      <c r="K307" s="153" t="s">
        <v>19</v>
      </c>
      <c r="L307" s="153">
        <v>0</v>
      </c>
      <c r="M307" s="153" t="s">
        <v>19</v>
      </c>
      <c r="N307" s="153" t="s">
        <v>1078</v>
      </c>
      <c r="O307" s="153" t="s">
        <v>19</v>
      </c>
      <c r="P307" s="153" t="str">
        <f>VLOOKUP($F307,'Plan de acci�n consolidado 2025'!$G$4:$X$484,11,0)</f>
        <v>Monitorear el comportamiento del recaudo por Delegatura y presentar reportes periódicos a los Delegados y al Secretario General (Tablero de control con el seguimiento del recaudo por delegatura  y Correos electrónicos)</v>
      </c>
      <c r="Q307" s="153">
        <f>VLOOKUP($F307,'Plan de acci�n consolidado 2025'!$G$4:$X$484,12,0)</f>
        <v>10</v>
      </c>
      <c r="R307" s="153">
        <f>VLOOKUP($F307,'Plan de acci�n consolidado 2025'!$G$4:$X$484,13,0)</f>
        <v>6</v>
      </c>
      <c r="S307" s="153" t="str">
        <f>VLOOKUP($F307,'Plan de acci�n consolidado 2025'!$G$4:$X$484,14,0)</f>
        <v>Númerica</v>
      </c>
      <c r="T307" s="153" t="str">
        <f>VLOOKUP($F307,'Plan de acci�n consolidado 2025'!$G$4:$X$484,15,0)</f>
        <v># de Monitoreos Efectuados / 6 Monitoreos programados</v>
      </c>
      <c r="U307" s="182">
        <f>VLOOKUP($F307,'Plan de acci�n consolidado 2025'!$G$4:$X$484,16,0)</f>
        <v>45705</v>
      </c>
      <c r="V307" s="182">
        <f>VLOOKUP($F307,'Plan de acci�n consolidado 2025'!$G$4:$X$484,17,0)</f>
        <v>45978</v>
      </c>
      <c r="W307" s="153" t="str">
        <f>VLOOKUP($F307,'Plan de acci�n consolidado 2025'!$G$4:$X$484,18,0)</f>
        <v>100-SECRETARIA GENERAL;
130-DIRECCIÓN FINANCIERA</v>
      </c>
      <c r="X307" s="153">
        <v>10</v>
      </c>
      <c r="Y307" s="153">
        <v>83.3</v>
      </c>
      <c r="Z307" s="153" t="s">
        <v>2585</v>
      </c>
      <c r="AA307" s="291"/>
      <c r="AB307" s="292">
        <v>83</v>
      </c>
      <c r="AC307" s="292" t="s">
        <v>2586</v>
      </c>
      <c r="AD307" s="291"/>
      <c r="AE307" s="292">
        <v>0</v>
      </c>
      <c r="AF307" s="533">
        <v>8.3000000000000007</v>
      </c>
    </row>
    <row r="308" spans="1:32 16384:16384" ht="58.5" customHeight="1" x14ac:dyDescent="0.25">
      <c r="A308" s="66" t="s">
        <v>1179</v>
      </c>
      <c r="B308" s="288" t="s">
        <v>1179</v>
      </c>
      <c r="C308" s="532" t="s">
        <v>2584</v>
      </c>
      <c r="D308" s="153">
        <v>2</v>
      </c>
      <c r="E308" s="153" t="s">
        <v>467</v>
      </c>
      <c r="F308" s="153" t="s">
        <v>1179</v>
      </c>
      <c r="G308" s="153" t="s">
        <v>19</v>
      </c>
      <c r="H308" s="153">
        <v>0</v>
      </c>
      <c r="I308" s="153">
        <v>0</v>
      </c>
      <c r="J308" s="153">
        <v>0</v>
      </c>
      <c r="K308" s="153" t="s">
        <v>19</v>
      </c>
      <c r="L308" s="153">
        <v>0</v>
      </c>
      <c r="M308" s="153" t="s">
        <v>19</v>
      </c>
      <c r="N308" s="153" t="s">
        <v>1078</v>
      </c>
      <c r="O308" s="153" t="s">
        <v>19</v>
      </c>
      <c r="P308" s="153" t="str">
        <f>VLOOKUP($F308,'Plan de acci�n consolidado 2025'!$G$4:$X$484,11,0)</f>
        <v>Elaborar y enviar vía correo electrónico a los delegados el estudio de análisis de nuevas fuentes de ingreso (Documento de estudio con identificación de nuevas fuentes de ingresos , y correo electrónico de envío a los Delegados)</v>
      </c>
      <c r="Q308" s="153">
        <f>VLOOKUP($F308,'Plan de acci�n consolidado 2025'!$G$4:$X$484,12,0)</f>
        <v>30</v>
      </c>
      <c r="R308" s="153">
        <f>VLOOKUP($F308,'Plan de acci�n consolidado 2025'!$G$4:$X$484,13,0)</f>
        <v>1</v>
      </c>
      <c r="S308" s="153" t="str">
        <f>VLOOKUP($F308,'Plan de acci�n consolidado 2025'!$G$4:$X$484,14,0)</f>
        <v>Númerica</v>
      </c>
      <c r="T308" s="153" t="str">
        <f>VLOOKUP($F308,'Plan de acci�n consolidado 2025'!$G$4:$X$484,15,0)</f>
        <v># de Estudio enviado / 1 Estudio programado</v>
      </c>
      <c r="U308" s="182">
        <f>VLOOKUP($F308,'Plan de acci�n consolidado 2025'!$G$4:$X$484,16,0)</f>
        <v>45705</v>
      </c>
      <c r="V308" s="182">
        <f>VLOOKUP($F308,'Plan de acci�n consolidado 2025'!$G$4:$X$484,17,0)</f>
        <v>45961</v>
      </c>
      <c r="W308" s="153" t="str">
        <f>VLOOKUP($F308,'Plan de acci�n consolidado 2025'!$G$4:$X$484,18,0)</f>
        <v>10-OFICINA  ASESORA JURÍDICA;
1000-DESPACHO DEL SUPERINTENDENTE DELEGADO PARA LA PROTECCIÓN DE LA COMPETENCIA;
130-DIRECCIÓN FINANCIERA;
2000-DESPACHO DEL SUPERINTENDENTE DELEGADO PARA LA PROPIEDAD INDUSTRIAL;
30-OFICINA ASESORA DE PLANEACIÓN;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v>
      </c>
      <c r="X308" s="153">
        <v>30</v>
      </c>
      <c r="Y308" s="153">
        <v>0</v>
      </c>
      <c r="Z308" s="153" t="s">
        <v>2587</v>
      </c>
      <c r="AA308" s="291"/>
      <c r="AB308" s="292">
        <v>0</v>
      </c>
      <c r="AC308" s="292" t="s">
        <v>2588</v>
      </c>
      <c r="AD308" s="291"/>
      <c r="AE308" s="292">
        <v>0</v>
      </c>
      <c r="AF308" s="533">
        <v>0</v>
      </c>
      <c r="XFD308" s="66"/>
    </row>
    <row r="309" spans="1:32 16384:16384" ht="58.5" customHeight="1" x14ac:dyDescent="0.25">
      <c r="A309" s="183" t="s">
        <v>1181</v>
      </c>
      <c r="B309" s="529" t="s">
        <v>1181</v>
      </c>
      <c r="C309" s="532" t="s">
        <v>2584</v>
      </c>
      <c r="D309" s="153">
        <v>2</v>
      </c>
      <c r="E309" s="153" t="s">
        <v>1847</v>
      </c>
      <c r="F309" s="153" t="s">
        <v>1181</v>
      </c>
      <c r="G309" s="153" t="s">
        <v>19</v>
      </c>
      <c r="H309" s="153">
        <v>0</v>
      </c>
      <c r="I309" s="153">
        <v>0</v>
      </c>
      <c r="J309" s="153">
        <v>0</v>
      </c>
      <c r="K309" s="153" t="s">
        <v>19</v>
      </c>
      <c r="L309" s="153">
        <v>0</v>
      </c>
      <c r="M309" s="153" t="s">
        <v>19</v>
      </c>
      <c r="N309" s="153" t="s">
        <v>1078</v>
      </c>
      <c r="O309" s="153" t="s">
        <v>19</v>
      </c>
      <c r="P309" s="153" t="str">
        <f>VLOOKUP($F309,'Plan de acci�n consolidado 2025'!$G$4:$X$484,11,0)</f>
        <v>Elaborar un documento de análisis con recomendaciones para la mejora en la gestion y reducción de tiempos al interior de las delegaturas para la imposición de sanciones y la resolución de recursos (Documento de análisis con recomendaciones para la mejora en la gestión y reducción de tiempos al interior de las delegaturas para efectuar la imposición de la sanción y la resolución de recursos)</v>
      </c>
      <c r="Q309" s="153">
        <f>VLOOKUP($F309,'Plan de acci�n consolidado 2025'!$G$4:$X$484,12,0)</f>
        <v>0</v>
      </c>
      <c r="R309" s="153">
        <f>VLOOKUP($F309,'Plan de acci�n consolidado 2025'!$G$4:$X$484,13,0)</f>
        <v>1</v>
      </c>
      <c r="S309" s="153" t="str">
        <f>VLOOKUP($F309,'Plan de acci�n consolidado 2025'!$G$4:$X$484,14,0)</f>
        <v>Númerica</v>
      </c>
      <c r="T309" s="153" t="str">
        <f>VLOOKUP($F309,'Plan de acci�n consolidado 2025'!$G$4:$X$484,15,0)</f>
        <v># de soportes presentados / 1 soporte a presentar</v>
      </c>
      <c r="U309" s="182">
        <f>VLOOKUP($F309,'Plan de acci�n consolidado 2025'!$G$4:$X$484,16,0)</f>
        <v>45705</v>
      </c>
      <c r="V309" s="182">
        <f>VLOOKUP($F309,'Plan de acci�n consolidado 2025'!$G$4:$X$484,17,0)</f>
        <v>45961</v>
      </c>
      <c r="W309" s="153" t="str">
        <f>VLOOKUP($F309,'Plan de acci�n consolidado 2025'!$G$4:$X$484,18,0)</f>
        <v>10-OFICINA  ASESORA JURÍDICA;
1000-DESPACHO DEL SUPERINTENDENTE DELEGADO PARA LA PROTECCIÓN DE LA COMPETENCIA;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X309" s="153">
        <v>0</v>
      </c>
      <c r="Y309" s="153">
        <v>0</v>
      </c>
      <c r="Z309" s="153" t="s">
        <v>2589</v>
      </c>
      <c r="AA309" s="291"/>
      <c r="AB309" s="292">
        <v>0</v>
      </c>
      <c r="AC309" s="292" t="s">
        <v>2590</v>
      </c>
      <c r="AD309" s="291"/>
      <c r="AE309" s="292">
        <v>0</v>
      </c>
      <c r="AF309" s="533">
        <v>0</v>
      </c>
    </row>
    <row r="310" spans="1:32 16384:16384" ht="58.5" customHeight="1" x14ac:dyDescent="0.25">
      <c r="A310" s="183" t="s">
        <v>1183</v>
      </c>
      <c r="B310" s="529" t="s">
        <v>1183</v>
      </c>
      <c r="C310" s="532" t="s">
        <v>2584</v>
      </c>
      <c r="D310" s="153">
        <v>2</v>
      </c>
      <c r="E310" s="153" t="s">
        <v>467</v>
      </c>
      <c r="F310" s="153" t="s">
        <v>1183</v>
      </c>
      <c r="G310" s="153" t="s">
        <v>19</v>
      </c>
      <c r="H310" s="153">
        <v>0</v>
      </c>
      <c r="I310" s="153">
        <v>0</v>
      </c>
      <c r="J310" s="153">
        <v>0</v>
      </c>
      <c r="K310" s="153" t="s">
        <v>19</v>
      </c>
      <c r="L310" s="153">
        <v>0</v>
      </c>
      <c r="M310" s="153" t="s">
        <v>19</v>
      </c>
      <c r="N310" s="153" t="s">
        <v>1078</v>
      </c>
      <c r="O310" s="153" t="s">
        <v>19</v>
      </c>
      <c r="P310" s="153" t="str">
        <f>VLOOKUP($F310,'Plan de acci�n consolidado 2025'!$G$4:$X$484,11,0)</f>
        <v>Elaborar análisis del estado y composición de cartera y del recaudo, así como de la cartera con procesos de cobro coactivo vigentes por Delegatura  (Documento de  análisis del estado y composición de la cartera y del recaudo, así como de la cartera con procesos de cobro coactivo vigentes)</v>
      </c>
      <c r="Q310" s="153">
        <f>VLOOKUP($F310,'Plan de acci�n consolidado 2025'!$G$4:$X$484,12,0)</f>
        <v>30</v>
      </c>
      <c r="R310" s="153">
        <f>VLOOKUP($F310,'Plan de acci�n consolidado 2025'!$G$4:$X$484,13,0)</f>
        <v>1</v>
      </c>
      <c r="S310" s="153" t="str">
        <f>VLOOKUP($F310,'Plan de acci�n consolidado 2025'!$G$4:$X$484,14,0)</f>
        <v>Númerica</v>
      </c>
      <c r="T310" s="153" t="str">
        <f>VLOOKUP($F310,'Plan de acci�n consolidado 2025'!$G$4:$X$484,15,0)</f>
        <v># de soportes presentados / 1 soporte a presentar</v>
      </c>
      <c r="U310" s="182">
        <f>VLOOKUP($F310,'Plan de acci�n consolidado 2025'!$G$4:$X$484,16,0)</f>
        <v>45705</v>
      </c>
      <c r="V310" s="182">
        <f>VLOOKUP($F310,'Plan de acci�n consolidado 2025'!$G$4:$X$484,17,0)</f>
        <v>45807</v>
      </c>
      <c r="W310" s="153" t="str">
        <f>VLOOKUP($F310,'Plan de acci�n consolidado 2025'!$G$4:$X$484,18,0)</f>
        <v>130-DIRECCIÓN FINANCIERA;
11-GRUPO DE TRABAJO DE COBRO COACTIVO</v>
      </c>
      <c r="X310" s="153">
        <v>30</v>
      </c>
      <c r="Y310" s="153">
        <v>100</v>
      </c>
      <c r="Z310" s="153" t="s">
        <v>2591</v>
      </c>
      <c r="AA310" s="291">
        <v>45776</v>
      </c>
      <c r="AB310" s="292">
        <v>100</v>
      </c>
      <c r="AC310" s="292" t="s">
        <v>2592</v>
      </c>
      <c r="AD310" s="291">
        <v>45806</v>
      </c>
      <c r="AE310" s="292">
        <v>100</v>
      </c>
      <c r="AF310" s="533">
        <v>30</v>
      </c>
    </row>
    <row r="311" spans="1:32 16384:16384" ht="58.5" customHeight="1" x14ac:dyDescent="0.25">
      <c r="A311" s="183" t="s">
        <v>1185</v>
      </c>
      <c r="B311" s="529" t="s">
        <v>1185</v>
      </c>
      <c r="C311" s="532" t="s">
        <v>2584</v>
      </c>
      <c r="D311" s="153">
        <v>2</v>
      </c>
      <c r="E311" s="153" t="s">
        <v>467</v>
      </c>
      <c r="F311" s="153" t="s">
        <v>1185</v>
      </c>
      <c r="G311" s="153" t="s">
        <v>19</v>
      </c>
      <c r="H311" s="153">
        <v>0</v>
      </c>
      <c r="I311" s="153">
        <v>0</v>
      </c>
      <c r="J311" s="153">
        <v>0</v>
      </c>
      <c r="K311" s="153" t="s">
        <v>19</v>
      </c>
      <c r="L311" s="153">
        <v>0</v>
      </c>
      <c r="M311" s="153" t="s">
        <v>19</v>
      </c>
      <c r="N311" s="153" t="s">
        <v>1078</v>
      </c>
      <c r="O311" s="153" t="s">
        <v>19</v>
      </c>
      <c r="P311" s="153" t="str">
        <f>VLOOKUP($F311,'Plan de acci�n consolidado 2025'!$G$4:$X$484,11,0)</f>
        <v>Realizar mesa de trabajo para presentar el análisis de cartera y recaudo y elaborar de manera conjunta con las delegaturas los lineamientos en pro de un recaudo efectivo(Acta de reunión con lineamientos para un recaudo efectivo)</v>
      </c>
      <c r="Q311" s="153">
        <f>VLOOKUP($F311,'Plan de acci�n consolidado 2025'!$G$4:$X$484,12,0)</f>
        <v>30</v>
      </c>
      <c r="R311" s="153">
        <f>VLOOKUP($F311,'Plan de acci�n consolidado 2025'!$G$4:$X$484,13,0)</f>
        <v>1</v>
      </c>
      <c r="S311" s="153" t="str">
        <f>VLOOKUP($F311,'Plan de acci�n consolidado 2025'!$G$4:$X$484,14,0)</f>
        <v>Númerica</v>
      </c>
      <c r="T311" s="153" t="str">
        <f>VLOOKUP($F311,'Plan de acci�n consolidado 2025'!$G$4:$X$484,15,0)</f>
        <v># de Mesas de trabajo efectuada / 1 Mesa de trabajo programada</v>
      </c>
      <c r="U311" s="182">
        <f>VLOOKUP($F311,'Plan de acci�n consolidado 2025'!$G$4:$X$484,16,0)</f>
        <v>45810</v>
      </c>
      <c r="V311" s="182">
        <f>VLOOKUP($F311,'Plan de acci�n consolidado 2025'!$G$4:$X$484,17,0)</f>
        <v>45978</v>
      </c>
      <c r="W311" s="153" t="str">
        <f>VLOOKUP($F311,'Plan de acci�n consolidado 2025'!$G$4:$X$484,18,0)</f>
        <v>1000-DESPACHO DEL SUPERINTENDENTE DELEGADO PARA LA PROTECCIÓN DE LA COMPETENCIA;
130-DIRECCIÓN FINANCIERA;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X311" s="153">
        <v>30</v>
      </c>
      <c r="Y311" s="153">
        <v>0</v>
      </c>
      <c r="Z311" s="153">
        <v>0</v>
      </c>
      <c r="AA311" s="291"/>
      <c r="AB311" s="292">
        <v>0</v>
      </c>
      <c r="AC311" s="292">
        <v>0</v>
      </c>
      <c r="AD311" s="291"/>
      <c r="AE311" s="292">
        <v>0</v>
      </c>
      <c r="AF311" s="533">
        <v>0</v>
      </c>
    </row>
    <row r="312" spans="1:32 16384:16384" ht="58.5" customHeight="1" x14ac:dyDescent="0.25">
      <c r="A312" s="183" t="s">
        <v>1333</v>
      </c>
      <c r="B312" s="528" t="s">
        <v>1333</v>
      </c>
      <c r="C312" s="534" t="s">
        <v>2324</v>
      </c>
      <c r="D312" s="174">
        <v>2</v>
      </c>
      <c r="E312" s="174" t="s">
        <v>460</v>
      </c>
      <c r="F312" s="174" t="s">
        <v>1333</v>
      </c>
      <c r="G312" s="174" t="s">
        <v>479</v>
      </c>
      <c r="H312" s="174" t="s">
        <v>11</v>
      </c>
      <c r="I312" s="174" t="s">
        <v>1392</v>
      </c>
      <c r="J312" s="174" t="s">
        <v>1393</v>
      </c>
      <c r="K312" s="174" t="s">
        <v>19</v>
      </c>
      <c r="L312" s="174">
        <v>0</v>
      </c>
      <c r="M312" s="174" t="s">
        <v>20</v>
      </c>
      <c r="N312" s="174" t="s">
        <v>510</v>
      </c>
      <c r="O312" s="174">
        <v>0</v>
      </c>
      <c r="P312" s="174" t="str">
        <f>VLOOKUP($F312,'Plan de acci�n consolidado 2025'!$G$4:$X$484,11,0)</f>
        <v>Unificación y optimización de radicación en la Sede Electrónica de la SIC, implementada (Informe  que de cuenta de le unificación y optimización de radicación en la Sede Electrónica de la SIC)</v>
      </c>
      <c r="Q312" s="174">
        <f>VLOOKUP($F312,'Plan de acci�n consolidado 2025'!$G$4:$X$484,12,0)</f>
        <v>25</v>
      </c>
      <c r="R312" s="174">
        <f>VLOOKUP($F312,'Plan de acci�n consolidado 2025'!$G$4:$X$484,13,0)</f>
        <v>100</v>
      </c>
      <c r="S312" s="174" t="str">
        <f>VLOOKUP($F312,'Plan de acci�n consolidado 2025'!$G$4:$X$484,14,0)</f>
        <v>Porcentual</v>
      </c>
      <c r="T312" s="174" t="str">
        <f>VLOOKUP($F312,'Plan de acci�n consolidado 2025'!$G$4:$X$484,15,0)</f>
        <v>% de Plan Ejecutado / 100% de Plan a ejecutar</v>
      </c>
      <c r="U312" s="175">
        <f>VLOOKUP($F312,'Plan de acci�n consolidado 2025'!$G$4:$X$484,16,0)</f>
        <v>45719</v>
      </c>
      <c r="V312" s="175">
        <f>VLOOKUP($F312,'Plan de acci�n consolidado 2025'!$G$4:$X$484,17,0)</f>
        <v>46007</v>
      </c>
      <c r="W312" s="174" t="str">
        <f>VLOOKUP($F312,'Plan de acci�n consolidado 2025'!$G$4:$X$484,18,0)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X312" s="174">
        <v>25</v>
      </c>
      <c r="Y312" s="174">
        <v>0</v>
      </c>
      <c r="Z312" s="174">
        <v>0</v>
      </c>
      <c r="AA312" s="289"/>
      <c r="AB312" s="290">
        <v>0</v>
      </c>
      <c r="AC312" s="290">
        <v>0</v>
      </c>
      <c r="AD312" s="289"/>
      <c r="AE312" s="290">
        <v>0</v>
      </c>
      <c r="AF312" s="535">
        <v>0</v>
      </c>
    </row>
    <row r="313" spans="1:32 16384:16384" ht="58.5" customHeight="1" x14ac:dyDescent="0.25">
      <c r="A313" s="183" t="s">
        <v>1336</v>
      </c>
      <c r="B313" s="529" t="s">
        <v>1336</v>
      </c>
      <c r="C313" s="532" t="s">
        <v>2324</v>
      </c>
      <c r="D313" s="153">
        <v>2</v>
      </c>
      <c r="E313" s="153" t="s">
        <v>467</v>
      </c>
      <c r="F313" s="153" t="s">
        <v>1336</v>
      </c>
      <c r="G313" s="153" t="s">
        <v>19</v>
      </c>
      <c r="H313" s="153">
        <v>0</v>
      </c>
      <c r="I313" s="153">
        <v>0</v>
      </c>
      <c r="J313" s="153">
        <v>0</v>
      </c>
      <c r="K313" s="153" t="s">
        <v>19</v>
      </c>
      <c r="L313" s="153">
        <v>0</v>
      </c>
      <c r="M313" s="153" t="s">
        <v>19</v>
      </c>
      <c r="N313" s="153" t="s">
        <v>510</v>
      </c>
      <c r="O313" s="153" t="s">
        <v>19</v>
      </c>
      <c r="P313" s="153" t="str">
        <f>VLOOKUP($F313,'Plan de acci�n consolidado 2025'!$G$4:$X$484,11,0)</f>
        <v>Elaborar un diagnóstico para identificar los canales de radicación, el volumen de entradas y el grado de congestión de los mismos (Diagnóstico del estado de los canales de radicación y grado de congestión)</v>
      </c>
      <c r="Q313" s="153">
        <f>VLOOKUP($F313,'Plan de acci�n consolidado 2025'!$G$4:$X$484,12,0)</f>
        <v>25</v>
      </c>
      <c r="R313" s="153">
        <f>VLOOKUP($F313,'Plan de acci�n consolidado 2025'!$G$4:$X$484,13,0)</f>
        <v>1</v>
      </c>
      <c r="S313" s="153" t="str">
        <f>VLOOKUP($F313,'Plan de acci�n consolidado 2025'!$G$4:$X$484,14,0)</f>
        <v>Númerica</v>
      </c>
      <c r="T313" s="153" t="str">
        <f>VLOOKUP($F313,'Plan de acci�n consolidado 2025'!$G$4:$X$484,15,0)</f>
        <v># de diagnóstico realizado / 1 Diagnostico a realizar</v>
      </c>
      <c r="U313" s="182">
        <f>VLOOKUP($F313,'Plan de acci�n consolidado 2025'!$G$4:$X$484,16,0)</f>
        <v>45719</v>
      </c>
      <c r="V313" s="182">
        <f>VLOOKUP($F313,'Plan de acci�n consolidado 2025'!$G$4:$X$484,17,0)</f>
        <v>45747</v>
      </c>
      <c r="W313" s="153" t="str">
        <f>VLOOKUP($F313,'Plan de acci�n consolidado 2025'!$G$4:$X$484,18,0)</f>
        <v>100-SECRETARIA GENERAL;
141-GRUPO DE TRABAJO DE GESTIÓN DOCUMENTAL Y ARCHIVO;
20-OFICINA DE TECNOLOGÍA E INFORMÁTICA;
72-GRUPO DE TRABAJO DE ATENCION AL CIUDADANO</v>
      </c>
      <c r="X313" s="153">
        <v>6.25</v>
      </c>
      <c r="Y313" s="153">
        <v>100</v>
      </c>
      <c r="Z313" s="153" t="s">
        <v>2325</v>
      </c>
      <c r="AA313" s="291">
        <v>45741</v>
      </c>
      <c r="AB313" s="292">
        <v>100</v>
      </c>
      <c r="AC313" s="292" t="s">
        <v>2326</v>
      </c>
      <c r="AD313" s="291">
        <v>45741</v>
      </c>
      <c r="AE313" s="292">
        <v>100</v>
      </c>
      <c r="AF313" s="533">
        <v>6.25</v>
      </c>
    </row>
    <row r="314" spans="1:32 16384:16384" ht="58.5" customHeight="1" x14ac:dyDescent="0.25">
      <c r="A314" s="66" t="s">
        <v>1339</v>
      </c>
      <c r="B314" s="288" t="s">
        <v>1339</v>
      </c>
      <c r="C314" s="532" t="s">
        <v>2324</v>
      </c>
      <c r="D314" s="153">
        <v>2</v>
      </c>
      <c r="E314" s="153" t="s">
        <v>467</v>
      </c>
      <c r="F314" s="153" t="s">
        <v>1339</v>
      </c>
      <c r="G314" s="153" t="s">
        <v>19</v>
      </c>
      <c r="H314" s="153">
        <v>0</v>
      </c>
      <c r="I314" s="153">
        <v>0</v>
      </c>
      <c r="J314" s="153">
        <v>0</v>
      </c>
      <c r="K314" s="153" t="s">
        <v>19</v>
      </c>
      <c r="L314" s="153">
        <v>0</v>
      </c>
      <c r="M314" s="153" t="s">
        <v>19</v>
      </c>
      <c r="N314" s="153" t="s">
        <v>510</v>
      </c>
      <c r="O314" s="153" t="s">
        <v>19</v>
      </c>
      <c r="P314" s="153" t="str">
        <f>VLOOKUP($F314,'Plan de acci�n consolidado 2025'!$G$4:$X$484,11,0)</f>
        <v>Realizar un plan de trabajo para la unificación y optimización de radicación en la Sede Electrónica de la SIC (Plan de trabajo para la implementación de la estrategia de unificación y optimización de radicación en la Sede Electrónica de la SIC)</v>
      </c>
      <c r="Q314" s="153">
        <f>VLOOKUP($F314,'Plan de acci�n consolidado 2025'!$G$4:$X$484,12,0)</f>
        <v>15</v>
      </c>
      <c r="R314" s="153">
        <f>VLOOKUP($F314,'Plan de acci�n consolidado 2025'!$G$4:$X$484,13,0)</f>
        <v>1</v>
      </c>
      <c r="S314" s="153" t="str">
        <f>VLOOKUP($F314,'Plan de acci�n consolidado 2025'!$G$4:$X$484,14,0)</f>
        <v>Númerica</v>
      </c>
      <c r="T314" s="153" t="str">
        <f>VLOOKUP($F314,'Plan de acci�n consolidado 2025'!$G$4:$X$484,15,0)</f>
        <v># de planes de trabajo elaborados / 1 planes de trabajo programados</v>
      </c>
      <c r="U314" s="182">
        <f>VLOOKUP($F314,'Plan de acci�n consolidado 2025'!$G$4:$X$484,16,0)</f>
        <v>45748</v>
      </c>
      <c r="V314" s="182">
        <f>VLOOKUP($F314,'Plan de acci�n consolidado 2025'!$G$4:$X$484,17,0)</f>
        <v>45777</v>
      </c>
      <c r="W314" s="153" t="str">
        <f>VLOOKUP($F314,'Plan de acci�n consolidado 2025'!$G$4:$X$484,18,0)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X314" s="153">
        <v>3.75</v>
      </c>
      <c r="Y314" s="153">
        <v>100</v>
      </c>
      <c r="Z314" s="153" t="s">
        <v>2327</v>
      </c>
      <c r="AA314" s="291">
        <v>45777</v>
      </c>
      <c r="AB314" s="292">
        <v>100</v>
      </c>
      <c r="AC314" s="292" t="s">
        <v>2328</v>
      </c>
      <c r="AD314" s="291">
        <v>45777</v>
      </c>
      <c r="AE314" s="292">
        <v>100</v>
      </c>
      <c r="AF314" s="533">
        <v>3.75</v>
      </c>
      <c r="XFD314" s="66"/>
    </row>
    <row r="315" spans="1:32 16384:16384" ht="58.5" customHeight="1" x14ac:dyDescent="0.25">
      <c r="A315" s="183" t="s">
        <v>1341</v>
      </c>
      <c r="B315" s="529" t="s">
        <v>1341</v>
      </c>
      <c r="C315" s="532" t="s">
        <v>2324</v>
      </c>
      <c r="D315" s="153">
        <v>2</v>
      </c>
      <c r="E315" s="153" t="s">
        <v>467</v>
      </c>
      <c r="F315" s="153" t="s">
        <v>1341</v>
      </c>
      <c r="G315" s="153" t="s">
        <v>19</v>
      </c>
      <c r="H315" s="153">
        <v>0</v>
      </c>
      <c r="I315" s="153">
        <v>0</v>
      </c>
      <c r="J315" s="153">
        <v>0</v>
      </c>
      <c r="K315" s="153" t="s">
        <v>19</v>
      </c>
      <c r="L315" s="153">
        <v>0</v>
      </c>
      <c r="M315" s="153" t="s">
        <v>19</v>
      </c>
      <c r="N315" s="153" t="s">
        <v>510</v>
      </c>
      <c r="O315" s="153" t="s">
        <v>19</v>
      </c>
      <c r="P315" s="153" t="str">
        <f>VLOOKUP($F315,'Plan de acci�n consolidado 2025'!$G$4:$X$484,11,0)</f>
        <v>Ejecutar el plan de trabajo para la unificación y optimización de radicación en la Sede Electrónica de la SIC (Plan de trabajo con seguimiento y sus respectivas evidencias)</v>
      </c>
      <c r="Q315" s="153">
        <f>VLOOKUP($F315,'Plan de acci�n consolidado 2025'!$G$4:$X$484,12,0)</f>
        <v>60</v>
      </c>
      <c r="R315" s="153">
        <f>VLOOKUP($F315,'Plan de acci�n consolidado 2025'!$G$4:$X$484,13,0)</f>
        <v>100</v>
      </c>
      <c r="S315" s="153" t="str">
        <f>VLOOKUP($F315,'Plan de acci�n consolidado 2025'!$G$4:$X$484,14,0)</f>
        <v>Porcentual</v>
      </c>
      <c r="T315" s="153" t="str">
        <f>VLOOKUP($F315,'Plan de acci�n consolidado 2025'!$G$4:$X$484,15,0)</f>
        <v>% de Plan Ejecutado / 100% de Plan a ejecutar</v>
      </c>
      <c r="U315" s="182">
        <f>VLOOKUP($F315,'Plan de acci�n consolidado 2025'!$G$4:$X$484,16,0)</f>
        <v>45779</v>
      </c>
      <c r="V315" s="182">
        <f>VLOOKUP($F315,'Plan de acci�n consolidado 2025'!$G$4:$X$484,17,0)</f>
        <v>46007</v>
      </c>
      <c r="W315" s="153" t="str">
        <f>VLOOKUP($F315,'Plan de acci�n consolidado 2025'!$G$4:$X$484,18,0)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X315" s="153">
        <v>15</v>
      </c>
      <c r="Y315" s="153">
        <v>59</v>
      </c>
      <c r="Z315" s="153" t="s">
        <v>2329</v>
      </c>
      <c r="AA315" s="291"/>
      <c r="AB315" s="292">
        <v>47</v>
      </c>
      <c r="AC315" s="292" t="s">
        <v>2330</v>
      </c>
      <c r="AD315" s="291"/>
      <c r="AE315" s="292">
        <v>0</v>
      </c>
      <c r="AF315" s="533">
        <v>7.05</v>
      </c>
    </row>
    <row r="316" spans="1:32 16384:16384" ht="58.5" customHeight="1" x14ac:dyDescent="0.25">
      <c r="A316" s="183" t="s">
        <v>1342</v>
      </c>
      <c r="B316" s="528" t="s">
        <v>1342</v>
      </c>
      <c r="C316" s="534" t="s">
        <v>2324</v>
      </c>
      <c r="D316" s="174">
        <v>2</v>
      </c>
      <c r="E316" s="174" t="s">
        <v>460</v>
      </c>
      <c r="F316" s="174" t="s">
        <v>1342</v>
      </c>
      <c r="G316" s="174" t="s">
        <v>479</v>
      </c>
      <c r="H316" s="174" t="s">
        <v>11</v>
      </c>
      <c r="I316" s="174" t="s">
        <v>1392</v>
      </c>
      <c r="J316" s="174" t="s">
        <v>1393</v>
      </c>
      <c r="K316" s="174" t="s">
        <v>1823</v>
      </c>
      <c r="L316" s="174">
        <v>0</v>
      </c>
      <c r="M316" s="174" t="s">
        <v>22</v>
      </c>
      <c r="N316" s="174" t="s">
        <v>588</v>
      </c>
      <c r="O316" s="174">
        <v>0</v>
      </c>
      <c r="P316" s="174" t="str">
        <f>VLOOKUP($F316,'Plan de acci�n consolidado 2025'!$G$4:$X$484,11,0)</f>
        <v>Sede electrónica de la SIC accesible, intuitiva y comprensible que acerque la oferta institucional a la ciudadanía, operando (Informe final de implementación de la Sede Electrónica accesible, intuitiva y comprensible para la ciudadanía)</v>
      </c>
      <c r="Q316" s="174">
        <f>VLOOKUP($F316,'Plan de acci�n consolidado 2025'!$G$4:$X$484,12,0)</f>
        <v>25</v>
      </c>
      <c r="R316" s="174">
        <f>VLOOKUP($F316,'Plan de acci�n consolidado 2025'!$G$4:$X$484,13,0)</f>
        <v>1</v>
      </c>
      <c r="S316" s="174" t="str">
        <f>VLOOKUP($F316,'Plan de acci�n consolidado 2025'!$G$4:$X$484,14,0)</f>
        <v>Númerica</v>
      </c>
      <c r="T316" s="174" t="str">
        <f>VLOOKUP($F316,'Plan de acci�n consolidado 2025'!$G$4:$X$484,15,0)</f>
        <v># de informes elaborados / 1 Informes por elaborar</v>
      </c>
      <c r="U316" s="175">
        <f>VLOOKUP($F316,'Plan de acci�n consolidado 2025'!$G$4:$X$484,16,0)</f>
        <v>45691</v>
      </c>
      <c r="V316" s="175">
        <f>VLOOKUP($F316,'Plan de acci�n consolidado 2025'!$G$4:$X$484,17,0)</f>
        <v>46007</v>
      </c>
      <c r="W316" s="174" t="str">
        <f>VLOOKUP($F316,'Plan de acci�n consolidado 2025'!$G$4:$X$484,18,0)</f>
        <v>100-SECRETARIA GENERAL;
20-OFICINA DE TECNOLOGÍA E INFORMÁTICA;
73-GRUPO DE TRABAJO DE COMUNICACION</v>
      </c>
      <c r="X316" s="174">
        <v>25</v>
      </c>
      <c r="Y316" s="174">
        <v>0</v>
      </c>
      <c r="Z316" s="174">
        <v>0</v>
      </c>
      <c r="AA316" s="289"/>
      <c r="AB316" s="290">
        <v>0</v>
      </c>
      <c r="AC316" s="290">
        <v>0</v>
      </c>
      <c r="AD316" s="289"/>
      <c r="AE316" s="290">
        <v>0</v>
      </c>
      <c r="AF316" s="535">
        <v>0</v>
      </c>
    </row>
    <row r="317" spans="1:32 16384:16384" ht="58.5" customHeight="1" x14ac:dyDescent="0.25">
      <c r="A317" s="183" t="s">
        <v>1345</v>
      </c>
      <c r="B317" s="529" t="s">
        <v>1345</v>
      </c>
      <c r="C317" s="532" t="s">
        <v>2324</v>
      </c>
      <c r="D317" s="153">
        <v>2</v>
      </c>
      <c r="E317" s="153" t="s">
        <v>467</v>
      </c>
      <c r="F317" s="153" t="s">
        <v>1345</v>
      </c>
      <c r="G317" s="153" t="s">
        <v>19</v>
      </c>
      <c r="H317" s="153">
        <v>0</v>
      </c>
      <c r="I317" s="153">
        <v>0</v>
      </c>
      <c r="J317" s="153">
        <v>0</v>
      </c>
      <c r="K317" s="153" t="s">
        <v>19</v>
      </c>
      <c r="L317" s="153">
        <v>0</v>
      </c>
      <c r="M317" s="153" t="s">
        <v>19</v>
      </c>
      <c r="N317" s="153" t="s">
        <v>588</v>
      </c>
      <c r="O317" s="153" t="s">
        <v>19</v>
      </c>
      <c r="P317" s="153" t="str">
        <f>VLOOKUP($F317,'Plan de acci�n consolidado 2025'!$G$4:$X$484,11,0)</f>
        <v>Realizar un diagnóstico por un equipo especializado para determinar el grado de accesibilidad de la Sede Electrónica de la Entidad (Diagnóstico del estado de accesibilidad de la Sede Electrónica)</v>
      </c>
      <c r="Q317" s="153">
        <f>VLOOKUP($F317,'Plan de acci�n consolidado 2025'!$G$4:$X$484,12,0)</f>
        <v>30</v>
      </c>
      <c r="R317" s="153">
        <f>VLOOKUP($F317,'Plan de acci�n consolidado 2025'!$G$4:$X$484,13,0)</f>
        <v>1</v>
      </c>
      <c r="S317" s="153" t="str">
        <f>VLOOKUP($F317,'Plan de acci�n consolidado 2025'!$G$4:$X$484,14,0)</f>
        <v>Númerica</v>
      </c>
      <c r="T317" s="153" t="str">
        <f>VLOOKUP($F317,'Plan de acci�n consolidado 2025'!$G$4:$X$484,15,0)</f>
        <v># de diagnósticos realizados / 1 Diagnostico a realizar</v>
      </c>
      <c r="U317" s="182">
        <f>VLOOKUP($F317,'Plan de acci�n consolidado 2025'!$G$4:$X$484,16,0)</f>
        <v>45691</v>
      </c>
      <c r="V317" s="182">
        <f>VLOOKUP($F317,'Plan de acci�n consolidado 2025'!$G$4:$X$484,17,0)</f>
        <v>45709</v>
      </c>
      <c r="W317" s="153" t="str">
        <f>VLOOKUP($F317,'Plan de acci�n consolidado 2025'!$G$4:$X$484,18,0)</f>
        <v>100-SECRETARIA GENERAL;
20-OFICINA DE TECNOLOGÍA E INFORMÁTICA</v>
      </c>
      <c r="X317" s="153">
        <v>7.5</v>
      </c>
      <c r="Y317" s="153">
        <v>100</v>
      </c>
      <c r="Z317" s="153" t="s">
        <v>2331</v>
      </c>
      <c r="AA317" s="291">
        <v>45709</v>
      </c>
      <c r="AB317" s="292">
        <v>100</v>
      </c>
      <c r="AC317" s="292" t="s">
        <v>2332</v>
      </c>
      <c r="AD317" s="291">
        <v>45709</v>
      </c>
      <c r="AE317" s="292">
        <v>100</v>
      </c>
      <c r="AF317" s="533">
        <v>7.5</v>
      </c>
    </row>
    <row r="318" spans="1:32 16384:16384" ht="58.5" customHeight="1" x14ac:dyDescent="0.25">
      <c r="A318" s="66" t="s">
        <v>1348</v>
      </c>
      <c r="B318" s="288" t="s">
        <v>1348</v>
      </c>
      <c r="C318" s="532" t="s">
        <v>2324</v>
      </c>
      <c r="D318" s="153">
        <v>2</v>
      </c>
      <c r="E318" s="153" t="s">
        <v>467</v>
      </c>
      <c r="F318" s="153" t="s">
        <v>1348</v>
      </c>
      <c r="G318" s="153" t="s">
        <v>19</v>
      </c>
      <c r="H318" s="153">
        <v>0</v>
      </c>
      <c r="I318" s="153">
        <v>0</v>
      </c>
      <c r="J318" s="153">
        <v>0</v>
      </c>
      <c r="K318" s="153" t="s">
        <v>19</v>
      </c>
      <c r="L318" s="153">
        <v>0</v>
      </c>
      <c r="M318" s="153" t="s">
        <v>19</v>
      </c>
      <c r="N318" s="153" t="s">
        <v>588</v>
      </c>
      <c r="O318" s="153" t="s">
        <v>19</v>
      </c>
      <c r="P318" s="153" t="str">
        <f>VLOOKUP($F318,'Plan de acci�n consolidado 2025'!$G$4:$X$484,11,0)</f>
        <v>Elaborar un plan de trabajo con las áreas participantes del producto, con el propósito de lograr una sede electrónica accesible, intuitiva y comprensible (Plan de Trabajo para una sede electrónica accesible)</v>
      </c>
      <c r="Q318" s="153">
        <f>VLOOKUP($F318,'Plan de acci�n consolidado 2025'!$G$4:$X$484,12,0)</f>
        <v>10</v>
      </c>
      <c r="R318" s="153">
        <f>VLOOKUP($F318,'Plan de acci�n consolidado 2025'!$G$4:$X$484,13,0)</f>
        <v>1</v>
      </c>
      <c r="S318" s="153" t="str">
        <f>VLOOKUP($F318,'Plan de acci�n consolidado 2025'!$G$4:$X$484,14,0)</f>
        <v>Númerica</v>
      </c>
      <c r="T318" s="153" t="str">
        <f>VLOOKUP($F318,'Plan de acci�n consolidado 2025'!$G$4:$X$484,15,0)</f>
        <v># de planes de trabajo elaborados / 1 planes de trabajo programado</v>
      </c>
      <c r="U318" s="182">
        <f>VLOOKUP($F318,'Plan de acci�n consolidado 2025'!$G$4:$X$484,16,0)</f>
        <v>45705</v>
      </c>
      <c r="V318" s="182">
        <f>VLOOKUP($F318,'Plan de acci�n consolidado 2025'!$G$4:$X$484,17,0)</f>
        <v>45730</v>
      </c>
      <c r="W318" s="153" t="str">
        <f>VLOOKUP($F318,'Plan de acci�n consolidado 2025'!$G$4:$X$484,18,0)</f>
        <v>100-SECRETARIA GENERAL;
20-OFICINA DE TECNOLOGÍA E INFORMÁTICA;
73-GRUPO DE TRABAJO DE COMUNICACION</v>
      </c>
      <c r="X318" s="153">
        <v>2.5</v>
      </c>
      <c r="Y318" s="153">
        <v>100</v>
      </c>
      <c r="Z318" s="153" t="s">
        <v>2333</v>
      </c>
      <c r="AA318" s="291">
        <v>45727</v>
      </c>
      <c r="AB318" s="292">
        <v>100</v>
      </c>
      <c r="AC318" s="292" t="s">
        <v>2334</v>
      </c>
      <c r="AD318" s="291">
        <v>45727</v>
      </c>
      <c r="AE318" s="292">
        <v>100</v>
      </c>
      <c r="AF318" s="533">
        <v>2.5</v>
      </c>
      <c r="XFD318" s="66"/>
    </row>
    <row r="319" spans="1:32 16384:16384" ht="58.5" customHeight="1" x14ac:dyDescent="0.25">
      <c r="A319" s="183" t="s">
        <v>1350</v>
      </c>
      <c r="B319" s="529" t="s">
        <v>1350</v>
      </c>
      <c r="C319" s="532" t="s">
        <v>2324</v>
      </c>
      <c r="D319" s="153">
        <v>2</v>
      </c>
      <c r="E319" s="153" t="s">
        <v>467</v>
      </c>
      <c r="F319" s="153" t="s">
        <v>1350</v>
      </c>
      <c r="G319" s="153" t="s">
        <v>19</v>
      </c>
      <c r="H319" s="153">
        <v>0</v>
      </c>
      <c r="I319" s="153">
        <v>0</v>
      </c>
      <c r="J319" s="153">
        <v>0</v>
      </c>
      <c r="K319" s="153" t="s">
        <v>19</v>
      </c>
      <c r="L319" s="153">
        <v>0</v>
      </c>
      <c r="M319" s="153" t="s">
        <v>19</v>
      </c>
      <c r="N319" s="153" t="s">
        <v>588</v>
      </c>
      <c r="O319" s="153" t="s">
        <v>19</v>
      </c>
      <c r="P319" s="153" t="str">
        <f>VLOOKUP($F319,'Plan de acci�n consolidado 2025'!$G$4:$X$484,11,0)</f>
        <v>Ejecutar el plan de trabajo para una sede electrónica accesible, intuitiva y comprensible (Plan de trabajo con seguimiento y sus respectivas evidencias)</v>
      </c>
      <c r="Q319" s="153">
        <f>VLOOKUP($F319,'Plan de acci�n consolidado 2025'!$G$4:$X$484,12,0)</f>
        <v>60</v>
      </c>
      <c r="R319" s="153">
        <f>VLOOKUP($F319,'Plan de acci�n consolidado 2025'!$G$4:$X$484,13,0)</f>
        <v>100</v>
      </c>
      <c r="S319" s="153" t="str">
        <f>VLOOKUP($F319,'Plan de acci�n consolidado 2025'!$G$4:$X$484,14,0)</f>
        <v>Porcentual</v>
      </c>
      <c r="T319" s="153" t="str">
        <f>VLOOKUP($F319,'Plan de acci�n consolidado 2025'!$G$4:$X$484,15,0)</f>
        <v>% de Plan Ejecutado / 100% de Plan a ejecutar</v>
      </c>
      <c r="U319" s="182">
        <f>VLOOKUP($F319,'Plan de acci�n consolidado 2025'!$G$4:$X$484,16,0)</f>
        <v>45733</v>
      </c>
      <c r="V319" s="182">
        <f>VLOOKUP($F319,'Plan de acci�n consolidado 2025'!$G$4:$X$484,17,0)</f>
        <v>46007</v>
      </c>
      <c r="W319" s="153" t="str">
        <f>VLOOKUP($F319,'Plan de acci�n consolidado 2025'!$G$4:$X$484,18,0)</f>
        <v>100-SECRETARIA GENERAL;
20-OFICINA DE TECNOLOGÍA E INFORMÁTICA;
73-GRUPO DE TRABAJO DE COMUNICACION</v>
      </c>
      <c r="X319" s="153">
        <v>15</v>
      </c>
      <c r="Y319" s="153">
        <v>0</v>
      </c>
      <c r="Z319" s="153">
        <v>0</v>
      </c>
      <c r="AA319" s="291"/>
      <c r="AB319" s="292">
        <v>0</v>
      </c>
      <c r="AC319" s="292">
        <v>0</v>
      </c>
      <c r="AD319" s="291"/>
      <c r="AE319" s="292">
        <v>0</v>
      </c>
      <c r="AF319" s="533">
        <v>0</v>
      </c>
    </row>
    <row r="320" spans="1:32 16384:16384" ht="58.5" customHeight="1" x14ac:dyDescent="0.25">
      <c r="A320" s="183" t="s">
        <v>1351</v>
      </c>
      <c r="B320" s="528" t="s">
        <v>1351</v>
      </c>
      <c r="C320" s="534" t="s">
        <v>2324</v>
      </c>
      <c r="D320" s="174">
        <v>2</v>
      </c>
      <c r="E320" s="174" t="s">
        <v>460</v>
      </c>
      <c r="F320" s="174" t="s">
        <v>1351</v>
      </c>
      <c r="G320" s="174" t="s">
        <v>479</v>
      </c>
      <c r="H320" s="174" t="s">
        <v>59</v>
      </c>
      <c r="I320" s="174" t="s">
        <v>1731</v>
      </c>
      <c r="J320" s="174" t="s">
        <v>1389</v>
      </c>
      <c r="K320" s="174" t="s">
        <v>1812</v>
      </c>
      <c r="L320" s="174">
        <v>0</v>
      </c>
      <c r="M320" s="174" t="s">
        <v>20</v>
      </c>
      <c r="N320" s="174" t="s">
        <v>695</v>
      </c>
      <c r="O320" s="174">
        <v>0</v>
      </c>
      <c r="P320" s="174" t="str">
        <f>VLOOKUP($F320,'Plan de acci�n consolidado 2025'!$G$4:$X$484,11,0)</f>
        <v>Enfoque diferencial en las políticas de derechos humanos y de equidad de género y diversidad, incorporado y ejecutado (Informe de la ejecución de la estrategia de incorporación y fortalecimiento del enfoque diferencial a través de la promoción de los derechos humanos y el cierre de brechas de género)</v>
      </c>
      <c r="Q320" s="174">
        <f>VLOOKUP($F320,'Plan de acci�n consolidado 2025'!$G$4:$X$484,12,0)</f>
        <v>25</v>
      </c>
      <c r="R320" s="174">
        <f>VLOOKUP($F320,'Plan de acci�n consolidado 2025'!$G$4:$X$484,13,0)</f>
        <v>1</v>
      </c>
      <c r="S320" s="174" t="str">
        <f>VLOOKUP($F320,'Plan de acci�n consolidado 2025'!$G$4:$X$484,14,0)</f>
        <v>Númerica</v>
      </c>
      <c r="T320" s="174" t="str">
        <f>VLOOKUP($F320,'Plan de acci�n consolidado 2025'!$G$4:$X$484,15,0)</f>
        <v># de informes elaborados / 1 Informes por elaborar</v>
      </c>
      <c r="U320" s="175">
        <f>VLOOKUP($F320,'Plan de acci�n consolidado 2025'!$G$4:$X$484,16,0)</f>
        <v>45684</v>
      </c>
      <c r="V320" s="175">
        <f>VLOOKUP($F320,'Plan de acci�n consolidado 2025'!$G$4:$X$484,17,0)</f>
        <v>46007</v>
      </c>
      <c r="W320" s="174" t="str">
        <f>VLOOKUP($F320,'Plan de acci�n consolidado 2025'!$G$4:$X$484,18,0)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c r="X320" s="174">
        <v>25</v>
      </c>
      <c r="Y320" s="174">
        <v>0</v>
      </c>
      <c r="Z320" s="174">
        <v>0</v>
      </c>
      <c r="AA320" s="289"/>
      <c r="AB320" s="290">
        <v>0</v>
      </c>
      <c r="AC320" s="290">
        <v>0</v>
      </c>
      <c r="AD320" s="289"/>
      <c r="AE320" s="290">
        <v>0</v>
      </c>
      <c r="AF320" s="535">
        <v>0</v>
      </c>
    </row>
    <row r="321" spans="1:32 16384:16384" ht="58.5" customHeight="1" x14ac:dyDescent="0.25">
      <c r="A321" s="183" t="s">
        <v>1353</v>
      </c>
      <c r="B321" s="529" t="s">
        <v>1353</v>
      </c>
      <c r="C321" s="532" t="s">
        <v>2324</v>
      </c>
      <c r="D321" s="153">
        <v>2</v>
      </c>
      <c r="E321" s="153" t="s">
        <v>467</v>
      </c>
      <c r="F321" s="153" t="s">
        <v>1353</v>
      </c>
      <c r="G321" s="153" t="s">
        <v>19</v>
      </c>
      <c r="H321" s="153">
        <v>0</v>
      </c>
      <c r="I321" s="153">
        <v>0</v>
      </c>
      <c r="J321" s="153">
        <v>0</v>
      </c>
      <c r="K321" s="153" t="s">
        <v>19</v>
      </c>
      <c r="L321" s="153">
        <v>0</v>
      </c>
      <c r="M321" s="153" t="s">
        <v>19</v>
      </c>
      <c r="N321" s="153" t="s">
        <v>695</v>
      </c>
      <c r="O321" s="153" t="s">
        <v>19</v>
      </c>
      <c r="P321" s="153" t="str">
        <f>VLOOKUP($F321,'Plan de acci�n consolidado 2025'!$G$4:$X$484,11,0)</f>
        <v>Actualizar la política de Derechos Humanos de la Entidad, incorporando el enfoque diferencial  (Política de Derechos Humanos Actualizada)</v>
      </c>
      <c r="Q321" s="153">
        <f>VLOOKUP($F321,'Plan de acci�n consolidado 2025'!$G$4:$X$484,12,0)</f>
        <v>50</v>
      </c>
      <c r="R321" s="153">
        <f>VLOOKUP($F321,'Plan de acci�n consolidado 2025'!$G$4:$X$484,13,0)</f>
        <v>1</v>
      </c>
      <c r="S321" s="153" t="str">
        <f>VLOOKUP($F321,'Plan de acci�n consolidado 2025'!$G$4:$X$484,14,0)</f>
        <v>Númerica</v>
      </c>
      <c r="T321" s="153" t="str">
        <f>VLOOKUP($F321,'Plan de acci�n consolidado 2025'!$G$4:$X$484,15,0)</f>
        <v># de políticas actualizadas / 1 políticas programadas a ser actualizadas</v>
      </c>
      <c r="U321" s="182">
        <f>VLOOKUP($F321,'Plan de acci�n consolidado 2025'!$G$4:$X$484,16,0)</f>
        <v>45684</v>
      </c>
      <c r="V321" s="182">
        <f>VLOOKUP($F321,'Plan de acci�n consolidado 2025'!$G$4:$X$484,17,0)</f>
        <v>45989</v>
      </c>
      <c r="W321" s="153" t="str">
        <f>VLOOKUP($F321,'Plan de acci�n consolidado 2025'!$G$4:$X$484,18,0)</f>
        <v>100-SECRETARIA GENERAL</v>
      </c>
      <c r="X321" s="153">
        <v>12.5</v>
      </c>
      <c r="Y321" s="153">
        <v>0</v>
      </c>
      <c r="Z321" s="153" t="s">
        <v>2335</v>
      </c>
      <c r="AA321" s="291"/>
      <c r="AB321" s="292">
        <v>0</v>
      </c>
      <c r="AC321" s="292" t="s">
        <v>2336</v>
      </c>
      <c r="AD321" s="291"/>
      <c r="AE321" s="292">
        <v>0</v>
      </c>
      <c r="AF321" s="533">
        <v>0</v>
      </c>
    </row>
    <row r="322" spans="1:32 16384:16384" ht="58.5" customHeight="1" x14ac:dyDescent="0.25">
      <c r="A322" s="66" t="s">
        <v>1355</v>
      </c>
      <c r="B322" s="288" t="s">
        <v>1355</v>
      </c>
      <c r="C322" s="532" t="s">
        <v>2324</v>
      </c>
      <c r="D322" s="153">
        <v>2</v>
      </c>
      <c r="E322" s="153" t="s">
        <v>467</v>
      </c>
      <c r="F322" s="153" t="s">
        <v>1355</v>
      </c>
      <c r="G322" s="153" t="s">
        <v>19</v>
      </c>
      <c r="H322" s="153">
        <v>0</v>
      </c>
      <c r="I322" s="153">
        <v>0</v>
      </c>
      <c r="J322" s="153">
        <v>0</v>
      </c>
      <c r="K322" s="153" t="s">
        <v>19</v>
      </c>
      <c r="L322" s="153">
        <v>0</v>
      </c>
      <c r="M322" s="153" t="s">
        <v>19</v>
      </c>
      <c r="N322" s="153" t="s">
        <v>695</v>
      </c>
      <c r="O322" s="153" t="s">
        <v>19</v>
      </c>
      <c r="P322" s="153" t="str">
        <f>VLOOKUP($F322,'Plan de acci�n consolidado 2025'!$G$4:$X$484,11,0)</f>
        <v>Ejecutar el plan de trabajo de la Política de Equidad de Género y Diversidad, formulado en la vigencia 2024 (Plan de trabajo con seguimiento y sus respectivas evidencias)</v>
      </c>
      <c r="Q322" s="153">
        <f>VLOOKUP($F322,'Plan de acci�n consolidado 2025'!$G$4:$X$484,12,0)</f>
        <v>50</v>
      </c>
      <c r="R322" s="153">
        <f>VLOOKUP($F322,'Plan de acci�n consolidado 2025'!$G$4:$X$484,13,0)</f>
        <v>100</v>
      </c>
      <c r="S322" s="153" t="str">
        <f>VLOOKUP($F322,'Plan de acci�n consolidado 2025'!$G$4:$X$484,14,0)</f>
        <v>Porcentual</v>
      </c>
      <c r="T322" s="153" t="str">
        <f>VLOOKUP($F322,'Plan de acci�n consolidado 2025'!$G$4:$X$484,15,0)</f>
        <v>% de Plan Ejecutado / 100% de Plan a ejecutar</v>
      </c>
      <c r="U322" s="182">
        <f>VLOOKUP($F322,'Plan de acci�n consolidado 2025'!$G$4:$X$484,16,0)</f>
        <v>45684</v>
      </c>
      <c r="V322" s="182">
        <f>VLOOKUP($F322,'Plan de acci�n consolidado 2025'!$G$4:$X$484,17,0)</f>
        <v>46007</v>
      </c>
      <c r="W322" s="153" t="str">
        <f>VLOOKUP($F322,'Plan de acci�n consolidado 2025'!$G$4:$X$484,18,0)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c r="X322" s="153">
        <v>12.5</v>
      </c>
      <c r="Y322" s="153">
        <v>47</v>
      </c>
      <c r="Z322" s="153" t="s">
        <v>2337</v>
      </c>
      <c r="AA322" s="291"/>
      <c r="AB322" s="292">
        <v>47</v>
      </c>
      <c r="AC322" s="292" t="s">
        <v>2338</v>
      </c>
      <c r="AD322" s="291"/>
      <c r="AE322" s="292">
        <v>0</v>
      </c>
      <c r="AF322" s="533">
        <v>5.875</v>
      </c>
      <c r="XFD322" s="66"/>
    </row>
    <row r="323" spans="1:32 16384:16384" ht="58.5" customHeight="1" x14ac:dyDescent="0.25">
      <c r="A323" s="183" t="s">
        <v>1358</v>
      </c>
      <c r="B323" s="528" t="s">
        <v>1358</v>
      </c>
      <c r="C323" s="534" t="s">
        <v>2324</v>
      </c>
      <c r="D323" s="174">
        <v>2</v>
      </c>
      <c r="E323" s="174" t="s">
        <v>460</v>
      </c>
      <c r="F323" s="174" t="s">
        <v>1358</v>
      </c>
      <c r="G323" s="174" t="s">
        <v>479</v>
      </c>
      <c r="H323" s="174" t="s">
        <v>59</v>
      </c>
      <c r="I323" s="174" t="s">
        <v>1731</v>
      </c>
      <c r="J323" s="174" t="s">
        <v>1389</v>
      </c>
      <c r="K323" s="174" t="s">
        <v>19</v>
      </c>
      <c r="L323" s="174">
        <v>0</v>
      </c>
      <c r="M323" s="174" t="s">
        <v>20</v>
      </c>
      <c r="N323" s="174" t="s">
        <v>574</v>
      </c>
      <c r="O323" s="174">
        <v>0</v>
      </c>
      <c r="P323" s="174" t="str">
        <f>VLOOKUP($F323,'Plan de acci�n consolidado 2025'!$G$4:$X$484,11,0)</f>
        <v>Estrategia para fortalecer la cultura de sostenibilidad de la Entidad a través de la ejecución de acciones que impacten el equilibrio entre el desempeño económico, el cuidado del medio ambiente y el bienestar social, implementada (Informe de la implementación de la  Estrategia para fortalecer la cultura de sostenibilidad de la Entidad a través de la ejecución de acciones que impacten el equilibrio entre el desempeño económico, el cuidado del medio ambiente y el bienestar social)</v>
      </c>
      <c r="Q323" s="174">
        <f>VLOOKUP($F323,'Plan de acci�n consolidado 2025'!$G$4:$X$484,12,0)</f>
        <v>25</v>
      </c>
      <c r="R323" s="174">
        <f>VLOOKUP($F323,'Plan de acci�n consolidado 2025'!$G$4:$X$484,13,0)</f>
        <v>100</v>
      </c>
      <c r="S323" s="174" t="str">
        <f>VLOOKUP($F323,'Plan de acci�n consolidado 2025'!$G$4:$X$484,14,0)</f>
        <v>Porcentual</v>
      </c>
      <c r="T323" s="174" t="str">
        <f>VLOOKUP($F323,'Plan de acci�n consolidado 2025'!$G$4:$X$484,15,0)</f>
        <v>% de informes elaborados / 100% de Informes por elaborar</v>
      </c>
      <c r="U323" s="175">
        <f>VLOOKUP($F323,'Plan de acci�n consolidado 2025'!$G$4:$X$484,16,0)</f>
        <v>45684</v>
      </c>
      <c r="V323" s="175">
        <f>VLOOKUP($F323,'Plan de acci�n consolidado 2025'!$G$4:$X$484,17,0)</f>
        <v>46010</v>
      </c>
      <c r="W323" s="174" t="str">
        <f>VLOOKUP($F323,'Plan de acci�n consolidado 2025'!$G$4:$X$484,18,0)</f>
        <v>100-SECRETARIA GENERAL</v>
      </c>
      <c r="X323" s="174">
        <v>25</v>
      </c>
      <c r="Y323" s="174">
        <v>0</v>
      </c>
      <c r="Z323" s="174">
        <v>0</v>
      </c>
      <c r="AA323" s="289"/>
      <c r="AB323" s="290">
        <v>0</v>
      </c>
      <c r="AC323" s="290">
        <v>0</v>
      </c>
      <c r="AD323" s="289"/>
      <c r="AE323" s="290">
        <v>0</v>
      </c>
      <c r="AF323" s="535">
        <v>0</v>
      </c>
    </row>
    <row r="324" spans="1:32 16384:16384" ht="58.5" customHeight="1" x14ac:dyDescent="0.25">
      <c r="A324" s="66" t="s">
        <v>1360</v>
      </c>
      <c r="B324" s="288" t="s">
        <v>1360</v>
      </c>
      <c r="C324" s="532" t="s">
        <v>2324</v>
      </c>
      <c r="D324" s="153">
        <v>2</v>
      </c>
      <c r="E324" s="153" t="s">
        <v>467</v>
      </c>
      <c r="F324" s="153" t="s">
        <v>1360</v>
      </c>
      <c r="G324" s="153" t="s">
        <v>19</v>
      </c>
      <c r="H324" s="153">
        <v>0</v>
      </c>
      <c r="I324" s="153">
        <v>0</v>
      </c>
      <c r="J324" s="153">
        <v>0</v>
      </c>
      <c r="K324" s="153" t="s">
        <v>19</v>
      </c>
      <c r="L324" s="153">
        <v>0</v>
      </c>
      <c r="M324" s="153" t="s">
        <v>19</v>
      </c>
      <c r="N324" s="153" t="s">
        <v>574</v>
      </c>
      <c r="O324" s="153" t="s">
        <v>19</v>
      </c>
      <c r="P324" s="153" t="str">
        <f>VLOOKUP($F324,'Plan de acci�n consolidado 2025'!$G$4:$X$484,11,0)</f>
        <v>Formular la estrategia para fortalecer la cultura de sostenibilidad de la Entidad a través de la ejecución de acciones que impacten el equilibrio entre el desempeño económico, el cuidado del medio ambiente y el bienestar social (Documento con la estrategia de sostenibilidad para la Entidad en la vigencia 2025)</v>
      </c>
      <c r="Q324" s="153">
        <f>VLOOKUP($F324,'Plan de acci�n consolidado 2025'!$G$4:$X$484,12,0)</f>
        <v>10</v>
      </c>
      <c r="R324" s="153">
        <f>VLOOKUP($F324,'Plan de acci�n consolidado 2025'!$G$4:$X$484,13,0)</f>
        <v>1</v>
      </c>
      <c r="S324" s="153" t="str">
        <f>VLOOKUP($F324,'Plan de acci�n consolidado 2025'!$G$4:$X$484,14,0)</f>
        <v>Númerica</v>
      </c>
      <c r="T324" s="153" t="str">
        <f>VLOOKUP($F324,'Plan de acci�n consolidado 2025'!$G$4:$X$484,15,0)</f>
        <v># de Documento con la actualización de la materialidad y la identificación de la doble materialidad de la Entidad elaborado / 1 Documento con la actualización de la materialidad y la identificación de la doble materialidad de la Entidad a elaborar</v>
      </c>
      <c r="U324" s="182">
        <f>VLOOKUP($F324,'Plan de acci�n consolidado 2025'!$G$4:$X$484,16,0)</f>
        <v>45684</v>
      </c>
      <c r="V324" s="182">
        <f>VLOOKUP($F324,'Plan de acci�n consolidado 2025'!$G$4:$X$484,17,0)</f>
        <v>45716</v>
      </c>
      <c r="W324" s="153" t="str">
        <f>VLOOKUP($F324,'Plan de acci�n consolidado 2025'!$G$4:$X$484,18,0)</f>
        <v>100-SECRETARIA GENERAL</v>
      </c>
      <c r="X324" s="153">
        <v>2.5</v>
      </c>
      <c r="Y324" s="153">
        <v>100</v>
      </c>
      <c r="Z324" s="153" t="s">
        <v>2339</v>
      </c>
      <c r="AA324" s="291">
        <v>45713</v>
      </c>
      <c r="AB324" s="292">
        <v>100</v>
      </c>
      <c r="AC324" s="292" t="s">
        <v>2340</v>
      </c>
      <c r="AD324" s="291">
        <v>45713</v>
      </c>
      <c r="AE324" s="292">
        <v>100</v>
      </c>
      <c r="AF324" s="533">
        <v>2.5</v>
      </c>
      <c r="XFD324" s="66"/>
    </row>
    <row r="325" spans="1:32 16384:16384" ht="58.5" customHeight="1" x14ac:dyDescent="0.25">
      <c r="A325" s="183" t="s">
        <v>1362</v>
      </c>
      <c r="B325" s="529" t="s">
        <v>1362</v>
      </c>
      <c r="C325" s="532" t="s">
        <v>2324</v>
      </c>
      <c r="D325" s="153">
        <v>2</v>
      </c>
      <c r="E325" s="153" t="s">
        <v>467</v>
      </c>
      <c r="F325" s="153" t="s">
        <v>1362</v>
      </c>
      <c r="G325" s="153" t="s">
        <v>19</v>
      </c>
      <c r="H325" s="153">
        <v>0</v>
      </c>
      <c r="I325" s="153">
        <v>0</v>
      </c>
      <c r="J325" s="153">
        <v>0</v>
      </c>
      <c r="K325" s="153" t="s">
        <v>19</v>
      </c>
      <c r="L325" s="153">
        <v>0</v>
      </c>
      <c r="M325" s="153" t="s">
        <v>19</v>
      </c>
      <c r="N325" s="153" t="s">
        <v>574</v>
      </c>
      <c r="O325" s="153" t="s">
        <v>19</v>
      </c>
      <c r="P325" s="153" t="str">
        <f>VLOOKUP($F325,'Plan de acci�n consolidado 2025'!$G$4:$X$484,11,0)</f>
        <v>Elaborar un plan de trabajo con las actividades propuestas dentro de la estrategia para fortalecer la cultura de sostenibilidad de la Entidad (Plan de Trabajo con las actividades de la Estrategia)</v>
      </c>
      <c r="Q325" s="153">
        <f>VLOOKUP($F325,'Plan de acci�n consolidado 2025'!$G$4:$X$484,12,0)</f>
        <v>30</v>
      </c>
      <c r="R325" s="153">
        <f>VLOOKUP($F325,'Plan de acci�n consolidado 2025'!$G$4:$X$484,13,0)</f>
        <v>1</v>
      </c>
      <c r="S325" s="153" t="str">
        <f>VLOOKUP($F325,'Plan de acci�n consolidado 2025'!$G$4:$X$484,14,0)</f>
        <v>Númerica</v>
      </c>
      <c r="T325" s="153" t="str">
        <f>VLOOKUP($F325,'Plan de acci�n consolidado 2025'!$G$4:$X$484,15,0)</f>
        <v># de Plan de trabajo elaborado / 1 plan de trabajo programado</v>
      </c>
      <c r="U325" s="182">
        <f>VLOOKUP($F325,'Plan de acci�n consolidado 2025'!$G$4:$X$484,16,0)</f>
        <v>45719</v>
      </c>
      <c r="V325" s="182">
        <f>VLOOKUP($F325,'Plan de acci�n consolidado 2025'!$G$4:$X$484,17,0)</f>
        <v>45863</v>
      </c>
      <c r="W325" s="153" t="str">
        <f>VLOOKUP($F325,'Plan de acci�n consolidado 2025'!$G$4:$X$484,18,0)</f>
        <v>100-SECRETARIA GENERAL</v>
      </c>
      <c r="X325" s="153">
        <v>7.5</v>
      </c>
      <c r="Y325" s="153">
        <v>100</v>
      </c>
      <c r="Z325" s="153" t="s">
        <v>2341</v>
      </c>
      <c r="AA325" s="291">
        <v>45863</v>
      </c>
      <c r="AB325" s="292">
        <v>100</v>
      </c>
      <c r="AC325" s="292" t="s">
        <v>2342</v>
      </c>
      <c r="AD325" s="291">
        <v>45863</v>
      </c>
      <c r="AE325" s="292">
        <v>100</v>
      </c>
      <c r="AF325" s="533">
        <v>7.5</v>
      </c>
    </row>
    <row r="326" spans="1:32 16384:16384" ht="58.5" customHeight="1" x14ac:dyDescent="0.25">
      <c r="A326" s="183" t="s">
        <v>1363</v>
      </c>
      <c r="B326" s="529" t="s">
        <v>1363</v>
      </c>
      <c r="C326" s="532" t="s">
        <v>2324</v>
      </c>
      <c r="D326" s="153">
        <v>2</v>
      </c>
      <c r="E326" s="153" t="s">
        <v>467</v>
      </c>
      <c r="F326" s="153" t="s">
        <v>1363</v>
      </c>
      <c r="G326" s="153" t="s">
        <v>19</v>
      </c>
      <c r="H326" s="153">
        <v>0</v>
      </c>
      <c r="I326" s="153">
        <v>0</v>
      </c>
      <c r="J326" s="153">
        <v>0</v>
      </c>
      <c r="K326" s="153" t="s">
        <v>19</v>
      </c>
      <c r="L326" s="153">
        <v>0</v>
      </c>
      <c r="M326" s="153" t="s">
        <v>19</v>
      </c>
      <c r="N326" s="153" t="s">
        <v>574</v>
      </c>
      <c r="O326" s="153" t="s">
        <v>19</v>
      </c>
      <c r="P326" s="153" t="str">
        <f>VLOOKUP($F326,'Plan de acci�n consolidado 2025'!$G$4:$X$484,11,0)</f>
        <v>Ejecutar el plan de trabajo de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v>
      </c>
      <c r="Q326" s="153">
        <f>VLOOKUP($F326,'Plan de acci�n consolidado 2025'!$G$4:$X$484,12,0)</f>
        <v>60</v>
      </c>
      <c r="R326" s="153">
        <f>VLOOKUP($F326,'Plan de acci�n consolidado 2025'!$G$4:$X$484,13,0)</f>
        <v>100</v>
      </c>
      <c r="S326" s="153" t="str">
        <f>VLOOKUP($F326,'Plan de acci�n consolidado 2025'!$G$4:$X$484,14,0)</f>
        <v>Porcentual</v>
      </c>
      <c r="T326" s="153" t="str">
        <f>VLOOKUP($F326,'Plan de acci�n consolidado 2025'!$G$4:$X$484,15,0)</f>
        <v>% de Plan Ejecutado / 100% de Plan a ejecutar</v>
      </c>
      <c r="U326" s="182">
        <f>VLOOKUP($F326,'Plan de acci�n consolidado 2025'!$G$4:$X$484,16,0)</f>
        <v>45719</v>
      </c>
      <c r="V326" s="182">
        <f>VLOOKUP($F326,'Plan de acci�n consolidado 2025'!$G$4:$X$484,17,0)</f>
        <v>46010</v>
      </c>
      <c r="W326" s="153" t="str">
        <f>VLOOKUP($F326,'Plan de acci�n consolidado 2025'!$G$4:$X$484,18,0)</f>
        <v>100-SECRETARIA GENERAL</v>
      </c>
      <c r="X326" s="153">
        <v>15</v>
      </c>
      <c r="Y326" s="153">
        <v>0</v>
      </c>
      <c r="Z326" s="153">
        <v>0</v>
      </c>
      <c r="AA326" s="291"/>
      <c r="AB326" s="292">
        <v>0</v>
      </c>
      <c r="AC326" s="292">
        <v>0</v>
      </c>
      <c r="AD326" s="291"/>
      <c r="AE326" s="292">
        <v>0</v>
      </c>
      <c r="AF326" s="533">
        <v>0</v>
      </c>
    </row>
    <row r="327" spans="1:32 16384:16384" ht="58.5" customHeight="1" x14ac:dyDescent="0.25">
      <c r="A327" s="183" t="s">
        <v>969</v>
      </c>
      <c r="B327" s="528" t="s">
        <v>969</v>
      </c>
      <c r="C327" s="534" t="s">
        <v>1998</v>
      </c>
      <c r="D327" s="174">
        <v>1</v>
      </c>
      <c r="E327" s="174" t="s">
        <v>460</v>
      </c>
      <c r="F327" s="174" t="s">
        <v>969</v>
      </c>
      <c r="G327" s="174" t="s">
        <v>679</v>
      </c>
      <c r="H327" s="174" t="s">
        <v>9</v>
      </c>
      <c r="I327" s="174" t="s">
        <v>1396</v>
      </c>
      <c r="J327" s="174" t="s">
        <v>1434</v>
      </c>
      <c r="K327" s="174" t="s">
        <v>1812</v>
      </c>
      <c r="L327" s="174">
        <v>0</v>
      </c>
      <c r="M327" s="174" t="s">
        <v>32</v>
      </c>
      <c r="N327" s="174" t="s">
        <v>614</v>
      </c>
      <c r="O327" s="174">
        <v>0</v>
      </c>
      <c r="P327" s="174" t="str">
        <f>VLOOKUP($F327,'Plan de acci�n consolidado 2025'!$G$4:$X$484,11,0)</f>
        <v>Recursos de apelación, reposición, revocatoria directa y queja presentados contra las decisiones proferidas por los Directores de Signos Distintivos y Nuevas Creaciones y la Superintendente de Industria y Comercio atrasados a 31 de diciembre de 2025, salvo casos detenidos, decididos (Reporte de indicador generado en Tableau o Power BI)</v>
      </c>
      <c r="Q327" s="174">
        <f>VLOOKUP($F327,'Plan de acci�n consolidado 2025'!$G$4:$X$484,12,0)</f>
        <v>50</v>
      </c>
      <c r="R327" s="174">
        <f>VLOOKUP($F327,'Plan de acci�n consolidado 2025'!$G$4:$X$484,13,0)</f>
        <v>60</v>
      </c>
      <c r="S327" s="174" t="str">
        <f>VLOOKUP($F327,'Plan de acci�n consolidado 2025'!$G$4:$X$484,14,0)</f>
        <v>Porcentual</v>
      </c>
      <c r="T327" s="174" t="str">
        <f>VLOOKUP($F327,'Plan de acci�n consolidado 2025'!$G$4:$X$484,15,0)</f>
        <v>% de Recursos decididos / 60% de Recursos por decidir</v>
      </c>
      <c r="U327" s="175">
        <f>VLOOKUP($F327,'Plan de acci�n consolidado 2025'!$G$4:$X$484,16,0)</f>
        <v>45659</v>
      </c>
      <c r="V327" s="175">
        <f>VLOOKUP($F327,'Plan de acci�n consolidado 2025'!$G$4:$X$484,17,0)</f>
        <v>46022</v>
      </c>
      <c r="W327" s="174" t="str">
        <f>VLOOKUP($F327,'Plan de acci�n consolidado 2025'!$G$4:$X$484,18,0)</f>
        <v>2000-DESPACHO DEL SUPERINTENDENTE DELEGADO PARA LA PROPIEDAD INDUSTRIAL</v>
      </c>
      <c r="X327" s="174">
        <v>50</v>
      </c>
      <c r="Y327" s="174">
        <v>42.7</v>
      </c>
      <c r="Z327" s="174" t="s">
        <v>1999</v>
      </c>
      <c r="AA327" s="289"/>
      <c r="AB327" s="290">
        <v>43</v>
      </c>
      <c r="AC327" s="290" t="s">
        <v>2000</v>
      </c>
      <c r="AD327" s="289"/>
      <c r="AE327" s="290">
        <v>0</v>
      </c>
      <c r="AF327" s="535">
        <v>21.5</v>
      </c>
    </row>
    <row r="328" spans="1:32 16384:16384" ht="58.5" customHeight="1" x14ac:dyDescent="0.25">
      <c r="A328" s="183" t="s">
        <v>971</v>
      </c>
      <c r="B328" s="529" t="s">
        <v>971</v>
      </c>
      <c r="C328" s="532" t="s">
        <v>1998</v>
      </c>
      <c r="D328" s="153">
        <v>1</v>
      </c>
      <c r="E328" s="153" t="s">
        <v>467</v>
      </c>
      <c r="F328" s="153" t="s">
        <v>971</v>
      </c>
      <c r="G328" s="153" t="s">
        <v>19</v>
      </c>
      <c r="H328" s="153">
        <v>0</v>
      </c>
      <c r="I328" s="153">
        <v>0</v>
      </c>
      <c r="J328" s="153">
        <v>0</v>
      </c>
      <c r="K328" s="153" t="s">
        <v>19</v>
      </c>
      <c r="L328" s="153">
        <v>0</v>
      </c>
      <c r="M328" s="153" t="s">
        <v>19</v>
      </c>
      <c r="N328" s="153" t="s">
        <v>614</v>
      </c>
      <c r="O328" s="153" t="s">
        <v>19</v>
      </c>
      <c r="P328" s="153" t="str">
        <f>VLOOKUP($F328,'Plan de acci�n consolidado 2025'!$G$4:$X$484,11,0)</f>
        <v>Decidir el atraso a 31 de diciembre de 2025, de los recursos de apelación, reposición, revocatoria directa y queja presentados contra las decisiones proferidas por los Directores de Signos Distintivos y Nuevas Creaciones y la Superintendente de Industria y Comercio, salvo casos detenidos (Stock proyectado es de 12,422) (Reporte de indicador generado en Tableau o Power BI)</v>
      </c>
      <c r="Q328" s="153">
        <f>VLOOKUP($F328,'Plan de acci�n consolidado 2025'!$G$4:$X$484,12,0)</f>
        <v>100</v>
      </c>
      <c r="R328" s="153">
        <f>VLOOKUP($F328,'Plan de acci�n consolidado 2025'!$G$4:$X$484,13,0)</f>
        <v>60</v>
      </c>
      <c r="S328" s="153" t="str">
        <f>VLOOKUP($F328,'Plan de acci�n consolidado 2025'!$G$4:$X$484,14,0)</f>
        <v>Porcentual</v>
      </c>
      <c r="T328" s="153" t="str">
        <f>VLOOKUP($F328,'Plan de acci�n consolidado 2025'!$G$4:$X$484,15,0)</f>
        <v>% de Recursos decididos / 60% de Recursos por decidir</v>
      </c>
      <c r="U328" s="182">
        <f>VLOOKUP($F328,'Plan de acci�n consolidado 2025'!$G$4:$X$484,16,0)</f>
        <v>45659</v>
      </c>
      <c r="V328" s="182">
        <f>VLOOKUP($F328,'Plan de acci�n consolidado 2025'!$G$4:$X$484,17,0)</f>
        <v>46022</v>
      </c>
      <c r="W328" s="153" t="str">
        <f>VLOOKUP($F328,'Plan de acci�n consolidado 2025'!$G$4:$X$484,18,0)</f>
        <v>2000-DESPACHO DEL SUPERINTENDENTE DELEGADO PARA LA PROPIEDAD INDUSTRIAL</v>
      </c>
      <c r="X328" s="153">
        <v>50</v>
      </c>
      <c r="Y328" s="153">
        <v>42.7</v>
      </c>
      <c r="Z328" s="153" t="s">
        <v>2001</v>
      </c>
      <c r="AA328" s="291"/>
      <c r="AB328" s="292">
        <v>43</v>
      </c>
      <c r="AC328" s="292" t="s">
        <v>2002</v>
      </c>
      <c r="AD328" s="291"/>
      <c r="AE328" s="292">
        <v>0</v>
      </c>
      <c r="AF328" s="533">
        <v>21.5</v>
      </c>
    </row>
    <row r="329" spans="1:32 16384:16384" ht="58.5" customHeight="1" x14ac:dyDescent="0.25">
      <c r="A329" s="183" t="s">
        <v>972</v>
      </c>
      <c r="B329" s="528" t="s">
        <v>972</v>
      </c>
      <c r="C329" s="534" t="s">
        <v>1998</v>
      </c>
      <c r="D329" s="174">
        <v>1</v>
      </c>
      <c r="E329" s="174" t="s">
        <v>460</v>
      </c>
      <c r="F329" s="174" t="s">
        <v>972</v>
      </c>
      <c r="G329" s="174" t="s">
        <v>19</v>
      </c>
      <c r="H329" s="174" t="s">
        <v>12</v>
      </c>
      <c r="I329" s="174" t="s">
        <v>1390</v>
      </c>
      <c r="J329" s="174" t="s">
        <v>1391</v>
      </c>
      <c r="K329" s="174" t="s">
        <v>1812</v>
      </c>
      <c r="L329" s="174">
        <v>0</v>
      </c>
      <c r="M329" s="174" t="s">
        <v>19</v>
      </c>
      <c r="N329" s="174" t="s">
        <v>614</v>
      </c>
      <c r="O329" s="174">
        <v>0</v>
      </c>
      <c r="P329" s="174" t="str">
        <f>VLOOKUP($F329,'Plan de acci�n consolidado 2025'!$G$4:$X$484,11,0)</f>
        <v>Protocolo para la promoción, sensibilización y orientación al ciudadano en temas de Propiedad Industrial, mediante comunicación clara, oportuna y veraz, socializado (Acta de socialización firmada)</v>
      </c>
      <c r="Q329" s="174">
        <f>VLOOKUP($F329,'Plan de acci�n consolidado 2025'!$G$4:$X$484,12,0)</f>
        <v>10</v>
      </c>
      <c r="R329" s="174">
        <f>VLOOKUP($F329,'Plan de acci�n consolidado 2025'!$G$4:$X$484,13,0)</f>
        <v>1</v>
      </c>
      <c r="S329" s="174" t="str">
        <f>VLOOKUP($F329,'Plan de acci�n consolidado 2025'!$G$4:$X$484,14,0)</f>
        <v>Númerica</v>
      </c>
      <c r="T329" s="174" t="str">
        <f>VLOOKUP($F329,'Plan de acci�n consolidado 2025'!$G$4:$X$484,15,0)</f>
        <v># de Protocolos socializados / 1 Protocolo por socializar</v>
      </c>
      <c r="U329" s="175">
        <f>VLOOKUP($F329,'Plan de acci�n consolidado 2025'!$G$4:$X$484,16,0)</f>
        <v>45719</v>
      </c>
      <c r="V329" s="175">
        <f>VLOOKUP($F329,'Plan de acci�n consolidado 2025'!$G$4:$X$484,17,0)</f>
        <v>45961</v>
      </c>
      <c r="W329" s="174" t="str">
        <f>VLOOKUP($F329,'Plan de acci�n consolidado 2025'!$G$4:$X$484,18,0)</f>
        <v>2000-DESPACHO DEL SUPERINTENDENTE DELEGADO PARA LA PROPIEDAD INDUSTRIAL;
2023-GRUPO DE TRABAJO DE CENTRO DE INFORMACIÓN TECNOLÓGICA Y APOYO A LA GESTIÓN DE PROPIEDAD LA INDUSTRIAL</v>
      </c>
      <c r="X329" s="174">
        <v>10</v>
      </c>
      <c r="Y329" s="174">
        <v>0</v>
      </c>
      <c r="Z329" s="174" t="s">
        <v>2003</v>
      </c>
      <c r="AA329" s="289"/>
      <c r="AB329" s="290">
        <v>0</v>
      </c>
      <c r="AC329" s="290" t="s">
        <v>2004</v>
      </c>
      <c r="AD329" s="289"/>
      <c r="AE329" s="290">
        <v>0</v>
      </c>
      <c r="AF329" s="535">
        <v>0</v>
      </c>
    </row>
    <row r="330" spans="1:32 16384:16384" ht="58.5" customHeight="1" x14ac:dyDescent="0.25">
      <c r="A330" s="66" t="s">
        <v>975</v>
      </c>
      <c r="B330" s="288" t="s">
        <v>975</v>
      </c>
      <c r="C330" s="532" t="s">
        <v>1998</v>
      </c>
      <c r="D330" s="153">
        <v>1</v>
      </c>
      <c r="E330" s="153" t="s">
        <v>1847</v>
      </c>
      <c r="F330" s="153" t="s">
        <v>975</v>
      </c>
      <c r="G330" s="153" t="s">
        <v>19</v>
      </c>
      <c r="H330" s="153">
        <v>0</v>
      </c>
      <c r="I330" s="153">
        <v>0</v>
      </c>
      <c r="J330" s="153">
        <v>0</v>
      </c>
      <c r="K330" s="153" t="s">
        <v>19</v>
      </c>
      <c r="L330" s="153">
        <v>0</v>
      </c>
      <c r="M330" s="153" t="s">
        <v>19</v>
      </c>
      <c r="N330" s="153" t="s">
        <v>614</v>
      </c>
      <c r="O330" s="153" t="s">
        <v>19</v>
      </c>
      <c r="P330" s="153" t="str">
        <f>VLOOKUP($F330,'Plan de acci�n consolidado 2025'!$G$4:$X$484,11,0)</f>
        <v>Definir la estructura y contenido del protocolo (Estructura y contenido del Protocolo definida)</v>
      </c>
      <c r="Q330" s="153">
        <f>VLOOKUP($F330,'Plan de acci�n consolidado 2025'!$G$4:$X$484,12,0)</f>
        <v>0</v>
      </c>
      <c r="R330" s="153">
        <f>VLOOKUP($F330,'Plan de acci�n consolidado 2025'!$G$4:$X$484,13,0)</f>
        <v>1</v>
      </c>
      <c r="S330" s="153" t="str">
        <f>VLOOKUP($F330,'Plan de acci�n consolidado 2025'!$G$4:$X$484,14,0)</f>
        <v>Númerica</v>
      </c>
      <c r="T330" s="153" t="str">
        <f>VLOOKUP($F330,'Plan de acci�n consolidado 2025'!$G$4:$X$484,15,0)</f>
        <v># de Estructuras y contenidos definidos / 1 Estructura y contenido por definir</v>
      </c>
      <c r="U330" s="182">
        <f>VLOOKUP($F330,'Plan de acci�n consolidado 2025'!$G$4:$X$484,16,0)</f>
        <v>45719</v>
      </c>
      <c r="V330" s="182">
        <f>VLOOKUP($F330,'Plan de acci�n consolidado 2025'!$G$4:$X$484,17,0)</f>
        <v>45747</v>
      </c>
      <c r="W330" s="153" t="str">
        <f>VLOOKUP($F330,'Plan de acci�n consolidado 2025'!$G$4:$X$484,18,0)</f>
        <v>2023-GRUPO DE TRABAJO DE CENTRO DE INFORMACIÓN TECNOLÓGICA Y APOYO A LA GESTIÓN DE PROPIEDAD LA INDUSTRIAL</v>
      </c>
      <c r="X330" s="153">
        <v>0</v>
      </c>
      <c r="Y330" s="153">
        <v>100</v>
      </c>
      <c r="Z330" s="153" t="s">
        <v>2005</v>
      </c>
      <c r="AA330" s="291">
        <v>45742</v>
      </c>
      <c r="AB330" s="292">
        <v>100</v>
      </c>
      <c r="AC330" s="292" t="s">
        <v>2006</v>
      </c>
      <c r="AD330" s="291">
        <v>45742</v>
      </c>
      <c r="AE330" s="292">
        <v>100</v>
      </c>
      <c r="AF330" s="533">
        <v>0</v>
      </c>
      <c r="XFD330" s="66"/>
    </row>
    <row r="331" spans="1:32 16384:16384" ht="58.5" customHeight="1" x14ac:dyDescent="0.25">
      <c r="A331" s="183" t="s">
        <v>977</v>
      </c>
      <c r="B331" s="529" t="s">
        <v>977</v>
      </c>
      <c r="C331" s="532" t="s">
        <v>1998</v>
      </c>
      <c r="D331" s="153">
        <v>1</v>
      </c>
      <c r="E331" s="153" t="s">
        <v>467</v>
      </c>
      <c r="F331" s="153" t="s">
        <v>977</v>
      </c>
      <c r="G331" s="153" t="s">
        <v>19</v>
      </c>
      <c r="H331" s="153">
        <v>0</v>
      </c>
      <c r="I331" s="153">
        <v>0</v>
      </c>
      <c r="J331" s="153">
        <v>0</v>
      </c>
      <c r="K331" s="153" t="s">
        <v>19</v>
      </c>
      <c r="L331" s="153">
        <v>0</v>
      </c>
      <c r="M331" s="153" t="s">
        <v>19</v>
      </c>
      <c r="N331" s="153" t="s">
        <v>614</v>
      </c>
      <c r="O331" s="153" t="s">
        <v>19</v>
      </c>
      <c r="P331" s="153" t="str">
        <f>VLOOKUP($F331,'Plan de acci�n consolidado 2025'!$G$4:$X$484,11,0)</f>
        <v>Definir los lineamientos para la promoción,  sensibilización y orientación en temas de Propiedad Industrial que se desarrollarán en el protocolo (Lineamientos para la promoción definidos)</v>
      </c>
      <c r="Q331" s="153">
        <f>VLOOKUP($F331,'Plan de acci�n consolidado 2025'!$G$4:$X$484,12,0)</f>
        <v>50</v>
      </c>
      <c r="R331" s="153">
        <f>VLOOKUP($F331,'Plan de acci�n consolidado 2025'!$G$4:$X$484,13,0)</f>
        <v>1</v>
      </c>
      <c r="S331" s="153" t="str">
        <f>VLOOKUP($F331,'Plan de acci�n consolidado 2025'!$G$4:$X$484,14,0)</f>
        <v>Númerica</v>
      </c>
      <c r="T331" s="153" t="str">
        <f>VLOOKUP($F331,'Plan de acci�n consolidado 2025'!$G$4:$X$484,15,0)</f>
        <v># de Lineamientos definidos / 1 Lineamientos por definir</v>
      </c>
      <c r="U331" s="182">
        <f>VLOOKUP($F331,'Plan de acci�n consolidado 2025'!$G$4:$X$484,16,0)</f>
        <v>45748</v>
      </c>
      <c r="V331" s="182">
        <f>VLOOKUP($F331,'Plan de acci�n consolidado 2025'!$G$4:$X$484,17,0)</f>
        <v>45807</v>
      </c>
      <c r="W331" s="153" t="str">
        <f>VLOOKUP($F331,'Plan de acci�n consolidado 2025'!$G$4:$X$484,18,0)</f>
        <v>2000-DESPACHO DEL SUPERINTENDENTE DELEGADO PARA LA PROPIEDAD INDUSTRIAL;
2023-GRUPO DE TRABAJO DE CENTRO DE INFORMACIÓN TECNOLÓGICA Y APOYO A LA GESTIÓN DE PROPIEDAD LA INDUSTRIAL</v>
      </c>
      <c r="X331" s="153">
        <v>5</v>
      </c>
      <c r="Y331" s="153">
        <v>100</v>
      </c>
      <c r="Z331" s="153" t="s">
        <v>2007</v>
      </c>
      <c r="AA331" s="291">
        <v>45806</v>
      </c>
      <c r="AB331" s="292">
        <v>100</v>
      </c>
      <c r="AC331" s="292" t="s">
        <v>2008</v>
      </c>
      <c r="AD331" s="291">
        <v>45806</v>
      </c>
      <c r="AE331" s="292">
        <v>100</v>
      </c>
      <c r="AF331" s="533">
        <v>5</v>
      </c>
    </row>
    <row r="332" spans="1:32 16384:16384" ht="58.5" customHeight="1" x14ac:dyDescent="0.25">
      <c r="A332" s="183" t="s">
        <v>979</v>
      </c>
      <c r="B332" s="529" t="s">
        <v>979</v>
      </c>
      <c r="C332" s="532" t="s">
        <v>1998</v>
      </c>
      <c r="D332" s="153">
        <v>1</v>
      </c>
      <c r="E332" s="153" t="s">
        <v>1847</v>
      </c>
      <c r="F332" s="153" t="s">
        <v>979</v>
      </c>
      <c r="G332" s="153" t="s">
        <v>19</v>
      </c>
      <c r="H332" s="153">
        <v>0</v>
      </c>
      <c r="I332" s="153">
        <v>0</v>
      </c>
      <c r="J332" s="153">
        <v>0</v>
      </c>
      <c r="K332" s="153" t="s">
        <v>19</v>
      </c>
      <c r="L332" s="153">
        <v>0</v>
      </c>
      <c r="M332" s="153" t="s">
        <v>19</v>
      </c>
      <c r="N332" s="153" t="s">
        <v>614</v>
      </c>
      <c r="O332" s="153" t="s">
        <v>19</v>
      </c>
      <c r="P332" s="153" t="str">
        <f>VLOOKUP($F332,'Plan de acci�n consolidado 2025'!$G$4:$X$484,11,0)</f>
        <v>Elaborar el protocolo para la promoción,  sensibilización y orientación en temas de Propiedad Industrial (Protocolo elaborado)</v>
      </c>
      <c r="Q332" s="153">
        <f>VLOOKUP($F332,'Plan de acci�n consolidado 2025'!$G$4:$X$484,12,0)</f>
        <v>0</v>
      </c>
      <c r="R332" s="153">
        <f>VLOOKUP($F332,'Plan de acci�n consolidado 2025'!$G$4:$X$484,13,0)</f>
        <v>1</v>
      </c>
      <c r="S332" s="153" t="str">
        <f>VLOOKUP($F332,'Plan de acci�n consolidado 2025'!$G$4:$X$484,14,0)</f>
        <v>Númerica</v>
      </c>
      <c r="T332" s="153" t="str">
        <f>VLOOKUP($F332,'Plan de acci�n consolidado 2025'!$G$4:$X$484,15,0)</f>
        <v># de Protocolos elaborados / 1 Protocolo por elaborar</v>
      </c>
      <c r="U332" s="182">
        <f>VLOOKUP($F332,'Plan de acci�n consolidado 2025'!$G$4:$X$484,16,0)</f>
        <v>45811</v>
      </c>
      <c r="V332" s="182">
        <f>VLOOKUP($F332,'Plan de acci�n consolidado 2025'!$G$4:$X$484,17,0)</f>
        <v>45898</v>
      </c>
      <c r="W332" s="153" t="str">
        <f>VLOOKUP($F332,'Plan de acci�n consolidado 2025'!$G$4:$X$484,18,0)</f>
        <v>2023-GRUPO DE TRABAJO DE CENTRO DE INFORMACIÓN TECNOLÓGICA Y APOYO A LA GESTIÓN DE PROPIEDAD LA INDUSTRIAL</v>
      </c>
      <c r="X332" s="153">
        <v>0</v>
      </c>
      <c r="Y332" s="153">
        <v>100</v>
      </c>
      <c r="Z332" s="153" t="s">
        <v>2009</v>
      </c>
      <c r="AA332" s="291">
        <v>45897</v>
      </c>
      <c r="AB332" s="292">
        <v>100</v>
      </c>
      <c r="AC332" s="292" t="s">
        <v>2010</v>
      </c>
      <c r="AD332" s="291">
        <v>45897</v>
      </c>
      <c r="AE332" s="292">
        <v>100</v>
      </c>
      <c r="AF332" s="533">
        <v>0</v>
      </c>
    </row>
    <row r="333" spans="1:32 16384:16384" ht="58.5" customHeight="1" x14ac:dyDescent="0.25">
      <c r="A333" s="66" t="s">
        <v>981</v>
      </c>
      <c r="B333" s="288" t="s">
        <v>981</v>
      </c>
      <c r="C333" s="532" t="s">
        <v>1998</v>
      </c>
      <c r="D333" s="153">
        <v>1</v>
      </c>
      <c r="E333" s="153" t="s">
        <v>467</v>
      </c>
      <c r="F333" s="153" t="s">
        <v>981</v>
      </c>
      <c r="G333" s="153" t="s">
        <v>19</v>
      </c>
      <c r="H333" s="153">
        <v>0</v>
      </c>
      <c r="I333" s="153">
        <v>0</v>
      </c>
      <c r="J333" s="153">
        <v>0</v>
      </c>
      <c r="K333" s="153" t="s">
        <v>19</v>
      </c>
      <c r="L333" s="153">
        <v>0</v>
      </c>
      <c r="M333" s="153" t="s">
        <v>19</v>
      </c>
      <c r="N333" s="153" t="s">
        <v>614</v>
      </c>
      <c r="O333" s="153" t="s">
        <v>19</v>
      </c>
      <c r="P333" s="153" t="str">
        <f>VLOOKUP($F333,'Plan de acci�n consolidado 2025'!$G$4:$X$484,11,0)</f>
        <v>Socializar a OSCAE y a la Red de Protección al Consumidor, el protocolo para la promoción,  sensibilización y orientación en temas de Propiedad Industrial (Acta de socialización firmada)</v>
      </c>
      <c r="Q333" s="153">
        <f>VLOOKUP($F333,'Plan de acci�n consolidado 2025'!$G$4:$X$484,12,0)</f>
        <v>50</v>
      </c>
      <c r="R333" s="153">
        <f>VLOOKUP($F333,'Plan de acci�n consolidado 2025'!$G$4:$X$484,13,0)</f>
        <v>1</v>
      </c>
      <c r="S333" s="153" t="str">
        <f>VLOOKUP($F333,'Plan de acci�n consolidado 2025'!$G$4:$X$484,14,0)</f>
        <v>Númerica</v>
      </c>
      <c r="T333" s="153" t="str">
        <f>VLOOKUP($F333,'Plan de acci�n consolidado 2025'!$G$4:$X$484,15,0)</f>
        <v># de Protocolos socializados / 1 Protocolo por socializar</v>
      </c>
      <c r="U333" s="182">
        <f>VLOOKUP($F333,'Plan de acci�n consolidado 2025'!$G$4:$X$484,16,0)</f>
        <v>45901</v>
      </c>
      <c r="V333" s="182">
        <f>VLOOKUP($F333,'Plan de acci�n consolidado 2025'!$G$4:$X$484,17,0)</f>
        <v>45961</v>
      </c>
      <c r="W333" s="153" t="str">
        <f>VLOOKUP($F333,'Plan de acci�n consolidado 2025'!$G$4:$X$484,18,0)</f>
        <v>2000-DESPACHO DEL SUPERINTENDENTE DELEGADO PARA LA PROPIEDAD INDUSTRIAL;
2023-GRUPO DE TRABAJO DE CENTRO DE INFORMACIÓN TECNOLÓGICA Y APOYO A LA GESTIÓN DE PROPIEDAD LA INDUSTRIAL</v>
      </c>
      <c r="X333" s="153">
        <v>5</v>
      </c>
      <c r="Y333" s="153">
        <v>0</v>
      </c>
      <c r="Z333" s="153" t="s">
        <v>2003</v>
      </c>
      <c r="AA333" s="291"/>
      <c r="AB333" s="292">
        <v>0</v>
      </c>
      <c r="AC333" s="292" t="s">
        <v>2011</v>
      </c>
      <c r="AD333" s="291"/>
      <c r="AE333" s="292">
        <v>0</v>
      </c>
      <c r="AF333" s="533">
        <v>0</v>
      </c>
      <c r="XFD333" s="66"/>
    </row>
    <row r="334" spans="1:32 16384:16384" ht="58.5" customHeight="1" x14ac:dyDescent="0.25">
      <c r="A334" s="183" t="s">
        <v>982</v>
      </c>
      <c r="B334" s="528" t="s">
        <v>982</v>
      </c>
      <c r="C334" s="534" t="s">
        <v>1998</v>
      </c>
      <c r="D334" s="174">
        <v>1</v>
      </c>
      <c r="E334" s="174" t="s">
        <v>460</v>
      </c>
      <c r="F334" s="174" t="s">
        <v>982</v>
      </c>
      <c r="G334" s="174" t="s">
        <v>462</v>
      </c>
      <c r="H334" s="174" t="s">
        <v>11</v>
      </c>
      <c r="I334" s="174" t="s">
        <v>1392</v>
      </c>
      <c r="J334" s="174" t="s">
        <v>1393</v>
      </c>
      <c r="K334" s="174" t="s">
        <v>1823</v>
      </c>
      <c r="L334" s="174">
        <v>0</v>
      </c>
      <c r="M334" s="174" t="s">
        <v>19</v>
      </c>
      <c r="N334" s="174" t="s">
        <v>983</v>
      </c>
      <c r="O334" s="174">
        <v>0</v>
      </c>
      <c r="P334" s="174" t="str">
        <f>VLOOKUP($F334,'Plan de acci�n consolidado 2025'!$G$4:$X$484,11,0)</f>
        <v>Solución, mapa de ruta y documentación inicial en materia procedimental para el manejo del expediente electrónico - Segunda fase de estructura de expediente electrónico, realizada  (Informe elaborado)</v>
      </c>
      <c r="Q334" s="174">
        <f>VLOOKUP($F334,'Plan de acci�n consolidado 2025'!$G$4:$X$484,12,0)</f>
        <v>10</v>
      </c>
      <c r="R334" s="174">
        <f>VLOOKUP($F334,'Plan de acci�n consolidado 2025'!$G$4:$X$484,13,0)</f>
        <v>1</v>
      </c>
      <c r="S334" s="174" t="str">
        <f>VLOOKUP($F334,'Plan de acci�n consolidado 2025'!$G$4:$X$484,14,0)</f>
        <v>Númerica</v>
      </c>
      <c r="T334" s="174" t="str">
        <f>VLOOKUP($F334,'Plan de acci�n consolidado 2025'!$G$4:$X$484,15,0)</f>
        <v># de soluciones realizadas / 1 Solución por realizar</v>
      </c>
      <c r="U334" s="175">
        <f>VLOOKUP($F334,'Plan de acci�n consolidado 2025'!$G$4:$X$484,16,0)</f>
        <v>45691</v>
      </c>
      <c r="V334" s="175">
        <f>VLOOKUP($F334,'Plan de acci�n consolidado 2025'!$G$4:$X$484,17,0)</f>
        <v>45989</v>
      </c>
      <c r="W334" s="174" t="str">
        <f>VLOOKUP($F334,'Plan de acci�n consolidado 2025'!$G$4:$X$484,18,0)</f>
        <v>141-GRUPO DE TRABAJO DE GESTIÓN DOCUMENTAL Y ARCHIVO;
20-OFICINA DE TECNOLOGÍA E INFORMÁTICA;
2000-DESPACHO DEL SUPERINTENDENTE DELEGADO PARA LA PROPIEDAD INDUSTRIAL;
2020-DIRECCIÓN DE NUEVAS CREACIONES;
30-OFICINA ASESORA DE PLANEACIÓN</v>
      </c>
      <c r="X334" s="174">
        <v>10</v>
      </c>
      <c r="Y334" s="174">
        <v>0</v>
      </c>
      <c r="Z334" s="174" t="s">
        <v>2012</v>
      </c>
      <c r="AA334" s="289"/>
      <c r="AB334" s="290">
        <v>0</v>
      </c>
      <c r="AC334" s="290" t="s">
        <v>2013</v>
      </c>
      <c r="AD334" s="289"/>
      <c r="AE334" s="290">
        <v>0</v>
      </c>
      <c r="AF334" s="535">
        <v>0</v>
      </c>
    </row>
    <row r="335" spans="1:32 16384:16384" ht="58.5" customHeight="1" x14ac:dyDescent="0.25">
      <c r="A335" s="183" t="s">
        <v>986</v>
      </c>
      <c r="B335" s="529" t="s">
        <v>986</v>
      </c>
      <c r="C335" s="532" t="s">
        <v>1998</v>
      </c>
      <c r="D335" s="153">
        <v>1</v>
      </c>
      <c r="E335" s="153" t="s">
        <v>467</v>
      </c>
      <c r="F335" s="153" t="s">
        <v>986</v>
      </c>
      <c r="G335" s="153" t="s">
        <v>19</v>
      </c>
      <c r="H335" s="153">
        <v>0</v>
      </c>
      <c r="I335" s="153">
        <v>0</v>
      </c>
      <c r="J335" s="153">
        <v>0</v>
      </c>
      <c r="K335" s="153" t="s">
        <v>19</v>
      </c>
      <c r="L335" s="153">
        <v>0</v>
      </c>
      <c r="M335" s="153" t="s">
        <v>19</v>
      </c>
      <c r="N335" s="153" t="s">
        <v>983</v>
      </c>
      <c r="O335" s="153" t="s">
        <v>19</v>
      </c>
      <c r="P335" s="153" t="str">
        <f>VLOOKUP($F335,'Plan de acci�n consolidado 2025'!$G$4:$X$484,11,0)</f>
        <v>Establecer cronograma para identificar el plan de trabajo a desarrollar (Cronograma establecido)</v>
      </c>
      <c r="Q335" s="153">
        <f>VLOOKUP($F335,'Plan de acci�n consolidado 2025'!$G$4:$X$484,12,0)</f>
        <v>10</v>
      </c>
      <c r="R335" s="153">
        <f>VLOOKUP($F335,'Plan de acci�n consolidado 2025'!$G$4:$X$484,13,0)</f>
        <v>1</v>
      </c>
      <c r="S335" s="153" t="str">
        <f>VLOOKUP($F335,'Plan de acci�n consolidado 2025'!$G$4:$X$484,14,0)</f>
        <v>Númerica</v>
      </c>
      <c r="T335" s="153" t="str">
        <f>VLOOKUP($F335,'Plan de acci�n consolidado 2025'!$G$4:$X$484,15,0)</f>
        <v># de cronogramas establecidos / 1 Cronograma por establecer</v>
      </c>
      <c r="U335" s="182">
        <f>VLOOKUP($F335,'Plan de acci�n consolidado 2025'!$G$4:$X$484,16,0)</f>
        <v>45691</v>
      </c>
      <c r="V335" s="182">
        <f>VLOOKUP($F335,'Plan de acci�n consolidado 2025'!$G$4:$X$484,17,0)</f>
        <v>45716</v>
      </c>
      <c r="W335" s="153" t="str">
        <f>VLOOKUP($F335,'Plan de acci�n consolidado 2025'!$G$4:$X$484,18,0)</f>
        <v>141-GRUPO DE TRABAJO DE GESTIÓN DOCUMENTAL Y ARCHIVO;
20-OFICINA DE TECNOLOGÍA E INFORMÁTICA;
2000-DESPACHO DEL SUPERINTENDENTE DELEGADO PARA LA PROPIEDAD INDUSTRIAL;
2020-DIRECCIÓN DE NUEVAS CREACIONES;
30-OFICINA ASESORA DE PLANEACIÓN</v>
      </c>
      <c r="X335" s="153">
        <v>1</v>
      </c>
      <c r="Y335" s="153">
        <v>100</v>
      </c>
      <c r="Z335" s="153" t="s">
        <v>2014</v>
      </c>
      <c r="AA335" s="291">
        <v>45698</v>
      </c>
      <c r="AB335" s="292">
        <v>100</v>
      </c>
      <c r="AC335" s="292" t="s">
        <v>2015</v>
      </c>
      <c r="AD335" s="291">
        <v>45716</v>
      </c>
      <c r="AE335" s="292">
        <v>100</v>
      </c>
      <c r="AF335" s="533">
        <v>1</v>
      </c>
    </row>
    <row r="336" spans="1:32 16384:16384" ht="58.5" customHeight="1" x14ac:dyDescent="0.25">
      <c r="A336" s="183" t="s">
        <v>988</v>
      </c>
      <c r="B336" s="529" t="s">
        <v>988</v>
      </c>
      <c r="C336" s="532" t="s">
        <v>1998</v>
      </c>
      <c r="D336" s="153">
        <v>1</v>
      </c>
      <c r="E336" s="153" t="s">
        <v>467</v>
      </c>
      <c r="F336" s="153" t="s">
        <v>988</v>
      </c>
      <c r="G336" s="153" t="s">
        <v>19</v>
      </c>
      <c r="H336" s="153">
        <v>0</v>
      </c>
      <c r="I336" s="153">
        <v>0</v>
      </c>
      <c r="J336" s="153">
        <v>0</v>
      </c>
      <c r="K336" s="153" t="s">
        <v>19</v>
      </c>
      <c r="L336" s="153">
        <v>0</v>
      </c>
      <c r="M336" s="153" t="s">
        <v>19</v>
      </c>
      <c r="N336" s="153" t="s">
        <v>983</v>
      </c>
      <c r="O336" s="153" t="s">
        <v>19</v>
      </c>
      <c r="P336" s="153" t="str">
        <f>VLOOKUP($F336,'Plan de acci�n consolidado 2025'!$G$4:$X$484,11,0)</f>
        <v>Realizar el seguimiento a las actividades planeadas en el cronograma (Informes de seguimiento a las actividades planeadas en el cronograma)</v>
      </c>
      <c r="Q336" s="153">
        <f>VLOOKUP($F336,'Plan de acci�n consolidado 2025'!$G$4:$X$484,12,0)</f>
        <v>60</v>
      </c>
      <c r="R336" s="153">
        <f>VLOOKUP($F336,'Plan de acci�n consolidado 2025'!$G$4:$X$484,13,0)</f>
        <v>8</v>
      </c>
      <c r="S336" s="153" t="str">
        <f>VLOOKUP($F336,'Plan de acci�n consolidado 2025'!$G$4:$X$484,14,0)</f>
        <v>Númerica</v>
      </c>
      <c r="T336" s="153" t="str">
        <f>VLOOKUP($F336,'Plan de acci�n consolidado 2025'!$G$4:$X$484,15,0)</f>
        <v># de seguimientos realizados / 8 seguimientos por realizar</v>
      </c>
      <c r="U336" s="182">
        <f>VLOOKUP($F336,'Plan de acci�n consolidado 2025'!$G$4:$X$484,16,0)</f>
        <v>45719</v>
      </c>
      <c r="V336" s="182">
        <f>VLOOKUP($F336,'Plan de acci�n consolidado 2025'!$G$4:$X$484,17,0)</f>
        <v>45961</v>
      </c>
      <c r="W336" s="153" t="str">
        <f>VLOOKUP($F336,'Plan de acci�n consolidado 2025'!$G$4:$X$484,18,0)</f>
        <v>2000-DESPACHO DEL SUPERINTENDENTE DELEGADO PARA LA PROPIEDAD INDUSTRIAL</v>
      </c>
      <c r="X336" s="153">
        <v>6</v>
      </c>
      <c r="Y336" s="153">
        <v>87.5</v>
      </c>
      <c r="Z336" s="153" t="s">
        <v>2016</v>
      </c>
      <c r="AA336" s="291"/>
      <c r="AB336" s="292">
        <v>87.5</v>
      </c>
      <c r="AC336" s="292" t="s">
        <v>2017</v>
      </c>
      <c r="AD336" s="291"/>
      <c r="AE336" s="292">
        <v>0</v>
      </c>
      <c r="AF336" s="533">
        <v>5.25</v>
      </c>
    </row>
    <row r="337" spans="1:32 16384:16384" ht="58.5" customHeight="1" x14ac:dyDescent="0.25">
      <c r="A337" s="66" t="s">
        <v>990</v>
      </c>
      <c r="B337" s="288" t="s">
        <v>990</v>
      </c>
      <c r="C337" s="532" t="s">
        <v>1998</v>
      </c>
      <c r="D337" s="153">
        <v>1</v>
      </c>
      <c r="E337" s="153" t="s">
        <v>467</v>
      </c>
      <c r="F337" s="153" t="s">
        <v>990</v>
      </c>
      <c r="G337" s="153" t="s">
        <v>19</v>
      </c>
      <c r="H337" s="153">
        <v>0</v>
      </c>
      <c r="I337" s="153">
        <v>0</v>
      </c>
      <c r="J337" s="153">
        <v>0</v>
      </c>
      <c r="K337" s="153" t="s">
        <v>19</v>
      </c>
      <c r="L337" s="153">
        <v>0</v>
      </c>
      <c r="M337" s="153" t="s">
        <v>19</v>
      </c>
      <c r="N337" s="153" t="s">
        <v>983</v>
      </c>
      <c r="O337" s="153" t="s">
        <v>19</v>
      </c>
      <c r="P337" s="153" t="str">
        <f>VLOOKUP($F337,'Plan de acci�n consolidado 2025'!$G$4:$X$484,11,0)</f>
        <v>Elaborar informe de brechas (Informe elaborado)</v>
      </c>
      <c r="Q337" s="153">
        <f>VLOOKUP($F337,'Plan de acci�n consolidado 2025'!$G$4:$X$484,12,0)</f>
        <v>30</v>
      </c>
      <c r="R337" s="153">
        <f>VLOOKUP($F337,'Plan de acci�n consolidado 2025'!$G$4:$X$484,13,0)</f>
        <v>1</v>
      </c>
      <c r="S337" s="153" t="str">
        <f>VLOOKUP($F337,'Plan de acci�n consolidado 2025'!$G$4:$X$484,14,0)</f>
        <v>Númerica</v>
      </c>
      <c r="T337" s="153" t="str">
        <f>VLOOKUP($F337,'Plan de acci�n consolidado 2025'!$G$4:$X$484,15,0)</f>
        <v># de informes realizados / 1 informes por realizar</v>
      </c>
      <c r="U337" s="182">
        <f>VLOOKUP($F337,'Plan de acci�n consolidado 2025'!$G$4:$X$484,16,0)</f>
        <v>45965</v>
      </c>
      <c r="V337" s="182">
        <f>VLOOKUP($F337,'Plan de acci�n consolidado 2025'!$G$4:$X$484,17,0)</f>
        <v>45989</v>
      </c>
      <c r="W337" s="153" t="str">
        <f>VLOOKUP($F337,'Plan de acci�n consolidado 2025'!$G$4:$X$484,18,0)</f>
        <v>141-GRUPO DE TRABAJO DE GESTIÓN DOCUMENTAL Y ARCHIVO;
20-OFICINA DE TECNOLOGÍA E INFORMÁTICA;
2000-DESPACHO DEL SUPERINTENDENTE DELEGADO PARA LA PROPIEDAD INDUSTRIAL;
2020-DIRECCIÓN DE NUEVAS CREACIONES;
30-OFICINA ASESORA DE PLANEACIÓN</v>
      </c>
      <c r="X337" s="153">
        <v>3</v>
      </c>
      <c r="Y337" s="153">
        <v>0</v>
      </c>
      <c r="Z337" s="153">
        <v>0</v>
      </c>
      <c r="AA337" s="291"/>
      <c r="AB337" s="292">
        <v>0</v>
      </c>
      <c r="AC337" s="292">
        <v>0</v>
      </c>
      <c r="AD337" s="291"/>
      <c r="AE337" s="292">
        <v>0</v>
      </c>
      <c r="AF337" s="533">
        <v>0</v>
      </c>
      <c r="XFD337" s="66"/>
    </row>
    <row r="338" spans="1:32 16384:16384" ht="58.5" customHeight="1" x14ac:dyDescent="0.25">
      <c r="A338" s="183" t="s">
        <v>992</v>
      </c>
      <c r="B338" s="528" t="s">
        <v>992</v>
      </c>
      <c r="C338" s="534" t="s">
        <v>1998</v>
      </c>
      <c r="D338" s="174">
        <v>1</v>
      </c>
      <c r="E338" s="174" t="s">
        <v>460</v>
      </c>
      <c r="F338" s="174" t="s">
        <v>992</v>
      </c>
      <c r="G338" s="174" t="s">
        <v>479</v>
      </c>
      <c r="H338" s="174" t="s">
        <v>11</v>
      </c>
      <c r="I338" s="174" t="s">
        <v>1392</v>
      </c>
      <c r="J338" s="174" t="s">
        <v>1393</v>
      </c>
      <c r="K338" s="174" t="s">
        <v>19</v>
      </c>
      <c r="L338" s="174">
        <v>0</v>
      </c>
      <c r="M338" s="174" t="s">
        <v>19</v>
      </c>
      <c r="N338" s="174" t="s">
        <v>983</v>
      </c>
      <c r="O338" s="174">
        <v>0</v>
      </c>
      <c r="P338" s="174" t="str">
        <f>VLOOKUP($F338,'Plan de acci�n consolidado 2025'!$G$4:$X$484,11,0)</f>
        <v>Protocolo para la conservación de evidencias en el entorno digital, gestión de pruebas digitales y el aseguramiento del acervo probatorio en entornos digitales, elaborado. (Protocolo elaborado)</v>
      </c>
      <c r="Q338" s="174">
        <f>VLOOKUP($F338,'Plan de acci�n consolidado 2025'!$G$4:$X$484,12,0)</f>
        <v>10</v>
      </c>
      <c r="R338" s="174">
        <f>VLOOKUP($F338,'Plan de acci�n consolidado 2025'!$G$4:$X$484,13,0)</f>
        <v>1</v>
      </c>
      <c r="S338" s="174" t="str">
        <f>VLOOKUP($F338,'Plan de acci�n consolidado 2025'!$G$4:$X$484,14,0)</f>
        <v>Númerica</v>
      </c>
      <c r="T338" s="174" t="str">
        <f>VLOOKUP($F338,'Plan de acci�n consolidado 2025'!$G$4:$X$484,15,0)</f>
        <v># de Protocolos elaborados / 1 Protocolo por elaborar</v>
      </c>
      <c r="U338" s="175">
        <f>VLOOKUP($F338,'Plan de acci�n consolidado 2025'!$G$4:$X$484,16,0)</f>
        <v>45677</v>
      </c>
      <c r="V338" s="175">
        <f>VLOOKUP($F338,'Plan de acci�n consolidado 2025'!$G$4:$X$484,17,0)</f>
        <v>45989</v>
      </c>
      <c r="W338" s="174" t="str">
        <f>VLOOKUP($F338,'Plan de acci�n consolidado 2025'!$G$4:$X$484,18,0)</f>
        <v>10-OFICINA  ASESORA JURÍDICA;
20-OFICINA DE TECNOLOGÍA E INFORMÁTICA;
2000-DESPACHO DEL SUPERINTENDENTE DELEGADO PARA LA PROPIEDAD INDUSTRIAL;
2010-DIRECCION DE SIGNOS DISTINTIVOS;
2020-DIRECCIÓN DE NUEVAS CREACIONES</v>
      </c>
      <c r="X338" s="174">
        <v>10</v>
      </c>
      <c r="Y338" s="174">
        <v>0</v>
      </c>
      <c r="Z338" s="174" t="s">
        <v>2018</v>
      </c>
      <c r="AA338" s="289"/>
      <c r="AB338" s="290">
        <v>0</v>
      </c>
      <c r="AC338" s="290" t="s">
        <v>2011</v>
      </c>
      <c r="AD338" s="289"/>
      <c r="AE338" s="290">
        <v>0</v>
      </c>
      <c r="AF338" s="535">
        <v>0</v>
      </c>
    </row>
    <row r="339" spans="1:32 16384:16384" ht="58.5" customHeight="1" x14ac:dyDescent="0.25">
      <c r="A339" s="183" t="s">
        <v>994</v>
      </c>
      <c r="B339" s="529" t="s">
        <v>994</v>
      </c>
      <c r="C339" s="532" t="s">
        <v>1998</v>
      </c>
      <c r="D339" s="153">
        <v>1</v>
      </c>
      <c r="E339" s="153" t="s">
        <v>467</v>
      </c>
      <c r="F339" s="153" t="s">
        <v>994</v>
      </c>
      <c r="G339" s="153" t="s">
        <v>19</v>
      </c>
      <c r="H339" s="153">
        <v>0</v>
      </c>
      <c r="I339" s="153">
        <v>0</v>
      </c>
      <c r="J339" s="153">
        <v>0</v>
      </c>
      <c r="K339" s="153" t="s">
        <v>19</v>
      </c>
      <c r="L339" s="153">
        <v>0</v>
      </c>
      <c r="M339" s="153" t="s">
        <v>19</v>
      </c>
      <c r="N339" s="153" t="s">
        <v>983</v>
      </c>
      <c r="O339" s="153" t="s">
        <v>19</v>
      </c>
      <c r="P339" s="153" t="str">
        <f>VLOOKUP($F339,'Plan de acci�n consolidado 2025'!$G$4:$X$484,11,0)</f>
        <v>Identificar los tipos de evidencia y fuentes que requieren de conservación en los trámites de PI  (Informe sobre tipos de evidencia y fuentes de conservación elaborado)</v>
      </c>
      <c r="Q339" s="153">
        <f>VLOOKUP($F339,'Plan de acci�n consolidado 2025'!$G$4:$X$484,12,0)</f>
        <v>40</v>
      </c>
      <c r="R339" s="153">
        <f>VLOOKUP($F339,'Plan de acci�n consolidado 2025'!$G$4:$X$484,13,0)</f>
        <v>1</v>
      </c>
      <c r="S339" s="153" t="str">
        <f>VLOOKUP($F339,'Plan de acci�n consolidado 2025'!$G$4:$X$484,14,0)</f>
        <v>Númerica</v>
      </c>
      <c r="T339" s="153" t="str">
        <f>VLOOKUP($F339,'Plan de acci�n consolidado 2025'!$G$4:$X$484,15,0)</f>
        <v># de Identificación de evidencias y fuentes realizadas / 1 Identificación de evidencias y fuentes por realizar</v>
      </c>
      <c r="U339" s="182">
        <f>VLOOKUP($F339,'Plan de acci�n consolidado 2025'!$G$4:$X$484,16,0)</f>
        <v>45677</v>
      </c>
      <c r="V339" s="182">
        <f>VLOOKUP($F339,'Plan de acci�n consolidado 2025'!$G$4:$X$484,17,0)</f>
        <v>45716</v>
      </c>
      <c r="W339" s="153" t="str">
        <f>VLOOKUP($F339,'Plan de acci�n consolidado 2025'!$G$4:$X$484,18,0)</f>
        <v>20-OFICINA DE TECNOLOGÍA E INFORMÁTICA;
2000-DESPACHO DEL SUPERINTENDENTE DELEGADO PARA LA PROPIEDAD INDUSTRIAL;
2010-DIRECCION DE SIGNOS DISTINTIVOS;
2020-DIRECCIÓN DE NUEVAS CREACIONES</v>
      </c>
      <c r="X339" s="153">
        <v>4</v>
      </c>
      <c r="Y339" s="153">
        <v>100</v>
      </c>
      <c r="Z339" s="153" t="s">
        <v>2019</v>
      </c>
      <c r="AA339" s="291">
        <v>45712</v>
      </c>
      <c r="AB339" s="292">
        <v>100</v>
      </c>
      <c r="AC339" s="292" t="s">
        <v>2020</v>
      </c>
      <c r="AD339" s="291">
        <v>45716</v>
      </c>
      <c r="AE339" s="292">
        <v>100</v>
      </c>
      <c r="AF339" s="533">
        <v>4</v>
      </c>
    </row>
    <row r="340" spans="1:32 16384:16384" ht="58.5" customHeight="1" x14ac:dyDescent="0.25">
      <c r="A340" s="183" t="s">
        <v>997</v>
      </c>
      <c r="B340" s="529" t="s">
        <v>997</v>
      </c>
      <c r="C340" s="532" t="s">
        <v>1998</v>
      </c>
      <c r="D340" s="153">
        <v>1</v>
      </c>
      <c r="E340" s="153" t="s">
        <v>1847</v>
      </c>
      <c r="F340" s="153" t="s">
        <v>997</v>
      </c>
      <c r="G340" s="153" t="s">
        <v>19</v>
      </c>
      <c r="H340" s="153">
        <v>0</v>
      </c>
      <c r="I340" s="153">
        <v>0</v>
      </c>
      <c r="J340" s="153">
        <v>0</v>
      </c>
      <c r="K340" s="153" t="s">
        <v>19</v>
      </c>
      <c r="L340" s="153">
        <v>0</v>
      </c>
      <c r="M340" s="153" t="s">
        <v>19</v>
      </c>
      <c r="N340" s="153" t="s">
        <v>983</v>
      </c>
      <c r="O340" s="153" t="s">
        <v>19</v>
      </c>
      <c r="P340" s="153" t="str">
        <f>VLOOKUP($F340,'Plan de acci�n consolidado 2025'!$G$4:$X$484,11,0)</f>
        <v>Realizar un análisis de las leyes y regulaciones sobre la conservación de evidencias digitales  (Documento de análisis elaborado)</v>
      </c>
      <c r="Q340" s="153">
        <f>VLOOKUP($F340,'Plan de acci�n consolidado 2025'!$G$4:$X$484,12,0)</f>
        <v>0</v>
      </c>
      <c r="R340" s="153">
        <f>VLOOKUP($F340,'Plan de acci�n consolidado 2025'!$G$4:$X$484,13,0)</f>
        <v>1</v>
      </c>
      <c r="S340" s="153" t="str">
        <f>VLOOKUP($F340,'Plan de acci�n consolidado 2025'!$G$4:$X$484,14,0)</f>
        <v>Númerica</v>
      </c>
      <c r="T340" s="153" t="str">
        <f>VLOOKUP($F340,'Plan de acci�n consolidado 2025'!$G$4:$X$484,15,0)</f>
        <v># de Análisis de las leyes y regulaciones realizadas / 1 Análisis de las leyes y regulaciones por realizar</v>
      </c>
      <c r="U340" s="182">
        <f>VLOOKUP($F340,'Plan de acci�n consolidado 2025'!$G$4:$X$484,16,0)</f>
        <v>45677</v>
      </c>
      <c r="V340" s="182">
        <f>VLOOKUP($F340,'Plan de acci�n consolidado 2025'!$G$4:$X$484,17,0)</f>
        <v>45716</v>
      </c>
      <c r="W340" s="153" t="str">
        <f>VLOOKUP($F340,'Plan de acci�n consolidado 2025'!$G$4:$X$484,18,0)</f>
        <v>10-OFICINA  ASESORA JURÍDICA</v>
      </c>
      <c r="X340" s="153">
        <v>0</v>
      </c>
      <c r="Y340" s="153">
        <v>100</v>
      </c>
      <c r="Z340" s="153" t="s">
        <v>2021</v>
      </c>
      <c r="AA340" s="291">
        <v>45712</v>
      </c>
      <c r="AB340" s="292">
        <v>100</v>
      </c>
      <c r="AC340" s="292" t="s">
        <v>2022</v>
      </c>
      <c r="AD340" s="291">
        <v>45712</v>
      </c>
      <c r="AE340" s="292">
        <v>100</v>
      </c>
      <c r="AF340" s="533">
        <v>0</v>
      </c>
    </row>
    <row r="341" spans="1:32 16384:16384" ht="58.5" customHeight="1" x14ac:dyDescent="0.25">
      <c r="A341" s="66" t="s">
        <v>1000</v>
      </c>
      <c r="B341" s="288" t="s">
        <v>1000</v>
      </c>
      <c r="C341" s="532" t="s">
        <v>1998</v>
      </c>
      <c r="D341" s="153">
        <v>1</v>
      </c>
      <c r="E341" s="153" t="s">
        <v>467</v>
      </c>
      <c r="F341" s="153" t="s">
        <v>1000</v>
      </c>
      <c r="G341" s="153" t="s">
        <v>19</v>
      </c>
      <c r="H341" s="153">
        <v>0</v>
      </c>
      <c r="I341" s="153">
        <v>0</v>
      </c>
      <c r="J341" s="153">
        <v>0</v>
      </c>
      <c r="K341" s="153" t="s">
        <v>19</v>
      </c>
      <c r="L341" s="153">
        <v>0</v>
      </c>
      <c r="M341" s="153" t="s">
        <v>19</v>
      </c>
      <c r="N341" s="153" t="s">
        <v>983</v>
      </c>
      <c r="O341" s="153" t="s">
        <v>19</v>
      </c>
      <c r="P341" s="153" t="str">
        <f>VLOOKUP($F341,'Plan de acci�n consolidado 2025'!$G$4:$X$484,11,0)</f>
        <v>Definir la estructura y contenido del Protocolo (Documento con la estructura y contenido definido)</v>
      </c>
      <c r="Q341" s="153">
        <f>VLOOKUP($F341,'Plan de acci�n consolidado 2025'!$G$4:$X$484,12,0)</f>
        <v>30</v>
      </c>
      <c r="R341" s="153">
        <f>VLOOKUP($F341,'Plan de acci�n consolidado 2025'!$G$4:$X$484,13,0)</f>
        <v>1</v>
      </c>
      <c r="S341" s="153" t="str">
        <f>VLOOKUP($F341,'Plan de acci�n consolidado 2025'!$G$4:$X$484,14,0)</f>
        <v>Númerica</v>
      </c>
      <c r="T341" s="153" t="str">
        <f>VLOOKUP($F341,'Plan de acci�n consolidado 2025'!$G$4:$X$484,15,0)</f>
        <v># de Estructuras y contenidos definidos / 1 Estructura y contenido por definir</v>
      </c>
      <c r="U341" s="182">
        <f>VLOOKUP($F341,'Plan de acci�n consolidado 2025'!$G$4:$X$484,16,0)</f>
        <v>45719</v>
      </c>
      <c r="V341" s="182">
        <f>VLOOKUP($F341,'Plan de acci�n consolidado 2025'!$G$4:$X$484,17,0)</f>
        <v>45777</v>
      </c>
      <c r="W341" s="153" t="str">
        <f>VLOOKUP($F341,'Plan de acci�n consolidado 2025'!$G$4:$X$484,18,0)</f>
        <v>20-OFICINA DE TECNOLOGÍA E INFORMÁTICA;
2000-DESPACHO DEL SUPERINTENDENTE DELEGADO PARA LA PROPIEDAD INDUSTRIAL;
2010-DIRECCION DE SIGNOS DISTINTIVOS;
2020-DIRECCIÓN DE NUEVAS CREACIONES</v>
      </c>
      <c r="X341" s="153">
        <v>3</v>
      </c>
      <c r="Y341" s="153">
        <v>100</v>
      </c>
      <c r="Z341" s="153" t="s">
        <v>2023</v>
      </c>
      <c r="AA341" s="291">
        <v>45775</v>
      </c>
      <c r="AB341" s="292">
        <v>100</v>
      </c>
      <c r="AC341" s="292" t="s">
        <v>2024</v>
      </c>
      <c r="AD341" s="291">
        <v>45775</v>
      </c>
      <c r="AE341" s="292">
        <v>100</v>
      </c>
      <c r="AF341" s="533">
        <v>3</v>
      </c>
      <c r="XFD341" s="66"/>
    </row>
    <row r="342" spans="1:32 16384:16384" ht="58.5" customHeight="1" x14ac:dyDescent="0.25">
      <c r="A342" s="183" t="s">
        <v>1001</v>
      </c>
      <c r="B342" s="529" t="s">
        <v>1001</v>
      </c>
      <c r="C342" s="532" t="s">
        <v>1998</v>
      </c>
      <c r="D342" s="153">
        <v>1</v>
      </c>
      <c r="E342" s="153" t="s">
        <v>467</v>
      </c>
      <c r="F342" s="153" t="s">
        <v>1001</v>
      </c>
      <c r="G342" s="153" t="s">
        <v>19</v>
      </c>
      <c r="H342" s="153">
        <v>0</v>
      </c>
      <c r="I342" s="153">
        <v>0</v>
      </c>
      <c r="J342" s="153">
        <v>0</v>
      </c>
      <c r="K342" s="153" t="s">
        <v>19</v>
      </c>
      <c r="L342" s="153">
        <v>0</v>
      </c>
      <c r="M342" s="153" t="s">
        <v>19</v>
      </c>
      <c r="N342" s="153" t="s">
        <v>983</v>
      </c>
      <c r="O342" s="153" t="s">
        <v>19</v>
      </c>
      <c r="P342" s="153" t="str">
        <f>VLOOKUP($F342,'Plan de acci�n consolidado 2025'!$G$4:$X$484,11,0)</f>
        <v>Elaborar el protocolo para la conservación de evidencias en el entorno digital (Protocolo elaborado)</v>
      </c>
      <c r="Q342" s="153">
        <f>VLOOKUP($F342,'Plan de acci�n consolidado 2025'!$G$4:$X$484,12,0)</f>
        <v>30</v>
      </c>
      <c r="R342" s="153">
        <f>VLOOKUP($F342,'Plan de acci�n consolidado 2025'!$G$4:$X$484,13,0)</f>
        <v>1</v>
      </c>
      <c r="S342" s="153" t="str">
        <f>VLOOKUP($F342,'Plan de acci�n consolidado 2025'!$G$4:$X$484,14,0)</f>
        <v>Númerica</v>
      </c>
      <c r="T342" s="153" t="str">
        <f>VLOOKUP($F342,'Plan de acci�n consolidado 2025'!$G$4:$X$484,15,0)</f>
        <v># de Protocolos elaborados / 1 Protocolo por elaborar</v>
      </c>
      <c r="U342" s="182">
        <f>VLOOKUP($F342,'Plan de acci�n consolidado 2025'!$G$4:$X$484,16,0)</f>
        <v>45782</v>
      </c>
      <c r="V342" s="182">
        <f>VLOOKUP($F342,'Plan de acci�n consolidado 2025'!$G$4:$X$484,17,0)</f>
        <v>45989</v>
      </c>
      <c r="W342" s="153" t="str">
        <f>VLOOKUP($F342,'Plan de acci�n consolidado 2025'!$G$4:$X$484,18,0)</f>
        <v>20-OFICINA DE TECNOLOGÍA E INFORMÁTICA;
2000-DESPACHO DEL SUPERINTENDENTE DELEGADO PARA LA PROPIEDAD INDUSTRIAL;
2010-DIRECCION DE SIGNOS DISTINTIVOS;
2020-DIRECCIÓN DE NUEVAS CREACIONES</v>
      </c>
      <c r="X342" s="153">
        <v>3</v>
      </c>
      <c r="Y342" s="153">
        <v>0</v>
      </c>
      <c r="Z342" s="153" t="s">
        <v>2018</v>
      </c>
      <c r="AA342" s="291"/>
      <c r="AB342" s="292">
        <v>0</v>
      </c>
      <c r="AC342" s="292" t="s">
        <v>2017</v>
      </c>
      <c r="AD342" s="291"/>
      <c r="AE342" s="292">
        <v>0</v>
      </c>
      <c r="AF342" s="533">
        <v>0</v>
      </c>
    </row>
    <row r="343" spans="1:32 16384:16384" ht="58.5" customHeight="1" x14ac:dyDescent="0.25">
      <c r="A343" s="183" t="s">
        <v>1002</v>
      </c>
      <c r="B343" s="528" t="s">
        <v>1002</v>
      </c>
      <c r="C343" s="534" t="s">
        <v>1998</v>
      </c>
      <c r="D343" s="174">
        <v>1</v>
      </c>
      <c r="E343" s="174" t="s">
        <v>460</v>
      </c>
      <c r="F343" s="174" t="s">
        <v>1002</v>
      </c>
      <c r="G343" s="174" t="s">
        <v>462</v>
      </c>
      <c r="H343" s="174" t="s">
        <v>11</v>
      </c>
      <c r="I343" s="174" t="s">
        <v>1392</v>
      </c>
      <c r="J343" s="174" t="s">
        <v>1393</v>
      </c>
      <c r="K343" s="174" t="s">
        <v>1823</v>
      </c>
      <c r="L343" s="174">
        <v>0</v>
      </c>
      <c r="M343" s="174" t="s">
        <v>20</v>
      </c>
      <c r="N343" s="174" t="s">
        <v>510</v>
      </c>
      <c r="O343" s="174">
        <v>0</v>
      </c>
      <c r="P343" s="174" t="str">
        <f>VLOOKUP($F343,'Plan de acci�n consolidado 2025'!$G$4:$X$484,11,0)</f>
        <v>Intervenciones en el sistema de información SIPI respecto a temas funcionales y técnicos, puestas en producción (Correos electrónicos del proveedor indicando la puesta en producción)</v>
      </c>
      <c r="Q343" s="174">
        <f>VLOOKUP($F343,'Plan de acci�n consolidado 2025'!$G$4:$X$484,12,0)</f>
        <v>10</v>
      </c>
      <c r="R343" s="174">
        <f>VLOOKUP($F343,'Plan de acci�n consolidado 2025'!$G$4:$X$484,13,0)</f>
        <v>4</v>
      </c>
      <c r="S343" s="174" t="str">
        <f>VLOOKUP($F343,'Plan de acci�n consolidado 2025'!$G$4:$X$484,14,0)</f>
        <v>Númerica</v>
      </c>
      <c r="T343" s="174" t="str">
        <f>VLOOKUP($F343,'Plan de acci�n consolidado 2025'!$G$4:$X$484,15,0)</f>
        <v># de intervenciones en el sistema de información SIPI puestas en producción / 4 intervenciones en el sistema de información SIPI por poner en producción</v>
      </c>
      <c r="U343" s="175">
        <f>VLOOKUP($F343,'Plan de acci�n consolidado 2025'!$G$4:$X$484,16,0)</f>
        <v>45664</v>
      </c>
      <c r="V343" s="175">
        <f>VLOOKUP($F343,'Plan de acci�n consolidado 2025'!$G$4:$X$484,17,0)</f>
        <v>45989</v>
      </c>
      <c r="W343" s="174" t="str">
        <f>VLOOKUP($F343,'Plan de acci�n consolidado 2025'!$G$4:$X$484,18,0)</f>
        <v>20-OFICINA DE TECNOLOGÍA E INFORMÁTICA;
2000-DESPACHO DEL SUPERINTENDENTE DELEGADO PARA LA PROPIEDAD INDUSTRIAL</v>
      </c>
      <c r="X343" s="174">
        <v>10</v>
      </c>
      <c r="Y343" s="174">
        <v>75</v>
      </c>
      <c r="Z343" s="174" t="s">
        <v>2025</v>
      </c>
      <c r="AA343" s="289"/>
      <c r="AB343" s="290">
        <v>75</v>
      </c>
      <c r="AC343" s="290" t="s">
        <v>2026</v>
      </c>
      <c r="AD343" s="289"/>
      <c r="AE343" s="290">
        <v>0</v>
      </c>
      <c r="AF343" s="535">
        <v>7.5</v>
      </c>
    </row>
    <row r="344" spans="1:32 16384:16384" ht="58.5" customHeight="1" x14ac:dyDescent="0.25">
      <c r="A344" s="183" t="s">
        <v>1005</v>
      </c>
      <c r="B344" s="529" t="s">
        <v>1005</v>
      </c>
      <c r="C344" s="532" t="s">
        <v>1998</v>
      </c>
      <c r="D344" s="153">
        <v>1</v>
      </c>
      <c r="E344" s="153" t="s">
        <v>467</v>
      </c>
      <c r="F344" s="153" t="s">
        <v>1005</v>
      </c>
      <c r="G344" s="153" t="s">
        <v>19</v>
      </c>
      <c r="H344" s="153">
        <v>0</v>
      </c>
      <c r="I344" s="153">
        <v>0</v>
      </c>
      <c r="J344" s="153">
        <v>0</v>
      </c>
      <c r="K344" s="153" t="s">
        <v>19</v>
      </c>
      <c r="L344" s="153">
        <v>0</v>
      </c>
      <c r="M344" s="153" t="s">
        <v>19</v>
      </c>
      <c r="N344" s="153" t="s">
        <v>510</v>
      </c>
      <c r="O344" s="153" t="s">
        <v>19</v>
      </c>
      <c r="P344" s="153" t="str">
        <f>VLOOKUP($F344,'Plan de acci�n consolidado 2025'!$G$4:$X$484,11,0)</f>
        <v>Priorizar y enviar los requerimientos previstos para las 4 versiones de fortalecimiento del SIPI (Correos electrónicos de la OTI al proveedor informando los requerimientos priorizados)</v>
      </c>
      <c r="Q344" s="153">
        <f>VLOOKUP($F344,'Plan de acci�n consolidado 2025'!$G$4:$X$484,12,0)</f>
        <v>50</v>
      </c>
      <c r="R344" s="153">
        <f>VLOOKUP($F344,'Plan de acci�n consolidado 2025'!$G$4:$X$484,13,0)</f>
        <v>4</v>
      </c>
      <c r="S344" s="153" t="str">
        <f>VLOOKUP($F344,'Plan de acci�n consolidado 2025'!$G$4:$X$484,14,0)</f>
        <v>Númerica</v>
      </c>
      <c r="T344" s="153" t="str">
        <f>VLOOKUP($F344,'Plan de acci�n consolidado 2025'!$G$4:$X$484,15,0)</f>
        <v># de priorizaciones enviadas / 4 priorizaciones por  enviar</v>
      </c>
      <c r="U344" s="182">
        <f>VLOOKUP($F344,'Plan de acci�n consolidado 2025'!$G$4:$X$484,16,0)</f>
        <v>45664</v>
      </c>
      <c r="V344" s="182">
        <f>VLOOKUP($F344,'Plan de acci�n consolidado 2025'!$G$4:$X$484,17,0)</f>
        <v>45989</v>
      </c>
      <c r="W344" s="153" t="str">
        <f>VLOOKUP($F344,'Plan de acci�n consolidado 2025'!$G$4:$X$484,18,0)</f>
        <v>20-OFICINA DE TECNOLOGÍA E INFORMÁTICA;
2000-DESPACHO DEL SUPERINTENDENTE DELEGADO PARA LA PROPIEDAD INDUSTRIAL</v>
      </c>
      <c r="X344" s="153">
        <v>5</v>
      </c>
      <c r="Y344" s="153">
        <v>75</v>
      </c>
      <c r="Z344" s="153" t="s">
        <v>2027</v>
      </c>
      <c r="AA344" s="291"/>
      <c r="AB344" s="292">
        <v>75</v>
      </c>
      <c r="AC344" s="292" t="s">
        <v>2026</v>
      </c>
      <c r="AD344" s="291"/>
      <c r="AE344" s="292">
        <v>0</v>
      </c>
      <c r="AF344" s="533">
        <v>3.75</v>
      </c>
    </row>
    <row r="345" spans="1:32 16384:16384" ht="58.5" customHeight="1" x14ac:dyDescent="0.25">
      <c r="A345" s="66" t="s">
        <v>1007</v>
      </c>
      <c r="B345" s="288" t="s">
        <v>1007</v>
      </c>
      <c r="C345" s="532" t="s">
        <v>1998</v>
      </c>
      <c r="D345" s="153">
        <v>1</v>
      </c>
      <c r="E345" s="153" t="s">
        <v>467</v>
      </c>
      <c r="F345" s="153" t="s">
        <v>1007</v>
      </c>
      <c r="G345" s="153" t="s">
        <v>19</v>
      </c>
      <c r="H345" s="153">
        <v>0</v>
      </c>
      <c r="I345" s="153">
        <v>0</v>
      </c>
      <c r="J345" s="153">
        <v>0</v>
      </c>
      <c r="K345" s="153" t="s">
        <v>19</v>
      </c>
      <c r="L345" s="153">
        <v>0</v>
      </c>
      <c r="M345" s="153" t="s">
        <v>19</v>
      </c>
      <c r="N345" s="153" t="s">
        <v>510</v>
      </c>
      <c r="O345" s="153" t="s">
        <v>19</v>
      </c>
      <c r="P345" s="153" t="str">
        <f>VLOOKUP($F345,'Plan de acci�n consolidado 2025'!$G$4:$X$484,11,0)</f>
        <v>Realizar seguimiento al desarrollo, prueba y puesta en producción de los requerimientos priorizados en las 4 versiones (Correos electrónicos del proveedor indicando la puesta en producción)</v>
      </c>
      <c r="Q345" s="153">
        <f>VLOOKUP($F345,'Plan de acci�n consolidado 2025'!$G$4:$X$484,12,0)</f>
        <v>50</v>
      </c>
      <c r="R345" s="153">
        <f>VLOOKUP($F345,'Plan de acci�n consolidado 2025'!$G$4:$X$484,13,0)</f>
        <v>4</v>
      </c>
      <c r="S345" s="153" t="str">
        <f>VLOOKUP($F345,'Plan de acci�n consolidado 2025'!$G$4:$X$484,14,0)</f>
        <v>Númerica</v>
      </c>
      <c r="T345" s="153" t="str">
        <f>VLOOKUP($F345,'Plan de acci�n consolidado 2025'!$G$4:$X$484,15,0)</f>
        <v># de intervenciones en el sistema de información SIPI puestas en producción / 4 intervenciones en el sistema de información SIPI por poner en producción</v>
      </c>
      <c r="U345" s="182">
        <f>VLOOKUP($F345,'Plan de acci�n consolidado 2025'!$G$4:$X$484,16,0)</f>
        <v>45748</v>
      </c>
      <c r="V345" s="182">
        <f>VLOOKUP($F345,'Plan de acci�n consolidado 2025'!$G$4:$X$484,17,0)</f>
        <v>45989</v>
      </c>
      <c r="W345" s="153" t="str">
        <f>VLOOKUP($F345,'Plan de acci�n consolidado 2025'!$G$4:$X$484,18,0)</f>
        <v>20-OFICINA DE TECNOLOGÍA E INFORMÁTICA;
2000-DESPACHO DEL SUPERINTENDENTE DELEGADO PARA LA PROPIEDAD INDUSTRIAL</v>
      </c>
      <c r="X345" s="153">
        <v>5</v>
      </c>
      <c r="Y345" s="153">
        <v>75</v>
      </c>
      <c r="Z345" s="153" t="s">
        <v>2028</v>
      </c>
      <c r="AA345" s="291"/>
      <c r="AB345" s="292">
        <v>75</v>
      </c>
      <c r="AC345" s="292" t="s">
        <v>2026</v>
      </c>
      <c r="AD345" s="291"/>
      <c r="AE345" s="292">
        <v>0</v>
      </c>
      <c r="AF345" s="533">
        <v>3.75</v>
      </c>
      <c r="XFD345" s="66"/>
    </row>
    <row r="346" spans="1:32 16384:16384" ht="58.5" customHeight="1" x14ac:dyDescent="0.25">
      <c r="A346" s="183" t="s">
        <v>1008</v>
      </c>
      <c r="B346" s="528" t="s">
        <v>1008</v>
      </c>
      <c r="C346" s="534" t="s">
        <v>1998</v>
      </c>
      <c r="D346" s="174">
        <v>1</v>
      </c>
      <c r="E346" s="174" t="s">
        <v>460</v>
      </c>
      <c r="F346" s="174" t="s">
        <v>1008</v>
      </c>
      <c r="G346" s="174" t="s">
        <v>462</v>
      </c>
      <c r="H346" s="174" t="s">
        <v>59</v>
      </c>
      <c r="I346" s="174" t="s">
        <v>1731</v>
      </c>
      <c r="J346" s="174" t="s">
        <v>1389</v>
      </c>
      <c r="K346" s="174" t="s">
        <v>19</v>
      </c>
      <c r="L346" s="174">
        <v>0</v>
      </c>
      <c r="M346" s="174" t="s">
        <v>19</v>
      </c>
      <c r="N346" s="174" t="s">
        <v>1437</v>
      </c>
      <c r="O346" s="174">
        <v>0</v>
      </c>
      <c r="P346" s="174" t="str">
        <f>VLOOKUP($F346,'Plan de acci�n consolidado 2025'!$G$4:$X$484,11,0)</f>
        <v>Propuestas de modificación y actualización del Título X de la Circular Única de la Superintendencia de Industria y Comercio en materia de Propiedad Industrial, remitida al grupo de regulación (Propuestas de modificación enviadas por memorando)</v>
      </c>
      <c r="Q346" s="174">
        <f>VLOOKUP($F346,'Plan de acci�n consolidado 2025'!$G$4:$X$484,12,0)</f>
        <v>10</v>
      </c>
      <c r="R346" s="174">
        <f>VLOOKUP($F346,'Plan de acci�n consolidado 2025'!$G$4:$X$484,13,0)</f>
        <v>2</v>
      </c>
      <c r="S346" s="174" t="str">
        <f>VLOOKUP($F346,'Plan de acci�n consolidado 2025'!$G$4:$X$484,14,0)</f>
        <v>Númerica</v>
      </c>
      <c r="T346" s="174" t="str">
        <f>VLOOKUP($F346,'Plan de acci�n consolidado 2025'!$G$4:$X$484,15,0)</f>
        <v># de Propuestas enviadas / 2 Propuesta por enviar</v>
      </c>
      <c r="U346" s="175">
        <f>VLOOKUP($F346,'Plan de acci�n consolidado 2025'!$G$4:$X$484,16,0)</f>
        <v>45677</v>
      </c>
      <c r="V346" s="175">
        <f>VLOOKUP($F346,'Plan de acci�n consolidado 2025'!$G$4:$X$484,17,0)</f>
        <v>45856</v>
      </c>
      <c r="W346" s="174" t="str">
        <f>VLOOKUP($F346,'Plan de acci�n consolidado 2025'!$G$4:$X$484,18,0)</f>
        <v>2000-DESPACHO DEL SUPERINTENDENTE DELEGADO PARA LA PROPIEDAD INDUSTRIAL;
2010-DIRECCION DE SIGNOS DISTINTIVOS;
2020-DIRECCIÓN DE NUEVAS CREACIONES</v>
      </c>
      <c r="X346" s="174">
        <v>10</v>
      </c>
      <c r="Y346" s="174">
        <v>100</v>
      </c>
      <c r="Z346" s="174" t="s">
        <v>2029</v>
      </c>
      <c r="AA346" s="289">
        <v>45856</v>
      </c>
      <c r="AB346" s="290">
        <v>100</v>
      </c>
      <c r="AC346" s="290" t="s">
        <v>2030</v>
      </c>
      <c r="AD346" s="289">
        <v>45856</v>
      </c>
      <c r="AE346" s="290">
        <v>95</v>
      </c>
      <c r="AF346" s="535">
        <v>10</v>
      </c>
    </row>
    <row r="347" spans="1:32 16384:16384" ht="58.5" customHeight="1" x14ac:dyDescent="0.25">
      <c r="A347" s="183" t="s">
        <v>1010</v>
      </c>
      <c r="B347" s="529" t="s">
        <v>1010</v>
      </c>
      <c r="C347" s="532" t="s">
        <v>1998</v>
      </c>
      <c r="D347" s="153">
        <v>1</v>
      </c>
      <c r="E347" s="153" t="s">
        <v>1847</v>
      </c>
      <c r="F347" s="153" t="s">
        <v>1010</v>
      </c>
      <c r="G347" s="153" t="s">
        <v>19</v>
      </c>
      <c r="H347" s="153">
        <v>0</v>
      </c>
      <c r="I347" s="153">
        <v>0</v>
      </c>
      <c r="J347" s="153">
        <v>0</v>
      </c>
      <c r="K347" s="153" t="s">
        <v>19</v>
      </c>
      <c r="L347" s="153">
        <v>0</v>
      </c>
      <c r="M347" s="153" t="s">
        <v>19</v>
      </c>
      <c r="N347" s="153" t="s">
        <v>1437</v>
      </c>
      <c r="O347" s="153" t="s">
        <v>19</v>
      </c>
      <c r="P347" s="153" t="str">
        <f>VLOOKUP($F347,'Plan de acci�n consolidado 2025'!$G$4:$X$484,11,0)</f>
        <v>Identificar necesidades de regulación en materia de Propiedad Industrial para mejora de los trámites (Documento de identificación de necesidades elaborado)</v>
      </c>
      <c r="Q347" s="153">
        <f>VLOOKUP($F347,'Plan de acci�n consolidado 2025'!$G$4:$X$484,12,0)</f>
        <v>0</v>
      </c>
      <c r="R347" s="153">
        <f>VLOOKUP($F347,'Plan de acci�n consolidado 2025'!$G$4:$X$484,13,0)</f>
        <v>2</v>
      </c>
      <c r="S347" s="153" t="str">
        <f>VLOOKUP($F347,'Plan de acci�n consolidado 2025'!$G$4:$X$484,14,0)</f>
        <v>Númerica</v>
      </c>
      <c r="T347" s="153" t="str">
        <f>VLOOKUP($F347,'Plan de acci�n consolidado 2025'!$G$4:$X$484,15,0)</f>
        <v># de Análisis realizados / 2 Análisis por realizar</v>
      </c>
      <c r="U347" s="182">
        <f>VLOOKUP($F347,'Plan de acci�n consolidado 2025'!$G$4:$X$484,16,0)</f>
        <v>45677</v>
      </c>
      <c r="V347" s="182">
        <f>VLOOKUP($F347,'Plan de acci�n consolidado 2025'!$G$4:$X$484,17,0)</f>
        <v>45807</v>
      </c>
      <c r="W347" s="153" t="str">
        <f>VLOOKUP($F347,'Plan de acci�n consolidado 2025'!$G$4:$X$484,18,0)</f>
        <v>2010-DIRECCION DE SIGNOS DISTINTIVOS;
2020-DIRECCIÓN DE NUEVAS CREACIONES</v>
      </c>
      <c r="X347" s="153">
        <v>0</v>
      </c>
      <c r="Y347" s="153">
        <v>100</v>
      </c>
      <c r="Z347" s="153" t="s">
        <v>2031</v>
      </c>
      <c r="AA347" s="291">
        <v>45807</v>
      </c>
      <c r="AB347" s="292">
        <v>100</v>
      </c>
      <c r="AC347" s="292" t="s">
        <v>2032</v>
      </c>
      <c r="AD347" s="291">
        <v>45797</v>
      </c>
      <c r="AE347" s="292">
        <v>100</v>
      </c>
      <c r="AF347" s="533">
        <v>0</v>
      </c>
    </row>
    <row r="348" spans="1:32 16384:16384" ht="58.5" customHeight="1" x14ac:dyDescent="0.25">
      <c r="A348" s="183" t="s">
        <v>1013</v>
      </c>
      <c r="B348" s="529" t="s">
        <v>1013</v>
      </c>
      <c r="C348" s="532" t="s">
        <v>1998</v>
      </c>
      <c r="D348" s="153">
        <v>1</v>
      </c>
      <c r="E348" s="153" t="s">
        <v>1847</v>
      </c>
      <c r="F348" s="153" t="s">
        <v>1013</v>
      </c>
      <c r="G348" s="153" t="s">
        <v>19</v>
      </c>
      <c r="H348" s="153">
        <v>0</v>
      </c>
      <c r="I348" s="153">
        <v>0</v>
      </c>
      <c r="J348" s="153">
        <v>0</v>
      </c>
      <c r="K348" s="153" t="s">
        <v>19</v>
      </c>
      <c r="L348" s="153">
        <v>0</v>
      </c>
      <c r="M348" s="153" t="s">
        <v>19</v>
      </c>
      <c r="N348" s="153" t="s">
        <v>1437</v>
      </c>
      <c r="O348" s="153" t="s">
        <v>19</v>
      </c>
      <c r="P348" s="153" t="str">
        <f>VLOOKUP($F348,'Plan de acci�n consolidado 2025'!$G$4:$X$484,11,0)</f>
        <v>Elaborar propuesta de modificación y actualización del Título X de la Circular Única de la Superintendencia de Industria y Comercio en materia de Nuevas Creaciones y  Signos Distintivos (Propuestas de modificación entregadas al Despacho de PI)</v>
      </c>
      <c r="Q348" s="153">
        <f>VLOOKUP($F348,'Plan de acci�n consolidado 2025'!$G$4:$X$484,12,0)</f>
        <v>0</v>
      </c>
      <c r="R348" s="153">
        <f>VLOOKUP($F348,'Plan de acci�n consolidado 2025'!$G$4:$X$484,13,0)</f>
        <v>2</v>
      </c>
      <c r="S348" s="153" t="str">
        <f>VLOOKUP($F348,'Plan de acci�n consolidado 2025'!$G$4:$X$484,14,0)</f>
        <v>Númerica</v>
      </c>
      <c r="T348" s="153" t="str">
        <f>VLOOKUP($F348,'Plan de acci�n consolidado 2025'!$G$4:$X$484,15,0)</f>
        <v># de Propuestas elaboradas / 2 Propuestas por elaborar</v>
      </c>
      <c r="U348" s="182">
        <f>VLOOKUP($F348,'Plan de acci�n consolidado 2025'!$G$4:$X$484,16,0)</f>
        <v>45677</v>
      </c>
      <c r="V348" s="182">
        <f>VLOOKUP($F348,'Plan de acci�n consolidado 2025'!$G$4:$X$484,17,0)</f>
        <v>45807</v>
      </c>
      <c r="W348" s="153" t="str">
        <f>VLOOKUP($F348,'Plan de acci�n consolidado 2025'!$G$4:$X$484,18,0)</f>
        <v>2010-DIRECCION DE SIGNOS DISTINTIVOS;
2020-DIRECCIÓN DE NUEVAS CREACIONES</v>
      </c>
      <c r="X348" s="153">
        <v>0</v>
      </c>
      <c r="Y348" s="153">
        <v>100</v>
      </c>
      <c r="Z348" s="153" t="s">
        <v>2033</v>
      </c>
      <c r="AA348" s="291">
        <v>45792</v>
      </c>
      <c r="AB348" s="292">
        <v>100</v>
      </c>
      <c r="AC348" s="292" t="s">
        <v>2034</v>
      </c>
      <c r="AD348" s="291">
        <v>45792</v>
      </c>
      <c r="AE348" s="292">
        <v>100</v>
      </c>
      <c r="AF348" s="533">
        <v>0</v>
      </c>
    </row>
    <row r="349" spans="1:32 16384:16384" ht="58.5" customHeight="1" x14ac:dyDescent="0.25">
      <c r="A349" s="66" t="s">
        <v>1015</v>
      </c>
      <c r="B349" s="288" t="s">
        <v>1015</v>
      </c>
      <c r="C349" s="532" t="s">
        <v>1998</v>
      </c>
      <c r="D349" s="153">
        <v>1</v>
      </c>
      <c r="E349" s="153" t="s">
        <v>467</v>
      </c>
      <c r="F349" s="153" t="s">
        <v>1015</v>
      </c>
      <c r="G349" s="153" t="s">
        <v>19</v>
      </c>
      <c r="H349" s="153">
        <v>0</v>
      </c>
      <c r="I349" s="153">
        <v>0</v>
      </c>
      <c r="J349" s="153">
        <v>0</v>
      </c>
      <c r="K349" s="153" t="s">
        <v>19</v>
      </c>
      <c r="L349" s="153">
        <v>0</v>
      </c>
      <c r="M349" s="153" t="s">
        <v>19</v>
      </c>
      <c r="N349" s="153" t="s">
        <v>1437</v>
      </c>
      <c r="O349" s="153" t="s">
        <v>19</v>
      </c>
      <c r="P349" s="153" t="str">
        <f>VLOOKUP($F349,'Plan de acci�n consolidado 2025'!$G$4:$X$484,11,0)</f>
        <v>Remitir las propuestas de modificación y actualización del Título X de la Circular Única de la Superintendencia de Industria y Comercio en materia de propiedad industrial al Grupo de Regulación de la Oficina Asesora Jurídica a efectos de que realicen las observaciones y sugerencias pertinentes (Propuestas de modificación enviadas por memorando)</v>
      </c>
      <c r="Q349" s="153">
        <f>VLOOKUP($F349,'Plan de acci�n consolidado 2025'!$G$4:$X$484,12,0)</f>
        <v>50</v>
      </c>
      <c r="R349" s="153">
        <f>VLOOKUP($F349,'Plan de acci�n consolidado 2025'!$G$4:$X$484,13,0)</f>
        <v>2</v>
      </c>
      <c r="S349" s="153" t="str">
        <f>VLOOKUP($F349,'Plan de acci�n consolidado 2025'!$G$4:$X$484,14,0)</f>
        <v>Númerica</v>
      </c>
      <c r="T349" s="153" t="str">
        <f>VLOOKUP($F349,'Plan de acci�n consolidado 2025'!$G$4:$X$484,15,0)</f>
        <v># de Propuestas enviadas / 2 Propuestas por enviar</v>
      </c>
      <c r="U349" s="182">
        <f>VLOOKUP($F349,'Plan de acci�n consolidado 2025'!$G$4:$X$484,16,0)</f>
        <v>45811</v>
      </c>
      <c r="V349" s="182">
        <f>VLOOKUP($F349,'Plan de acci�n consolidado 2025'!$G$4:$X$484,17,0)</f>
        <v>45835</v>
      </c>
      <c r="W349" s="153" t="str">
        <f>VLOOKUP($F349,'Plan de acci�n consolidado 2025'!$G$4:$X$484,18,0)</f>
        <v>2000-DESPACHO DEL SUPERINTENDENTE DELEGADO PARA LA PROPIEDAD INDUSTRIAL</v>
      </c>
      <c r="X349" s="153">
        <v>5</v>
      </c>
      <c r="Y349" s="153">
        <v>100</v>
      </c>
      <c r="Z349" s="153" t="s">
        <v>2035</v>
      </c>
      <c r="AA349" s="291">
        <v>45828</v>
      </c>
      <c r="AB349" s="292">
        <v>100</v>
      </c>
      <c r="AC349" s="292" t="s">
        <v>2036</v>
      </c>
      <c r="AD349" s="291">
        <v>45828</v>
      </c>
      <c r="AE349" s="292">
        <v>100</v>
      </c>
      <c r="AF349" s="533">
        <v>5</v>
      </c>
      <c r="XFD349" s="66"/>
    </row>
    <row r="350" spans="1:32 16384:16384" ht="58.5" customHeight="1" x14ac:dyDescent="0.25">
      <c r="A350" s="183" t="s">
        <v>1016</v>
      </c>
      <c r="B350" s="529" t="s">
        <v>1016</v>
      </c>
      <c r="C350" s="532" t="s">
        <v>1998</v>
      </c>
      <c r="D350" s="153">
        <v>1</v>
      </c>
      <c r="E350" s="153" t="s">
        <v>467</v>
      </c>
      <c r="F350" s="153" t="s">
        <v>1016</v>
      </c>
      <c r="G350" s="153" t="s">
        <v>19</v>
      </c>
      <c r="H350" s="153">
        <v>0</v>
      </c>
      <c r="I350" s="153">
        <v>0</v>
      </c>
      <c r="J350" s="153">
        <v>0</v>
      </c>
      <c r="K350" s="153" t="s">
        <v>19</v>
      </c>
      <c r="L350" s="153">
        <v>0</v>
      </c>
      <c r="M350" s="153" t="s">
        <v>19</v>
      </c>
      <c r="N350" s="153" t="s">
        <v>1437</v>
      </c>
      <c r="O350" s="153" t="s">
        <v>19</v>
      </c>
      <c r="P350" s="153" t="str">
        <f>VLOOKUP($F350,'Plan de acci�n consolidado 2025'!$G$4:$X$484,11,0)</f>
        <v>Remitir el documento final de las propuestas de modificación y actualización del Título X de la Circular Única de la Superintendencia de Industria y Comercio en materia de Propiedad Industrial, al Grupo de Regulación de la Oficina Asesora Jurídica. (Propuestas de modificación enviadas por memorando)</v>
      </c>
      <c r="Q350" s="153">
        <f>VLOOKUP($F350,'Plan de acci�n consolidado 2025'!$G$4:$X$484,12,0)</f>
        <v>50</v>
      </c>
      <c r="R350" s="153">
        <f>VLOOKUP($F350,'Plan de acci�n consolidado 2025'!$G$4:$X$484,13,0)</f>
        <v>2</v>
      </c>
      <c r="S350" s="153" t="str">
        <f>VLOOKUP($F350,'Plan de acci�n consolidado 2025'!$G$4:$X$484,14,0)</f>
        <v>Númerica</v>
      </c>
      <c r="T350" s="153" t="str">
        <f>VLOOKUP($F350,'Plan de acci�n consolidado 2025'!$G$4:$X$484,15,0)</f>
        <v># de Propuestas enviadas / 2 Propuestas por enviar</v>
      </c>
      <c r="U350" s="182">
        <f>VLOOKUP($F350,'Plan de acci�n consolidado 2025'!$G$4:$X$484,16,0)</f>
        <v>45839</v>
      </c>
      <c r="V350" s="182">
        <f>VLOOKUP($F350,'Plan de acci�n consolidado 2025'!$G$4:$X$484,17,0)</f>
        <v>45856</v>
      </c>
      <c r="W350" s="153" t="str">
        <f>VLOOKUP($F350,'Plan de acci�n consolidado 2025'!$G$4:$X$484,18,0)</f>
        <v>2000-DESPACHO DEL SUPERINTENDENTE DELEGADO PARA LA PROPIEDAD INDUSTRIAL</v>
      </c>
      <c r="X350" s="153">
        <v>5</v>
      </c>
      <c r="Y350" s="153">
        <v>100</v>
      </c>
      <c r="Z350" s="153" t="s">
        <v>2037</v>
      </c>
      <c r="AA350" s="291">
        <v>45856</v>
      </c>
      <c r="AB350" s="292">
        <v>100</v>
      </c>
      <c r="AC350" s="292" t="s">
        <v>2038</v>
      </c>
      <c r="AD350" s="291">
        <v>45856</v>
      </c>
      <c r="AE350" s="292">
        <v>95</v>
      </c>
      <c r="AF350" s="533">
        <v>5</v>
      </c>
    </row>
    <row r="351" spans="1:32 16384:16384" ht="58.5" customHeight="1" x14ac:dyDescent="0.25">
      <c r="A351" s="183" t="s">
        <v>491</v>
      </c>
      <c r="B351" s="528" t="s">
        <v>491</v>
      </c>
      <c r="C351" s="534" t="s">
        <v>2179</v>
      </c>
      <c r="D351" s="174">
        <v>4</v>
      </c>
      <c r="E351" s="174" t="s">
        <v>460</v>
      </c>
      <c r="F351" s="174" t="s">
        <v>491</v>
      </c>
      <c r="G351" s="174" t="s">
        <v>462</v>
      </c>
      <c r="H351" s="174" t="s">
        <v>59</v>
      </c>
      <c r="I351" s="174" t="s">
        <v>1731</v>
      </c>
      <c r="J351" s="174" t="s">
        <v>1389</v>
      </c>
      <c r="K351" s="174" t="s">
        <v>19</v>
      </c>
      <c r="L351" s="174">
        <v>0</v>
      </c>
      <c r="M351" s="174" t="s">
        <v>19</v>
      </c>
      <c r="N351" s="174" t="s">
        <v>492</v>
      </c>
      <c r="O351" s="174">
        <v>0</v>
      </c>
      <c r="P351" s="174" t="str">
        <f>VLOOKUP($F351,'Plan de acci�n consolidado 2025'!$G$4:$X$484,11,0)</f>
        <v>Plan Anual de Auditorías ejecutado y presentado al CICCI (actas del CICCI firmadas semestralmente por Superintendente y jefe OCI)</v>
      </c>
      <c r="Q351" s="174">
        <f>VLOOKUP($F351,'Plan de acci�n consolidado 2025'!$G$4:$X$484,12,0)</f>
        <v>50</v>
      </c>
      <c r="R351" s="174">
        <f>VLOOKUP($F351,'Plan de acci�n consolidado 2025'!$G$4:$X$484,13,0)</f>
        <v>100</v>
      </c>
      <c r="S351" s="174" t="str">
        <f>VLOOKUP($F351,'Plan de acci�n consolidado 2025'!$G$4:$X$484,14,0)</f>
        <v>Porcentual</v>
      </c>
      <c r="T351" s="174" t="str">
        <f>VLOOKUP($F351,'Plan de acci�n consolidado 2025'!$G$4:$X$484,15,0)</f>
        <v>% de plan ejecutado / 100% de plan a ejecutar</v>
      </c>
      <c r="U351" s="175">
        <f>VLOOKUP($F351,'Plan de acci�n consolidado 2025'!$G$4:$X$484,16,0)</f>
        <v>45659</v>
      </c>
      <c r="V351" s="175">
        <f>VLOOKUP($F351,'Plan de acci�n consolidado 2025'!$G$4:$X$484,17,0)</f>
        <v>46022</v>
      </c>
      <c r="W351" s="174" t="str">
        <f>VLOOKUP($F351,'Plan de acci�n consolidado 2025'!$G$4:$X$484,18,0)</f>
        <v>50-OFICINA DE CONTROL INTERNO</v>
      </c>
      <c r="X351" s="174">
        <v>50</v>
      </c>
      <c r="Y351" s="174">
        <v>0</v>
      </c>
      <c r="Z351" s="174">
        <v>0</v>
      </c>
      <c r="AA351" s="289"/>
      <c r="AB351" s="290">
        <v>0</v>
      </c>
      <c r="AC351" s="290">
        <v>0</v>
      </c>
      <c r="AD351" s="289"/>
      <c r="AE351" s="290">
        <v>0</v>
      </c>
      <c r="AF351" s="535">
        <v>0</v>
      </c>
    </row>
    <row r="352" spans="1:32 16384:16384" ht="58.5" customHeight="1" x14ac:dyDescent="0.25">
      <c r="A352" s="183" t="s">
        <v>495</v>
      </c>
      <c r="B352" s="529" t="s">
        <v>495</v>
      </c>
      <c r="C352" s="532" t="s">
        <v>2179</v>
      </c>
      <c r="D352" s="153">
        <v>4</v>
      </c>
      <c r="E352" s="153" t="s">
        <v>467</v>
      </c>
      <c r="F352" s="153" t="s">
        <v>495</v>
      </c>
      <c r="G352" s="153" t="s">
        <v>19</v>
      </c>
      <c r="H352" s="153">
        <v>0</v>
      </c>
      <c r="I352" s="153">
        <v>0</v>
      </c>
      <c r="J352" s="153">
        <v>0</v>
      </c>
      <c r="K352" s="153" t="s">
        <v>19</v>
      </c>
      <c r="L352" s="153">
        <v>0</v>
      </c>
      <c r="M352" s="153" t="s">
        <v>19</v>
      </c>
      <c r="N352" s="153" t="s">
        <v>492</v>
      </c>
      <c r="O352" s="153" t="s">
        <v>19</v>
      </c>
      <c r="P352" s="153" t="str">
        <f>VLOOKUP($F352,'Plan de acci�n consolidado 2025'!$G$4:$X$484,11,0)</f>
        <v>Ejecutar el plan anual de auditoría aprobado por el  Comité de Coordinación de Control Interno (Informes de auditorías internas basadas en riesgos, informes de auditorías SIGI e informes de cumplimiento realizados)
Entregable:  Plan Anual de auditorias con seguimiento y sus respectivas evidencias</v>
      </c>
      <c r="Q352" s="153">
        <f>VLOOKUP($F352,'Plan de acci�n consolidado 2025'!$G$4:$X$484,12,0)</f>
        <v>80</v>
      </c>
      <c r="R352" s="153">
        <f>VLOOKUP($F352,'Plan de acci�n consolidado 2025'!$G$4:$X$484,13,0)</f>
        <v>100</v>
      </c>
      <c r="S352" s="153" t="str">
        <f>VLOOKUP($F352,'Plan de acci�n consolidado 2025'!$G$4:$X$484,14,0)</f>
        <v>Porcentual</v>
      </c>
      <c r="T352" s="153" t="str">
        <f>VLOOKUP($F352,'Plan de acci�n consolidado 2025'!$G$4:$X$484,15,0)</f>
        <v>% de plan ejecutado / 100% de plan a ejecutar</v>
      </c>
      <c r="U352" s="182">
        <f>VLOOKUP($F352,'Plan de acci�n consolidado 2025'!$G$4:$X$484,16,0)</f>
        <v>45659</v>
      </c>
      <c r="V352" s="182">
        <f>VLOOKUP($F352,'Plan de acci�n consolidado 2025'!$G$4:$X$484,17,0)</f>
        <v>46022</v>
      </c>
      <c r="W352" s="153" t="str">
        <f>VLOOKUP($F352,'Plan de acci�n consolidado 2025'!$G$4:$X$484,18,0)</f>
        <v>50-OFICINA DE CONTROL INTERNO</v>
      </c>
      <c r="X352" s="153">
        <v>40</v>
      </c>
      <c r="Y352" s="153">
        <v>60</v>
      </c>
      <c r="Z352" s="153" t="s">
        <v>2180</v>
      </c>
      <c r="AA352" s="291"/>
      <c r="AB352" s="292">
        <v>60</v>
      </c>
      <c r="AC352" s="292" t="s">
        <v>2181</v>
      </c>
      <c r="AD352" s="291"/>
      <c r="AE352" s="292">
        <v>0</v>
      </c>
      <c r="AF352" s="533">
        <v>24</v>
      </c>
    </row>
    <row r="353" spans="1:32 16384:16384" ht="58.5" customHeight="1" x14ac:dyDescent="0.25">
      <c r="A353" s="66" t="s">
        <v>496</v>
      </c>
      <c r="B353" s="288" t="s">
        <v>496</v>
      </c>
      <c r="C353" s="532" t="s">
        <v>2179</v>
      </c>
      <c r="D353" s="153">
        <v>4</v>
      </c>
      <c r="E353" s="153" t="s">
        <v>467</v>
      </c>
      <c r="F353" s="153" t="s">
        <v>496</v>
      </c>
      <c r="G353" s="153" t="s">
        <v>19</v>
      </c>
      <c r="H353" s="153">
        <v>0</v>
      </c>
      <c r="I353" s="153">
        <v>0</v>
      </c>
      <c r="J353" s="153">
        <v>0</v>
      </c>
      <c r="K353" s="153" t="s">
        <v>19</v>
      </c>
      <c r="L353" s="153">
        <v>0</v>
      </c>
      <c r="M353" s="153" t="s">
        <v>19</v>
      </c>
      <c r="N353" s="153" t="s">
        <v>492</v>
      </c>
      <c r="O353" s="153" t="s">
        <v>19</v>
      </c>
      <c r="P353" s="153" t="str">
        <f>VLOOKUP($F353,'Plan de acci�n consolidado 2025'!$G$4:$X$484,11,0)</f>
        <v>Presentar ante el Comité de Coordinación de Control Interno el resultado del cumplimiento del Plan Anual de Auditorías (actas/diapositivas del CICCI firmadas semestralmente por Superintendente y jefe OCI) 
Entregable: (actas del CICCI firmadas semestralmente por Superintendente y jefe OCI)</v>
      </c>
      <c r="Q353" s="153">
        <f>VLOOKUP($F353,'Plan de acci�n consolidado 2025'!$G$4:$X$484,12,0)</f>
        <v>20</v>
      </c>
      <c r="R353" s="153">
        <f>VLOOKUP($F353,'Plan de acci�n consolidado 2025'!$G$4:$X$484,13,0)</f>
        <v>2</v>
      </c>
      <c r="S353" s="153" t="str">
        <f>VLOOKUP($F353,'Plan de acci�n consolidado 2025'!$G$4:$X$484,14,0)</f>
        <v>Númerica</v>
      </c>
      <c r="T353" s="153" t="str">
        <f>VLOOKUP($F353,'Plan de acci�n consolidado 2025'!$G$4:$X$484,15,0)</f>
        <v># de Comités ejecutados / 2 Comités Programados</v>
      </c>
      <c r="U353" s="182">
        <f>VLOOKUP($F353,'Plan de acci�n consolidado 2025'!$G$4:$X$484,16,0)</f>
        <v>45811</v>
      </c>
      <c r="V353" s="182">
        <f>VLOOKUP($F353,'Plan de acci�n consolidado 2025'!$G$4:$X$484,17,0)</f>
        <v>46022</v>
      </c>
      <c r="W353" s="153" t="str">
        <f>VLOOKUP($F353,'Plan de acci�n consolidado 2025'!$G$4:$X$484,18,0)</f>
        <v>50-OFICINA DE CONTROL INTERNO</v>
      </c>
      <c r="X353" s="153">
        <v>10</v>
      </c>
      <c r="Y353" s="153">
        <v>0</v>
      </c>
      <c r="Z353" s="153">
        <v>0</v>
      </c>
      <c r="AA353" s="291"/>
      <c r="AB353" s="292">
        <v>0</v>
      </c>
      <c r="AC353" s="292">
        <v>0</v>
      </c>
      <c r="AD353" s="291"/>
      <c r="AE353" s="292">
        <v>0</v>
      </c>
      <c r="AF353" s="533">
        <v>0</v>
      </c>
      <c r="XFD353" s="66"/>
    </row>
    <row r="354" spans="1:32 16384:16384" ht="58.5" customHeight="1" x14ac:dyDescent="0.25">
      <c r="A354" s="183" t="s">
        <v>498</v>
      </c>
      <c r="B354" s="528" t="s">
        <v>498</v>
      </c>
      <c r="C354" s="534" t="s">
        <v>2179</v>
      </c>
      <c r="D354" s="174">
        <v>4</v>
      </c>
      <c r="E354" s="174" t="s">
        <v>460</v>
      </c>
      <c r="F354" s="174" t="s">
        <v>498</v>
      </c>
      <c r="G354" s="174" t="s">
        <v>462</v>
      </c>
      <c r="H354" s="174" t="s">
        <v>59</v>
      </c>
      <c r="I354" s="174" t="s">
        <v>1731</v>
      </c>
      <c r="J354" s="174" t="s">
        <v>1389</v>
      </c>
      <c r="K354" s="174" t="s">
        <v>1812</v>
      </c>
      <c r="L354" s="174">
        <v>0</v>
      </c>
      <c r="M354" s="174" t="s">
        <v>19</v>
      </c>
      <c r="N354" s="174" t="s">
        <v>492</v>
      </c>
      <c r="O354" s="174">
        <v>0</v>
      </c>
      <c r="P354" s="174" t="str">
        <f>VLOOKUP($F354,'Plan de acci�n consolidado 2025'!$G$4:$X$484,11,0)</f>
        <v>Seguimiento Planes de trabajo MIPG en el marco de la Política Control Interno, con seguimiento realizado y radicado ante la OAP  (Informe)Entregable: (Informes de seguimiento  a la implementación y actas del comité)</v>
      </c>
      <c r="Q354" s="174">
        <f>VLOOKUP($F354,'Plan de acci�n consolidado 2025'!$G$4:$X$484,12,0)</f>
        <v>25</v>
      </c>
      <c r="R354" s="174">
        <f>VLOOKUP($F354,'Plan de acci�n consolidado 2025'!$G$4:$X$484,13,0)</f>
        <v>1</v>
      </c>
      <c r="S354" s="174" t="str">
        <f>VLOOKUP($F354,'Plan de acci�n consolidado 2025'!$G$4:$X$484,14,0)</f>
        <v>Númerica</v>
      </c>
      <c r="T354" s="174" t="str">
        <f>VLOOKUP($F354,'Plan de acci�n consolidado 2025'!$G$4:$X$484,15,0)</f>
        <v># de Informe realizado y presentado / 1 Informe programado</v>
      </c>
      <c r="U354" s="175">
        <f>VLOOKUP($F354,'Plan de acci�n consolidado 2025'!$G$4:$X$484,16,0)</f>
        <v>45748</v>
      </c>
      <c r="V354" s="175">
        <f>VLOOKUP($F354,'Plan de acci�n consolidado 2025'!$G$4:$X$484,17,0)</f>
        <v>45869</v>
      </c>
      <c r="W354" s="174" t="str">
        <f>VLOOKUP($F354,'Plan de acci�n consolidado 2025'!$G$4:$X$484,18,0)</f>
        <v>50-OFICINA DE CONTROL INTERNO</v>
      </c>
      <c r="X354" s="174">
        <v>25</v>
      </c>
      <c r="Y354" s="174">
        <v>100</v>
      </c>
      <c r="Z354" s="174" t="s">
        <v>2182</v>
      </c>
      <c r="AA354" s="289">
        <v>45768</v>
      </c>
      <c r="AB354" s="290">
        <v>100</v>
      </c>
      <c r="AC354" s="290" t="s">
        <v>2183</v>
      </c>
      <c r="AD354" s="289">
        <v>45804</v>
      </c>
      <c r="AE354" s="290">
        <v>100</v>
      </c>
      <c r="AF354" s="535">
        <v>25</v>
      </c>
    </row>
    <row r="355" spans="1:32 16384:16384" ht="58.5" customHeight="1" x14ac:dyDescent="0.25">
      <c r="A355" s="183" t="s">
        <v>500</v>
      </c>
      <c r="B355" s="529" t="s">
        <v>500</v>
      </c>
      <c r="C355" s="532" t="s">
        <v>2179</v>
      </c>
      <c r="D355" s="153">
        <v>4</v>
      </c>
      <c r="E355" s="153" t="s">
        <v>467</v>
      </c>
      <c r="F355" s="153" t="s">
        <v>500</v>
      </c>
      <c r="G355" s="153" t="s">
        <v>19</v>
      </c>
      <c r="H355" s="153">
        <v>0</v>
      </c>
      <c r="I355" s="153">
        <v>0</v>
      </c>
      <c r="J355" s="153">
        <v>0</v>
      </c>
      <c r="K355" s="153" t="s">
        <v>19</v>
      </c>
      <c r="L355" s="153">
        <v>0</v>
      </c>
      <c r="M355" s="153" t="s">
        <v>19</v>
      </c>
      <c r="N355" s="153" t="s">
        <v>492</v>
      </c>
      <c r="O355" s="153" t="s">
        <v>19</v>
      </c>
      <c r="P355" s="153" t="str">
        <f>VLOOKUP($F355,'Plan de acci�n consolidado 2025'!$G$4:$X$484,11,0)</f>
        <v>Realizar seguimiento a  los Planes de trabajo MIPG que afectan a la Política Control Interno, conforme a las recomendaciones del FURAG (Correo de solicitud de información a las áreas frente a los seguimientos de las MIPG cuando aplique)</v>
      </c>
      <c r="Q355" s="153">
        <f>VLOOKUP($F355,'Plan de acci�n consolidado 2025'!$G$4:$X$484,12,0)</f>
        <v>80</v>
      </c>
      <c r="R355" s="153">
        <f>VLOOKUP($F355,'Plan de acci�n consolidado 2025'!$G$4:$X$484,13,0)</f>
        <v>1</v>
      </c>
      <c r="S355" s="153" t="str">
        <f>VLOOKUP($F355,'Plan de acci�n consolidado 2025'!$G$4:$X$484,14,0)</f>
        <v>Númerica</v>
      </c>
      <c r="T355" s="153" t="str">
        <f>VLOOKUP($F355,'Plan de acci�n consolidado 2025'!$G$4:$X$484,15,0)</f>
        <v># de Informe realizado / 1 Informe programado</v>
      </c>
      <c r="U355" s="182">
        <f>VLOOKUP($F355,'Plan de acci�n consolidado 2025'!$G$4:$X$484,16,0)</f>
        <v>45748</v>
      </c>
      <c r="V355" s="182">
        <f>VLOOKUP($F355,'Plan de acci�n consolidado 2025'!$G$4:$X$484,17,0)</f>
        <v>45869</v>
      </c>
      <c r="W355" s="153" t="str">
        <f>VLOOKUP($F355,'Plan de acci�n consolidado 2025'!$G$4:$X$484,18,0)</f>
        <v>50-OFICINA DE CONTROL INTERNO</v>
      </c>
      <c r="X355" s="153">
        <v>20</v>
      </c>
      <c r="Y355" s="153">
        <v>100</v>
      </c>
      <c r="Z355" s="153" t="s">
        <v>2184</v>
      </c>
      <c r="AA355" s="291">
        <v>45869</v>
      </c>
      <c r="AB355" s="292">
        <v>100</v>
      </c>
      <c r="AC355" s="292" t="s">
        <v>2185</v>
      </c>
      <c r="AD355" s="291">
        <v>45733</v>
      </c>
      <c r="AE355" s="292">
        <v>100</v>
      </c>
      <c r="AF355" s="533">
        <v>20</v>
      </c>
    </row>
    <row r="356" spans="1:32 16384:16384" ht="58.5" customHeight="1" x14ac:dyDescent="0.25">
      <c r="A356" s="183" t="s">
        <v>501</v>
      </c>
      <c r="B356" s="529" t="s">
        <v>501</v>
      </c>
      <c r="C356" s="532" t="s">
        <v>2179</v>
      </c>
      <c r="D356" s="153">
        <v>4</v>
      </c>
      <c r="E356" s="153" t="s">
        <v>467</v>
      </c>
      <c r="F356" s="153" t="s">
        <v>501</v>
      </c>
      <c r="G356" s="153" t="s">
        <v>19</v>
      </c>
      <c r="H356" s="153">
        <v>0</v>
      </c>
      <c r="I356" s="153">
        <v>0</v>
      </c>
      <c r="J356" s="153">
        <v>0</v>
      </c>
      <c r="K356" s="153" t="s">
        <v>19</v>
      </c>
      <c r="L356" s="153">
        <v>0</v>
      </c>
      <c r="M356" s="153" t="s">
        <v>19</v>
      </c>
      <c r="N356" s="153" t="s">
        <v>492</v>
      </c>
      <c r="O356" s="153" t="s">
        <v>19</v>
      </c>
      <c r="P356" s="153" t="str">
        <f>VLOOKUP($F356,'Plan de acci�n consolidado 2025'!$G$4:$X$484,11,0)</f>
        <v>Elaborar y presentar al Comité Institucional de Gestión y Desempeño el informe de seguimiento a la implementación del MIPG (Actas de CIGD)</v>
      </c>
      <c r="Q356" s="153">
        <f>VLOOKUP($F356,'Plan de acci�n consolidado 2025'!$G$4:$X$484,12,0)</f>
        <v>20</v>
      </c>
      <c r="R356" s="153">
        <f>VLOOKUP($F356,'Plan de acci�n consolidado 2025'!$G$4:$X$484,13,0)</f>
        <v>1</v>
      </c>
      <c r="S356" s="153" t="str">
        <f>VLOOKUP($F356,'Plan de acci�n consolidado 2025'!$G$4:$X$484,14,0)</f>
        <v>Númerica</v>
      </c>
      <c r="T356" s="153" t="str">
        <f>VLOOKUP($F356,'Plan de acci�n consolidado 2025'!$G$4:$X$484,15,0)</f>
        <v># de Acta presentada / 1 Acta programada</v>
      </c>
      <c r="U356" s="182">
        <f>VLOOKUP($F356,'Plan de acci�n consolidado 2025'!$G$4:$X$484,16,0)</f>
        <v>45748</v>
      </c>
      <c r="V356" s="182">
        <f>VLOOKUP($F356,'Plan de acci�n consolidado 2025'!$G$4:$X$484,17,0)</f>
        <v>45869</v>
      </c>
      <c r="W356" s="153" t="str">
        <f>VLOOKUP($F356,'Plan de acci�n consolidado 2025'!$G$4:$X$484,18,0)</f>
        <v>50-OFICINA DE CONTROL INTERNO</v>
      </c>
      <c r="X356" s="153">
        <v>5</v>
      </c>
      <c r="Y356" s="153">
        <v>100</v>
      </c>
      <c r="Z356" s="153" t="s">
        <v>2186</v>
      </c>
      <c r="AA356" s="291">
        <v>45869</v>
      </c>
      <c r="AB356" s="292">
        <v>100</v>
      </c>
      <c r="AC356" s="292" t="s">
        <v>2185</v>
      </c>
      <c r="AD356" s="291">
        <v>45804</v>
      </c>
      <c r="AE356" s="292">
        <v>100</v>
      </c>
      <c r="AF356" s="533">
        <v>5</v>
      </c>
    </row>
    <row r="357" spans="1:32 16384:16384" ht="58.5" customHeight="1" x14ac:dyDescent="0.25">
      <c r="A357" s="183" t="s">
        <v>502</v>
      </c>
      <c r="B357" s="528" t="s">
        <v>502</v>
      </c>
      <c r="C357" s="534" t="s">
        <v>2179</v>
      </c>
      <c r="D357" s="174">
        <v>4</v>
      </c>
      <c r="E357" s="174" t="s">
        <v>460</v>
      </c>
      <c r="F357" s="174" t="s">
        <v>502</v>
      </c>
      <c r="G357" s="174" t="s">
        <v>462</v>
      </c>
      <c r="H357" s="174" t="s">
        <v>59</v>
      </c>
      <c r="I357" s="174" t="s">
        <v>1731</v>
      </c>
      <c r="J357" s="174" t="s">
        <v>1389</v>
      </c>
      <c r="K357" s="174" t="s">
        <v>19</v>
      </c>
      <c r="L357" s="174">
        <v>0</v>
      </c>
      <c r="M357" s="174" t="s">
        <v>19</v>
      </c>
      <c r="N357" s="174" t="s">
        <v>492</v>
      </c>
      <c r="O357" s="174">
        <v>0</v>
      </c>
      <c r="P357" s="174" t="str">
        <f>VLOOKUP($F357,'Plan de acci�n consolidado 2025'!$G$4:$X$484,11,0)</f>
        <v>Objetivos estratégicos y orientaciones PND, evaluados frente a la planeación 2025 y el PES (Informe elaborado y enviado a Despacho y OAP/memorando o correo)</v>
      </c>
      <c r="Q357" s="174">
        <f>VLOOKUP($F357,'Plan de acci�n consolidado 2025'!$G$4:$X$484,12,0)</f>
        <v>25</v>
      </c>
      <c r="R357" s="174">
        <f>VLOOKUP($F357,'Plan de acci�n consolidado 2025'!$G$4:$X$484,13,0)</f>
        <v>1</v>
      </c>
      <c r="S357" s="174" t="str">
        <f>VLOOKUP($F357,'Plan de acci�n consolidado 2025'!$G$4:$X$484,14,0)</f>
        <v>Númerica</v>
      </c>
      <c r="T357" s="174" t="str">
        <f>VLOOKUP($F357,'Plan de acci�n consolidado 2025'!$G$4:$X$484,15,0)</f>
        <v># de Informe radicado / 1 Informe programado</v>
      </c>
      <c r="U357" s="175">
        <f>VLOOKUP($F357,'Plan de acci�n consolidado 2025'!$G$4:$X$484,16,0)</f>
        <v>45707</v>
      </c>
      <c r="V357" s="175">
        <f>VLOOKUP($F357,'Plan de acci�n consolidado 2025'!$G$4:$X$484,17,0)</f>
        <v>45873</v>
      </c>
      <c r="W357" s="174" t="str">
        <f>VLOOKUP($F357,'Plan de acci�n consolidado 2025'!$G$4:$X$484,18,0)</f>
        <v>50-OFICINA DE CONTROL INTERNO</v>
      </c>
      <c r="X357" s="174">
        <v>25</v>
      </c>
      <c r="Y357" s="174">
        <v>100</v>
      </c>
      <c r="Z357" s="174" t="s">
        <v>2187</v>
      </c>
      <c r="AA357" s="289">
        <v>45873</v>
      </c>
      <c r="AB357" s="290">
        <v>100</v>
      </c>
      <c r="AC357" s="290" t="s">
        <v>2188</v>
      </c>
      <c r="AD357" s="289">
        <v>45873</v>
      </c>
      <c r="AE357" s="290">
        <v>100</v>
      </c>
      <c r="AF357" s="535">
        <v>25</v>
      </c>
    </row>
    <row r="358" spans="1:32 16384:16384" ht="58.5" customHeight="1" x14ac:dyDescent="0.25">
      <c r="A358" s="66" t="s">
        <v>504</v>
      </c>
      <c r="B358" s="288" t="s">
        <v>504</v>
      </c>
      <c r="C358" s="532" t="s">
        <v>2179</v>
      </c>
      <c r="D358" s="153">
        <v>4</v>
      </c>
      <c r="E358" s="153" t="s">
        <v>467</v>
      </c>
      <c r="F358" s="153" t="s">
        <v>504</v>
      </c>
      <c r="G358" s="153" t="s">
        <v>19</v>
      </c>
      <c r="H358" s="153">
        <v>0</v>
      </c>
      <c r="I358" s="153">
        <v>0</v>
      </c>
      <c r="J358" s="153">
        <v>0</v>
      </c>
      <c r="K358" s="153" t="s">
        <v>19</v>
      </c>
      <c r="L358" s="153">
        <v>0</v>
      </c>
      <c r="M358" s="153" t="s">
        <v>19</v>
      </c>
      <c r="N358" s="153" t="s">
        <v>492</v>
      </c>
      <c r="O358" s="153" t="s">
        <v>19</v>
      </c>
      <c r="P358" s="153" t="str">
        <f>VLOOKUP($F358,'Plan de acci�n consolidado 2025'!$G$4:$X$484,11,0)</f>
        <v>Evaluar el cumplimiento de compromisos que la Superintendencia  tiene en el Plan Estratégico Sectorial frente a los objetivos estratégicos del ministerio (informe con los resultados de la evaluación elaborado)</v>
      </c>
      <c r="Q358" s="153">
        <f>VLOOKUP($F358,'Plan de acci�n consolidado 2025'!$G$4:$X$484,12,0)</f>
        <v>80</v>
      </c>
      <c r="R358" s="153">
        <f>VLOOKUP($F358,'Plan de acci�n consolidado 2025'!$G$4:$X$484,13,0)</f>
        <v>1</v>
      </c>
      <c r="S358" s="153" t="str">
        <f>VLOOKUP($F358,'Plan de acci�n consolidado 2025'!$G$4:$X$484,14,0)</f>
        <v>Númerica</v>
      </c>
      <c r="T358" s="153" t="str">
        <f>VLOOKUP($F358,'Plan de acci�n consolidado 2025'!$G$4:$X$484,15,0)</f>
        <v># de Documento soporte realizado / 1 Documento soporte programado</v>
      </c>
      <c r="U358" s="182">
        <f>VLOOKUP($F358,'Plan de acci�n consolidado 2025'!$G$4:$X$484,16,0)</f>
        <v>45707</v>
      </c>
      <c r="V358" s="182">
        <f>VLOOKUP($F358,'Plan de acci�n consolidado 2025'!$G$4:$X$484,17,0)</f>
        <v>45873</v>
      </c>
      <c r="W358" s="153" t="str">
        <f>VLOOKUP($F358,'Plan de acci�n consolidado 2025'!$G$4:$X$484,18,0)</f>
        <v>50-OFICINA DE CONTROL INTERNO</v>
      </c>
      <c r="X358" s="153">
        <v>20</v>
      </c>
      <c r="Y358" s="153">
        <v>100</v>
      </c>
      <c r="Z358" s="153" t="s">
        <v>2189</v>
      </c>
      <c r="AA358" s="291">
        <v>45873</v>
      </c>
      <c r="AB358" s="292">
        <v>100</v>
      </c>
      <c r="AC358" s="292" t="s">
        <v>2190</v>
      </c>
      <c r="AD358" s="291">
        <v>45769</v>
      </c>
      <c r="AE358" s="292">
        <v>100</v>
      </c>
      <c r="AF358" s="533">
        <v>20</v>
      </c>
      <c r="XFD358" s="66"/>
    </row>
    <row r="359" spans="1:32 16384:16384" ht="58.5" customHeight="1" x14ac:dyDescent="0.25">
      <c r="A359" s="183" t="s">
        <v>507</v>
      </c>
      <c r="B359" s="529" t="s">
        <v>507</v>
      </c>
      <c r="C359" s="532" t="s">
        <v>2179</v>
      </c>
      <c r="D359" s="153">
        <v>4</v>
      </c>
      <c r="E359" s="153" t="s">
        <v>467</v>
      </c>
      <c r="F359" s="153" t="s">
        <v>507</v>
      </c>
      <c r="G359" s="153" t="s">
        <v>19</v>
      </c>
      <c r="H359" s="153">
        <v>0</v>
      </c>
      <c r="I359" s="153">
        <v>0</v>
      </c>
      <c r="J359" s="153">
        <v>0</v>
      </c>
      <c r="K359" s="153" t="s">
        <v>19</v>
      </c>
      <c r="L359" s="153">
        <v>0</v>
      </c>
      <c r="M359" s="153" t="s">
        <v>19</v>
      </c>
      <c r="N359" s="153" t="e">
        <v>#REF!</v>
      </c>
      <c r="O359" s="153" t="s">
        <v>19</v>
      </c>
      <c r="P359" s="153" t="str">
        <f>VLOOKUP($F359,'Plan de acci�n consolidado 2025'!$G$4:$X$484,11,0)</f>
        <v>Elaborar y radicar ante los responsables, el informe. (informe con los resultados de la evaluación elaborado y radicado al Superintendente y OAP / Correo-Memorando)</v>
      </c>
      <c r="Q359" s="153">
        <f>VLOOKUP($F359,'Plan de acci�n consolidado 2025'!$G$4:$X$484,12,0)</f>
        <v>20</v>
      </c>
      <c r="R359" s="153">
        <f>VLOOKUP($F359,'Plan de acci�n consolidado 2025'!$G$4:$X$484,13,0)</f>
        <v>1</v>
      </c>
      <c r="S359" s="153" t="str">
        <f>VLOOKUP($F359,'Plan de acci�n consolidado 2025'!$G$4:$X$484,14,0)</f>
        <v>Númerica</v>
      </c>
      <c r="T359" s="153" t="str">
        <f>VLOOKUP($F359,'Plan de acci�n consolidado 2025'!$G$4:$X$484,15,0)</f>
        <v># de Informe radicado / 1 Informe programado</v>
      </c>
      <c r="U359" s="182">
        <f>VLOOKUP($F359,'Plan de acci�n consolidado 2025'!$G$4:$X$484,16,0)</f>
        <v>45707</v>
      </c>
      <c r="V359" s="182">
        <f>VLOOKUP($F359,'Plan de acci�n consolidado 2025'!$G$4:$X$484,17,0)</f>
        <v>45873</v>
      </c>
      <c r="W359" s="153" t="str">
        <f>VLOOKUP($F359,'Plan de acci�n consolidado 2025'!$G$4:$X$484,18,0)</f>
        <v>50-OFICINA DE CONTROL INTERNO</v>
      </c>
      <c r="X359" s="153">
        <v>5</v>
      </c>
      <c r="Y359" s="153">
        <v>100</v>
      </c>
      <c r="Z359" s="153" t="s">
        <v>2191</v>
      </c>
      <c r="AA359" s="291">
        <v>45873</v>
      </c>
      <c r="AB359" s="292">
        <v>100</v>
      </c>
      <c r="AC359" s="292" t="s">
        <v>2192</v>
      </c>
      <c r="AD359" s="291">
        <v>45769</v>
      </c>
      <c r="AE359" s="292">
        <v>100</v>
      </c>
      <c r="AF359" s="533">
        <v>5</v>
      </c>
    </row>
    <row r="360" spans="1:32 16384:16384" ht="58.5" customHeight="1" x14ac:dyDescent="0.25">
      <c r="A360" s="183" t="s">
        <v>909</v>
      </c>
      <c r="B360" s="528" t="s">
        <v>909</v>
      </c>
      <c r="C360" s="534" t="s">
        <v>2388</v>
      </c>
      <c r="D360" s="174">
        <v>2</v>
      </c>
      <c r="E360" s="174" t="s">
        <v>460</v>
      </c>
      <c r="F360" s="174" t="s">
        <v>909</v>
      </c>
      <c r="G360" s="174" t="s">
        <v>462</v>
      </c>
      <c r="H360" s="174" t="s">
        <v>59</v>
      </c>
      <c r="I360" s="174" t="s">
        <v>1731</v>
      </c>
      <c r="J360" s="174" t="s">
        <v>1389</v>
      </c>
      <c r="K360" s="174" t="s">
        <v>19</v>
      </c>
      <c r="L360" s="174">
        <v>0</v>
      </c>
      <c r="M360" s="174" t="s">
        <v>22</v>
      </c>
      <c r="N360" s="174" t="s">
        <v>695</v>
      </c>
      <c r="O360" s="174">
        <v>0</v>
      </c>
      <c r="P360" s="174" t="str">
        <f>VLOOKUP($F360,'Plan de acci�n consolidado 2025'!$G$4:$X$484,11,0)</f>
        <v>Estrategia Integral de Relacionamiento Ciudadano, orientada al fortalecimiento de la relación entre la entidad y los ciudadanos, promoviendo la participación, el servicio eficiente y la confianza mutua, ejecutada (Informe de actividades realizadas )</v>
      </c>
      <c r="Q360" s="174">
        <f>VLOOKUP($F360,'Plan de acci�n consolidado 2025'!$G$4:$X$484,12,0)</f>
        <v>30</v>
      </c>
      <c r="R360" s="174">
        <f>VLOOKUP($F360,'Plan de acci�n consolidado 2025'!$G$4:$X$484,13,0)</f>
        <v>100</v>
      </c>
      <c r="S360" s="174" t="str">
        <f>VLOOKUP($F360,'Plan de acci�n consolidado 2025'!$G$4:$X$484,14,0)</f>
        <v>Porcentual</v>
      </c>
      <c r="T360" s="174" t="str">
        <f>VLOOKUP($F360,'Plan de acci�n consolidado 2025'!$G$4:$X$484,15,0)</f>
        <v>% de  % de plan ejecutado / 100% de % de plan a ejecutar</v>
      </c>
      <c r="U360" s="175">
        <f>VLOOKUP($F360,'Plan de acci�n consolidado 2025'!$G$4:$X$484,16,0)</f>
        <v>45672</v>
      </c>
      <c r="V360" s="175">
        <f>VLOOKUP($F360,'Plan de acci�n consolidado 2025'!$G$4:$X$484,17,0)</f>
        <v>45975</v>
      </c>
      <c r="W360" s="174" t="str">
        <f>VLOOKUP($F360,'Plan de acci�n consolidado 2025'!$G$4:$X$484,18,0)</f>
        <v>72-GRUPO DE TRABAJO DE ATENCION AL CIUDADANO</v>
      </c>
      <c r="X360" s="174">
        <v>30</v>
      </c>
      <c r="Y360" s="174">
        <v>0</v>
      </c>
      <c r="Z360" s="174" t="s">
        <v>2389</v>
      </c>
      <c r="AA360" s="289"/>
      <c r="AB360" s="290">
        <v>0</v>
      </c>
      <c r="AC360" s="290" t="s">
        <v>2390</v>
      </c>
      <c r="AD360" s="289"/>
      <c r="AE360" s="290">
        <v>0</v>
      </c>
      <c r="AF360" s="535">
        <v>0</v>
      </c>
    </row>
    <row r="361" spans="1:32 16384:16384" ht="58.5" customHeight="1" x14ac:dyDescent="0.25">
      <c r="A361" s="66" t="s">
        <v>910</v>
      </c>
      <c r="B361" s="288" t="s">
        <v>910</v>
      </c>
      <c r="C361" s="532" t="s">
        <v>2388</v>
      </c>
      <c r="D361" s="153">
        <v>2</v>
      </c>
      <c r="E361" s="153" t="s">
        <v>467</v>
      </c>
      <c r="F361" s="153" t="s">
        <v>910</v>
      </c>
      <c r="G361" s="153" t="s">
        <v>19</v>
      </c>
      <c r="H361" s="153">
        <v>0</v>
      </c>
      <c r="I361" s="153">
        <v>0</v>
      </c>
      <c r="J361" s="153">
        <v>0</v>
      </c>
      <c r="K361" s="153" t="s">
        <v>19</v>
      </c>
      <c r="L361" s="153">
        <v>0</v>
      </c>
      <c r="M361" s="153" t="s">
        <v>19</v>
      </c>
      <c r="N361" s="153" t="s">
        <v>695</v>
      </c>
      <c r="O361" s="153" t="s">
        <v>19</v>
      </c>
      <c r="P361" s="153" t="str">
        <f>VLOOKUP($F361,'Plan de acci�n consolidado 2025'!$G$4:$X$484,11,0)</f>
        <v>Diseñar la estrategia de relacionamiento con la ciudadanía SIC 2025  que incluya el plan de trabajo para su ejecución (Documento de estrategia que incluya plan de trabajo)</v>
      </c>
      <c r="Q361" s="153">
        <f>VLOOKUP($F361,'Plan de acci�n consolidado 2025'!$G$4:$X$484,12,0)</f>
        <v>10</v>
      </c>
      <c r="R361" s="153">
        <f>VLOOKUP($F361,'Plan de acci�n consolidado 2025'!$G$4:$X$484,13,0)</f>
        <v>1</v>
      </c>
      <c r="S361" s="153" t="str">
        <f>VLOOKUP($F361,'Plan de acci�n consolidado 2025'!$G$4:$X$484,14,0)</f>
        <v>Númerica</v>
      </c>
      <c r="T361" s="153" t="str">
        <f>VLOOKUP($F361,'Plan de acci�n consolidado 2025'!$G$4:$X$484,15,0)</f>
        <v># de estrategias de relacionamiento diseñadas / 1 Estrategias de relacionamiento a diseñar</v>
      </c>
      <c r="U361" s="182">
        <f>VLOOKUP($F361,'Plan de acci�n consolidado 2025'!$G$4:$X$484,16,0)</f>
        <v>45672</v>
      </c>
      <c r="V361" s="182">
        <f>VLOOKUP($F361,'Plan de acci�n consolidado 2025'!$G$4:$X$484,17,0)</f>
        <v>45706</v>
      </c>
      <c r="W361" s="153" t="str">
        <f>VLOOKUP($F361,'Plan de acci�n consolidado 2025'!$G$4:$X$484,18,0)</f>
        <v>72-GRUPO DE TRABAJO DE ATENCION AL CIUDADANO</v>
      </c>
      <c r="X361" s="153">
        <v>3</v>
      </c>
      <c r="Y361" s="153">
        <v>100</v>
      </c>
      <c r="Z361" s="153" t="s">
        <v>2391</v>
      </c>
      <c r="AA361" s="291">
        <v>45706</v>
      </c>
      <c r="AB361" s="292">
        <v>100</v>
      </c>
      <c r="AC361" s="292" t="s">
        <v>2392</v>
      </c>
      <c r="AD361" s="291">
        <v>45706</v>
      </c>
      <c r="AE361" s="292">
        <v>100</v>
      </c>
      <c r="AF361" s="533">
        <v>3</v>
      </c>
      <c r="XFD361" s="66"/>
    </row>
    <row r="362" spans="1:32 16384:16384" ht="58.5" customHeight="1" x14ac:dyDescent="0.25">
      <c r="A362" s="183" t="s">
        <v>912</v>
      </c>
      <c r="B362" s="529" t="s">
        <v>912</v>
      </c>
      <c r="C362" s="532" t="s">
        <v>2388</v>
      </c>
      <c r="D362" s="153">
        <v>2</v>
      </c>
      <c r="E362" s="153" t="s">
        <v>467</v>
      </c>
      <c r="F362" s="153" t="s">
        <v>912</v>
      </c>
      <c r="G362" s="153" t="s">
        <v>19</v>
      </c>
      <c r="H362" s="153">
        <v>0</v>
      </c>
      <c r="I362" s="153">
        <v>0</v>
      </c>
      <c r="J362" s="153">
        <v>0</v>
      </c>
      <c r="K362" s="153" t="s">
        <v>19</v>
      </c>
      <c r="L362" s="153">
        <v>0</v>
      </c>
      <c r="M362" s="153" t="s">
        <v>19</v>
      </c>
      <c r="N362" s="153" t="s">
        <v>695</v>
      </c>
      <c r="O362" s="153" t="s">
        <v>19</v>
      </c>
      <c r="P362" s="153" t="str">
        <f>VLOOKUP($F362,'Plan de acci�n consolidado 2025'!$G$4:$X$484,11,0)</f>
        <v>Comunicar a los grupos de valor la Estrategia de relacionamiento diseñada  (Capturas de pantalla de la divulgación en la página web y redes sociales)</v>
      </c>
      <c r="Q362" s="153">
        <f>VLOOKUP($F362,'Plan de acci�n consolidado 2025'!$G$4:$X$484,12,0)</f>
        <v>10</v>
      </c>
      <c r="R362" s="153">
        <f>VLOOKUP($F362,'Plan de acci�n consolidado 2025'!$G$4:$X$484,13,0)</f>
        <v>1</v>
      </c>
      <c r="S362" s="153" t="str">
        <f>VLOOKUP($F362,'Plan de acci�n consolidado 2025'!$G$4:$X$484,14,0)</f>
        <v>Númerica</v>
      </c>
      <c r="T362" s="153" t="str">
        <f>VLOOKUP($F362,'Plan de acci�n consolidado 2025'!$G$4:$X$484,15,0)</f>
        <v># de estrategias de relacionamiento divulgadas / 1 estrategias de relacionamiento a divulgar</v>
      </c>
      <c r="U362" s="182">
        <f>VLOOKUP($F362,'Plan de acci�n consolidado 2025'!$G$4:$X$484,16,0)</f>
        <v>45707</v>
      </c>
      <c r="V362" s="182">
        <f>VLOOKUP($F362,'Plan de acci�n consolidado 2025'!$G$4:$X$484,17,0)</f>
        <v>45716</v>
      </c>
      <c r="W362" s="153" t="str">
        <f>VLOOKUP($F362,'Plan de acci�n consolidado 2025'!$G$4:$X$484,18,0)</f>
        <v>72-GRUPO DE TRABAJO DE ATENCION AL CIUDADANO</v>
      </c>
      <c r="X362" s="153">
        <v>3</v>
      </c>
      <c r="Y362" s="153">
        <v>100</v>
      </c>
      <c r="Z362" s="153" t="s">
        <v>2393</v>
      </c>
      <c r="AA362" s="291">
        <v>45716</v>
      </c>
      <c r="AB362" s="292">
        <v>100</v>
      </c>
      <c r="AC362" s="292" t="s">
        <v>2394</v>
      </c>
      <c r="AD362" s="291">
        <v>45716</v>
      </c>
      <c r="AE362" s="292">
        <v>100</v>
      </c>
      <c r="AF362" s="533">
        <v>3</v>
      </c>
    </row>
    <row r="363" spans="1:32 16384:16384" ht="58.5" customHeight="1" x14ac:dyDescent="0.25">
      <c r="A363" s="183" t="s">
        <v>914</v>
      </c>
      <c r="B363" s="529" t="s">
        <v>914</v>
      </c>
      <c r="C363" s="532" t="s">
        <v>2388</v>
      </c>
      <c r="D363" s="153">
        <v>2</v>
      </c>
      <c r="E363" s="153" t="s">
        <v>467</v>
      </c>
      <c r="F363" s="153" t="s">
        <v>914</v>
      </c>
      <c r="G363" s="153" t="s">
        <v>19</v>
      </c>
      <c r="H363" s="153">
        <v>0</v>
      </c>
      <c r="I363" s="153">
        <v>0</v>
      </c>
      <c r="J363" s="153">
        <v>0</v>
      </c>
      <c r="K363" s="153" t="s">
        <v>19</v>
      </c>
      <c r="L363" s="153">
        <v>0</v>
      </c>
      <c r="M363" s="153" t="s">
        <v>19</v>
      </c>
      <c r="N363" s="153" t="s">
        <v>695</v>
      </c>
      <c r="O363" s="153" t="s">
        <v>19</v>
      </c>
      <c r="P363" s="153" t="str">
        <f>VLOOKUP($F363,'Plan de acci�n consolidado 2025'!$G$4:$X$484,11,0)</f>
        <v>Desarrollar laboratorios de simplicidad para traducir a lenguaje claro documentos de alto tráfico de cara a la ciudadanía  (Informe con el resultado de los laboratorios)</v>
      </c>
      <c r="Q363" s="153">
        <f>VLOOKUP($F363,'Plan de acci�n consolidado 2025'!$G$4:$X$484,12,0)</f>
        <v>15</v>
      </c>
      <c r="R363" s="153">
        <f>VLOOKUP($F363,'Plan de acci�n consolidado 2025'!$G$4:$X$484,13,0)</f>
        <v>2</v>
      </c>
      <c r="S363" s="153" t="str">
        <f>VLOOKUP($F363,'Plan de acci�n consolidado 2025'!$G$4:$X$484,14,0)</f>
        <v>Númerica</v>
      </c>
      <c r="T363" s="153" t="str">
        <f>VLOOKUP($F363,'Plan de acci�n consolidado 2025'!$G$4:$X$484,15,0)</f>
        <v># de laboratorios de simplicidad desarrollados / 2 laboratorios de simplicidad a desarrollar</v>
      </c>
      <c r="U363" s="182">
        <f>VLOOKUP($F363,'Plan de acci�n consolidado 2025'!$G$4:$X$484,16,0)</f>
        <v>45719</v>
      </c>
      <c r="V363" s="182">
        <f>VLOOKUP($F363,'Plan de acci�n consolidado 2025'!$G$4:$X$484,17,0)</f>
        <v>45930</v>
      </c>
      <c r="W363" s="153" t="str">
        <f>VLOOKUP($F363,'Plan de acci�n consolidado 2025'!$G$4:$X$484,18,0)</f>
        <v>72-GRUPO DE TRABAJO DE ATENCION AL CIUDADANO</v>
      </c>
      <c r="X363" s="153">
        <v>4.5</v>
      </c>
      <c r="Y363" s="153">
        <v>100</v>
      </c>
      <c r="Z363" s="153" t="s">
        <v>2395</v>
      </c>
      <c r="AA363" s="291">
        <v>45930</v>
      </c>
      <c r="AB363" s="292">
        <v>100</v>
      </c>
      <c r="AC363" s="292" t="s">
        <v>2396</v>
      </c>
      <c r="AD363" s="291">
        <v>45930</v>
      </c>
      <c r="AE363" s="292">
        <v>100</v>
      </c>
      <c r="AF363" s="533">
        <v>4.5</v>
      </c>
    </row>
    <row r="364" spans="1:32 16384:16384" ht="58.5" customHeight="1" x14ac:dyDescent="0.25">
      <c r="A364" s="66" t="s">
        <v>916</v>
      </c>
      <c r="B364" s="288" t="s">
        <v>916</v>
      </c>
      <c r="C364" s="532" t="s">
        <v>2388</v>
      </c>
      <c r="D364" s="153">
        <v>2</v>
      </c>
      <c r="E364" s="153" t="s">
        <v>467</v>
      </c>
      <c r="F364" s="153" t="s">
        <v>916</v>
      </c>
      <c r="G364" s="153" t="s">
        <v>19</v>
      </c>
      <c r="H364" s="153">
        <v>0</v>
      </c>
      <c r="I364" s="153">
        <v>0</v>
      </c>
      <c r="J364" s="153">
        <v>0</v>
      </c>
      <c r="K364" s="153" t="s">
        <v>19</v>
      </c>
      <c r="L364" s="153">
        <v>0</v>
      </c>
      <c r="M364" s="153" t="s">
        <v>19</v>
      </c>
      <c r="N364" s="153" t="s">
        <v>695</v>
      </c>
      <c r="O364" s="153" t="s">
        <v>19</v>
      </c>
      <c r="P364" s="153" t="str">
        <f>VLOOKUP($F364,'Plan de acci�n consolidado 2025'!$G$4:$X$484,11,0)</f>
        <v>Traducir la Carta de Trato Digno dirigida a la ciudadanía en una lengua étnica y en braille  (Dos traducciones realizadas)</v>
      </c>
      <c r="Q364" s="153">
        <f>VLOOKUP($F364,'Plan de acci�n consolidado 2025'!$G$4:$X$484,12,0)</f>
        <v>20</v>
      </c>
      <c r="R364" s="153">
        <f>VLOOKUP($F364,'Plan de acci�n consolidado 2025'!$G$4:$X$484,13,0)</f>
        <v>2</v>
      </c>
      <c r="S364" s="153" t="str">
        <f>VLOOKUP($F364,'Plan de acci�n consolidado 2025'!$G$4:$X$484,14,0)</f>
        <v>Númerica</v>
      </c>
      <c r="T364" s="153" t="str">
        <f>VLOOKUP($F364,'Plan de acci�n consolidado 2025'!$G$4:$X$484,15,0)</f>
        <v># de traducciones en lenguas étnicas y en braille realizadas / 2 traducciones en lenguas étnicas y en braille a realizar</v>
      </c>
      <c r="U364" s="182">
        <f>VLOOKUP($F364,'Plan de acci�n consolidado 2025'!$G$4:$X$484,16,0)</f>
        <v>45748</v>
      </c>
      <c r="V364" s="182">
        <f>VLOOKUP($F364,'Plan de acci�n consolidado 2025'!$G$4:$X$484,17,0)</f>
        <v>45975</v>
      </c>
      <c r="W364" s="153" t="str">
        <f>VLOOKUP($F364,'Plan de acci�n consolidado 2025'!$G$4:$X$484,18,0)</f>
        <v>72-GRUPO DE TRABAJO DE ATENCION AL CIUDADANO</v>
      </c>
      <c r="X364" s="153">
        <v>6</v>
      </c>
      <c r="Y364" s="153">
        <v>0</v>
      </c>
      <c r="Z364" s="153">
        <v>0</v>
      </c>
      <c r="AA364" s="291"/>
      <c r="AB364" s="292">
        <v>0</v>
      </c>
      <c r="AC364" s="292">
        <v>0</v>
      </c>
      <c r="AD364" s="291"/>
      <c r="AE364" s="292">
        <v>0</v>
      </c>
      <c r="AF364" s="533">
        <v>0</v>
      </c>
      <c r="XFD364" s="66"/>
    </row>
    <row r="365" spans="1:32 16384:16384" ht="58.5" customHeight="1" x14ac:dyDescent="0.25">
      <c r="A365" s="183" t="s">
        <v>918</v>
      </c>
      <c r="B365" s="529" t="s">
        <v>918</v>
      </c>
      <c r="C365" s="532" t="s">
        <v>2388</v>
      </c>
      <c r="D365" s="153">
        <v>2</v>
      </c>
      <c r="E365" s="153" t="s">
        <v>467</v>
      </c>
      <c r="F365" s="153" t="s">
        <v>918</v>
      </c>
      <c r="G365" s="153" t="s">
        <v>19</v>
      </c>
      <c r="H365" s="153">
        <v>0</v>
      </c>
      <c r="I365" s="153">
        <v>0</v>
      </c>
      <c r="J365" s="153">
        <v>0</v>
      </c>
      <c r="K365" s="153" t="s">
        <v>19</v>
      </c>
      <c r="L365" s="153">
        <v>0</v>
      </c>
      <c r="M365" s="153" t="s">
        <v>19</v>
      </c>
      <c r="N365" s="153" t="s">
        <v>695</v>
      </c>
      <c r="O365" s="153" t="s">
        <v>19</v>
      </c>
      <c r="P365" s="153" t="str">
        <f>VLOOKUP($F365,'Plan de acci�n consolidado 2025'!$G$4:$X$484,11,0)</f>
        <v>Promover el uso de los canales virtuales a través de campañas de comunicación interna y externa  (Evidencias de las campañas realizadas)</v>
      </c>
      <c r="Q365" s="153">
        <f>VLOOKUP($F365,'Plan de acci�n consolidado 2025'!$G$4:$X$484,12,0)</f>
        <v>15</v>
      </c>
      <c r="R365" s="153">
        <f>VLOOKUP($F365,'Plan de acci�n consolidado 2025'!$G$4:$X$484,13,0)</f>
        <v>2</v>
      </c>
      <c r="S365" s="153" t="str">
        <f>VLOOKUP($F365,'Plan de acci�n consolidado 2025'!$G$4:$X$484,14,0)</f>
        <v>Númerica</v>
      </c>
      <c r="T365" s="153" t="str">
        <f>VLOOKUP($F365,'Plan de acci�n consolidado 2025'!$G$4:$X$484,15,0)</f>
        <v># de campañas de comunicación interna y externa realizadas / 2 Campañas de comunicación interna y externa a realizar</v>
      </c>
      <c r="U365" s="182">
        <f>VLOOKUP($F365,'Plan de acci�n consolidado 2025'!$G$4:$X$484,16,0)</f>
        <v>45754</v>
      </c>
      <c r="V365" s="182">
        <f>VLOOKUP($F365,'Plan de acci�n consolidado 2025'!$G$4:$X$484,17,0)</f>
        <v>45930</v>
      </c>
      <c r="W365" s="153" t="str">
        <f>VLOOKUP($F365,'Plan de acci�n consolidado 2025'!$G$4:$X$484,18,0)</f>
        <v>72-GRUPO DE TRABAJO DE ATENCION AL CIUDADANO</v>
      </c>
      <c r="X365" s="153">
        <v>4.5</v>
      </c>
      <c r="Y365" s="153">
        <v>50</v>
      </c>
      <c r="Z365" s="153" t="s">
        <v>2397</v>
      </c>
      <c r="AA365" s="291"/>
      <c r="AB365" s="292">
        <v>50</v>
      </c>
      <c r="AC365" s="292" t="s">
        <v>2398</v>
      </c>
      <c r="AD365" s="291"/>
      <c r="AE365" s="292">
        <v>0</v>
      </c>
      <c r="AF365" s="533">
        <v>2.25</v>
      </c>
    </row>
    <row r="366" spans="1:32 16384:16384" ht="58.5" customHeight="1" x14ac:dyDescent="0.25">
      <c r="A366" s="183" t="s">
        <v>920</v>
      </c>
      <c r="B366" s="529" t="s">
        <v>920</v>
      </c>
      <c r="C366" s="532" t="s">
        <v>2388</v>
      </c>
      <c r="D366" s="153">
        <v>2</v>
      </c>
      <c r="E366" s="153" t="s">
        <v>467</v>
      </c>
      <c r="F366" s="153" t="s">
        <v>920</v>
      </c>
      <c r="G366" s="153" t="s">
        <v>19</v>
      </c>
      <c r="H366" s="153">
        <v>0</v>
      </c>
      <c r="I366" s="153">
        <v>0</v>
      </c>
      <c r="J366" s="153">
        <v>0</v>
      </c>
      <c r="K366" s="153" t="s">
        <v>19</v>
      </c>
      <c r="L366" s="153">
        <v>0</v>
      </c>
      <c r="M366" s="153" t="s">
        <v>19</v>
      </c>
      <c r="N366" s="153" t="s">
        <v>695</v>
      </c>
      <c r="O366" s="153" t="s">
        <v>19</v>
      </c>
      <c r="P366" s="153" t="str">
        <f>VLOOKUP($F366,'Plan de acci�n consolidado 2025'!$G$4:$X$484,11,0)</f>
        <v>Desarrollar jornadas de socialización de lineamientos de Atención al Ciudadano a nivel interno  (Evidencias de socialización)</v>
      </c>
      <c r="Q366" s="153">
        <f>VLOOKUP($F366,'Plan de acci�n consolidado 2025'!$G$4:$X$484,12,0)</f>
        <v>10</v>
      </c>
      <c r="R366" s="153">
        <f>VLOOKUP($F366,'Plan de acci�n consolidado 2025'!$G$4:$X$484,13,0)</f>
        <v>2</v>
      </c>
      <c r="S366" s="153" t="str">
        <f>VLOOKUP($F366,'Plan de acci�n consolidado 2025'!$G$4:$X$484,14,0)</f>
        <v>Númerica</v>
      </c>
      <c r="T366" s="153" t="str">
        <f>VLOOKUP($F366,'Plan de acci�n consolidado 2025'!$G$4:$X$484,15,0)</f>
        <v># de jornadas de socialización realizadas / 2 jornadas de socialización a realizar</v>
      </c>
      <c r="U366" s="182">
        <f>VLOOKUP($F366,'Plan de acci�n consolidado 2025'!$G$4:$X$484,16,0)</f>
        <v>45779</v>
      </c>
      <c r="V366" s="182">
        <f>VLOOKUP($F366,'Plan de acci�n consolidado 2025'!$G$4:$X$484,17,0)</f>
        <v>45930</v>
      </c>
      <c r="W366" s="153" t="str">
        <f>VLOOKUP($F366,'Plan de acci�n consolidado 2025'!$G$4:$X$484,18,0)</f>
        <v>72-GRUPO DE TRABAJO DE ATENCION AL CIUDADANO</v>
      </c>
      <c r="X366" s="153">
        <v>3</v>
      </c>
      <c r="Y366" s="153">
        <v>100</v>
      </c>
      <c r="Z366" s="153" t="s">
        <v>2399</v>
      </c>
      <c r="AA366" s="291">
        <v>45924</v>
      </c>
      <c r="AB366" s="292">
        <v>100</v>
      </c>
      <c r="AC366" s="292" t="s">
        <v>2400</v>
      </c>
      <c r="AD366" s="291">
        <v>45924</v>
      </c>
      <c r="AE366" s="292">
        <v>100</v>
      </c>
      <c r="AF366" s="533">
        <v>3</v>
      </c>
    </row>
    <row r="367" spans="1:32 16384:16384" ht="58.5" customHeight="1" x14ac:dyDescent="0.25">
      <c r="A367" s="66" t="s">
        <v>922</v>
      </c>
      <c r="B367" s="288" t="s">
        <v>922</v>
      </c>
      <c r="C367" s="532" t="s">
        <v>2388</v>
      </c>
      <c r="D367" s="153">
        <v>2</v>
      </c>
      <c r="E367" s="153" t="s">
        <v>467</v>
      </c>
      <c r="F367" s="153" t="s">
        <v>922</v>
      </c>
      <c r="G367" s="153" t="s">
        <v>19</v>
      </c>
      <c r="H367" s="153">
        <v>0</v>
      </c>
      <c r="I367" s="153">
        <v>0</v>
      </c>
      <c r="J367" s="153">
        <v>0</v>
      </c>
      <c r="K367" s="153" t="s">
        <v>19</v>
      </c>
      <c r="L367" s="153">
        <v>0</v>
      </c>
      <c r="M367" s="153" t="s">
        <v>19</v>
      </c>
      <c r="N367" s="153" t="s">
        <v>695</v>
      </c>
      <c r="O367" s="153" t="s">
        <v>19</v>
      </c>
      <c r="P367" s="153" t="str">
        <f>VLOOKUP($F367,'Plan de acci�n consolidado 2025'!$G$4:$X$484,11,0)</f>
        <v>Ejecutar el plan de trabajo de la estrategia de relacionamiento con la ciudadanía SIC 2025 (Informe de ejecución de estrategia de relacionamiento elaborado)</v>
      </c>
      <c r="Q367" s="153">
        <f>VLOOKUP($F367,'Plan de acci�n consolidado 2025'!$G$4:$X$484,12,0)</f>
        <v>10</v>
      </c>
      <c r="R367" s="153">
        <f>VLOOKUP($F367,'Plan de acci�n consolidado 2025'!$G$4:$X$484,13,0)</f>
        <v>100</v>
      </c>
      <c r="S367" s="153" t="str">
        <f>VLOOKUP($F367,'Plan de acci�n consolidado 2025'!$G$4:$X$484,14,0)</f>
        <v>Porcentual</v>
      </c>
      <c r="T367" s="153" t="str">
        <f>VLOOKUP($F367,'Plan de acci�n consolidado 2025'!$G$4:$X$484,15,0)</f>
        <v>% de Avance logrado plan de trabajo / 100% de Avance propuesto plan de trabajo</v>
      </c>
      <c r="U367" s="182">
        <f>VLOOKUP($F367,'Plan de acci�n consolidado 2025'!$G$4:$X$484,16,0)</f>
        <v>45779</v>
      </c>
      <c r="V367" s="182">
        <f>VLOOKUP($F367,'Plan de acci�n consolidado 2025'!$G$4:$X$484,17,0)</f>
        <v>45930</v>
      </c>
      <c r="W367" s="153" t="str">
        <f>VLOOKUP($F367,'Plan de acci�n consolidado 2025'!$G$4:$X$484,18,0)</f>
        <v>72-GRUPO DE TRABAJO DE ATENCION AL CIUDADANO</v>
      </c>
      <c r="X367" s="153">
        <v>3</v>
      </c>
      <c r="Y367" s="153">
        <v>48</v>
      </c>
      <c r="Z367" s="153" t="s">
        <v>2401</v>
      </c>
      <c r="AA367" s="291"/>
      <c r="AB367" s="292">
        <v>28</v>
      </c>
      <c r="AC367" s="292" t="s">
        <v>2402</v>
      </c>
      <c r="AD367" s="291"/>
      <c r="AE367" s="292">
        <v>0</v>
      </c>
      <c r="AF367" s="533">
        <v>0.84</v>
      </c>
      <c r="XFD367" s="66"/>
    </row>
    <row r="368" spans="1:32 16384:16384" ht="58.5" customHeight="1" x14ac:dyDescent="0.25">
      <c r="A368" s="183" t="s">
        <v>923</v>
      </c>
      <c r="B368" s="529" t="s">
        <v>923</v>
      </c>
      <c r="C368" s="532" t="s">
        <v>2388</v>
      </c>
      <c r="D368" s="153">
        <v>2</v>
      </c>
      <c r="E368" s="153" t="s">
        <v>467</v>
      </c>
      <c r="F368" s="153" t="s">
        <v>923</v>
      </c>
      <c r="G368" s="153" t="s">
        <v>19</v>
      </c>
      <c r="H368" s="153">
        <v>0</v>
      </c>
      <c r="I368" s="153">
        <v>0</v>
      </c>
      <c r="J368" s="153">
        <v>0</v>
      </c>
      <c r="K368" s="153" t="s">
        <v>19</v>
      </c>
      <c r="L368" s="153">
        <v>0</v>
      </c>
      <c r="M368" s="153" t="s">
        <v>19</v>
      </c>
      <c r="N368" s="153" t="s">
        <v>695</v>
      </c>
      <c r="O368" s="153" t="s">
        <v>19</v>
      </c>
      <c r="P368" s="153" t="str">
        <f>VLOOKUP($F368,'Plan de acci�n consolidado 2025'!$G$4:$X$484,11,0)</f>
        <v>Elaborar y publicar informe con el resultado de la implementación de la estrategia de relacionamiento  (Informe publicado en el página web)</v>
      </c>
      <c r="Q368" s="153">
        <f>VLOOKUP($F368,'Plan de acci�n consolidado 2025'!$G$4:$X$484,12,0)</f>
        <v>10</v>
      </c>
      <c r="R368" s="153">
        <f>VLOOKUP($F368,'Plan de acci�n consolidado 2025'!$G$4:$X$484,13,0)</f>
        <v>1</v>
      </c>
      <c r="S368" s="153" t="str">
        <f>VLOOKUP($F368,'Plan de acci�n consolidado 2025'!$G$4:$X$484,14,0)</f>
        <v>Númerica</v>
      </c>
      <c r="T368" s="153" t="str">
        <f>VLOOKUP($F368,'Plan de acci�n consolidado 2025'!$G$4:$X$484,15,0)</f>
        <v># de informes del resultado de la implementación de la estrategia de relacionamiento elaborados y publicados / 1 informes del resultado de la implementación de la estrategia de relacionamiento a elaborar y a publicar</v>
      </c>
      <c r="U368" s="182">
        <f>VLOOKUP($F368,'Plan de acci�n consolidado 2025'!$G$4:$X$484,16,0)</f>
        <v>45931</v>
      </c>
      <c r="V368" s="182">
        <f>VLOOKUP($F368,'Plan de acci�n consolidado 2025'!$G$4:$X$484,17,0)</f>
        <v>45975</v>
      </c>
      <c r="W368" s="153" t="str">
        <f>VLOOKUP($F368,'Plan de acci�n consolidado 2025'!$G$4:$X$484,18,0)</f>
        <v>72-GRUPO DE TRABAJO DE ATENCION AL CIUDADANO</v>
      </c>
      <c r="X368" s="153">
        <v>3</v>
      </c>
      <c r="Y368" s="153">
        <v>0</v>
      </c>
      <c r="Z368" s="153">
        <v>0</v>
      </c>
      <c r="AA368" s="291"/>
      <c r="AB368" s="292">
        <v>0</v>
      </c>
      <c r="AC368" s="292">
        <v>0</v>
      </c>
      <c r="AD368" s="291"/>
      <c r="AE368" s="292">
        <v>0</v>
      </c>
      <c r="AF368" s="533">
        <v>0</v>
      </c>
    </row>
    <row r="369" spans="1:32 16384:16384" ht="58.5" customHeight="1" x14ac:dyDescent="0.25">
      <c r="A369" s="183" t="s">
        <v>925</v>
      </c>
      <c r="B369" s="528" t="s">
        <v>925</v>
      </c>
      <c r="C369" s="534" t="s">
        <v>2388</v>
      </c>
      <c r="D369" s="174">
        <v>2</v>
      </c>
      <c r="E369" s="174" t="s">
        <v>460</v>
      </c>
      <c r="F369" s="174" t="s">
        <v>925</v>
      </c>
      <c r="G369" s="174" t="s">
        <v>462</v>
      </c>
      <c r="H369" s="174" t="s">
        <v>9</v>
      </c>
      <c r="I369" s="174" t="s">
        <v>1396</v>
      </c>
      <c r="J369" s="174" t="s">
        <v>1434</v>
      </c>
      <c r="K369" s="174" t="s">
        <v>19</v>
      </c>
      <c r="L369" s="174">
        <v>0</v>
      </c>
      <c r="M369" s="174" t="s">
        <v>22</v>
      </c>
      <c r="N369" s="174" t="s">
        <v>614</v>
      </c>
      <c r="O369" s="174">
        <v>0</v>
      </c>
      <c r="P369" s="174" t="str">
        <f>VLOOKUP($F369,'Plan de acci�n consolidado 2025'!$G$4:$X$484,11,0)</f>
        <v>Estrategia de Sinergia Interinstitucional para Jornadas Conjuntas de  Atención a la Ciudadanía, diseñada e implementada (Informe de actividades realizadas)</v>
      </c>
      <c r="Q369" s="174">
        <f>VLOOKUP($F369,'Plan de acci�n consolidado 2025'!$G$4:$X$484,12,0)</f>
        <v>25</v>
      </c>
      <c r="R369" s="174">
        <f>VLOOKUP($F369,'Plan de acci�n consolidado 2025'!$G$4:$X$484,13,0)</f>
        <v>1</v>
      </c>
      <c r="S369" s="174" t="str">
        <f>VLOOKUP($F369,'Plan de acci�n consolidado 2025'!$G$4:$X$484,14,0)</f>
        <v>Númerica</v>
      </c>
      <c r="T369" s="174" t="str">
        <f>VLOOKUP($F369,'Plan de acci�n consolidado 2025'!$G$4:$X$484,15,0)</f>
        <v># de Informes realizados / 1 Total de Informes programados</v>
      </c>
      <c r="U369" s="175">
        <f>VLOOKUP($F369,'Plan de acci�n consolidado 2025'!$G$4:$X$484,16,0)</f>
        <v>45691</v>
      </c>
      <c r="V369" s="175">
        <f>VLOOKUP($F369,'Plan de acci�n consolidado 2025'!$G$4:$X$484,17,0)</f>
        <v>46022</v>
      </c>
      <c r="W369" s="174" t="str">
        <f>VLOOKUP($F369,'Plan de acci�n consolidado 2025'!$G$4:$X$484,18,0)</f>
        <v>72-GRUPO DE TRABAJO DE ATENCION AL CIUDADANO</v>
      </c>
      <c r="X369" s="174">
        <v>25</v>
      </c>
      <c r="Y369" s="174">
        <v>0</v>
      </c>
      <c r="Z369" s="174" t="s">
        <v>2403</v>
      </c>
      <c r="AA369" s="289"/>
      <c r="AB369" s="290">
        <v>0</v>
      </c>
      <c r="AC369" s="290" t="s">
        <v>2404</v>
      </c>
      <c r="AD369" s="289"/>
      <c r="AE369" s="290">
        <v>0</v>
      </c>
      <c r="AF369" s="535">
        <v>0</v>
      </c>
    </row>
    <row r="370" spans="1:32 16384:16384" ht="58.5" customHeight="1" x14ac:dyDescent="0.25">
      <c r="A370" s="66" t="s">
        <v>927</v>
      </c>
      <c r="B370" s="288" t="s">
        <v>927</v>
      </c>
      <c r="C370" s="532" t="s">
        <v>2388</v>
      </c>
      <c r="D370" s="153">
        <v>2</v>
      </c>
      <c r="E370" s="153" t="s">
        <v>467</v>
      </c>
      <c r="F370" s="153" t="s">
        <v>927</v>
      </c>
      <c r="G370" s="153" t="s">
        <v>19</v>
      </c>
      <c r="H370" s="153">
        <v>0</v>
      </c>
      <c r="I370" s="153">
        <v>0</v>
      </c>
      <c r="J370" s="153">
        <v>0</v>
      </c>
      <c r="K370" s="153" t="s">
        <v>19</v>
      </c>
      <c r="L370" s="153">
        <v>0</v>
      </c>
      <c r="M370" s="153" t="s">
        <v>19</v>
      </c>
      <c r="N370" s="153" t="s">
        <v>614</v>
      </c>
      <c r="O370" s="153" t="s">
        <v>19</v>
      </c>
      <c r="P370" s="153" t="str">
        <f>VLOOKUP($F370,'Plan de acci�n consolidado 2025'!$G$4:$X$484,11,0)</f>
        <v>Diseñar la estrategia de sinergia con otras entidades que incluya plan de trabajo   (Documento estrategia (incluye plan de trabajo)</v>
      </c>
      <c r="Q370" s="153">
        <f>VLOOKUP($F370,'Plan de acci�n consolidado 2025'!$G$4:$X$484,12,0)</f>
        <v>30</v>
      </c>
      <c r="R370" s="153">
        <f>VLOOKUP($F370,'Plan de acci�n consolidado 2025'!$G$4:$X$484,13,0)</f>
        <v>1</v>
      </c>
      <c r="S370" s="153" t="str">
        <f>VLOOKUP($F370,'Plan de acci�n consolidado 2025'!$G$4:$X$484,14,0)</f>
        <v>Númerica</v>
      </c>
      <c r="T370" s="153" t="str">
        <f>VLOOKUP($F370,'Plan de acci�n consolidado 2025'!$G$4:$X$484,15,0)</f>
        <v># de estrategias de sinergia diseñada / 1 estrategias de sinergia a diseñar</v>
      </c>
      <c r="U370" s="182">
        <f>VLOOKUP($F370,'Plan de acci�n consolidado 2025'!$G$4:$X$484,16,0)</f>
        <v>45691</v>
      </c>
      <c r="V370" s="182">
        <f>VLOOKUP($F370,'Plan de acci�n consolidado 2025'!$G$4:$X$484,17,0)</f>
        <v>45747</v>
      </c>
      <c r="W370" s="153" t="str">
        <f>VLOOKUP($F370,'Plan de acci�n consolidado 2025'!$G$4:$X$484,18,0)</f>
        <v>72-GRUPO DE TRABAJO DE ATENCION AL CIUDADANO</v>
      </c>
      <c r="X370" s="153">
        <v>7.5</v>
      </c>
      <c r="Y370" s="153">
        <v>100</v>
      </c>
      <c r="Z370" s="153" t="s">
        <v>2405</v>
      </c>
      <c r="AA370" s="291">
        <v>45748</v>
      </c>
      <c r="AB370" s="292">
        <v>100</v>
      </c>
      <c r="AC370" s="292" t="s">
        <v>2406</v>
      </c>
      <c r="AD370" s="291">
        <v>45748</v>
      </c>
      <c r="AE370" s="292">
        <v>95</v>
      </c>
      <c r="AF370" s="533">
        <v>7.5</v>
      </c>
      <c r="XFD370" s="66"/>
    </row>
    <row r="371" spans="1:32 16384:16384" ht="58.5" customHeight="1" x14ac:dyDescent="0.25">
      <c r="A371" s="66" t="s">
        <v>929</v>
      </c>
      <c r="B371" s="288" t="s">
        <v>929</v>
      </c>
      <c r="C371" s="532" t="s">
        <v>2388</v>
      </c>
      <c r="D371" s="153">
        <v>2</v>
      </c>
      <c r="E371" s="153" t="s">
        <v>467</v>
      </c>
      <c r="F371" s="153" t="s">
        <v>929</v>
      </c>
      <c r="G371" s="153" t="s">
        <v>19</v>
      </c>
      <c r="H371" s="153">
        <v>0</v>
      </c>
      <c r="I371" s="153">
        <v>0</v>
      </c>
      <c r="J371" s="153">
        <v>0</v>
      </c>
      <c r="K371" s="153" t="s">
        <v>19</v>
      </c>
      <c r="L371" s="153">
        <v>0</v>
      </c>
      <c r="M371" s="153" t="s">
        <v>19</v>
      </c>
      <c r="N371" s="153" t="s">
        <v>614</v>
      </c>
      <c r="O371" s="153" t="s">
        <v>19</v>
      </c>
      <c r="P371" s="153" t="str">
        <f>VLOOKUP($F371,'Plan de acci�n consolidado 2025'!$G$4:$X$484,11,0)</f>
        <v>Ejecutar el plan de trabajo de la estrategia de sinergia (Documento de seguimiento trimestral)</v>
      </c>
      <c r="Q371" s="153">
        <f>VLOOKUP($F371,'Plan de acci�n consolidado 2025'!$G$4:$X$484,12,0)</f>
        <v>60</v>
      </c>
      <c r="R371" s="153">
        <f>VLOOKUP($F371,'Plan de acci�n consolidado 2025'!$G$4:$X$484,13,0)</f>
        <v>100</v>
      </c>
      <c r="S371" s="153" t="str">
        <f>VLOOKUP($F371,'Plan de acci�n consolidado 2025'!$G$4:$X$484,14,0)</f>
        <v>Porcentual</v>
      </c>
      <c r="T371" s="153" t="str">
        <f>VLOOKUP($F371,'Plan de acci�n consolidado 2025'!$G$4:$X$484,15,0)</f>
        <v>% de % de plan ejecutado  / 100% de % de plan a ejecutar</v>
      </c>
      <c r="U371" s="182">
        <f>VLOOKUP($F371,'Plan de acci�n consolidado 2025'!$G$4:$X$484,16,0)</f>
        <v>45748</v>
      </c>
      <c r="V371" s="182">
        <f>VLOOKUP($F371,'Plan de acci�n consolidado 2025'!$G$4:$X$484,17,0)</f>
        <v>46022</v>
      </c>
      <c r="W371" s="153" t="str">
        <f>VLOOKUP($F371,'Plan de acci�n consolidado 2025'!$G$4:$X$484,18,0)</f>
        <v>72-GRUPO DE TRABAJO DE ATENCION AL CIUDADANO</v>
      </c>
      <c r="X371" s="153">
        <v>15</v>
      </c>
      <c r="Y371" s="153">
        <v>36</v>
      </c>
      <c r="Z371" s="153" t="s">
        <v>2407</v>
      </c>
      <c r="AA371" s="291"/>
      <c r="AB371" s="292">
        <v>36</v>
      </c>
      <c r="AC371" s="292" t="s">
        <v>2408</v>
      </c>
      <c r="AD371" s="291"/>
      <c r="AE371" s="292">
        <v>0</v>
      </c>
      <c r="AF371" s="533">
        <v>5.4</v>
      </c>
      <c r="XFD371" s="66"/>
    </row>
    <row r="372" spans="1:32 16384:16384" ht="58.5" customHeight="1" x14ac:dyDescent="0.25">
      <c r="A372" s="183" t="s">
        <v>930</v>
      </c>
      <c r="B372" s="529" t="s">
        <v>930</v>
      </c>
      <c r="C372" s="532" t="s">
        <v>2388</v>
      </c>
      <c r="D372" s="153">
        <v>2</v>
      </c>
      <c r="E372" s="153" t="s">
        <v>467</v>
      </c>
      <c r="F372" s="153" t="s">
        <v>930</v>
      </c>
      <c r="G372" s="153" t="s">
        <v>19</v>
      </c>
      <c r="H372" s="153">
        <v>0</v>
      </c>
      <c r="I372" s="153">
        <v>0</v>
      </c>
      <c r="J372" s="153">
        <v>0</v>
      </c>
      <c r="K372" s="153" t="s">
        <v>19</v>
      </c>
      <c r="L372" s="153">
        <v>0</v>
      </c>
      <c r="M372" s="153" t="s">
        <v>19</v>
      </c>
      <c r="N372" s="153" t="s">
        <v>614</v>
      </c>
      <c r="O372" s="153" t="s">
        <v>19</v>
      </c>
      <c r="P372" s="153" t="str">
        <f>VLOOKUP($F372,'Plan de acci�n consolidado 2025'!$G$4:$X$484,11,0)</f>
        <v>Elaborar informe final de la estrategia (Informe elaborado)</v>
      </c>
      <c r="Q372" s="153">
        <f>VLOOKUP($F372,'Plan de acci�n consolidado 2025'!$G$4:$X$484,12,0)</f>
        <v>10</v>
      </c>
      <c r="R372" s="153">
        <f>VLOOKUP($F372,'Plan de acci�n consolidado 2025'!$G$4:$X$484,13,0)</f>
        <v>1</v>
      </c>
      <c r="S372" s="153" t="str">
        <f>VLOOKUP($F372,'Plan de acci�n consolidado 2025'!$G$4:$X$484,14,0)</f>
        <v>Númerica</v>
      </c>
      <c r="T372" s="153" t="str">
        <f>VLOOKUP($F372,'Plan de acci�n consolidado 2025'!$G$4:$X$484,15,0)</f>
        <v># de informes de resultados de la implementación de la estrategia de elaborados / 1 informes de resultados de la implementación de la estrategia a elaborar</v>
      </c>
      <c r="U372" s="182">
        <f>VLOOKUP($F372,'Plan de acci�n consolidado 2025'!$G$4:$X$484,16,0)</f>
        <v>45992</v>
      </c>
      <c r="V372" s="182">
        <f>VLOOKUP($F372,'Plan de acci�n consolidado 2025'!$G$4:$X$484,17,0)</f>
        <v>46022</v>
      </c>
      <c r="W372" s="153" t="str">
        <f>VLOOKUP($F372,'Plan de acci�n consolidado 2025'!$G$4:$X$484,18,0)</f>
        <v>72-GRUPO DE TRABAJO DE ATENCION AL CIUDADANO</v>
      </c>
      <c r="X372" s="153">
        <v>2.5</v>
      </c>
      <c r="Y372" s="153">
        <v>0</v>
      </c>
      <c r="Z372" s="153">
        <v>0</v>
      </c>
      <c r="AA372" s="291"/>
      <c r="AB372" s="292">
        <v>0</v>
      </c>
      <c r="AC372" s="292">
        <v>0</v>
      </c>
      <c r="AD372" s="291"/>
      <c r="AE372" s="292">
        <v>0</v>
      </c>
      <c r="AF372" s="533">
        <v>0</v>
      </c>
    </row>
    <row r="373" spans="1:32 16384:16384" ht="58.5" customHeight="1" x14ac:dyDescent="0.25">
      <c r="A373" s="183" t="s">
        <v>932</v>
      </c>
      <c r="B373" s="528" t="s">
        <v>932</v>
      </c>
      <c r="C373" s="534" t="s">
        <v>2388</v>
      </c>
      <c r="D373" s="174">
        <v>2</v>
      </c>
      <c r="E373" s="174" t="s">
        <v>460</v>
      </c>
      <c r="F373" s="174" t="s">
        <v>932</v>
      </c>
      <c r="G373" s="174" t="s">
        <v>479</v>
      </c>
      <c r="H373" s="174" t="s">
        <v>10</v>
      </c>
      <c r="I373" s="174" t="s">
        <v>1394</v>
      </c>
      <c r="J373" s="174" t="s">
        <v>1395</v>
      </c>
      <c r="K373" s="174" t="s">
        <v>19</v>
      </c>
      <c r="L373" s="174">
        <v>0</v>
      </c>
      <c r="M373" s="174" t="s">
        <v>22</v>
      </c>
      <c r="N373" s="174" t="s">
        <v>695</v>
      </c>
      <c r="O373" s="174">
        <v>0</v>
      </c>
      <c r="P373" s="174" t="str">
        <f>VLOOKUP($F373,'Plan de acci�n consolidado 2025'!$G$4:$X$484,11,0)</f>
        <v>Programa de atención a la ciudadanía con enfoque diferencial implementado. (Informe de actividades realizadas )</v>
      </c>
      <c r="Q373" s="174">
        <f>VLOOKUP($F373,'Plan de acci�n consolidado 2025'!$G$4:$X$484,12,0)</f>
        <v>25</v>
      </c>
      <c r="R373" s="174">
        <f>VLOOKUP($F373,'Plan de acci�n consolidado 2025'!$G$4:$X$484,13,0)</f>
        <v>1</v>
      </c>
      <c r="S373" s="174" t="str">
        <f>VLOOKUP($F373,'Plan de acci�n consolidado 2025'!$G$4:$X$484,14,0)</f>
        <v>Númerica</v>
      </c>
      <c r="T373" s="174" t="str">
        <f>VLOOKUP($F373,'Plan de acci�n consolidado 2025'!$G$4:$X$484,15,0)</f>
        <v># de Informes realizados / 1 Total de Informes programados</v>
      </c>
      <c r="U373" s="175">
        <f>VLOOKUP($F373,'Plan de acci�n consolidado 2025'!$G$4:$X$484,16,0)</f>
        <v>45691</v>
      </c>
      <c r="V373" s="175">
        <f>VLOOKUP($F373,'Plan de acci�n consolidado 2025'!$G$4:$X$484,17,0)</f>
        <v>45989</v>
      </c>
      <c r="W373" s="174" t="str">
        <f>VLOOKUP($F373,'Plan de acci�n consolidado 2025'!$G$4:$X$484,18,0)</f>
        <v>142-GRUPO DE TRABAJO DE SERVICIOS ADMINISTRATIVOS Y RECURSOS FÍSICOS;
20-OFICINA DE TECNOLOGÍA E INFORMÁTICA;
72-GRUPO DE TRABAJO DE ATENCION AL CIUDADANO</v>
      </c>
      <c r="X373" s="174">
        <v>25</v>
      </c>
      <c r="Y373" s="174">
        <v>0</v>
      </c>
      <c r="Z373" s="174" t="s">
        <v>2409</v>
      </c>
      <c r="AA373" s="289"/>
      <c r="AB373" s="290">
        <v>0</v>
      </c>
      <c r="AC373" s="290" t="s">
        <v>2410</v>
      </c>
      <c r="AD373" s="289"/>
      <c r="AE373" s="290">
        <v>0</v>
      </c>
      <c r="AF373" s="535">
        <v>0</v>
      </c>
    </row>
    <row r="374" spans="1:32 16384:16384" ht="58.5" customHeight="1" x14ac:dyDescent="0.25">
      <c r="A374" s="183" t="s">
        <v>934</v>
      </c>
      <c r="B374" s="529" t="s">
        <v>934</v>
      </c>
      <c r="C374" s="532" t="s">
        <v>2388</v>
      </c>
      <c r="D374" s="153">
        <v>2</v>
      </c>
      <c r="E374" s="153" t="s">
        <v>467</v>
      </c>
      <c r="F374" s="153" t="s">
        <v>934</v>
      </c>
      <c r="G374" s="153" t="s">
        <v>19</v>
      </c>
      <c r="H374" s="153">
        <v>0</v>
      </c>
      <c r="I374" s="153">
        <v>0</v>
      </c>
      <c r="J374" s="153">
        <v>0</v>
      </c>
      <c r="K374" s="153" t="s">
        <v>19</v>
      </c>
      <c r="L374" s="153">
        <v>0</v>
      </c>
      <c r="M374" s="153" t="s">
        <v>19</v>
      </c>
      <c r="N374" s="153" t="s">
        <v>695</v>
      </c>
      <c r="O374" s="153" t="s">
        <v>19</v>
      </c>
      <c r="P374" s="153" t="str">
        <f>VLOOKUP($F374,'Plan de acci�n consolidado 2025'!$G$4:$X$484,11,0)</f>
        <v>Identificar e intervenir los canales y servicios a los que se aplicará el enfoque diferencial (Documento con la propuesta de intervención de canales/servicios)</v>
      </c>
      <c r="Q374" s="153">
        <f>VLOOKUP($F374,'Plan de acci�n consolidado 2025'!$G$4:$X$484,12,0)</f>
        <v>15</v>
      </c>
      <c r="R374" s="153">
        <f>VLOOKUP($F374,'Plan de acci�n consolidado 2025'!$G$4:$X$484,13,0)</f>
        <v>1</v>
      </c>
      <c r="S374" s="153" t="str">
        <f>VLOOKUP($F374,'Plan de acci�n consolidado 2025'!$G$4:$X$484,14,0)</f>
        <v>Númerica</v>
      </c>
      <c r="T374" s="153" t="str">
        <f>VLOOKUP($F374,'Plan de acci�n consolidado 2025'!$G$4:$X$484,15,0)</f>
        <v># de documentos con propuesta de intervención realizados / 1 documentos con propuesta de intervención a realizar</v>
      </c>
      <c r="U374" s="182">
        <f>VLOOKUP($F374,'Plan de acci�n consolidado 2025'!$G$4:$X$484,16,0)</f>
        <v>45691</v>
      </c>
      <c r="V374" s="182">
        <f>VLOOKUP($F374,'Plan de acci�n consolidado 2025'!$G$4:$X$484,17,0)</f>
        <v>45730</v>
      </c>
      <c r="W374" s="153" t="str">
        <f>VLOOKUP($F374,'Plan de acci�n consolidado 2025'!$G$4:$X$484,18,0)</f>
        <v>72-GRUPO DE TRABAJO DE ATENCION AL CIUDADANO</v>
      </c>
      <c r="X374" s="153">
        <v>3.75</v>
      </c>
      <c r="Y374" s="153">
        <v>100</v>
      </c>
      <c r="Z374" s="153" t="s">
        <v>2411</v>
      </c>
      <c r="AA374" s="291">
        <v>45730</v>
      </c>
      <c r="AB374" s="292">
        <v>100</v>
      </c>
      <c r="AC374" s="292" t="s">
        <v>2412</v>
      </c>
      <c r="AD374" s="291">
        <v>45730</v>
      </c>
      <c r="AE374" s="292">
        <v>100</v>
      </c>
      <c r="AF374" s="533">
        <v>3.75</v>
      </c>
    </row>
    <row r="375" spans="1:32 16384:16384" ht="58.5" customHeight="1" x14ac:dyDescent="0.25">
      <c r="A375" s="66" t="s">
        <v>936</v>
      </c>
      <c r="B375" s="288" t="s">
        <v>936</v>
      </c>
      <c r="C375" s="532" t="s">
        <v>2388</v>
      </c>
      <c r="D375" s="153">
        <v>2</v>
      </c>
      <c r="E375" s="153" t="s">
        <v>467</v>
      </c>
      <c r="F375" s="153" t="s">
        <v>936</v>
      </c>
      <c r="G375" s="153" t="s">
        <v>19</v>
      </c>
      <c r="H375" s="153">
        <v>0</v>
      </c>
      <c r="I375" s="153">
        <v>0</v>
      </c>
      <c r="J375" s="153">
        <v>0</v>
      </c>
      <c r="K375" s="153" t="s">
        <v>19</v>
      </c>
      <c r="L375" s="153">
        <v>0</v>
      </c>
      <c r="M375" s="153" t="s">
        <v>19</v>
      </c>
      <c r="N375" s="153" t="s">
        <v>695</v>
      </c>
      <c r="O375" s="153" t="s">
        <v>19</v>
      </c>
      <c r="P375" s="153" t="str">
        <f>VLOOKUP($F375,'Plan de acci�n consolidado 2025'!$G$4:$X$484,11,0)</f>
        <v>Implementar la señalización inclusiva en otro lenguaje o idioma para los puntos priorizados de atención al ciudadano presenciales a nivel nacional (Informe de implementación)</v>
      </c>
      <c r="Q375" s="153">
        <f>VLOOKUP($F375,'Plan de acci�n consolidado 2025'!$G$4:$X$484,12,0)</f>
        <v>15</v>
      </c>
      <c r="R375" s="153">
        <f>VLOOKUP($F375,'Plan de acci�n consolidado 2025'!$G$4:$X$484,13,0)</f>
        <v>1</v>
      </c>
      <c r="S375" s="153" t="str">
        <f>VLOOKUP($F375,'Plan de acci�n consolidado 2025'!$G$4:$X$484,14,0)</f>
        <v>Númerica</v>
      </c>
      <c r="T375" s="153" t="str">
        <f>VLOOKUP($F375,'Plan de acci�n consolidado 2025'!$G$4:$X$484,15,0)</f>
        <v># de conceptos de viabilidad emitidos / 1 conceptos de viabilidad a emitir</v>
      </c>
      <c r="U375" s="182">
        <f>VLOOKUP($F375,'Plan de acci�n consolidado 2025'!$G$4:$X$484,16,0)</f>
        <v>45734</v>
      </c>
      <c r="V375" s="182">
        <f>VLOOKUP($F375,'Plan de acci�n consolidado 2025'!$G$4:$X$484,17,0)</f>
        <v>45898</v>
      </c>
      <c r="W375" s="153" t="str">
        <f>VLOOKUP($F375,'Plan de acci�n consolidado 2025'!$G$4:$X$484,18,0)</f>
        <v>142-GRUPO DE TRABAJO DE SERVICIOS ADMINISTRATIVOS Y RECURSOS FÍSICOS;
72-GRUPO DE TRABAJO DE ATENCION AL CIUDADANO</v>
      </c>
      <c r="X375" s="153">
        <v>3.75</v>
      </c>
      <c r="Y375" s="153">
        <v>100</v>
      </c>
      <c r="Z375" s="153" t="s">
        <v>2413</v>
      </c>
      <c r="AA375" s="291">
        <v>45929</v>
      </c>
      <c r="AB375" s="292">
        <v>100</v>
      </c>
      <c r="AC375" s="292" t="s">
        <v>2414</v>
      </c>
      <c r="AD375" s="291">
        <v>45929</v>
      </c>
      <c r="AE375" s="292">
        <v>95</v>
      </c>
      <c r="AF375" s="533">
        <v>3.75</v>
      </c>
      <c r="XFD375" s="66"/>
    </row>
    <row r="376" spans="1:32 16384:16384" ht="58.5" customHeight="1" x14ac:dyDescent="0.25">
      <c r="A376" s="183" t="s">
        <v>939</v>
      </c>
      <c r="B376" s="529" t="s">
        <v>939</v>
      </c>
      <c r="C376" s="532" t="s">
        <v>2388</v>
      </c>
      <c r="D376" s="153">
        <v>2</v>
      </c>
      <c r="E376" s="153" t="s">
        <v>467</v>
      </c>
      <c r="F376" s="153" t="s">
        <v>939</v>
      </c>
      <c r="G376" s="153" t="s">
        <v>19</v>
      </c>
      <c r="H376" s="153">
        <v>0</v>
      </c>
      <c r="I376" s="153">
        <v>0</v>
      </c>
      <c r="J376" s="153">
        <v>0</v>
      </c>
      <c r="K376" s="153" t="s">
        <v>19</v>
      </c>
      <c r="L376" s="153">
        <v>0</v>
      </c>
      <c r="M376" s="153" t="s">
        <v>19</v>
      </c>
      <c r="N376" s="153" t="s">
        <v>695</v>
      </c>
      <c r="O376" s="153" t="s">
        <v>19</v>
      </c>
      <c r="P376" s="153" t="str">
        <f>VLOOKUP($F376,'Plan de acci�n consolidado 2025'!$G$4:$X$484,11,0)</f>
        <v>Desarrolla jornada  con las entidades líderes en la atención incluyente y documentar las buenas prácticas en la materia (Documento de buenas prácticas identificadas)</v>
      </c>
      <c r="Q376" s="153">
        <f>VLOOKUP($F376,'Plan de acci�n consolidado 2025'!$G$4:$X$484,12,0)</f>
        <v>20</v>
      </c>
      <c r="R376" s="153">
        <f>VLOOKUP($F376,'Plan de acci�n consolidado 2025'!$G$4:$X$484,13,0)</f>
        <v>1</v>
      </c>
      <c r="S376" s="153" t="str">
        <f>VLOOKUP($F376,'Plan de acci�n consolidado 2025'!$G$4:$X$484,14,0)</f>
        <v>Númerica</v>
      </c>
      <c r="T376" s="153" t="str">
        <f>VLOOKUP($F376,'Plan de acci�n consolidado 2025'!$G$4:$X$484,15,0)</f>
        <v># de documentos de buenas prácticas generados / 1 documentos de buenas prácticas a generar</v>
      </c>
      <c r="U376" s="182">
        <f>VLOOKUP($F376,'Plan de acci�n consolidado 2025'!$G$4:$X$484,16,0)</f>
        <v>45748</v>
      </c>
      <c r="V376" s="182">
        <f>VLOOKUP($F376,'Plan de acci�n consolidado 2025'!$G$4:$X$484,17,0)</f>
        <v>45812</v>
      </c>
      <c r="W376" s="153" t="str">
        <f>VLOOKUP($F376,'Plan de acci�n consolidado 2025'!$G$4:$X$484,18,0)</f>
        <v>72-GRUPO DE TRABAJO DE ATENCION AL CIUDADANO</v>
      </c>
      <c r="X376" s="153">
        <v>5</v>
      </c>
      <c r="Y376" s="153">
        <v>100</v>
      </c>
      <c r="Z376" s="153" t="s">
        <v>2415</v>
      </c>
      <c r="AA376" s="291">
        <v>45811</v>
      </c>
      <c r="AB376" s="292">
        <v>100</v>
      </c>
      <c r="AC376" s="292" t="s">
        <v>2416</v>
      </c>
      <c r="AD376" s="291">
        <v>45811</v>
      </c>
      <c r="AE376" s="292">
        <v>100</v>
      </c>
      <c r="AF376" s="533">
        <v>5</v>
      </c>
    </row>
    <row r="377" spans="1:32 16384:16384" ht="58.5" customHeight="1" x14ac:dyDescent="0.25">
      <c r="A377" s="66" t="s">
        <v>943</v>
      </c>
      <c r="B377" s="288" t="s">
        <v>943</v>
      </c>
      <c r="C377" s="532" t="s">
        <v>2388</v>
      </c>
      <c r="D377" s="153">
        <v>2</v>
      </c>
      <c r="E377" s="153" t="s">
        <v>467</v>
      </c>
      <c r="F377" s="153" t="s">
        <v>943</v>
      </c>
      <c r="G377" s="153" t="s">
        <v>19</v>
      </c>
      <c r="H377" s="153">
        <v>0</v>
      </c>
      <c r="I377" s="153">
        <v>0</v>
      </c>
      <c r="J377" s="153">
        <v>0</v>
      </c>
      <c r="K377" s="153" t="s">
        <v>19</v>
      </c>
      <c r="L377" s="153">
        <v>0</v>
      </c>
      <c r="M377" s="153" t="s">
        <v>19</v>
      </c>
      <c r="N377" s="153" t="e">
        <v>#REF!</v>
      </c>
      <c r="O377" s="153" t="s">
        <v>19</v>
      </c>
      <c r="P377" s="153" t="str">
        <f>VLOOKUP($F377,'Plan de acci�n consolidado 2025'!$G$4:$X$484,11,0)</f>
        <v>Implementar fase 2 del traductor interactivo  (Adquisición pantalla y en funcionamiento)</v>
      </c>
      <c r="Q377" s="153">
        <f>VLOOKUP($F377,'Plan de acci�n consolidado 2025'!$G$4:$X$484,12,0)</f>
        <v>50</v>
      </c>
      <c r="R377" s="153">
        <f>VLOOKUP($F377,'Plan de acci�n consolidado 2025'!$G$4:$X$484,13,0)</f>
        <v>1</v>
      </c>
      <c r="S377" s="153" t="str">
        <f>VLOOKUP($F377,'Plan de acci�n consolidado 2025'!$G$4:$X$484,14,0)</f>
        <v>Númerica</v>
      </c>
      <c r="T377" s="153" t="str">
        <f>VLOOKUP($F377,'Plan de acci�n consolidado 2025'!$G$4:$X$484,15,0)</f>
        <v># de pantallas adquiridas y puestas en funcionamiento / 1 pantallas programas para su adquisición y puesta en funcionamiento</v>
      </c>
      <c r="U377" s="182">
        <f>VLOOKUP($F377,'Plan de acci�n consolidado 2025'!$G$4:$X$484,16,0)</f>
        <v>45828</v>
      </c>
      <c r="V377" s="182">
        <f>VLOOKUP($F377,'Plan de acci�n consolidado 2025'!$G$4:$X$484,17,0)</f>
        <v>45989</v>
      </c>
      <c r="W377" s="153" t="str">
        <f>VLOOKUP($F377,'Plan de acci�n consolidado 2025'!$G$4:$X$484,18,0)</f>
        <v>20-OFICINA DE TECNOLOGÍA E INFORMÁTICA;
72-GRUPO DE TRABAJO DE ATENCION AL CIUDADANO</v>
      </c>
      <c r="X377" s="153">
        <v>12.5</v>
      </c>
      <c r="Y377" s="153">
        <v>30</v>
      </c>
      <c r="Z377" s="153" t="s">
        <v>2417</v>
      </c>
      <c r="AA377" s="291"/>
      <c r="AB377" s="292">
        <v>0</v>
      </c>
      <c r="AC377" s="292" t="s">
        <v>2418</v>
      </c>
      <c r="AD377" s="291"/>
      <c r="AE377" s="292">
        <v>0</v>
      </c>
      <c r="AF377" s="533">
        <v>0</v>
      </c>
      <c r="XFD377" s="66"/>
    </row>
    <row r="378" spans="1:32 16384:16384" ht="58.5" customHeight="1" x14ac:dyDescent="0.25">
      <c r="A378" s="183" t="s">
        <v>945</v>
      </c>
      <c r="B378" s="528" t="s">
        <v>945</v>
      </c>
      <c r="C378" s="534" t="s">
        <v>2388</v>
      </c>
      <c r="D378" s="174">
        <v>2</v>
      </c>
      <c r="E378" s="174" t="s">
        <v>460</v>
      </c>
      <c r="F378" s="174" t="s">
        <v>945</v>
      </c>
      <c r="G378" s="174" t="s">
        <v>462</v>
      </c>
      <c r="H378" s="174" t="s">
        <v>59</v>
      </c>
      <c r="I378" s="174" t="s">
        <v>1731</v>
      </c>
      <c r="J378" s="174" t="s">
        <v>1389</v>
      </c>
      <c r="K378" s="174" t="s">
        <v>1812</v>
      </c>
      <c r="L378" s="174">
        <v>0</v>
      </c>
      <c r="M378" s="174" t="s">
        <v>22</v>
      </c>
      <c r="N378" s="174" t="s">
        <v>695</v>
      </c>
      <c r="O378" s="174" t="s">
        <v>1555</v>
      </c>
      <c r="P378" s="174" t="str">
        <f>VLOOKUP($F378,'Plan de acci�n consolidado 2025'!$G$4:$X$484,11,0)</f>
        <v>Estrategia de promoción de la participación ciudadana en la SIC, formulada e implementada  (Informe de actividades realizadas )</v>
      </c>
      <c r="Q378" s="174">
        <f>VLOOKUP($F378,'Plan de acci�n consolidado 2025'!$G$4:$X$484,12,0)</f>
        <v>20</v>
      </c>
      <c r="R378" s="174">
        <f>VLOOKUP($F378,'Plan de acci�n consolidado 2025'!$G$4:$X$484,13,0)</f>
        <v>30</v>
      </c>
      <c r="S378" s="174" t="str">
        <f>VLOOKUP($F378,'Plan de acci�n consolidado 2025'!$G$4:$X$484,14,0)</f>
        <v>Porcentual</v>
      </c>
      <c r="T378" s="174" t="str">
        <f>VLOOKUP($F378,'Plan de acci�n consolidado 2025'!$G$4:$X$484,15,0)</f>
        <v>% de actividades de participación ciudadana formuladas e implementadas / 30% de actividades de participación ciudadana a formular e implementar</v>
      </c>
      <c r="U378" s="175">
        <f>VLOOKUP($F378,'Plan de acci�n consolidado 2025'!$G$4:$X$484,16,0)</f>
        <v>45672</v>
      </c>
      <c r="V378" s="175">
        <f>VLOOKUP($F378,'Plan de acci�n consolidado 2025'!$G$4:$X$484,17,0)</f>
        <v>46006</v>
      </c>
      <c r="W378" s="174" t="str">
        <f>VLOOKUP($F378,'Plan de acci�n consolidado 2025'!$G$4:$X$484,18,0)</f>
        <v>72-GRUPO DE TRABAJO DE ATENCION AL CIUDADANO</v>
      </c>
      <c r="X378" s="174">
        <v>20</v>
      </c>
      <c r="Y378" s="174">
        <v>23</v>
      </c>
      <c r="Z378" s="174" t="s">
        <v>2419</v>
      </c>
      <c r="AA378" s="289"/>
      <c r="AB378" s="290">
        <v>23</v>
      </c>
      <c r="AC378" s="290" t="s">
        <v>2420</v>
      </c>
      <c r="AD378" s="289"/>
      <c r="AE378" s="290">
        <v>0</v>
      </c>
      <c r="AF378" s="535">
        <v>4.5999999999999996</v>
      </c>
    </row>
    <row r="379" spans="1:32 16384:16384" ht="58.5" customHeight="1" x14ac:dyDescent="0.25">
      <c r="A379" s="183" t="s">
        <v>947</v>
      </c>
      <c r="B379" s="529" t="s">
        <v>947</v>
      </c>
      <c r="C379" s="532" t="s">
        <v>2388</v>
      </c>
      <c r="D379" s="153">
        <v>2</v>
      </c>
      <c r="E379" s="153" t="s">
        <v>467</v>
      </c>
      <c r="F379" s="153" t="s">
        <v>947</v>
      </c>
      <c r="G379" s="153" t="s">
        <v>19</v>
      </c>
      <c r="H379" s="153">
        <v>0</v>
      </c>
      <c r="I379" s="153">
        <v>0</v>
      </c>
      <c r="J379" s="153">
        <v>0</v>
      </c>
      <c r="K379" s="153" t="s">
        <v>19</v>
      </c>
      <c r="L379" s="153">
        <v>0</v>
      </c>
      <c r="M379" s="153" t="s">
        <v>19</v>
      </c>
      <c r="N379" s="153" t="s">
        <v>695</v>
      </c>
      <c r="O379" s="153" t="s">
        <v>19</v>
      </c>
      <c r="P379" s="153" t="str">
        <f>VLOOKUP($F379,'Plan de acci�n consolidado 2025'!$G$4:$X$484,11,0)</f>
        <v>Diseñar la estrategia de participación ciudadanía SIC 2025 que incluya el plan detrabajo para su ejecución (Documento de estrategia)</v>
      </c>
      <c r="Q379" s="153">
        <f>VLOOKUP($F379,'Plan de acci�n consolidado 2025'!$G$4:$X$484,12,0)</f>
        <v>25</v>
      </c>
      <c r="R379" s="153">
        <f>VLOOKUP($F379,'Plan de acci�n consolidado 2025'!$G$4:$X$484,13,0)</f>
        <v>1</v>
      </c>
      <c r="S379" s="153" t="str">
        <f>VLOOKUP($F379,'Plan de acci�n consolidado 2025'!$G$4:$X$484,14,0)</f>
        <v>Númerica</v>
      </c>
      <c r="T379" s="153" t="str">
        <f>VLOOKUP($F379,'Plan de acci�n consolidado 2025'!$G$4:$X$484,15,0)</f>
        <v># de estrategias de participación ciudadana diseñadas / 1 estrategias de participación ciudadana a diseñar</v>
      </c>
      <c r="U379" s="182">
        <f>VLOOKUP($F379,'Plan de acci�n consolidado 2025'!$G$4:$X$484,16,0)</f>
        <v>45672</v>
      </c>
      <c r="V379" s="182">
        <f>VLOOKUP($F379,'Plan de acci�n consolidado 2025'!$G$4:$X$484,17,0)</f>
        <v>45706</v>
      </c>
      <c r="W379" s="153" t="str">
        <f>VLOOKUP($F379,'Plan de acci�n consolidado 2025'!$G$4:$X$484,18,0)</f>
        <v>72-GRUPO DE TRABAJO DE ATENCION AL CIUDADANO</v>
      </c>
      <c r="X379" s="153">
        <v>5</v>
      </c>
      <c r="Y379" s="153">
        <v>100</v>
      </c>
      <c r="Z379" s="153" t="s">
        <v>2421</v>
      </c>
      <c r="AA379" s="291">
        <v>45716</v>
      </c>
      <c r="AB379" s="292">
        <v>100</v>
      </c>
      <c r="AC379" s="292" t="s">
        <v>2422</v>
      </c>
      <c r="AD379" s="291">
        <v>45744</v>
      </c>
      <c r="AE379" s="292">
        <v>100</v>
      </c>
      <c r="AF379" s="533">
        <v>5</v>
      </c>
    </row>
    <row r="380" spans="1:32 16384:16384" ht="58.5" customHeight="1" x14ac:dyDescent="0.25">
      <c r="A380" s="183" t="s">
        <v>949</v>
      </c>
      <c r="B380" s="529" t="s">
        <v>949</v>
      </c>
      <c r="C380" s="532" t="s">
        <v>2388</v>
      </c>
      <c r="D380" s="153">
        <v>2</v>
      </c>
      <c r="E380" s="153" t="s">
        <v>467</v>
      </c>
      <c r="F380" s="153" t="s">
        <v>949</v>
      </c>
      <c r="G380" s="153" t="s">
        <v>19</v>
      </c>
      <c r="H380" s="153">
        <v>0</v>
      </c>
      <c r="I380" s="153">
        <v>0</v>
      </c>
      <c r="J380" s="153">
        <v>0</v>
      </c>
      <c r="K380" s="153" t="s">
        <v>19</v>
      </c>
      <c r="L380" s="153">
        <v>0</v>
      </c>
      <c r="M380" s="153" t="s">
        <v>19</v>
      </c>
      <c r="N380" s="153" t="s">
        <v>695</v>
      </c>
      <c r="O380" s="153" t="s">
        <v>19</v>
      </c>
      <c r="P380" s="153" t="str">
        <f>VLOOKUP($F380,'Plan de acci�n consolidado 2025'!$G$4:$X$484,11,0)</f>
        <v>Comunicar a los grupos de valor la Estrategia de participación ciudadana diseñada  (Capturas de pantalla de la divulgación en la página web y redes sociales)</v>
      </c>
      <c r="Q380" s="153">
        <f>VLOOKUP($F380,'Plan de acci�n consolidado 2025'!$G$4:$X$484,12,0)</f>
        <v>20</v>
      </c>
      <c r="R380" s="153">
        <f>VLOOKUP($F380,'Plan de acci�n consolidado 2025'!$G$4:$X$484,13,0)</f>
        <v>1</v>
      </c>
      <c r="S380" s="153" t="str">
        <f>VLOOKUP($F380,'Plan de acci�n consolidado 2025'!$G$4:$X$484,14,0)</f>
        <v>Númerica</v>
      </c>
      <c r="T380" s="153" t="str">
        <f>VLOOKUP($F380,'Plan de acci�n consolidado 2025'!$G$4:$X$484,15,0)</f>
        <v># de estrategias de participación ciudadana comunicadas a la ciudadanía / 1 estrategias de participación ciudadana a comunicar a la ciudadanía</v>
      </c>
      <c r="U380" s="182">
        <f>VLOOKUP($F380,'Plan de acci�n consolidado 2025'!$G$4:$X$484,16,0)</f>
        <v>45707</v>
      </c>
      <c r="V380" s="182">
        <f>VLOOKUP($F380,'Plan de acci�n consolidado 2025'!$G$4:$X$484,17,0)</f>
        <v>45716</v>
      </c>
      <c r="W380" s="153" t="str">
        <f>VLOOKUP($F380,'Plan de acci�n consolidado 2025'!$G$4:$X$484,18,0)</f>
        <v>72-GRUPO DE TRABAJO DE ATENCION AL CIUDADANO</v>
      </c>
      <c r="X380" s="153">
        <v>4</v>
      </c>
      <c r="Y380" s="153">
        <v>100</v>
      </c>
      <c r="Z380" s="153" t="s">
        <v>2423</v>
      </c>
      <c r="AA380" s="291">
        <v>45716</v>
      </c>
      <c r="AB380" s="292">
        <v>100</v>
      </c>
      <c r="AC380" s="292" t="s">
        <v>2424</v>
      </c>
      <c r="AD380" s="291">
        <v>45716</v>
      </c>
      <c r="AE380" s="292">
        <v>100</v>
      </c>
      <c r="AF380" s="533">
        <v>4</v>
      </c>
    </row>
    <row r="381" spans="1:32 16384:16384" ht="58.5" customHeight="1" x14ac:dyDescent="0.25">
      <c r="A381" s="66" t="s">
        <v>951</v>
      </c>
      <c r="B381" s="288" t="s">
        <v>951</v>
      </c>
      <c r="C381" s="532" t="s">
        <v>2388</v>
      </c>
      <c r="D381" s="153">
        <v>2</v>
      </c>
      <c r="E381" s="153" t="s">
        <v>467</v>
      </c>
      <c r="F381" s="153" t="s">
        <v>951</v>
      </c>
      <c r="G381" s="153" t="s">
        <v>19</v>
      </c>
      <c r="H381" s="153">
        <v>0</v>
      </c>
      <c r="I381" s="153">
        <v>0</v>
      </c>
      <c r="J381" s="153">
        <v>0</v>
      </c>
      <c r="K381" s="153" t="s">
        <v>19</v>
      </c>
      <c r="L381" s="153">
        <v>0</v>
      </c>
      <c r="M381" s="153" t="s">
        <v>19</v>
      </c>
      <c r="N381" s="153" t="s">
        <v>695</v>
      </c>
      <c r="O381" s="153" t="s">
        <v>19</v>
      </c>
      <c r="P381" s="153" t="str">
        <f>VLOOKUP($F381,'Plan de acci�n consolidado 2025'!$G$4:$X$484,11,0)</f>
        <v>Ejecutar el plan de trabajo de la estrategia  (Informe trimestral de seguimiento elaborado)</v>
      </c>
      <c r="Q381" s="153">
        <f>VLOOKUP($F381,'Plan de acci�n consolidado 2025'!$G$4:$X$484,12,0)</f>
        <v>30</v>
      </c>
      <c r="R381" s="153">
        <f>VLOOKUP($F381,'Plan de acci�n consolidado 2025'!$G$4:$X$484,13,0)</f>
        <v>100</v>
      </c>
      <c r="S381" s="153" t="str">
        <f>VLOOKUP($F381,'Plan de acci�n consolidado 2025'!$G$4:$X$484,14,0)</f>
        <v>Porcentual</v>
      </c>
      <c r="T381" s="153" t="str">
        <f>VLOOKUP($F381,'Plan de acci�n consolidado 2025'!$G$4:$X$484,15,0)</f>
        <v>% de  % de plan ejecutado / 100% de % de plan a ejecutar</v>
      </c>
      <c r="U381" s="182">
        <f>VLOOKUP($F381,'Plan de acci�n consolidado 2025'!$G$4:$X$484,16,0)</f>
        <v>45719</v>
      </c>
      <c r="V381" s="182">
        <f>VLOOKUP($F381,'Plan de acci�n consolidado 2025'!$G$4:$X$484,17,0)</f>
        <v>45975</v>
      </c>
      <c r="W381" s="153" t="str">
        <f>VLOOKUP($F381,'Plan de acci�n consolidado 2025'!$G$4:$X$484,18,0)</f>
        <v>72-GRUPO DE TRABAJO DE ATENCION AL CIUDADANO</v>
      </c>
      <c r="X381" s="153">
        <v>6</v>
      </c>
      <c r="Y381" s="153">
        <v>55</v>
      </c>
      <c r="Z381" s="153" t="s">
        <v>2425</v>
      </c>
      <c r="AA381" s="291"/>
      <c r="AB381" s="292">
        <v>55</v>
      </c>
      <c r="AC381" s="292" t="s">
        <v>2426</v>
      </c>
      <c r="AD381" s="291"/>
      <c r="AE381" s="292">
        <v>0</v>
      </c>
      <c r="AF381" s="533">
        <v>3.3</v>
      </c>
      <c r="XFD381" s="66"/>
    </row>
    <row r="382" spans="1:32 16384:16384" ht="58.5" customHeight="1" x14ac:dyDescent="0.25">
      <c r="A382" s="183" t="s">
        <v>952</v>
      </c>
      <c r="B382" s="529" t="s">
        <v>952</v>
      </c>
      <c r="C382" s="532" t="s">
        <v>2388</v>
      </c>
      <c r="D382" s="153">
        <v>2</v>
      </c>
      <c r="E382" s="153" t="s">
        <v>467</v>
      </c>
      <c r="F382" s="153" t="s">
        <v>952</v>
      </c>
      <c r="G382" s="153" t="s">
        <v>19</v>
      </c>
      <c r="H382" s="153">
        <v>0</v>
      </c>
      <c r="I382" s="153">
        <v>0</v>
      </c>
      <c r="J382" s="153">
        <v>0</v>
      </c>
      <c r="K382" s="153" t="s">
        <v>19</v>
      </c>
      <c r="L382" s="153">
        <v>0</v>
      </c>
      <c r="M382" s="153" t="s">
        <v>19</v>
      </c>
      <c r="N382" s="153" t="s">
        <v>695</v>
      </c>
      <c r="O382" s="153" t="s">
        <v>19</v>
      </c>
      <c r="P382" s="153" t="str">
        <f>VLOOKUP($F382,'Plan de acci�n consolidado 2025'!$G$4:$X$484,11,0)</f>
        <v>Elaborar y publicar informe con el resultado de la implementación de la estrategia de participación ciudadana (Informe publicado en el página web)</v>
      </c>
      <c r="Q382" s="153">
        <f>VLOOKUP($F382,'Plan de acci�n consolidado 2025'!$G$4:$X$484,12,0)</f>
        <v>25</v>
      </c>
      <c r="R382" s="153">
        <f>VLOOKUP($F382,'Plan de acci�n consolidado 2025'!$G$4:$X$484,13,0)</f>
        <v>1</v>
      </c>
      <c r="S382" s="153" t="str">
        <f>VLOOKUP($F382,'Plan de acci�n consolidado 2025'!$G$4:$X$484,14,0)</f>
        <v>Númerica</v>
      </c>
      <c r="T382" s="153" t="str">
        <f>VLOOKUP($F382,'Plan de acci�n consolidado 2025'!$G$4:$X$484,15,0)</f>
        <v># de informes de resultados de la implementación de la estrategia de participación ciudadana elaborados / 1 informes de resultados de la implementación de la estrategia de participación ciudadana a elaborar</v>
      </c>
      <c r="U382" s="182">
        <f>VLOOKUP($F382,'Plan de acci�n consolidado 2025'!$G$4:$X$484,16,0)</f>
        <v>45992</v>
      </c>
      <c r="V382" s="182">
        <f>VLOOKUP($F382,'Plan de acci�n consolidado 2025'!$G$4:$X$484,17,0)</f>
        <v>46006</v>
      </c>
      <c r="W382" s="153" t="str">
        <f>VLOOKUP($F382,'Plan de acci�n consolidado 2025'!$G$4:$X$484,18,0)</f>
        <v>72-GRUPO DE TRABAJO DE ATENCION AL CIUDADANO</v>
      </c>
      <c r="X382" s="153">
        <v>5</v>
      </c>
      <c r="Y382" s="153">
        <v>0</v>
      </c>
      <c r="Z382" s="153">
        <v>0</v>
      </c>
      <c r="AA382" s="291"/>
      <c r="AB382" s="292">
        <v>0</v>
      </c>
      <c r="AC382" s="292">
        <v>0</v>
      </c>
      <c r="AD382" s="291"/>
      <c r="AE382" s="292">
        <v>0</v>
      </c>
      <c r="AF382" s="533">
        <v>0</v>
      </c>
    </row>
    <row r="383" spans="1:32 16384:16384" ht="58.5" customHeight="1" x14ac:dyDescent="0.25">
      <c r="A383" s="183" t="s">
        <v>875</v>
      </c>
      <c r="B383" s="528" t="s">
        <v>875</v>
      </c>
      <c r="C383" s="534" t="s">
        <v>2604</v>
      </c>
      <c r="D383" s="174">
        <v>2</v>
      </c>
      <c r="E383" s="174" t="s">
        <v>460</v>
      </c>
      <c r="F383" s="174" t="s">
        <v>875</v>
      </c>
      <c r="G383" s="174" t="s">
        <v>462</v>
      </c>
      <c r="H383" s="174" t="s">
        <v>10</v>
      </c>
      <c r="I383" s="174" t="s">
        <v>1394</v>
      </c>
      <c r="J383" s="174" t="s">
        <v>1395</v>
      </c>
      <c r="K383" s="174" t="s">
        <v>1842</v>
      </c>
      <c r="L383" s="174">
        <v>0</v>
      </c>
      <c r="M383" s="174" t="s">
        <v>23</v>
      </c>
      <c r="N383" s="174" t="s">
        <v>695</v>
      </c>
      <c r="O383" s="174">
        <v>0</v>
      </c>
      <c r="P383" s="174" t="str">
        <f>VLOOKUP($F383,'Plan de acci�n consolidado 2025'!$G$4:$X$484,11,0)</f>
        <v>Capacitaciones dirigidas al a los sujetos obligados para la adecuada inscripción de sus bases de datos en el Registro Nacional de Bases de Datos (RNBD), realizadas (registros fotográficos/capturas de pantallas )</v>
      </c>
      <c r="Q383" s="174">
        <f>VLOOKUP($F383,'Plan de acci�n consolidado 2025'!$G$4:$X$484,12,0)</f>
        <v>50</v>
      </c>
      <c r="R383" s="174">
        <f>VLOOKUP($F383,'Plan de acci�n consolidado 2025'!$G$4:$X$484,13,0)</f>
        <v>6</v>
      </c>
      <c r="S383" s="174" t="str">
        <f>VLOOKUP($F383,'Plan de acci�n consolidado 2025'!$G$4:$X$484,14,0)</f>
        <v>Númerica</v>
      </c>
      <c r="T383" s="174" t="str">
        <f>VLOOKUP($F383,'Plan de acci�n consolidado 2025'!$G$4:$X$484,15,0)</f>
        <v># de capacitaciones realizadas / 6 capacitaciones a realizar</v>
      </c>
      <c r="U383" s="175">
        <f>VLOOKUP($F383,'Plan de acci�n consolidado 2025'!$G$4:$X$484,16,0)</f>
        <v>45692</v>
      </c>
      <c r="V383" s="175">
        <f>VLOOKUP($F383,'Plan de acci�n consolidado 2025'!$G$4:$X$484,17,0)</f>
        <v>46007</v>
      </c>
      <c r="W383" s="174" t="str">
        <f>VLOOKUP($F383,'Plan de acci�n consolidado 2025'!$G$4:$X$484,18,0)</f>
        <v>7100-DIRECCIÓN DE INVESTIGACIONES DE PROTECCIÓN DE DATOS PERSONALES;
73-GRUPO DE TRABAJO DE COMUNICACION</v>
      </c>
      <c r="X383" s="174">
        <v>50</v>
      </c>
      <c r="Y383" s="174">
        <v>83.33</v>
      </c>
      <c r="Z383" s="174" t="s">
        <v>2605</v>
      </c>
      <c r="AA383" s="289"/>
      <c r="AB383" s="290">
        <v>83.33</v>
      </c>
      <c r="AC383" s="290" t="s">
        <v>2606</v>
      </c>
      <c r="AD383" s="289"/>
      <c r="AE383" s="290">
        <v>0</v>
      </c>
      <c r="AF383" s="535">
        <v>41.664999999999999</v>
      </c>
    </row>
    <row r="384" spans="1:32 16384:16384" ht="58.5" customHeight="1" x14ac:dyDescent="0.25">
      <c r="A384" s="183" t="s">
        <v>878</v>
      </c>
      <c r="B384" s="529" t="s">
        <v>878</v>
      </c>
      <c r="C384" s="532" t="s">
        <v>2604</v>
      </c>
      <c r="D384" s="153">
        <v>2</v>
      </c>
      <c r="E384" s="153" t="s">
        <v>467</v>
      </c>
      <c r="F384" s="153" t="s">
        <v>878</v>
      </c>
      <c r="G384" s="153" t="s">
        <v>19</v>
      </c>
      <c r="H384" s="153">
        <v>0</v>
      </c>
      <c r="I384" s="153">
        <v>0</v>
      </c>
      <c r="J384" s="153">
        <v>0</v>
      </c>
      <c r="K384" s="153" t="s">
        <v>19</v>
      </c>
      <c r="L384" s="153">
        <v>0</v>
      </c>
      <c r="M384" s="153" t="s">
        <v>19</v>
      </c>
      <c r="N384" s="153" t="s">
        <v>695</v>
      </c>
      <c r="O384" s="153" t="s">
        <v>19</v>
      </c>
      <c r="P384" s="153" t="str">
        <f>VLOOKUP($F384,'Plan de acci�n consolidado 2025'!$G$4:$X$484,11,0)</f>
        <v>Elaborar y enviar cronograma de capacitaciones al grupo de comunicaciones  (correo electrónico con cronograma/único entregable)</v>
      </c>
      <c r="Q384" s="153">
        <f>VLOOKUP($F384,'Plan de acci�n consolidado 2025'!$G$4:$X$484,12,0)</f>
        <v>10</v>
      </c>
      <c r="R384" s="153">
        <f>VLOOKUP($F384,'Plan de acci�n consolidado 2025'!$G$4:$X$484,13,0)</f>
        <v>1</v>
      </c>
      <c r="S384" s="153" t="str">
        <f>VLOOKUP($F384,'Plan de acci�n consolidado 2025'!$G$4:$X$484,14,0)</f>
        <v>Númerica</v>
      </c>
      <c r="T384" s="153" t="str">
        <f>VLOOKUP($F384,'Plan de acci�n consolidado 2025'!$G$4:$X$484,15,0)</f>
        <v># de cronogramas enviados / 1 cronograma de capacitación a enviar</v>
      </c>
      <c r="U384" s="182">
        <f>VLOOKUP($F384,'Plan de acci�n consolidado 2025'!$G$4:$X$484,16,0)</f>
        <v>45692</v>
      </c>
      <c r="V384" s="182">
        <f>VLOOKUP($F384,'Plan de acci�n consolidado 2025'!$G$4:$X$484,17,0)</f>
        <v>45695</v>
      </c>
      <c r="W384" s="153" t="str">
        <f>VLOOKUP($F384,'Plan de acci�n consolidado 2025'!$G$4:$X$484,18,0)</f>
        <v>7100-DIRECCIÓN DE INVESTIGACIONES DE PROTECCIÓN DE DATOS PERSONALES</v>
      </c>
      <c r="X384" s="153">
        <v>5</v>
      </c>
      <c r="Y384" s="153">
        <v>100</v>
      </c>
      <c r="Z384" s="153" t="s">
        <v>2607</v>
      </c>
      <c r="AA384" s="291">
        <v>45695</v>
      </c>
      <c r="AB384" s="292">
        <v>100</v>
      </c>
      <c r="AC384" s="292" t="s">
        <v>2608</v>
      </c>
      <c r="AD384" s="291">
        <v>45695</v>
      </c>
      <c r="AE384" s="292">
        <v>100</v>
      </c>
      <c r="AF384" s="533">
        <v>5</v>
      </c>
    </row>
    <row r="385" spans="1:32 16384:16384" ht="58.5" customHeight="1" x14ac:dyDescent="0.25">
      <c r="A385" s="66" t="s">
        <v>880</v>
      </c>
      <c r="B385" s="288" t="s">
        <v>880</v>
      </c>
      <c r="C385" s="532" t="s">
        <v>2604</v>
      </c>
      <c r="D385" s="153">
        <v>2</v>
      </c>
      <c r="E385" s="153" t="s">
        <v>467</v>
      </c>
      <c r="F385" s="153" t="s">
        <v>880</v>
      </c>
      <c r="G385" s="153" t="s">
        <v>19</v>
      </c>
      <c r="H385" s="153">
        <v>0</v>
      </c>
      <c r="I385" s="153">
        <v>0</v>
      </c>
      <c r="J385" s="153">
        <v>0</v>
      </c>
      <c r="K385" s="153" t="s">
        <v>19</v>
      </c>
      <c r="L385" s="153">
        <v>0</v>
      </c>
      <c r="M385" s="153" t="s">
        <v>19</v>
      </c>
      <c r="N385" s="153" t="s">
        <v>695</v>
      </c>
      <c r="O385" s="153" t="s">
        <v>19</v>
      </c>
      <c r="P385" s="153" t="str">
        <f>VLOOKUP($F385,'Plan de acci�n consolidado 2025'!$G$4:$X$484,11,0)</f>
        <v>Realizar capacitaciones en temas relacionados con datos personales. (Registro fotográfico o captura de pantalla)</v>
      </c>
      <c r="Q385" s="153">
        <f>VLOOKUP($F385,'Plan de acci�n consolidado 2025'!$G$4:$X$484,12,0)</f>
        <v>60</v>
      </c>
      <c r="R385" s="153">
        <f>VLOOKUP($F385,'Plan de acci�n consolidado 2025'!$G$4:$X$484,13,0)</f>
        <v>6</v>
      </c>
      <c r="S385" s="153" t="str">
        <f>VLOOKUP($F385,'Plan de acci�n consolidado 2025'!$G$4:$X$484,14,0)</f>
        <v>Númerica</v>
      </c>
      <c r="T385" s="153" t="str">
        <f>VLOOKUP($F385,'Plan de acci�n consolidado 2025'!$G$4:$X$484,15,0)</f>
        <v># de capacitaciones realizadas / 6 capacitaciones a realizar</v>
      </c>
      <c r="U385" s="182">
        <f>VLOOKUP($F385,'Plan de acci�n consolidado 2025'!$G$4:$X$484,16,0)</f>
        <v>45699</v>
      </c>
      <c r="V385" s="182">
        <f>VLOOKUP($F385,'Plan de acci�n consolidado 2025'!$G$4:$X$484,17,0)</f>
        <v>45989</v>
      </c>
      <c r="W385" s="153" t="str">
        <f>VLOOKUP($F385,'Plan de acci�n consolidado 2025'!$G$4:$X$484,18,0)</f>
        <v>7100-DIRECCIÓN DE INVESTIGACIONES DE PROTECCIÓN DE DATOS PERSONALES;
73-GRUPO DE TRABAJO DE COMUNICACION</v>
      </c>
      <c r="X385" s="153">
        <v>30</v>
      </c>
      <c r="Y385" s="153">
        <v>83.33</v>
      </c>
      <c r="Z385" s="153" t="s">
        <v>2609</v>
      </c>
      <c r="AA385" s="291"/>
      <c r="AB385" s="292">
        <v>83.33</v>
      </c>
      <c r="AC385" s="292" t="s">
        <v>2610</v>
      </c>
      <c r="AD385" s="291"/>
      <c r="AE385" s="292">
        <v>0</v>
      </c>
      <c r="AF385" s="533">
        <v>24.999000000000002</v>
      </c>
      <c r="XFD385" s="66"/>
    </row>
    <row r="386" spans="1:32 16384:16384" ht="58.5" customHeight="1" x14ac:dyDescent="0.25">
      <c r="A386" s="183" t="s">
        <v>881</v>
      </c>
      <c r="B386" s="529" t="s">
        <v>881</v>
      </c>
      <c r="C386" s="532" t="s">
        <v>2604</v>
      </c>
      <c r="D386" s="153">
        <v>2</v>
      </c>
      <c r="E386" s="153" t="s">
        <v>467</v>
      </c>
      <c r="F386" s="153" t="s">
        <v>881</v>
      </c>
      <c r="G386" s="153" t="s">
        <v>19</v>
      </c>
      <c r="H386" s="153">
        <v>0</v>
      </c>
      <c r="I386" s="153">
        <v>0</v>
      </c>
      <c r="J386" s="153">
        <v>0</v>
      </c>
      <c r="K386" s="153" t="s">
        <v>19</v>
      </c>
      <c r="L386" s="153">
        <v>0</v>
      </c>
      <c r="M386" s="153" t="s">
        <v>19</v>
      </c>
      <c r="N386" s="153" t="s">
        <v>695</v>
      </c>
      <c r="O386" s="153" t="s">
        <v>19</v>
      </c>
      <c r="P386" s="153" t="str">
        <f>VLOOKUP($F386,'Plan de acci�n consolidado 2025'!$G$4:$X$484,11,0)</f>
        <v>Realizar informes de capacitaciones realizadas  (Informe elaborado)</v>
      </c>
      <c r="Q386" s="153">
        <f>VLOOKUP($F386,'Plan de acci�n consolidado 2025'!$G$4:$X$484,12,0)</f>
        <v>30</v>
      </c>
      <c r="R386" s="153">
        <f>VLOOKUP($F386,'Plan de acci�n consolidado 2025'!$G$4:$X$484,13,0)</f>
        <v>6</v>
      </c>
      <c r="S386" s="153" t="str">
        <f>VLOOKUP($F386,'Plan de acci�n consolidado 2025'!$G$4:$X$484,14,0)</f>
        <v>Númerica</v>
      </c>
      <c r="T386" s="153" t="str">
        <f>VLOOKUP($F386,'Plan de acci�n consolidado 2025'!$G$4:$X$484,15,0)</f>
        <v># de informe realizado / 6 informes a realizar</v>
      </c>
      <c r="U386" s="182">
        <f>VLOOKUP($F386,'Plan de acci�n consolidado 2025'!$G$4:$X$484,16,0)</f>
        <v>45699</v>
      </c>
      <c r="V386" s="182">
        <f>VLOOKUP($F386,'Plan de acci�n consolidado 2025'!$G$4:$X$484,17,0)</f>
        <v>46007</v>
      </c>
      <c r="W386" s="153" t="str">
        <f>VLOOKUP($F386,'Plan de acci�n consolidado 2025'!$G$4:$X$484,18,0)</f>
        <v>7100-DIRECCIÓN DE INVESTIGACIONES DE PROTECCIÓN DE DATOS PERSONALES</v>
      </c>
      <c r="X386" s="153">
        <v>15</v>
      </c>
      <c r="Y386" s="153">
        <v>83.33</v>
      </c>
      <c r="Z386" s="153" t="s">
        <v>2611</v>
      </c>
      <c r="AA386" s="291"/>
      <c r="AB386" s="292">
        <v>83.33</v>
      </c>
      <c r="AC386" s="292" t="s">
        <v>2612</v>
      </c>
      <c r="AD386" s="291"/>
      <c r="AE386" s="292">
        <v>0</v>
      </c>
      <c r="AF386" s="533">
        <v>12.499500000000001</v>
      </c>
    </row>
    <row r="387" spans="1:32 16384:16384" ht="58.5" customHeight="1" x14ac:dyDescent="0.25">
      <c r="A387" s="183" t="s">
        <v>883</v>
      </c>
      <c r="B387" s="528" t="s">
        <v>883</v>
      </c>
      <c r="C387" s="534" t="s">
        <v>2604</v>
      </c>
      <c r="D387" s="174">
        <v>2</v>
      </c>
      <c r="E387" s="174" t="s">
        <v>460</v>
      </c>
      <c r="F387" s="174" t="s">
        <v>883</v>
      </c>
      <c r="G387" s="174" t="s">
        <v>479</v>
      </c>
      <c r="H387" s="174" t="s">
        <v>9</v>
      </c>
      <c r="I387" s="174" t="s">
        <v>1396</v>
      </c>
      <c r="J387" s="174" t="s">
        <v>1434</v>
      </c>
      <c r="K387" s="174" t="s">
        <v>19</v>
      </c>
      <c r="L387" s="174">
        <v>0</v>
      </c>
      <c r="M387" s="174" t="s">
        <v>23</v>
      </c>
      <c r="N387" s="174" t="s">
        <v>574</v>
      </c>
      <c r="O387" s="174">
        <v>0</v>
      </c>
      <c r="P387" s="174" t="str">
        <f>VLOOKUP($F387,'Plan de acci�n consolidado 2025'!$G$4:$X$484,11,0)</f>
        <v>Modelo de inteligencia artificial (IA) para el análisis de las políticas de tratamiento de datos personales cargadas por los sujetos obligados en el Registro Nacional de Bases de Datos (RNBD), para la optimización del recurso humano, implementado (Informe que evidencie el paso a producción)</v>
      </c>
      <c r="Q387" s="174">
        <f>VLOOKUP($F387,'Plan de acci�n consolidado 2025'!$G$4:$X$484,12,0)</f>
        <v>50</v>
      </c>
      <c r="R387" s="174">
        <f>VLOOKUP($F387,'Plan de acci�n consolidado 2025'!$G$4:$X$484,13,0)</f>
        <v>1</v>
      </c>
      <c r="S387" s="174" t="str">
        <f>VLOOKUP($F387,'Plan de acci�n consolidado 2025'!$G$4:$X$484,14,0)</f>
        <v>Númerica</v>
      </c>
      <c r="T387" s="174" t="str">
        <f>VLOOKUP($F387,'Plan de acci�n consolidado 2025'!$G$4:$X$484,15,0)</f>
        <v># de informe realizado / 1 informes a realizar</v>
      </c>
      <c r="U387" s="175">
        <f>VLOOKUP($F387,'Plan de acci�n consolidado 2025'!$G$4:$X$484,16,0)</f>
        <v>45691</v>
      </c>
      <c r="V387" s="175">
        <f>VLOOKUP($F387,'Plan de acci�n consolidado 2025'!$G$4:$X$484,17,0)</f>
        <v>45930</v>
      </c>
      <c r="W387" s="174" t="str">
        <f>VLOOKUP($F387,'Plan de acci�n consolidado 2025'!$G$4:$X$484,18,0)</f>
        <v>7100-DIRECCIÓN DE INVESTIGACIONES DE PROTECCIÓN DE DATOS PERSONALES</v>
      </c>
      <c r="X387" s="174">
        <v>50</v>
      </c>
      <c r="Y387" s="174">
        <v>100</v>
      </c>
      <c r="Z387" s="174" t="s">
        <v>2613</v>
      </c>
      <c r="AA387" s="289">
        <v>45930</v>
      </c>
      <c r="AB387" s="290">
        <v>100</v>
      </c>
      <c r="AC387" s="290" t="s">
        <v>2614</v>
      </c>
      <c r="AD387" s="289">
        <v>45930</v>
      </c>
      <c r="AE387" s="290">
        <v>100</v>
      </c>
      <c r="AF387" s="535">
        <v>50</v>
      </c>
    </row>
    <row r="388" spans="1:32 16384:16384" ht="58.5" customHeight="1" x14ac:dyDescent="0.25">
      <c r="A388" s="183" t="s">
        <v>885</v>
      </c>
      <c r="B388" s="529" t="s">
        <v>885</v>
      </c>
      <c r="C388" s="532" t="s">
        <v>2604</v>
      </c>
      <c r="D388" s="153">
        <v>2</v>
      </c>
      <c r="E388" s="153" t="s">
        <v>467</v>
      </c>
      <c r="F388" s="153" t="s">
        <v>885</v>
      </c>
      <c r="G388" s="153" t="s">
        <v>19</v>
      </c>
      <c r="H388" s="153">
        <v>0</v>
      </c>
      <c r="I388" s="153">
        <v>0</v>
      </c>
      <c r="J388" s="153">
        <v>0</v>
      </c>
      <c r="K388" s="153" t="s">
        <v>19</v>
      </c>
      <c r="L388" s="153">
        <v>0</v>
      </c>
      <c r="M388" s="153" t="s">
        <v>19</v>
      </c>
      <c r="N388" s="153" t="s">
        <v>574</v>
      </c>
      <c r="O388" s="153" t="s">
        <v>19</v>
      </c>
      <c r="P388" s="153" t="str">
        <f>VLOOKUP($F388,'Plan de acci�n consolidado 2025'!$G$4:$X$484,11,0)</f>
        <v>Realizar el diseño de la integración de la herramienta del Detector de Políticas con el Registro Nacional de Bases de Datos (Documento técnico con los diagramas de componentes requeridos y la descripción de cada uno)</v>
      </c>
      <c r="Q388" s="153">
        <f>VLOOKUP($F388,'Plan de acci�n consolidado 2025'!$G$4:$X$484,12,0)</f>
        <v>20</v>
      </c>
      <c r="R388" s="153">
        <f>VLOOKUP($F388,'Plan de acci�n consolidado 2025'!$G$4:$X$484,13,0)</f>
        <v>1</v>
      </c>
      <c r="S388" s="153" t="str">
        <f>VLOOKUP($F388,'Plan de acci�n consolidado 2025'!$G$4:$X$484,14,0)</f>
        <v>Númerica</v>
      </c>
      <c r="T388" s="153" t="str">
        <f>VLOOKUP($F388,'Plan de acci�n consolidado 2025'!$G$4:$X$484,15,0)</f>
        <v># de documentos elaborados y enviados / 1 documento a elaborar y enviar</v>
      </c>
      <c r="U388" s="182">
        <f>VLOOKUP($F388,'Plan de acci�n consolidado 2025'!$G$4:$X$484,16,0)</f>
        <v>45691</v>
      </c>
      <c r="V388" s="182">
        <f>VLOOKUP($F388,'Plan de acci�n consolidado 2025'!$G$4:$X$484,17,0)</f>
        <v>45733</v>
      </c>
      <c r="W388" s="153" t="str">
        <f>VLOOKUP($F388,'Plan de acci�n consolidado 2025'!$G$4:$X$484,18,0)</f>
        <v>7100-DIRECCIÓN DE INVESTIGACIONES DE PROTECCIÓN DE DATOS PERSONALES</v>
      </c>
      <c r="X388" s="153">
        <v>10</v>
      </c>
      <c r="Y388" s="153">
        <v>100</v>
      </c>
      <c r="Z388" s="153" t="s">
        <v>2615</v>
      </c>
      <c r="AA388" s="291">
        <v>45733</v>
      </c>
      <c r="AB388" s="292">
        <v>100</v>
      </c>
      <c r="AC388" s="292" t="s">
        <v>2616</v>
      </c>
      <c r="AD388" s="291">
        <v>45733</v>
      </c>
      <c r="AE388" s="292">
        <v>100</v>
      </c>
      <c r="AF388" s="533">
        <v>10</v>
      </c>
    </row>
    <row r="389" spans="1:32 16384:16384" ht="58.5" customHeight="1" x14ac:dyDescent="0.25">
      <c r="A389" s="66" t="s">
        <v>887</v>
      </c>
      <c r="B389" s="288" t="s">
        <v>887</v>
      </c>
      <c r="C389" s="532" t="s">
        <v>2604</v>
      </c>
      <c r="D389" s="153">
        <v>2</v>
      </c>
      <c r="E389" s="153" t="s">
        <v>467</v>
      </c>
      <c r="F389" s="153" t="s">
        <v>887</v>
      </c>
      <c r="G389" s="153" t="s">
        <v>19</v>
      </c>
      <c r="H389" s="153">
        <v>0</v>
      </c>
      <c r="I389" s="153">
        <v>0</v>
      </c>
      <c r="J389" s="153">
        <v>0</v>
      </c>
      <c r="K389" s="153" t="s">
        <v>19</v>
      </c>
      <c r="L389" s="153">
        <v>0</v>
      </c>
      <c r="M389" s="153" t="s">
        <v>19</v>
      </c>
      <c r="N389" s="153" t="s">
        <v>574</v>
      </c>
      <c r="O389" s="153" t="s">
        <v>19</v>
      </c>
      <c r="P389" s="153" t="str">
        <f>VLOOKUP($F389,'Plan de acci�n consolidado 2025'!$G$4:$X$484,11,0)</f>
        <v>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v>
      </c>
      <c r="Q389" s="153">
        <f>VLOOKUP($F389,'Plan de acci�n consolidado 2025'!$G$4:$X$484,12,0)</f>
        <v>30</v>
      </c>
      <c r="R389" s="153">
        <f>VLOOKUP($F389,'Plan de acci�n consolidado 2025'!$G$4:$X$484,13,0)</f>
        <v>1</v>
      </c>
      <c r="S389" s="153" t="str">
        <f>VLOOKUP($F389,'Plan de acci�n consolidado 2025'!$G$4:$X$484,14,0)</f>
        <v>Númerica</v>
      </c>
      <c r="T389" s="153" t="str">
        <f>VLOOKUP($F389,'Plan de acci�n consolidado 2025'!$G$4:$X$484,15,0)</f>
        <v># de documentos elaborados y enviados / 1 documento a elaborar y enviar</v>
      </c>
      <c r="U389" s="182">
        <f>VLOOKUP($F389,'Plan de acci�n consolidado 2025'!$G$4:$X$484,16,0)</f>
        <v>45734</v>
      </c>
      <c r="V389" s="182">
        <f>VLOOKUP($F389,'Plan de acci�n consolidado 2025'!$G$4:$X$484,17,0)</f>
        <v>45806</v>
      </c>
      <c r="W389" s="153" t="str">
        <f>VLOOKUP($F389,'Plan de acci�n consolidado 2025'!$G$4:$X$484,18,0)</f>
        <v>7100-DIRECCIÓN DE INVESTIGACIONES DE PROTECCIÓN DE DATOS PERSONALES</v>
      </c>
      <c r="X389" s="153">
        <v>15</v>
      </c>
      <c r="Y389" s="153">
        <v>100</v>
      </c>
      <c r="Z389" s="153" t="s">
        <v>177</v>
      </c>
      <c r="AA389" s="291">
        <v>45805</v>
      </c>
      <c r="AB389" s="292">
        <v>100</v>
      </c>
      <c r="AC389" s="292" t="s">
        <v>1996</v>
      </c>
      <c r="AD389" s="291">
        <v>45805</v>
      </c>
      <c r="AE389" s="292">
        <v>100</v>
      </c>
      <c r="AF389" s="533">
        <v>15</v>
      </c>
      <c r="XFD389" s="66"/>
    </row>
    <row r="390" spans="1:32 16384:16384" ht="58.5" customHeight="1" x14ac:dyDescent="0.25">
      <c r="A390" s="183" t="s">
        <v>888</v>
      </c>
      <c r="B390" s="529" t="s">
        <v>888</v>
      </c>
      <c r="C390" s="532" t="s">
        <v>2604</v>
      </c>
      <c r="D390" s="153">
        <v>2</v>
      </c>
      <c r="E390" s="153" t="s">
        <v>467</v>
      </c>
      <c r="F390" s="153" t="s">
        <v>888</v>
      </c>
      <c r="G390" s="153" t="s">
        <v>19</v>
      </c>
      <c r="H390" s="153">
        <v>0</v>
      </c>
      <c r="I390" s="153">
        <v>0</v>
      </c>
      <c r="J390" s="153">
        <v>0</v>
      </c>
      <c r="K390" s="153" t="s">
        <v>19</v>
      </c>
      <c r="L390" s="153">
        <v>0</v>
      </c>
      <c r="M390" s="153" t="s">
        <v>19</v>
      </c>
      <c r="N390" s="153" t="s">
        <v>574</v>
      </c>
      <c r="O390" s="153" t="s">
        <v>19</v>
      </c>
      <c r="P390" s="153" t="str">
        <f>VLOOKUP($F390,'Plan de acci�n consolidado 2025'!$G$4:$X$484,11,0)</f>
        <v>Ejecutar pruebas funcionales y pruebas de carga al sistema RNBD para garantizar su correcto funcionamiento en el proceso de  validación de documentos de políticas (Informe que detalle los resultados obtenidos durante el proceso de pruebas)</v>
      </c>
      <c r="Q390" s="153">
        <f>VLOOKUP($F390,'Plan de acci�n consolidado 2025'!$G$4:$X$484,12,0)</f>
        <v>20</v>
      </c>
      <c r="R390" s="153">
        <f>VLOOKUP($F390,'Plan de acci�n consolidado 2025'!$G$4:$X$484,13,0)</f>
        <v>1</v>
      </c>
      <c r="S390" s="153" t="str">
        <f>VLOOKUP($F390,'Plan de acci�n consolidado 2025'!$G$4:$X$484,14,0)</f>
        <v>Númerica</v>
      </c>
      <c r="T390" s="153" t="str">
        <f>VLOOKUP($F390,'Plan de acci�n consolidado 2025'!$G$4:$X$484,15,0)</f>
        <v># de documentos elaborados y enviados / 1 documento a elaborar y enviar</v>
      </c>
      <c r="U390" s="182">
        <f>VLOOKUP($F390,'Plan de acci�n consolidado 2025'!$G$4:$X$484,16,0)</f>
        <v>45811</v>
      </c>
      <c r="V390" s="182">
        <f>VLOOKUP($F390,'Plan de acci�n consolidado 2025'!$G$4:$X$484,17,0)</f>
        <v>45849</v>
      </c>
      <c r="W390" s="153" t="str">
        <f>VLOOKUP($F390,'Plan de acci�n consolidado 2025'!$G$4:$X$484,18,0)</f>
        <v>7100-DIRECCIÓN DE INVESTIGACIONES DE PROTECCIÓN DE DATOS PERSONALES</v>
      </c>
      <c r="X390" s="153">
        <v>10</v>
      </c>
      <c r="Y390" s="153">
        <v>100</v>
      </c>
      <c r="Z390" s="153" t="s">
        <v>2617</v>
      </c>
      <c r="AA390" s="291">
        <v>45842</v>
      </c>
      <c r="AB390" s="292">
        <v>100</v>
      </c>
      <c r="AC390" s="292" t="s">
        <v>2618</v>
      </c>
      <c r="AD390" s="291"/>
      <c r="AE390" s="292">
        <v>100</v>
      </c>
      <c r="AF390" s="533">
        <v>10</v>
      </c>
    </row>
    <row r="391" spans="1:32 16384:16384" ht="58.5" customHeight="1" x14ac:dyDescent="0.25">
      <c r="A391" s="183" t="s">
        <v>889</v>
      </c>
      <c r="B391" s="529" t="s">
        <v>889</v>
      </c>
      <c r="C391" s="532" t="s">
        <v>2604</v>
      </c>
      <c r="D391" s="153">
        <v>2</v>
      </c>
      <c r="E391" s="153" t="s">
        <v>467</v>
      </c>
      <c r="F391" s="153" t="s">
        <v>889</v>
      </c>
      <c r="G391" s="153" t="s">
        <v>19</v>
      </c>
      <c r="H391" s="153">
        <v>0</v>
      </c>
      <c r="I391" s="153">
        <v>0</v>
      </c>
      <c r="J391" s="153">
        <v>0</v>
      </c>
      <c r="K391" s="153" t="s">
        <v>19</v>
      </c>
      <c r="L391" s="153">
        <v>0</v>
      </c>
      <c r="M391" s="153" t="s">
        <v>19</v>
      </c>
      <c r="N391" s="153" t="s">
        <v>574</v>
      </c>
      <c r="O391" s="153" t="s">
        <v>19</v>
      </c>
      <c r="P391" s="153" t="str">
        <f>VLOOKUP($F391,'Plan de acci�n consolidado 2025'!$G$4:$X$484,11,0)</f>
        <v>Realizar capacitación a los usuarios funcionales para socializar el manejo del servicio del Detector de Políticas como parte del sistema RNBD (Actas de Capacitación realizadas a los usuarios funcionales)</v>
      </c>
      <c r="Q391" s="153">
        <f>VLOOKUP($F391,'Plan de acci�n consolidado 2025'!$G$4:$X$484,12,0)</f>
        <v>10</v>
      </c>
      <c r="R391" s="153">
        <f>VLOOKUP($F391,'Plan de acci�n consolidado 2025'!$G$4:$X$484,13,0)</f>
        <v>1</v>
      </c>
      <c r="S391" s="153" t="str">
        <f>VLOOKUP($F391,'Plan de acci�n consolidado 2025'!$G$4:$X$484,14,0)</f>
        <v>Númerica</v>
      </c>
      <c r="T391" s="153" t="str">
        <f>VLOOKUP($F391,'Plan de acci�n consolidado 2025'!$G$4:$X$484,15,0)</f>
        <v># de acta de  capacitaciones realizadas / 1 acta de  capacitaciones a realizar</v>
      </c>
      <c r="U391" s="182">
        <f>VLOOKUP($F391,'Plan de acci�n consolidado 2025'!$G$4:$X$484,16,0)</f>
        <v>45852</v>
      </c>
      <c r="V391" s="182">
        <f>VLOOKUP($F391,'Plan de acci�n consolidado 2025'!$G$4:$X$484,17,0)</f>
        <v>45898</v>
      </c>
      <c r="W391" s="153" t="str">
        <f>VLOOKUP($F391,'Plan de acci�n consolidado 2025'!$G$4:$X$484,18,0)</f>
        <v>7100-DIRECCIÓN DE INVESTIGACIONES DE PROTECCIÓN DE DATOS PERSONALES</v>
      </c>
      <c r="X391" s="153">
        <v>5</v>
      </c>
      <c r="Y391" s="153">
        <v>100</v>
      </c>
      <c r="Z391" s="153" t="s">
        <v>2619</v>
      </c>
      <c r="AA391" s="291">
        <v>45898</v>
      </c>
      <c r="AB391" s="292">
        <v>100</v>
      </c>
      <c r="AC391" s="292" t="s">
        <v>2620</v>
      </c>
      <c r="AD391" s="291">
        <v>45898</v>
      </c>
      <c r="AE391" s="292">
        <v>100</v>
      </c>
      <c r="AF391" s="533">
        <v>5</v>
      </c>
    </row>
    <row r="392" spans="1:32 16384:16384" ht="58.5" customHeight="1" x14ac:dyDescent="0.25">
      <c r="A392" s="66" t="s">
        <v>891</v>
      </c>
      <c r="B392" s="288" t="s">
        <v>891</v>
      </c>
      <c r="C392" s="532" t="s">
        <v>2604</v>
      </c>
      <c r="D392" s="153">
        <v>2</v>
      </c>
      <c r="E392" s="153" t="s">
        <v>467</v>
      </c>
      <c r="F392" s="153" t="s">
        <v>891</v>
      </c>
      <c r="G392" s="153" t="s">
        <v>19</v>
      </c>
      <c r="H392" s="153">
        <v>0</v>
      </c>
      <c r="I392" s="153">
        <v>0</v>
      </c>
      <c r="J392" s="153">
        <v>0</v>
      </c>
      <c r="K392" s="153" t="s">
        <v>19</v>
      </c>
      <c r="L392" s="153">
        <v>0</v>
      </c>
      <c r="M392" s="153" t="s">
        <v>19</v>
      </c>
      <c r="N392" s="153" t="s">
        <v>574</v>
      </c>
      <c r="O392" s="153" t="s">
        <v>19</v>
      </c>
      <c r="P392" s="153" t="str">
        <f>VLOOKUP($F392,'Plan de acci�n consolidado 2025'!$G$4:$X$484,11,0)</f>
        <v>Realizar paso a producción de la versión del sistema RNBD que incluya la integración con el Detector de Políticas (Informe que evidencie el paso a producción)</v>
      </c>
      <c r="Q392" s="153">
        <f>VLOOKUP($F392,'Plan de acci�n consolidado 2025'!$G$4:$X$484,12,0)</f>
        <v>20</v>
      </c>
      <c r="R392" s="153">
        <f>VLOOKUP($F392,'Plan de acci�n consolidado 2025'!$G$4:$X$484,13,0)</f>
        <v>1</v>
      </c>
      <c r="S392" s="153" t="str">
        <f>VLOOKUP($F392,'Plan de acci�n consolidado 2025'!$G$4:$X$484,14,0)</f>
        <v>Númerica</v>
      </c>
      <c r="T392" s="153" t="str">
        <f>VLOOKUP($F392,'Plan de acci�n consolidado 2025'!$G$4:$X$484,15,0)</f>
        <v># de informe realizado / 1 informes a realizar</v>
      </c>
      <c r="U392" s="182">
        <f>VLOOKUP($F392,'Plan de acci�n consolidado 2025'!$G$4:$X$484,16,0)</f>
        <v>45901</v>
      </c>
      <c r="V392" s="182">
        <f>VLOOKUP($F392,'Plan de acci�n consolidado 2025'!$G$4:$X$484,17,0)</f>
        <v>45930</v>
      </c>
      <c r="W392" s="153" t="str">
        <f>VLOOKUP($F392,'Plan de acci�n consolidado 2025'!$G$4:$X$484,18,0)</f>
        <v>7100-DIRECCIÓN DE INVESTIGACIONES DE PROTECCIÓN DE DATOS PERSONALES</v>
      </c>
      <c r="X392" s="153">
        <v>10</v>
      </c>
      <c r="Y392" s="153">
        <v>100</v>
      </c>
      <c r="Z392" s="153" t="s">
        <v>2621</v>
      </c>
      <c r="AA392" s="291">
        <v>45930</v>
      </c>
      <c r="AB392" s="292">
        <v>100</v>
      </c>
      <c r="AC392" s="292" t="s">
        <v>2622</v>
      </c>
      <c r="AD392" s="291">
        <v>45930</v>
      </c>
      <c r="AE392" s="292">
        <v>100</v>
      </c>
      <c r="AF392" s="533">
        <v>10</v>
      </c>
      <c r="XFD392" s="66"/>
    </row>
    <row r="393" spans="1:32 16384:16384" ht="58.5" customHeight="1" x14ac:dyDescent="0.25">
      <c r="A393" s="183" t="s">
        <v>1151</v>
      </c>
      <c r="B393" s="528" t="s">
        <v>1151</v>
      </c>
      <c r="C393" s="534" t="s">
        <v>2299</v>
      </c>
      <c r="D393" s="174">
        <v>4</v>
      </c>
      <c r="E393" s="174" t="s">
        <v>460</v>
      </c>
      <c r="F393" s="174" t="s">
        <v>1151</v>
      </c>
      <c r="G393" s="174" t="s">
        <v>462</v>
      </c>
      <c r="H393" s="174" t="s">
        <v>10</v>
      </c>
      <c r="I393" s="174" t="s">
        <v>1394</v>
      </c>
      <c r="J393" s="174" t="s">
        <v>1395</v>
      </c>
      <c r="K393" s="174" t="s">
        <v>19</v>
      </c>
      <c r="L393" s="174">
        <v>0</v>
      </c>
      <c r="M393" s="174" t="s">
        <v>22</v>
      </c>
      <c r="N393" s="174" t="s">
        <v>614</v>
      </c>
      <c r="O393" s="174">
        <v>0</v>
      </c>
      <c r="P393" s="174" t="str">
        <f>VLOOKUP($F393,'Plan de acci�n consolidado 2025'!$G$4:$X$484,11,0)</f>
        <v>Jornadas de Capacitación bajo la Estrategia Marcas de Paz, realizadas.
 (Informe consolidado de la ejecución de las jornadas)</v>
      </c>
      <c r="Q393" s="174">
        <f>VLOOKUP($F393,'Plan de acci�n consolidado 2025'!$G$4:$X$484,12,0)</f>
        <v>30</v>
      </c>
      <c r="R393" s="174">
        <f>VLOOKUP($F393,'Plan de acci�n consolidado 2025'!$G$4:$X$484,13,0)</f>
        <v>100</v>
      </c>
      <c r="S393" s="174" t="str">
        <f>VLOOKUP($F393,'Plan de acci�n consolidado 2025'!$G$4:$X$484,14,0)</f>
        <v>Porcentual</v>
      </c>
      <c r="T393" s="174" t="str">
        <f>VLOOKUP($F393,'Plan de acci�n consolidado 2025'!$G$4:$X$484,15,0)</f>
        <v>% de Jornadas de Capacitación  bajo la Estrategia Marcas de Paz realizadas / 100% de Jornadas de Capacitación  bajo la Estrategia Marcas de Paz a implementar</v>
      </c>
      <c r="U393" s="175">
        <f>VLOOKUP($F393,'Plan de acci�n consolidado 2025'!$G$4:$X$484,16,0)</f>
        <v>45691</v>
      </c>
      <c r="V393" s="175">
        <f>VLOOKUP($F393,'Plan de acci�n consolidado 2025'!$G$4:$X$484,17,0)</f>
        <v>46010</v>
      </c>
      <c r="W393" s="174" t="str">
        <f>VLOOKUP($F393,'Plan de acci�n consolidado 2025'!$G$4:$X$484,18,0)</f>
        <v>71-GRUPO DE TRABAJO DE FORMACION</v>
      </c>
      <c r="X393" s="174">
        <v>30</v>
      </c>
      <c r="Y393" s="174">
        <v>80</v>
      </c>
      <c r="Z393" s="174" t="s">
        <v>2300</v>
      </c>
      <c r="AA393" s="289"/>
      <c r="AB393" s="290">
        <v>80</v>
      </c>
      <c r="AC393" s="290" t="s">
        <v>2301</v>
      </c>
      <c r="AD393" s="289"/>
      <c r="AE393" s="290">
        <v>0</v>
      </c>
      <c r="AF393" s="535">
        <v>24</v>
      </c>
    </row>
    <row r="394" spans="1:32 16384:16384" ht="58.5" customHeight="1" x14ac:dyDescent="0.25">
      <c r="A394" s="183" t="s">
        <v>1153</v>
      </c>
      <c r="B394" s="529" t="s">
        <v>1153</v>
      </c>
      <c r="C394" s="532" t="s">
        <v>2299</v>
      </c>
      <c r="D394" s="153">
        <v>4</v>
      </c>
      <c r="E394" s="153" t="s">
        <v>467</v>
      </c>
      <c r="F394" s="153" t="s">
        <v>1153</v>
      </c>
      <c r="G394" s="153" t="s">
        <v>19</v>
      </c>
      <c r="H394" s="153">
        <v>0</v>
      </c>
      <c r="I394" s="153">
        <v>0</v>
      </c>
      <c r="J394" s="153">
        <v>0</v>
      </c>
      <c r="K394" s="153" t="s">
        <v>19</v>
      </c>
      <c r="L394" s="153">
        <v>0</v>
      </c>
      <c r="M394" s="153" t="s">
        <v>19</v>
      </c>
      <c r="N394" s="153" t="s">
        <v>614</v>
      </c>
      <c r="O394" s="153" t="s">
        <v>19</v>
      </c>
      <c r="P394" s="153" t="str">
        <f>VLOOKUP($F394,'Plan de acci�n consolidado 2025'!$G$4:$X$484,11,0)</f>
        <v>Definir, en coordinación con el Despacho de la Superintendente de PI, el contenido temático que será abordado en las jornadas de capacitación y los aportes a la proyección mensual del número de jornadas a realizar. (Documento con las definiciones)</v>
      </c>
      <c r="Q394" s="153">
        <f>VLOOKUP($F394,'Plan de acci�n consolidado 2025'!$G$4:$X$484,12,0)</f>
        <v>30</v>
      </c>
      <c r="R394" s="153">
        <f>VLOOKUP($F394,'Plan de acci�n consolidado 2025'!$G$4:$X$484,13,0)</f>
        <v>1</v>
      </c>
      <c r="S394" s="153" t="str">
        <f>VLOOKUP($F394,'Plan de acci�n consolidado 2025'!$G$4:$X$484,14,0)</f>
        <v>Númerica</v>
      </c>
      <c r="T394" s="153" t="str">
        <f>VLOOKUP($F394,'Plan de acci�n consolidado 2025'!$G$4:$X$484,15,0)</f>
        <v># de Documento realizado / 1 Documento programado</v>
      </c>
      <c r="U394" s="182">
        <f>VLOOKUP($F394,'Plan de acci�n consolidado 2025'!$G$4:$X$484,16,0)</f>
        <v>45691</v>
      </c>
      <c r="V394" s="182">
        <f>VLOOKUP($F394,'Plan de acci�n consolidado 2025'!$G$4:$X$484,17,0)</f>
        <v>45744</v>
      </c>
      <c r="W394" s="153" t="str">
        <f>VLOOKUP($F394,'Plan de acci�n consolidado 2025'!$G$4:$X$484,18,0)</f>
        <v>71-GRUPO DE TRABAJO DE FORMACION</v>
      </c>
      <c r="X394" s="153">
        <v>9</v>
      </c>
      <c r="Y394" s="153">
        <v>100</v>
      </c>
      <c r="Z394" s="153" t="s">
        <v>2302</v>
      </c>
      <c r="AA394" s="291">
        <v>45744</v>
      </c>
      <c r="AB394" s="292">
        <v>100</v>
      </c>
      <c r="AC394" s="292" t="s">
        <v>2303</v>
      </c>
      <c r="AD394" s="291">
        <v>45744</v>
      </c>
      <c r="AE394" s="292">
        <v>100</v>
      </c>
      <c r="AF394" s="533">
        <v>9</v>
      </c>
    </row>
    <row r="395" spans="1:32 16384:16384" ht="58.5" customHeight="1" x14ac:dyDescent="0.25">
      <c r="A395" s="183" t="s">
        <v>1155</v>
      </c>
      <c r="B395" s="529" t="s">
        <v>1155</v>
      </c>
      <c r="C395" s="532" t="s">
        <v>2299</v>
      </c>
      <c r="D395" s="153">
        <v>4</v>
      </c>
      <c r="E395" s="153" t="s">
        <v>467</v>
      </c>
      <c r="F395" s="153" t="s">
        <v>1155</v>
      </c>
      <c r="G395" s="153" t="s">
        <v>19</v>
      </c>
      <c r="H395" s="153">
        <v>0</v>
      </c>
      <c r="I395" s="153">
        <v>0</v>
      </c>
      <c r="J395" s="153">
        <v>0</v>
      </c>
      <c r="K395" s="153" t="s">
        <v>19</v>
      </c>
      <c r="L395" s="153">
        <v>0</v>
      </c>
      <c r="M395" s="153" t="s">
        <v>19</v>
      </c>
      <c r="N395" s="153" t="s">
        <v>614</v>
      </c>
      <c r="O395" s="153" t="s">
        <v>19</v>
      </c>
      <c r="P395" s="153" t="str">
        <f>VLOOKUP($F395,'Plan de acci�n consolidado 2025'!$G$4:$X$484,11,0)</f>
        <v>Realizar las jornadas de capacitación. (Matriz de gestión de jornadas realizadas)</v>
      </c>
      <c r="Q395" s="153">
        <f>VLOOKUP($F395,'Plan de acci�n consolidado 2025'!$G$4:$X$484,12,0)</f>
        <v>60</v>
      </c>
      <c r="R395" s="153">
        <f>VLOOKUP($F395,'Plan de acci�n consolidado 2025'!$G$4:$X$484,13,0)</f>
        <v>42</v>
      </c>
      <c r="S395" s="153" t="str">
        <f>VLOOKUP($F395,'Plan de acci�n consolidado 2025'!$G$4:$X$484,14,0)</f>
        <v>Númerica</v>
      </c>
      <c r="T395" s="153" t="str">
        <f>VLOOKUP($F395,'Plan de acci�n consolidado 2025'!$G$4:$X$484,15,0)</f>
        <v># de Jornadas de Capacitación  bajo la Estrategia Marcas de Paz realizadas / 42 Jornadas de Capacitación  bajo la Estrategia Marcas de Paz a realizar</v>
      </c>
      <c r="U395" s="182">
        <f>VLOOKUP($F395,'Plan de acci�n consolidado 2025'!$G$4:$X$484,16,0)</f>
        <v>45748</v>
      </c>
      <c r="V395" s="182">
        <f>VLOOKUP($F395,'Plan de acci�n consolidado 2025'!$G$4:$X$484,17,0)</f>
        <v>46003</v>
      </c>
      <c r="W395" s="153" t="str">
        <f>VLOOKUP($F395,'Plan de acci�n consolidado 2025'!$G$4:$X$484,18,0)</f>
        <v>71-GRUPO DE TRABAJO DE FORMACION</v>
      </c>
      <c r="X395" s="153">
        <v>18</v>
      </c>
      <c r="Y395" s="153">
        <v>80</v>
      </c>
      <c r="Z395" s="153" t="s">
        <v>2304</v>
      </c>
      <c r="AA395" s="291"/>
      <c r="AB395" s="292">
        <v>80</v>
      </c>
      <c r="AC395" s="292" t="s">
        <v>2305</v>
      </c>
      <c r="AD395" s="291"/>
      <c r="AE395" s="292">
        <v>0</v>
      </c>
      <c r="AF395" s="533">
        <v>14.4</v>
      </c>
    </row>
    <row r="396" spans="1:32 16384:16384" ht="58.5" customHeight="1" x14ac:dyDescent="0.25">
      <c r="A396" s="66" t="s">
        <v>1156</v>
      </c>
      <c r="B396" s="288" t="s">
        <v>1156</v>
      </c>
      <c r="C396" s="532" t="s">
        <v>2299</v>
      </c>
      <c r="D396" s="153">
        <v>4</v>
      </c>
      <c r="E396" s="153" t="s">
        <v>467</v>
      </c>
      <c r="F396" s="153" t="s">
        <v>1156</v>
      </c>
      <c r="G396" s="153" t="s">
        <v>19</v>
      </c>
      <c r="H396" s="153">
        <v>0</v>
      </c>
      <c r="I396" s="153">
        <v>0</v>
      </c>
      <c r="J396" s="153">
        <v>0</v>
      </c>
      <c r="K396" s="153" t="s">
        <v>19</v>
      </c>
      <c r="L396" s="153">
        <v>0</v>
      </c>
      <c r="M396" s="153" t="s">
        <v>19</v>
      </c>
      <c r="N396" s="153" t="s">
        <v>614</v>
      </c>
      <c r="O396" s="153" t="s">
        <v>19</v>
      </c>
      <c r="P396" s="153" t="str">
        <f>VLOOKUP($F396,'Plan de acci�n consolidado 2025'!$G$4:$X$484,11,0)</f>
        <v>Elaborar informes trimestrales de las jornadas de capacitación realizadas. (Informe)</v>
      </c>
      <c r="Q396" s="153">
        <f>VLOOKUP($F396,'Plan de acci�n consolidado 2025'!$G$4:$X$484,12,0)</f>
        <v>10</v>
      </c>
      <c r="R396" s="153">
        <f>VLOOKUP($F396,'Plan de acci�n consolidado 2025'!$G$4:$X$484,13,0)</f>
        <v>3</v>
      </c>
      <c r="S396" s="153" t="str">
        <f>VLOOKUP($F396,'Plan de acci�n consolidado 2025'!$G$4:$X$484,14,0)</f>
        <v>Númerica</v>
      </c>
      <c r="T396" s="153" t="str">
        <f>VLOOKUP($F396,'Plan de acci�n consolidado 2025'!$G$4:$X$484,15,0)</f>
        <v># de Informes de las jornadas bajo la Estrategia Marcas de Paz elaborados / 3 Informes de las jornadas bajo la Estrategia Marcas de Paz a elaborar</v>
      </c>
      <c r="U396" s="182">
        <f>VLOOKUP($F396,'Plan de acci�n consolidado 2025'!$G$4:$X$484,16,0)</f>
        <v>45748</v>
      </c>
      <c r="V396" s="182">
        <f>VLOOKUP($F396,'Plan de acci�n consolidado 2025'!$G$4:$X$484,17,0)</f>
        <v>46010</v>
      </c>
      <c r="W396" s="153" t="str">
        <f>VLOOKUP($F396,'Plan de acci�n consolidado 2025'!$G$4:$X$484,18,0)</f>
        <v>71-GRUPO DE TRABAJO DE FORMACION</v>
      </c>
      <c r="X396" s="153">
        <v>3</v>
      </c>
      <c r="Y396" s="153">
        <v>66</v>
      </c>
      <c r="Z396" s="153" t="s">
        <v>2306</v>
      </c>
      <c r="AA396" s="291"/>
      <c r="AB396" s="292">
        <v>66</v>
      </c>
      <c r="AC396" s="292" t="s">
        <v>2307</v>
      </c>
      <c r="AD396" s="291"/>
      <c r="AE396" s="292">
        <v>0</v>
      </c>
      <c r="AF396" s="533">
        <v>1.98</v>
      </c>
      <c r="XFD396" s="66"/>
    </row>
    <row r="397" spans="1:32 16384:16384" ht="58.5" customHeight="1" x14ac:dyDescent="0.25">
      <c r="A397" s="183" t="s">
        <v>1158</v>
      </c>
      <c r="B397" s="528" t="s">
        <v>1158</v>
      </c>
      <c r="C397" s="534" t="s">
        <v>2299</v>
      </c>
      <c r="D397" s="174">
        <v>4</v>
      </c>
      <c r="E397" s="174" t="s">
        <v>460</v>
      </c>
      <c r="F397" s="174" t="s">
        <v>1158</v>
      </c>
      <c r="G397" s="174" t="s">
        <v>462</v>
      </c>
      <c r="H397" s="174" t="s">
        <v>10</v>
      </c>
      <c r="I397" s="174" t="s">
        <v>1394</v>
      </c>
      <c r="J397" s="174" t="s">
        <v>1395</v>
      </c>
      <c r="K397" s="174" t="s">
        <v>1812</v>
      </c>
      <c r="L397" s="174">
        <v>0</v>
      </c>
      <c r="M397" s="174" t="s">
        <v>22</v>
      </c>
      <c r="N397" s="174" t="s">
        <v>695</v>
      </c>
      <c r="O397" s="174">
        <v>0</v>
      </c>
      <c r="P397" s="174" t="str">
        <f>VLOOKUP($F397,'Plan de acci�n consolidado 2025'!$G$4:$X$484,11,0)</f>
        <v>Programa estratégico de enfoque diferencial para la Inclusión de población vulnerable en la oferta académica del Grupo de Formación, ejecutado (Informe consolidado de la ejecución del programa)</v>
      </c>
      <c r="Q397" s="174">
        <f>VLOOKUP($F397,'Plan de acci�n consolidado 2025'!$G$4:$X$484,12,0)</f>
        <v>20</v>
      </c>
      <c r="R397" s="174">
        <f>VLOOKUP($F397,'Plan de acci�n consolidado 2025'!$G$4:$X$484,13,0)</f>
        <v>100</v>
      </c>
      <c r="S397" s="174" t="str">
        <f>VLOOKUP($F397,'Plan de acci�n consolidado 2025'!$G$4:$X$484,14,0)</f>
        <v>Porcentual</v>
      </c>
      <c r="T397" s="174" t="str">
        <f>VLOOKUP($F397,'Plan de acci�n consolidado 2025'!$G$4:$X$484,15,0)</f>
        <v>% de programas con enfoque diferencial en la oferta académica implementados / 100% de programas con enfoque diferencial en la oferta académica a implementar</v>
      </c>
      <c r="U397" s="175">
        <f>VLOOKUP($F397,'Plan de acci�n consolidado 2025'!$G$4:$X$484,16,0)</f>
        <v>45691</v>
      </c>
      <c r="V397" s="175">
        <f>VLOOKUP($F397,'Plan de acci�n consolidado 2025'!$G$4:$X$484,17,0)</f>
        <v>45989</v>
      </c>
      <c r="W397" s="174" t="str">
        <f>VLOOKUP($F397,'Plan de acci�n consolidado 2025'!$G$4:$X$484,18,0)</f>
        <v>71-GRUPO DE TRABAJO DE FORMACION</v>
      </c>
      <c r="X397" s="174">
        <v>20</v>
      </c>
      <c r="Y397" s="174">
        <v>70</v>
      </c>
      <c r="Z397" s="174" t="s">
        <v>2308</v>
      </c>
      <c r="AA397" s="289"/>
      <c r="AB397" s="290">
        <v>70</v>
      </c>
      <c r="AC397" s="290" t="s">
        <v>2309</v>
      </c>
      <c r="AD397" s="289"/>
      <c r="AE397" s="290">
        <v>0</v>
      </c>
      <c r="AF397" s="535">
        <v>14</v>
      </c>
    </row>
    <row r="398" spans="1:32 16384:16384" ht="58.5" customHeight="1" x14ac:dyDescent="0.25">
      <c r="A398" s="183" t="s">
        <v>1160</v>
      </c>
      <c r="B398" s="529" t="s">
        <v>1160</v>
      </c>
      <c r="C398" s="532" t="s">
        <v>2299</v>
      </c>
      <c r="D398" s="153">
        <v>4</v>
      </c>
      <c r="E398" s="153" t="s">
        <v>467</v>
      </c>
      <c r="F398" s="153" t="s">
        <v>1160</v>
      </c>
      <c r="G398" s="153" t="s">
        <v>19</v>
      </c>
      <c r="H398" s="153">
        <v>0</v>
      </c>
      <c r="I398" s="153">
        <v>0</v>
      </c>
      <c r="J398" s="153">
        <v>0</v>
      </c>
      <c r="K398" s="153" t="s">
        <v>19</v>
      </c>
      <c r="L398" s="153">
        <v>0</v>
      </c>
      <c r="M398" s="153" t="s">
        <v>19</v>
      </c>
      <c r="N398" s="153" t="s">
        <v>695</v>
      </c>
      <c r="O398" s="153" t="s">
        <v>19</v>
      </c>
      <c r="P398" s="153" t="str">
        <f>VLOOKUP($F398,'Plan de acci�n consolidado 2025'!$G$4:$X$484,11,0)</f>
        <v>Diseñar el programa de enfoque diferencial  que incluya el plan de trabajo. (Documento de programa)</v>
      </c>
      <c r="Q398" s="153">
        <f>VLOOKUP($F398,'Plan de acci�n consolidado 2025'!$G$4:$X$484,12,0)</f>
        <v>30</v>
      </c>
      <c r="R398" s="153">
        <f>VLOOKUP($F398,'Plan de acci�n consolidado 2025'!$G$4:$X$484,13,0)</f>
        <v>1</v>
      </c>
      <c r="S398" s="153" t="str">
        <f>VLOOKUP($F398,'Plan de acci�n consolidado 2025'!$G$4:$X$484,14,0)</f>
        <v>Númerica</v>
      </c>
      <c r="T398" s="153" t="str">
        <f>VLOOKUP($F398,'Plan de acci�n consolidado 2025'!$G$4:$X$484,15,0)</f>
        <v># de programas con enfoque diferencial  diseñados / 1 programas con enfoque diferencial a diseñar</v>
      </c>
      <c r="U398" s="182">
        <f>VLOOKUP($F398,'Plan de acci�n consolidado 2025'!$G$4:$X$484,16,0)</f>
        <v>45691</v>
      </c>
      <c r="V398" s="182">
        <f>VLOOKUP($F398,'Plan de acci�n consolidado 2025'!$G$4:$X$484,17,0)</f>
        <v>45747</v>
      </c>
      <c r="W398" s="153" t="str">
        <f>VLOOKUP($F398,'Plan de acci�n consolidado 2025'!$G$4:$X$484,18,0)</f>
        <v>71-GRUPO DE TRABAJO DE FORMACION</v>
      </c>
      <c r="X398" s="153">
        <v>6</v>
      </c>
      <c r="Y398" s="153">
        <v>100</v>
      </c>
      <c r="Z398" s="153" t="s">
        <v>2310</v>
      </c>
      <c r="AA398" s="291">
        <v>45747</v>
      </c>
      <c r="AB398" s="292">
        <v>100</v>
      </c>
      <c r="AC398" s="292" t="s">
        <v>2311</v>
      </c>
      <c r="AD398" s="291">
        <v>45747</v>
      </c>
      <c r="AE398" s="292">
        <v>100</v>
      </c>
      <c r="AF398" s="533">
        <v>6</v>
      </c>
    </row>
    <row r="399" spans="1:32 16384:16384" ht="58.5" customHeight="1" x14ac:dyDescent="0.25">
      <c r="A399" s="183" t="s">
        <v>1162</v>
      </c>
      <c r="B399" s="529" t="s">
        <v>1162</v>
      </c>
      <c r="C399" s="532" t="s">
        <v>2299</v>
      </c>
      <c r="D399" s="153">
        <v>4</v>
      </c>
      <c r="E399" s="153" t="s">
        <v>467</v>
      </c>
      <c r="F399" s="153" t="s">
        <v>1162</v>
      </c>
      <c r="G399" s="153" t="s">
        <v>19</v>
      </c>
      <c r="H399" s="153">
        <v>0</v>
      </c>
      <c r="I399" s="153">
        <v>0</v>
      </c>
      <c r="J399" s="153">
        <v>0</v>
      </c>
      <c r="K399" s="153" t="s">
        <v>19</v>
      </c>
      <c r="L399" s="153">
        <v>0</v>
      </c>
      <c r="M399" s="153" t="s">
        <v>19</v>
      </c>
      <c r="N399" s="153" t="s">
        <v>695</v>
      </c>
      <c r="O399" s="153" t="s">
        <v>19</v>
      </c>
      <c r="P399" s="153" t="str">
        <f>VLOOKUP($F399,'Plan de acci�n consolidado 2025'!$G$4:$X$484,11,0)</f>
        <v>Elaborar e implementar un protocolo de  enfoque diferencial de la oferta académica (Protocolo elaborado)</v>
      </c>
      <c r="Q399" s="153">
        <f>VLOOKUP($F399,'Plan de acci�n consolidado 2025'!$G$4:$X$484,12,0)</f>
        <v>60</v>
      </c>
      <c r="R399" s="153">
        <f>VLOOKUP($F399,'Plan de acci�n consolidado 2025'!$G$4:$X$484,13,0)</f>
        <v>1</v>
      </c>
      <c r="S399" s="153" t="str">
        <f>VLOOKUP($F399,'Plan de acci�n consolidado 2025'!$G$4:$X$484,14,0)</f>
        <v>Númerica</v>
      </c>
      <c r="T399" s="153" t="str">
        <f>VLOOKUP($F399,'Plan de acci�n consolidado 2025'!$G$4:$X$484,15,0)</f>
        <v># de protocolos con enfoque diferencial elaborados e implementados / 1 protocolos con enfoque diferencial a elaborar e implementar</v>
      </c>
      <c r="U399" s="182">
        <f>VLOOKUP($F399,'Plan de acci�n consolidado 2025'!$G$4:$X$484,16,0)</f>
        <v>45748</v>
      </c>
      <c r="V399" s="182">
        <f>VLOOKUP($F399,'Plan de acci�n consolidado 2025'!$G$4:$X$484,17,0)</f>
        <v>45989</v>
      </c>
      <c r="W399" s="153" t="str">
        <f>VLOOKUP($F399,'Plan de acci�n consolidado 2025'!$G$4:$X$484,18,0)</f>
        <v>71-GRUPO DE TRABAJO DE FORMACION</v>
      </c>
      <c r="X399" s="153">
        <v>12</v>
      </c>
      <c r="Y399" s="153">
        <v>0</v>
      </c>
      <c r="Z399" s="153">
        <v>0</v>
      </c>
      <c r="AA399" s="291"/>
      <c r="AB399" s="292">
        <v>0</v>
      </c>
      <c r="AC399" s="292">
        <v>0</v>
      </c>
      <c r="AD399" s="291"/>
      <c r="AE399" s="292">
        <v>0</v>
      </c>
      <c r="AF399" s="533">
        <v>0</v>
      </c>
    </row>
    <row r="400" spans="1:32 16384:16384" ht="58.5" customHeight="1" x14ac:dyDescent="0.25">
      <c r="A400" s="66" t="s">
        <v>1164</v>
      </c>
      <c r="B400" s="288" t="s">
        <v>1164</v>
      </c>
      <c r="C400" s="532" t="s">
        <v>2299</v>
      </c>
      <c r="D400" s="153">
        <v>4</v>
      </c>
      <c r="E400" s="153" t="s">
        <v>467</v>
      </c>
      <c r="F400" s="153" t="s">
        <v>1164</v>
      </c>
      <c r="G400" s="153" t="s">
        <v>19</v>
      </c>
      <c r="H400" s="153">
        <v>0</v>
      </c>
      <c r="I400" s="153">
        <v>0</v>
      </c>
      <c r="J400" s="153">
        <v>0</v>
      </c>
      <c r="K400" s="153" t="s">
        <v>19</v>
      </c>
      <c r="L400" s="153">
        <v>0</v>
      </c>
      <c r="M400" s="153" t="s">
        <v>19</v>
      </c>
      <c r="N400" s="153" t="s">
        <v>695</v>
      </c>
      <c r="O400" s="153" t="s">
        <v>19</v>
      </c>
      <c r="P400" s="153" t="str">
        <f>VLOOKUP($F400,'Plan de acci�n consolidado 2025'!$G$4:$X$484,11,0)</f>
        <v>Ejecutar el plan de trabajo del programa de enfoque diferencial.  (Informe de la ejecución del programa)</v>
      </c>
      <c r="Q400" s="153">
        <f>VLOOKUP($F400,'Plan de acci�n consolidado 2025'!$G$4:$X$484,12,0)</f>
        <v>10</v>
      </c>
      <c r="R400" s="153">
        <f>VLOOKUP($F400,'Plan de acci�n consolidado 2025'!$G$4:$X$484,13,0)</f>
        <v>100</v>
      </c>
      <c r="S400" s="153" t="str">
        <f>VLOOKUP($F400,'Plan de acci�n consolidado 2025'!$G$4:$X$484,14,0)</f>
        <v>Porcentual</v>
      </c>
      <c r="T400" s="153" t="str">
        <f>VLOOKUP($F400,'Plan de acci�n consolidado 2025'!$G$4:$X$484,15,0)</f>
        <v>% de plan de trabajo del programa de enfoque diferencial ejecutado  / 100% de plan de trabajo del programa de enfoque diferencial a ejecutar</v>
      </c>
      <c r="U400" s="182">
        <f>VLOOKUP($F400,'Plan de acci�n consolidado 2025'!$G$4:$X$484,16,0)</f>
        <v>45748</v>
      </c>
      <c r="V400" s="182">
        <f>VLOOKUP($F400,'Plan de acci�n consolidado 2025'!$G$4:$X$484,17,0)</f>
        <v>45989</v>
      </c>
      <c r="W400" s="153" t="str">
        <f>VLOOKUP($F400,'Plan de acci�n consolidado 2025'!$G$4:$X$484,18,0)</f>
        <v>71-GRUPO DE TRABAJO DE FORMACION</v>
      </c>
      <c r="X400" s="153">
        <v>2</v>
      </c>
      <c r="Y400" s="153">
        <v>70</v>
      </c>
      <c r="Z400" s="153" t="s">
        <v>2312</v>
      </c>
      <c r="AA400" s="291"/>
      <c r="AB400" s="292">
        <v>70</v>
      </c>
      <c r="AC400" s="292" t="s">
        <v>2313</v>
      </c>
      <c r="AD400" s="291"/>
      <c r="AE400" s="292">
        <v>0</v>
      </c>
      <c r="AF400" s="533">
        <v>1.4</v>
      </c>
      <c r="XFD400" s="66"/>
    </row>
    <row r="401" spans="1:32 16384:16384" ht="58.5" customHeight="1" x14ac:dyDescent="0.25">
      <c r="A401" s="183" t="s">
        <v>1165</v>
      </c>
      <c r="B401" s="528" t="s">
        <v>1165</v>
      </c>
      <c r="C401" s="534" t="s">
        <v>2299</v>
      </c>
      <c r="D401" s="174">
        <v>4</v>
      </c>
      <c r="E401" s="174" t="s">
        <v>460</v>
      </c>
      <c r="F401" s="174" t="s">
        <v>1165</v>
      </c>
      <c r="G401" s="174" t="s">
        <v>462</v>
      </c>
      <c r="H401" s="174" t="s">
        <v>11</v>
      </c>
      <c r="I401" s="174" t="s">
        <v>1392</v>
      </c>
      <c r="J401" s="174" t="s">
        <v>1393</v>
      </c>
      <c r="K401" s="174" t="s">
        <v>19</v>
      </c>
      <c r="L401" s="174">
        <v>0</v>
      </c>
      <c r="M401" s="174" t="s">
        <v>22</v>
      </c>
      <c r="N401" s="174" t="s">
        <v>614</v>
      </c>
      <c r="O401" s="174">
        <v>0</v>
      </c>
      <c r="P401" s="174" t="str">
        <f>VLOOKUP($F401,'Plan de acci�n consolidado 2025'!$G$4:$X$484,11,0)</f>
        <v>Plataforma del Campus virtual accesible conforme a los estándares WCAG 2.1 nivel AA implementada (Informe consolidado de la implementación)</v>
      </c>
      <c r="Q401" s="174">
        <f>VLOOKUP($F401,'Plan de acci�n consolidado 2025'!$G$4:$X$484,12,0)</f>
        <v>20</v>
      </c>
      <c r="R401" s="174">
        <f>VLOOKUP($F401,'Plan de acci�n consolidado 2025'!$G$4:$X$484,13,0)</f>
        <v>100</v>
      </c>
      <c r="S401" s="174" t="str">
        <f>VLOOKUP($F401,'Plan de acci�n consolidado 2025'!$G$4:$X$484,14,0)</f>
        <v>Porcentual</v>
      </c>
      <c r="T401" s="174" t="str">
        <f>VLOOKUP($F401,'Plan de acci�n consolidado 2025'!$G$4:$X$484,15,0)</f>
        <v>% de plataforma campus virtual accesible implementada / 100% de plataforma campus virtual accesible a implementar</v>
      </c>
      <c r="U401" s="175">
        <f>VLOOKUP($F401,'Plan de acci�n consolidado 2025'!$G$4:$X$484,16,0)</f>
        <v>45705</v>
      </c>
      <c r="V401" s="175">
        <f>VLOOKUP($F401,'Plan de acci�n consolidado 2025'!$G$4:$X$484,17,0)</f>
        <v>46003</v>
      </c>
      <c r="W401" s="174" t="str">
        <f>VLOOKUP($F401,'Plan de acci�n consolidado 2025'!$G$4:$X$484,18,0)</f>
        <v>71-GRUPO DE TRABAJO DE FORMACION</v>
      </c>
      <c r="X401" s="174">
        <v>20</v>
      </c>
      <c r="Y401" s="174">
        <v>45</v>
      </c>
      <c r="Z401" s="174" t="s">
        <v>2314</v>
      </c>
      <c r="AA401" s="289"/>
      <c r="AB401" s="290">
        <v>45</v>
      </c>
      <c r="AC401" s="290" t="s">
        <v>2315</v>
      </c>
      <c r="AD401" s="289"/>
      <c r="AE401" s="290">
        <v>0</v>
      </c>
      <c r="AF401" s="535">
        <v>9</v>
      </c>
    </row>
    <row r="402" spans="1:32 16384:16384" ht="58.5" customHeight="1" x14ac:dyDescent="0.25">
      <c r="A402" s="183" t="s">
        <v>1166</v>
      </c>
      <c r="B402" s="529" t="s">
        <v>1166</v>
      </c>
      <c r="C402" s="532" t="s">
        <v>2299</v>
      </c>
      <c r="D402" s="153">
        <v>4</v>
      </c>
      <c r="E402" s="153" t="s">
        <v>467</v>
      </c>
      <c r="F402" s="153" t="s">
        <v>1166</v>
      </c>
      <c r="G402" s="153" t="s">
        <v>19</v>
      </c>
      <c r="H402" s="153">
        <v>0</v>
      </c>
      <c r="I402" s="153">
        <v>0</v>
      </c>
      <c r="J402" s="153">
        <v>0</v>
      </c>
      <c r="K402" s="153" t="s">
        <v>19</v>
      </c>
      <c r="L402" s="153">
        <v>0</v>
      </c>
      <c r="M402" s="153" t="s">
        <v>19</v>
      </c>
      <c r="N402" s="153" t="s">
        <v>614</v>
      </c>
      <c r="O402" s="153" t="s">
        <v>19</v>
      </c>
      <c r="P402" s="153" t="str">
        <f>VLOOKUP($F402,'Plan de acci�n consolidado 2025'!$G$4:$X$484,11,0)</f>
        <v>Elaborar un diagnóstico de los aspectos que requieren ser implementados en accesibilidad de la plataforma del campus virtual. (Informe de diagnóstico).</v>
      </c>
      <c r="Q402" s="153">
        <f>VLOOKUP($F402,'Plan de acci�n consolidado 2025'!$G$4:$X$484,12,0)</f>
        <v>30</v>
      </c>
      <c r="R402" s="153">
        <f>VLOOKUP($F402,'Plan de acci�n consolidado 2025'!$G$4:$X$484,13,0)</f>
        <v>1</v>
      </c>
      <c r="S402" s="153" t="str">
        <f>VLOOKUP($F402,'Plan de acci�n consolidado 2025'!$G$4:$X$484,14,0)</f>
        <v>Númerica</v>
      </c>
      <c r="T402" s="153" t="str">
        <f>VLOOKUP($F402,'Plan de acci�n consolidado 2025'!$G$4:$X$484,15,0)</f>
        <v xml:space="preserve"># de diagnóstico de los aspectos a implementar en accesibilidad de la plataforma del campus virtual elaborado / 1 diagnóstico de los aspectos a implementar en accesibilidad de la plataforma del campus virtual a elaborar. </v>
      </c>
      <c r="U402" s="182">
        <f>VLOOKUP($F402,'Plan de acci�n consolidado 2025'!$G$4:$X$484,16,0)</f>
        <v>45705</v>
      </c>
      <c r="V402" s="182">
        <f>VLOOKUP($F402,'Plan de acci�n consolidado 2025'!$G$4:$X$484,17,0)</f>
        <v>45853</v>
      </c>
      <c r="W402" s="153" t="str">
        <f>VLOOKUP($F402,'Plan de acci�n consolidado 2025'!$G$4:$X$484,18,0)</f>
        <v>71-GRUPO DE TRABAJO DE FORMACION</v>
      </c>
      <c r="X402" s="153">
        <v>6</v>
      </c>
      <c r="Y402" s="153">
        <v>100</v>
      </c>
      <c r="Z402" s="153" t="s">
        <v>2316</v>
      </c>
      <c r="AA402" s="291">
        <v>45853</v>
      </c>
      <c r="AB402" s="292">
        <v>100</v>
      </c>
      <c r="AC402" s="292" t="s">
        <v>2317</v>
      </c>
      <c r="AD402" s="291">
        <v>45853</v>
      </c>
      <c r="AE402" s="292">
        <v>100</v>
      </c>
      <c r="AF402" s="533">
        <v>6</v>
      </c>
    </row>
    <row r="403" spans="1:32 16384:16384" ht="58.5" customHeight="1" x14ac:dyDescent="0.25">
      <c r="A403" s="183" t="s">
        <v>1167</v>
      </c>
      <c r="B403" s="529" t="s">
        <v>1167</v>
      </c>
      <c r="C403" s="532" t="s">
        <v>2299</v>
      </c>
      <c r="D403" s="153">
        <v>4</v>
      </c>
      <c r="E403" s="153" t="s">
        <v>467</v>
      </c>
      <c r="F403" s="153" t="s">
        <v>1167</v>
      </c>
      <c r="G403" s="153" t="s">
        <v>19</v>
      </c>
      <c r="H403" s="153">
        <v>0</v>
      </c>
      <c r="I403" s="153">
        <v>0</v>
      </c>
      <c r="J403" s="153">
        <v>0</v>
      </c>
      <c r="K403" s="153" t="s">
        <v>19</v>
      </c>
      <c r="L403" s="153">
        <v>0</v>
      </c>
      <c r="M403" s="153" t="s">
        <v>19</v>
      </c>
      <c r="N403" s="153" t="s">
        <v>614</v>
      </c>
      <c r="O403" s="153" t="s">
        <v>19</v>
      </c>
      <c r="P403" s="153" t="str">
        <f>VLOOKUP($F403,'Plan de acci�n consolidado 2025'!$G$4:$X$484,11,0)</f>
        <v>Elaborar un plan de trabajo para la implementación de accesibilidad del campus virtual. (Plan de trabajo).</v>
      </c>
      <c r="Q403" s="153">
        <f>VLOOKUP($F403,'Plan de acci�n consolidado 2025'!$G$4:$X$484,12,0)</f>
        <v>20</v>
      </c>
      <c r="R403" s="153">
        <f>VLOOKUP($F403,'Plan de acci�n consolidado 2025'!$G$4:$X$484,13,0)</f>
        <v>1</v>
      </c>
      <c r="S403" s="153" t="str">
        <f>VLOOKUP($F403,'Plan de acci�n consolidado 2025'!$G$4:$X$484,14,0)</f>
        <v>Númerica</v>
      </c>
      <c r="T403" s="153" t="str">
        <f>VLOOKUP($F403,'Plan de acci�n consolidado 2025'!$G$4:$X$484,15,0)</f>
        <v xml:space="preserve"># de plan de trabajo para la implementación de accesibilidad de la plataforma del  campus virtual elaborado / 1 plan de trabajo para la implementación de accesibilidad de la plataforma del  campus virtual  a elaborar. </v>
      </c>
      <c r="U403" s="182">
        <f>VLOOKUP($F403,'Plan de acci�n consolidado 2025'!$G$4:$X$484,16,0)</f>
        <v>45733</v>
      </c>
      <c r="V403" s="182">
        <f>VLOOKUP($F403,'Plan de acci�n consolidado 2025'!$G$4:$X$484,17,0)</f>
        <v>45869</v>
      </c>
      <c r="W403" s="153" t="str">
        <f>VLOOKUP($F403,'Plan de acci�n consolidado 2025'!$G$4:$X$484,18,0)</f>
        <v>71-GRUPO DE TRABAJO DE FORMACION</v>
      </c>
      <c r="X403" s="153">
        <v>4</v>
      </c>
      <c r="Y403" s="153">
        <v>100</v>
      </c>
      <c r="Z403" s="153" t="s">
        <v>2318</v>
      </c>
      <c r="AA403" s="291">
        <v>45869</v>
      </c>
      <c r="AB403" s="292">
        <v>100</v>
      </c>
      <c r="AC403" s="292" t="s">
        <v>2319</v>
      </c>
      <c r="AD403" s="291">
        <v>45869</v>
      </c>
      <c r="AE403" s="292">
        <v>100</v>
      </c>
      <c r="AF403" s="533">
        <v>4</v>
      </c>
    </row>
    <row r="404" spans="1:32 16384:16384" ht="58.5" customHeight="1" x14ac:dyDescent="0.25">
      <c r="A404" s="66" t="s">
        <v>1168</v>
      </c>
      <c r="B404" s="288" t="s">
        <v>1168</v>
      </c>
      <c r="C404" s="532" t="s">
        <v>2299</v>
      </c>
      <c r="D404" s="153">
        <v>4</v>
      </c>
      <c r="E404" s="153" t="s">
        <v>467</v>
      </c>
      <c r="F404" s="153" t="s">
        <v>1168</v>
      </c>
      <c r="G404" s="153" t="s">
        <v>19</v>
      </c>
      <c r="H404" s="153">
        <v>0</v>
      </c>
      <c r="I404" s="153">
        <v>0</v>
      </c>
      <c r="J404" s="153">
        <v>0</v>
      </c>
      <c r="K404" s="153" t="s">
        <v>19</v>
      </c>
      <c r="L404" s="153">
        <v>0</v>
      </c>
      <c r="M404" s="153" t="s">
        <v>19</v>
      </c>
      <c r="N404" s="153" t="s">
        <v>614</v>
      </c>
      <c r="O404" s="153" t="s">
        <v>19</v>
      </c>
      <c r="P404" s="153" t="str">
        <f>VLOOKUP($F404,'Plan de acci�n consolidado 2025'!$G$4:$X$484,11,0)</f>
        <v>Ejecutar el plan de trabajo  para la implementación de accesibilidad de la plataforma del campus virtual. (Reporte de avance de la ejecución del plan de trabajo).</v>
      </c>
      <c r="Q404" s="153">
        <f>VLOOKUP($F404,'Plan de acci�n consolidado 2025'!$G$4:$X$484,12,0)</f>
        <v>40</v>
      </c>
      <c r="R404" s="153">
        <f>VLOOKUP($F404,'Plan de acci�n consolidado 2025'!$G$4:$X$484,13,0)</f>
        <v>100</v>
      </c>
      <c r="S404" s="153" t="str">
        <f>VLOOKUP($F404,'Plan de acci�n consolidado 2025'!$G$4:$X$484,14,0)</f>
        <v>Porcentual</v>
      </c>
      <c r="T404" s="153" t="str">
        <f>VLOOKUP($F404,'Plan de acci�n consolidado 2025'!$G$4:$X$484,15,0)</f>
        <v>% de plan de trabajo para la implementación de accesibilidad de la plataforma del  campus virtual ejecutado  / 100% de  plan de trabajo para la implementación de accesibilidad de la plataforma del  campus virtual a ejecutar</v>
      </c>
      <c r="U404" s="182">
        <f>VLOOKUP($F404,'Plan de acci�n consolidado 2025'!$G$4:$X$484,16,0)</f>
        <v>45748</v>
      </c>
      <c r="V404" s="182">
        <f>VLOOKUP($F404,'Plan de acci�n consolidado 2025'!$G$4:$X$484,17,0)</f>
        <v>45996</v>
      </c>
      <c r="W404" s="153" t="str">
        <f>VLOOKUP($F404,'Plan de acci�n consolidado 2025'!$G$4:$X$484,18,0)</f>
        <v>71-GRUPO DE TRABAJO DE FORMACION</v>
      </c>
      <c r="X404" s="153">
        <v>8</v>
      </c>
      <c r="Y404" s="153">
        <v>45</v>
      </c>
      <c r="Z404" s="153" t="s">
        <v>2314</v>
      </c>
      <c r="AA404" s="291"/>
      <c r="AB404" s="292">
        <v>45</v>
      </c>
      <c r="AC404" s="292" t="s">
        <v>2320</v>
      </c>
      <c r="AD404" s="291"/>
      <c r="AE404" s="292">
        <v>0</v>
      </c>
      <c r="AF404" s="533">
        <v>3.6</v>
      </c>
      <c r="XFD404" s="66"/>
    </row>
    <row r="405" spans="1:32 16384:16384" ht="58.5" customHeight="1" x14ac:dyDescent="0.25">
      <c r="A405" s="183" t="s">
        <v>1169</v>
      </c>
      <c r="B405" s="529" t="s">
        <v>1169</v>
      </c>
      <c r="C405" s="532" t="s">
        <v>2299</v>
      </c>
      <c r="D405" s="153">
        <v>4</v>
      </c>
      <c r="E405" s="153" t="s">
        <v>467</v>
      </c>
      <c r="F405" s="153" t="s">
        <v>1169</v>
      </c>
      <c r="G405" s="153" t="s">
        <v>19</v>
      </c>
      <c r="H405" s="153">
        <v>0</v>
      </c>
      <c r="I405" s="153">
        <v>0</v>
      </c>
      <c r="J405" s="153">
        <v>0</v>
      </c>
      <c r="K405" s="153" t="s">
        <v>19</v>
      </c>
      <c r="L405" s="153">
        <v>0</v>
      </c>
      <c r="M405" s="153" t="s">
        <v>19</v>
      </c>
      <c r="N405" s="153" t="s">
        <v>614</v>
      </c>
      <c r="O405" s="153" t="s">
        <v>19</v>
      </c>
      <c r="P405" s="153" t="str">
        <f>VLOOKUP($F405,'Plan de acci�n consolidado 2025'!$G$4:$X$484,11,0)</f>
        <v>Elaborar informe de resultados de la accesibilidad de la plataforma del campus virtual. (Informe consolidado de la  accesibilidad)</v>
      </c>
      <c r="Q405" s="153">
        <f>VLOOKUP($F405,'Plan de acci�n consolidado 2025'!$G$4:$X$484,12,0)</f>
        <v>10</v>
      </c>
      <c r="R405" s="153">
        <f>VLOOKUP($F405,'Plan de acci�n consolidado 2025'!$G$4:$X$484,13,0)</f>
        <v>1</v>
      </c>
      <c r="S405" s="153" t="str">
        <f>VLOOKUP($F405,'Plan de acci�n consolidado 2025'!$G$4:$X$484,14,0)</f>
        <v>Númerica</v>
      </c>
      <c r="T405" s="153" t="str">
        <f>VLOOKUP($F405,'Plan de acci�n consolidado 2025'!$G$4:$X$484,15,0)</f>
        <v># de informes de resultados de la  caccesibilidad de la plataforma del campus virtual elaborados  / 1  informe de resultados de la accesibilidad de la plataforma del campus virtual a elaborar.</v>
      </c>
      <c r="U405" s="182">
        <f>VLOOKUP($F405,'Plan de acci�n consolidado 2025'!$G$4:$X$484,16,0)</f>
        <v>45992</v>
      </c>
      <c r="V405" s="182">
        <f>VLOOKUP($F405,'Plan de acci�n consolidado 2025'!$G$4:$X$484,17,0)</f>
        <v>46003</v>
      </c>
      <c r="W405" s="153" t="str">
        <f>VLOOKUP($F405,'Plan de acci�n consolidado 2025'!$G$4:$X$484,18,0)</f>
        <v>71-GRUPO DE TRABAJO DE FORMACION</v>
      </c>
      <c r="X405" s="153">
        <v>2</v>
      </c>
      <c r="Y405" s="153">
        <v>0</v>
      </c>
      <c r="Z405" s="153">
        <v>0</v>
      </c>
      <c r="AA405" s="291"/>
      <c r="AB405" s="292">
        <v>0</v>
      </c>
      <c r="AC405" s="292">
        <v>0</v>
      </c>
      <c r="AD405" s="291"/>
      <c r="AE405" s="292">
        <v>0</v>
      </c>
      <c r="AF405" s="533">
        <v>0</v>
      </c>
    </row>
    <row r="406" spans="1:32 16384:16384" ht="58.5" customHeight="1" x14ac:dyDescent="0.25">
      <c r="A406" s="183" t="s">
        <v>1170</v>
      </c>
      <c r="B406" s="528" t="s">
        <v>1170</v>
      </c>
      <c r="C406" s="534" t="s">
        <v>2299</v>
      </c>
      <c r="D406" s="174">
        <v>4</v>
      </c>
      <c r="E406" s="174" t="s">
        <v>460</v>
      </c>
      <c r="F406" s="174" t="s">
        <v>1170</v>
      </c>
      <c r="G406" s="174" t="s">
        <v>462</v>
      </c>
      <c r="H406" s="174" t="s">
        <v>10</v>
      </c>
      <c r="I406" s="174" t="s">
        <v>1394</v>
      </c>
      <c r="J406" s="174" t="s">
        <v>1395</v>
      </c>
      <c r="K406" s="174" t="s">
        <v>19</v>
      </c>
      <c r="L406" s="174">
        <v>0</v>
      </c>
      <c r="M406" s="174" t="s">
        <v>22</v>
      </c>
      <c r="N406" s="174" t="s">
        <v>614</v>
      </c>
      <c r="O406" s="174" t="s">
        <v>1560</v>
      </c>
      <c r="P406" s="174" t="str">
        <f>VLOOKUP($F406,'Plan de acci�n consolidado 2025'!$G$4:$X$484,11,0)</f>
        <v>Jornadas de Formación (Capacitaciones, Sensibilizaciones, Jornada de Información) en Metrología Legal y Reglamentos Técnicos brindados a actores del SICAL identificados.  (Registros de asistencia-capturas de pantalla, fotografías y reporte mensual con los resultados de las Jornadas de Formación (Capacitaciones, Sensibilizaciones, Jornada de Información).</v>
      </c>
      <c r="Q406" s="174">
        <f>VLOOKUP($F406,'Plan de acci�n consolidado 2025'!$G$4:$X$484,12,0)</f>
        <v>30</v>
      </c>
      <c r="R406" s="174">
        <f>VLOOKUP($F406,'Plan de acci�n consolidado 2025'!$G$4:$X$484,13,0)</f>
        <v>290</v>
      </c>
      <c r="S406" s="174" t="str">
        <f>VLOOKUP($F406,'Plan de acci�n consolidado 2025'!$G$4:$X$484,14,0)</f>
        <v>Númerica</v>
      </c>
      <c r="T406" s="174" t="str">
        <f>VLOOKUP($F406,'Plan de acci�n consolidado 2025'!$G$4:$X$484,15,0)</f>
        <v># de Jornadas de Formación (Capacitaciones, Sensibilizaciones, Jornada de Información) en Metrología Legal y Reglamentos Técnicos realizadas / 290 Jornadas de Formación (Capacitaciones, Sensibilizaciones, Jornada de Información) en Metrología Legal y Reglamentos Técnicos a realizar</v>
      </c>
      <c r="U406" s="175">
        <f>VLOOKUP($F406,'Plan de acci�n consolidado 2025'!$G$4:$X$484,16,0)</f>
        <v>45717</v>
      </c>
      <c r="V406" s="175">
        <f>VLOOKUP($F406,'Plan de acci�n consolidado 2025'!$G$4:$X$484,17,0)</f>
        <v>46003</v>
      </c>
      <c r="W406" s="174" t="str">
        <f>VLOOKUP($F406,'Plan de acci�n consolidado 2025'!$G$4:$X$484,18,0)</f>
        <v>71-GRUPO DE TRABAJO DE FORMACION</v>
      </c>
      <c r="X406" s="174">
        <v>30</v>
      </c>
      <c r="Y406" s="174">
        <v>77</v>
      </c>
      <c r="Z406" s="174" t="s">
        <v>2321</v>
      </c>
      <c r="AA406" s="289"/>
      <c r="AB406" s="290">
        <v>77</v>
      </c>
      <c r="AC406" s="290" t="s">
        <v>2322</v>
      </c>
      <c r="AD406" s="289"/>
      <c r="AE406" s="290">
        <v>0</v>
      </c>
      <c r="AF406" s="535">
        <v>23.1</v>
      </c>
    </row>
    <row r="407" spans="1:32 16384:16384" ht="58.5" customHeight="1" x14ac:dyDescent="0.25">
      <c r="A407" s="183" t="s">
        <v>1171</v>
      </c>
      <c r="B407" s="529" t="s">
        <v>1171</v>
      </c>
      <c r="C407" s="532" t="s">
        <v>2299</v>
      </c>
      <c r="D407" s="153">
        <v>4</v>
      </c>
      <c r="E407" s="153" t="s">
        <v>467</v>
      </c>
      <c r="F407" s="153" t="s">
        <v>1171</v>
      </c>
      <c r="G407" s="153" t="s">
        <v>19</v>
      </c>
      <c r="H407" s="153">
        <v>0</v>
      </c>
      <c r="I407" s="153">
        <v>0</v>
      </c>
      <c r="J407" s="153">
        <v>0</v>
      </c>
      <c r="K407" s="153" t="s">
        <v>19</v>
      </c>
      <c r="L407" s="153">
        <v>0</v>
      </c>
      <c r="M407" s="153" t="s">
        <v>19</v>
      </c>
      <c r="N407" s="153" t="s">
        <v>614</v>
      </c>
      <c r="O407" s="153" t="s">
        <v>19</v>
      </c>
      <c r="P407" s="153" t="str">
        <f>VLOOKUP($F407,'Plan de acci�n consolidado 2025'!$G$4:$X$484,11,0)</f>
        <v>Realizar las jornadas de Formación (Capacitaciones, Sensibilizaciones, Jornada de Información) en Metrología Legal y Reglamentos Técnicos. (Registros de asistencia-capturas de pantalla, fotografías y reporte mensual con los resultados de las Jornadas de Formación (Capacitaciones, Sensibilizaciones, Jornada de Información).</v>
      </c>
      <c r="Q407" s="153">
        <f>VLOOKUP($F407,'Plan de acci�n consolidado 2025'!$G$4:$X$484,12,0)</f>
        <v>70</v>
      </c>
      <c r="R407" s="153">
        <f>VLOOKUP($F407,'Plan de acci�n consolidado 2025'!$G$4:$X$484,13,0)</f>
        <v>290</v>
      </c>
      <c r="S407" s="153" t="str">
        <f>VLOOKUP($F407,'Plan de acci�n consolidado 2025'!$G$4:$X$484,14,0)</f>
        <v>Númerica</v>
      </c>
      <c r="T407" s="153" t="str">
        <f>VLOOKUP($F407,'Plan de acci�n consolidado 2025'!$G$4:$X$484,15,0)</f>
        <v># de Jornadas de Formación (Capacitaciones, Sensibilizaciones, Jornada de Información) en Metrología Legal y Reglamentos Técnicos realizadas / 290  Jornadas de Formación (Capacitaciones, Sensibilizaciones, Jornada de Información) en Metrología Legal y Reglamentos Técnicos a realizar</v>
      </c>
      <c r="U407" s="182">
        <f>VLOOKUP($F407,'Plan de acci�n consolidado 2025'!$G$4:$X$484,16,0)</f>
        <v>45717</v>
      </c>
      <c r="V407" s="182">
        <f>VLOOKUP($F407,'Plan de acci�n consolidado 2025'!$G$4:$X$484,17,0)</f>
        <v>46003</v>
      </c>
      <c r="W407" s="153" t="str">
        <f>VLOOKUP($F407,'Plan de acci�n consolidado 2025'!$G$4:$X$484,18,0)</f>
        <v>71-GRUPO DE TRABAJO DE FORMACION</v>
      </c>
      <c r="X407" s="153">
        <v>21</v>
      </c>
      <c r="Y407" s="153">
        <v>77</v>
      </c>
      <c r="Z407" s="153" t="s">
        <v>2321</v>
      </c>
      <c r="AA407" s="291"/>
      <c r="AB407" s="292">
        <v>77</v>
      </c>
      <c r="AC407" s="292" t="s">
        <v>2323</v>
      </c>
      <c r="AD407" s="291"/>
      <c r="AE407" s="292">
        <v>0</v>
      </c>
      <c r="AF407" s="533">
        <v>16.170000000000002</v>
      </c>
    </row>
    <row r="408" spans="1:32 16384:16384" ht="58.5" customHeight="1" x14ac:dyDescent="0.25">
      <c r="A408" s="66" t="s">
        <v>1172</v>
      </c>
      <c r="B408" s="288" t="s">
        <v>1172</v>
      </c>
      <c r="C408" s="532" t="s">
        <v>2299</v>
      </c>
      <c r="D408" s="153">
        <v>4</v>
      </c>
      <c r="E408" s="153" t="s">
        <v>467</v>
      </c>
      <c r="F408" s="153" t="s">
        <v>1172</v>
      </c>
      <c r="G408" s="153" t="s">
        <v>19</v>
      </c>
      <c r="H408" s="153">
        <v>0</v>
      </c>
      <c r="I408" s="153">
        <v>0</v>
      </c>
      <c r="J408" s="153">
        <v>0</v>
      </c>
      <c r="K408" s="153" t="s">
        <v>19</v>
      </c>
      <c r="L408" s="153">
        <v>0</v>
      </c>
      <c r="M408" s="153" t="s">
        <v>19</v>
      </c>
      <c r="N408" s="153" t="s">
        <v>614</v>
      </c>
      <c r="O408" s="153" t="s">
        <v>19</v>
      </c>
      <c r="P408" s="153" t="str">
        <f>VLOOKUP($F408,'Plan de acci�n consolidado 2025'!$G$4:$X$484,11,0)</f>
        <v>Elaborar informe final de las Jornadas de Formación (Capacitaciones, Sensibilizaciones, Jornada de Información) en Metrología Legal y Reglamentos Técnicos. (Informe final con resultados de la actividad, elaborado).</v>
      </c>
      <c r="Q408" s="153">
        <f>VLOOKUP($F408,'Plan de acci�n consolidado 2025'!$G$4:$X$484,12,0)</f>
        <v>30</v>
      </c>
      <c r="R408" s="153">
        <f>VLOOKUP($F408,'Plan de acci�n consolidado 2025'!$G$4:$X$484,13,0)</f>
        <v>1</v>
      </c>
      <c r="S408" s="153" t="str">
        <f>VLOOKUP($F408,'Plan de acci�n consolidado 2025'!$G$4:$X$484,14,0)</f>
        <v>Númerica</v>
      </c>
      <c r="T408" s="153" t="str">
        <f>VLOOKUP($F408,'Plan de acci�n consolidado 2025'!$G$4:$X$484,15,0)</f>
        <v># de Informe de las Jornadas de Formación (Capacitaciones, Sensibilizaciones, Jornada de Información) en Metrología Legal y Reglamentos Técnicos elaborados / 1 Informe de las Jornadas de Formación (Capacitaciones, Sensibilizaciones, Jornada de Información) en Metrología Legal y Reglamentos Técnicos a elaborar</v>
      </c>
      <c r="U408" s="182">
        <f>VLOOKUP($F408,'Plan de acci�n consolidado 2025'!$G$4:$X$484,16,0)</f>
        <v>45992</v>
      </c>
      <c r="V408" s="182">
        <f>VLOOKUP($F408,'Plan de acci�n consolidado 2025'!$G$4:$X$484,17,0)</f>
        <v>46003</v>
      </c>
      <c r="W408" s="153" t="str">
        <f>VLOOKUP($F408,'Plan de acci�n consolidado 2025'!$G$4:$X$484,18,0)</f>
        <v>71-GRUPO DE TRABAJO DE FORMACION</v>
      </c>
      <c r="X408" s="153">
        <v>9</v>
      </c>
      <c r="Y408" s="153">
        <v>0</v>
      </c>
      <c r="Z408" s="153">
        <v>0</v>
      </c>
      <c r="AA408" s="291"/>
      <c r="AB408" s="292">
        <v>0</v>
      </c>
      <c r="AC408" s="292">
        <v>0</v>
      </c>
      <c r="AD408" s="291"/>
      <c r="AE408" s="292">
        <v>0</v>
      </c>
      <c r="AF408" s="533">
        <v>0</v>
      </c>
      <c r="XFD408" s="66"/>
    </row>
    <row r="409" spans="1:32 16384:16384" ht="58.5" customHeight="1" x14ac:dyDescent="0.25">
      <c r="A409" s="183" t="s">
        <v>1242</v>
      </c>
      <c r="B409" s="528" t="s">
        <v>1242</v>
      </c>
      <c r="C409" s="534" t="s">
        <v>1933</v>
      </c>
      <c r="D409" s="174">
        <v>3</v>
      </c>
      <c r="E409" s="174" t="s">
        <v>460</v>
      </c>
      <c r="F409" s="174" t="s">
        <v>1242</v>
      </c>
      <c r="G409" s="174" t="s">
        <v>462</v>
      </c>
      <c r="H409" s="174" t="s">
        <v>10</v>
      </c>
      <c r="I409" s="174" t="s">
        <v>1394</v>
      </c>
      <c r="J409" s="174" t="s">
        <v>1395</v>
      </c>
      <c r="K409" s="174" t="s">
        <v>19</v>
      </c>
      <c r="L409" s="174">
        <v>0</v>
      </c>
      <c r="M409" s="174" t="s">
        <v>31</v>
      </c>
      <c r="N409" s="174" t="s">
        <v>614</v>
      </c>
      <c r="O409" s="174" t="s">
        <v>1564</v>
      </c>
      <c r="P409" s="174" t="str">
        <f>VLOOKUP($F409,'Plan de acci�n consolidado 2025'!$G$4:$X$484,11,0)</f>
        <v>Estrategia de difusión dirigida a actores de la cadena de consumo e instituciones para desarrollar los servicios misionales de la Red Nacional de Protección al Consumidor  y  dar a conocer los derechos y deberes de los consumidores en el territorio nacional,  ejecutada  (Informe seguimiento trimestral)</v>
      </c>
      <c r="Q409" s="174">
        <f>VLOOKUP($F409,'Plan de acci�n consolidado 2025'!$G$4:$X$484,12,0)</f>
        <v>20</v>
      </c>
      <c r="R409" s="174">
        <f>VLOOKUP($F409,'Plan de acci�n consolidado 2025'!$G$4:$X$484,13,0)</f>
        <v>100</v>
      </c>
      <c r="S409" s="174" t="str">
        <f>VLOOKUP($F409,'Plan de acci�n consolidado 2025'!$G$4:$X$484,14,0)</f>
        <v>Porcentual</v>
      </c>
      <c r="T409" s="174" t="str">
        <f>VLOOKUP($F409,'Plan de acci�n consolidado 2025'!$G$4:$X$484,15,0)</f>
        <v>% de avance ejecutado / 100% de meta % programada</v>
      </c>
      <c r="U409" s="175">
        <f>VLOOKUP($F409,'Plan de acci�n consolidado 2025'!$G$4:$X$484,16,0)</f>
        <v>45670</v>
      </c>
      <c r="V409" s="175">
        <f>VLOOKUP($F409,'Plan de acci�n consolidado 2025'!$G$4:$X$484,17,0)</f>
        <v>46022</v>
      </c>
      <c r="W409" s="174" t="str">
        <f>VLOOKUP($F409,'Plan de acci�n consolidado 2025'!$G$4:$X$484,18,0)</f>
        <v>3000-DESPACHO DEL SUPERINTENDENTE DELEGADO PARA LA PROTECCIÓN DEL CONSUMIDOR;
3003-GRUPO DE TRABAJO DE APOYO A LA RED NACIONAL DE PROTECCIÓN  AL CONSUMIDOR</v>
      </c>
      <c r="X409" s="174">
        <v>20</v>
      </c>
      <c r="Y409" s="174">
        <v>73.180000000000007</v>
      </c>
      <c r="Z409" s="174" t="s">
        <v>1934</v>
      </c>
      <c r="AA409" s="289"/>
      <c r="AB409" s="290">
        <v>73.180000000000007</v>
      </c>
      <c r="AC409" s="290" t="s">
        <v>1935</v>
      </c>
      <c r="AD409" s="289"/>
      <c r="AE409" s="290">
        <v>0</v>
      </c>
      <c r="AF409" s="535">
        <v>14.636000000000001</v>
      </c>
    </row>
    <row r="410" spans="1:32 16384:16384" ht="58.5" customHeight="1" x14ac:dyDescent="0.25">
      <c r="A410" s="183" t="s">
        <v>1245</v>
      </c>
      <c r="B410" s="529" t="s">
        <v>1245</v>
      </c>
      <c r="C410" s="532" t="s">
        <v>1933</v>
      </c>
      <c r="D410" s="153">
        <v>3</v>
      </c>
      <c r="E410" s="153" t="s">
        <v>467</v>
      </c>
      <c r="F410" s="153" t="s">
        <v>1245</v>
      </c>
      <c r="G410" s="153" t="s">
        <v>19</v>
      </c>
      <c r="H410" s="153">
        <v>0</v>
      </c>
      <c r="I410" s="153">
        <v>0</v>
      </c>
      <c r="J410" s="153">
        <v>0</v>
      </c>
      <c r="K410" s="153" t="s">
        <v>19</v>
      </c>
      <c r="L410" s="153">
        <v>0</v>
      </c>
      <c r="M410" s="153" t="s">
        <v>19</v>
      </c>
      <c r="N410" s="153" t="s">
        <v>614</v>
      </c>
      <c r="O410" s="153" t="s">
        <v>19</v>
      </c>
      <c r="P410" s="153" t="str">
        <f>VLOOKUP($F410,'Plan de acci�n consolidado 2025'!$G$4:$X$484,11,0)</f>
        <v>Definir el Plan de difusión (incluye actividades, responsables, fechas y las metas de atenciones, divulgaciones, capacitaciones, sensibilizaciones y campañas .) (Documento Plan de difusión)</v>
      </c>
      <c r="Q410" s="153">
        <f>VLOOKUP($F410,'Plan de acci�n consolidado 2025'!$G$4:$X$484,12,0)</f>
        <v>30</v>
      </c>
      <c r="R410" s="153">
        <f>VLOOKUP($F410,'Plan de acci�n consolidado 2025'!$G$4:$X$484,13,0)</f>
        <v>1</v>
      </c>
      <c r="S410" s="153" t="str">
        <f>VLOOKUP($F410,'Plan de acci�n consolidado 2025'!$G$4:$X$484,14,0)</f>
        <v>Númerica</v>
      </c>
      <c r="T410" s="153" t="str">
        <f>VLOOKUP($F410,'Plan de acci�n consolidado 2025'!$G$4:$X$484,15,0)</f>
        <v># de Plan estratégico y cronograma realizado / 1 Plan estratégico y cronograma programado</v>
      </c>
      <c r="U410" s="182">
        <f>VLOOKUP($F410,'Plan de acci�n consolidado 2025'!$G$4:$X$484,16,0)</f>
        <v>45670</v>
      </c>
      <c r="V410" s="182">
        <f>VLOOKUP($F410,'Plan de acci�n consolidado 2025'!$G$4:$X$484,17,0)</f>
        <v>45691</v>
      </c>
      <c r="W410" s="153" t="str">
        <f>VLOOKUP($F410,'Plan de acci�n consolidado 2025'!$G$4:$X$484,18,0)</f>
        <v>3003-GRUPO DE TRABAJO DE APOYO A LA RED NACIONAL DE PROTECCIÓN  AL CONSUMIDOR</v>
      </c>
      <c r="X410" s="153">
        <v>6</v>
      </c>
      <c r="Y410" s="153">
        <v>100</v>
      </c>
      <c r="Z410" s="153" t="s">
        <v>1936</v>
      </c>
      <c r="AA410" s="291">
        <v>45691</v>
      </c>
      <c r="AB410" s="292">
        <v>100</v>
      </c>
      <c r="AC410" s="292" t="s">
        <v>1937</v>
      </c>
      <c r="AD410" s="291">
        <v>45691</v>
      </c>
      <c r="AE410" s="292">
        <v>100</v>
      </c>
      <c r="AF410" s="533">
        <v>6</v>
      </c>
    </row>
    <row r="411" spans="1:32 16384:16384" ht="58.5" customHeight="1" x14ac:dyDescent="0.25">
      <c r="A411" s="183" t="s">
        <v>1247</v>
      </c>
      <c r="B411" s="529" t="s">
        <v>1247</v>
      </c>
      <c r="C411" s="532" t="s">
        <v>1933</v>
      </c>
      <c r="D411" s="153">
        <v>3</v>
      </c>
      <c r="E411" s="153" t="s">
        <v>1847</v>
      </c>
      <c r="F411" s="153" t="s">
        <v>1247</v>
      </c>
      <c r="G411" s="153" t="s">
        <v>19</v>
      </c>
      <c r="H411" s="153">
        <v>0</v>
      </c>
      <c r="I411" s="153">
        <v>0</v>
      </c>
      <c r="J411" s="153">
        <v>0</v>
      </c>
      <c r="K411" s="153" t="s">
        <v>19</v>
      </c>
      <c r="L411" s="153">
        <v>0</v>
      </c>
      <c r="M411" s="153" t="s">
        <v>19</v>
      </c>
      <c r="N411" s="153" t="s">
        <v>614</v>
      </c>
      <c r="O411" s="153" t="s">
        <v>19</v>
      </c>
      <c r="P411" s="153" t="str">
        <f>VLOOKUP($F411,'Plan de acci�n consolidado 2025'!$G$4:$X$484,11,0)</f>
        <v>Aprobar el Plan de difusión (Plan Estratégico y Cronograma aprobado por el Coordinador de la RNPC Y/o otras áreas participantes de requerirse.)</v>
      </c>
      <c r="Q411" s="153">
        <f>VLOOKUP($F411,'Plan de acci�n consolidado 2025'!$G$4:$X$484,12,0)</f>
        <v>0</v>
      </c>
      <c r="R411" s="153">
        <f>VLOOKUP($F411,'Plan de acci�n consolidado 2025'!$G$4:$X$484,13,0)</f>
        <v>1</v>
      </c>
      <c r="S411" s="153" t="str">
        <f>VLOOKUP($F411,'Plan de acci�n consolidado 2025'!$G$4:$X$484,14,0)</f>
        <v>Númerica</v>
      </c>
      <c r="T411" s="153" t="str">
        <f>VLOOKUP($F411,'Plan de acci�n consolidado 2025'!$G$4:$X$484,15,0)</f>
        <v># de Plan Estratégico y Cronograma de las actividades misionales de la RNPC, aprobado. / 1 Plan Estratégico y Cronograma de las actividades misionales de la RNPC, programado.</v>
      </c>
      <c r="U411" s="182">
        <f>VLOOKUP($F411,'Plan de acci�n consolidado 2025'!$G$4:$X$484,16,0)</f>
        <v>45691</v>
      </c>
      <c r="V411" s="182">
        <f>VLOOKUP($F411,'Plan de acci�n consolidado 2025'!$G$4:$X$484,17,0)</f>
        <v>45716</v>
      </c>
      <c r="W411" s="153" t="str">
        <f>VLOOKUP($F411,'Plan de acci�n consolidado 2025'!$G$4:$X$484,18,0)</f>
        <v>3000-DESPACHO DEL SUPERINTENDENTE DELEGADO PARA LA PROTECCIÓN DEL CONSUMIDOR</v>
      </c>
      <c r="X411" s="153">
        <v>0</v>
      </c>
      <c r="Y411" s="153">
        <v>100</v>
      </c>
      <c r="Z411" s="153" t="s">
        <v>1938</v>
      </c>
      <c r="AA411" s="291">
        <v>45715</v>
      </c>
      <c r="AB411" s="292">
        <v>100</v>
      </c>
      <c r="AC411" s="292" t="s">
        <v>1937</v>
      </c>
      <c r="AD411" s="291">
        <v>45715</v>
      </c>
      <c r="AE411" s="292">
        <v>100</v>
      </c>
      <c r="AF411" s="533">
        <v>0</v>
      </c>
    </row>
    <row r="412" spans="1:32 16384:16384" ht="58.5" customHeight="1" x14ac:dyDescent="0.25">
      <c r="A412" s="66" t="s">
        <v>1250</v>
      </c>
      <c r="B412" s="288" t="s">
        <v>1250</v>
      </c>
      <c r="C412" s="532" t="s">
        <v>1933</v>
      </c>
      <c r="D412" s="153">
        <v>3</v>
      </c>
      <c r="E412" s="153" t="s">
        <v>467</v>
      </c>
      <c r="F412" s="153" t="s">
        <v>1250</v>
      </c>
      <c r="G412" s="153" t="s">
        <v>19</v>
      </c>
      <c r="H412" s="153">
        <v>0</v>
      </c>
      <c r="I412" s="153">
        <v>0</v>
      </c>
      <c r="J412" s="153">
        <v>0</v>
      </c>
      <c r="K412" s="153" t="s">
        <v>19</v>
      </c>
      <c r="L412" s="153">
        <v>0</v>
      </c>
      <c r="M412" s="153" t="s">
        <v>19</v>
      </c>
      <c r="N412" s="153" t="s">
        <v>614</v>
      </c>
      <c r="O412" s="153" t="s">
        <v>19</v>
      </c>
      <c r="P412" s="153" t="str">
        <f>VLOOKUP($F412,'Plan de acci�n consolidado 2025'!$G$4:$X$484,11,0)</f>
        <v>Ejecutar el Plan de difusión  (Seguimiento trimestral plan y evidencias de ejecución)</v>
      </c>
      <c r="Q412" s="153">
        <f>VLOOKUP($F412,'Plan de acci�n consolidado 2025'!$G$4:$X$484,12,0)</f>
        <v>70</v>
      </c>
      <c r="R412" s="153">
        <f>VLOOKUP($F412,'Plan de acci�n consolidado 2025'!$G$4:$X$484,13,0)</f>
        <v>100</v>
      </c>
      <c r="S412" s="153" t="str">
        <f>VLOOKUP($F412,'Plan de acci�n consolidado 2025'!$G$4:$X$484,14,0)</f>
        <v>Porcentual</v>
      </c>
      <c r="T412" s="153" t="str">
        <f>VLOOKUP($F412,'Plan de acci�n consolidado 2025'!$G$4:$X$484,15,0)</f>
        <v>% de avance porcentual de las actividades programadas / 100% de Total porcentaje del plan a ejecutar</v>
      </c>
      <c r="U412" s="182">
        <f>VLOOKUP($F412,'Plan de acci�n consolidado 2025'!$G$4:$X$484,16,0)</f>
        <v>45691</v>
      </c>
      <c r="V412" s="182">
        <f>VLOOKUP($F412,'Plan de acci�n consolidado 2025'!$G$4:$X$484,17,0)</f>
        <v>46022</v>
      </c>
      <c r="W412" s="153" t="str">
        <f>VLOOKUP($F412,'Plan de acci�n consolidado 2025'!$G$4:$X$484,18,0)</f>
        <v>3003-GRUPO DE TRABAJO DE APOYO A LA RED NACIONAL DE PROTECCIÓN  AL CONSUMIDOR</v>
      </c>
      <c r="X412" s="153">
        <v>14</v>
      </c>
      <c r="Y412" s="153">
        <v>73.180000000000007</v>
      </c>
      <c r="Z412" s="153" t="s">
        <v>1939</v>
      </c>
      <c r="AA412" s="291"/>
      <c r="AB412" s="292">
        <v>73.180000000000007</v>
      </c>
      <c r="AC412" s="292" t="s">
        <v>1940</v>
      </c>
      <c r="AD412" s="291"/>
      <c r="AE412" s="292">
        <v>0</v>
      </c>
      <c r="AF412" s="533">
        <v>10.245200000000001</v>
      </c>
      <c r="XFD412" s="66"/>
    </row>
    <row r="413" spans="1:32 16384:16384" ht="58.5" customHeight="1" x14ac:dyDescent="0.25">
      <c r="A413" s="183" t="s">
        <v>1251</v>
      </c>
      <c r="B413" s="528" t="s">
        <v>1251</v>
      </c>
      <c r="C413" s="534" t="s">
        <v>1933</v>
      </c>
      <c r="D413" s="174">
        <v>3</v>
      </c>
      <c r="E413" s="174" t="s">
        <v>460</v>
      </c>
      <c r="F413" s="174" t="s">
        <v>1251</v>
      </c>
      <c r="G413" s="174" t="s">
        <v>462</v>
      </c>
      <c r="H413" s="174" t="s">
        <v>9</v>
      </c>
      <c r="I413" s="174" t="s">
        <v>1396</v>
      </c>
      <c r="J413" s="174" t="s">
        <v>1434</v>
      </c>
      <c r="K413" s="174" t="s">
        <v>19</v>
      </c>
      <c r="L413" s="174">
        <v>0</v>
      </c>
      <c r="M413" s="174" t="s">
        <v>31</v>
      </c>
      <c r="N413" s="174" t="s">
        <v>614</v>
      </c>
      <c r="O413" s="174">
        <v>0</v>
      </c>
      <c r="P413" s="174" t="str">
        <f>VLOOKUP($F413,'Plan de acci�n consolidado 2025'!$G$4:$X$484,11,0)</f>
        <v>Arreglos Directos desarrollados a través de las atenciones de las Casas y Rutas del Consumidor, realizados. (Informe final)</v>
      </c>
      <c r="Q413" s="174">
        <f>VLOOKUP($F413,'Plan de acci�n consolidado 2025'!$G$4:$X$484,12,0)</f>
        <v>10</v>
      </c>
      <c r="R413" s="174">
        <f>VLOOKUP($F413,'Plan de acci�n consolidado 2025'!$G$4:$X$484,13,0)</f>
        <v>40</v>
      </c>
      <c r="S413" s="174" t="str">
        <f>VLOOKUP($F413,'Plan de acci�n consolidado 2025'!$G$4:$X$484,14,0)</f>
        <v>Porcentual</v>
      </c>
      <c r="T413" s="174" t="str">
        <f>VLOOKUP($F413,'Plan de acci�n consolidado 2025'!$G$4:$X$484,15,0)</f>
        <v>% de (encuentros realizados/invitaciones enviadas) x 100 / 40% de meta propuesta de encuentros a realizar</v>
      </c>
      <c r="U413" s="175">
        <f>VLOOKUP($F413,'Plan de acci�n consolidado 2025'!$G$4:$X$484,16,0)</f>
        <v>45691</v>
      </c>
      <c r="V413" s="175">
        <f>VLOOKUP($F413,'Plan de acci�n consolidado 2025'!$G$4:$X$484,17,0)</f>
        <v>46022</v>
      </c>
      <c r="W413" s="174" t="str">
        <f>VLOOKUP($F413,'Plan de acci�n consolidado 2025'!$G$4:$X$484,18,0)</f>
        <v>3003-GRUPO DE TRABAJO DE APOYO A LA RED NACIONAL DE PROTECCIÓN  AL CONSUMIDOR</v>
      </c>
      <c r="X413" s="174">
        <v>10</v>
      </c>
      <c r="Y413" s="174">
        <v>0</v>
      </c>
      <c r="Z413" s="174" t="s">
        <v>1941</v>
      </c>
      <c r="AA413" s="289"/>
      <c r="AB413" s="290">
        <v>0</v>
      </c>
      <c r="AC413" s="290" t="s">
        <v>1942</v>
      </c>
      <c r="AD413" s="289"/>
      <c r="AE413" s="290">
        <v>0</v>
      </c>
      <c r="AF413" s="535">
        <v>0</v>
      </c>
    </row>
    <row r="414" spans="1:32 16384:16384" ht="58.5" customHeight="1" x14ac:dyDescent="0.25">
      <c r="A414" s="183" t="s">
        <v>1252</v>
      </c>
      <c r="B414" s="529" t="s">
        <v>1252</v>
      </c>
      <c r="C414" s="532" t="s">
        <v>1933</v>
      </c>
      <c r="D414" s="153">
        <v>3</v>
      </c>
      <c r="E414" s="153" t="s">
        <v>467</v>
      </c>
      <c r="F414" s="153" t="s">
        <v>1252</v>
      </c>
      <c r="G414" s="153" t="s">
        <v>19</v>
      </c>
      <c r="H414" s="153">
        <v>0</v>
      </c>
      <c r="I414" s="153">
        <v>0</v>
      </c>
      <c r="J414" s="153">
        <v>0</v>
      </c>
      <c r="K414" s="153" t="s">
        <v>19</v>
      </c>
      <c r="L414" s="153">
        <v>0</v>
      </c>
      <c r="M414" s="153" t="s">
        <v>19</v>
      </c>
      <c r="N414" s="153" t="s">
        <v>614</v>
      </c>
      <c r="O414" s="153" t="s">
        <v>19</v>
      </c>
      <c r="P414" s="153" t="str">
        <f>VLOOKUP($F414,'Plan de acci�n consolidado 2025'!$G$4:$X$484,11,0)</f>
        <v>Realizar invitaciones de servicio arreglo directo (Informe trimestral acumulado) (Informe elaborado de las invitaciones servicio arreglo directo)</v>
      </c>
      <c r="Q414" s="153">
        <f>VLOOKUP($F414,'Plan de acci�n consolidado 2025'!$G$4:$X$484,12,0)</f>
        <v>30</v>
      </c>
      <c r="R414" s="153">
        <f>VLOOKUP($F414,'Plan de acci�n consolidado 2025'!$G$4:$X$484,13,0)</f>
        <v>4550</v>
      </c>
      <c r="S414" s="153" t="str">
        <f>VLOOKUP($F414,'Plan de acci�n consolidado 2025'!$G$4:$X$484,14,0)</f>
        <v>Númerica</v>
      </c>
      <c r="T414" s="153" t="str">
        <f>VLOOKUP($F414,'Plan de acci�n consolidado 2025'!$G$4:$X$484,15,0)</f>
        <v># de invitaciones realizadas / 4550 invitaciones programadas</v>
      </c>
      <c r="U414" s="182">
        <f>VLOOKUP($F414,'Plan de acci�n consolidado 2025'!$G$4:$X$484,16,0)</f>
        <v>45691</v>
      </c>
      <c r="V414" s="182">
        <f>VLOOKUP($F414,'Plan de acci�n consolidado 2025'!$G$4:$X$484,17,0)</f>
        <v>46022</v>
      </c>
      <c r="W414" s="153" t="str">
        <f>VLOOKUP($F414,'Plan de acci�n consolidado 2025'!$G$4:$X$484,18,0)</f>
        <v>3003-GRUPO DE TRABAJO DE APOYO A LA RED NACIONAL DE PROTECCIÓN  AL CONSUMIDOR</v>
      </c>
      <c r="X414" s="153">
        <v>3</v>
      </c>
      <c r="Y414" s="153">
        <v>82.65</v>
      </c>
      <c r="Z414" s="153" t="s">
        <v>1943</v>
      </c>
      <c r="AA414" s="291"/>
      <c r="AB414" s="292">
        <v>82.65</v>
      </c>
      <c r="AC414" s="292" t="s">
        <v>1944</v>
      </c>
      <c r="AD414" s="291"/>
      <c r="AE414" s="292">
        <v>0</v>
      </c>
      <c r="AF414" s="533">
        <v>2.4795000000000003</v>
      </c>
    </row>
    <row r="415" spans="1:32 16384:16384" ht="58.5" customHeight="1" x14ac:dyDescent="0.25">
      <c r="A415" s="183" t="s">
        <v>1253</v>
      </c>
      <c r="B415" s="529" t="s">
        <v>1253</v>
      </c>
      <c r="C415" s="532" t="s">
        <v>1933</v>
      </c>
      <c r="D415" s="153">
        <v>3</v>
      </c>
      <c r="E415" s="153" t="s">
        <v>467</v>
      </c>
      <c r="F415" s="153" t="s">
        <v>1253</v>
      </c>
      <c r="G415" s="153" t="s">
        <v>19</v>
      </c>
      <c r="H415" s="153">
        <v>0</v>
      </c>
      <c r="I415" s="153">
        <v>0</v>
      </c>
      <c r="J415" s="153">
        <v>0</v>
      </c>
      <c r="K415" s="153" t="s">
        <v>19</v>
      </c>
      <c r="L415" s="153">
        <v>0</v>
      </c>
      <c r="M415" s="153" t="s">
        <v>19</v>
      </c>
      <c r="N415" s="153" t="s">
        <v>614</v>
      </c>
      <c r="O415" s="153" t="s">
        <v>19</v>
      </c>
      <c r="P415" s="153" t="str">
        <f>VLOOKUP($F415,'Plan de acci�n consolidado 2025'!$G$4:$X$484,11,0)</f>
        <v>Realizar Jornada Nacional de las soluciones en materia de protección al consumidor  (Informe jornada Nacional de las soluciones en materia de protección al consumidor)</v>
      </c>
      <c r="Q415" s="153">
        <f>VLOOKUP($F415,'Plan de acci�n consolidado 2025'!$G$4:$X$484,12,0)</f>
        <v>30</v>
      </c>
      <c r="R415" s="153">
        <f>VLOOKUP($F415,'Plan de acci�n consolidado 2025'!$G$4:$X$484,13,0)</f>
        <v>4</v>
      </c>
      <c r="S415" s="153" t="str">
        <f>VLOOKUP($F415,'Plan de acci�n consolidado 2025'!$G$4:$X$484,14,0)</f>
        <v>Númerica</v>
      </c>
      <c r="T415" s="153" t="str">
        <f>VLOOKUP($F415,'Plan de acci�n consolidado 2025'!$G$4:$X$484,15,0)</f>
        <v># de jornadas realizadas / 4 jornadas programadas</v>
      </c>
      <c r="U415" s="182">
        <f>VLOOKUP($F415,'Plan de acci�n consolidado 2025'!$G$4:$X$484,16,0)</f>
        <v>45691</v>
      </c>
      <c r="V415" s="182">
        <f>VLOOKUP($F415,'Plan de acci�n consolidado 2025'!$G$4:$X$484,17,0)</f>
        <v>46022</v>
      </c>
      <c r="W415" s="153" t="str">
        <f>VLOOKUP($F415,'Plan de acci�n consolidado 2025'!$G$4:$X$484,18,0)</f>
        <v>3003-GRUPO DE TRABAJO DE APOYO A LA RED NACIONAL DE PROTECCIÓN  AL CONSUMIDOR</v>
      </c>
      <c r="X415" s="153">
        <v>3</v>
      </c>
      <c r="Y415" s="153">
        <v>75</v>
      </c>
      <c r="Z415" s="153" t="s">
        <v>1945</v>
      </c>
      <c r="AA415" s="291"/>
      <c r="AB415" s="292">
        <v>75</v>
      </c>
      <c r="AC415" s="292" t="s">
        <v>1946</v>
      </c>
      <c r="AD415" s="291"/>
      <c r="AE415" s="292">
        <v>0</v>
      </c>
      <c r="AF415" s="533">
        <v>2.25</v>
      </c>
    </row>
    <row r="416" spans="1:32 16384:16384" ht="58.5" customHeight="1" x14ac:dyDescent="0.25">
      <c r="A416" s="66" t="s">
        <v>1255</v>
      </c>
      <c r="B416" s="288" t="s">
        <v>1255</v>
      </c>
      <c r="C416" s="532" t="s">
        <v>1933</v>
      </c>
      <c r="D416" s="153">
        <v>3</v>
      </c>
      <c r="E416" s="153" t="s">
        <v>467</v>
      </c>
      <c r="F416" s="153" t="s">
        <v>1255</v>
      </c>
      <c r="G416" s="153" t="s">
        <v>19</v>
      </c>
      <c r="H416" s="153">
        <v>0</v>
      </c>
      <c r="I416" s="153">
        <v>0</v>
      </c>
      <c r="J416" s="153">
        <v>0</v>
      </c>
      <c r="K416" s="153" t="s">
        <v>19</v>
      </c>
      <c r="L416" s="153">
        <v>0</v>
      </c>
      <c r="M416" s="153" t="s">
        <v>19</v>
      </c>
      <c r="N416" s="153" t="s">
        <v>614</v>
      </c>
      <c r="O416" s="153" t="s">
        <v>19</v>
      </c>
      <c r="P416" s="153" t="str">
        <f>VLOOKUP($F416,'Plan de acci�n consolidado 2025'!$G$4:$X$484,11,0)</f>
        <v>Realizar encuentros de arreglo directo (Informe arreglos directos realizados)</v>
      </c>
      <c r="Q416" s="153">
        <f>VLOOKUP($F416,'Plan de acci�n consolidado 2025'!$G$4:$X$484,12,0)</f>
        <v>40</v>
      </c>
      <c r="R416" s="153">
        <f>VLOOKUP($F416,'Plan de acci�n consolidado 2025'!$G$4:$X$484,13,0)</f>
        <v>1820</v>
      </c>
      <c r="S416" s="153" t="str">
        <f>VLOOKUP($F416,'Plan de acci�n consolidado 2025'!$G$4:$X$484,14,0)</f>
        <v>Númerica</v>
      </c>
      <c r="T416" s="153" t="str">
        <f>VLOOKUP($F416,'Plan de acci�n consolidado 2025'!$G$4:$X$484,15,0)</f>
        <v># de Encuentros de arreglos directos realizados / 1820 Encuentros de arreglos directos programados</v>
      </c>
      <c r="U416" s="182">
        <f>VLOOKUP($F416,'Plan de acci�n consolidado 2025'!$G$4:$X$484,16,0)</f>
        <v>45691</v>
      </c>
      <c r="V416" s="182">
        <f>VLOOKUP($F416,'Plan de acci�n consolidado 2025'!$G$4:$X$484,17,0)</f>
        <v>46022</v>
      </c>
      <c r="W416" s="153" t="str">
        <f>VLOOKUP($F416,'Plan de acci�n consolidado 2025'!$G$4:$X$484,18,0)</f>
        <v>3003-GRUPO DE TRABAJO DE APOYO A LA RED NACIONAL DE PROTECCIÓN  AL CONSUMIDOR</v>
      </c>
      <c r="X416" s="153">
        <v>4</v>
      </c>
      <c r="Y416" s="153">
        <v>91.81</v>
      </c>
      <c r="Z416" s="153" t="s">
        <v>1947</v>
      </c>
      <c r="AA416" s="291"/>
      <c r="AB416" s="292">
        <v>91.81</v>
      </c>
      <c r="AC416" s="292" t="s">
        <v>1948</v>
      </c>
      <c r="AD416" s="291"/>
      <c r="AE416" s="292">
        <v>0</v>
      </c>
      <c r="AF416" s="533">
        <v>3.6724000000000001</v>
      </c>
      <c r="XFD416" s="66"/>
    </row>
    <row r="417" spans="1:32 16384:16384" ht="58.5" customHeight="1" x14ac:dyDescent="0.25">
      <c r="A417" s="183" t="s">
        <v>1256</v>
      </c>
      <c r="B417" s="528" t="s">
        <v>1256</v>
      </c>
      <c r="C417" s="534" t="s">
        <v>1933</v>
      </c>
      <c r="D417" s="174">
        <v>3</v>
      </c>
      <c r="E417" s="174" t="s">
        <v>460</v>
      </c>
      <c r="F417" s="174" t="s">
        <v>1256</v>
      </c>
      <c r="G417" s="174" t="s">
        <v>479</v>
      </c>
      <c r="H417" s="174" t="s">
        <v>13</v>
      </c>
      <c r="I417" s="174" t="s">
        <v>1397</v>
      </c>
      <c r="J417" s="174" t="s">
        <v>1436</v>
      </c>
      <c r="K417" s="174" t="s">
        <v>19</v>
      </c>
      <c r="L417" s="174">
        <v>0</v>
      </c>
      <c r="M417" s="174" t="s">
        <v>31</v>
      </c>
      <c r="N417" s="174" t="s">
        <v>695</v>
      </c>
      <c r="O417" s="174" t="s">
        <v>1737</v>
      </c>
      <c r="P417" s="174" t="str">
        <f>VLOOKUP($F417,'Plan de acci�n consolidado 2025'!$G$4:$X$484,11,0)</f>
        <v>Alcaldías en sus facultades administrativas y de metrología legal frente a la protección al consumidor en el territorio nacional, capacitadas (Informe final)</v>
      </c>
      <c r="Q417" s="174">
        <f>VLOOKUP($F417,'Plan de acci�n consolidado 2025'!$G$4:$X$484,12,0)</f>
        <v>20</v>
      </c>
      <c r="R417" s="174">
        <f>VLOOKUP($F417,'Plan de acci�n consolidado 2025'!$G$4:$X$484,13,0)</f>
        <v>440</v>
      </c>
      <c r="S417" s="174" t="str">
        <f>VLOOKUP($F417,'Plan de acci�n consolidado 2025'!$G$4:$X$484,14,0)</f>
        <v>Númerica</v>
      </c>
      <c r="T417" s="174" t="str">
        <f>VLOOKUP($F417,'Plan de acci�n consolidado 2025'!$G$4:$X$484,15,0)</f>
        <v># de alcaldías en materia de protección al consumidor capacitadas(fortalecidas) / 440 alcaldías programadas para capacitar en el 2025 (40total de alcaldías)</v>
      </c>
      <c r="U417" s="175">
        <f>VLOOKUP($F417,'Plan de acci�n consolidado 2025'!$G$4:$X$484,16,0)</f>
        <v>45691</v>
      </c>
      <c r="V417" s="175">
        <f>VLOOKUP($F417,'Plan de acci�n consolidado 2025'!$G$4:$X$484,17,0)</f>
        <v>46022</v>
      </c>
      <c r="W417" s="174" t="str">
        <f>VLOOKUP($F417,'Plan de acci�n consolidado 2025'!$G$4:$X$484,18,0)</f>
        <v>3003-GRUPO DE TRABAJO DE APOYO A LA RED NACIONAL DE PROTECCIÓN  AL CONSUMIDOR</v>
      </c>
      <c r="X417" s="174">
        <v>20</v>
      </c>
      <c r="Y417" s="174">
        <v>57.05</v>
      </c>
      <c r="Z417" s="174" t="s">
        <v>1949</v>
      </c>
      <c r="AA417" s="289"/>
      <c r="AB417" s="290">
        <v>57.05</v>
      </c>
      <c r="AC417" s="290" t="s">
        <v>1946</v>
      </c>
      <c r="AD417" s="289"/>
      <c r="AE417" s="290">
        <v>0</v>
      </c>
      <c r="AF417" s="535">
        <v>11.41</v>
      </c>
    </row>
    <row r="418" spans="1:32 16384:16384" ht="58.5" customHeight="1" x14ac:dyDescent="0.25">
      <c r="A418" s="183" t="s">
        <v>1258</v>
      </c>
      <c r="B418" s="529" t="s">
        <v>1258</v>
      </c>
      <c r="C418" s="532" t="s">
        <v>1933</v>
      </c>
      <c r="D418" s="153">
        <v>3</v>
      </c>
      <c r="E418" s="153" t="s">
        <v>467</v>
      </c>
      <c r="F418" s="153" t="s">
        <v>1258</v>
      </c>
      <c r="G418" s="153" t="s">
        <v>19</v>
      </c>
      <c r="H418" s="153">
        <v>0</v>
      </c>
      <c r="I418" s="153">
        <v>0</v>
      </c>
      <c r="J418" s="153">
        <v>0</v>
      </c>
      <c r="K418" s="153" t="s">
        <v>19</v>
      </c>
      <c r="L418" s="153">
        <v>0</v>
      </c>
      <c r="M418" s="153" t="s">
        <v>19</v>
      </c>
      <c r="N418" s="153" t="s">
        <v>695</v>
      </c>
      <c r="O418" s="153" t="s">
        <v>19</v>
      </c>
      <c r="P418" s="153" t="str">
        <f>VLOOKUP($F418,'Plan de acci�n consolidado 2025'!$G$4:$X$484,11,0)</f>
        <v>Aprobar por parte del coordinador de la RED el cronograma de intervención de alcaldías (Cronograma de intervención de alcaldías aprobado por parte del coordinador de la RED)</v>
      </c>
      <c r="Q418" s="153">
        <f>VLOOKUP($F418,'Plan de acci�n consolidado 2025'!$G$4:$X$484,12,0)</f>
        <v>20</v>
      </c>
      <c r="R418" s="153">
        <f>VLOOKUP($F418,'Plan de acci�n consolidado 2025'!$G$4:$X$484,13,0)</f>
        <v>1</v>
      </c>
      <c r="S418" s="153" t="str">
        <f>VLOOKUP($F418,'Plan de acci�n consolidado 2025'!$G$4:$X$484,14,0)</f>
        <v>Númerica</v>
      </c>
      <c r="T418" s="153" t="str">
        <f>VLOOKUP($F418,'Plan de acci�n consolidado 2025'!$G$4:$X$484,15,0)</f>
        <v># de cronogramas aprobado / 1 cronogramas programado</v>
      </c>
      <c r="U418" s="182">
        <f>VLOOKUP($F418,'Plan de acci�n consolidado 2025'!$G$4:$X$484,16,0)</f>
        <v>45691</v>
      </c>
      <c r="V418" s="182">
        <f>VLOOKUP($F418,'Plan de acci�n consolidado 2025'!$G$4:$X$484,17,0)</f>
        <v>45716</v>
      </c>
      <c r="W418" s="153" t="str">
        <f>VLOOKUP($F418,'Plan de acci�n consolidado 2025'!$G$4:$X$484,18,0)</f>
        <v>3003-GRUPO DE TRABAJO DE APOYO A LA RED NACIONAL DE PROTECCIÓN  AL CONSUMIDOR</v>
      </c>
      <c r="X418" s="153">
        <v>4</v>
      </c>
      <c r="Y418" s="153">
        <v>100</v>
      </c>
      <c r="Z418" s="153" t="s">
        <v>1950</v>
      </c>
      <c r="AA418" s="291">
        <v>45716</v>
      </c>
      <c r="AB418" s="292">
        <v>100</v>
      </c>
      <c r="AC418" s="292" t="s">
        <v>1951</v>
      </c>
      <c r="AD418" s="291">
        <v>45716</v>
      </c>
      <c r="AE418" s="292">
        <v>100</v>
      </c>
      <c r="AF418" s="533">
        <v>4</v>
      </c>
    </row>
    <row r="419" spans="1:32 16384:16384" ht="58.5" customHeight="1" x14ac:dyDescent="0.25">
      <c r="A419" s="183" t="s">
        <v>1260</v>
      </c>
      <c r="B419" s="529" t="s">
        <v>1260</v>
      </c>
      <c r="C419" s="532" t="s">
        <v>1933</v>
      </c>
      <c r="D419" s="153">
        <v>3</v>
      </c>
      <c r="E419" s="153" t="s">
        <v>467</v>
      </c>
      <c r="F419" s="153" t="s">
        <v>1260</v>
      </c>
      <c r="G419" s="153" t="s">
        <v>19</v>
      </c>
      <c r="H419" s="153">
        <v>0</v>
      </c>
      <c r="I419" s="153">
        <v>0</v>
      </c>
      <c r="J419" s="153">
        <v>0</v>
      </c>
      <c r="K419" s="153" t="s">
        <v>19</v>
      </c>
      <c r="L419" s="153">
        <v>0</v>
      </c>
      <c r="M419" s="153" t="s">
        <v>19</v>
      </c>
      <c r="N419" s="153" t="s">
        <v>695</v>
      </c>
      <c r="O419" s="153" t="s">
        <v>19</v>
      </c>
      <c r="P419" s="153" t="str">
        <f>VLOOKUP($F419,'Plan de acci�n consolidado 2025'!$G$4:$X$484,11,0)</f>
        <v>Capacitar en materia de protección al consumidor a las alcaldías municipales (Informe trimestral de seguimiento y Listados de Asistencia/registros fotográficos/capturas de pantallas)</v>
      </c>
      <c r="Q419" s="153">
        <f>VLOOKUP($F419,'Plan de acci�n consolidado 2025'!$G$4:$X$484,12,0)</f>
        <v>80</v>
      </c>
      <c r="R419" s="153">
        <f>VLOOKUP($F419,'Plan de acci�n consolidado 2025'!$G$4:$X$484,13,0)</f>
        <v>440</v>
      </c>
      <c r="S419" s="153" t="str">
        <f>VLOOKUP($F419,'Plan de acci�n consolidado 2025'!$G$4:$X$484,14,0)</f>
        <v>Númerica</v>
      </c>
      <c r="T419" s="153" t="str">
        <f>VLOOKUP($F419,'Plan de acci�n consolidado 2025'!$G$4:$X$484,15,0)</f>
        <v># de alcaldías capacitadas / 440 alcaldías programadas</v>
      </c>
      <c r="U419" s="182">
        <f>VLOOKUP($F419,'Plan de acci�n consolidado 2025'!$G$4:$X$484,16,0)</f>
        <v>45691</v>
      </c>
      <c r="V419" s="182">
        <f>VLOOKUP($F419,'Plan de acci�n consolidado 2025'!$G$4:$X$484,17,0)</f>
        <v>46022</v>
      </c>
      <c r="W419" s="153" t="str">
        <f>VLOOKUP($F419,'Plan de acci�n consolidado 2025'!$G$4:$X$484,18,0)</f>
        <v>3003-GRUPO DE TRABAJO DE APOYO A LA RED NACIONAL DE PROTECCIÓN  AL CONSUMIDOR</v>
      </c>
      <c r="X419" s="153">
        <v>16</v>
      </c>
      <c r="Y419" s="153">
        <v>57</v>
      </c>
      <c r="Z419" s="153" t="s">
        <v>1952</v>
      </c>
      <c r="AA419" s="291"/>
      <c r="AB419" s="292">
        <v>57</v>
      </c>
      <c r="AC419" s="292" t="s">
        <v>1953</v>
      </c>
      <c r="AD419" s="291"/>
      <c r="AE419" s="292">
        <v>0</v>
      </c>
      <c r="AF419" s="533">
        <v>9.1199999999999992</v>
      </c>
    </row>
    <row r="420" spans="1:32 16384:16384" ht="58.5" customHeight="1" x14ac:dyDescent="0.25">
      <c r="A420" s="183" t="s">
        <v>1262</v>
      </c>
      <c r="B420" s="528" t="s">
        <v>1262</v>
      </c>
      <c r="C420" s="534" t="s">
        <v>1933</v>
      </c>
      <c r="D420" s="174">
        <v>3</v>
      </c>
      <c r="E420" s="174" t="s">
        <v>460</v>
      </c>
      <c r="F420" s="174" t="s">
        <v>1262</v>
      </c>
      <c r="G420" s="174" t="s">
        <v>462</v>
      </c>
      <c r="H420" s="174" t="s">
        <v>13</v>
      </c>
      <c r="I420" s="174" t="s">
        <v>1397</v>
      </c>
      <c r="J420" s="174" t="s">
        <v>1436</v>
      </c>
      <c r="K420" s="174" t="s">
        <v>19</v>
      </c>
      <c r="L420" s="174">
        <v>0</v>
      </c>
      <c r="M420" s="174" t="s">
        <v>31</v>
      </c>
      <c r="N420" s="174" t="s">
        <v>614</v>
      </c>
      <c r="O420" s="174" t="s">
        <v>1565</v>
      </c>
      <c r="P420" s="174" t="str">
        <f>VLOOKUP($F420,'Plan de acci�n consolidado 2025'!$G$4:$X$484,11,0)</f>
        <v>Cobertura departamental de la Red Nacional de Protección al Consumidor, a través de las Casas de Consumidor de Bienes y Servicios, ampliada (Informe final)</v>
      </c>
      <c r="Q420" s="174">
        <f>VLOOKUP($F420,'Plan de acci�n consolidado 2025'!$G$4:$X$484,12,0)</f>
        <v>15</v>
      </c>
      <c r="R420" s="174">
        <f>VLOOKUP($F420,'Plan de acci�n consolidado 2025'!$G$4:$X$484,13,0)</f>
        <v>5</v>
      </c>
      <c r="S420" s="174" t="str">
        <f>VLOOKUP($F420,'Plan de acci�n consolidado 2025'!$G$4:$X$484,14,0)</f>
        <v>Númerica</v>
      </c>
      <c r="T420" s="174" t="str">
        <f>VLOOKUP($F420,'Plan de acci�n consolidado 2025'!$G$4:$X$484,15,0)</f>
        <v># de casas abiertas en departamentos  generando presencia de la Red Nacional de Protección del Consumidor / 5 casas programadas</v>
      </c>
      <c r="U420" s="175">
        <f>VLOOKUP($F420,'Plan de acci�n consolidado 2025'!$G$4:$X$484,16,0)</f>
        <v>45691</v>
      </c>
      <c r="V420" s="175">
        <f>VLOOKUP($F420,'Plan de acci�n consolidado 2025'!$G$4:$X$484,17,0)</f>
        <v>46010</v>
      </c>
      <c r="W420" s="174" t="str">
        <f>VLOOKUP($F420,'Plan de acci�n consolidado 2025'!$G$4:$X$484,18,0)</f>
        <v>142-GRUPO DE TRABAJO DE SERVICIOS ADMINISTRATIVOS Y RECURSOS FÍSICOS;
3003-GRUPO DE TRABAJO DE APOYO A LA RED NACIONAL DE PROTECCIÓN  AL CONSUMIDOR;
73-GRUPO DE TRABAJO DE COMUNICACION</v>
      </c>
      <c r="X420" s="174">
        <v>15</v>
      </c>
      <c r="Y420" s="174">
        <v>40</v>
      </c>
      <c r="Z420" s="174" t="s">
        <v>1954</v>
      </c>
      <c r="AA420" s="289"/>
      <c r="AB420" s="290">
        <v>40</v>
      </c>
      <c r="AC420" s="290" t="s">
        <v>1953</v>
      </c>
      <c r="AD420" s="289"/>
      <c r="AE420" s="290">
        <v>0</v>
      </c>
      <c r="AF420" s="535">
        <v>6</v>
      </c>
    </row>
    <row r="421" spans="1:32 16384:16384" ht="58.5" customHeight="1" x14ac:dyDescent="0.25">
      <c r="A421" s="66" t="s">
        <v>1264</v>
      </c>
      <c r="B421" s="288" t="s">
        <v>1264</v>
      </c>
      <c r="C421" s="532" t="s">
        <v>1933</v>
      </c>
      <c r="D421" s="153">
        <v>3</v>
      </c>
      <c r="E421" s="153" t="s">
        <v>467</v>
      </c>
      <c r="F421" s="153" t="s">
        <v>1264</v>
      </c>
      <c r="G421" s="153" t="s">
        <v>19</v>
      </c>
      <c r="H421" s="153">
        <v>0</v>
      </c>
      <c r="I421" s="153">
        <v>0</v>
      </c>
      <c r="J421" s="153">
        <v>0</v>
      </c>
      <c r="K421" s="153" t="s">
        <v>19</v>
      </c>
      <c r="L421" s="153">
        <v>0</v>
      </c>
      <c r="M421" s="153" t="s">
        <v>19</v>
      </c>
      <c r="N421" s="153" t="s">
        <v>614</v>
      </c>
      <c r="O421" s="153" t="s">
        <v>19</v>
      </c>
      <c r="P421" s="153" t="str">
        <f>VLOOKUP($F421,'Plan de acci�n consolidado 2025'!$G$4:$X$484,11,0)</f>
        <v>Gestionar y firmar los convenios interadministrativos con las entidades del orden nacional y/o alcaldías para la apertura de nuevas CCBS (Informe convenios interadministrativos con las entidades del orden nacional y/o alcaldías para la apertura de nuevas CCBS)</v>
      </c>
      <c r="Q421" s="153">
        <f>VLOOKUP($F421,'Plan de acci�n consolidado 2025'!$G$4:$X$484,12,0)</f>
        <v>20</v>
      </c>
      <c r="R421" s="153">
        <f>VLOOKUP($F421,'Plan de acci�n consolidado 2025'!$G$4:$X$484,13,0)</f>
        <v>5</v>
      </c>
      <c r="S421" s="153" t="str">
        <f>VLOOKUP($F421,'Plan de acci�n consolidado 2025'!$G$4:$X$484,14,0)</f>
        <v>Númerica</v>
      </c>
      <c r="T421" s="153" t="str">
        <f>VLOOKUP($F421,'Plan de acci�n consolidado 2025'!$G$4:$X$484,15,0)</f>
        <v># de Convenios firmados / 5 convenios programados para firma</v>
      </c>
      <c r="U421" s="182">
        <f>VLOOKUP($F421,'Plan de acci�n consolidado 2025'!$G$4:$X$484,16,0)</f>
        <v>45691</v>
      </c>
      <c r="V421" s="182">
        <f>VLOOKUP($F421,'Plan de acci�n consolidado 2025'!$G$4:$X$484,17,0)</f>
        <v>46010</v>
      </c>
      <c r="W421" s="153" t="str">
        <f>VLOOKUP($F421,'Plan de acci�n consolidado 2025'!$G$4:$X$484,18,0)</f>
        <v>3003-GRUPO DE TRABAJO DE APOYO A LA RED NACIONAL DE PROTECCIÓN  AL CONSUMIDOR</v>
      </c>
      <c r="X421" s="153">
        <v>3</v>
      </c>
      <c r="Y421" s="153">
        <v>0</v>
      </c>
      <c r="Z421" s="153" t="s">
        <v>1955</v>
      </c>
      <c r="AA421" s="291"/>
      <c r="AB421" s="292">
        <v>0</v>
      </c>
      <c r="AC421" s="292" t="s">
        <v>1956</v>
      </c>
      <c r="AD421" s="291"/>
      <c r="AE421" s="292">
        <v>0</v>
      </c>
      <c r="AF421" s="533">
        <v>0</v>
      </c>
      <c r="XFD421" s="66"/>
    </row>
    <row r="422" spans="1:32 16384:16384" ht="58.5" customHeight="1" x14ac:dyDescent="0.25">
      <c r="A422" s="183" t="s">
        <v>1266</v>
      </c>
      <c r="B422" s="529" t="s">
        <v>1266</v>
      </c>
      <c r="C422" s="532" t="s">
        <v>1933</v>
      </c>
      <c r="D422" s="153">
        <v>3</v>
      </c>
      <c r="E422" s="153" t="s">
        <v>467</v>
      </c>
      <c r="F422" s="153" t="s">
        <v>1266</v>
      </c>
      <c r="G422" s="153" t="s">
        <v>19</v>
      </c>
      <c r="H422" s="153">
        <v>0</v>
      </c>
      <c r="I422" s="153">
        <v>0</v>
      </c>
      <c r="J422" s="153">
        <v>0</v>
      </c>
      <c r="K422" s="153" t="s">
        <v>19</v>
      </c>
      <c r="L422" s="153">
        <v>0</v>
      </c>
      <c r="M422" s="153" t="s">
        <v>19</v>
      </c>
      <c r="N422" s="153" t="s">
        <v>614</v>
      </c>
      <c r="O422" s="153" t="s">
        <v>19</v>
      </c>
      <c r="P422" s="153" t="str">
        <f>VLOOKUP($F422,'Plan de acci�n consolidado 2025'!$G$4:$X$484,11,0)</f>
        <v>Realizar la adecuación y dotación del inmueble (infraestructura física, dotación de equipos tecnológicos, bienes de consumo  y personal) para apertura de las nuevas CCBS (Informe por CCBS aperturada) (Informe adecuación infraestructura física del inmueble, dotación de equipos tecnológicos y bienes de consumo y contratistas para apertura de las nuevas CCBS)</v>
      </c>
      <c r="Q422" s="153">
        <f>VLOOKUP($F422,'Plan de acci�n consolidado 2025'!$G$4:$X$484,12,0)</f>
        <v>20</v>
      </c>
      <c r="R422" s="153">
        <f>VLOOKUP($F422,'Plan de acci�n consolidado 2025'!$G$4:$X$484,13,0)</f>
        <v>5</v>
      </c>
      <c r="S422" s="153" t="str">
        <f>VLOOKUP($F422,'Plan de acci�n consolidado 2025'!$G$4:$X$484,14,0)</f>
        <v>Númerica</v>
      </c>
      <c r="T422" s="153" t="str">
        <f>VLOOKUP($F422,'Plan de acci�n consolidado 2025'!$G$4:$X$484,15,0)</f>
        <v># de casas adecuadas y dotadas / 5 casas programadas</v>
      </c>
      <c r="U422" s="182">
        <f>VLOOKUP($F422,'Plan de acci�n consolidado 2025'!$G$4:$X$484,16,0)</f>
        <v>45691</v>
      </c>
      <c r="V422" s="182">
        <f>VLOOKUP($F422,'Plan de acci�n consolidado 2025'!$G$4:$X$484,17,0)</f>
        <v>46010</v>
      </c>
      <c r="W422" s="153" t="str">
        <f>VLOOKUP($F422,'Plan de acci�n consolidado 2025'!$G$4:$X$484,18,0)</f>
        <v>142-GRUPO DE TRABAJO DE SERVICIOS ADMINISTRATIVOS Y RECURSOS FÍSICOS;
3003-GRUPO DE TRABAJO DE APOYO A LA RED NACIONAL DE PROTECCIÓN  AL CONSUMIDOR</v>
      </c>
      <c r="X422" s="153">
        <v>3</v>
      </c>
      <c r="Y422" s="153">
        <v>0</v>
      </c>
      <c r="Z422" s="153" t="s">
        <v>1957</v>
      </c>
      <c r="AA422" s="291"/>
      <c r="AB422" s="292">
        <v>0</v>
      </c>
      <c r="AC422" s="292" t="s">
        <v>1958</v>
      </c>
      <c r="AD422" s="291"/>
      <c r="AE422" s="292">
        <v>0</v>
      </c>
      <c r="AF422" s="533">
        <v>0</v>
      </c>
    </row>
    <row r="423" spans="1:32 16384:16384" ht="58.5" customHeight="1" x14ac:dyDescent="0.25">
      <c r="A423" s="183" t="s">
        <v>1269</v>
      </c>
      <c r="B423" s="529" t="s">
        <v>1269</v>
      </c>
      <c r="C423" s="532" t="s">
        <v>1933</v>
      </c>
      <c r="D423" s="153">
        <v>3</v>
      </c>
      <c r="E423" s="153" t="s">
        <v>467</v>
      </c>
      <c r="F423" s="153" t="s">
        <v>1269</v>
      </c>
      <c r="G423" s="153" t="s">
        <v>19</v>
      </c>
      <c r="H423" s="153">
        <v>0</v>
      </c>
      <c r="I423" s="153">
        <v>0</v>
      </c>
      <c r="J423" s="153">
        <v>0</v>
      </c>
      <c r="K423" s="153" t="s">
        <v>19</v>
      </c>
      <c r="L423" s="153">
        <v>0</v>
      </c>
      <c r="M423" s="153" t="s">
        <v>19</v>
      </c>
      <c r="N423" s="153" t="s">
        <v>614</v>
      </c>
      <c r="O423" s="153" t="s">
        <v>19</v>
      </c>
      <c r="P423" s="153" t="str">
        <f>VLOOKUP($F423,'Plan de acci�n consolidado 2025'!$G$4:$X$484,11,0)</f>
        <v>Realizar la inauguración y poner en operacion las Casas del Consumidor de Bienes y Servicios en el territorio nacional (Informe por CCBS aperturada) (Informe por CCBS apertura da y puesta en operación)</v>
      </c>
      <c r="Q423" s="153">
        <f>VLOOKUP($F423,'Plan de acci�n consolidado 2025'!$G$4:$X$484,12,0)</f>
        <v>60</v>
      </c>
      <c r="R423" s="153">
        <f>VLOOKUP($F423,'Plan de acci�n consolidado 2025'!$G$4:$X$484,13,0)</f>
        <v>5</v>
      </c>
      <c r="S423" s="153" t="str">
        <f>VLOOKUP($F423,'Plan de acci�n consolidado 2025'!$G$4:$X$484,14,0)</f>
        <v>Númerica</v>
      </c>
      <c r="T423" s="153" t="str">
        <f>VLOOKUP($F423,'Plan de acci�n consolidado 2025'!$G$4:$X$484,15,0)</f>
        <v># de casas abiertas en departamentos generando presencia de la Red Nacional de Protección del Consumidor / 5 casas programadas</v>
      </c>
      <c r="U423" s="182">
        <f>VLOOKUP($F423,'Plan de acci�n consolidado 2025'!$G$4:$X$484,16,0)</f>
        <v>45691</v>
      </c>
      <c r="V423" s="182">
        <f>VLOOKUP($F423,'Plan de acci�n consolidado 2025'!$G$4:$X$484,17,0)</f>
        <v>46010</v>
      </c>
      <c r="W423" s="153" t="str">
        <f>VLOOKUP($F423,'Plan de acci�n consolidado 2025'!$G$4:$X$484,18,0)</f>
        <v>3003-GRUPO DE TRABAJO DE APOYO A LA RED NACIONAL DE PROTECCIÓN  AL CONSUMIDOR;
73-GRUPO DE TRABAJO DE COMUNICACION</v>
      </c>
      <c r="X423" s="153">
        <v>9</v>
      </c>
      <c r="Y423" s="153">
        <v>0</v>
      </c>
      <c r="Z423" s="153" t="s">
        <v>1959</v>
      </c>
      <c r="AA423" s="291"/>
      <c r="AB423" s="292">
        <v>0</v>
      </c>
      <c r="AC423" s="292" t="s">
        <v>1956</v>
      </c>
      <c r="AD423" s="291"/>
      <c r="AE423" s="292">
        <v>0</v>
      </c>
      <c r="AF423" s="533">
        <v>0</v>
      </c>
    </row>
    <row r="424" spans="1:32 16384:16384" ht="58.5" customHeight="1" x14ac:dyDescent="0.25">
      <c r="A424" s="183" t="s">
        <v>1271</v>
      </c>
      <c r="B424" s="528" t="s">
        <v>1271</v>
      </c>
      <c r="C424" s="534" t="s">
        <v>1933</v>
      </c>
      <c r="D424" s="174">
        <v>3</v>
      </c>
      <c r="E424" s="174" t="s">
        <v>460</v>
      </c>
      <c r="F424" s="174" t="s">
        <v>1271</v>
      </c>
      <c r="G424" s="174" t="s">
        <v>479</v>
      </c>
      <c r="H424" s="174" t="s">
        <v>10</v>
      </c>
      <c r="I424" s="174" t="s">
        <v>1394</v>
      </c>
      <c r="J424" s="174" t="s">
        <v>1395</v>
      </c>
      <c r="K424" s="174" t="s">
        <v>1812</v>
      </c>
      <c r="L424" s="174">
        <v>0</v>
      </c>
      <c r="M424" s="174" t="s">
        <v>31</v>
      </c>
      <c r="N424" s="174" t="s">
        <v>747</v>
      </c>
      <c r="O424" s="174" t="s">
        <v>1566</v>
      </c>
      <c r="P424" s="174" t="str">
        <f>VLOOKUP($F424,'Plan de acci�n consolidado 2025'!$G$4:$X$484,11,0)</f>
        <v>Guía de Aprendizaje en Derecho de Consumo traducida a lenguaje de minorías étnicas, elaborada y socializada  (Guía en formato digital)</v>
      </c>
      <c r="Q424" s="174">
        <f>VLOOKUP($F424,'Plan de acci�n consolidado 2025'!$G$4:$X$484,12,0)</f>
        <v>20</v>
      </c>
      <c r="R424" s="174">
        <f>VLOOKUP($F424,'Plan de acci�n consolidado 2025'!$G$4:$X$484,13,0)</f>
        <v>1</v>
      </c>
      <c r="S424" s="174" t="str">
        <f>VLOOKUP($F424,'Plan de acci�n consolidado 2025'!$G$4:$X$484,14,0)</f>
        <v>Númerica</v>
      </c>
      <c r="T424" s="174" t="str">
        <f>VLOOKUP($F424,'Plan de acci�n consolidado 2025'!$G$4:$X$484,15,0)</f>
        <v># de Guía de Aprendizaje en Derecho de Consumo traducida a lenguaje de minorías étnicas, elaborada y socializada / 1 Guía de Aprendizaje en Derecho de Consumo traducida a lenguaje de minorías étnicas. Programada</v>
      </c>
      <c r="U424" s="175">
        <f>VLOOKUP($F424,'Plan de acci�n consolidado 2025'!$G$4:$X$484,16,0)</f>
        <v>45691</v>
      </c>
      <c r="V424" s="175">
        <f>VLOOKUP($F424,'Plan de acci�n consolidado 2025'!$G$4:$X$484,17,0)</f>
        <v>46006</v>
      </c>
      <c r="W424" s="174" t="str">
        <f>VLOOKUP($F424,'Plan de acci�n consolidado 2025'!$G$4:$X$484,18,0)</f>
        <v>3003-GRUPO DE TRABAJO DE APOYO A LA RED NACIONAL DE PROTECCIÓN  AL CONSUMIDOR;
71-GRUPO DE TRABAJO DE FORMACION</v>
      </c>
      <c r="X424" s="174">
        <v>20</v>
      </c>
      <c r="Y424" s="174">
        <v>0</v>
      </c>
      <c r="Z424" s="174" t="s">
        <v>1960</v>
      </c>
      <c r="AA424" s="289"/>
      <c r="AB424" s="290">
        <v>0</v>
      </c>
      <c r="AC424" s="290" t="s">
        <v>1961</v>
      </c>
      <c r="AD424" s="289"/>
      <c r="AE424" s="290">
        <v>0</v>
      </c>
      <c r="AF424" s="535">
        <v>0</v>
      </c>
    </row>
    <row r="425" spans="1:32 16384:16384" ht="58.5" customHeight="1" x14ac:dyDescent="0.25">
      <c r="A425" s="66" t="s">
        <v>1273</v>
      </c>
      <c r="B425" s="288" t="s">
        <v>1273</v>
      </c>
      <c r="C425" s="532" t="s">
        <v>1933</v>
      </c>
      <c r="D425" s="153">
        <v>3</v>
      </c>
      <c r="E425" s="153" t="s">
        <v>467</v>
      </c>
      <c r="F425" s="153" t="s">
        <v>1273</v>
      </c>
      <c r="G425" s="153" t="s">
        <v>19</v>
      </c>
      <c r="H425" s="153">
        <v>0</v>
      </c>
      <c r="I425" s="153">
        <v>0</v>
      </c>
      <c r="J425" s="153">
        <v>0</v>
      </c>
      <c r="K425" s="153" t="s">
        <v>19</v>
      </c>
      <c r="L425" s="153">
        <v>0</v>
      </c>
      <c r="M425" s="153" t="s">
        <v>19</v>
      </c>
      <c r="N425" s="153" t="s">
        <v>747</v>
      </c>
      <c r="O425" s="153" t="s">
        <v>19</v>
      </c>
      <c r="P425" s="153" t="str">
        <f>VLOOKUP($F425,'Plan de acci�n consolidado 2025'!$G$4:$X$484,11,0)</f>
        <v>Definir el grupo étnico para la traducción de la Guía de Aprendizaje en Derecho de Consumo  (Acta de acuerdo de grupo étnico definido)</v>
      </c>
      <c r="Q425" s="153">
        <f>VLOOKUP($F425,'Plan de acci�n consolidado 2025'!$G$4:$X$484,12,0)</f>
        <v>10</v>
      </c>
      <c r="R425" s="153">
        <f>VLOOKUP($F425,'Plan de acci�n consolidado 2025'!$G$4:$X$484,13,0)</f>
        <v>1</v>
      </c>
      <c r="S425" s="153" t="str">
        <f>VLOOKUP($F425,'Plan de acci�n consolidado 2025'!$G$4:$X$484,14,0)</f>
        <v>Númerica</v>
      </c>
      <c r="T425" s="153" t="str">
        <f>VLOOKUP($F425,'Plan de acci�n consolidado 2025'!$G$4:$X$484,15,0)</f>
        <v># de Grupo Étnico definido para realizar la traducción de la guía / 1 Grupo Étnico  por definir para realizar la traducción de la guía</v>
      </c>
      <c r="U425" s="182">
        <f>VLOOKUP($F425,'Plan de acci�n consolidado 2025'!$G$4:$X$484,16,0)</f>
        <v>45691</v>
      </c>
      <c r="V425" s="182">
        <f>VLOOKUP($F425,'Plan de acci�n consolidado 2025'!$G$4:$X$484,17,0)</f>
        <v>45747</v>
      </c>
      <c r="W425" s="153" t="str">
        <f>VLOOKUP($F425,'Plan de acci�n consolidado 2025'!$G$4:$X$484,18,0)</f>
        <v>3003-GRUPO DE TRABAJO DE APOYO A LA RED NACIONAL DE PROTECCIÓN  AL CONSUMIDOR;
71-GRUPO DE TRABAJO DE FORMACION</v>
      </c>
      <c r="X425" s="153">
        <v>2</v>
      </c>
      <c r="Y425" s="153">
        <v>100</v>
      </c>
      <c r="Z425" s="153" t="s">
        <v>1962</v>
      </c>
      <c r="AA425" s="291">
        <v>45743</v>
      </c>
      <c r="AB425" s="292">
        <v>100</v>
      </c>
      <c r="AC425" s="292" t="s">
        <v>1963</v>
      </c>
      <c r="AD425" s="291">
        <v>45743</v>
      </c>
      <c r="AE425" s="292">
        <v>100</v>
      </c>
      <c r="AF425" s="533">
        <v>2</v>
      </c>
      <c r="XFD425" s="66"/>
    </row>
    <row r="426" spans="1:32 16384:16384" ht="58.5" customHeight="1" x14ac:dyDescent="0.25">
      <c r="A426" s="183" t="s">
        <v>1276</v>
      </c>
      <c r="B426" s="529" t="s">
        <v>1276</v>
      </c>
      <c r="C426" s="532" t="s">
        <v>1933</v>
      </c>
      <c r="D426" s="153">
        <v>3</v>
      </c>
      <c r="E426" s="153" t="s">
        <v>467</v>
      </c>
      <c r="F426" s="153" t="s">
        <v>1276</v>
      </c>
      <c r="G426" s="153" t="s">
        <v>19</v>
      </c>
      <c r="H426" s="153">
        <v>0</v>
      </c>
      <c r="I426" s="153">
        <v>0</v>
      </c>
      <c r="J426" s="153">
        <v>0</v>
      </c>
      <c r="K426" s="153" t="s">
        <v>19</v>
      </c>
      <c r="L426" s="153">
        <v>0</v>
      </c>
      <c r="M426" s="153" t="s">
        <v>19</v>
      </c>
      <c r="N426" s="153" t="s">
        <v>747</v>
      </c>
      <c r="O426" s="153" t="s">
        <v>19</v>
      </c>
      <c r="P426" s="153" t="str">
        <f>VLOOKUP($F426,'Plan de acci�n consolidado 2025'!$G$4:$X$484,11,0)</f>
        <v>Consolidar y traducir la Guía de Aprendizaje en Derecho de Consumo en lenguaje étnico aprobada (Guía de Aprendizaje en Derecho de Consumo en lenguaje étnico aprobada y traducida)</v>
      </c>
      <c r="Q426" s="153">
        <f>VLOOKUP($F426,'Plan de acci�n consolidado 2025'!$G$4:$X$484,12,0)</f>
        <v>50</v>
      </c>
      <c r="R426" s="153">
        <f>VLOOKUP($F426,'Plan de acci�n consolidado 2025'!$G$4:$X$484,13,0)</f>
        <v>1</v>
      </c>
      <c r="S426" s="153" t="str">
        <f>VLOOKUP($F426,'Plan de acci�n consolidado 2025'!$G$4:$X$484,14,0)</f>
        <v>Númerica</v>
      </c>
      <c r="T426" s="153" t="str">
        <f>VLOOKUP($F426,'Plan de acci�n consolidado 2025'!$G$4:$X$484,15,0)</f>
        <v># de Guía de Aprendizaje en Derecho de Consumo en lenguaje étnico, traducida / 1 Guía de Aprendizaje en Derecho de Consumo en lenguaje étnico, por traducir</v>
      </c>
      <c r="U426" s="182">
        <f>VLOOKUP($F426,'Plan de acci�n consolidado 2025'!$G$4:$X$484,16,0)</f>
        <v>45748</v>
      </c>
      <c r="V426" s="182">
        <f>VLOOKUP($F426,'Plan de acci�n consolidado 2025'!$G$4:$X$484,17,0)</f>
        <v>45898</v>
      </c>
      <c r="W426" s="153" t="str">
        <f>VLOOKUP($F426,'Plan de acci�n consolidado 2025'!$G$4:$X$484,18,0)</f>
        <v>3003-GRUPO DE TRABAJO DE APOYO A LA RED NACIONAL DE PROTECCIÓN  AL CONSUMIDOR</v>
      </c>
      <c r="X426" s="153">
        <v>10</v>
      </c>
      <c r="Y426" s="153">
        <v>100</v>
      </c>
      <c r="Z426" s="153" t="s">
        <v>1964</v>
      </c>
      <c r="AA426" s="291"/>
      <c r="AB426" s="292">
        <v>100</v>
      </c>
      <c r="AC426" s="292" t="s">
        <v>1965</v>
      </c>
      <c r="AD426" s="291"/>
      <c r="AE426" s="292">
        <v>100</v>
      </c>
      <c r="AF426" s="533">
        <v>10</v>
      </c>
    </row>
    <row r="427" spans="1:32 16384:16384" ht="58.5" customHeight="1" x14ac:dyDescent="0.25">
      <c r="A427" s="183" t="s">
        <v>1278</v>
      </c>
      <c r="B427" s="529" t="s">
        <v>1278</v>
      </c>
      <c r="C427" s="532" t="s">
        <v>1933</v>
      </c>
      <c r="D427" s="153">
        <v>3</v>
      </c>
      <c r="E427" s="153" t="s">
        <v>467</v>
      </c>
      <c r="F427" s="153" t="s">
        <v>1278</v>
      </c>
      <c r="G427" s="153" t="s">
        <v>19</v>
      </c>
      <c r="H427" s="153">
        <v>0</v>
      </c>
      <c r="I427" s="153">
        <v>0</v>
      </c>
      <c r="J427" s="153">
        <v>0</v>
      </c>
      <c r="K427" s="153" t="s">
        <v>19</v>
      </c>
      <c r="L427" s="153">
        <v>0</v>
      </c>
      <c r="M427" s="153" t="s">
        <v>19</v>
      </c>
      <c r="N427" s="153" t="s">
        <v>747</v>
      </c>
      <c r="O427" s="153" t="s">
        <v>19</v>
      </c>
      <c r="P427" s="153" t="str">
        <f>VLOOKUP($F427,'Plan de acci�n consolidado 2025'!$G$4:$X$484,11,0)</f>
        <v>Definir la Estrategia de socialización de la Guía de Aprendizaje en Derecho de Consumo (Documento Estrategia de socialización de la Guía de Aprendizaje en Derecho de Consumo)</v>
      </c>
      <c r="Q427" s="153">
        <f>VLOOKUP($F427,'Plan de acci�n consolidado 2025'!$G$4:$X$484,12,0)</f>
        <v>20</v>
      </c>
      <c r="R427" s="153">
        <f>VLOOKUP($F427,'Plan de acci�n consolidado 2025'!$G$4:$X$484,13,0)</f>
        <v>1</v>
      </c>
      <c r="S427" s="153" t="str">
        <f>VLOOKUP($F427,'Plan de acci�n consolidado 2025'!$G$4:$X$484,14,0)</f>
        <v>Númerica</v>
      </c>
      <c r="T427" s="153" t="str">
        <f>VLOOKUP($F427,'Plan de acci�n consolidado 2025'!$G$4:$X$484,15,0)</f>
        <v># de Estrategia definida / 1 Estrategia por definir</v>
      </c>
      <c r="U427" s="182">
        <f>VLOOKUP($F427,'Plan de acci�n consolidado 2025'!$G$4:$X$484,16,0)</f>
        <v>45811</v>
      </c>
      <c r="V427" s="182">
        <f>VLOOKUP($F427,'Plan de acci�n consolidado 2025'!$G$4:$X$484,17,0)</f>
        <v>45898</v>
      </c>
      <c r="W427" s="153" t="str">
        <f>VLOOKUP($F427,'Plan de acci�n consolidado 2025'!$G$4:$X$484,18,0)</f>
        <v>3003-GRUPO DE TRABAJO DE APOYO A LA RED NACIONAL DE PROTECCIÓN  AL CONSUMIDOR</v>
      </c>
      <c r="X427" s="153">
        <v>4</v>
      </c>
      <c r="Y427" s="153">
        <v>100</v>
      </c>
      <c r="Z427" s="153" t="s">
        <v>1966</v>
      </c>
      <c r="AA427" s="291"/>
      <c r="AB427" s="292">
        <v>100</v>
      </c>
      <c r="AC427" s="292" t="s">
        <v>1967</v>
      </c>
      <c r="AD427" s="291">
        <v>45901</v>
      </c>
      <c r="AE427" s="292">
        <v>100</v>
      </c>
      <c r="AF427" s="533">
        <v>4</v>
      </c>
    </row>
    <row r="428" spans="1:32 16384:16384" ht="58.5" customHeight="1" x14ac:dyDescent="0.25">
      <c r="A428" s="66" t="s">
        <v>1280</v>
      </c>
      <c r="B428" s="288" t="s">
        <v>1280</v>
      </c>
      <c r="C428" s="532" t="s">
        <v>1933</v>
      </c>
      <c r="D428" s="153">
        <v>3</v>
      </c>
      <c r="E428" s="153" t="s">
        <v>467</v>
      </c>
      <c r="F428" s="153" t="s">
        <v>1280</v>
      </c>
      <c r="G428" s="153" t="s">
        <v>19</v>
      </c>
      <c r="H428" s="153">
        <v>0</v>
      </c>
      <c r="I428" s="153">
        <v>0</v>
      </c>
      <c r="J428" s="153">
        <v>0</v>
      </c>
      <c r="K428" s="153" t="s">
        <v>19</v>
      </c>
      <c r="L428" s="153">
        <v>0</v>
      </c>
      <c r="M428" s="153" t="s">
        <v>19</v>
      </c>
      <c r="N428" s="153" t="s">
        <v>747</v>
      </c>
      <c r="O428" s="153" t="s">
        <v>19</v>
      </c>
      <c r="P428" s="153" t="str">
        <f>VLOOKUP($F428,'Plan de acci�n consolidado 2025'!$G$4:$X$484,11,0)</f>
        <v>Aplicar la estrategia de socialización definida (Informe de aplicación de la estrategia)</v>
      </c>
      <c r="Q428" s="153">
        <f>VLOOKUP($F428,'Plan de acci�n consolidado 2025'!$G$4:$X$484,12,0)</f>
        <v>20</v>
      </c>
      <c r="R428" s="153">
        <f>VLOOKUP($F428,'Plan de acci�n consolidado 2025'!$G$4:$X$484,13,0)</f>
        <v>1</v>
      </c>
      <c r="S428" s="153" t="str">
        <f>VLOOKUP($F428,'Plan de acci�n consolidado 2025'!$G$4:$X$484,14,0)</f>
        <v>Númerica</v>
      </c>
      <c r="T428" s="153" t="str">
        <f>VLOOKUP($F428,'Plan de acci�n consolidado 2025'!$G$4:$X$484,15,0)</f>
        <v># de Estrategia de  socializada / 1 Estrategia programada</v>
      </c>
      <c r="U428" s="182">
        <f>VLOOKUP($F428,'Plan de acci�n consolidado 2025'!$G$4:$X$484,16,0)</f>
        <v>45901</v>
      </c>
      <c r="V428" s="182">
        <f>VLOOKUP($F428,'Plan de acci�n consolidado 2025'!$G$4:$X$484,17,0)</f>
        <v>46006</v>
      </c>
      <c r="W428" s="153" t="str">
        <f>VLOOKUP($F428,'Plan de acci�n consolidado 2025'!$G$4:$X$484,18,0)</f>
        <v>3003-GRUPO DE TRABAJO DE APOYO A LA RED NACIONAL DE PROTECCIÓN  AL CONSUMIDOR</v>
      </c>
      <c r="X428" s="153">
        <v>4</v>
      </c>
      <c r="Y428" s="153">
        <v>0</v>
      </c>
      <c r="Z428" s="153" t="s">
        <v>1968</v>
      </c>
      <c r="AA428" s="291"/>
      <c r="AB428" s="292">
        <v>0</v>
      </c>
      <c r="AC428" s="292" t="s">
        <v>1969</v>
      </c>
      <c r="AD428" s="291"/>
      <c r="AE428" s="292">
        <v>0</v>
      </c>
      <c r="AF428" s="533">
        <v>0</v>
      </c>
      <c r="XFD428" s="66"/>
    </row>
    <row r="429" spans="1:32 16384:16384" ht="58.5" customHeight="1" x14ac:dyDescent="0.25">
      <c r="A429" s="183" t="s">
        <v>1281</v>
      </c>
      <c r="B429" s="528" t="s">
        <v>1281</v>
      </c>
      <c r="C429" s="534" t="s">
        <v>1933</v>
      </c>
      <c r="D429" s="174">
        <v>3</v>
      </c>
      <c r="E429" s="174" t="s">
        <v>460</v>
      </c>
      <c r="F429" s="174" t="s">
        <v>1281</v>
      </c>
      <c r="G429" s="174" t="s">
        <v>479</v>
      </c>
      <c r="H429" s="174" t="s">
        <v>13</v>
      </c>
      <c r="I429" s="174" t="s">
        <v>1397</v>
      </c>
      <c r="J429" s="174" t="s">
        <v>1436</v>
      </c>
      <c r="K429" s="174" t="s">
        <v>19</v>
      </c>
      <c r="L429" s="174">
        <v>0</v>
      </c>
      <c r="M429" s="174" t="s">
        <v>31</v>
      </c>
      <c r="N429" s="174" t="s">
        <v>695</v>
      </c>
      <c r="O429" s="174" t="s">
        <v>1565</v>
      </c>
      <c r="P429" s="174" t="str">
        <f>VLOOKUP($F429,'Plan de acci�n consolidado 2025'!$G$4:$X$484,11,0)</f>
        <v>Cartilla Consufondo que permita mejorar el conocimiento e impacto en la protección de los consumidores de bienes y servicios a Ligas y asociaciones de consumidores, así como universidades en su condición de Entidades Sin Ánimo de Lucro de Reconocida Idoneidad. (Cartilla elaborada /correo de aprobación)."</v>
      </c>
      <c r="Q429" s="174">
        <f>VLOOKUP($F429,'Plan de acci�n consolidado 2025'!$G$4:$X$484,12,0)</f>
        <v>15</v>
      </c>
      <c r="R429" s="174">
        <f>VLOOKUP($F429,'Plan de acci�n consolidado 2025'!$G$4:$X$484,13,0)</f>
        <v>1</v>
      </c>
      <c r="S429" s="174" t="str">
        <f>VLOOKUP($F429,'Plan de acci�n consolidado 2025'!$G$4:$X$484,14,0)</f>
        <v>Númerica</v>
      </c>
      <c r="T429" s="174" t="str">
        <f>VLOOKUP($F429,'Plan de acci�n consolidado 2025'!$G$4:$X$484,15,0)</f>
        <v># de Cartilla elaborada y aprobada. / 1 Cartilla programada</v>
      </c>
      <c r="U429" s="175">
        <f>VLOOKUP($F429,'Plan de acci�n consolidado 2025'!$G$4:$X$484,16,0)</f>
        <v>45691</v>
      </c>
      <c r="V429" s="175">
        <f>VLOOKUP($F429,'Plan de acci�n consolidado 2025'!$G$4:$X$484,17,0)</f>
        <v>45835</v>
      </c>
      <c r="W429" s="174" t="str">
        <f>VLOOKUP($F429,'Plan de acci�n consolidado 2025'!$G$4:$X$484,18,0)</f>
        <v>3003-GRUPO DE TRABAJO DE APOYO A LA RED NACIONAL DE PROTECCIÓN  AL CONSUMIDOR</v>
      </c>
      <c r="X429" s="174">
        <v>15</v>
      </c>
      <c r="Y429" s="174">
        <v>100</v>
      </c>
      <c r="Z429" s="174" t="s">
        <v>1970</v>
      </c>
      <c r="AA429" s="289">
        <v>45835</v>
      </c>
      <c r="AB429" s="290">
        <v>100</v>
      </c>
      <c r="AC429" s="290" t="s">
        <v>1971</v>
      </c>
      <c r="AD429" s="289">
        <v>45835</v>
      </c>
      <c r="AE429" s="290">
        <v>100</v>
      </c>
      <c r="AF429" s="535">
        <v>15</v>
      </c>
    </row>
    <row r="430" spans="1:32 16384:16384" ht="58.5" customHeight="1" x14ac:dyDescent="0.25">
      <c r="A430" s="183" t="s">
        <v>1282</v>
      </c>
      <c r="B430" s="529" t="s">
        <v>1282</v>
      </c>
      <c r="C430" s="532" t="s">
        <v>1933</v>
      </c>
      <c r="D430" s="153">
        <v>3</v>
      </c>
      <c r="E430" s="153" t="s">
        <v>467</v>
      </c>
      <c r="F430" s="153" t="s">
        <v>1282</v>
      </c>
      <c r="G430" s="153" t="s">
        <v>19</v>
      </c>
      <c r="H430" s="153">
        <v>0</v>
      </c>
      <c r="I430" s="153">
        <v>0</v>
      </c>
      <c r="J430" s="153">
        <v>0</v>
      </c>
      <c r="K430" s="153" t="s">
        <v>19</v>
      </c>
      <c r="L430" s="153">
        <v>0</v>
      </c>
      <c r="M430" s="153" t="s">
        <v>19</v>
      </c>
      <c r="N430" s="153" t="s">
        <v>695</v>
      </c>
      <c r="O430" s="153" t="s">
        <v>19</v>
      </c>
      <c r="P430" s="153" t="str">
        <f>VLOOKUP($F430,'Plan de acci�n consolidado 2025'!$G$4:$X$484,11,0)</f>
        <v>Elaborar estudios previos  (Documento Estudios previos aprobados secretaria general y jurídica)</v>
      </c>
      <c r="Q430" s="153">
        <f>VLOOKUP($F430,'Plan de acci�n consolidado 2025'!$G$4:$X$484,12,0)</f>
        <v>10</v>
      </c>
      <c r="R430" s="153">
        <f>VLOOKUP($F430,'Plan de acci�n consolidado 2025'!$G$4:$X$484,13,0)</f>
        <v>1</v>
      </c>
      <c r="S430" s="153" t="str">
        <f>VLOOKUP($F430,'Plan de acci�n consolidado 2025'!$G$4:$X$484,14,0)</f>
        <v>Númerica</v>
      </c>
      <c r="T430" s="153" t="str">
        <f>VLOOKUP($F430,'Plan de acci�n consolidado 2025'!$G$4:$X$484,15,0)</f>
        <v># de estudios previos elaborados / 1 estudios previos a elaborar</v>
      </c>
      <c r="U430" s="182">
        <f>VLOOKUP($F430,'Plan de acci�n consolidado 2025'!$G$4:$X$484,16,0)</f>
        <v>45691</v>
      </c>
      <c r="V430" s="182">
        <f>VLOOKUP($F430,'Plan de acci�n consolidado 2025'!$G$4:$X$484,17,0)</f>
        <v>45761</v>
      </c>
      <c r="W430" s="153" t="str">
        <f>VLOOKUP($F430,'Plan de acci�n consolidado 2025'!$G$4:$X$484,18,0)</f>
        <v>3003-GRUPO DE TRABAJO DE APOYO A LA RED NACIONAL DE PROTECCIÓN  AL CONSUMIDOR</v>
      </c>
      <c r="X430" s="153">
        <v>1.5</v>
      </c>
      <c r="Y430" s="153">
        <v>100</v>
      </c>
      <c r="Z430" s="153" t="s">
        <v>1972</v>
      </c>
      <c r="AA430" s="291">
        <v>45812</v>
      </c>
      <c r="AB430" s="292">
        <v>100</v>
      </c>
      <c r="AC430" s="292" t="s">
        <v>1973</v>
      </c>
      <c r="AD430" s="291">
        <v>45812</v>
      </c>
      <c r="AE430" s="292">
        <v>95</v>
      </c>
      <c r="AF430" s="533">
        <v>1.5</v>
      </c>
    </row>
    <row r="431" spans="1:32 16384:16384" ht="58.5" customHeight="1" x14ac:dyDescent="0.25">
      <c r="A431" s="183" t="s">
        <v>1284</v>
      </c>
      <c r="B431" s="529" t="s">
        <v>1284</v>
      </c>
      <c r="C431" s="532" t="s">
        <v>1933</v>
      </c>
      <c r="D431" s="153">
        <v>3</v>
      </c>
      <c r="E431" s="153" t="s">
        <v>467</v>
      </c>
      <c r="F431" s="153" t="s">
        <v>1284</v>
      </c>
      <c r="G431" s="153" t="s">
        <v>19</v>
      </c>
      <c r="H431" s="153">
        <v>0</v>
      </c>
      <c r="I431" s="153">
        <v>0</v>
      </c>
      <c r="J431" s="153">
        <v>0</v>
      </c>
      <c r="K431" s="153" t="s">
        <v>19</v>
      </c>
      <c r="L431" s="153">
        <v>0</v>
      </c>
      <c r="M431" s="153" t="s">
        <v>19</v>
      </c>
      <c r="N431" s="153" t="s">
        <v>695</v>
      </c>
      <c r="O431" s="153" t="s">
        <v>19</v>
      </c>
      <c r="P431" s="153" t="str">
        <f>VLOOKUP($F431,'Plan de acci�n consolidado 2025'!$G$4:$X$484,11,0)</f>
        <v>Actualizar y aprobar la cartilla Consufondo  (Cartilla Actualizada y aprobada de Consufondo)</v>
      </c>
      <c r="Q431" s="153">
        <f>VLOOKUP($F431,'Plan de acci�n consolidado 2025'!$G$4:$X$484,12,0)</f>
        <v>10</v>
      </c>
      <c r="R431" s="153">
        <f>VLOOKUP($F431,'Plan de acci�n consolidado 2025'!$G$4:$X$484,13,0)</f>
        <v>1</v>
      </c>
      <c r="S431" s="153" t="str">
        <f>VLOOKUP($F431,'Plan de acci�n consolidado 2025'!$G$4:$X$484,14,0)</f>
        <v>Númerica</v>
      </c>
      <c r="T431" s="153" t="str">
        <f>VLOOKUP($F431,'Plan de acci�n consolidado 2025'!$G$4:$X$484,15,0)</f>
        <v># de Cartilla revisada y/o ajustada / 1 Cartilla programada a revisar y/o ajustar</v>
      </c>
      <c r="U431" s="182">
        <f>VLOOKUP($F431,'Plan de acci�n consolidado 2025'!$G$4:$X$484,16,0)</f>
        <v>45748</v>
      </c>
      <c r="V431" s="182">
        <f>VLOOKUP($F431,'Plan de acci�n consolidado 2025'!$G$4:$X$484,17,0)</f>
        <v>45777</v>
      </c>
      <c r="W431" s="153" t="str">
        <f>VLOOKUP($F431,'Plan de acci�n consolidado 2025'!$G$4:$X$484,18,0)</f>
        <v>3003-GRUPO DE TRABAJO DE APOYO A LA RED NACIONAL DE PROTECCIÓN  AL CONSUMIDOR</v>
      </c>
      <c r="X431" s="153">
        <v>1.5</v>
      </c>
      <c r="Y431" s="153">
        <v>100</v>
      </c>
      <c r="Z431" s="153" t="s">
        <v>1974</v>
      </c>
      <c r="AA431" s="291">
        <v>45777</v>
      </c>
      <c r="AB431" s="292">
        <v>100</v>
      </c>
      <c r="AC431" s="292" t="s">
        <v>1975</v>
      </c>
      <c r="AD431" s="291">
        <v>45777</v>
      </c>
      <c r="AE431" s="292">
        <v>100</v>
      </c>
      <c r="AF431" s="533">
        <v>1.5</v>
      </c>
    </row>
    <row r="432" spans="1:32 16384:16384" ht="58.5" customHeight="1" x14ac:dyDescent="0.25">
      <c r="A432" s="66" t="s">
        <v>1286</v>
      </c>
      <c r="B432" s="288" t="s">
        <v>1286</v>
      </c>
      <c r="C432" s="532" t="s">
        <v>1933</v>
      </c>
      <c r="D432" s="153">
        <v>3</v>
      </c>
      <c r="E432" s="153" t="s">
        <v>467</v>
      </c>
      <c r="F432" s="153" t="s">
        <v>1286</v>
      </c>
      <c r="G432" s="153" t="s">
        <v>19</v>
      </c>
      <c r="H432" s="153">
        <v>0</v>
      </c>
      <c r="I432" s="153">
        <v>0</v>
      </c>
      <c r="J432" s="153">
        <v>0</v>
      </c>
      <c r="K432" s="153" t="s">
        <v>19</v>
      </c>
      <c r="L432" s="153">
        <v>0</v>
      </c>
      <c r="M432" s="153" t="s">
        <v>19</v>
      </c>
      <c r="N432" s="153" t="s">
        <v>695</v>
      </c>
      <c r="O432" s="153" t="s">
        <v>19</v>
      </c>
      <c r="P432" s="153" t="str">
        <f>VLOOKUP($F432,'Plan de acci�n consolidado 2025'!$G$4:$X$484,11,0)</f>
        <v>Realizar un informe de valoración del Programa consufondo 2025 y recomendaciones para próximas vigencias.(Informe final)</v>
      </c>
      <c r="Q432" s="153">
        <f>VLOOKUP($F432,'Plan de acci�n consolidado 2025'!$G$4:$X$484,12,0)</f>
        <v>80</v>
      </c>
      <c r="R432" s="153">
        <f>VLOOKUP($F432,'Plan de acci�n consolidado 2025'!$G$4:$X$484,13,0)</f>
        <v>1</v>
      </c>
      <c r="S432" s="153" t="str">
        <f>VLOOKUP($F432,'Plan de acci�n consolidado 2025'!$G$4:$X$484,14,0)</f>
        <v>Númerica</v>
      </c>
      <c r="T432" s="153" t="str">
        <f>VLOOKUP($F432,'Plan de acci�n consolidado 2025'!$G$4:$X$484,15,0)</f>
        <v># de Informe realizado / 1 Informe programado</v>
      </c>
      <c r="U432" s="182">
        <f>VLOOKUP($F432,'Plan de acci�n consolidado 2025'!$G$4:$X$484,16,0)</f>
        <v>45779</v>
      </c>
      <c r="V432" s="182">
        <f>VLOOKUP($F432,'Plan de acci�n consolidado 2025'!$G$4:$X$484,17,0)</f>
        <v>45835</v>
      </c>
      <c r="W432" s="153" t="str">
        <f>VLOOKUP($F432,'Plan de acci�n consolidado 2025'!$G$4:$X$484,18,0)</f>
        <v>3003-GRUPO DE TRABAJO DE APOYO A LA RED NACIONAL DE PROTECCIÓN  AL CONSUMIDOR</v>
      </c>
      <c r="X432" s="153">
        <v>12</v>
      </c>
      <c r="Y432" s="153">
        <v>100</v>
      </c>
      <c r="Z432" s="153" t="s">
        <v>1976</v>
      </c>
      <c r="AA432" s="291">
        <v>45835</v>
      </c>
      <c r="AB432" s="292">
        <v>100</v>
      </c>
      <c r="AC432" s="292" t="s">
        <v>1977</v>
      </c>
      <c r="AD432" s="291">
        <v>45835</v>
      </c>
      <c r="AE432" s="292">
        <v>100</v>
      </c>
      <c r="AF432" s="533">
        <v>12</v>
      </c>
      <c r="XFD432" s="66"/>
    </row>
    <row r="433" spans="1:32 16384:16384" ht="58.5" customHeight="1" x14ac:dyDescent="0.25">
      <c r="A433" s="183" t="s">
        <v>1105</v>
      </c>
      <c r="B433" s="528" t="s">
        <v>1105</v>
      </c>
      <c r="C433" s="534" t="s">
        <v>1898</v>
      </c>
      <c r="D433" s="174">
        <v>1</v>
      </c>
      <c r="E433" s="174" t="s">
        <v>460</v>
      </c>
      <c r="F433" s="174" t="s">
        <v>1105</v>
      </c>
      <c r="G433" s="174" t="s">
        <v>479</v>
      </c>
      <c r="H433" s="174" t="s">
        <v>10</v>
      </c>
      <c r="I433" s="174" t="s">
        <v>1394</v>
      </c>
      <c r="J433" s="174" t="s">
        <v>1395</v>
      </c>
      <c r="K433" s="174" t="s">
        <v>19</v>
      </c>
      <c r="L433" s="174">
        <v>0</v>
      </c>
      <c r="M433" s="174" t="s">
        <v>19</v>
      </c>
      <c r="N433" s="174" t="s">
        <v>695</v>
      </c>
      <c r="O433" s="174" t="s">
        <v>1557</v>
      </c>
      <c r="P433" s="174" t="str">
        <f>VLOOKUP($F433,'Plan de acci�n consolidado 2025'!$G$4:$X$484,11,0)</f>
        <v>Departamentos con estrategias para el Fortalecimiento sobre la Protección y Promoción de la libre competencia, beneficiados (Informe que de cuenta de los departamentos beneficiados )</v>
      </c>
      <c r="Q433" s="174">
        <f>VLOOKUP($F433,'Plan de acci�n consolidado 2025'!$G$4:$X$484,12,0)</f>
        <v>20</v>
      </c>
      <c r="R433" s="174">
        <f>VLOOKUP($F433,'Plan de acci�n consolidado 2025'!$G$4:$X$484,13,0)</f>
        <v>56</v>
      </c>
      <c r="S433" s="174" t="str">
        <f>VLOOKUP($F433,'Plan de acci�n consolidado 2025'!$G$4:$X$484,14,0)</f>
        <v>Porcentual</v>
      </c>
      <c r="T433" s="174" t="str">
        <f>VLOOKUP($F433,'Plan de acci�n consolidado 2025'!$G$4:$X$484,15,0)</f>
        <v>% de Departamentos beneficiados / 56% de Departamentos del pais</v>
      </c>
      <c r="U433" s="175">
        <f>VLOOKUP($F433,'Plan de acci�n consolidado 2025'!$G$4:$X$484,16,0)</f>
        <v>45670</v>
      </c>
      <c r="V433" s="175">
        <f>VLOOKUP($F433,'Plan de acci�n consolidado 2025'!$G$4:$X$484,17,0)</f>
        <v>46003</v>
      </c>
      <c r="W433" s="174" t="str">
        <f>VLOOKUP($F433,'Plan de acci�n consolidado 2025'!$G$4:$X$484,18,0)</f>
        <v>1000-DESPACHO DEL SUPERINTENDENTE DELEGADO PARA LA PROTECCIÓN DE LA COMPETENCIA</v>
      </c>
      <c r="X433" s="174">
        <v>20</v>
      </c>
      <c r="Y433" s="174">
        <v>33</v>
      </c>
      <c r="Z433" s="174" t="s">
        <v>1899</v>
      </c>
      <c r="AA433" s="289"/>
      <c r="AB433" s="290">
        <v>40.94</v>
      </c>
      <c r="AC433" s="290" t="s">
        <v>1900</v>
      </c>
      <c r="AD433" s="289"/>
      <c r="AE433" s="290">
        <v>0</v>
      </c>
      <c r="AF433" s="535">
        <v>8.1879999999999988</v>
      </c>
    </row>
    <row r="434" spans="1:32 16384:16384" ht="58.5" customHeight="1" x14ac:dyDescent="0.25">
      <c r="A434" s="66" t="s">
        <v>1107</v>
      </c>
      <c r="B434" s="288" t="s">
        <v>1107</v>
      </c>
      <c r="C434" s="532" t="s">
        <v>1898</v>
      </c>
      <c r="D434" s="153">
        <v>1</v>
      </c>
      <c r="E434" s="153" t="s">
        <v>467</v>
      </c>
      <c r="F434" s="153" t="s">
        <v>1107</v>
      </c>
      <c r="G434" s="153" t="s">
        <v>19</v>
      </c>
      <c r="H434" s="153">
        <v>0</v>
      </c>
      <c r="I434" s="153">
        <v>0</v>
      </c>
      <c r="J434" s="153">
        <v>0</v>
      </c>
      <c r="K434" s="153" t="s">
        <v>19</v>
      </c>
      <c r="L434" s="153">
        <v>0</v>
      </c>
      <c r="M434" s="153" t="s">
        <v>19</v>
      </c>
      <c r="N434" s="153" t="s">
        <v>695</v>
      </c>
      <c r="O434" s="153" t="s">
        <v>19</v>
      </c>
      <c r="P434" s="153" t="str">
        <f>VLOOKUP($F434,'Plan de acci�n consolidado 2025'!$G$4:$X$484,11,0)</f>
        <v>Establecer el plan de trabajo para la ampliación del Programa de Estrategias para el Fortalecimiento sobre la Protección y Promoción de la libre competencia a nivel territorial, identificando las actividades que se realizan en cada programa (Programa de Estrategias remitido al Delegado para la Protección de la Competencia)</v>
      </c>
      <c r="Q434" s="153">
        <f>VLOOKUP($F434,'Plan de acci�n consolidado 2025'!$G$4:$X$484,12,0)</f>
        <v>20</v>
      </c>
      <c r="R434" s="153">
        <f>VLOOKUP($F434,'Plan de acci�n consolidado 2025'!$G$4:$X$484,13,0)</f>
        <v>1</v>
      </c>
      <c r="S434" s="153" t="str">
        <f>VLOOKUP($F434,'Plan de acci�n consolidado 2025'!$G$4:$X$484,14,0)</f>
        <v>Númerica</v>
      </c>
      <c r="T434" s="153" t="str">
        <f>VLOOKUP($F434,'Plan de acci�n consolidado 2025'!$G$4:$X$484,15,0)</f>
        <v># de programas  establecidos / 1 programas a establecer</v>
      </c>
      <c r="U434" s="182">
        <f>VLOOKUP($F434,'Plan de acci�n consolidado 2025'!$G$4:$X$484,16,0)</f>
        <v>45670</v>
      </c>
      <c r="V434" s="182">
        <f>VLOOKUP($F434,'Plan de acci�n consolidado 2025'!$G$4:$X$484,17,0)</f>
        <v>45716</v>
      </c>
      <c r="W434" s="153" t="str">
        <f>VLOOKUP($F434,'Plan de acci�n consolidado 2025'!$G$4:$X$484,18,0)</f>
        <v>1000-DESPACHO DEL SUPERINTENDENTE DELEGADO PARA LA PROTECCIÓN DE LA COMPETENCIA</v>
      </c>
      <c r="X434" s="153">
        <v>4</v>
      </c>
      <c r="Y434" s="153">
        <v>100</v>
      </c>
      <c r="Z434" s="153" t="s">
        <v>1901</v>
      </c>
      <c r="AA434" s="291">
        <v>45716</v>
      </c>
      <c r="AB434" s="292">
        <v>100</v>
      </c>
      <c r="AC434" s="292" t="s">
        <v>1902</v>
      </c>
      <c r="AD434" s="291">
        <v>45716</v>
      </c>
      <c r="AE434" s="292">
        <v>100</v>
      </c>
      <c r="AF434" s="533">
        <v>4</v>
      </c>
      <c r="XFD434" s="66"/>
    </row>
    <row r="435" spans="1:32 16384:16384" ht="58.5" customHeight="1" x14ac:dyDescent="0.25">
      <c r="A435" s="183" t="s">
        <v>1109</v>
      </c>
      <c r="B435" s="529" t="s">
        <v>1109</v>
      </c>
      <c r="C435" s="532" t="s">
        <v>1898</v>
      </c>
      <c r="D435" s="153">
        <v>1</v>
      </c>
      <c r="E435" s="153" t="s">
        <v>467</v>
      </c>
      <c r="F435" s="153" t="s">
        <v>1109</v>
      </c>
      <c r="G435" s="153" t="s">
        <v>19</v>
      </c>
      <c r="H435" s="153">
        <v>0</v>
      </c>
      <c r="I435" s="153">
        <v>0</v>
      </c>
      <c r="J435" s="153">
        <v>0</v>
      </c>
      <c r="K435" s="153" t="s">
        <v>19</v>
      </c>
      <c r="L435" s="153">
        <v>0</v>
      </c>
      <c r="M435" s="153" t="s">
        <v>19</v>
      </c>
      <c r="N435" s="153" t="s">
        <v>695</v>
      </c>
      <c r="O435" s="153" t="s">
        <v>19</v>
      </c>
      <c r="P435" s="153" t="str">
        <f>VLOOKUP($F435,'Plan de acci�n consolidado 2025'!$G$4:$X$484,11,0)</f>
        <v>Realizar las actividades del Programa de Estrategias para el Fortalecimiento sobre la Protección y Promoción de la libre competencia a nivel territorial, de acuerdo con el programa establecido. (Informe de cada una de las actividades definidas en el programa)</v>
      </c>
      <c r="Q435" s="153">
        <f>VLOOKUP($F435,'Plan de acci�n consolidado 2025'!$G$4:$X$484,12,0)</f>
        <v>80</v>
      </c>
      <c r="R435" s="153">
        <f>VLOOKUP($F435,'Plan de acci�n consolidado 2025'!$G$4:$X$484,13,0)</f>
        <v>100</v>
      </c>
      <c r="S435" s="153" t="str">
        <f>VLOOKUP($F435,'Plan de acci�n consolidado 2025'!$G$4:$X$484,14,0)</f>
        <v>Porcentual</v>
      </c>
      <c r="T435" s="153" t="str">
        <f>VLOOKUP($F435,'Plan de acci�n consolidado 2025'!$G$4:$X$484,15,0)</f>
        <v>% de estrategias desarrolladas del programa / 100% de total de estrategias del programa</v>
      </c>
      <c r="U435" s="182">
        <f>VLOOKUP($F435,'Plan de acci�n consolidado 2025'!$G$4:$X$484,16,0)</f>
        <v>45719</v>
      </c>
      <c r="V435" s="182">
        <f>VLOOKUP($F435,'Plan de acci�n consolidado 2025'!$G$4:$X$484,17,0)</f>
        <v>46003</v>
      </c>
      <c r="W435" s="153" t="str">
        <f>VLOOKUP($F435,'Plan de acci�n consolidado 2025'!$G$4:$X$484,18,0)</f>
        <v>1000-DESPACHO DEL SUPERINTENDENTE DELEGADO PARA LA PROTECCIÓN DE LA COMPETENCIA</v>
      </c>
      <c r="X435" s="153">
        <v>16</v>
      </c>
      <c r="Y435" s="153">
        <v>70</v>
      </c>
      <c r="Z435" s="153" t="s">
        <v>1903</v>
      </c>
      <c r="AA435" s="291"/>
      <c r="AB435" s="292">
        <v>70</v>
      </c>
      <c r="AC435" s="292" t="s">
        <v>1904</v>
      </c>
      <c r="AD435" s="291"/>
      <c r="AE435" s="292">
        <v>0</v>
      </c>
      <c r="AF435" s="533">
        <v>11.2</v>
      </c>
    </row>
    <row r="436" spans="1:32 16384:16384" ht="58.5" customHeight="1" x14ac:dyDescent="0.25">
      <c r="A436" s="183" t="s">
        <v>1111</v>
      </c>
      <c r="B436" s="528" t="s">
        <v>1111</v>
      </c>
      <c r="C436" s="534" t="s">
        <v>1898</v>
      </c>
      <c r="D436" s="174">
        <v>1</v>
      </c>
      <c r="E436" s="174" t="s">
        <v>460</v>
      </c>
      <c r="F436" s="174" t="s">
        <v>1111</v>
      </c>
      <c r="G436" s="174" t="s">
        <v>479</v>
      </c>
      <c r="H436" s="174" t="s">
        <v>12</v>
      </c>
      <c r="I436" s="174" t="s">
        <v>1390</v>
      </c>
      <c r="J436" s="174" t="s">
        <v>1391</v>
      </c>
      <c r="K436" s="174" t="s">
        <v>19</v>
      </c>
      <c r="L436" s="174">
        <v>0</v>
      </c>
      <c r="M436" s="174" t="s">
        <v>19</v>
      </c>
      <c r="N436" s="174" t="s">
        <v>747</v>
      </c>
      <c r="O436" s="174" t="s">
        <v>1738</v>
      </c>
      <c r="P436" s="174" t="str">
        <f>VLOOKUP($F436,'Plan de acci�n consolidado 2025'!$G$4:$X$484,11,0)</f>
        <v>Guías o directrices para incentivar de manera eficaz la aplicación de normas de protección y libre competencia económica y proporcionar claridad a empresas, autoridades públicas y de competencia homóloga, elaboradas y publicadas (Guía elaborada/capturas de publicación)</v>
      </c>
      <c r="Q436" s="174">
        <f>VLOOKUP($F436,'Plan de acci�n consolidado 2025'!$G$4:$X$484,12,0)</f>
        <v>20</v>
      </c>
      <c r="R436" s="174">
        <f>VLOOKUP($F436,'Plan de acci�n consolidado 2025'!$G$4:$X$484,13,0)</f>
        <v>4</v>
      </c>
      <c r="S436" s="174" t="str">
        <f>VLOOKUP($F436,'Plan de acci�n consolidado 2025'!$G$4:$X$484,14,0)</f>
        <v>Númerica</v>
      </c>
      <c r="T436" s="174" t="str">
        <f>VLOOKUP($F436,'Plan de acci�n consolidado 2025'!$G$4:$X$484,15,0)</f>
        <v># de Captura de pantalla de Documentos de la guía o manual publicado / 4 Capturas de pantalla del documento de la guía o manual a publicar</v>
      </c>
      <c r="U436" s="175">
        <f>VLOOKUP($F436,'Plan de acci�n consolidado 2025'!$G$4:$X$484,16,0)</f>
        <v>45691</v>
      </c>
      <c r="V436" s="175">
        <f>VLOOKUP($F436,'Plan de acci�n consolidado 2025'!$G$4:$X$484,17,0)</f>
        <v>45989</v>
      </c>
      <c r="W436" s="174" t="str">
        <f>VLOOKUP($F436,'Plan de acci�n consolidado 2025'!$G$4:$X$484,18,0)</f>
        <v>10-OFICINA  ASESORA JURÍDICA;
1000-DESPACHO DEL SUPERINTENDENTE DELEGADO PARA LA PROTECCIÓN DE LA COMPETENCIA;
73-GRUPO DE TRABAJO DE COMUNICACION</v>
      </c>
      <c r="X436" s="174">
        <v>20</v>
      </c>
      <c r="Y436" s="174">
        <v>0</v>
      </c>
      <c r="Z436" s="174" t="s">
        <v>1905</v>
      </c>
      <c r="AA436" s="289"/>
      <c r="AB436" s="290">
        <v>0</v>
      </c>
      <c r="AC436" s="290" t="s">
        <v>1906</v>
      </c>
      <c r="AD436" s="289"/>
      <c r="AE436" s="290">
        <v>0</v>
      </c>
      <c r="AF436" s="535">
        <v>0</v>
      </c>
    </row>
    <row r="437" spans="1:32 16384:16384" ht="58.5" customHeight="1" x14ac:dyDescent="0.25">
      <c r="A437" s="183" t="s">
        <v>1114</v>
      </c>
      <c r="B437" s="529" t="s">
        <v>1114</v>
      </c>
      <c r="C437" s="532" t="s">
        <v>1898</v>
      </c>
      <c r="D437" s="153">
        <v>1</v>
      </c>
      <c r="E437" s="153" t="s">
        <v>467</v>
      </c>
      <c r="F437" s="153" t="s">
        <v>1114</v>
      </c>
      <c r="G437" s="153" t="s">
        <v>19</v>
      </c>
      <c r="H437" s="153">
        <v>0</v>
      </c>
      <c r="I437" s="153">
        <v>0</v>
      </c>
      <c r="J437" s="153">
        <v>0</v>
      </c>
      <c r="K437" s="153" t="s">
        <v>19</v>
      </c>
      <c r="L437" s="153">
        <v>0</v>
      </c>
      <c r="M437" s="153" t="s">
        <v>19</v>
      </c>
      <c r="N437" s="153" t="s">
        <v>747</v>
      </c>
      <c r="O437" s="153" t="s">
        <v>19</v>
      </c>
      <c r="P437" s="153" t="str">
        <f>VLOOKUP($F437,'Plan de acci�n consolidado 2025'!$G$4:$X$484,11,0)</f>
        <v>Elaborar y enviar los documentos a la Oficina Asesora Jurídica  (Documento en Word de la guía o manual remitido a la Oficina Asesora Jurídica)</v>
      </c>
      <c r="Q437" s="153">
        <f>VLOOKUP($F437,'Plan de acci�n consolidado 2025'!$G$4:$X$484,12,0)</f>
        <v>50</v>
      </c>
      <c r="R437" s="153">
        <f>VLOOKUP($F437,'Plan de acci�n consolidado 2025'!$G$4:$X$484,13,0)</f>
        <v>4</v>
      </c>
      <c r="S437" s="153" t="str">
        <f>VLOOKUP($F437,'Plan de acci�n consolidado 2025'!$G$4:$X$484,14,0)</f>
        <v>Númerica</v>
      </c>
      <c r="T437" s="153" t="str">
        <f>VLOOKUP($F437,'Plan de acci�n consolidado 2025'!$G$4:$X$484,15,0)</f>
        <v># de guías o manuales elaborados y enviados / 4 guías o manuales  a elaborar y enviar</v>
      </c>
      <c r="U437" s="182">
        <f>VLOOKUP($F437,'Plan de acci�n consolidado 2025'!$G$4:$X$484,16,0)</f>
        <v>45691</v>
      </c>
      <c r="V437" s="182">
        <f>VLOOKUP($F437,'Plan de acci�n consolidado 2025'!$G$4:$X$484,17,0)</f>
        <v>45869</v>
      </c>
      <c r="W437" s="153" t="str">
        <f>VLOOKUP($F437,'Plan de acci�n consolidado 2025'!$G$4:$X$484,18,0)</f>
        <v>1000-DESPACHO DEL SUPERINTENDENTE DELEGADO PARA LA PROTECCIÓN DE LA COMPETENCIA</v>
      </c>
      <c r="X437" s="153">
        <v>10</v>
      </c>
      <c r="Y437" s="153">
        <v>100</v>
      </c>
      <c r="Z437" s="153" t="s">
        <v>1907</v>
      </c>
      <c r="AA437" s="291">
        <v>45842</v>
      </c>
      <c r="AB437" s="292">
        <v>100</v>
      </c>
      <c r="AC437" s="292" t="s">
        <v>1908</v>
      </c>
      <c r="AD437" s="291"/>
      <c r="AE437" s="292">
        <v>100</v>
      </c>
      <c r="AF437" s="533">
        <v>10</v>
      </c>
    </row>
    <row r="438" spans="1:32 16384:16384" ht="58.5" customHeight="1" x14ac:dyDescent="0.25">
      <c r="A438" s="66" t="s">
        <v>1116</v>
      </c>
      <c r="B438" s="288" t="s">
        <v>1116</v>
      </c>
      <c r="C438" s="532" t="s">
        <v>1898</v>
      </c>
      <c r="D438" s="153">
        <v>1</v>
      </c>
      <c r="E438" s="153" t="s">
        <v>1847</v>
      </c>
      <c r="F438" s="153" t="s">
        <v>1116</v>
      </c>
      <c r="G438" s="153" t="s">
        <v>19</v>
      </c>
      <c r="H438" s="153">
        <v>0</v>
      </c>
      <c r="I438" s="153">
        <v>0</v>
      </c>
      <c r="J438" s="153">
        <v>0</v>
      </c>
      <c r="K438" s="153" t="s">
        <v>19</v>
      </c>
      <c r="L438" s="153">
        <v>0</v>
      </c>
      <c r="M438" s="153" t="s">
        <v>19</v>
      </c>
      <c r="N438" s="153" t="s">
        <v>747</v>
      </c>
      <c r="O438" s="153" t="s">
        <v>19</v>
      </c>
      <c r="P438" s="153" t="str">
        <f>VLOOKUP($F438,'Plan de acci�n consolidado 2025'!$G$4:$X$484,11,0)</f>
        <v>Revisar y/o aprobar los documentos y enviarlos al área solicitante mediante correo electrónico. (Correo electrónico con revisión y/o aprobación de los documentos)</v>
      </c>
      <c r="Q438" s="153">
        <f>VLOOKUP($F438,'Plan de acci�n consolidado 2025'!$G$4:$X$484,12,0)</f>
        <v>0</v>
      </c>
      <c r="R438" s="153">
        <f>VLOOKUP($F438,'Plan de acci�n consolidado 2025'!$G$4:$X$484,13,0)</f>
        <v>4</v>
      </c>
      <c r="S438" s="153" t="str">
        <f>VLOOKUP($F438,'Plan de acci�n consolidado 2025'!$G$4:$X$484,14,0)</f>
        <v>Númerica</v>
      </c>
      <c r="T438" s="153" t="str">
        <f>VLOOKUP($F438,'Plan de acci�n consolidado 2025'!$G$4:$X$484,15,0)</f>
        <v># de guías o manuales revisados / 4 guías o manuales remitidos para revisión</v>
      </c>
      <c r="U438" s="182">
        <f>VLOOKUP($F438,'Plan de acci�n consolidado 2025'!$G$4:$X$484,16,0)</f>
        <v>45736</v>
      </c>
      <c r="V438" s="182">
        <f>VLOOKUP($F438,'Plan de acci�n consolidado 2025'!$G$4:$X$484,17,0)</f>
        <v>45869</v>
      </c>
      <c r="W438" s="153" t="str">
        <f>VLOOKUP($F438,'Plan de acci�n consolidado 2025'!$G$4:$X$484,18,0)</f>
        <v>10-OFICINA  ASESORA JURÍDICA</v>
      </c>
      <c r="X438" s="153">
        <v>0</v>
      </c>
      <c r="Y438" s="153">
        <v>100</v>
      </c>
      <c r="Z438" s="153" t="s">
        <v>1909</v>
      </c>
      <c r="AA438" s="291"/>
      <c r="AB438" s="292">
        <v>100</v>
      </c>
      <c r="AC438" s="292" t="s">
        <v>1910</v>
      </c>
      <c r="AD438" s="291"/>
      <c r="AE438" s="292">
        <v>100</v>
      </c>
      <c r="AF438" s="533">
        <v>0</v>
      </c>
      <c r="XFD438" s="66"/>
    </row>
    <row r="439" spans="1:32 16384:16384" ht="58.5" customHeight="1" x14ac:dyDescent="0.25">
      <c r="A439" s="183" t="s">
        <v>1119</v>
      </c>
      <c r="B439" s="529" t="s">
        <v>1119</v>
      </c>
      <c r="C439" s="532" t="s">
        <v>1898</v>
      </c>
      <c r="D439" s="153">
        <v>1</v>
      </c>
      <c r="E439" s="153" t="s">
        <v>467</v>
      </c>
      <c r="F439" s="153" t="s">
        <v>1119</v>
      </c>
      <c r="G439" s="153" t="s">
        <v>19</v>
      </c>
      <c r="H439" s="153">
        <v>0</v>
      </c>
      <c r="I439" s="153">
        <v>0</v>
      </c>
      <c r="J439" s="153">
        <v>0</v>
      </c>
      <c r="K439" s="153" t="s">
        <v>19</v>
      </c>
      <c r="L439" s="153">
        <v>0</v>
      </c>
      <c r="M439" s="153" t="s">
        <v>19</v>
      </c>
      <c r="N439" s="153" t="s">
        <v>747</v>
      </c>
      <c r="O439" s="153" t="s">
        <v>19</v>
      </c>
      <c r="P439" s="153" t="str">
        <f>VLOOKUP($F439,'Plan de acci�n consolidado 2025'!$G$4:$X$484,11,0)</f>
        <v>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v>
      </c>
      <c r="Q439" s="153">
        <f>VLOOKUP($F439,'Plan de acci�n consolidado 2025'!$G$4:$X$484,12,0)</f>
        <v>30</v>
      </c>
      <c r="R439" s="153">
        <f>VLOOKUP($F439,'Plan de acci�n consolidado 2025'!$G$4:$X$484,13,0)</f>
        <v>4</v>
      </c>
      <c r="S439" s="153" t="str">
        <f>VLOOKUP($F439,'Plan de acci�n consolidado 2025'!$G$4:$X$484,14,0)</f>
        <v>Númerica</v>
      </c>
      <c r="T439" s="153" t="str">
        <f>VLOOKUP($F439,'Plan de acci�n consolidado 2025'!$G$4:$X$484,15,0)</f>
        <v># de envíos al Grupo de trabajo de Comunicaciones y a la Oficina Asesora Jurídica, de guías o Manuales avalados por el superintendente / 4 envíos al Grupo de trabajo de Comunicaciones y a la Oficina Asesora Jurídica, de guías o Manuales avalados por el superintendente que requieren ser enviados</v>
      </c>
      <c r="U439" s="182">
        <f>VLOOKUP($F439,'Plan de acci�n consolidado 2025'!$G$4:$X$484,16,0)</f>
        <v>45870</v>
      </c>
      <c r="V439" s="182">
        <f>VLOOKUP($F439,'Plan de acci�n consolidado 2025'!$G$4:$X$484,17,0)</f>
        <v>45898</v>
      </c>
      <c r="W439" s="153" t="str">
        <f>VLOOKUP($F439,'Plan de acci�n consolidado 2025'!$G$4:$X$484,18,0)</f>
        <v>1000-DESPACHO DEL SUPERINTENDENTE DELEGADO PARA LA PROTECCIÓN DE LA COMPETENCIA</v>
      </c>
      <c r="X439" s="153">
        <v>6</v>
      </c>
      <c r="Y439" s="153">
        <v>100</v>
      </c>
      <c r="Z439" s="153" t="s">
        <v>1911</v>
      </c>
      <c r="AA439" s="291">
        <v>45930</v>
      </c>
      <c r="AB439" s="292">
        <v>100</v>
      </c>
      <c r="AC439" s="292" t="s">
        <v>1912</v>
      </c>
      <c r="AD439" s="291">
        <v>45930</v>
      </c>
      <c r="AE439" s="292">
        <v>95</v>
      </c>
      <c r="AF439" s="533">
        <v>6</v>
      </c>
    </row>
    <row r="440" spans="1:32 16384:16384" ht="58.5" customHeight="1" x14ac:dyDescent="0.25">
      <c r="A440" s="183" t="s">
        <v>1121</v>
      </c>
      <c r="B440" s="529" t="s">
        <v>1121</v>
      </c>
      <c r="C440" s="532" t="s">
        <v>1898</v>
      </c>
      <c r="D440" s="153">
        <v>1</v>
      </c>
      <c r="E440" s="153" t="s">
        <v>1847</v>
      </c>
      <c r="F440" s="153" t="s">
        <v>1121</v>
      </c>
      <c r="G440" s="153" t="s">
        <v>19</v>
      </c>
      <c r="H440" s="153">
        <v>0</v>
      </c>
      <c r="I440" s="153">
        <v>0</v>
      </c>
      <c r="J440" s="153">
        <v>0</v>
      </c>
      <c r="K440" s="153" t="s">
        <v>19</v>
      </c>
      <c r="L440" s="153">
        <v>0</v>
      </c>
      <c r="M440" s="153" t="s">
        <v>19</v>
      </c>
      <c r="N440" s="153" t="s">
        <v>747</v>
      </c>
      <c r="O440" s="153" t="s">
        <v>19</v>
      </c>
      <c r="P440" s="153" t="str">
        <f>VLOOKUP($F440,'Plan de acci�n consolidado 2025'!$G$4:$X$484,11,0)</f>
        <v>Elaborar y enviar al área solicitante, los  documentos con ajustes de corrección de estilo y diagramado.  (Documento Final)</v>
      </c>
      <c r="Q440" s="153">
        <f>VLOOKUP($F440,'Plan de acci�n consolidado 2025'!$G$4:$X$484,12,0)</f>
        <v>0</v>
      </c>
      <c r="R440" s="153">
        <f>VLOOKUP($F440,'Plan de acci�n consolidado 2025'!$G$4:$X$484,13,0)</f>
        <v>4</v>
      </c>
      <c r="S440" s="153" t="str">
        <f>VLOOKUP($F440,'Plan de acci�n consolidado 2025'!$G$4:$X$484,14,0)</f>
        <v>Númerica</v>
      </c>
      <c r="T440" s="153" t="str">
        <f>VLOOKUP($F440,'Plan de acci�n consolidado 2025'!$G$4:$X$484,15,0)</f>
        <v># de guías o Manuales con ajustes de corrección de estilo y diagramado elaborados y enviados / 4 guías o manuales con ajustes de corrección de estilo y diagramado que requieren ser elaborados y enviados</v>
      </c>
      <c r="U440" s="182">
        <f>VLOOKUP($F440,'Plan de acci�n consolidado 2025'!$G$4:$X$484,16,0)</f>
        <v>45901</v>
      </c>
      <c r="V440" s="182">
        <f>VLOOKUP($F440,'Plan de acci�n consolidado 2025'!$G$4:$X$484,17,0)</f>
        <v>45961</v>
      </c>
      <c r="W440" s="153" t="str">
        <f>VLOOKUP($F440,'Plan de acci�n consolidado 2025'!$G$4:$X$484,18,0)</f>
        <v>73-GRUPO DE TRABAJO DE COMUNICACION</v>
      </c>
      <c r="X440" s="153">
        <v>0</v>
      </c>
      <c r="Y440" s="153">
        <v>0</v>
      </c>
      <c r="Z440" s="153" t="s">
        <v>1913</v>
      </c>
      <c r="AA440" s="291"/>
      <c r="AB440" s="292">
        <v>0</v>
      </c>
      <c r="AC440" s="292" t="s">
        <v>1914</v>
      </c>
      <c r="AD440" s="291"/>
      <c r="AE440" s="292">
        <v>0</v>
      </c>
      <c r="AF440" s="533">
        <v>0</v>
      </c>
    </row>
    <row r="441" spans="1:32 16384:16384" ht="58.5" customHeight="1" x14ac:dyDescent="0.25">
      <c r="A441" s="66" t="s">
        <v>1123</v>
      </c>
      <c r="B441" s="288" t="s">
        <v>1123</v>
      </c>
      <c r="C441" s="532" t="s">
        <v>1898</v>
      </c>
      <c r="D441" s="153">
        <v>1</v>
      </c>
      <c r="E441" s="153" t="s">
        <v>467</v>
      </c>
      <c r="F441" s="153" t="s">
        <v>1123</v>
      </c>
      <c r="G441" s="153" t="s">
        <v>19</v>
      </c>
      <c r="H441" s="153">
        <v>0</v>
      </c>
      <c r="I441" s="153">
        <v>0</v>
      </c>
      <c r="J441" s="153">
        <v>0</v>
      </c>
      <c r="K441" s="153" t="s">
        <v>19</v>
      </c>
      <c r="L441" s="153">
        <v>0</v>
      </c>
      <c r="M441" s="153" t="s">
        <v>19</v>
      </c>
      <c r="N441" s="153" t="s">
        <v>747</v>
      </c>
      <c r="O441" s="153" t="s">
        <v>19</v>
      </c>
      <c r="P441" s="153" t="str">
        <f>VLOOKUP($F441,'Plan de acci�n consolidado 2025'!$G$4:$X$484,11,0)</f>
        <v>Solicitar la Publicación de los documentos en la página web. (Correo electrónico y Documento de la guía o manual a publicar)</v>
      </c>
      <c r="Q441" s="153">
        <f>VLOOKUP($F441,'Plan de acci�n consolidado 2025'!$G$4:$X$484,12,0)</f>
        <v>20</v>
      </c>
      <c r="R441" s="153">
        <f>VLOOKUP($F441,'Plan de acci�n consolidado 2025'!$G$4:$X$484,13,0)</f>
        <v>4</v>
      </c>
      <c r="S441" s="153" t="str">
        <f>VLOOKUP($F441,'Plan de acci�n consolidado 2025'!$G$4:$X$484,14,0)</f>
        <v>Númerica</v>
      </c>
      <c r="T441" s="153" t="str">
        <f>VLOOKUP($F441,'Plan de acci�n consolidado 2025'!$G$4:$X$484,15,0)</f>
        <v># de Captura de pantalla de Documentos de la guía o manual publicado / 4 Captura de pantalla de Documento de la guía o manual a publicar</v>
      </c>
      <c r="U441" s="182">
        <f>VLOOKUP($F441,'Plan de acci�n consolidado 2025'!$G$4:$X$484,16,0)</f>
        <v>45965</v>
      </c>
      <c r="V441" s="182">
        <f>VLOOKUP($F441,'Plan de acci�n consolidado 2025'!$G$4:$X$484,17,0)</f>
        <v>45989</v>
      </c>
      <c r="W441" s="153" t="str">
        <f>VLOOKUP($F441,'Plan de acci�n consolidado 2025'!$G$4:$X$484,18,0)</f>
        <v>1000-DESPACHO DEL SUPERINTENDENTE DELEGADO PARA LA PROTECCIÓN DE LA COMPETENCIA</v>
      </c>
      <c r="X441" s="153">
        <v>4</v>
      </c>
      <c r="Y441" s="153">
        <v>0</v>
      </c>
      <c r="Z441" s="153">
        <v>0</v>
      </c>
      <c r="AA441" s="291"/>
      <c r="AB441" s="292">
        <v>0</v>
      </c>
      <c r="AC441" s="292">
        <v>0</v>
      </c>
      <c r="AD441" s="291"/>
      <c r="AE441" s="292">
        <v>0</v>
      </c>
      <c r="AF441" s="533">
        <v>0</v>
      </c>
      <c r="XFD441" s="66"/>
    </row>
    <row r="442" spans="1:32 16384:16384" ht="58.5" customHeight="1" x14ac:dyDescent="0.25">
      <c r="A442" s="183" t="s">
        <v>1125</v>
      </c>
      <c r="B442" s="528" t="s">
        <v>1125</v>
      </c>
      <c r="C442" s="534" t="s">
        <v>1898</v>
      </c>
      <c r="D442" s="174">
        <v>1</v>
      </c>
      <c r="E442" s="174" t="s">
        <v>460</v>
      </c>
      <c r="F442" s="174" t="s">
        <v>1125</v>
      </c>
      <c r="G442" s="174" t="s">
        <v>479</v>
      </c>
      <c r="H442" s="174" t="s">
        <v>12</v>
      </c>
      <c r="I442" s="174" t="s">
        <v>1390</v>
      </c>
      <c r="J442" s="174" t="s">
        <v>1391</v>
      </c>
      <c r="K442" s="174" t="s">
        <v>19</v>
      </c>
      <c r="L442" s="174">
        <v>0</v>
      </c>
      <c r="M442" s="174" t="s">
        <v>19</v>
      </c>
      <c r="N442" s="174" t="s">
        <v>747</v>
      </c>
      <c r="O442" s="174" t="s">
        <v>1558</v>
      </c>
      <c r="P442" s="174" t="str">
        <f>VLOOKUP($F442,'Plan de acci�n consolidado 2025'!$G$4:$X$484,11,0)</f>
        <v>Estudios Económicos o informes que permitan Identificar factores que generen distorsiones en la competencia de los mercados y acciones prioritarias en materia de defensa de la competencia, realizados  (Estudios Económicos o informes elaborados)</v>
      </c>
      <c r="Q442" s="174">
        <f>VLOOKUP($F442,'Plan de acci�n consolidado 2025'!$G$4:$X$484,12,0)</f>
        <v>15</v>
      </c>
      <c r="R442" s="174">
        <f>VLOOKUP($F442,'Plan de acci�n consolidado 2025'!$G$4:$X$484,13,0)</f>
        <v>5</v>
      </c>
      <c r="S442" s="174" t="str">
        <f>VLOOKUP($F442,'Plan de acci�n consolidado 2025'!$G$4:$X$484,14,0)</f>
        <v>Númerica</v>
      </c>
      <c r="T442" s="174" t="str">
        <f>VLOOKUP($F442,'Plan de acci�n consolidado 2025'!$G$4:$X$484,15,0)</f>
        <v># de estudios realizados y entregados / 5 estudios a realizar y entregar</v>
      </c>
      <c r="U442" s="175">
        <f>VLOOKUP($F442,'Plan de acci�n consolidado 2025'!$G$4:$X$484,16,0)</f>
        <v>45691</v>
      </c>
      <c r="V442" s="175">
        <f>VLOOKUP($F442,'Plan de acci�n consolidado 2025'!$G$4:$X$484,17,0)</f>
        <v>46003</v>
      </c>
      <c r="W442" s="174" t="str">
        <f>VLOOKUP($F442,'Plan de acci�n consolidado 2025'!$G$4:$X$484,18,0)</f>
        <v>1000-DESPACHO DEL SUPERINTENDENTE DELEGADO PARA LA PROTECCIÓN DE LA COMPETENCIA</v>
      </c>
      <c r="X442" s="174">
        <v>15</v>
      </c>
      <c r="Y442" s="174">
        <v>0</v>
      </c>
      <c r="Z442" s="174" t="s">
        <v>1915</v>
      </c>
      <c r="AA442" s="289"/>
      <c r="AB442" s="290">
        <v>0</v>
      </c>
      <c r="AC442" s="290" t="s">
        <v>1916</v>
      </c>
      <c r="AD442" s="289"/>
      <c r="AE442" s="290">
        <v>0</v>
      </c>
      <c r="AF442" s="535">
        <v>0</v>
      </c>
    </row>
    <row r="443" spans="1:32 16384:16384" ht="58.5" customHeight="1" x14ac:dyDescent="0.25">
      <c r="A443" s="183" t="s">
        <v>1127</v>
      </c>
      <c r="B443" s="529" t="s">
        <v>1127</v>
      </c>
      <c r="C443" s="532" t="s">
        <v>1898</v>
      </c>
      <c r="D443" s="153">
        <v>1</v>
      </c>
      <c r="E443" s="153" t="s">
        <v>467</v>
      </c>
      <c r="F443" s="153" t="s">
        <v>1127</v>
      </c>
      <c r="G443" s="153" t="s">
        <v>19</v>
      </c>
      <c r="H443" s="153">
        <v>0</v>
      </c>
      <c r="I443" s="153">
        <v>0</v>
      </c>
      <c r="J443" s="153">
        <v>0</v>
      </c>
      <c r="K443" s="153" t="s">
        <v>19</v>
      </c>
      <c r="L443" s="153">
        <v>0</v>
      </c>
      <c r="M443" s="153" t="s">
        <v>19</v>
      </c>
      <c r="N443" s="153" t="s">
        <v>747</v>
      </c>
      <c r="O443" s="153" t="s">
        <v>19</v>
      </c>
      <c r="P443" s="153" t="str">
        <f>VLOOKUP($F443,'Plan de acci�n consolidado 2025'!$G$4:$X$484,11,0)</f>
        <v>Definir el alcance requerido, para los estudios o informes.  (Acta con el alcance definido)</v>
      </c>
      <c r="Q443" s="153">
        <f>VLOOKUP($F443,'Plan de acci�n consolidado 2025'!$G$4:$X$484,12,0)</f>
        <v>20</v>
      </c>
      <c r="R443" s="153">
        <f>VLOOKUP($F443,'Plan de acci�n consolidado 2025'!$G$4:$X$484,13,0)</f>
        <v>5</v>
      </c>
      <c r="S443" s="153" t="str">
        <f>VLOOKUP($F443,'Plan de acci�n consolidado 2025'!$G$4:$X$484,14,0)</f>
        <v>Númerica</v>
      </c>
      <c r="T443" s="153" t="str">
        <f>VLOOKUP($F443,'Plan de acci�n consolidado 2025'!$G$4:$X$484,15,0)</f>
        <v># de actas con el alcance de  los estudios realizadas / 5 actas a realizar con el alcance de los estudios</v>
      </c>
      <c r="U443" s="182">
        <f>VLOOKUP($F443,'Plan de acci�n consolidado 2025'!$G$4:$X$484,16,0)</f>
        <v>45691</v>
      </c>
      <c r="V443" s="182">
        <f>VLOOKUP($F443,'Plan de acci�n consolidado 2025'!$G$4:$X$484,17,0)</f>
        <v>45716</v>
      </c>
      <c r="W443" s="153" t="str">
        <f>VLOOKUP($F443,'Plan de acci�n consolidado 2025'!$G$4:$X$484,18,0)</f>
        <v>1000-DESPACHO DEL SUPERINTENDENTE DELEGADO PARA LA PROTECCIÓN DE LA COMPETENCIA</v>
      </c>
      <c r="X443" s="153">
        <v>3</v>
      </c>
      <c r="Y443" s="153">
        <v>100</v>
      </c>
      <c r="Z443" s="153" t="s">
        <v>1917</v>
      </c>
      <c r="AA443" s="291">
        <v>45716</v>
      </c>
      <c r="AB443" s="292">
        <v>100</v>
      </c>
      <c r="AC443" s="292" t="s">
        <v>1918</v>
      </c>
      <c r="AD443" s="291">
        <v>45716</v>
      </c>
      <c r="AE443" s="292">
        <v>100</v>
      </c>
      <c r="AF443" s="533">
        <v>3</v>
      </c>
    </row>
    <row r="444" spans="1:32 16384:16384" ht="58.5" customHeight="1" x14ac:dyDescent="0.25">
      <c r="A444" s="183" t="s">
        <v>1129</v>
      </c>
      <c r="B444" s="529" t="s">
        <v>1129</v>
      </c>
      <c r="C444" s="532" t="s">
        <v>1898</v>
      </c>
      <c r="D444" s="153">
        <v>1</v>
      </c>
      <c r="E444" s="153" t="s">
        <v>467</v>
      </c>
      <c r="F444" s="153" t="s">
        <v>1129</v>
      </c>
      <c r="G444" s="153" t="s">
        <v>19</v>
      </c>
      <c r="H444" s="153">
        <v>0</v>
      </c>
      <c r="I444" s="153">
        <v>0</v>
      </c>
      <c r="J444" s="153">
        <v>0</v>
      </c>
      <c r="K444" s="153" t="s">
        <v>19</v>
      </c>
      <c r="L444" s="153">
        <v>0</v>
      </c>
      <c r="M444" s="153" t="s">
        <v>19</v>
      </c>
      <c r="N444" s="153" t="s">
        <v>747</v>
      </c>
      <c r="O444" s="153" t="s">
        <v>19</v>
      </c>
      <c r="P444" s="153" t="str">
        <f>VLOOKUP($F444,'Plan de acci�n consolidado 2025'!$G$4:$X$484,11,0)</f>
        <v>Realizar y entregar los estudios o informes   (Estudio presentado a la Delegada para la Protección de la Competencia)</v>
      </c>
      <c r="Q444" s="153">
        <f>VLOOKUP($F444,'Plan de acci�n consolidado 2025'!$G$4:$X$484,12,0)</f>
        <v>80</v>
      </c>
      <c r="R444" s="153">
        <f>VLOOKUP($F444,'Plan de acci�n consolidado 2025'!$G$4:$X$484,13,0)</f>
        <v>5</v>
      </c>
      <c r="S444" s="153" t="str">
        <f>VLOOKUP($F444,'Plan de acci�n consolidado 2025'!$G$4:$X$484,14,0)</f>
        <v>Númerica</v>
      </c>
      <c r="T444" s="153" t="str">
        <f>VLOOKUP($F444,'Plan de acci�n consolidado 2025'!$G$4:$X$484,15,0)</f>
        <v># de estudios realizados y entregados / 5 estudios a realizar</v>
      </c>
      <c r="U444" s="182">
        <f>VLOOKUP($F444,'Plan de acci�n consolidado 2025'!$G$4:$X$484,16,0)</f>
        <v>45719</v>
      </c>
      <c r="V444" s="182">
        <f>VLOOKUP($F444,'Plan de acci�n consolidado 2025'!$G$4:$X$484,17,0)</f>
        <v>46003</v>
      </c>
      <c r="W444" s="153" t="str">
        <f>VLOOKUP($F444,'Plan de acci�n consolidado 2025'!$G$4:$X$484,18,0)</f>
        <v>1000-DESPACHO DEL SUPERINTENDENTE DELEGADO PARA LA PROTECCIÓN DE LA COMPETENCIA</v>
      </c>
      <c r="X444" s="153">
        <v>12</v>
      </c>
      <c r="Y444" s="153">
        <v>0</v>
      </c>
      <c r="Z444" s="153" t="s">
        <v>1915</v>
      </c>
      <c r="AA444" s="291"/>
      <c r="AB444" s="292">
        <v>0</v>
      </c>
      <c r="AC444" s="292" t="s">
        <v>1919</v>
      </c>
      <c r="AD444" s="291"/>
      <c r="AE444" s="292">
        <v>0</v>
      </c>
      <c r="AF444" s="533">
        <v>0</v>
      </c>
    </row>
    <row r="445" spans="1:32 16384:16384" ht="58.5" customHeight="1" x14ac:dyDescent="0.25">
      <c r="A445" s="183" t="s">
        <v>1131</v>
      </c>
      <c r="B445" s="528" t="s">
        <v>1131</v>
      </c>
      <c r="C445" s="534" t="s">
        <v>1898</v>
      </c>
      <c r="D445" s="174">
        <v>1</v>
      </c>
      <c r="E445" s="174" t="s">
        <v>460</v>
      </c>
      <c r="F445" s="174" t="s">
        <v>1131</v>
      </c>
      <c r="G445" s="174" t="s">
        <v>479</v>
      </c>
      <c r="H445" s="174" t="s">
        <v>13</v>
      </c>
      <c r="I445" s="174" t="s">
        <v>1397</v>
      </c>
      <c r="J445" s="174" t="s">
        <v>1436</v>
      </c>
      <c r="K445" s="174" t="s">
        <v>19</v>
      </c>
      <c r="L445" s="174">
        <v>0</v>
      </c>
      <c r="M445" s="174" t="s">
        <v>19</v>
      </c>
      <c r="N445" s="174" t="s">
        <v>1437</v>
      </c>
      <c r="O445" s="174" t="s">
        <v>1739</v>
      </c>
      <c r="P445" s="174" t="str">
        <f>VLOOKUP($F445,'Plan de acci�n consolidado 2025'!$G$4:$X$484,11,0)</f>
        <v>Reforma de la norma andina Decisión 608 de la CAN, con el objetivo de contribuir al desarrollo de un sistema normativo de protección de la libre competencia a nivel andino (Documento de revisión)</v>
      </c>
      <c r="Q445" s="174">
        <f>VLOOKUP($F445,'Plan de acci�n consolidado 2025'!$G$4:$X$484,12,0)</f>
        <v>15</v>
      </c>
      <c r="R445" s="174">
        <f>VLOOKUP($F445,'Plan de acci�n consolidado 2025'!$G$4:$X$484,13,0)</f>
        <v>1</v>
      </c>
      <c r="S445" s="174" t="str">
        <f>VLOOKUP($F445,'Plan de acci�n consolidado 2025'!$G$4:$X$484,14,0)</f>
        <v>Númerica</v>
      </c>
      <c r="T445" s="174" t="str">
        <f>VLOOKUP($F445,'Plan de acci�n consolidado 2025'!$G$4:$X$484,15,0)</f>
        <v># de documentos con revisión final / 1 documentos con revisión final</v>
      </c>
      <c r="U445" s="175">
        <f>VLOOKUP($F445,'Plan de acci�n consolidado 2025'!$G$4:$X$484,16,0)</f>
        <v>45691</v>
      </c>
      <c r="V445" s="175">
        <f>VLOOKUP($F445,'Plan de acci�n consolidado 2025'!$G$4:$X$484,17,0)</f>
        <v>46010</v>
      </c>
      <c r="W445" s="174" t="str">
        <f>VLOOKUP($F445,'Plan de acci�n consolidado 2025'!$G$4:$X$484,18,0)</f>
        <v>1000-DESPACHO DEL SUPERINTENDENTE DELEGADO PARA LA PROTECCIÓN DE LA COMPETENCIA</v>
      </c>
      <c r="X445" s="174">
        <v>15</v>
      </c>
      <c r="Y445" s="174">
        <v>0</v>
      </c>
      <c r="Z445" s="174" t="s">
        <v>1920</v>
      </c>
      <c r="AA445" s="289"/>
      <c r="AB445" s="290">
        <v>0</v>
      </c>
      <c r="AC445" s="290" t="s">
        <v>1921</v>
      </c>
      <c r="AD445" s="289"/>
      <c r="AE445" s="290">
        <v>0</v>
      </c>
      <c r="AF445" s="535">
        <v>0</v>
      </c>
    </row>
    <row r="446" spans="1:32 16384:16384" ht="58.5" customHeight="1" x14ac:dyDescent="0.25">
      <c r="A446" s="66" t="s">
        <v>1133</v>
      </c>
      <c r="B446" s="288" t="s">
        <v>1133</v>
      </c>
      <c r="C446" s="532" t="s">
        <v>1898</v>
      </c>
      <c r="D446" s="153">
        <v>1</v>
      </c>
      <c r="E446" s="153" t="s">
        <v>467</v>
      </c>
      <c r="F446" s="153" t="s">
        <v>1133</v>
      </c>
      <c r="G446" s="153" t="s">
        <v>19</v>
      </c>
      <c r="H446" s="153">
        <v>0</v>
      </c>
      <c r="I446" s="153">
        <v>0</v>
      </c>
      <c r="J446" s="153">
        <v>0</v>
      </c>
      <c r="K446" s="153" t="s">
        <v>19</v>
      </c>
      <c r="L446" s="153">
        <v>0</v>
      </c>
      <c r="M446" s="153" t="s">
        <v>19</v>
      </c>
      <c r="N446" s="153" t="s">
        <v>1437</v>
      </c>
      <c r="O446" s="153" t="s">
        <v>19</v>
      </c>
      <c r="P446" s="153" t="str">
        <f>VLOOKUP($F446,'Plan de acci�n consolidado 2025'!$G$4:$X$484,11,0)</f>
        <v>Participar en las reuniones para discusión, aprobación y divulgación del articulado de la modificación a la Decisión 608 de la CAN.  (Listado de asistencia, captura de pantalla de la reunión o acta de discusión)</v>
      </c>
      <c r="Q446" s="153">
        <f>VLOOKUP($F446,'Plan de acci�n consolidado 2025'!$G$4:$X$484,12,0)</f>
        <v>20</v>
      </c>
      <c r="R446" s="153">
        <f>VLOOKUP($F446,'Plan de acci�n consolidado 2025'!$G$4:$X$484,13,0)</f>
        <v>6</v>
      </c>
      <c r="S446" s="153" t="str">
        <f>VLOOKUP($F446,'Plan de acci�n consolidado 2025'!$G$4:$X$484,14,0)</f>
        <v>Númerica</v>
      </c>
      <c r="T446" s="153" t="str">
        <f>VLOOKUP($F446,'Plan de acci�n consolidado 2025'!$G$4:$X$484,15,0)</f>
        <v># de reuniones realizadas / 6 reuniones programadas</v>
      </c>
      <c r="U446" s="182">
        <f>VLOOKUP($F446,'Plan de acci�n consolidado 2025'!$G$4:$X$484,16,0)</f>
        <v>45691</v>
      </c>
      <c r="V446" s="182">
        <f>VLOOKUP($F446,'Plan de acci�n consolidado 2025'!$G$4:$X$484,17,0)</f>
        <v>45989</v>
      </c>
      <c r="W446" s="153" t="str">
        <f>VLOOKUP($F446,'Plan de acci�n consolidado 2025'!$G$4:$X$484,18,0)</f>
        <v>1000-DESPACHO DEL SUPERINTENDENTE DELEGADO PARA LA PROTECCIÓN DE LA COMPETENCIA</v>
      </c>
      <c r="X446" s="153">
        <v>3</v>
      </c>
      <c r="Y446" s="153">
        <v>50</v>
      </c>
      <c r="Z446" s="153" t="s">
        <v>1922</v>
      </c>
      <c r="AA446" s="291"/>
      <c r="AB446" s="292">
        <v>50</v>
      </c>
      <c r="AC446" s="292" t="s">
        <v>1923</v>
      </c>
      <c r="AD446" s="291"/>
      <c r="AE446" s="292">
        <v>0</v>
      </c>
      <c r="AF446" s="533">
        <v>1.5</v>
      </c>
      <c r="XFD446" s="66"/>
    </row>
    <row r="447" spans="1:32 16384:16384" ht="58.5" customHeight="1" x14ac:dyDescent="0.25">
      <c r="A447" s="183" t="s">
        <v>1135</v>
      </c>
      <c r="B447" s="529" t="s">
        <v>1135</v>
      </c>
      <c r="C447" s="532" t="s">
        <v>1898</v>
      </c>
      <c r="D447" s="153">
        <v>1</v>
      </c>
      <c r="E447" s="153" t="s">
        <v>467</v>
      </c>
      <c r="F447" s="153" t="s">
        <v>1135</v>
      </c>
      <c r="G447" s="153" t="s">
        <v>19</v>
      </c>
      <c r="H447" s="153">
        <v>0</v>
      </c>
      <c r="I447" s="153">
        <v>0</v>
      </c>
      <c r="J447" s="153">
        <v>0</v>
      </c>
      <c r="K447" s="153" t="s">
        <v>19</v>
      </c>
      <c r="L447" s="153">
        <v>0</v>
      </c>
      <c r="M447" s="153" t="s">
        <v>19</v>
      </c>
      <c r="N447" s="153" t="s">
        <v>1437</v>
      </c>
      <c r="O447" s="153" t="s">
        <v>19</v>
      </c>
      <c r="P447" s="153" t="str">
        <f>VLOOKUP($F447,'Plan de acci�n consolidado 2025'!$G$4:$X$484,11,0)</f>
        <v>Realizar la revisión de las modificaciones a la Decisión 608  (Documento de revisión)</v>
      </c>
      <c r="Q447" s="153">
        <f>VLOOKUP($F447,'Plan de acci�n consolidado 2025'!$G$4:$X$484,12,0)</f>
        <v>80</v>
      </c>
      <c r="R447" s="153">
        <f>VLOOKUP($F447,'Plan de acci�n consolidado 2025'!$G$4:$X$484,13,0)</f>
        <v>1</v>
      </c>
      <c r="S447" s="153" t="str">
        <f>VLOOKUP($F447,'Plan de acci�n consolidado 2025'!$G$4:$X$484,14,0)</f>
        <v>Númerica</v>
      </c>
      <c r="T447" s="153" t="str">
        <f>VLOOKUP($F447,'Plan de acci�n consolidado 2025'!$G$4:$X$484,15,0)</f>
        <v># de documentos con revisión final / 1 documentos con revisión final</v>
      </c>
      <c r="U447" s="182">
        <f>VLOOKUP($F447,'Plan de acci�n consolidado 2025'!$G$4:$X$484,16,0)</f>
        <v>45870</v>
      </c>
      <c r="V447" s="182">
        <f>VLOOKUP($F447,'Plan de acci�n consolidado 2025'!$G$4:$X$484,17,0)</f>
        <v>46010</v>
      </c>
      <c r="W447" s="153" t="str">
        <f>VLOOKUP($F447,'Plan de acci�n consolidado 2025'!$G$4:$X$484,18,0)</f>
        <v>1000-DESPACHO DEL SUPERINTENDENTE DELEGADO PARA LA PROTECCIÓN DE LA COMPETENCIA</v>
      </c>
      <c r="X447" s="153">
        <v>12</v>
      </c>
      <c r="Y447" s="153">
        <v>0</v>
      </c>
      <c r="Z447" s="153" t="s">
        <v>1922</v>
      </c>
      <c r="AA447" s="291"/>
      <c r="AB447" s="292">
        <v>0</v>
      </c>
      <c r="AC447" s="292" t="s">
        <v>1914</v>
      </c>
      <c r="AD447" s="291"/>
      <c r="AE447" s="292">
        <v>0</v>
      </c>
      <c r="AF447" s="533">
        <v>0</v>
      </c>
    </row>
    <row r="448" spans="1:32 16384:16384" ht="58.5" customHeight="1" x14ac:dyDescent="0.25">
      <c r="A448" s="183" t="s">
        <v>1136</v>
      </c>
      <c r="B448" s="528" t="s">
        <v>1136</v>
      </c>
      <c r="C448" s="534" t="s">
        <v>1898</v>
      </c>
      <c r="D448" s="174">
        <v>1</v>
      </c>
      <c r="E448" s="174" t="s">
        <v>460</v>
      </c>
      <c r="F448" s="174" t="s">
        <v>1136</v>
      </c>
      <c r="G448" s="174" t="s">
        <v>479</v>
      </c>
      <c r="H448" s="174" t="s">
        <v>10</v>
      </c>
      <c r="I448" s="174" t="s">
        <v>1394</v>
      </c>
      <c r="J448" s="174" t="s">
        <v>1395</v>
      </c>
      <c r="K448" s="174" t="s">
        <v>1816</v>
      </c>
      <c r="L448" s="174">
        <v>0</v>
      </c>
      <c r="M448" s="174" t="s">
        <v>19</v>
      </c>
      <c r="N448" s="174" t="s">
        <v>614</v>
      </c>
      <c r="O448" s="174" t="s">
        <v>1559</v>
      </c>
      <c r="P448" s="174" t="str">
        <f>VLOOKUP($F448,'Plan de acci�n consolidado 2025'!$G$4:$X$484,11,0)</f>
        <v>Matriz de riesgos de colusión en contratación pública y formulación de mecanismos para reducir dichos riesgos, elaborada y socializada (Matrices guía para identificar riesgos entregada)</v>
      </c>
      <c r="Q448" s="174">
        <f>VLOOKUP($F448,'Plan de acci�n consolidado 2025'!$G$4:$X$484,12,0)</f>
        <v>15</v>
      </c>
      <c r="R448" s="174">
        <f>VLOOKUP($F448,'Plan de acci�n consolidado 2025'!$G$4:$X$484,13,0)</f>
        <v>1</v>
      </c>
      <c r="S448" s="174" t="str">
        <f>VLOOKUP($F448,'Plan de acci�n consolidado 2025'!$G$4:$X$484,14,0)</f>
        <v>Númerica</v>
      </c>
      <c r="T448" s="174" t="str">
        <f>VLOOKUP($F448,'Plan de acci�n consolidado 2025'!$G$4:$X$484,15,0)</f>
        <v># de matrices guía para identificar riesgos entregadas / 1 matrices guía para identificar riesgos a realizar</v>
      </c>
      <c r="U448" s="175">
        <f>VLOOKUP($F448,'Plan de acci�n consolidado 2025'!$G$4:$X$484,16,0)</f>
        <v>45677</v>
      </c>
      <c r="V448" s="175">
        <f>VLOOKUP($F448,'Plan de acci�n consolidado 2025'!$G$4:$X$484,17,0)</f>
        <v>46003</v>
      </c>
      <c r="W448" s="174" t="str">
        <f>VLOOKUP($F448,'Plan de acci�n consolidado 2025'!$G$4:$X$484,18,0)</f>
        <v>1000-DESPACHO DEL SUPERINTENDENTE DELEGADO PARA LA PROTECCIÓN DE LA COMPETENCIA</v>
      </c>
      <c r="X448" s="174">
        <v>15</v>
      </c>
      <c r="Y448" s="174">
        <v>0</v>
      </c>
      <c r="Z448" s="174" t="s">
        <v>1924</v>
      </c>
      <c r="AA448" s="289"/>
      <c r="AB448" s="290">
        <v>0</v>
      </c>
      <c r="AC448" s="290" t="s">
        <v>1914</v>
      </c>
      <c r="AD448" s="289"/>
      <c r="AE448" s="290">
        <v>0</v>
      </c>
      <c r="AF448" s="535">
        <v>0</v>
      </c>
    </row>
    <row r="449" spans="1:32 16384:16384" ht="58.5" customHeight="1" x14ac:dyDescent="0.25">
      <c r="A449" s="183" t="s">
        <v>1138</v>
      </c>
      <c r="B449" s="529" t="s">
        <v>1138</v>
      </c>
      <c r="C449" s="532" t="s">
        <v>1898</v>
      </c>
      <c r="D449" s="153">
        <v>1</v>
      </c>
      <c r="E449" s="153" t="s">
        <v>467</v>
      </c>
      <c r="F449" s="153" t="s">
        <v>1138</v>
      </c>
      <c r="G449" s="153" t="s">
        <v>19</v>
      </c>
      <c r="H449" s="153">
        <v>0</v>
      </c>
      <c r="I449" s="153">
        <v>0</v>
      </c>
      <c r="J449" s="153">
        <v>0</v>
      </c>
      <c r="K449" s="153" t="s">
        <v>19</v>
      </c>
      <c r="L449" s="153">
        <v>0</v>
      </c>
      <c r="M449" s="153" t="s">
        <v>19</v>
      </c>
      <c r="N449" s="153" t="s">
        <v>614</v>
      </c>
      <c r="O449" s="153" t="s">
        <v>19</v>
      </c>
      <c r="P449" s="153" t="str">
        <f>VLOOKUP($F449,'Plan de acci�n consolidado 2025'!$G$4:$X$484,11,0)</f>
        <v>Diseñar la matriz de riesgos de colusión en contratación pública a partir de la identificación y análisis de los riesgos de colusión en contratación pública (Documento con la identificación de riesgos)</v>
      </c>
      <c r="Q449" s="153">
        <f>VLOOKUP($F449,'Plan de acci�n consolidado 2025'!$G$4:$X$484,12,0)</f>
        <v>20</v>
      </c>
      <c r="R449" s="153">
        <f>VLOOKUP($F449,'Plan de acci�n consolidado 2025'!$G$4:$X$484,13,0)</f>
        <v>1</v>
      </c>
      <c r="S449" s="153" t="str">
        <f>VLOOKUP($F449,'Plan de acci�n consolidado 2025'!$G$4:$X$484,14,0)</f>
        <v>Númerica</v>
      </c>
      <c r="T449" s="153" t="str">
        <f>VLOOKUP($F449,'Plan de acci�n consolidado 2025'!$G$4:$X$484,15,0)</f>
        <v># de documentos con la identificación de riesgos diseñadas / 1 Documentos con la identificación de riesgos a diseñar</v>
      </c>
      <c r="U449" s="182">
        <f>VLOOKUP($F449,'Plan de acci�n consolidado 2025'!$G$4:$X$484,16,0)</f>
        <v>45677</v>
      </c>
      <c r="V449" s="182">
        <f>VLOOKUP($F449,'Plan de acci�n consolidado 2025'!$G$4:$X$484,17,0)</f>
        <v>45835</v>
      </c>
      <c r="W449" s="153" t="str">
        <f>VLOOKUP($F449,'Plan de acci�n consolidado 2025'!$G$4:$X$484,18,0)</f>
        <v>1000-DESPACHO DEL SUPERINTENDENTE DELEGADO PARA LA PROTECCIÓN DE LA COMPETENCIA</v>
      </c>
      <c r="X449" s="153">
        <v>3</v>
      </c>
      <c r="Y449" s="153">
        <v>100</v>
      </c>
      <c r="Z449" s="153" t="s">
        <v>1925</v>
      </c>
      <c r="AA449" s="291">
        <v>45835</v>
      </c>
      <c r="AB449" s="292">
        <v>100</v>
      </c>
      <c r="AC449" s="292" t="s">
        <v>1926</v>
      </c>
      <c r="AD449" s="291">
        <v>45835</v>
      </c>
      <c r="AE449" s="292">
        <v>100</v>
      </c>
      <c r="AF449" s="533">
        <v>3</v>
      </c>
    </row>
    <row r="450" spans="1:32 16384:16384" ht="58.5" customHeight="1" x14ac:dyDescent="0.25">
      <c r="A450" s="66" t="s">
        <v>1140</v>
      </c>
      <c r="B450" s="288" t="s">
        <v>1140</v>
      </c>
      <c r="C450" s="532" t="s">
        <v>1898</v>
      </c>
      <c r="D450" s="153">
        <v>1</v>
      </c>
      <c r="E450" s="153" t="s">
        <v>467</v>
      </c>
      <c r="F450" s="153" t="s">
        <v>1140</v>
      </c>
      <c r="G450" s="153" t="s">
        <v>19</v>
      </c>
      <c r="H450" s="153">
        <v>0</v>
      </c>
      <c r="I450" s="153">
        <v>0</v>
      </c>
      <c r="J450" s="153">
        <v>0</v>
      </c>
      <c r="K450" s="153" t="s">
        <v>19</v>
      </c>
      <c r="L450" s="153">
        <v>0</v>
      </c>
      <c r="M450" s="153" t="s">
        <v>19</v>
      </c>
      <c r="N450" s="153" t="s">
        <v>614</v>
      </c>
      <c r="O450" s="153" t="s">
        <v>19</v>
      </c>
      <c r="P450" s="153" t="str">
        <f>VLOOKUP($F450,'Plan de acci�n consolidado 2025'!$G$4:$X$484,11,0)</f>
        <v>Socializar la matriz con los grupos de valor externos (Soportes de la socialización de la matriz con las entidades)</v>
      </c>
      <c r="Q450" s="153">
        <f>VLOOKUP($F450,'Plan de acci�n consolidado 2025'!$G$4:$X$484,12,0)</f>
        <v>80</v>
      </c>
      <c r="R450" s="153">
        <f>VLOOKUP($F450,'Plan de acci�n consolidado 2025'!$G$4:$X$484,13,0)</f>
        <v>1</v>
      </c>
      <c r="S450" s="153" t="str">
        <f>VLOOKUP($F450,'Plan de acci�n consolidado 2025'!$G$4:$X$484,14,0)</f>
        <v>Númerica</v>
      </c>
      <c r="T450" s="153" t="str">
        <f>VLOOKUP($F450,'Plan de acci�n consolidado 2025'!$G$4:$X$484,15,0)</f>
        <v># de matrices guía para identificar riesgos socializada / 1 matrices guía para identificar riesgos a socializar</v>
      </c>
      <c r="U450" s="182">
        <f>VLOOKUP($F450,'Plan de acci�n consolidado 2025'!$G$4:$X$484,16,0)</f>
        <v>45839</v>
      </c>
      <c r="V450" s="182">
        <f>VLOOKUP($F450,'Plan de acci�n consolidado 2025'!$G$4:$X$484,17,0)</f>
        <v>46003</v>
      </c>
      <c r="W450" s="153" t="str">
        <f>VLOOKUP($F450,'Plan de acci�n consolidado 2025'!$G$4:$X$484,18,0)</f>
        <v>1000-DESPACHO DEL SUPERINTENDENTE DELEGADO PARA LA PROTECCIÓN DE LA COMPETENCIA</v>
      </c>
      <c r="X450" s="153">
        <v>12</v>
      </c>
      <c r="Y450" s="153">
        <v>0</v>
      </c>
      <c r="Z450" s="153" t="s">
        <v>1927</v>
      </c>
      <c r="AA450" s="291"/>
      <c r="AB450" s="292">
        <v>0</v>
      </c>
      <c r="AC450" s="292" t="s">
        <v>1928</v>
      </c>
      <c r="AD450" s="291"/>
      <c r="AE450" s="292">
        <v>0</v>
      </c>
      <c r="AF450" s="533">
        <v>0</v>
      </c>
      <c r="XFD450" s="66"/>
    </row>
    <row r="451" spans="1:32 16384:16384" ht="58.5" customHeight="1" x14ac:dyDescent="0.25">
      <c r="A451" s="183" t="s">
        <v>1142</v>
      </c>
      <c r="B451" s="528" t="s">
        <v>1142</v>
      </c>
      <c r="C451" s="534" t="s">
        <v>1898</v>
      </c>
      <c r="D451" s="174">
        <v>1</v>
      </c>
      <c r="E451" s="174" t="s">
        <v>460</v>
      </c>
      <c r="F451" s="174" t="s">
        <v>1142</v>
      </c>
      <c r="G451" s="174" t="s">
        <v>479</v>
      </c>
      <c r="H451" s="174" t="s">
        <v>9</v>
      </c>
      <c r="I451" s="174" t="s">
        <v>1396</v>
      </c>
      <c r="J451" s="174" t="s">
        <v>1434</v>
      </c>
      <c r="K451" s="174" t="s">
        <v>19</v>
      </c>
      <c r="L451" s="174">
        <v>0</v>
      </c>
      <c r="M451" s="174" t="s">
        <v>19</v>
      </c>
      <c r="N451" s="174" t="s">
        <v>574</v>
      </c>
      <c r="O451" s="174">
        <v>0</v>
      </c>
      <c r="P451" s="174" t="str">
        <f>VLOOKUP($F451,'Plan de acci�n consolidado 2025'!$G$4:$X$484,11,0)</f>
        <v>Herramienta de control y gestión de los tiempos de las actividades de los procedimientos de la Delegatura, diseñada y probada  (Matrices con el registro  de los tiempos de cada actividad entregado)</v>
      </c>
      <c r="Q451" s="174">
        <f>VLOOKUP($F451,'Plan de acci�n consolidado 2025'!$G$4:$X$484,12,0)</f>
        <v>15</v>
      </c>
      <c r="R451" s="174">
        <f>VLOOKUP($F451,'Plan de acci�n consolidado 2025'!$G$4:$X$484,13,0)</f>
        <v>1</v>
      </c>
      <c r="S451" s="174" t="str">
        <f>VLOOKUP($F451,'Plan de acci�n consolidado 2025'!$G$4:$X$484,14,0)</f>
        <v>Númerica</v>
      </c>
      <c r="T451" s="174" t="str">
        <f>VLOOKUP($F451,'Plan de acci�n consolidado 2025'!$G$4:$X$484,15,0)</f>
        <v># de matrices con el registro  de los tiempos / 1 matrices con la descripción de los tiempos planeadas</v>
      </c>
      <c r="U451" s="175">
        <f>VLOOKUP($F451,'Plan de acci�n consolidado 2025'!$G$4:$X$484,16,0)</f>
        <v>45677</v>
      </c>
      <c r="V451" s="175">
        <f>VLOOKUP($F451,'Plan de acci�n consolidado 2025'!$G$4:$X$484,17,0)</f>
        <v>46003</v>
      </c>
      <c r="W451" s="174" t="str">
        <f>VLOOKUP($F451,'Plan de acci�n consolidado 2025'!$G$4:$X$484,18,0)</f>
        <v>1000-DESPACHO DEL SUPERINTENDENTE DELEGADO PARA LA PROTECCIÓN DE LA COMPETENCIA</v>
      </c>
      <c r="X451" s="174">
        <v>15</v>
      </c>
      <c r="Y451" s="174">
        <v>50</v>
      </c>
      <c r="Z451" s="174" t="s">
        <v>1929</v>
      </c>
      <c r="AA451" s="289"/>
      <c r="AB451" s="290">
        <v>0</v>
      </c>
      <c r="AC451" s="290" t="s">
        <v>1914</v>
      </c>
      <c r="AD451" s="289"/>
      <c r="AE451" s="290">
        <v>0</v>
      </c>
      <c r="AF451" s="535">
        <v>0</v>
      </c>
    </row>
    <row r="452" spans="1:32 16384:16384" ht="58.5" customHeight="1" x14ac:dyDescent="0.25">
      <c r="A452" s="183" t="s">
        <v>1144</v>
      </c>
      <c r="B452" s="529" t="s">
        <v>1144</v>
      </c>
      <c r="C452" s="532" t="s">
        <v>1898</v>
      </c>
      <c r="D452" s="153">
        <v>1</v>
      </c>
      <c r="E452" s="153" t="s">
        <v>467</v>
      </c>
      <c r="F452" s="153" t="s">
        <v>1144</v>
      </c>
      <c r="G452" s="153" t="s">
        <v>19</v>
      </c>
      <c r="H452" s="153">
        <v>0</v>
      </c>
      <c r="I452" s="153">
        <v>0</v>
      </c>
      <c r="J452" s="153">
        <v>0</v>
      </c>
      <c r="K452" s="153" t="s">
        <v>19</v>
      </c>
      <c r="L452" s="153">
        <v>0</v>
      </c>
      <c r="M452" s="153" t="s">
        <v>19</v>
      </c>
      <c r="N452" s="153" t="s">
        <v>574</v>
      </c>
      <c r="O452" s="153" t="s">
        <v>19</v>
      </c>
      <c r="P452" s="153" t="str">
        <f>VLOOKUP($F452,'Plan de acci�n consolidado 2025'!$G$4:$X$484,11,0)</f>
        <v>Diseñar la herramienta de control y gestión de tiempos (Matrices por procedimiento)</v>
      </c>
      <c r="Q452" s="153">
        <f>VLOOKUP($F452,'Plan de acci�n consolidado 2025'!$G$4:$X$484,12,0)</f>
        <v>20</v>
      </c>
      <c r="R452" s="153">
        <f>VLOOKUP($F452,'Plan de acci�n consolidado 2025'!$G$4:$X$484,13,0)</f>
        <v>4</v>
      </c>
      <c r="S452" s="153" t="str">
        <f>VLOOKUP($F452,'Plan de acci�n consolidado 2025'!$G$4:$X$484,14,0)</f>
        <v>Númerica</v>
      </c>
      <c r="T452" s="153" t="str">
        <f>VLOOKUP($F452,'Plan de acci�n consolidado 2025'!$G$4:$X$484,15,0)</f>
        <v># de matrices con la descripción de actividades / 4 matrices con la descripción de actividades planeadas</v>
      </c>
      <c r="U452" s="182">
        <f>VLOOKUP($F452,'Plan de acci�n consolidado 2025'!$G$4:$X$484,16,0)</f>
        <v>45677</v>
      </c>
      <c r="V452" s="182">
        <f>VLOOKUP($F452,'Plan de acci�n consolidado 2025'!$G$4:$X$484,17,0)</f>
        <v>45835</v>
      </c>
      <c r="W452" s="153" t="str">
        <f>VLOOKUP($F452,'Plan de acci�n consolidado 2025'!$G$4:$X$484,18,0)</f>
        <v>1000-DESPACHO DEL SUPERINTENDENTE DELEGADO PARA LA PROTECCIÓN DE LA COMPETENCIA</v>
      </c>
      <c r="X452" s="153">
        <v>3</v>
      </c>
      <c r="Y452" s="153">
        <v>100</v>
      </c>
      <c r="Z452" s="153" t="s">
        <v>1930</v>
      </c>
      <c r="AA452" s="291">
        <v>45807</v>
      </c>
      <c r="AB452" s="292">
        <v>100</v>
      </c>
      <c r="AC452" s="292" t="s">
        <v>1931</v>
      </c>
      <c r="AD452" s="291">
        <v>45807</v>
      </c>
      <c r="AE452" s="292">
        <v>100</v>
      </c>
      <c r="AF452" s="533">
        <v>3</v>
      </c>
    </row>
    <row r="453" spans="1:32 16384:16384" ht="58.5" customHeight="1" x14ac:dyDescent="0.25">
      <c r="A453" s="183" t="s">
        <v>1146</v>
      </c>
      <c r="B453" s="529" t="s">
        <v>1146</v>
      </c>
      <c r="C453" s="532" t="s">
        <v>1898</v>
      </c>
      <c r="D453" s="153">
        <v>1</v>
      </c>
      <c r="E453" s="153" t="s">
        <v>467</v>
      </c>
      <c r="F453" s="153" t="s">
        <v>1146</v>
      </c>
      <c r="G453" s="153" t="s">
        <v>19</v>
      </c>
      <c r="H453" s="153">
        <v>0</v>
      </c>
      <c r="I453" s="153">
        <v>0</v>
      </c>
      <c r="J453" s="153">
        <v>0</v>
      </c>
      <c r="K453" s="153" t="s">
        <v>19</v>
      </c>
      <c r="L453" s="153">
        <v>0</v>
      </c>
      <c r="M453" s="153" t="s">
        <v>19</v>
      </c>
      <c r="N453" s="153" t="s">
        <v>574</v>
      </c>
      <c r="O453" s="153" t="s">
        <v>19</v>
      </c>
      <c r="P453" s="153" t="str">
        <f>VLOOKUP($F453,'Plan de acci�n consolidado 2025'!$G$4:$X$484,11,0)</f>
        <v>Establecer las metas de tiempos de atención de las actividades definidas en la herramienta, a partir del histórico de atención de los trámites activos  (Matrices con los tiempos registrados de los trámites de la vigencia 2024)</v>
      </c>
      <c r="Q453" s="153">
        <f>VLOOKUP($F453,'Plan de acci�n consolidado 2025'!$G$4:$X$484,12,0)</f>
        <v>40</v>
      </c>
      <c r="R453" s="153">
        <f>VLOOKUP($F453,'Plan de acci�n consolidado 2025'!$G$4:$X$484,13,0)</f>
        <v>4</v>
      </c>
      <c r="S453" s="153" t="str">
        <f>VLOOKUP($F453,'Plan de acci�n consolidado 2025'!$G$4:$X$484,14,0)</f>
        <v>Númerica</v>
      </c>
      <c r="T453" s="153" t="str">
        <f>VLOOKUP($F453,'Plan de acci�n consolidado 2025'!$G$4:$X$484,15,0)</f>
        <v># de matrices con el registro  de los tiempos / 4 matrices con la descripción de los tiempos planeadas</v>
      </c>
      <c r="U453" s="182">
        <f>VLOOKUP($F453,'Plan de acci�n consolidado 2025'!$G$4:$X$484,16,0)</f>
        <v>45839</v>
      </c>
      <c r="V453" s="182">
        <f>VLOOKUP($F453,'Plan de acci�n consolidado 2025'!$G$4:$X$484,17,0)</f>
        <v>45975</v>
      </c>
      <c r="W453" s="153" t="str">
        <f>VLOOKUP($F453,'Plan de acci�n consolidado 2025'!$G$4:$X$484,18,0)</f>
        <v>1000-DESPACHO DEL SUPERINTENDENTE DELEGADO PARA LA PROTECCIÓN DE LA COMPETENCIA</v>
      </c>
      <c r="X453" s="153">
        <v>6</v>
      </c>
      <c r="Y453" s="153">
        <v>0</v>
      </c>
      <c r="Z453" s="153" t="s">
        <v>1932</v>
      </c>
      <c r="AA453" s="291"/>
      <c r="AB453" s="292">
        <v>0</v>
      </c>
      <c r="AC453" s="292" t="s">
        <v>1914</v>
      </c>
      <c r="AD453" s="291"/>
      <c r="AE453" s="292">
        <v>0</v>
      </c>
      <c r="AF453" s="533">
        <v>0</v>
      </c>
    </row>
    <row r="454" spans="1:32 16384:16384" ht="58.5" customHeight="1" x14ac:dyDescent="0.25">
      <c r="A454" s="66" t="s">
        <v>1148</v>
      </c>
      <c r="B454" s="288" t="s">
        <v>1148</v>
      </c>
      <c r="C454" s="532" t="s">
        <v>1898</v>
      </c>
      <c r="D454" s="153">
        <v>1</v>
      </c>
      <c r="E454" s="153" t="s">
        <v>467</v>
      </c>
      <c r="F454" s="153" t="s">
        <v>1148</v>
      </c>
      <c r="G454" s="153" t="s">
        <v>19</v>
      </c>
      <c r="H454" s="153">
        <v>0</v>
      </c>
      <c r="I454" s="153">
        <v>0</v>
      </c>
      <c r="J454" s="153">
        <v>0</v>
      </c>
      <c r="K454" s="153" t="s">
        <v>19</v>
      </c>
      <c r="L454" s="153">
        <v>0</v>
      </c>
      <c r="M454" s="153" t="s">
        <v>19</v>
      </c>
      <c r="N454" s="153" t="s">
        <v>574</v>
      </c>
      <c r="O454" s="153" t="s">
        <v>19</v>
      </c>
      <c r="P454" s="153" t="str">
        <f>VLOOKUP($F454,'Plan de acci�n consolidado 2025'!$G$4:$X$484,11,0)</f>
        <v>Realizar prueba piloto de la herramienta de control y gestión (Informe de los resultados de la prueba piloto)</v>
      </c>
      <c r="Q454" s="153">
        <f>VLOOKUP($F454,'Plan de acci�n consolidado 2025'!$G$4:$X$484,12,0)</f>
        <v>40</v>
      </c>
      <c r="R454" s="153">
        <f>VLOOKUP($F454,'Plan de acci�n consolidado 2025'!$G$4:$X$484,13,0)</f>
        <v>1</v>
      </c>
      <c r="S454" s="153" t="str">
        <f>VLOOKUP($F454,'Plan de acci�n consolidado 2025'!$G$4:$X$484,14,0)</f>
        <v>Númerica</v>
      </c>
      <c r="T454" s="153" t="str">
        <f>VLOOKUP($F454,'Plan de acci�n consolidado 2025'!$G$4:$X$484,15,0)</f>
        <v># de Prueba Piloto realizada / 1 Prueba Piloto programada</v>
      </c>
      <c r="U454" s="182">
        <f>VLOOKUP($F454,'Plan de acci�n consolidado 2025'!$G$4:$X$484,16,0)</f>
        <v>45975</v>
      </c>
      <c r="V454" s="182">
        <f>VLOOKUP($F454,'Plan de acci�n consolidado 2025'!$G$4:$X$484,17,0)</f>
        <v>46003</v>
      </c>
      <c r="W454" s="153" t="str">
        <f>VLOOKUP($F454,'Plan de acci�n consolidado 2025'!$G$4:$X$484,18,0)</f>
        <v>1000-DESPACHO DEL SUPERINTENDENTE DELEGADO PARA LA PROTECCIÓN DE LA COMPETENCIA</v>
      </c>
      <c r="X454" s="153">
        <v>6</v>
      </c>
      <c r="Y454" s="153">
        <v>0</v>
      </c>
      <c r="Z454" s="153">
        <v>0</v>
      </c>
      <c r="AA454" s="291"/>
      <c r="AB454" s="292">
        <v>0</v>
      </c>
      <c r="AC454" s="292">
        <v>0</v>
      </c>
      <c r="AD454" s="291"/>
      <c r="AE454" s="292">
        <v>0</v>
      </c>
      <c r="AF454" s="533">
        <v>0</v>
      </c>
      <c r="XFD454" s="66"/>
    </row>
    <row r="455" spans="1:32 16384:16384" ht="58.5" customHeight="1" x14ac:dyDescent="0.25">
      <c r="A455" s="183" t="s">
        <v>461</v>
      </c>
      <c r="B455" s="528" t="s">
        <v>461</v>
      </c>
      <c r="C455" s="534" t="s">
        <v>2503</v>
      </c>
      <c r="D455" s="174">
        <v>2</v>
      </c>
      <c r="E455" s="174" t="s">
        <v>460</v>
      </c>
      <c r="F455" s="174" t="s">
        <v>461</v>
      </c>
      <c r="G455" s="174" t="s">
        <v>462</v>
      </c>
      <c r="H455" s="174" t="s">
        <v>59</v>
      </c>
      <c r="I455" s="174" t="s">
        <v>1731</v>
      </c>
      <c r="J455" s="174" t="s">
        <v>1389</v>
      </c>
      <c r="K455" s="174" t="s">
        <v>19</v>
      </c>
      <c r="L455" s="174">
        <v>0</v>
      </c>
      <c r="M455" s="174" t="s">
        <v>19</v>
      </c>
      <c r="N455" s="174" t="s">
        <v>464</v>
      </c>
      <c r="O455" s="174" t="s">
        <v>1536</v>
      </c>
      <c r="P455" s="174" t="str">
        <f>VLOOKUP($F455,'Plan de acci�n consolidado 2025'!$G$4:$X$484,11,0)</f>
        <v>Plan anual de Previsión de Recursos Humanos, Elaborado y publicado en la página web de la SIC e Intrasic (Documento del Plan anual de Previsión de Recursos Humanos)</v>
      </c>
      <c r="Q455" s="174">
        <f>VLOOKUP($F455,'Plan de acci�n consolidado 2025'!$G$4:$X$484,12,0)</f>
        <v>20</v>
      </c>
      <c r="R455" s="174">
        <f>VLOOKUP($F455,'Plan de acci�n consolidado 2025'!$G$4:$X$484,13,0)</f>
        <v>1</v>
      </c>
      <c r="S455" s="174" t="str">
        <f>VLOOKUP($F455,'Plan de acci�n consolidado 2025'!$G$4:$X$484,14,0)</f>
        <v>Númerica</v>
      </c>
      <c r="T455" s="174" t="str">
        <f>VLOOKUP($F455,'Plan de acci�n consolidado 2025'!$G$4:$X$484,15,0)</f>
        <v># de Plan anual de Previsión  elaborado y publicado / 1 Plan anual de Previsión a  elaborar y publicar</v>
      </c>
      <c r="U455" s="175">
        <f>VLOOKUP($F455,'Plan de acci�n consolidado 2025'!$G$4:$X$484,16,0)</f>
        <v>45672</v>
      </c>
      <c r="V455" s="175">
        <f>VLOOKUP($F455,'Plan de acci�n consolidado 2025'!$G$4:$X$484,17,0)</f>
        <v>45688</v>
      </c>
      <c r="W455" s="174" t="str">
        <f>VLOOKUP($F455,'Plan de acci�n consolidado 2025'!$G$4:$X$484,18,0)</f>
        <v>111-GRUPO DE TRABAJO DE ADMINISTRACIÓN DE PERSONAL</v>
      </c>
      <c r="X455" s="174">
        <v>20</v>
      </c>
      <c r="Y455" s="174">
        <v>100</v>
      </c>
      <c r="Z455" s="174" t="s">
        <v>2504</v>
      </c>
      <c r="AA455" s="289">
        <v>45688</v>
      </c>
      <c r="AB455" s="290">
        <v>100</v>
      </c>
      <c r="AC455" s="290" t="s">
        <v>2505</v>
      </c>
      <c r="AD455" s="289">
        <v>45688</v>
      </c>
      <c r="AE455" s="290">
        <v>100</v>
      </c>
      <c r="AF455" s="535">
        <v>20</v>
      </c>
    </row>
    <row r="456" spans="1:32 16384:16384" ht="58.5" customHeight="1" x14ac:dyDescent="0.25">
      <c r="A456" s="183" t="s">
        <v>468</v>
      </c>
      <c r="B456" s="529" t="s">
        <v>468</v>
      </c>
      <c r="C456" s="532" t="s">
        <v>2503</v>
      </c>
      <c r="D456" s="153">
        <v>2</v>
      </c>
      <c r="E456" s="153" t="s">
        <v>467</v>
      </c>
      <c r="F456" s="153" t="s">
        <v>468</v>
      </c>
      <c r="G456" s="153" t="s">
        <v>19</v>
      </c>
      <c r="H456" s="153">
        <v>0</v>
      </c>
      <c r="I456" s="153">
        <v>0</v>
      </c>
      <c r="J456" s="153">
        <v>0</v>
      </c>
      <c r="K456" s="153" t="s">
        <v>19</v>
      </c>
      <c r="L456" s="153">
        <v>0</v>
      </c>
      <c r="M456" s="153" t="s">
        <v>19</v>
      </c>
      <c r="N456" s="153" t="s">
        <v>464</v>
      </c>
      <c r="O456" s="153" t="s">
        <v>19</v>
      </c>
      <c r="P456" s="153" t="str">
        <f>VLOOKUP($F456,'Plan de acci�n consolidado 2025'!$G$4:$X$484,11,0)</f>
        <v>Elaborar el Plan anual de Previsión de Recursos Humanos (Único entregable) (Documento del Plan anual de Previsión de Recursos Humanos)</v>
      </c>
      <c r="Q456" s="153">
        <f>VLOOKUP($F456,'Plan de acci�n consolidado 2025'!$G$4:$X$484,12,0)</f>
        <v>50</v>
      </c>
      <c r="R456" s="153">
        <f>VLOOKUP($F456,'Plan de acci�n consolidado 2025'!$G$4:$X$484,13,0)</f>
        <v>1</v>
      </c>
      <c r="S456" s="153" t="str">
        <f>VLOOKUP($F456,'Plan de acci�n consolidado 2025'!$G$4:$X$484,14,0)</f>
        <v>Númerica</v>
      </c>
      <c r="T456" s="153" t="str">
        <f>VLOOKUP($F456,'Plan de acci�n consolidado 2025'!$G$4:$X$484,15,0)</f>
        <v># de Plan anual de Previsión de Recursos Humanos elaborado / 1 Plan anual de Previsión de Recursos Humanos  a elaborar</v>
      </c>
      <c r="U456" s="182">
        <f>VLOOKUP($F456,'Plan de acci�n consolidado 2025'!$G$4:$X$484,16,0)</f>
        <v>45672</v>
      </c>
      <c r="V456" s="182">
        <f>VLOOKUP($F456,'Plan de acci�n consolidado 2025'!$G$4:$X$484,17,0)</f>
        <v>45688</v>
      </c>
      <c r="W456" s="153" t="str">
        <f>VLOOKUP($F456,'Plan de acci�n consolidado 2025'!$G$4:$X$484,18,0)</f>
        <v>111-GRUPO DE TRABAJO DE ADMINISTRACIÓN DE PERSONAL</v>
      </c>
      <c r="X456" s="153">
        <v>10</v>
      </c>
      <c r="Y456" s="153">
        <v>100</v>
      </c>
      <c r="Z456" s="153" t="s">
        <v>2506</v>
      </c>
      <c r="AA456" s="291">
        <v>45688</v>
      </c>
      <c r="AB456" s="292">
        <v>100</v>
      </c>
      <c r="AC456" s="292" t="s">
        <v>2507</v>
      </c>
      <c r="AD456" s="291">
        <v>45688</v>
      </c>
      <c r="AE456" s="292">
        <v>100</v>
      </c>
      <c r="AF456" s="533">
        <v>10</v>
      </c>
    </row>
    <row r="457" spans="1:32 16384:16384" ht="58.5" customHeight="1" x14ac:dyDescent="0.25">
      <c r="A457" s="183" t="s">
        <v>470</v>
      </c>
      <c r="B457" s="529" t="s">
        <v>470</v>
      </c>
      <c r="C457" s="532" t="s">
        <v>2503</v>
      </c>
      <c r="D457" s="153">
        <v>2</v>
      </c>
      <c r="E457" s="153" t="s">
        <v>467</v>
      </c>
      <c r="F457" s="153" t="s">
        <v>470</v>
      </c>
      <c r="G457" s="153" t="s">
        <v>19</v>
      </c>
      <c r="H457" s="153">
        <v>0</v>
      </c>
      <c r="I457" s="153">
        <v>0</v>
      </c>
      <c r="J457" s="153">
        <v>0</v>
      </c>
      <c r="K457" s="153" t="s">
        <v>19</v>
      </c>
      <c r="L457" s="153">
        <v>0</v>
      </c>
      <c r="M457" s="153" t="s">
        <v>19</v>
      </c>
      <c r="N457" s="153" t="s">
        <v>464</v>
      </c>
      <c r="O457" s="153" t="s">
        <v>19</v>
      </c>
      <c r="P457" s="153" t="str">
        <f>VLOOKUP($F457,'Plan de acci�n consolidado 2025'!$G$4:$X$484,11,0)</f>
        <v>Publicar el Plan anual de Previsión de Recursos Humanos (Único entregable) (Captura de pantalla de la publicación en la página web de la SIC e Intrasic)</v>
      </c>
      <c r="Q457" s="153">
        <f>VLOOKUP($F457,'Plan de acci�n consolidado 2025'!$G$4:$X$484,12,0)</f>
        <v>50</v>
      </c>
      <c r="R457" s="153">
        <f>VLOOKUP($F457,'Plan de acci�n consolidado 2025'!$G$4:$X$484,13,0)</f>
        <v>1</v>
      </c>
      <c r="S457" s="153" t="str">
        <f>VLOOKUP($F457,'Plan de acci�n consolidado 2025'!$G$4:$X$484,14,0)</f>
        <v>Númerica</v>
      </c>
      <c r="T457" s="153" t="str">
        <f>VLOOKUP($F457,'Plan de acci�n consolidado 2025'!$G$4:$X$484,15,0)</f>
        <v># de Plan anual de Previsión de Recursos Humanos publicado / 1 Plan anual de Previsión de Recursos Humanos  a publicar</v>
      </c>
      <c r="U457" s="182">
        <f>VLOOKUP($F457,'Plan de acci�n consolidado 2025'!$G$4:$X$484,16,0)</f>
        <v>45672</v>
      </c>
      <c r="V457" s="182">
        <f>VLOOKUP($F457,'Plan de acci�n consolidado 2025'!$G$4:$X$484,17,0)</f>
        <v>45688</v>
      </c>
      <c r="W457" s="153" t="str">
        <f>VLOOKUP($F457,'Plan de acci�n consolidado 2025'!$G$4:$X$484,18,0)</f>
        <v>111-GRUPO DE TRABAJO DE ADMINISTRACIÓN DE PERSONAL</v>
      </c>
      <c r="X457" s="153">
        <v>10</v>
      </c>
      <c r="Y457" s="153">
        <v>100</v>
      </c>
      <c r="Z457" s="153" t="s">
        <v>2506</v>
      </c>
      <c r="AA457" s="291">
        <v>45688</v>
      </c>
      <c r="AB457" s="292">
        <v>100</v>
      </c>
      <c r="AC457" s="292" t="s">
        <v>2508</v>
      </c>
      <c r="AD457" s="291">
        <v>45688</v>
      </c>
      <c r="AE457" s="292">
        <v>100</v>
      </c>
      <c r="AF457" s="533">
        <v>10</v>
      </c>
    </row>
    <row r="458" spans="1:32 16384:16384" ht="58.5" customHeight="1" x14ac:dyDescent="0.25">
      <c r="A458" s="183" t="s">
        <v>472</v>
      </c>
      <c r="B458" s="528" t="s">
        <v>472</v>
      </c>
      <c r="C458" s="534" t="s">
        <v>2503</v>
      </c>
      <c r="D458" s="174">
        <v>2</v>
      </c>
      <c r="E458" s="174" t="s">
        <v>460</v>
      </c>
      <c r="F458" s="174" t="s">
        <v>472</v>
      </c>
      <c r="G458" s="174" t="s">
        <v>462</v>
      </c>
      <c r="H458" s="174" t="s">
        <v>59</v>
      </c>
      <c r="I458" s="174" t="s">
        <v>1731</v>
      </c>
      <c r="J458" s="174" t="s">
        <v>1389</v>
      </c>
      <c r="K458" s="174" t="s">
        <v>19</v>
      </c>
      <c r="L458" s="174">
        <v>0</v>
      </c>
      <c r="M458" s="174" t="s">
        <v>19</v>
      </c>
      <c r="N458" s="174" t="s">
        <v>464</v>
      </c>
      <c r="O458" s="174" t="s">
        <v>1536</v>
      </c>
      <c r="P458" s="174" t="str">
        <f>VLOOKUP($F458,'Plan de acci�n consolidado 2025'!$G$4:$X$484,11,0)</f>
        <v>Plan anual de Vacantes, Elaborado y publicado en la página web de la SIC e Intrasic (Documento del Plan anual de Vacantes)</v>
      </c>
      <c r="Q458" s="174">
        <f>VLOOKUP($F458,'Plan de acci�n consolidado 2025'!$G$4:$X$484,12,0)</f>
        <v>20</v>
      </c>
      <c r="R458" s="174">
        <f>VLOOKUP($F458,'Plan de acci�n consolidado 2025'!$G$4:$X$484,13,0)</f>
        <v>1</v>
      </c>
      <c r="S458" s="174" t="str">
        <f>VLOOKUP($F458,'Plan de acci�n consolidado 2025'!$G$4:$X$484,14,0)</f>
        <v>Númerica</v>
      </c>
      <c r="T458" s="174" t="str">
        <f>VLOOKUP($F458,'Plan de acci�n consolidado 2025'!$G$4:$X$484,15,0)</f>
        <v># de Plan anual vacantes elaborado y publicado / 1 Plan anual  vacantes a  elaborar y publicar</v>
      </c>
      <c r="U458" s="175">
        <f>VLOOKUP($F458,'Plan de acci�n consolidado 2025'!$G$4:$X$484,16,0)</f>
        <v>45672</v>
      </c>
      <c r="V458" s="175">
        <f>VLOOKUP($F458,'Plan de acci�n consolidado 2025'!$G$4:$X$484,17,0)</f>
        <v>45688</v>
      </c>
      <c r="W458" s="174" t="str">
        <f>VLOOKUP($F458,'Plan de acci�n consolidado 2025'!$G$4:$X$484,18,0)</f>
        <v>111-GRUPO DE TRABAJO DE ADMINISTRACIÓN DE PERSONAL</v>
      </c>
      <c r="X458" s="174">
        <v>20</v>
      </c>
      <c r="Y458" s="174">
        <v>100</v>
      </c>
      <c r="Z458" s="174" t="s">
        <v>2504</v>
      </c>
      <c r="AA458" s="289">
        <v>45688</v>
      </c>
      <c r="AB458" s="290">
        <v>100</v>
      </c>
      <c r="AC458" s="290" t="s">
        <v>2509</v>
      </c>
      <c r="AD458" s="289">
        <v>45688</v>
      </c>
      <c r="AE458" s="290">
        <v>100</v>
      </c>
      <c r="AF458" s="535">
        <v>20</v>
      </c>
    </row>
    <row r="459" spans="1:32 16384:16384" ht="58.5" customHeight="1" x14ac:dyDescent="0.25">
      <c r="A459" s="66" t="s">
        <v>474</v>
      </c>
      <c r="B459" s="288" t="s">
        <v>474</v>
      </c>
      <c r="C459" s="532" t="s">
        <v>2503</v>
      </c>
      <c r="D459" s="153">
        <v>2</v>
      </c>
      <c r="E459" s="153" t="s">
        <v>467</v>
      </c>
      <c r="F459" s="153" t="s">
        <v>474</v>
      </c>
      <c r="G459" s="153" t="s">
        <v>19</v>
      </c>
      <c r="H459" s="153">
        <v>0</v>
      </c>
      <c r="I459" s="153">
        <v>0</v>
      </c>
      <c r="J459" s="153">
        <v>0</v>
      </c>
      <c r="K459" s="153" t="s">
        <v>19</v>
      </c>
      <c r="L459" s="153">
        <v>0</v>
      </c>
      <c r="M459" s="153" t="s">
        <v>19</v>
      </c>
      <c r="N459" s="153" t="s">
        <v>464</v>
      </c>
      <c r="O459" s="153" t="s">
        <v>19</v>
      </c>
      <c r="P459" s="153" t="str">
        <f>VLOOKUP($F459,'Plan de acci�n consolidado 2025'!$G$4:$X$484,11,0)</f>
        <v>Elaborar el Plan anual de Vacantes (Único entregable) (Documento del Plan anual de Vacantes)</v>
      </c>
      <c r="Q459" s="153">
        <f>VLOOKUP($F459,'Plan de acci�n consolidado 2025'!$G$4:$X$484,12,0)</f>
        <v>50</v>
      </c>
      <c r="R459" s="153">
        <f>VLOOKUP($F459,'Plan de acci�n consolidado 2025'!$G$4:$X$484,13,0)</f>
        <v>1</v>
      </c>
      <c r="S459" s="153" t="str">
        <f>VLOOKUP($F459,'Plan de acci�n consolidado 2025'!$G$4:$X$484,14,0)</f>
        <v>Númerica</v>
      </c>
      <c r="T459" s="153" t="str">
        <f>VLOOKUP($F459,'Plan de acci�n consolidado 2025'!$G$4:$X$484,15,0)</f>
        <v># de Plan anual de vacantes elaborado / 1 Plan anual de  vacantes a elaborar</v>
      </c>
      <c r="U459" s="182">
        <f>VLOOKUP($F459,'Plan de acci�n consolidado 2025'!$G$4:$X$484,16,0)</f>
        <v>45672</v>
      </c>
      <c r="V459" s="182">
        <f>VLOOKUP($F459,'Plan de acci�n consolidado 2025'!$G$4:$X$484,17,0)</f>
        <v>45688</v>
      </c>
      <c r="W459" s="153" t="str">
        <f>VLOOKUP($F459,'Plan de acci�n consolidado 2025'!$G$4:$X$484,18,0)</f>
        <v>111-GRUPO DE TRABAJO DE ADMINISTRACIÓN DE PERSONAL</v>
      </c>
      <c r="X459" s="153">
        <v>10</v>
      </c>
      <c r="Y459" s="153">
        <v>100</v>
      </c>
      <c r="Z459" s="153" t="s">
        <v>2506</v>
      </c>
      <c r="AA459" s="291">
        <v>45688</v>
      </c>
      <c r="AB459" s="292">
        <v>100</v>
      </c>
      <c r="AC459" s="292" t="s">
        <v>2510</v>
      </c>
      <c r="AD459" s="291">
        <v>45688</v>
      </c>
      <c r="AE459" s="292">
        <v>100</v>
      </c>
      <c r="AF459" s="533">
        <v>10</v>
      </c>
      <c r="XFD459" s="66"/>
    </row>
    <row r="460" spans="1:32 16384:16384" ht="58.5" customHeight="1" x14ac:dyDescent="0.25">
      <c r="A460" s="183" t="s">
        <v>476</v>
      </c>
      <c r="B460" s="529" t="s">
        <v>476</v>
      </c>
      <c r="C460" s="532" t="s">
        <v>2503</v>
      </c>
      <c r="D460" s="153">
        <v>2</v>
      </c>
      <c r="E460" s="153" t="s">
        <v>467</v>
      </c>
      <c r="F460" s="153" t="s">
        <v>476</v>
      </c>
      <c r="G460" s="153" t="s">
        <v>19</v>
      </c>
      <c r="H460" s="153">
        <v>0</v>
      </c>
      <c r="I460" s="153">
        <v>0</v>
      </c>
      <c r="J460" s="153">
        <v>0</v>
      </c>
      <c r="K460" s="153" t="s">
        <v>19</v>
      </c>
      <c r="L460" s="153">
        <v>0</v>
      </c>
      <c r="M460" s="153" t="s">
        <v>19</v>
      </c>
      <c r="N460" s="153" t="s">
        <v>464</v>
      </c>
      <c r="O460" s="153" t="s">
        <v>19</v>
      </c>
      <c r="P460" s="153" t="str">
        <f>VLOOKUP($F460,'Plan de acci�n consolidado 2025'!$G$4:$X$484,11,0)</f>
        <v>Publicar el Plan anual de Vacantes (Único entregable) (Captura de pantalla de la publicación en la página web de la SIC e Intrasic)</v>
      </c>
      <c r="Q460" s="153">
        <f>VLOOKUP($F460,'Plan de acci�n consolidado 2025'!$G$4:$X$484,12,0)</f>
        <v>50</v>
      </c>
      <c r="R460" s="153">
        <f>VLOOKUP($F460,'Plan de acci�n consolidado 2025'!$G$4:$X$484,13,0)</f>
        <v>1</v>
      </c>
      <c r="S460" s="153" t="str">
        <f>VLOOKUP($F460,'Plan de acci�n consolidado 2025'!$G$4:$X$484,14,0)</f>
        <v>Númerica</v>
      </c>
      <c r="T460" s="153" t="str">
        <f>VLOOKUP($F460,'Plan de acci�n consolidado 2025'!$G$4:$X$484,15,0)</f>
        <v># de Plan anual de vacantes publicado / 1 Plan anual vacantes a publicar</v>
      </c>
      <c r="U460" s="182">
        <f>VLOOKUP($F460,'Plan de acci�n consolidado 2025'!$G$4:$X$484,16,0)</f>
        <v>45672</v>
      </c>
      <c r="V460" s="182">
        <f>VLOOKUP($F460,'Plan de acci�n consolidado 2025'!$G$4:$X$484,17,0)</f>
        <v>45688</v>
      </c>
      <c r="W460" s="153" t="str">
        <f>VLOOKUP($F460,'Plan de acci�n consolidado 2025'!$G$4:$X$484,18,0)</f>
        <v>111-GRUPO DE TRABAJO DE ADMINISTRACIÓN DE PERSONAL</v>
      </c>
      <c r="X460" s="153">
        <v>10</v>
      </c>
      <c r="Y460" s="153">
        <v>100</v>
      </c>
      <c r="Z460" s="153" t="s">
        <v>2506</v>
      </c>
      <c r="AA460" s="291">
        <v>45688</v>
      </c>
      <c r="AB460" s="292">
        <v>100</v>
      </c>
      <c r="AC460" s="292" t="s">
        <v>2511</v>
      </c>
      <c r="AD460" s="291">
        <v>45688</v>
      </c>
      <c r="AE460" s="292">
        <v>100</v>
      </c>
      <c r="AF460" s="533">
        <v>10</v>
      </c>
    </row>
    <row r="461" spans="1:32 16384:16384" ht="58.5" customHeight="1" x14ac:dyDescent="0.25">
      <c r="A461" s="183" t="s">
        <v>478</v>
      </c>
      <c r="B461" s="528" t="s">
        <v>478</v>
      </c>
      <c r="C461" s="534" t="s">
        <v>2503</v>
      </c>
      <c r="D461" s="174">
        <v>2</v>
      </c>
      <c r="E461" s="174" t="s">
        <v>460</v>
      </c>
      <c r="F461" s="174" t="s">
        <v>478</v>
      </c>
      <c r="G461" s="174" t="s">
        <v>479</v>
      </c>
      <c r="H461" s="174" t="s">
        <v>12</v>
      </c>
      <c r="I461" s="174" t="s">
        <v>1390</v>
      </c>
      <c r="J461" s="174" t="s">
        <v>1391</v>
      </c>
      <c r="K461" s="174" t="s">
        <v>19</v>
      </c>
      <c r="L461" s="174">
        <v>0</v>
      </c>
      <c r="M461" s="174" t="s">
        <v>22</v>
      </c>
      <c r="N461" s="174" t="s">
        <v>464</v>
      </c>
      <c r="O461" s="174">
        <v>0</v>
      </c>
      <c r="P461" s="174" t="str">
        <f>VLOOKUP($F461,'Plan de acci�n consolidado 2025'!$G$4:$X$484,11,0)</f>
        <v>Estrategia que permita la continuidad en la prestación de servicio,  la garantía del bienestar integral y la adecuada gestión del conocimiento, implementada  (Herramienta tecnológica para retención del conocimiento)</v>
      </c>
      <c r="Q461" s="174">
        <f>VLOOKUP($F461,'Plan de acci�n consolidado 2025'!$G$4:$X$484,12,0)</f>
        <v>60</v>
      </c>
      <c r="R461" s="174">
        <f>VLOOKUP($F461,'Plan de acci�n consolidado 2025'!$G$4:$X$484,13,0)</f>
        <v>1</v>
      </c>
      <c r="S461" s="174" t="str">
        <f>VLOOKUP($F461,'Plan de acci�n consolidado 2025'!$G$4:$X$484,14,0)</f>
        <v>Númerica</v>
      </c>
      <c r="T461" s="174" t="str">
        <f>VLOOKUP($F461,'Plan de acci�n consolidado 2025'!$G$4:$X$484,15,0)</f>
        <v># de Herramienta tecnológica implementada / 1 Herramienta tecnológica ejecutada</v>
      </c>
      <c r="U461" s="175">
        <f>VLOOKUP($F461,'Plan de acci�n consolidado 2025'!$G$4:$X$484,16,0)</f>
        <v>45659</v>
      </c>
      <c r="V461" s="175">
        <f>VLOOKUP($F461,'Plan de acci�n consolidado 2025'!$G$4:$X$484,17,0)</f>
        <v>46010</v>
      </c>
      <c r="W461" s="174" t="str">
        <f>VLOOKUP($F461,'Plan de acci�n consolidado 2025'!$G$4:$X$484,18,0)</f>
        <v>111-GRUPO DE TRABAJO DE ADMINISTRACIÓN DE PERSONAL;
20-OFICINA DE TECNOLOGÍA E INFORMÁTICA;
73-GRUPO DE TRABAJO DE COMUNICACION</v>
      </c>
      <c r="X461" s="174">
        <v>60</v>
      </c>
      <c r="Y461" s="174">
        <v>0</v>
      </c>
      <c r="Z461" s="174">
        <v>0</v>
      </c>
      <c r="AA461" s="289"/>
      <c r="AB461" s="290">
        <v>0</v>
      </c>
      <c r="AC461" s="290">
        <v>0</v>
      </c>
      <c r="AD461" s="289"/>
      <c r="AE461" s="290">
        <v>0</v>
      </c>
      <c r="AF461" s="535">
        <v>0</v>
      </c>
    </row>
    <row r="462" spans="1:32 16384:16384" ht="58.5" customHeight="1" x14ac:dyDescent="0.25">
      <c r="A462" s="183" t="s">
        <v>483</v>
      </c>
      <c r="B462" s="529" t="s">
        <v>483</v>
      </c>
      <c r="C462" s="532" t="s">
        <v>2503</v>
      </c>
      <c r="D462" s="153">
        <v>2</v>
      </c>
      <c r="E462" s="153" t="s">
        <v>467</v>
      </c>
      <c r="F462" s="153" t="s">
        <v>483</v>
      </c>
      <c r="G462" s="153" t="s">
        <v>19</v>
      </c>
      <c r="H462" s="153">
        <v>0</v>
      </c>
      <c r="I462" s="153">
        <v>0</v>
      </c>
      <c r="J462" s="153">
        <v>0</v>
      </c>
      <c r="K462" s="153" t="s">
        <v>19</v>
      </c>
      <c r="L462" s="153">
        <v>0</v>
      </c>
      <c r="M462" s="153" t="s">
        <v>19</v>
      </c>
      <c r="N462" s="153" t="s">
        <v>464</v>
      </c>
      <c r="O462" s="153" t="s">
        <v>19</v>
      </c>
      <c r="P462" s="153" t="str">
        <f>VLOOKUP($F462,'Plan de acci�n consolidado 2025'!$G$4:$X$484,11,0)</f>
        <v>Implementar una herramienta tecnológica para retención del conocimiento de los servidores públicos  de la entidad por retiro.  (Manual de usuario y acta de entrega de la herramienta)</v>
      </c>
      <c r="Q462" s="153">
        <f>VLOOKUP($F462,'Plan de acci�n consolidado 2025'!$G$4:$X$484,12,0)</f>
        <v>50</v>
      </c>
      <c r="R462" s="153">
        <f>VLOOKUP($F462,'Plan de acci�n consolidado 2025'!$G$4:$X$484,13,0)</f>
        <v>2</v>
      </c>
      <c r="S462" s="153" t="str">
        <f>VLOOKUP($F462,'Plan de acci�n consolidado 2025'!$G$4:$X$484,14,0)</f>
        <v>Númerica</v>
      </c>
      <c r="T462" s="153" t="str">
        <f>VLOOKUP($F462,'Plan de acci�n consolidado 2025'!$G$4:$X$484,15,0)</f>
        <v># de Manual de usuario y acta de entrega final elaborados / 2 Manual de usuario y acta de entrega final recibidos</v>
      </c>
      <c r="U462" s="182">
        <f>VLOOKUP($F462,'Plan de acci�n consolidado 2025'!$G$4:$X$484,16,0)</f>
        <v>45659</v>
      </c>
      <c r="V462" s="182">
        <f>VLOOKUP($F462,'Plan de acci�n consolidado 2025'!$G$4:$X$484,17,0)</f>
        <v>45716</v>
      </c>
      <c r="W462" s="153" t="str">
        <f>VLOOKUP($F462,'Plan de acci�n consolidado 2025'!$G$4:$X$484,18,0)</f>
        <v>111-GRUPO DE TRABAJO DE ADMINISTRACIÓN DE PERSONAL;
20-OFICINA DE TECNOLOGÍA E INFORMÁTICA</v>
      </c>
      <c r="X462" s="153">
        <v>30</v>
      </c>
      <c r="Y462" s="153">
        <v>100</v>
      </c>
      <c r="Z462" s="153" t="s">
        <v>2512</v>
      </c>
      <c r="AA462" s="291">
        <v>45716</v>
      </c>
      <c r="AB462" s="292">
        <v>100</v>
      </c>
      <c r="AC462" s="292" t="s">
        <v>2513</v>
      </c>
      <c r="AD462" s="291">
        <v>45716</v>
      </c>
      <c r="AE462" s="292">
        <v>100</v>
      </c>
      <c r="AF462" s="533">
        <v>30</v>
      </c>
    </row>
    <row r="463" spans="1:32 16384:16384" ht="58.5" customHeight="1" x14ac:dyDescent="0.25">
      <c r="A463" s="66" t="s">
        <v>486</v>
      </c>
      <c r="B463" s="288" t="s">
        <v>486</v>
      </c>
      <c r="C463" s="532" t="s">
        <v>2503</v>
      </c>
      <c r="D463" s="153">
        <v>2</v>
      </c>
      <c r="E463" s="153" t="s">
        <v>467</v>
      </c>
      <c r="F463" s="153" t="s">
        <v>486</v>
      </c>
      <c r="G463" s="153" t="s">
        <v>19</v>
      </c>
      <c r="H463" s="153">
        <v>0</v>
      </c>
      <c r="I463" s="153">
        <v>0</v>
      </c>
      <c r="J463" s="153">
        <v>0</v>
      </c>
      <c r="K463" s="153" t="s">
        <v>19</v>
      </c>
      <c r="L463" s="153">
        <v>0</v>
      </c>
      <c r="M463" s="153" t="s">
        <v>19</v>
      </c>
      <c r="N463" s="153" t="s">
        <v>464</v>
      </c>
      <c r="O463" s="153" t="s">
        <v>19</v>
      </c>
      <c r="P463" s="153" t="str">
        <f>VLOOKUP($F463,'Plan de acci�n consolidado 2025'!$G$4:$X$484,11,0)</f>
        <v>Fomentar la apropiación de la herramienta a través de un recurso pedagógico y la encuesta de satisfacción   (Video didáctico para el diligenciamiento de la herramienta y resultados  de la encuesta de satisfacción)</v>
      </c>
      <c r="Q463" s="153">
        <f>VLOOKUP($F463,'Plan de acci�n consolidado 2025'!$G$4:$X$484,12,0)</f>
        <v>25</v>
      </c>
      <c r="R463" s="153">
        <f>VLOOKUP($F463,'Plan de acci�n consolidado 2025'!$G$4:$X$484,13,0)</f>
        <v>2</v>
      </c>
      <c r="S463" s="153" t="str">
        <f>VLOOKUP($F463,'Plan de acci�n consolidado 2025'!$G$4:$X$484,14,0)</f>
        <v>Númerica</v>
      </c>
      <c r="T463" s="153" t="str">
        <f>VLOOKUP($F463,'Plan de acci�n consolidado 2025'!$G$4:$X$484,15,0)</f>
        <v># de Soportes realizados / 2 Soportes programados</v>
      </c>
      <c r="U463" s="182">
        <f>VLOOKUP($F463,'Plan de acci�n consolidado 2025'!$G$4:$X$484,16,0)</f>
        <v>45691</v>
      </c>
      <c r="V463" s="182">
        <f>VLOOKUP($F463,'Plan de acci�n consolidado 2025'!$G$4:$X$484,17,0)</f>
        <v>46010</v>
      </c>
      <c r="W463" s="153" t="str">
        <f>VLOOKUP($F463,'Plan de acci�n consolidado 2025'!$G$4:$X$484,18,0)</f>
        <v>111-GRUPO DE TRABAJO DE ADMINISTRACIÓN DE PERSONAL;
20-OFICINA DE TECNOLOGÍA E INFORMÁTICA;
73-GRUPO DE TRABAJO DE COMUNICACION</v>
      </c>
      <c r="X463" s="153">
        <v>15</v>
      </c>
      <c r="Y463" s="153">
        <v>50</v>
      </c>
      <c r="Z463" s="153" t="s">
        <v>2514</v>
      </c>
      <c r="AA463" s="291"/>
      <c r="AB463" s="292">
        <v>50</v>
      </c>
      <c r="AC463" s="292" t="s">
        <v>2515</v>
      </c>
      <c r="AD463" s="291"/>
      <c r="AE463" s="292">
        <v>0</v>
      </c>
      <c r="AF463" s="533">
        <v>7.5</v>
      </c>
      <c r="XFD463" s="66"/>
    </row>
    <row r="464" spans="1:32 16384:16384" ht="58.5" customHeight="1" x14ac:dyDescent="0.25">
      <c r="A464" s="183" t="s">
        <v>488</v>
      </c>
      <c r="B464" s="529" t="s">
        <v>488</v>
      </c>
      <c r="C464" s="532" t="s">
        <v>2503</v>
      </c>
      <c r="D464" s="153">
        <v>2</v>
      </c>
      <c r="E464" s="153" t="s">
        <v>467</v>
      </c>
      <c r="F464" s="153" t="s">
        <v>488</v>
      </c>
      <c r="G464" s="153" t="s">
        <v>19</v>
      </c>
      <c r="H464" s="153">
        <v>0</v>
      </c>
      <c r="I464" s="153">
        <v>0</v>
      </c>
      <c r="J464" s="153">
        <v>0</v>
      </c>
      <c r="K464" s="153" t="s">
        <v>19</v>
      </c>
      <c r="L464" s="153">
        <v>0</v>
      </c>
      <c r="M464" s="153" t="s">
        <v>19</v>
      </c>
      <c r="N464" s="153" t="s">
        <v>464</v>
      </c>
      <c r="O464" s="153" t="s">
        <v>19</v>
      </c>
      <c r="P464" s="153" t="str">
        <f>VLOOKUP($F464,'Plan de acci�n consolidado 2025'!$G$4:$X$484,11,0)</f>
        <v>Realizar seguimiento trimestral  al diligenciamiento de la herramienta por parte de los servidores que se retiran y  apropiación por parte de los funcionarios que ingresan  y presentarlo al CIGD     (Informes (trimestrales)</v>
      </c>
      <c r="Q464" s="153">
        <f>VLOOKUP($F464,'Plan de acci�n consolidado 2025'!$G$4:$X$484,12,0)</f>
        <v>25</v>
      </c>
      <c r="R464" s="153">
        <f>VLOOKUP($F464,'Plan de acci�n consolidado 2025'!$G$4:$X$484,13,0)</f>
        <v>2</v>
      </c>
      <c r="S464" s="153" t="str">
        <f>VLOOKUP($F464,'Plan de acci�n consolidado 2025'!$G$4:$X$484,14,0)</f>
        <v>Númerica</v>
      </c>
      <c r="T464" s="153" t="str">
        <f>VLOOKUP($F464,'Plan de acci�n consolidado 2025'!$G$4:$X$484,15,0)</f>
        <v># de informes trimestrales elaborados / 2 informes trimestrales entregados</v>
      </c>
      <c r="U464" s="182">
        <f>VLOOKUP($F464,'Plan de acci�n consolidado 2025'!$G$4:$X$484,16,0)</f>
        <v>45811</v>
      </c>
      <c r="V464" s="182">
        <f>VLOOKUP($F464,'Plan de acci�n consolidado 2025'!$G$4:$X$484,17,0)</f>
        <v>46010</v>
      </c>
      <c r="W464" s="153" t="str">
        <f>VLOOKUP($F464,'Plan de acci�n consolidado 2025'!$G$4:$X$484,18,0)</f>
        <v>111-GRUPO DE TRABAJO DE ADMINISTRACIÓN DE PERSONAL</v>
      </c>
      <c r="X464" s="153">
        <v>15</v>
      </c>
      <c r="Y464" s="153">
        <v>50</v>
      </c>
      <c r="Z464" s="153" t="s">
        <v>2516</v>
      </c>
      <c r="AA464" s="291"/>
      <c r="AB464" s="292">
        <v>50</v>
      </c>
      <c r="AC464" s="292" t="s">
        <v>2517</v>
      </c>
      <c r="AD464" s="291"/>
      <c r="AE464" s="292">
        <v>0</v>
      </c>
      <c r="AF464" s="533">
        <v>7.5</v>
      </c>
    </row>
    <row r="465" spans="1:32 16384:16384" ht="58.5" customHeight="1" x14ac:dyDescent="0.25">
      <c r="A465" s="183" t="s">
        <v>1058</v>
      </c>
      <c r="B465" s="528" t="s">
        <v>1058</v>
      </c>
      <c r="C465" s="534" t="s">
        <v>2193</v>
      </c>
      <c r="D465" s="174">
        <v>4</v>
      </c>
      <c r="E465" s="174" t="s">
        <v>460</v>
      </c>
      <c r="F465" s="174" t="s">
        <v>1058</v>
      </c>
      <c r="G465" s="174" t="s">
        <v>479</v>
      </c>
      <c r="H465" s="174" t="s">
        <v>9</v>
      </c>
      <c r="I465" s="174" t="s">
        <v>1396</v>
      </c>
      <c r="J465" s="174" t="s">
        <v>1434</v>
      </c>
      <c r="K465" s="174" t="s">
        <v>19</v>
      </c>
      <c r="L465" s="174">
        <v>0</v>
      </c>
      <c r="M465" s="174" t="s">
        <v>20</v>
      </c>
      <c r="N465" s="174" t="s">
        <v>499</v>
      </c>
      <c r="O465" s="174">
        <v>0</v>
      </c>
      <c r="P465" s="174" t="str">
        <f>VLOOKUP($F465,'Plan de acci�n consolidado 2025'!$G$4:$X$484,11,0)</f>
        <v>Sistema de alertas para monitorear el comportamiento de los trámites misionales priorizados, elaborado y presentado (Correo electronico con el envío del reporte al equipo directivo)</v>
      </c>
      <c r="Q465" s="174">
        <f>VLOOKUP($F465,'Plan de acci�n consolidado 2025'!$G$4:$X$484,12,0)</f>
        <v>20</v>
      </c>
      <c r="R465" s="174">
        <f>VLOOKUP($F465,'Plan de acci�n consolidado 2025'!$G$4:$X$484,13,0)</f>
        <v>1</v>
      </c>
      <c r="S465" s="174" t="str">
        <f>VLOOKUP($F465,'Plan de acci�n consolidado 2025'!$G$4:$X$484,14,0)</f>
        <v>Númerica</v>
      </c>
      <c r="T465" s="174" t="str">
        <f>VLOOKUP($F465,'Plan de acci�n consolidado 2025'!$G$4:$X$484,15,0)</f>
        <v># de Sistema de alertas elaborado y presentado / 1 Sistema de alertas programado</v>
      </c>
      <c r="U465" s="175">
        <f>VLOOKUP($F465,'Plan de acci�n consolidado 2025'!$G$4:$X$484,16,0)</f>
        <v>45730</v>
      </c>
      <c r="V465" s="175">
        <f>VLOOKUP($F465,'Plan de acci�n consolidado 2025'!$G$4:$X$484,17,0)</f>
        <v>46006</v>
      </c>
      <c r="W465" s="174" t="str">
        <f>VLOOKUP($F465,'Plan de acci�n consolidado 2025'!$G$4:$X$484,18,0)</f>
        <v>30-OFICINA ASESORA DE PLANEACIÓN</v>
      </c>
      <c r="X465" s="174">
        <v>20</v>
      </c>
      <c r="Y465" s="174">
        <v>0</v>
      </c>
      <c r="Z465" s="174" t="s">
        <v>2194</v>
      </c>
      <c r="AA465" s="289"/>
      <c r="AB465" s="290">
        <v>0</v>
      </c>
      <c r="AC465" s="290" t="s">
        <v>1916</v>
      </c>
      <c r="AD465" s="289"/>
      <c r="AE465" s="290">
        <v>0</v>
      </c>
      <c r="AF465" s="535">
        <v>0</v>
      </c>
    </row>
    <row r="466" spans="1:32 16384:16384" ht="58.5" customHeight="1" x14ac:dyDescent="0.25">
      <c r="A466" s="183" t="s">
        <v>1060</v>
      </c>
      <c r="B466" s="529" t="s">
        <v>1060</v>
      </c>
      <c r="C466" s="532" t="s">
        <v>2193</v>
      </c>
      <c r="D466" s="153">
        <v>4</v>
      </c>
      <c r="E466" s="153" t="s">
        <v>467</v>
      </c>
      <c r="F466" s="153" t="s">
        <v>1060</v>
      </c>
      <c r="G466" s="153" t="s">
        <v>19</v>
      </c>
      <c r="H466" s="153">
        <v>0</v>
      </c>
      <c r="I466" s="153">
        <v>0</v>
      </c>
      <c r="J466" s="153">
        <v>0</v>
      </c>
      <c r="K466" s="153" t="s">
        <v>19</v>
      </c>
      <c r="L466" s="153">
        <v>0</v>
      </c>
      <c r="M466" s="153" t="s">
        <v>19</v>
      </c>
      <c r="N466" s="153" t="s">
        <v>499</v>
      </c>
      <c r="O466" s="153" t="s">
        <v>19</v>
      </c>
      <c r="P466" s="153" t="str">
        <f>VLOOKUP($F466,'Plan de acci�n consolidado 2025'!$G$4:$X$484,11,0)</f>
        <v>Priorizar los trámites por Delegatura objeto de monitoreo (Documento con los tramites priorizados por Delegatura objeto de monitoreo)</v>
      </c>
      <c r="Q466" s="153">
        <f>VLOOKUP($F466,'Plan de acci�n consolidado 2025'!$G$4:$X$484,12,0)</f>
        <v>20</v>
      </c>
      <c r="R466" s="153">
        <f>VLOOKUP($F466,'Plan de acci�n consolidado 2025'!$G$4:$X$484,13,0)</f>
        <v>1</v>
      </c>
      <c r="S466" s="153" t="str">
        <f>VLOOKUP($F466,'Plan de acci�n consolidado 2025'!$G$4:$X$484,14,0)</f>
        <v>Númerica</v>
      </c>
      <c r="T466" s="153" t="str">
        <f>VLOOKUP($F466,'Plan de acci�n consolidado 2025'!$G$4:$X$484,15,0)</f>
        <v># de Documento con trámites priorizados / 1 Documento programado</v>
      </c>
      <c r="U466" s="182">
        <f>VLOOKUP($F466,'Plan de acci�n consolidado 2025'!$G$4:$X$484,16,0)</f>
        <v>45730</v>
      </c>
      <c r="V466" s="182">
        <f>VLOOKUP($F466,'Plan de acci�n consolidado 2025'!$G$4:$X$484,17,0)</f>
        <v>45762</v>
      </c>
      <c r="W466" s="153" t="str">
        <f>VLOOKUP($F466,'Plan de acci�n consolidado 2025'!$G$4:$X$484,18,0)</f>
        <v>30-OFICINA ASESORA DE PLANEACIÓN</v>
      </c>
      <c r="X466" s="153">
        <v>4</v>
      </c>
      <c r="Y466" s="153">
        <v>100</v>
      </c>
      <c r="Z466" s="153" t="s">
        <v>2195</v>
      </c>
      <c r="AA466" s="291">
        <v>45840</v>
      </c>
      <c r="AB466" s="292">
        <v>100</v>
      </c>
      <c r="AC466" s="292" t="s">
        <v>2196</v>
      </c>
      <c r="AD466" s="291">
        <v>45840</v>
      </c>
      <c r="AE466" s="292">
        <v>90</v>
      </c>
      <c r="AF466" s="533">
        <v>4</v>
      </c>
    </row>
    <row r="467" spans="1:32 16384:16384" ht="58.5" customHeight="1" x14ac:dyDescent="0.25">
      <c r="A467" s="66" t="s">
        <v>1062</v>
      </c>
      <c r="B467" s="288" t="s">
        <v>1062</v>
      </c>
      <c r="C467" s="532" t="s">
        <v>2193</v>
      </c>
      <c r="D467" s="153">
        <v>4</v>
      </c>
      <c r="E467" s="153" t="s">
        <v>467</v>
      </c>
      <c r="F467" s="153" t="s">
        <v>1062</v>
      </c>
      <c r="G467" s="153" t="s">
        <v>19</v>
      </c>
      <c r="H467" s="153">
        <v>0</v>
      </c>
      <c r="I467" s="153">
        <v>0</v>
      </c>
      <c r="J467" s="153">
        <v>0</v>
      </c>
      <c r="K467" s="153" t="s">
        <v>19</v>
      </c>
      <c r="L467" s="153">
        <v>0</v>
      </c>
      <c r="M467" s="153" t="s">
        <v>19</v>
      </c>
      <c r="N467" s="153" t="s">
        <v>499</v>
      </c>
      <c r="O467" s="153" t="s">
        <v>19</v>
      </c>
      <c r="P467" s="153" t="str">
        <f>VLOOKUP($F467,'Plan de acci�n consolidado 2025'!$G$4:$X$484,11,0)</f>
        <v>Definir los parámetros que determinarán las alertas (Documento con la definición de los parámetros )</v>
      </c>
      <c r="Q467" s="153">
        <f>VLOOKUP($F467,'Plan de acci�n consolidado 2025'!$G$4:$X$484,12,0)</f>
        <v>20</v>
      </c>
      <c r="R467" s="153">
        <f>VLOOKUP($F467,'Plan de acci�n consolidado 2025'!$G$4:$X$484,13,0)</f>
        <v>1</v>
      </c>
      <c r="S467" s="153" t="str">
        <f>VLOOKUP($F467,'Plan de acci�n consolidado 2025'!$G$4:$X$484,14,0)</f>
        <v>Númerica</v>
      </c>
      <c r="T467" s="153" t="str">
        <f>VLOOKUP($F467,'Plan de acci�n consolidado 2025'!$G$4:$X$484,15,0)</f>
        <v># de Documento con los parámetros de las alertas realizado / 1 Documento programado</v>
      </c>
      <c r="U467" s="182">
        <f>VLOOKUP($F467,'Plan de acci�n consolidado 2025'!$G$4:$X$484,16,0)</f>
        <v>45765</v>
      </c>
      <c r="V467" s="182">
        <f>VLOOKUP($F467,'Plan de acci�n consolidado 2025'!$G$4:$X$484,17,0)</f>
        <v>45779</v>
      </c>
      <c r="W467" s="153" t="str">
        <f>VLOOKUP($F467,'Plan de acci�n consolidado 2025'!$G$4:$X$484,18,0)</f>
        <v>30-OFICINA ASESORA DE PLANEACIÓN</v>
      </c>
      <c r="X467" s="153">
        <v>4</v>
      </c>
      <c r="Y467" s="153">
        <v>100</v>
      </c>
      <c r="Z467" s="153" t="s">
        <v>2197</v>
      </c>
      <c r="AA467" s="291">
        <v>45842</v>
      </c>
      <c r="AB467" s="292">
        <v>100</v>
      </c>
      <c r="AC467" s="292" t="s">
        <v>2198</v>
      </c>
      <c r="AD467" s="291">
        <v>45842</v>
      </c>
      <c r="AE467" s="292">
        <v>90</v>
      </c>
      <c r="AF467" s="533">
        <v>4</v>
      </c>
      <c r="XFD467" s="66"/>
    </row>
    <row r="468" spans="1:32 16384:16384" ht="58.5" customHeight="1" x14ac:dyDescent="0.25">
      <c r="A468" s="183" t="s">
        <v>1064</v>
      </c>
      <c r="B468" s="529" t="s">
        <v>1064</v>
      </c>
      <c r="C468" s="532" t="s">
        <v>2193</v>
      </c>
      <c r="D468" s="153">
        <v>4</v>
      </c>
      <c r="E468" s="153" t="s">
        <v>467</v>
      </c>
      <c r="F468" s="153" t="s">
        <v>1064</v>
      </c>
      <c r="G468" s="153" t="s">
        <v>19</v>
      </c>
      <c r="H468" s="153">
        <v>0</v>
      </c>
      <c r="I468" s="153">
        <v>0</v>
      </c>
      <c r="J468" s="153">
        <v>0</v>
      </c>
      <c r="K468" s="153" t="s">
        <v>19</v>
      </c>
      <c r="L468" s="153">
        <v>0</v>
      </c>
      <c r="M468" s="153" t="s">
        <v>19</v>
      </c>
      <c r="N468" s="153" t="s">
        <v>499</v>
      </c>
      <c r="O468" s="153" t="s">
        <v>19</v>
      </c>
      <c r="P468" s="153" t="str">
        <f>VLOOKUP($F468,'Plan de acci�n consolidado 2025'!$G$4:$X$484,11,0)</f>
        <v>Definir y validar con las Delegaturas el diseño del reporte de alertas (Diseño del reporte de alertas definido y validado por las Delegaturas)</v>
      </c>
      <c r="Q468" s="153">
        <f>VLOOKUP($F468,'Plan de acci�n consolidado 2025'!$G$4:$X$484,12,0)</f>
        <v>20</v>
      </c>
      <c r="R468" s="153">
        <f>VLOOKUP($F468,'Plan de acci�n consolidado 2025'!$G$4:$X$484,13,0)</f>
        <v>1</v>
      </c>
      <c r="S468" s="153" t="str">
        <f>VLOOKUP($F468,'Plan de acci�n consolidado 2025'!$G$4:$X$484,14,0)</f>
        <v>Númerica</v>
      </c>
      <c r="T468" s="153" t="str">
        <f>VLOOKUP($F468,'Plan de acci�n consolidado 2025'!$G$4:$X$484,15,0)</f>
        <v># de Reporte de alertas diseñado / 1 Reporte de alertas programado</v>
      </c>
      <c r="U468" s="182">
        <f>VLOOKUP($F468,'Plan de acci�n consolidado 2025'!$G$4:$X$484,16,0)</f>
        <v>45782</v>
      </c>
      <c r="V468" s="182">
        <f>VLOOKUP($F468,'Plan de acci�n consolidado 2025'!$G$4:$X$484,17,0)</f>
        <v>45912</v>
      </c>
      <c r="W468" s="153" t="str">
        <f>VLOOKUP($F468,'Plan de acci�n consolidado 2025'!$G$4:$X$484,18,0)</f>
        <v>30-OFICINA ASESORA DE PLANEACIÓN</v>
      </c>
      <c r="X468" s="153">
        <v>4</v>
      </c>
      <c r="Y468" s="153">
        <v>0</v>
      </c>
      <c r="Z468" s="153">
        <v>0</v>
      </c>
      <c r="AA468" s="291"/>
      <c r="AB468" s="292">
        <v>0</v>
      </c>
      <c r="AC468" s="292">
        <v>0</v>
      </c>
      <c r="AD468" s="291"/>
      <c r="AE468" s="292">
        <v>0</v>
      </c>
      <c r="AF468" s="533">
        <v>0</v>
      </c>
    </row>
    <row r="469" spans="1:32 16384:16384" ht="58.5" customHeight="1" x14ac:dyDescent="0.25">
      <c r="A469" s="183" t="s">
        <v>1066</v>
      </c>
      <c r="B469" s="529" t="s">
        <v>1066</v>
      </c>
      <c r="C469" s="532" t="s">
        <v>2193</v>
      </c>
      <c r="D469" s="153">
        <v>4</v>
      </c>
      <c r="E469" s="153" t="s">
        <v>467</v>
      </c>
      <c r="F469" s="153" t="s">
        <v>1066</v>
      </c>
      <c r="G469" s="153" t="s">
        <v>19</v>
      </c>
      <c r="H469" s="153">
        <v>0</v>
      </c>
      <c r="I469" s="153">
        <v>0</v>
      </c>
      <c r="J469" s="153">
        <v>0</v>
      </c>
      <c r="K469" s="153" t="s">
        <v>19</v>
      </c>
      <c r="L469" s="153">
        <v>0</v>
      </c>
      <c r="M469" s="153" t="s">
        <v>19</v>
      </c>
      <c r="N469" s="153" t="s">
        <v>499</v>
      </c>
      <c r="O469" s="153" t="s">
        <v>19</v>
      </c>
      <c r="P469" s="153" t="str">
        <f>VLOOKUP($F469,'Plan de acci�n consolidado 2025'!$G$4:$X$484,11,0)</f>
        <v>Elaborar y presentar reportes al equipo directivo.  (Correos electronicos con el envío del reporte al equipo directivo)</v>
      </c>
      <c r="Q469" s="153">
        <f>VLOOKUP($F469,'Plan de acci�n consolidado 2025'!$G$4:$X$484,12,0)</f>
        <v>40</v>
      </c>
      <c r="R469" s="153">
        <f>VLOOKUP($F469,'Plan de acci�n consolidado 2025'!$G$4:$X$484,13,0)</f>
        <v>2</v>
      </c>
      <c r="S469" s="153" t="str">
        <f>VLOOKUP($F469,'Plan de acci�n consolidado 2025'!$G$4:$X$484,14,0)</f>
        <v>Númerica</v>
      </c>
      <c r="T469" s="153" t="str">
        <f>VLOOKUP($F469,'Plan de acci�n consolidado 2025'!$G$4:$X$484,15,0)</f>
        <v># de Reportes presentados / 2 Reportes programados</v>
      </c>
      <c r="U469" s="182">
        <f>VLOOKUP($F469,'Plan de acci�n consolidado 2025'!$G$4:$X$484,16,0)</f>
        <v>45915</v>
      </c>
      <c r="V469" s="182">
        <f>VLOOKUP($F469,'Plan de acci�n consolidado 2025'!$G$4:$X$484,17,0)</f>
        <v>46006</v>
      </c>
      <c r="W469" s="153" t="str">
        <f>VLOOKUP($F469,'Plan de acci�n consolidado 2025'!$G$4:$X$484,18,0)</f>
        <v>30-OFICINA ASESORA DE PLANEACIÓN</v>
      </c>
      <c r="X469" s="153">
        <v>8</v>
      </c>
      <c r="Y469" s="153">
        <v>0</v>
      </c>
      <c r="Z469" s="153" t="s">
        <v>2199</v>
      </c>
      <c r="AA469" s="291"/>
      <c r="AB469" s="292">
        <v>0</v>
      </c>
      <c r="AC469" s="292" t="s">
        <v>2200</v>
      </c>
      <c r="AD469" s="291"/>
      <c r="AE469" s="292">
        <v>0</v>
      </c>
      <c r="AF469" s="533">
        <v>0</v>
      </c>
    </row>
    <row r="470" spans="1:32 16384:16384" ht="58.5" customHeight="1" x14ac:dyDescent="0.25">
      <c r="A470" s="183" t="s">
        <v>1068</v>
      </c>
      <c r="B470" s="528" t="s">
        <v>1068</v>
      </c>
      <c r="C470" s="534" t="s">
        <v>2193</v>
      </c>
      <c r="D470" s="174">
        <v>4</v>
      </c>
      <c r="E470" s="174" t="s">
        <v>460</v>
      </c>
      <c r="F470" s="174" t="s">
        <v>1068</v>
      </c>
      <c r="G470" s="174" t="s">
        <v>479</v>
      </c>
      <c r="H470" s="174" t="s">
        <v>59</v>
      </c>
      <c r="I470" s="174" t="s">
        <v>1731</v>
      </c>
      <c r="J470" s="174" t="s">
        <v>1389</v>
      </c>
      <c r="K470" s="174" t="s">
        <v>1812</v>
      </c>
      <c r="L470" s="174">
        <v>0</v>
      </c>
      <c r="M470" s="174" t="s">
        <v>38</v>
      </c>
      <c r="N470" s="174" t="s">
        <v>574</v>
      </c>
      <c r="O470" s="174">
        <v>0</v>
      </c>
      <c r="P470" s="174" t="str">
        <f>VLOOKUP($F470,'Plan de acci�n consolidado 2025'!$G$4:$X$484,11,0)</f>
        <v>Proyectos estratégicos transversales estructurados y ejecutados (Informe de resultados)</v>
      </c>
      <c r="Q470" s="174">
        <f>VLOOKUP($F470,'Plan de acci�n consolidado 2025'!$G$4:$X$484,12,0)</f>
        <v>20</v>
      </c>
      <c r="R470" s="174">
        <f>VLOOKUP($F470,'Plan de acci�n consolidado 2025'!$G$4:$X$484,13,0)</f>
        <v>100</v>
      </c>
      <c r="S470" s="174" t="str">
        <f>VLOOKUP($F470,'Plan de acci�n consolidado 2025'!$G$4:$X$484,14,0)</f>
        <v>Porcentual</v>
      </c>
      <c r="T470" s="174" t="str">
        <f>VLOOKUP($F470,'Plan de acci�n consolidado 2025'!$G$4:$X$484,15,0)</f>
        <v>% de Proyectos estratégicos transversales estructurados y ejecutados / 100% de Proyectos estratégicos transversales programados</v>
      </c>
      <c r="U470" s="175">
        <f>VLOOKUP($F470,'Plan de acci�n consolidado 2025'!$G$4:$X$484,16,0)</f>
        <v>45712</v>
      </c>
      <c r="V470" s="175">
        <f>VLOOKUP($F470,'Plan de acci�n consolidado 2025'!$G$4:$X$484,17,0)</f>
        <v>46010</v>
      </c>
      <c r="W470" s="174" t="str">
        <f>VLOOKUP($F470,'Plan de acci�n consolidado 2025'!$G$4:$X$484,18,0)</f>
        <v>30-OFICINA ASESORA DE PLANEACIÓN</v>
      </c>
      <c r="X470" s="174">
        <v>20</v>
      </c>
      <c r="Y470" s="174">
        <v>0</v>
      </c>
      <c r="Z470" s="174">
        <v>0</v>
      </c>
      <c r="AA470" s="289"/>
      <c r="AB470" s="290">
        <v>0</v>
      </c>
      <c r="AC470" s="290">
        <v>0</v>
      </c>
      <c r="AD470" s="289"/>
      <c r="AE470" s="290">
        <v>0</v>
      </c>
      <c r="AF470" s="535">
        <v>0</v>
      </c>
    </row>
    <row r="471" spans="1:32 16384:16384" ht="58.5" customHeight="1" x14ac:dyDescent="0.25">
      <c r="A471" s="66" t="s">
        <v>1070</v>
      </c>
      <c r="B471" s="288" t="s">
        <v>1070</v>
      </c>
      <c r="C471" s="532" t="s">
        <v>2193</v>
      </c>
      <c r="D471" s="153">
        <v>4</v>
      </c>
      <c r="E471" s="153" t="s">
        <v>467</v>
      </c>
      <c r="F471" s="153" t="s">
        <v>1070</v>
      </c>
      <c r="G471" s="153" t="s">
        <v>19</v>
      </c>
      <c r="H471" s="153">
        <v>0</v>
      </c>
      <c r="I471" s="153">
        <v>0</v>
      </c>
      <c r="J471" s="153">
        <v>0</v>
      </c>
      <c r="K471" s="153" t="s">
        <v>19</v>
      </c>
      <c r="L471" s="153">
        <v>0</v>
      </c>
      <c r="M471" s="153" t="s">
        <v>19</v>
      </c>
      <c r="N471" s="153" t="s">
        <v>574</v>
      </c>
      <c r="O471" s="153" t="s">
        <v>19</v>
      </c>
      <c r="P471" s="153" t="str">
        <f>VLOOKUP($F471,'Plan de acci�n consolidado 2025'!$G$4:$X$484,11,0)</f>
        <v>Identificar y someter a aprobación del Despacho, la definición de 2 proyectos estratégicos de impacto transversal  a ser ejecutados (proyectos estratégicos de impacto transversal identificados y aprobados)</v>
      </c>
      <c r="Q471" s="153">
        <f>VLOOKUP($F471,'Plan de acci�n consolidado 2025'!$G$4:$X$484,12,0)</f>
        <v>15</v>
      </c>
      <c r="R471" s="153">
        <f>VLOOKUP($F471,'Plan de acci�n consolidado 2025'!$G$4:$X$484,13,0)</f>
        <v>2</v>
      </c>
      <c r="S471" s="153" t="str">
        <f>VLOOKUP($F471,'Plan de acci�n consolidado 2025'!$G$4:$X$484,14,0)</f>
        <v>Númerica</v>
      </c>
      <c r="T471" s="153" t="str">
        <f>VLOOKUP($F471,'Plan de acci�n consolidado 2025'!$G$4:$X$484,15,0)</f>
        <v># de Proyectos estratégicos de impacto transversal a ser ejecutados aprobados / 2 Proyectos estratégicos de impacto transversal a ser ejecutados por aprobar</v>
      </c>
      <c r="U471" s="182">
        <f>VLOOKUP($F471,'Plan de acci�n consolidado 2025'!$G$4:$X$484,16,0)</f>
        <v>45712</v>
      </c>
      <c r="V471" s="182">
        <f>VLOOKUP($F471,'Plan de acci�n consolidado 2025'!$G$4:$X$484,17,0)</f>
        <v>45723</v>
      </c>
      <c r="W471" s="153" t="str">
        <f>VLOOKUP($F471,'Plan de acci�n consolidado 2025'!$G$4:$X$484,18,0)</f>
        <v>30-OFICINA ASESORA DE PLANEACIÓN</v>
      </c>
      <c r="X471" s="153">
        <v>3</v>
      </c>
      <c r="Y471" s="153">
        <v>50</v>
      </c>
      <c r="Z471" s="153" t="s">
        <v>2201</v>
      </c>
      <c r="AA471" s="291"/>
      <c r="AB471" s="292">
        <v>0</v>
      </c>
      <c r="AC471" s="292" t="s">
        <v>2202</v>
      </c>
      <c r="AD471" s="291"/>
      <c r="AE471" s="292">
        <v>0</v>
      </c>
      <c r="AF471" s="533">
        <v>0</v>
      </c>
      <c r="XFD471" s="66"/>
    </row>
    <row r="472" spans="1:32 16384:16384" ht="58.5" customHeight="1" x14ac:dyDescent="0.25">
      <c r="A472" s="183" t="s">
        <v>1072</v>
      </c>
      <c r="B472" s="529" t="s">
        <v>1072</v>
      </c>
      <c r="C472" s="532" t="s">
        <v>2193</v>
      </c>
      <c r="D472" s="153">
        <v>4</v>
      </c>
      <c r="E472" s="153" t="s">
        <v>467</v>
      </c>
      <c r="F472" s="153" t="s">
        <v>1072</v>
      </c>
      <c r="G472" s="153" t="s">
        <v>19</v>
      </c>
      <c r="H472" s="153">
        <v>0</v>
      </c>
      <c r="I472" s="153">
        <v>0</v>
      </c>
      <c r="J472" s="153">
        <v>0</v>
      </c>
      <c r="K472" s="153" t="s">
        <v>19</v>
      </c>
      <c r="L472" s="153">
        <v>0</v>
      </c>
      <c r="M472" s="153" t="s">
        <v>19</v>
      </c>
      <c r="N472" s="153" t="s">
        <v>574</v>
      </c>
      <c r="O472" s="153" t="s">
        <v>19</v>
      </c>
      <c r="P472" s="153" t="str">
        <f>VLOOKUP($F472,'Plan de acci�n consolidado 2025'!$G$4:$X$484,11,0)</f>
        <v>Diseñar y concertar el plan de trabajo (actividades hito y responsable) (Plan de trabajo Diseñado y concertado con las áreas involucradas)</v>
      </c>
      <c r="Q472" s="153">
        <f>VLOOKUP($F472,'Plan de acci�n consolidado 2025'!$G$4:$X$484,12,0)</f>
        <v>30</v>
      </c>
      <c r="R472" s="153">
        <f>VLOOKUP($F472,'Plan de acci�n consolidado 2025'!$G$4:$X$484,13,0)</f>
        <v>1</v>
      </c>
      <c r="S472" s="153" t="str">
        <f>VLOOKUP($F472,'Plan de acci�n consolidado 2025'!$G$4:$X$484,14,0)</f>
        <v>Númerica</v>
      </c>
      <c r="T472" s="153" t="str">
        <f>VLOOKUP($F472,'Plan de acci�n consolidado 2025'!$G$4:$X$484,15,0)</f>
        <v># de Plan de trabajo diseñado y concertado / 1 Plan de trabajo programado</v>
      </c>
      <c r="U472" s="182">
        <f>VLOOKUP($F472,'Plan de acci�n consolidado 2025'!$G$4:$X$484,16,0)</f>
        <v>45726</v>
      </c>
      <c r="V472" s="182">
        <f>VLOOKUP($F472,'Plan de acci�n consolidado 2025'!$G$4:$X$484,17,0)</f>
        <v>45777</v>
      </c>
      <c r="W472" s="153" t="str">
        <f>VLOOKUP($F472,'Plan de acci�n consolidado 2025'!$G$4:$X$484,18,0)</f>
        <v>30-OFICINA ASESORA DE PLANEACIÓN</v>
      </c>
      <c r="X472" s="153">
        <v>6</v>
      </c>
      <c r="Y472" s="153">
        <v>0</v>
      </c>
      <c r="Z472" s="153">
        <v>0</v>
      </c>
      <c r="AA472" s="291"/>
      <c r="AB472" s="292">
        <v>0</v>
      </c>
      <c r="AC472" s="292">
        <v>0</v>
      </c>
      <c r="AD472" s="291"/>
      <c r="AE472" s="292">
        <v>0</v>
      </c>
      <c r="AF472" s="533">
        <v>0</v>
      </c>
    </row>
    <row r="473" spans="1:32 16384:16384" ht="58.5" customHeight="1" x14ac:dyDescent="0.25">
      <c r="A473" s="183" t="s">
        <v>1074</v>
      </c>
      <c r="B473" s="529" t="s">
        <v>1074</v>
      </c>
      <c r="C473" s="532" t="s">
        <v>2193</v>
      </c>
      <c r="D473" s="153">
        <v>4</v>
      </c>
      <c r="E473" s="153" t="s">
        <v>467</v>
      </c>
      <c r="F473" s="153" t="s">
        <v>1074</v>
      </c>
      <c r="G473" s="153" t="s">
        <v>19</v>
      </c>
      <c r="H473" s="153">
        <v>0</v>
      </c>
      <c r="I473" s="153">
        <v>0</v>
      </c>
      <c r="J473" s="153">
        <v>0</v>
      </c>
      <c r="K473" s="153" t="s">
        <v>19</v>
      </c>
      <c r="L473" s="153">
        <v>0</v>
      </c>
      <c r="M473" s="153" t="s">
        <v>19</v>
      </c>
      <c r="N473" s="153" t="s">
        <v>574</v>
      </c>
      <c r="O473" s="153" t="s">
        <v>19</v>
      </c>
      <c r="P473" s="153" t="str">
        <f>VLOOKUP($F473,'Plan de acci�n consolidado 2025'!$G$4:$X$484,11,0)</f>
        <v>Ejecutar el plan de trabajo (Seguimiento al plan de trabajo y evidencias de su cumplimiento)</v>
      </c>
      <c r="Q473" s="153">
        <f>VLOOKUP($F473,'Plan de acci�n consolidado 2025'!$G$4:$X$484,12,0)</f>
        <v>50</v>
      </c>
      <c r="R473" s="153">
        <f>VLOOKUP($F473,'Plan de acci�n consolidado 2025'!$G$4:$X$484,13,0)</f>
        <v>100</v>
      </c>
      <c r="S473" s="153" t="str">
        <f>VLOOKUP($F473,'Plan de acci�n consolidado 2025'!$G$4:$X$484,14,0)</f>
        <v>Porcentual</v>
      </c>
      <c r="T473" s="153" t="str">
        <f>VLOOKUP($F473,'Plan de acci�n consolidado 2025'!$G$4:$X$484,15,0)</f>
        <v>% de Avance logrado plan de trabajo / 100% de Avance propuesto plan de trabajo</v>
      </c>
      <c r="U473" s="182">
        <f>VLOOKUP($F473,'Plan de acci�n consolidado 2025'!$G$4:$X$484,16,0)</f>
        <v>45778</v>
      </c>
      <c r="V473" s="182">
        <f>VLOOKUP($F473,'Plan de acci�n consolidado 2025'!$G$4:$X$484,17,0)</f>
        <v>45989</v>
      </c>
      <c r="W473" s="153" t="str">
        <f>VLOOKUP($F473,'Plan de acci�n consolidado 2025'!$G$4:$X$484,18,0)</f>
        <v>30-OFICINA ASESORA DE PLANEACIÓN</v>
      </c>
      <c r="X473" s="153">
        <v>10</v>
      </c>
      <c r="Y473" s="153">
        <v>0</v>
      </c>
      <c r="Z473" s="153">
        <v>0</v>
      </c>
      <c r="AA473" s="291"/>
      <c r="AB473" s="292">
        <v>0</v>
      </c>
      <c r="AC473" s="292">
        <v>0</v>
      </c>
      <c r="AD473" s="291"/>
      <c r="AE473" s="292">
        <v>0</v>
      </c>
      <c r="AF473" s="533">
        <v>0</v>
      </c>
    </row>
    <row r="474" spans="1:32 16384:16384" ht="58.5" customHeight="1" x14ac:dyDescent="0.25">
      <c r="A474" s="66" t="s">
        <v>1075</v>
      </c>
      <c r="B474" s="288" t="s">
        <v>1075</v>
      </c>
      <c r="C474" s="532" t="s">
        <v>2193</v>
      </c>
      <c r="D474" s="153">
        <v>4</v>
      </c>
      <c r="E474" s="153" t="s">
        <v>467</v>
      </c>
      <c r="F474" s="153" t="s">
        <v>1075</v>
      </c>
      <c r="G474" s="153" t="s">
        <v>19</v>
      </c>
      <c r="H474" s="153">
        <v>0</v>
      </c>
      <c r="I474" s="153">
        <v>0</v>
      </c>
      <c r="J474" s="153">
        <v>0</v>
      </c>
      <c r="K474" s="153" t="s">
        <v>19</v>
      </c>
      <c r="L474" s="153">
        <v>0</v>
      </c>
      <c r="M474" s="153" t="s">
        <v>19</v>
      </c>
      <c r="N474" s="153" t="s">
        <v>574</v>
      </c>
      <c r="O474" s="153" t="s">
        <v>19</v>
      </c>
      <c r="P474" s="153" t="str">
        <f>VLOOKUP($F474,'Plan de acci�n consolidado 2025'!$G$4:$X$484,11,0)</f>
        <v>Presentar resultados (Presentación de resultados y  Lista de asistencia reunióno de presentación)</v>
      </c>
      <c r="Q474" s="153">
        <f>VLOOKUP($F474,'Plan de acci�n consolidado 2025'!$G$4:$X$484,12,0)</f>
        <v>5</v>
      </c>
      <c r="R474" s="153">
        <f>VLOOKUP($F474,'Plan de acci�n consolidado 2025'!$G$4:$X$484,13,0)</f>
        <v>2</v>
      </c>
      <c r="S474" s="153" t="str">
        <f>VLOOKUP($F474,'Plan de acci�n consolidado 2025'!$G$4:$X$484,14,0)</f>
        <v>Númerica</v>
      </c>
      <c r="T474" s="153" t="str">
        <f>VLOOKUP($F474,'Plan de acci�n consolidado 2025'!$G$4:$X$484,15,0)</f>
        <v># de Soportes presentados / 2 Soportes a presentar</v>
      </c>
      <c r="U474" s="182">
        <f>VLOOKUP($F474,'Plan de acci�n consolidado 2025'!$G$4:$X$484,16,0)</f>
        <v>45992</v>
      </c>
      <c r="V474" s="182">
        <f>VLOOKUP($F474,'Plan de acci�n consolidado 2025'!$G$4:$X$484,17,0)</f>
        <v>46010</v>
      </c>
      <c r="W474" s="153" t="str">
        <f>VLOOKUP($F474,'Plan de acci�n consolidado 2025'!$G$4:$X$484,18,0)</f>
        <v>30-OFICINA ASESORA DE PLANEACIÓN</v>
      </c>
      <c r="X474" s="153">
        <v>1</v>
      </c>
      <c r="Y474" s="153">
        <v>0</v>
      </c>
      <c r="Z474" s="153">
        <v>0</v>
      </c>
      <c r="AA474" s="291"/>
      <c r="AB474" s="292">
        <v>0</v>
      </c>
      <c r="AC474" s="292">
        <v>0</v>
      </c>
      <c r="AD474" s="291"/>
      <c r="AE474" s="292">
        <v>0</v>
      </c>
      <c r="AF474" s="533">
        <v>0</v>
      </c>
      <c r="XFD474" s="66"/>
    </row>
    <row r="475" spans="1:32 16384:16384" ht="58.5" customHeight="1" x14ac:dyDescent="0.25">
      <c r="A475" s="183" t="s">
        <v>1081</v>
      </c>
      <c r="B475" s="528" t="s">
        <v>1081</v>
      </c>
      <c r="C475" s="534" t="s">
        <v>2193</v>
      </c>
      <c r="D475" s="174">
        <v>4</v>
      </c>
      <c r="E475" s="174" t="s">
        <v>460</v>
      </c>
      <c r="F475" s="174" t="s">
        <v>1081</v>
      </c>
      <c r="G475" s="174" t="s">
        <v>479</v>
      </c>
      <c r="H475" s="174" t="s">
        <v>59</v>
      </c>
      <c r="I475" s="174" t="s">
        <v>1731</v>
      </c>
      <c r="J475" s="174" t="s">
        <v>1389</v>
      </c>
      <c r="K475" s="174" t="s">
        <v>1812</v>
      </c>
      <c r="L475" s="174">
        <v>0</v>
      </c>
      <c r="M475" s="174" t="s">
        <v>38</v>
      </c>
      <c r="N475" s="174" t="s">
        <v>1078</v>
      </c>
      <c r="O475" s="174">
        <v>0</v>
      </c>
      <c r="P475" s="174" t="str">
        <f>VLOOKUP($F475,'Plan de acci�n consolidado 2025'!$G$4:$X$484,11,0)</f>
        <v>Estudio de costos de los trámites priorizados, realizado (Estudio Realizado )</v>
      </c>
      <c r="Q475" s="174">
        <f>VLOOKUP($F475,'Plan de acci�n consolidado 2025'!$G$4:$X$484,12,0)</f>
        <v>20</v>
      </c>
      <c r="R475" s="174">
        <f>VLOOKUP($F475,'Plan de acci�n consolidado 2025'!$G$4:$X$484,13,0)</f>
        <v>1</v>
      </c>
      <c r="S475" s="174" t="str">
        <f>VLOOKUP($F475,'Plan de acci�n consolidado 2025'!$G$4:$X$484,14,0)</f>
        <v>Númerica</v>
      </c>
      <c r="T475" s="174" t="str">
        <f>VLOOKUP($F475,'Plan de acci�n consolidado 2025'!$G$4:$X$484,15,0)</f>
        <v># de Estudios realizado / 1 Estudio programado</v>
      </c>
      <c r="U475" s="175">
        <f>VLOOKUP($F475,'Plan de acci�n consolidado 2025'!$G$4:$X$484,16,0)</f>
        <v>45782</v>
      </c>
      <c r="V475" s="175">
        <f>VLOOKUP($F475,'Plan de acci�n consolidado 2025'!$G$4:$X$484,17,0)</f>
        <v>45981</v>
      </c>
      <c r="W475" s="174" t="str">
        <f>VLOOKUP($F475,'Plan de acci�n consolidado 2025'!$G$4:$X$484,18,0)</f>
        <v>30-OFICINA ASESORA DE PLANEACIÓN;
37-GRUPO DE TRABAJO DE ESTUDIOS ECONÓMICOS</v>
      </c>
      <c r="X475" s="174">
        <v>20</v>
      </c>
      <c r="Y475" s="174">
        <v>0</v>
      </c>
      <c r="Z475" s="174" t="s">
        <v>2203</v>
      </c>
      <c r="AA475" s="289"/>
      <c r="AB475" s="290">
        <v>0</v>
      </c>
      <c r="AC475" s="290" t="s">
        <v>2200</v>
      </c>
      <c r="AD475" s="289"/>
      <c r="AE475" s="290">
        <v>0</v>
      </c>
      <c r="AF475" s="535">
        <v>0</v>
      </c>
    </row>
    <row r="476" spans="1:32 16384:16384" ht="58.5" customHeight="1" x14ac:dyDescent="0.25">
      <c r="A476" s="66" t="s">
        <v>1084</v>
      </c>
      <c r="B476" s="288" t="s">
        <v>1084</v>
      </c>
      <c r="C476" s="532" t="s">
        <v>2193</v>
      </c>
      <c r="D476" s="153">
        <v>4</v>
      </c>
      <c r="E476" s="153" t="s">
        <v>467</v>
      </c>
      <c r="F476" s="153" t="s">
        <v>1084</v>
      </c>
      <c r="G476" s="153" t="s">
        <v>19</v>
      </c>
      <c r="H476" s="153">
        <v>0</v>
      </c>
      <c r="I476" s="153">
        <v>0</v>
      </c>
      <c r="J476" s="153">
        <v>0</v>
      </c>
      <c r="K476" s="153" t="s">
        <v>19</v>
      </c>
      <c r="L476" s="153">
        <v>0</v>
      </c>
      <c r="M476" s="153" t="s">
        <v>19</v>
      </c>
      <c r="N476" s="153" t="s">
        <v>1078</v>
      </c>
      <c r="O476" s="153" t="s">
        <v>19</v>
      </c>
      <c r="P476" s="153" t="str">
        <f>VLOOKUP($F476,'Plan de acci�n consolidado 2025'!$G$4:$X$484,11,0)</f>
        <v>Priorizar los trámites objeto del estudio de costeo (Documento con la priorización de trámites)</v>
      </c>
      <c r="Q476" s="153">
        <f>VLOOKUP($F476,'Plan de acci�n consolidado 2025'!$G$4:$X$484,12,0)</f>
        <v>10</v>
      </c>
      <c r="R476" s="153">
        <f>VLOOKUP($F476,'Plan de acci�n consolidado 2025'!$G$4:$X$484,13,0)</f>
        <v>1</v>
      </c>
      <c r="S476" s="153" t="str">
        <f>VLOOKUP($F476,'Plan de acci�n consolidado 2025'!$G$4:$X$484,14,0)</f>
        <v>Númerica</v>
      </c>
      <c r="T476" s="153" t="str">
        <f>VLOOKUP($F476,'Plan de acci�n consolidado 2025'!$G$4:$X$484,15,0)</f>
        <v># de Documento con la priorización realizado / 1 Documento programado</v>
      </c>
      <c r="U476" s="182">
        <f>VLOOKUP($F476,'Plan de acci�n consolidado 2025'!$G$4:$X$484,16,0)</f>
        <v>45782</v>
      </c>
      <c r="V476" s="182">
        <f>VLOOKUP($F476,'Plan de acci�n consolidado 2025'!$G$4:$X$484,17,0)</f>
        <v>45814</v>
      </c>
      <c r="W476" s="153" t="str">
        <f>VLOOKUP($F476,'Plan de acci�n consolidado 2025'!$G$4:$X$484,18,0)</f>
        <v>30-OFICINA ASESORA DE PLANEACIÓN</v>
      </c>
      <c r="X476" s="153">
        <v>2</v>
      </c>
      <c r="Y476" s="153">
        <v>100</v>
      </c>
      <c r="Z476" s="153" t="s">
        <v>2204</v>
      </c>
      <c r="AA476" s="291">
        <v>45846</v>
      </c>
      <c r="AB476" s="292">
        <v>100</v>
      </c>
      <c r="AC476" s="292" t="s">
        <v>2205</v>
      </c>
      <c r="AD476" s="291">
        <v>45890</v>
      </c>
      <c r="AE476" s="292">
        <v>90</v>
      </c>
      <c r="AF476" s="533">
        <v>2</v>
      </c>
      <c r="XFD476" s="66"/>
    </row>
    <row r="477" spans="1:32 16384:16384" ht="58.5" customHeight="1" x14ac:dyDescent="0.25">
      <c r="A477" s="183" t="s">
        <v>1086</v>
      </c>
      <c r="B477" s="529" t="s">
        <v>1086</v>
      </c>
      <c r="C477" s="532" t="s">
        <v>2193</v>
      </c>
      <c r="D477" s="153">
        <v>4</v>
      </c>
      <c r="E477" s="153" t="s">
        <v>467</v>
      </c>
      <c r="F477" s="153" t="s">
        <v>1086</v>
      </c>
      <c r="G477" s="153" t="s">
        <v>19</v>
      </c>
      <c r="H477" s="153">
        <v>0</v>
      </c>
      <c r="I477" s="153">
        <v>0</v>
      </c>
      <c r="J477" s="153">
        <v>0</v>
      </c>
      <c r="K477" s="153" t="s">
        <v>19</v>
      </c>
      <c r="L477" s="153">
        <v>0</v>
      </c>
      <c r="M477" s="153" t="s">
        <v>19</v>
      </c>
      <c r="N477" s="153" t="s">
        <v>1078</v>
      </c>
      <c r="O477" s="153" t="s">
        <v>19</v>
      </c>
      <c r="P477" s="153" t="str">
        <f>VLOOKUP($F477,'Plan de acci�n consolidado 2025'!$G$4:$X$484,11,0)</f>
        <v>Recopilar la información necesaria para realizar el estudio de costeo de uno de los trámites priorizados  (Documento que relacione la documentación recopilada)</v>
      </c>
      <c r="Q477" s="153">
        <f>VLOOKUP($F477,'Plan de acci�n consolidado 2025'!$G$4:$X$484,12,0)</f>
        <v>8</v>
      </c>
      <c r="R477" s="153">
        <f>VLOOKUP($F477,'Plan de acci�n consolidado 2025'!$G$4:$X$484,13,0)</f>
        <v>100</v>
      </c>
      <c r="S477" s="153" t="str">
        <f>VLOOKUP($F477,'Plan de acci�n consolidado 2025'!$G$4:$X$484,14,0)</f>
        <v>Porcentual</v>
      </c>
      <c r="T477" s="153" t="str">
        <f>VLOOKUP($F477,'Plan de acci�n consolidado 2025'!$G$4:$X$484,15,0)</f>
        <v>% de Documentación recopilada / 100% de Documentación a recopilar</v>
      </c>
      <c r="U477" s="182">
        <f>VLOOKUP($F477,'Plan de acci�n consolidado 2025'!$G$4:$X$484,16,0)</f>
        <v>45817</v>
      </c>
      <c r="V477" s="182">
        <f>VLOOKUP($F477,'Plan de acci�n consolidado 2025'!$G$4:$X$484,17,0)</f>
        <v>45884</v>
      </c>
      <c r="W477" s="153" t="str">
        <f>VLOOKUP($F477,'Plan de acci�n consolidado 2025'!$G$4:$X$484,18,0)</f>
        <v>30-OFICINA ASESORA DE PLANEACIÓN;
37-GRUPO DE TRABAJO DE ESTUDIOS ECONÓMICOS</v>
      </c>
      <c r="X477" s="153">
        <v>1.6</v>
      </c>
      <c r="Y477" s="153">
        <v>100</v>
      </c>
      <c r="Z477" s="153" t="s">
        <v>2206</v>
      </c>
      <c r="AA477" s="291">
        <v>45884</v>
      </c>
      <c r="AB477" s="292">
        <v>100</v>
      </c>
      <c r="AC477" s="292" t="s">
        <v>2207</v>
      </c>
      <c r="AD477" s="291">
        <v>45890</v>
      </c>
      <c r="AE477" s="292">
        <v>100</v>
      </c>
      <c r="AF477" s="533">
        <v>1.6</v>
      </c>
    </row>
    <row r="478" spans="1:32 16384:16384" ht="58.5" customHeight="1" x14ac:dyDescent="0.25">
      <c r="A478" s="183" t="s">
        <v>1088</v>
      </c>
      <c r="B478" s="529" t="s">
        <v>1088</v>
      </c>
      <c r="C478" s="532" t="s">
        <v>2193</v>
      </c>
      <c r="D478" s="153">
        <v>4</v>
      </c>
      <c r="E478" s="153" t="s">
        <v>467</v>
      </c>
      <c r="F478" s="153" t="s">
        <v>1088</v>
      </c>
      <c r="G478" s="153" t="s">
        <v>19</v>
      </c>
      <c r="H478" s="153">
        <v>0</v>
      </c>
      <c r="I478" s="153">
        <v>0</v>
      </c>
      <c r="J478" s="153">
        <v>0</v>
      </c>
      <c r="K478" s="153" t="s">
        <v>19</v>
      </c>
      <c r="L478" s="153">
        <v>0</v>
      </c>
      <c r="M478" s="153" t="s">
        <v>19</v>
      </c>
      <c r="N478" s="153" t="s">
        <v>1078</v>
      </c>
      <c r="O478" s="153" t="s">
        <v>19</v>
      </c>
      <c r="P478" s="153" t="str">
        <f>VLOOKUP($F478,'Plan de acci�n consolidado 2025'!$G$4:$X$484,11,0)</f>
        <v>Recopilar la información necesaria para realizar el estudio de costeo de los demás trámites priorizados (Documento que relacione la documentación recopilada)</v>
      </c>
      <c r="Q478" s="153">
        <f>VLOOKUP($F478,'Plan de acci�n consolidado 2025'!$G$4:$X$484,12,0)</f>
        <v>22</v>
      </c>
      <c r="R478" s="153">
        <f>VLOOKUP($F478,'Plan de acci�n consolidado 2025'!$G$4:$X$484,13,0)</f>
        <v>100</v>
      </c>
      <c r="S478" s="153" t="str">
        <f>VLOOKUP($F478,'Plan de acci�n consolidado 2025'!$G$4:$X$484,14,0)</f>
        <v>Porcentual</v>
      </c>
      <c r="T478" s="153" t="str">
        <f>VLOOKUP($F478,'Plan de acci�n consolidado 2025'!$G$4:$X$484,15,0)</f>
        <v>% de Documentación recopilada / 100% de Documentación a recopilar</v>
      </c>
      <c r="U478" s="182">
        <f>VLOOKUP($F478,'Plan de acci�n consolidado 2025'!$G$4:$X$484,16,0)</f>
        <v>45887</v>
      </c>
      <c r="V478" s="182">
        <f>VLOOKUP($F478,'Plan de acci�n consolidado 2025'!$G$4:$X$484,17,0)</f>
        <v>45926</v>
      </c>
      <c r="W478" s="153" t="str">
        <f>VLOOKUP($F478,'Plan de acci�n consolidado 2025'!$G$4:$X$484,18,0)</f>
        <v>30-OFICINA ASESORA DE PLANEACIÓN;
37-GRUPO DE TRABAJO DE ESTUDIOS ECONÓMICOS</v>
      </c>
      <c r="X478" s="153">
        <v>4.4000000000000004</v>
      </c>
      <c r="Y478" s="153">
        <v>100</v>
      </c>
      <c r="Z478" s="153" t="s">
        <v>2208</v>
      </c>
      <c r="AA478" s="291">
        <v>45926</v>
      </c>
      <c r="AB478" s="292">
        <v>100</v>
      </c>
      <c r="AC478" s="292" t="s">
        <v>2209</v>
      </c>
      <c r="AD478" s="291">
        <v>45933</v>
      </c>
      <c r="AE478" s="292">
        <v>100</v>
      </c>
      <c r="AF478" s="533">
        <v>4.4000000000000004</v>
      </c>
    </row>
    <row r="479" spans="1:32 16384:16384" ht="58.5" customHeight="1" x14ac:dyDescent="0.25">
      <c r="A479" s="66" t="s">
        <v>1090</v>
      </c>
      <c r="B479" s="288" t="s">
        <v>1090</v>
      </c>
      <c r="C479" s="532" t="s">
        <v>2193</v>
      </c>
      <c r="D479" s="153">
        <v>4</v>
      </c>
      <c r="E479" s="153" t="s">
        <v>467</v>
      </c>
      <c r="F479" s="153" t="s">
        <v>1090</v>
      </c>
      <c r="G479" s="153" t="s">
        <v>19</v>
      </c>
      <c r="H479" s="153">
        <v>0</v>
      </c>
      <c r="I479" s="153">
        <v>0</v>
      </c>
      <c r="J479" s="153">
        <v>0</v>
      </c>
      <c r="K479" s="153" t="s">
        <v>19</v>
      </c>
      <c r="L479" s="153">
        <v>0</v>
      </c>
      <c r="M479" s="153" t="s">
        <v>19</v>
      </c>
      <c r="N479" s="153" t="s">
        <v>1078</v>
      </c>
      <c r="O479" s="153" t="s">
        <v>19</v>
      </c>
      <c r="P479" s="153" t="str">
        <f>VLOOKUP($F479,'Plan de acci�n consolidado 2025'!$G$4:$X$484,11,0)</f>
        <v>Realizar estudio de costo de los trámites priorizados (Estudio Realizado)</v>
      </c>
      <c r="Q479" s="153">
        <f>VLOOKUP($F479,'Plan de acci�n consolidado 2025'!$G$4:$X$484,12,0)</f>
        <v>50</v>
      </c>
      <c r="R479" s="153">
        <f>VLOOKUP($F479,'Plan de acci�n consolidado 2025'!$G$4:$X$484,13,0)</f>
        <v>1</v>
      </c>
      <c r="S479" s="153" t="str">
        <f>VLOOKUP($F479,'Plan de acci�n consolidado 2025'!$G$4:$X$484,14,0)</f>
        <v>Númerica</v>
      </c>
      <c r="T479" s="153" t="str">
        <f>VLOOKUP($F479,'Plan de acci�n consolidado 2025'!$G$4:$X$484,15,0)</f>
        <v># de Estudio realizado / 1 Estudio programado</v>
      </c>
      <c r="U479" s="182">
        <f>VLOOKUP($F479,'Plan de acci�n consolidado 2025'!$G$4:$X$484,16,0)</f>
        <v>45854</v>
      </c>
      <c r="V479" s="182">
        <f>VLOOKUP($F479,'Plan de acci�n consolidado 2025'!$G$4:$X$484,17,0)</f>
        <v>45980</v>
      </c>
      <c r="W479" s="153" t="str">
        <f>VLOOKUP($F479,'Plan de acci�n consolidado 2025'!$G$4:$X$484,18,0)</f>
        <v>30-OFICINA ASESORA DE PLANEACIÓN;
37-GRUPO DE TRABAJO DE ESTUDIOS ECONÓMICOS</v>
      </c>
      <c r="X479" s="153">
        <v>10</v>
      </c>
      <c r="Y479" s="153">
        <v>0</v>
      </c>
      <c r="Z479" s="153">
        <v>0</v>
      </c>
      <c r="AA479" s="291"/>
      <c r="AB479" s="292">
        <v>0</v>
      </c>
      <c r="AC479" s="292">
        <v>0</v>
      </c>
      <c r="AD479" s="291"/>
      <c r="AE479" s="292">
        <v>0</v>
      </c>
      <c r="AF479" s="533">
        <v>0</v>
      </c>
      <c r="XFD479" s="66"/>
    </row>
    <row r="480" spans="1:32 16384:16384" ht="58.5" customHeight="1" x14ac:dyDescent="0.25">
      <c r="A480" s="183" t="s">
        <v>1805</v>
      </c>
      <c r="B480" s="529" t="s">
        <v>1805</v>
      </c>
      <c r="C480" s="532" t="s">
        <v>2193</v>
      </c>
      <c r="D480" s="153">
        <v>4</v>
      </c>
      <c r="E480" s="153" t="s">
        <v>467</v>
      </c>
      <c r="F480" s="153" t="s">
        <v>1805</v>
      </c>
      <c r="G480" s="153" t="s">
        <v>19</v>
      </c>
      <c r="H480" s="153">
        <v>0</v>
      </c>
      <c r="I480" s="153">
        <v>0</v>
      </c>
      <c r="J480" s="153">
        <v>0</v>
      </c>
      <c r="K480" s="153" t="s">
        <v>19</v>
      </c>
      <c r="L480" s="153">
        <v>0</v>
      </c>
      <c r="M480" s="153" t="s">
        <v>19</v>
      </c>
      <c r="N480" s="153" t="s">
        <v>1078</v>
      </c>
      <c r="O480" s="153" t="s">
        <v>19</v>
      </c>
      <c r="P480" s="153" t="str">
        <f>VLOOKUP($F480,'Plan de acci�n consolidado 2025'!$G$4:$X$484,11,0)</f>
        <v>Socializar los resultados del estudio con los jefes de las áreas responsables de los trámites costeados (Correo electronico con el envío del estudio realizado  /  Listas de asistencia a reunion de socialización)</v>
      </c>
      <c r="Q480" s="153">
        <f>VLOOKUP($F480,'Plan de acci�n consolidado 2025'!$G$4:$X$484,12,0)</f>
        <v>10</v>
      </c>
      <c r="R480" s="153">
        <f>VLOOKUP($F480,'Plan de acci�n consolidado 2025'!$G$4:$X$484,13,0)</f>
        <v>1</v>
      </c>
      <c r="S480" s="153" t="str">
        <f>VLOOKUP($F480,'Plan de acci�n consolidado 2025'!$G$4:$X$484,14,0)</f>
        <v>Númerica</v>
      </c>
      <c r="T480" s="153" t="str">
        <f>VLOOKUP($F480,'Plan de acci�n consolidado 2025'!$G$4:$X$484,15,0)</f>
        <v># de Estudio realizado / 1 Estudio a socializar</v>
      </c>
      <c r="U480" s="182">
        <f>VLOOKUP($F480,'Plan de acci�n consolidado 2025'!$G$4:$X$484,16,0)</f>
        <v>45964</v>
      </c>
      <c r="V480" s="182">
        <f>VLOOKUP($F480,'Plan de acci�n consolidado 2025'!$G$4:$X$484,17,0)</f>
        <v>45981</v>
      </c>
      <c r="W480" s="153" t="str">
        <f>VLOOKUP($F480,'Plan de acci�n consolidado 2025'!$G$4:$X$484,18,0)</f>
        <v>30-OFICINA ASESORA DE PLANEACIÓN;
37-GRUPO DE TRABAJO DE ESTUDIOS ECONÓMICOS</v>
      </c>
      <c r="X480" s="153">
        <v>2</v>
      </c>
      <c r="Y480" s="153">
        <v>0</v>
      </c>
      <c r="Z480" s="153">
        <v>0</v>
      </c>
      <c r="AA480" s="291"/>
      <c r="AB480" s="292">
        <v>0</v>
      </c>
      <c r="AC480" s="292">
        <v>0</v>
      </c>
      <c r="AD480" s="291"/>
      <c r="AE480" s="292">
        <v>0</v>
      </c>
      <c r="AF480" s="533">
        <v>0</v>
      </c>
    </row>
    <row r="481" spans="1:32" ht="58.5" customHeight="1" x14ac:dyDescent="0.25">
      <c r="A481" s="183" t="s">
        <v>1092</v>
      </c>
      <c r="B481" s="528" t="s">
        <v>1092</v>
      </c>
      <c r="C481" s="534" t="s">
        <v>2193</v>
      </c>
      <c r="D481" s="174">
        <v>4</v>
      </c>
      <c r="E481" s="174" t="s">
        <v>460</v>
      </c>
      <c r="F481" s="174" t="s">
        <v>1092</v>
      </c>
      <c r="G481" s="174" t="s">
        <v>462</v>
      </c>
      <c r="H481" s="174" t="s">
        <v>59</v>
      </c>
      <c r="I481" s="174" t="s">
        <v>1731</v>
      </c>
      <c r="J481" s="174" t="s">
        <v>1389</v>
      </c>
      <c r="K481" s="174" t="s">
        <v>19</v>
      </c>
      <c r="L481" s="174">
        <v>0</v>
      </c>
      <c r="M481" s="174" t="s">
        <v>19</v>
      </c>
      <c r="N481" s="174" t="s">
        <v>1093</v>
      </c>
      <c r="O481" s="174">
        <v>0</v>
      </c>
      <c r="P481" s="174" t="str">
        <f>VLOOKUP($F481,'Plan de acci�n consolidado 2025'!$G$4:$X$484,11,0)</f>
        <v>Estrategia de racionalización de trámites implementada</v>
      </c>
      <c r="Q481" s="174">
        <f>VLOOKUP($F481,'Plan de acci�n consolidado 2025'!$G$4:$X$484,12,0)</f>
        <v>20</v>
      </c>
      <c r="R481" s="174">
        <f>VLOOKUP($F481,'Plan de acci�n consolidado 2025'!$G$4:$X$484,13,0)</f>
        <v>100</v>
      </c>
      <c r="S481" s="174" t="str">
        <f>VLOOKUP($F481,'Plan de acci�n consolidado 2025'!$G$4:$X$484,14,0)</f>
        <v>Porcentual</v>
      </c>
      <c r="T481" s="174" t="str">
        <f>VLOOKUP($F481,'Plan de acci�n consolidado 2025'!$G$4:$X$484,15,0)</f>
        <v>% de Estrategia implementada / 100% de Estrategia a implementada</v>
      </c>
      <c r="U481" s="175">
        <f>VLOOKUP($F481,'Plan de acci�n consolidado 2025'!$G$4:$X$484,16,0)</f>
        <v>45672</v>
      </c>
      <c r="V481" s="175">
        <f>VLOOKUP($F481,'Plan de acci�n consolidado 2025'!$G$4:$X$484,17,0)</f>
        <v>46013</v>
      </c>
      <c r="W481" s="174" t="str">
        <f>VLOOKUP($F481,'Plan de acci�n consolidado 2025'!$G$4:$X$484,18,0)</f>
        <v>30-OFICINA ASESORA DE PLANEACIÓN</v>
      </c>
      <c r="X481" s="174">
        <v>20</v>
      </c>
      <c r="Y481" s="174">
        <v>0</v>
      </c>
      <c r="Z481" s="174">
        <v>0</v>
      </c>
      <c r="AA481" s="289"/>
      <c r="AB481" s="290">
        <v>0</v>
      </c>
      <c r="AC481" s="290">
        <v>0</v>
      </c>
      <c r="AD481" s="289"/>
      <c r="AE481" s="290">
        <v>0</v>
      </c>
      <c r="AF481" s="535">
        <v>0</v>
      </c>
    </row>
    <row r="482" spans="1:32" ht="58.5" customHeight="1" x14ac:dyDescent="0.25">
      <c r="A482" s="183" t="s">
        <v>1095</v>
      </c>
      <c r="B482" s="529" t="s">
        <v>1095</v>
      </c>
      <c r="C482" s="532" t="s">
        <v>2193</v>
      </c>
      <c r="D482" s="153">
        <v>4</v>
      </c>
      <c r="E482" s="153" t="s">
        <v>467</v>
      </c>
      <c r="F482" s="153" t="s">
        <v>1095</v>
      </c>
      <c r="G482" s="153" t="s">
        <v>19</v>
      </c>
      <c r="H482" s="153">
        <v>0</v>
      </c>
      <c r="I482" s="153">
        <v>0</v>
      </c>
      <c r="J482" s="153">
        <v>0</v>
      </c>
      <c r="K482" s="153" t="s">
        <v>19</v>
      </c>
      <c r="L482" s="153">
        <v>0</v>
      </c>
      <c r="M482" s="153" t="s">
        <v>19</v>
      </c>
      <c r="N482" s="153" t="s">
        <v>1093</v>
      </c>
      <c r="O482" s="153" t="s">
        <v>19</v>
      </c>
      <c r="P482" s="153" t="str">
        <f>VLOOKUP($F482,'Plan de acci�n consolidado 2025'!$G$4:$X$484,11,0)</f>
        <v>Elaborar el plan de trabajo de la estrategia de racionalización de trámites</v>
      </c>
      <c r="Q482" s="153">
        <f>VLOOKUP($F482,'Plan de acci�n consolidado 2025'!$G$4:$X$484,12,0)</f>
        <v>20</v>
      </c>
      <c r="R482" s="153">
        <f>VLOOKUP($F482,'Plan de acci�n consolidado 2025'!$G$4:$X$484,13,0)</f>
        <v>1</v>
      </c>
      <c r="S482" s="153" t="str">
        <f>VLOOKUP($F482,'Plan de acci�n consolidado 2025'!$G$4:$X$484,14,0)</f>
        <v>Númerica</v>
      </c>
      <c r="T482" s="153" t="str">
        <f>VLOOKUP($F482,'Plan de acci�n consolidado 2025'!$G$4:$X$484,15,0)</f>
        <v># de Plan de trabajo elaborado / 1 Plan de trabajo a elaborar</v>
      </c>
      <c r="U482" s="182">
        <f>VLOOKUP($F482,'Plan de acci�n consolidado 2025'!$G$4:$X$484,16,0)</f>
        <v>45672</v>
      </c>
      <c r="V482" s="182">
        <f>VLOOKUP($F482,'Plan de acci�n consolidado 2025'!$G$4:$X$484,17,0)</f>
        <v>45744</v>
      </c>
      <c r="W482" s="153" t="str">
        <f>VLOOKUP($F482,'Plan de acci�n consolidado 2025'!$G$4:$X$484,18,0)</f>
        <v>30-OFICINA ASESORA DE PLANEACIÓN</v>
      </c>
      <c r="X482" s="153">
        <v>4</v>
      </c>
      <c r="Y482" s="153">
        <v>100</v>
      </c>
      <c r="Z482" s="153" t="s">
        <v>2210</v>
      </c>
      <c r="AA482" s="291">
        <v>45687</v>
      </c>
      <c r="AB482" s="292">
        <v>100</v>
      </c>
      <c r="AC482" s="292" t="s">
        <v>2211</v>
      </c>
      <c r="AD482" s="291">
        <v>45744</v>
      </c>
      <c r="AE482" s="292">
        <v>100</v>
      </c>
      <c r="AF482" s="533">
        <v>4</v>
      </c>
    </row>
    <row r="483" spans="1:32" ht="58.5" customHeight="1" x14ac:dyDescent="0.25">
      <c r="A483" s="183" t="s">
        <v>1097</v>
      </c>
      <c r="B483" s="529" t="s">
        <v>1097</v>
      </c>
      <c r="C483" s="532" t="s">
        <v>2193</v>
      </c>
      <c r="D483" s="153">
        <v>4</v>
      </c>
      <c r="E483" s="153" t="s">
        <v>467</v>
      </c>
      <c r="F483" s="153" t="s">
        <v>1097</v>
      </c>
      <c r="G483" s="153" t="s">
        <v>19</v>
      </c>
      <c r="H483" s="153">
        <v>0</v>
      </c>
      <c r="I483" s="153">
        <v>0</v>
      </c>
      <c r="J483" s="153">
        <v>0</v>
      </c>
      <c r="K483" s="153" t="s">
        <v>19</v>
      </c>
      <c r="L483" s="153">
        <v>0</v>
      </c>
      <c r="M483" s="153" t="s">
        <v>19</v>
      </c>
      <c r="N483" s="153" t="s">
        <v>1093</v>
      </c>
      <c r="O483" s="153" t="s">
        <v>19</v>
      </c>
      <c r="P483" s="153" t="str">
        <f>VLOOKUP($F483,'Plan de acci�n consolidado 2025'!$G$4:$X$484,11,0)</f>
        <v>Ejecutar el plan de trabajo de la estrategia de racionalización de trámites</v>
      </c>
      <c r="Q483" s="153">
        <f>VLOOKUP($F483,'Plan de acci�n consolidado 2025'!$G$4:$X$484,12,0)</f>
        <v>80</v>
      </c>
      <c r="R483" s="153">
        <f>VLOOKUP($F483,'Plan de acci�n consolidado 2025'!$G$4:$X$484,13,0)</f>
        <v>100</v>
      </c>
      <c r="S483" s="153" t="str">
        <f>VLOOKUP($F483,'Plan de acci�n consolidado 2025'!$G$4:$X$484,14,0)</f>
        <v>Porcentual</v>
      </c>
      <c r="T483" s="153" t="str">
        <f>VLOOKUP($F483,'Plan de acci�n consolidado 2025'!$G$4:$X$484,15,0)</f>
        <v>% de Plan de trabajo ejecutado / 100% de Plan de trabajo por ejecutar</v>
      </c>
      <c r="U483" s="182">
        <f>VLOOKUP($F483,'Plan de acci�n consolidado 2025'!$G$4:$X$484,16,0)</f>
        <v>45744</v>
      </c>
      <c r="V483" s="182">
        <f>VLOOKUP($F483,'Plan de acci�n consolidado 2025'!$G$4:$X$484,17,0)</f>
        <v>46013</v>
      </c>
      <c r="W483" s="153" t="str">
        <f>VLOOKUP($F483,'Plan de acci�n consolidado 2025'!$G$4:$X$484,18,0)</f>
        <v>30-OFICINA ASESORA DE PLANEACIÓN</v>
      </c>
      <c r="X483" s="153">
        <v>16</v>
      </c>
      <c r="Y483" s="153">
        <v>13</v>
      </c>
      <c r="Z483" s="153" t="s">
        <v>2212</v>
      </c>
      <c r="AA483" s="291"/>
      <c r="AB483" s="292">
        <v>13</v>
      </c>
      <c r="AC483" s="292" t="s">
        <v>2213</v>
      </c>
      <c r="AD483" s="291"/>
      <c r="AE483" s="292">
        <v>0</v>
      </c>
      <c r="AF483" s="533">
        <v>2.08</v>
      </c>
    </row>
    <row r="484" spans="1:32" ht="58.5" customHeight="1" x14ac:dyDescent="0.25">
      <c r="A484" s="183" t="s">
        <v>1099</v>
      </c>
      <c r="B484" s="528" t="s">
        <v>1099</v>
      </c>
      <c r="C484" s="534" t="s">
        <v>2193</v>
      </c>
      <c r="D484" s="174">
        <v>4</v>
      </c>
      <c r="E484" s="174" t="s">
        <v>460</v>
      </c>
      <c r="F484" s="174" t="s">
        <v>1099</v>
      </c>
      <c r="G484" s="174" t="s">
        <v>462</v>
      </c>
      <c r="H484" s="174" t="s">
        <v>59</v>
      </c>
      <c r="I484" s="174" t="s">
        <v>1731</v>
      </c>
      <c r="J484" s="174" t="s">
        <v>1389</v>
      </c>
      <c r="K484" s="174" t="s">
        <v>19</v>
      </c>
      <c r="L484" s="174">
        <v>0</v>
      </c>
      <c r="M484" s="174" t="s">
        <v>19</v>
      </c>
      <c r="N484" s="174" t="s">
        <v>1100</v>
      </c>
      <c r="O484" s="174" t="s">
        <v>1536</v>
      </c>
      <c r="P484" s="174" t="str">
        <f>VLOOKUP($F484,'Plan de acci�n consolidado 2025'!$G$4:$X$484,11,0)</f>
        <v>Plan de Transparencia y Ética Publica, formulado y ejecutado</v>
      </c>
      <c r="Q484" s="174">
        <f>VLOOKUP($F484,'Plan de acci�n consolidado 2025'!$G$4:$X$484,12,0)</f>
        <v>20</v>
      </c>
      <c r="R484" s="174">
        <f>VLOOKUP($F484,'Plan de acci�n consolidado 2025'!$G$4:$X$484,13,0)</f>
        <v>100</v>
      </c>
      <c r="S484" s="174" t="str">
        <f>VLOOKUP($F484,'Plan de acci�n consolidado 2025'!$G$4:$X$484,14,0)</f>
        <v>Porcentual</v>
      </c>
      <c r="T484" s="174" t="str">
        <f>VLOOKUP($F484,'Plan de acci�n consolidado 2025'!$G$4:$X$484,15,0)</f>
        <v>% de Estrategia implementada / 100% de Estrategia a implementada</v>
      </c>
      <c r="U484" s="175">
        <f>VLOOKUP($F484,'Plan de acci�n consolidado 2025'!$G$4:$X$484,16,0)</f>
        <v>45672</v>
      </c>
      <c r="V484" s="175">
        <f>VLOOKUP($F484,'Plan de acci�n consolidado 2025'!$G$4:$X$484,17,0)</f>
        <v>46013</v>
      </c>
      <c r="W484" s="174" t="str">
        <f>VLOOKUP($F484,'Plan de acci�n consolidado 2025'!$G$4:$X$484,18,0)</f>
        <v>100-SECRETARIA GENERAL;
30-OFICINA ASESORA DE PLANEACIÓN</v>
      </c>
      <c r="X484" s="174">
        <v>20</v>
      </c>
      <c r="Y484" s="174">
        <v>0</v>
      </c>
      <c r="Z484" s="174">
        <v>0</v>
      </c>
      <c r="AA484" s="289"/>
      <c r="AB484" s="290">
        <v>0</v>
      </c>
      <c r="AC484" s="290">
        <v>0</v>
      </c>
      <c r="AD484" s="289"/>
      <c r="AE484" s="290">
        <v>0</v>
      </c>
      <c r="AF484" s="535">
        <v>0</v>
      </c>
    </row>
    <row r="485" spans="1:32" ht="58.5" customHeight="1" x14ac:dyDescent="0.25">
      <c r="A485" s="30" t="s">
        <v>1102</v>
      </c>
      <c r="B485" s="529" t="s">
        <v>1102</v>
      </c>
      <c r="C485" s="532" t="s">
        <v>2193</v>
      </c>
      <c r="D485" s="153">
        <v>4</v>
      </c>
      <c r="E485" s="153" t="s">
        <v>467</v>
      </c>
      <c r="F485" s="153" t="s">
        <v>1102</v>
      </c>
      <c r="G485" s="153" t="s">
        <v>19</v>
      </c>
      <c r="H485" s="153">
        <v>0</v>
      </c>
      <c r="I485" s="153">
        <v>0</v>
      </c>
      <c r="J485" s="153">
        <v>0</v>
      </c>
      <c r="K485" s="153" t="s">
        <v>19</v>
      </c>
      <c r="L485" s="153">
        <v>0</v>
      </c>
      <c r="M485" s="153" t="s">
        <v>19</v>
      </c>
      <c r="N485" s="153" t="s">
        <v>1100</v>
      </c>
      <c r="O485" s="153" t="s">
        <v>19</v>
      </c>
      <c r="P485" s="153" t="str">
        <f>VLOOKUP($F485,'Plan de acci�n consolidado 2025'!$G$4:$X$484,11,0)</f>
        <v>Elaborar el plan de trabajo para formular el Programa de Transparencia y Ética Pública - PTEP, en el marco de la ley 2195 de 2022 y su decreto reglamentario 1122 de 2024</v>
      </c>
      <c r="Q485" s="153">
        <f>VLOOKUP($F485,'Plan de acci�n consolidado 2025'!$G$4:$X$484,12,0)</f>
        <v>20</v>
      </c>
      <c r="R485" s="153">
        <f>VLOOKUP($F485,'Plan de acci�n consolidado 2025'!$G$4:$X$484,13,0)</f>
        <v>1</v>
      </c>
      <c r="S485" s="153" t="str">
        <f>VLOOKUP($F485,'Plan de acci�n consolidado 2025'!$G$4:$X$484,14,0)</f>
        <v>Númerica</v>
      </c>
      <c r="T485" s="153" t="str">
        <f>VLOOKUP($F485,'Plan de acci�n consolidado 2025'!$G$4:$X$484,15,0)</f>
        <v># de Plan de trabajo elaborado / 1 Plan de trabajo a elaborar</v>
      </c>
      <c r="U485" s="182">
        <f>VLOOKUP($F485,'Plan de acci�n consolidado 2025'!$G$4:$X$484,16,0)</f>
        <v>45672</v>
      </c>
      <c r="V485" s="182">
        <f>VLOOKUP($F485,'Plan de acci�n consolidado 2025'!$G$4:$X$484,17,0)</f>
        <v>45703</v>
      </c>
      <c r="W485" s="153" t="str">
        <f>VLOOKUP($F485,'Plan de acci�n consolidado 2025'!$G$4:$X$484,18,0)</f>
        <v>100-SECRETARIA GENERAL;
30-OFICINA ASESORA DE PLANEACIÓN</v>
      </c>
      <c r="X485" s="153">
        <v>4</v>
      </c>
      <c r="Y485" s="153">
        <v>100</v>
      </c>
      <c r="Z485" s="153" t="s">
        <v>2214</v>
      </c>
      <c r="AA485" s="291">
        <v>45686</v>
      </c>
      <c r="AB485" s="292">
        <v>100</v>
      </c>
      <c r="AC485" s="292" t="s">
        <v>2215</v>
      </c>
      <c r="AD485" s="291">
        <v>45686</v>
      </c>
      <c r="AE485" s="292">
        <v>100</v>
      </c>
      <c r="AF485" s="533">
        <v>4</v>
      </c>
    </row>
    <row r="486" spans="1:32" ht="58.5" customHeight="1" thickBot="1" x14ac:dyDescent="0.3">
      <c r="A486" s="30" t="s">
        <v>1103</v>
      </c>
      <c r="B486" s="529" t="s">
        <v>1103</v>
      </c>
      <c r="C486" s="536" t="s">
        <v>2193</v>
      </c>
      <c r="D486" s="537">
        <v>4</v>
      </c>
      <c r="E486" s="537" t="s">
        <v>467</v>
      </c>
      <c r="F486" s="537" t="s">
        <v>1103</v>
      </c>
      <c r="G486" s="537" t="s">
        <v>19</v>
      </c>
      <c r="H486" s="537">
        <v>0</v>
      </c>
      <c r="I486" s="537">
        <v>0</v>
      </c>
      <c r="J486" s="537">
        <v>0</v>
      </c>
      <c r="K486" s="537" t="s">
        <v>19</v>
      </c>
      <c r="L486" s="537">
        <v>0</v>
      </c>
      <c r="M486" s="537" t="s">
        <v>19</v>
      </c>
      <c r="N486" s="537" t="s">
        <v>1100</v>
      </c>
      <c r="O486" s="537" t="s">
        <v>19</v>
      </c>
      <c r="P486" s="537" t="str">
        <f>VLOOKUP($F486,'Plan de acci�n consolidado 2025'!$G$4:$X$484,11,0)</f>
        <v>Ejecutar el plan de trabajo del Programa de Transparencia y Ética Pública</v>
      </c>
      <c r="Q486" s="537">
        <f>VLOOKUP($F486,'Plan de acci�n consolidado 2025'!$G$4:$X$484,12,0)</f>
        <v>80</v>
      </c>
      <c r="R486" s="537">
        <f>VLOOKUP($F486,'Plan de acci�n consolidado 2025'!$G$4:$X$484,13,0)</f>
        <v>100</v>
      </c>
      <c r="S486" s="537" t="str">
        <f>VLOOKUP($F486,'Plan de acci�n consolidado 2025'!$G$4:$X$484,14,0)</f>
        <v>Porcentual</v>
      </c>
      <c r="T486" s="537" t="str">
        <f>VLOOKUP($F486,'Plan de acci�n consolidado 2025'!$G$4:$X$484,15,0)</f>
        <v>% de Plan de trabajo ejecutado / 100% de Plan de trabajo por ejecutar</v>
      </c>
      <c r="U486" s="538">
        <f>VLOOKUP($F486,'Plan de acci�n consolidado 2025'!$G$4:$X$484,16,0)</f>
        <v>45688</v>
      </c>
      <c r="V486" s="538">
        <f>VLOOKUP($F486,'Plan de acci�n consolidado 2025'!$G$4:$X$484,17,0)</f>
        <v>46013</v>
      </c>
      <c r="W486" s="537" t="str">
        <f>VLOOKUP($F486,'Plan de acci�n consolidado 2025'!$G$4:$X$484,18,0)</f>
        <v>100-SECRETARIA GENERAL;
30-OFICINA ASESORA DE PLANEACIÓN</v>
      </c>
      <c r="X486" s="537">
        <v>16</v>
      </c>
      <c r="Y486" s="537">
        <v>50</v>
      </c>
      <c r="Z486" s="537" t="s">
        <v>2216</v>
      </c>
      <c r="AA486" s="539"/>
      <c r="AB486" s="540">
        <v>50</v>
      </c>
      <c r="AC486" s="540" t="s">
        <v>2215</v>
      </c>
      <c r="AD486" s="539"/>
      <c r="AE486" s="540">
        <v>0</v>
      </c>
      <c r="AF486" s="541">
        <v>8</v>
      </c>
    </row>
  </sheetData>
  <autoFilter ref="A5:XFD5" xr:uid="{42FF16A9-EC1A-4B95-B996-96DF87FDE5DF}"/>
  <mergeCells count="2">
    <mergeCell ref="Y4:AA4"/>
    <mergeCell ref="AB4:AF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CF3A1-0F57-454D-9148-9DA532812E24}">
  <sheetPr>
    <tabColor rgb="FFFF0000"/>
  </sheetPr>
  <dimension ref="A1:AA491"/>
  <sheetViews>
    <sheetView topLeftCell="R1" zoomScale="115" zoomScaleNormal="115" workbookViewId="0">
      <selection activeCell="V4" sqref="V4"/>
    </sheetView>
  </sheetViews>
  <sheetFormatPr baseColWidth="10" defaultColWidth="9.140625" defaultRowHeight="15" x14ac:dyDescent="0.25"/>
  <cols>
    <col min="1" max="1" width="8.28515625" style="30" bestFit="1" customWidth="1"/>
    <col min="2" max="2" width="22.7109375" style="30" customWidth="1"/>
    <col min="3" max="4" width="24.42578125" style="30" customWidth="1"/>
    <col min="5" max="5" width="47.42578125" style="30" customWidth="1"/>
    <col min="6" max="6" width="42.7109375" style="30" customWidth="1"/>
    <col min="7" max="7" width="18.7109375" style="30" customWidth="1"/>
    <col min="8" max="8" width="47.28515625" style="30" customWidth="1"/>
    <col min="9" max="9" width="12.42578125" style="30" customWidth="1"/>
    <col min="10" max="10" width="15.5703125" style="30" customWidth="1"/>
    <col min="11" max="11" width="13.42578125" style="158" customWidth="1"/>
    <col min="12" max="12" width="16.5703125" style="158" customWidth="1"/>
    <col min="13" max="13" width="61.85546875" style="30" customWidth="1"/>
    <col min="14" max="15" width="17.5703125" style="30" customWidth="1"/>
    <col min="16" max="16" width="30.85546875" style="30" customWidth="1"/>
    <col min="17" max="17" width="48.28515625" style="30" customWidth="1"/>
    <col min="18" max="18" width="9.140625" style="30"/>
    <col min="19" max="19" width="23.28515625" style="30" customWidth="1"/>
    <col min="20" max="20" width="19.28515625" style="30" customWidth="1"/>
    <col min="21" max="21" width="29.42578125" style="30" customWidth="1"/>
    <col min="22" max="22" width="17.42578125" style="30" customWidth="1"/>
    <col min="23" max="23" width="15.7109375" style="30" customWidth="1"/>
    <col min="24" max="24" width="12.7109375" style="30" customWidth="1"/>
    <col min="25" max="25" width="19.5703125" style="30" customWidth="1"/>
    <col min="26" max="26" width="14.140625" style="30" customWidth="1"/>
    <col min="27" max="27" width="20.140625" style="30" customWidth="1"/>
    <col min="28" max="16384" width="9.140625" style="30"/>
  </cols>
  <sheetData>
    <row r="1" spans="1:27" ht="15.75" thickBot="1" x14ac:dyDescent="0.3">
      <c r="A1" s="30">
        <v>1</v>
      </c>
      <c r="B1" s="30">
        <v>2</v>
      </c>
      <c r="C1" s="30">
        <v>3</v>
      </c>
      <c r="D1" s="30">
        <v>4</v>
      </c>
      <c r="E1" s="30">
        <v>5</v>
      </c>
      <c r="F1" s="30">
        <v>6</v>
      </c>
      <c r="G1" s="30">
        <v>7</v>
      </c>
      <c r="H1" s="30">
        <v>8</v>
      </c>
      <c r="I1" s="30">
        <v>9</v>
      </c>
      <c r="J1" s="30">
        <v>10</v>
      </c>
      <c r="K1" s="158">
        <v>11</v>
      </c>
      <c r="L1" s="158">
        <v>12</v>
      </c>
      <c r="M1" s="30">
        <v>13</v>
      </c>
      <c r="N1" s="30">
        <v>14</v>
      </c>
      <c r="O1" s="30">
        <v>15</v>
      </c>
      <c r="P1" s="30">
        <v>16</v>
      </c>
      <c r="Q1" s="30">
        <v>17</v>
      </c>
    </row>
    <row r="2" spans="1:27" ht="31.5" x14ac:dyDescent="0.25">
      <c r="A2" s="72" t="s">
        <v>452</v>
      </c>
      <c r="B2" s="73"/>
      <c r="C2" s="80" t="s">
        <v>1511</v>
      </c>
      <c r="D2" s="80" t="s">
        <v>1729</v>
      </c>
      <c r="E2" s="80" t="s">
        <v>1730</v>
      </c>
      <c r="F2" s="80" t="s">
        <v>0</v>
      </c>
      <c r="G2" s="74" t="s">
        <v>1</v>
      </c>
      <c r="H2" s="74" t="s">
        <v>2</v>
      </c>
      <c r="I2" s="74" t="s">
        <v>3</v>
      </c>
      <c r="J2" s="74" t="s">
        <v>4</v>
      </c>
      <c r="K2" s="75" t="s">
        <v>5</v>
      </c>
      <c r="L2" s="75" t="s">
        <v>6</v>
      </c>
      <c r="M2" s="76" t="s">
        <v>7</v>
      </c>
      <c r="N2" s="80" t="s">
        <v>1432</v>
      </c>
      <c r="O2" s="80" t="s">
        <v>1486</v>
      </c>
      <c r="P2" s="80" t="s">
        <v>1484</v>
      </c>
      <c r="Q2" s="80" t="s">
        <v>1504</v>
      </c>
      <c r="S2" s="72" t="s">
        <v>452</v>
      </c>
      <c r="U2" s="80" t="s">
        <v>1511</v>
      </c>
      <c r="V2" s="30" t="s">
        <v>1748</v>
      </c>
      <c r="W2" s="30" t="s">
        <v>1749</v>
      </c>
      <c r="X2" s="30" t="s">
        <v>1750</v>
      </c>
      <c r="Y2" s="30" t="s">
        <v>1751</v>
      </c>
      <c r="Z2" s="30" t="s">
        <v>1806</v>
      </c>
      <c r="AA2" s="30" t="s">
        <v>1807</v>
      </c>
    </row>
    <row r="3" spans="1:27" x14ac:dyDescent="0.25">
      <c r="A3" s="78" t="s">
        <v>461</v>
      </c>
      <c r="B3" s="78" t="str">
        <f>VLOOKUP(A3,'PAI 2025 GPS rempl2)'!$A$3:$E$505,4,0)</f>
        <v>Producto</v>
      </c>
      <c r="C3" s="79" t="s">
        <v>1513</v>
      </c>
      <c r="D3" s="79" t="s">
        <v>1512</v>
      </c>
      <c r="E3" s="79" t="s">
        <v>464</v>
      </c>
      <c r="F3" s="79" t="s">
        <v>59</v>
      </c>
      <c r="G3" s="79" t="str">
        <f>VLOOKUP(A3,'PAI 2025 GPS rempl2)'!$E$4:$L$504,8,0)</f>
        <v>N/A</v>
      </c>
      <c r="H3" s="79" t="str">
        <f>VLOOKUP(A3,'PAI 2025 GPS rempl2)'!$A$4:$V$504,15,0)</f>
        <v>Plan anual de Previsión de Recursos Humanos, Elaborado y publicado en la página web de la SIC e Intrasic (Documento del Plan anual de Previsión de Recursos Humanos)</v>
      </c>
      <c r="I3" s="79">
        <f>VLOOKUP(A3,'PAI 2025 GPS rempl2)'!$A$4:$V$504,17,0)</f>
        <v>1</v>
      </c>
      <c r="J3" s="79" t="str">
        <f>VLOOKUP(A3,'PAI 2025 GPS rempl2)'!$A$4:$V$504,18,0)</f>
        <v>Númerica</v>
      </c>
      <c r="K3" s="159">
        <f>VLOOKUP(A3,'PAI 2025 GPS rempl2)'!$A$4:$V$504,20,0)</f>
        <v>45672</v>
      </c>
      <c r="L3" s="159">
        <f>VLOOKUP(A3,'PAI 2025 GPS rempl2)'!$A$4:$V$504,21,0)</f>
        <v>45688</v>
      </c>
      <c r="M3" s="79" t="str">
        <f>VLOOKUP(A3,'PAI 2025 GPS rempl2)'!$A$4:$V$504,22,0)</f>
        <v>111-GRUPO DE TRABAJO DE ADMINISTRACIÓN DE PERSONAL</v>
      </c>
      <c r="N3" s="79" t="s">
        <v>1731</v>
      </c>
      <c r="O3" s="79" t="s">
        <v>1389</v>
      </c>
      <c r="P3" s="79" t="s">
        <v>1536</v>
      </c>
      <c r="Q3" s="79" t="s">
        <v>1487</v>
      </c>
      <c r="S3" s="78" t="s">
        <v>461</v>
      </c>
      <c r="T3" s="78" t="str">
        <f>VLOOKUP(A3,'PAI 2025 GPS rempl2)'!$A$3:$E$505,4,0)</f>
        <v>Producto</v>
      </c>
      <c r="U3" s="79" t="s">
        <v>1513</v>
      </c>
      <c r="V3" s="30">
        <f>VLOOKUP(S3,'PAI 2025 GPS rempl2)'!$E$4:$P$504,12,0)</f>
        <v>20</v>
      </c>
      <c r="W3" s="30">
        <f>+(V3*100)/($V$3+$V$6+$V$9+$V$38+$V$43+$V$46+$V$49+$V$53+$V$57)</f>
        <v>10</v>
      </c>
      <c r="Z3" s="30" t="s">
        <v>1047</v>
      </c>
      <c r="AA3" s="152" t="s">
        <v>1801</v>
      </c>
    </row>
    <row r="4" spans="1:27" x14ac:dyDescent="0.25">
      <c r="A4" s="78" t="s">
        <v>468</v>
      </c>
      <c r="B4" s="78" t="str">
        <f>VLOOKUP(A4,'PAI 2025 GPS rempl2)'!$A$3:$E$505,4,0)</f>
        <v>Actividad propia</v>
      </c>
      <c r="C4" s="79" t="s">
        <v>1513</v>
      </c>
      <c r="D4" s="79" t="s">
        <v>1512</v>
      </c>
      <c r="E4" s="79" t="s">
        <v>464</v>
      </c>
      <c r="F4" s="79"/>
      <c r="G4" s="79" t="str">
        <f>VLOOKUP(A4,'PAI 2025 GPS rempl2)'!$E$4:$L$504,8,0)</f>
        <v>N/A</v>
      </c>
      <c r="H4" s="79" t="str">
        <f>VLOOKUP(A4,'PAI 2025 GPS rempl2)'!$A$4:$V$504,15,0)</f>
        <v>Elaborar el Plan anual de Previsión de Recursos Humanos (Único entregable) (Documento del Plan anual de Previsión de Recursos Humanos)</v>
      </c>
      <c r="I4" s="79">
        <f>VLOOKUP(A4,'PAI 2025 GPS rempl2)'!$A$4:$V$504,17,0)</f>
        <v>1</v>
      </c>
      <c r="J4" s="79" t="str">
        <f>VLOOKUP(A4,'PAI 2025 GPS rempl2)'!$A$4:$V$504,18,0)</f>
        <v>Númerica</v>
      </c>
      <c r="K4" s="159">
        <f>VLOOKUP(A4,'PAI 2025 GPS rempl2)'!$A$4:$V$504,20,0)</f>
        <v>45672</v>
      </c>
      <c r="L4" s="159">
        <f>VLOOKUP(A4,'PAI 2025 GPS rempl2)'!$A$4:$V$504,21,0)</f>
        <v>45688</v>
      </c>
      <c r="M4" s="79" t="str">
        <f>VLOOKUP(A4,'PAI 2025 GPS rempl2)'!$A$4:$V$504,22,0)</f>
        <v>111-GRUPO DE TRABAJO DE ADMINISTRACIÓN DE PERSONAL</v>
      </c>
      <c r="N4" s="79"/>
      <c r="O4" s="79"/>
      <c r="P4" s="79"/>
      <c r="Q4" s="79"/>
      <c r="S4" s="78" t="s">
        <v>468</v>
      </c>
      <c r="T4" s="78" t="str">
        <f>VLOOKUP(A4,'PAI 2025 GPS rempl2)'!$A$3:$E$505,4,0)</f>
        <v>Actividad propia</v>
      </c>
      <c r="U4" s="79" t="s">
        <v>1513</v>
      </c>
      <c r="V4" s="30">
        <f>VLOOKUP(S4,'PAI 2025 GPS rempl2)'!$E$4:$P$504,12,0)</f>
        <v>50</v>
      </c>
      <c r="W4" s="143">
        <f>+(V4*100)/($V$4+$V$5+$V$7+$V$8+$V$10+$V$11+$V$12+$V$39+$V$40+$V$41+$V$42+$V$44+$V$45+$V$47+$V$48+$V$50+$V$51+$V$52+$V$54+$V$55+$V$56+$V$58+$V$59)</f>
        <v>5.5555555555555554</v>
      </c>
      <c r="Z4" s="30" t="s">
        <v>1048</v>
      </c>
      <c r="AA4" s="152" t="s">
        <v>1771</v>
      </c>
    </row>
    <row r="5" spans="1:27" x14ac:dyDescent="0.25">
      <c r="A5" s="78" t="s">
        <v>470</v>
      </c>
      <c r="B5" s="78" t="str">
        <f>VLOOKUP(A5,'PAI 2025 GPS rempl2)'!$A$3:$E$505,4,0)</f>
        <v>Actividad propia</v>
      </c>
      <c r="C5" s="79" t="s">
        <v>1513</v>
      </c>
      <c r="D5" s="79" t="s">
        <v>1512</v>
      </c>
      <c r="E5" s="79" t="s">
        <v>464</v>
      </c>
      <c r="F5" s="79"/>
      <c r="G5" s="79" t="str">
        <f>VLOOKUP(A5,'PAI 2025 GPS rempl2)'!$E$4:$L$504,8,0)</f>
        <v>N/A</v>
      </c>
      <c r="H5" s="79" t="str">
        <f>VLOOKUP(A5,'PAI 2025 GPS rempl2)'!$A$4:$V$504,15,0)</f>
        <v>Publicar el Plan anual de Previsión de Recursos Humanos (Único entregable) (Captura de pantalla de la publicación en la página web de la SIC e Intrasic)</v>
      </c>
      <c r="I5" s="79">
        <f>VLOOKUP(A5,'PAI 2025 GPS rempl2)'!$A$4:$V$504,17,0)</f>
        <v>1</v>
      </c>
      <c r="J5" s="79" t="str">
        <f>VLOOKUP(A5,'PAI 2025 GPS rempl2)'!$A$4:$V$504,18,0)</f>
        <v>Númerica</v>
      </c>
      <c r="K5" s="159">
        <f>VLOOKUP(A5,'PAI 2025 GPS rempl2)'!$A$4:$V$504,20,0)</f>
        <v>45672</v>
      </c>
      <c r="L5" s="159">
        <f>VLOOKUP(A5,'PAI 2025 GPS rempl2)'!$A$4:$V$504,21,0)</f>
        <v>45688</v>
      </c>
      <c r="M5" s="79" t="str">
        <f>VLOOKUP(A5,'PAI 2025 GPS rempl2)'!$A$4:$V$504,22,0)</f>
        <v>111-GRUPO DE TRABAJO DE ADMINISTRACIÓN DE PERSONAL</v>
      </c>
      <c r="N5" s="79"/>
      <c r="O5" s="79"/>
      <c r="P5" s="79"/>
      <c r="Q5" s="79"/>
      <c r="S5" s="78" t="s">
        <v>470</v>
      </c>
      <c r="T5" s="78" t="str">
        <f>VLOOKUP(A5,'PAI 2025 GPS rempl2)'!$A$3:$E$505,4,0)</f>
        <v>Actividad propia</v>
      </c>
      <c r="U5" s="79" t="s">
        <v>1513</v>
      </c>
      <c r="V5" s="30">
        <f>VLOOKUP(S5,'PAI 2025 GPS rempl2)'!$E$4:$P$504,12,0)</f>
        <v>50</v>
      </c>
      <c r="W5" s="143">
        <f>+(V5*100)/($V$4+$V$5+$V$7+$V$8+$V$10+$V$11+$V$12+$V$39+$V$40+$V$41+$V$42+$V$44+$V$45+$V$47+$V$48+$V$50+$V$51+$V$52+$V$54+$V$55+$V$56+$V$58+$V$59)</f>
        <v>5.5555555555555554</v>
      </c>
      <c r="Z5" s="30" t="s">
        <v>1049</v>
      </c>
      <c r="AA5" s="152" t="s">
        <v>1772</v>
      </c>
    </row>
    <row r="6" spans="1:27" x14ac:dyDescent="0.25">
      <c r="A6" s="78" t="s">
        <v>472</v>
      </c>
      <c r="B6" s="78" t="str">
        <f>VLOOKUP(A6,'PAI 2025 GPS rempl2)'!$A$3:$E$505,4,0)</f>
        <v>Producto</v>
      </c>
      <c r="C6" s="79" t="s">
        <v>1513</v>
      </c>
      <c r="D6" s="79" t="s">
        <v>1512</v>
      </c>
      <c r="E6" s="79" t="s">
        <v>464</v>
      </c>
      <c r="F6" s="79" t="s">
        <v>59</v>
      </c>
      <c r="G6" s="79" t="str">
        <f>VLOOKUP(A6,'PAI 2025 GPS rempl2)'!$E$4:$L$504,8,0)</f>
        <v>N/A</v>
      </c>
      <c r="H6" s="79" t="str">
        <f>VLOOKUP(A6,'PAI 2025 GPS rempl2)'!$A$4:$V$504,15,0)</f>
        <v>Plan anual de Vacantes, Elaborado y publicado en la página web de la SIC e Intrasic (Documento del Plan anual de Vacantes)</v>
      </c>
      <c r="I6" s="79">
        <f>VLOOKUP(A6,'PAI 2025 GPS rempl2)'!$A$4:$V$504,17,0)</f>
        <v>1</v>
      </c>
      <c r="J6" s="79" t="str">
        <f>VLOOKUP(A6,'PAI 2025 GPS rempl2)'!$A$4:$V$504,18,0)</f>
        <v>Númerica</v>
      </c>
      <c r="K6" s="159">
        <f>VLOOKUP(A6,'PAI 2025 GPS rempl2)'!$A$4:$V$504,20,0)</f>
        <v>45672</v>
      </c>
      <c r="L6" s="159">
        <f>VLOOKUP(A6,'PAI 2025 GPS rempl2)'!$A$4:$V$504,21,0)</f>
        <v>45688</v>
      </c>
      <c r="M6" s="79" t="str">
        <f>VLOOKUP(A6,'PAI 2025 GPS rempl2)'!$A$4:$V$504,22,0)</f>
        <v>111-GRUPO DE TRABAJO DE ADMINISTRACIÓN DE PERSONAL</v>
      </c>
      <c r="N6" s="79" t="s">
        <v>1731</v>
      </c>
      <c r="O6" s="79" t="s">
        <v>1389</v>
      </c>
      <c r="P6" s="79" t="s">
        <v>1536</v>
      </c>
      <c r="Q6" s="79" t="s">
        <v>1487</v>
      </c>
      <c r="S6" s="78" t="s">
        <v>472</v>
      </c>
      <c r="T6" s="78" t="str">
        <f>VLOOKUP(A6,'PAI 2025 GPS rempl2)'!$A$3:$E$505,4,0)</f>
        <v>Producto</v>
      </c>
      <c r="U6" s="79" t="s">
        <v>1513</v>
      </c>
      <c r="V6" s="30">
        <f>VLOOKUP(S6,'PAI 2025 GPS rempl2)'!$E$4:$P$504,12,0)</f>
        <v>20</v>
      </c>
      <c r="W6" s="30">
        <f>+(V6*100)/($V$3+$V$6+$V$9+$V$38+$V$43+$V$46+$V$49+$V$53+$V$57)</f>
        <v>10</v>
      </c>
      <c r="Z6" s="30" t="s">
        <v>1050</v>
      </c>
      <c r="AA6" s="152" t="s">
        <v>1771</v>
      </c>
    </row>
    <row r="7" spans="1:27" x14ac:dyDescent="0.25">
      <c r="A7" s="78" t="s">
        <v>474</v>
      </c>
      <c r="B7" s="78" t="str">
        <f>VLOOKUP(A7,'PAI 2025 GPS rempl2)'!$A$3:$E$505,4,0)</f>
        <v>Actividad propia</v>
      </c>
      <c r="C7" s="79" t="s">
        <v>1513</v>
      </c>
      <c r="D7" s="79" t="s">
        <v>1512</v>
      </c>
      <c r="E7" s="79" t="s">
        <v>464</v>
      </c>
      <c r="F7" s="79"/>
      <c r="G7" s="79" t="str">
        <f>VLOOKUP(A7,'PAI 2025 GPS rempl2)'!$E$4:$L$504,8,0)</f>
        <v>N/A</v>
      </c>
      <c r="H7" s="79" t="str">
        <f>VLOOKUP(A7,'PAI 2025 GPS rempl2)'!$A$4:$V$504,15,0)</f>
        <v>Elaborar el Plan anual de Vacantes (Único entregable) (Documento del Plan anual de Vacantes)</v>
      </c>
      <c r="I7" s="79">
        <f>VLOOKUP(A7,'PAI 2025 GPS rempl2)'!$A$4:$V$504,17,0)</f>
        <v>1</v>
      </c>
      <c r="J7" s="79" t="str">
        <f>VLOOKUP(A7,'PAI 2025 GPS rempl2)'!$A$4:$V$504,18,0)</f>
        <v>Númerica</v>
      </c>
      <c r="K7" s="159">
        <f>VLOOKUP(A7,'PAI 2025 GPS rempl2)'!$A$4:$V$504,20,0)</f>
        <v>45672</v>
      </c>
      <c r="L7" s="159">
        <f>VLOOKUP(A7,'PAI 2025 GPS rempl2)'!$A$4:$V$504,21,0)</f>
        <v>45688</v>
      </c>
      <c r="M7" s="79" t="str">
        <f>VLOOKUP(A7,'PAI 2025 GPS rempl2)'!$A$4:$V$504,22,0)</f>
        <v>111-GRUPO DE TRABAJO DE ADMINISTRACIÓN DE PERSONAL</v>
      </c>
      <c r="N7" s="79"/>
      <c r="O7" s="79"/>
      <c r="P7" s="79"/>
      <c r="Q7" s="79"/>
      <c r="S7" s="78" t="s">
        <v>474</v>
      </c>
      <c r="T7" s="78" t="str">
        <f>VLOOKUP(A7,'PAI 2025 GPS rempl2)'!$A$3:$E$505,4,0)</f>
        <v>Actividad propia</v>
      </c>
      <c r="U7" s="79" t="s">
        <v>1513</v>
      </c>
      <c r="V7" s="30">
        <f>VLOOKUP(S7,'PAI 2025 GPS rempl2)'!$E$4:$P$504,12,0)</f>
        <v>50</v>
      </c>
      <c r="W7" s="143">
        <f t="shared" ref="W7:W8" si="0">+(V7*100)/($V$4+$V$5+$V$7+$V$8+$V$10+$V$11+$V$12+$V$39+$V$40+$V$41+$V$42+$V$44+$V$45+$V$47+$V$48+$V$50+$V$51+$V$52+$V$54+$V$55+$V$56+$V$58+$V$59)</f>
        <v>5.5555555555555554</v>
      </c>
      <c r="Z7" s="30" t="s">
        <v>1051</v>
      </c>
      <c r="AA7" s="152" t="s">
        <v>1771</v>
      </c>
    </row>
    <row r="8" spans="1:27" x14ac:dyDescent="0.25">
      <c r="A8" s="78" t="s">
        <v>476</v>
      </c>
      <c r="B8" s="78" t="str">
        <f>VLOOKUP(A8,'PAI 2025 GPS rempl2)'!$A$3:$E$505,4,0)</f>
        <v>Actividad propia</v>
      </c>
      <c r="C8" s="79" t="s">
        <v>1513</v>
      </c>
      <c r="D8" s="79" t="s">
        <v>1512</v>
      </c>
      <c r="E8" s="79" t="s">
        <v>464</v>
      </c>
      <c r="F8" s="79"/>
      <c r="G8" s="79" t="str">
        <f>VLOOKUP(A8,'PAI 2025 GPS rempl2)'!$E$4:$L$504,8,0)</f>
        <v>N/A</v>
      </c>
      <c r="H8" s="79" t="str">
        <f>VLOOKUP(A8,'PAI 2025 GPS rempl2)'!$A$4:$V$504,15,0)</f>
        <v>Publicar el Plan anual de Vacantes (Único entregable) (Captura de pantalla de la publicación en la página web de la SIC e Intrasic)</v>
      </c>
      <c r="I8" s="79">
        <f>VLOOKUP(A8,'PAI 2025 GPS rempl2)'!$A$4:$V$504,17,0)</f>
        <v>1</v>
      </c>
      <c r="J8" s="79" t="str">
        <f>VLOOKUP(A8,'PAI 2025 GPS rempl2)'!$A$4:$V$504,18,0)</f>
        <v>Númerica</v>
      </c>
      <c r="K8" s="159">
        <f>VLOOKUP(A8,'PAI 2025 GPS rempl2)'!$A$4:$V$504,20,0)</f>
        <v>45672</v>
      </c>
      <c r="L8" s="159">
        <f>VLOOKUP(A8,'PAI 2025 GPS rempl2)'!$A$4:$V$504,21,0)</f>
        <v>45688</v>
      </c>
      <c r="M8" s="79" t="str">
        <f>VLOOKUP(A8,'PAI 2025 GPS rempl2)'!$A$4:$V$504,22,0)</f>
        <v>111-GRUPO DE TRABAJO DE ADMINISTRACIÓN DE PERSONAL</v>
      </c>
      <c r="N8" s="79"/>
      <c r="O8" s="79"/>
      <c r="P8" s="79"/>
      <c r="Q8" s="79"/>
      <c r="S8" s="78" t="s">
        <v>476</v>
      </c>
      <c r="T8" s="78" t="str">
        <f>VLOOKUP(A8,'PAI 2025 GPS rempl2)'!$A$3:$E$505,4,0)</f>
        <v>Actividad propia</v>
      </c>
      <c r="U8" s="79" t="s">
        <v>1513</v>
      </c>
      <c r="V8" s="30">
        <f>VLOOKUP(S8,'PAI 2025 GPS rempl2)'!$E$4:$P$504,12,0)</f>
        <v>50</v>
      </c>
      <c r="W8" s="143">
        <f t="shared" si="0"/>
        <v>5.5555555555555554</v>
      </c>
      <c r="Z8" s="30" t="s">
        <v>1052</v>
      </c>
      <c r="AA8" s="152" t="s">
        <v>1772</v>
      </c>
    </row>
    <row r="9" spans="1:27" x14ac:dyDescent="0.25">
      <c r="A9" s="78" t="s">
        <v>478</v>
      </c>
      <c r="B9" s="78" t="str">
        <f>VLOOKUP(A9,'PAI 2025 GPS rempl2)'!$A$3:$E$505,4,0)</f>
        <v>Producto</v>
      </c>
      <c r="C9" s="79" t="s">
        <v>1513</v>
      </c>
      <c r="D9" s="79" t="s">
        <v>1512</v>
      </c>
      <c r="E9" s="79" t="s">
        <v>464</v>
      </c>
      <c r="F9" s="79" t="s">
        <v>12</v>
      </c>
      <c r="G9" s="79" t="str">
        <f>VLOOKUP(A9,'PAI 2025 GPS rempl2)'!$E$4:$L$504,8,0)</f>
        <v>C-3599-0200-0005-53105b</v>
      </c>
      <c r="H9" s="79" t="str">
        <f>VLOOKUP(A9,'PAI 2025 GPS rempl2)'!$A$4:$V$504,15,0)</f>
        <v>Estrategia que permita la continuidad en la prestación de servicio,  la garantía del bienestar integral y la adecuada gestión del conocimiento, implementada  (Herramienta tecnológica para retención del conocimiento)</v>
      </c>
      <c r="I9" s="79">
        <f>VLOOKUP(A9,'PAI 2025 GPS rempl2)'!$A$4:$V$504,17,0)</f>
        <v>1</v>
      </c>
      <c r="J9" s="79" t="str">
        <f>VLOOKUP(A9,'PAI 2025 GPS rempl2)'!$A$4:$V$504,18,0)</f>
        <v>Númerica</v>
      </c>
      <c r="K9" s="159">
        <f>VLOOKUP(A9,'PAI 2025 GPS rempl2)'!$A$4:$V$504,20,0)</f>
        <v>45659</v>
      </c>
      <c r="L9" s="159">
        <f>VLOOKUP(A9,'PAI 2025 GPS rempl2)'!$A$4:$V$504,21,0)</f>
        <v>46010</v>
      </c>
      <c r="M9" s="79" t="str">
        <f>VLOOKUP(A9,'PAI 2025 GPS rempl2)'!$A$4:$V$504,22,0)</f>
        <v>111-GRUPO DE TRABAJO DE ADMINISTRACIÓN DE PERSONAL;
20-OFICINA DE TECNOLOGÍA E INFORMÁTICA;
73-GRUPO DE TRABAJO DE COMUNICACION</v>
      </c>
      <c r="N9" s="79" t="s">
        <v>1390</v>
      </c>
      <c r="O9" s="79" t="s">
        <v>1391</v>
      </c>
      <c r="P9" s="79">
        <v>0</v>
      </c>
      <c r="Q9" s="79" t="s">
        <v>1487</v>
      </c>
      <c r="S9" s="78" t="s">
        <v>478</v>
      </c>
      <c r="T9" s="78" t="str">
        <f>VLOOKUP(A9,'PAI 2025 GPS rempl2)'!$A$3:$E$505,4,0)</f>
        <v>Producto</v>
      </c>
      <c r="U9" s="79" t="s">
        <v>1513</v>
      </c>
      <c r="V9" s="30">
        <f>VLOOKUP(S9,'PAI 2025 GPS rempl2)'!$E$4:$P$504,12,0)</f>
        <v>60</v>
      </c>
      <c r="W9" s="30">
        <f>+(V9*100)/($V$3+$V$6+$V$9+$V$38+$V$43+$V$46+$V$49+$V$53+$V$57)</f>
        <v>30</v>
      </c>
      <c r="Z9" s="30" t="s">
        <v>1053</v>
      </c>
      <c r="AA9" s="152" t="s">
        <v>1771</v>
      </c>
    </row>
    <row r="10" spans="1:27" x14ac:dyDescent="0.25">
      <c r="A10" s="78" t="s">
        <v>483</v>
      </c>
      <c r="B10" s="78" t="str">
        <f>VLOOKUP(A10,'PAI 2025 GPS rempl2)'!$A$3:$E$505,4,0)</f>
        <v>Actividad propia</v>
      </c>
      <c r="C10" s="79" t="s">
        <v>1513</v>
      </c>
      <c r="D10" s="79" t="s">
        <v>1512</v>
      </c>
      <c r="E10" s="79" t="s">
        <v>464</v>
      </c>
      <c r="F10" s="79"/>
      <c r="G10" s="79" t="str">
        <f>VLOOKUP(A10,'PAI 2025 GPS rempl2)'!$E$4:$L$504,8,0)</f>
        <v>N/A</v>
      </c>
      <c r="H10" s="79" t="str">
        <f>VLOOKUP(A10,'PAI 2025 GPS rempl2)'!$A$4:$V$504,15,0)</f>
        <v>Implementar una herramienta tecnológica para retención del conocimiento de los servidores públicos  de la entidad por retiro.  (Manual de usuario y acta de entrega de la herramienta)</v>
      </c>
      <c r="I10" s="79">
        <f>VLOOKUP(A10,'PAI 2025 GPS rempl2)'!$A$4:$V$504,17,0)</f>
        <v>2</v>
      </c>
      <c r="J10" s="79" t="str">
        <f>VLOOKUP(A10,'PAI 2025 GPS rempl2)'!$A$4:$V$504,18,0)</f>
        <v>Númerica</v>
      </c>
      <c r="K10" s="159">
        <f>VLOOKUP(A10,'PAI 2025 GPS rempl2)'!$A$4:$V$504,20,0)</f>
        <v>45659</v>
      </c>
      <c r="L10" s="159">
        <f>VLOOKUP(A10,'PAI 2025 GPS rempl2)'!$A$4:$V$504,21,0)</f>
        <v>45716</v>
      </c>
      <c r="M10" s="79" t="str">
        <f>VLOOKUP(A10,'PAI 2025 GPS rempl2)'!$A$4:$V$504,22,0)</f>
        <v>111-GRUPO DE TRABAJO DE ADMINISTRACIÓN DE PERSONAL;
20-OFICINA DE TECNOLOGÍA E INFORMÁTICA</v>
      </c>
      <c r="N10" s="79"/>
      <c r="O10" s="79"/>
      <c r="P10" s="79"/>
      <c r="Q10" s="79"/>
      <c r="S10" s="78" t="s">
        <v>483</v>
      </c>
      <c r="T10" s="78" t="str">
        <f>VLOOKUP(A10,'PAI 2025 GPS rempl2)'!$A$3:$E$505,4,0)</f>
        <v>Actividad propia</v>
      </c>
      <c r="U10" s="79" t="s">
        <v>1513</v>
      </c>
      <c r="V10" s="30">
        <f>VLOOKUP(S10,'PAI 2025 GPS rempl2)'!$E$4:$P$504,12,0)</f>
        <v>50</v>
      </c>
      <c r="W10" s="143">
        <f t="shared" ref="W10:W12" si="1">+(V10*100)/($V$4+$V$5+$V$7+$V$8+$V$10+$V$11+$V$12+$V$39+$V$40+$V$41+$V$42+$V$44+$V$45+$V$47+$V$48+$V$50+$V$51+$V$52+$V$54+$V$55+$V$56+$V$58+$V$59)</f>
        <v>5.5555555555555554</v>
      </c>
      <c r="Z10" s="30" t="s">
        <v>1356</v>
      </c>
      <c r="AA10" s="152" t="s">
        <v>1771</v>
      </c>
    </row>
    <row r="11" spans="1:27" x14ac:dyDescent="0.25">
      <c r="A11" s="78" t="s">
        <v>486</v>
      </c>
      <c r="B11" s="78" t="str">
        <f>VLOOKUP(A11,'PAI 2025 GPS rempl2)'!$A$3:$E$505,4,0)</f>
        <v>Actividad propia</v>
      </c>
      <c r="C11" s="79" t="s">
        <v>1513</v>
      </c>
      <c r="D11" s="79" t="s">
        <v>1512</v>
      </c>
      <c r="E11" s="79" t="s">
        <v>464</v>
      </c>
      <c r="F11" s="79"/>
      <c r="G11" s="79" t="str">
        <f>VLOOKUP(A11,'PAI 2025 GPS rempl2)'!$E$4:$L$504,8,0)</f>
        <v>N/A</v>
      </c>
      <c r="H11" s="79" t="str">
        <f>VLOOKUP(A11,'PAI 2025 GPS rempl2)'!$A$4:$V$504,15,0)</f>
        <v>Fomentar la apropiación de la herramienta a través de un recurso pedagógico y la encuesta de satisfacción   (Video didáctico para el diligenciamiento de la herramienta y resultados  de la encuesta de satisfacción)</v>
      </c>
      <c r="I11" s="79">
        <f>VLOOKUP(A11,'PAI 2025 GPS rempl2)'!$A$4:$V$504,17,0)</f>
        <v>2</v>
      </c>
      <c r="J11" s="79" t="str">
        <f>VLOOKUP(A11,'PAI 2025 GPS rempl2)'!$A$4:$V$504,18,0)</f>
        <v>Númerica</v>
      </c>
      <c r="K11" s="159">
        <f>VLOOKUP(A11,'PAI 2025 GPS rempl2)'!$A$4:$V$504,20,0)</f>
        <v>45691</v>
      </c>
      <c r="L11" s="159">
        <f>VLOOKUP(A11,'PAI 2025 GPS rempl2)'!$A$4:$V$504,21,0)</f>
        <v>46010</v>
      </c>
      <c r="M11" s="79" t="str">
        <f>VLOOKUP(A11,'PAI 2025 GPS rempl2)'!$A$4:$V$504,22,0)</f>
        <v>111-GRUPO DE TRABAJO DE ADMINISTRACIÓN DE PERSONAL;
20-OFICINA DE TECNOLOGÍA E INFORMÁTICA;
73-GRUPO DE TRABAJO DE COMUNICACION</v>
      </c>
      <c r="N11" s="79"/>
      <c r="O11" s="79"/>
      <c r="P11" s="79"/>
      <c r="Q11" s="79"/>
      <c r="S11" s="78" t="s">
        <v>486</v>
      </c>
      <c r="T11" s="78" t="str">
        <f>VLOOKUP(A11,'PAI 2025 GPS rempl2)'!$A$3:$E$505,4,0)</f>
        <v>Actividad propia</v>
      </c>
      <c r="U11" s="79" t="s">
        <v>1513</v>
      </c>
      <c r="V11" s="30">
        <f>VLOOKUP(S11,'PAI 2025 GPS rempl2)'!$E$4:$P$504,12,0)</f>
        <v>25</v>
      </c>
      <c r="W11" s="143">
        <f t="shared" si="1"/>
        <v>2.7777777777777777</v>
      </c>
      <c r="Z11" s="30" t="s">
        <v>1357</v>
      </c>
      <c r="AA11" s="152" t="s">
        <v>1771</v>
      </c>
    </row>
    <row r="12" spans="1:27" x14ac:dyDescent="0.25">
      <c r="A12" s="78" t="s">
        <v>488</v>
      </c>
      <c r="B12" s="78" t="str">
        <f>VLOOKUP(A12,'PAI 2025 GPS rempl2)'!$A$3:$E$505,4,0)</f>
        <v>Actividad propia</v>
      </c>
      <c r="C12" s="79" t="s">
        <v>1513</v>
      </c>
      <c r="D12" s="79" t="s">
        <v>1512</v>
      </c>
      <c r="E12" s="79" t="s">
        <v>464</v>
      </c>
      <c r="F12" s="79"/>
      <c r="G12" s="79" t="str">
        <f>VLOOKUP(A12,'PAI 2025 GPS rempl2)'!$E$4:$L$504,8,0)</f>
        <v>N/A</v>
      </c>
      <c r="H12" s="79" t="str">
        <f>VLOOKUP(A12,'PAI 2025 GPS rempl2)'!$A$4:$V$504,15,0)</f>
        <v>Realizar seguimiento trimestral  al diligenciamiento de la herramienta por parte de los servidores que se retiran y  apropiación por parte de los funcionarios que ingresan  y presentarlo al CIGD     (Informes (trimestrales)</v>
      </c>
      <c r="I12" s="79">
        <f>VLOOKUP(A12,'PAI 2025 GPS rempl2)'!$A$4:$V$504,17,0)</f>
        <v>2</v>
      </c>
      <c r="J12" s="79" t="str">
        <f>VLOOKUP(A12,'PAI 2025 GPS rempl2)'!$A$4:$V$504,18,0)</f>
        <v>Númerica</v>
      </c>
      <c r="K12" s="159">
        <f>VLOOKUP(A12,'PAI 2025 GPS rempl2)'!$A$4:$V$504,20,0)</f>
        <v>45811</v>
      </c>
      <c r="L12" s="159">
        <f>VLOOKUP(A12,'PAI 2025 GPS rempl2)'!$A$4:$V$504,21,0)</f>
        <v>46010</v>
      </c>
      <c r="M12" s="79" t="str">
        <f>VLOOKUP(A12,'PAI 2025 GPS rempl2)'!$A$4:$V$504,22,0)</f>
        <v>111-GRUPO DE TRABAJO DE ADMINISTRACIÓN DE PERSONAL</v>
      </c>
      <c r="N12" s="79"/>
      <c r="O12" s="79"/>
      <c r="P12" s="79"/>
      <c r="Q12" s="79"/>
      <c r="S12" s="78" t="s">
        <v>488</v>
      </c>
      <c r="T12" s="78" t="str">
        <f>VLOOKUP(A12,'PAI 2025 GPS rempl2)'!$A$3:$E$505,4,0)</f>
        <v>Actividad propia</v>
      </c>
      <c r="U12" s="79" t="s">
        <v>1513</v>
      </c>
      <c r="V12" s="30">
        <f>VLOOKUP(S12,'PAI 2025 GPS rempl2)'!$E$4:$P$504,12,0)</f>
        <v>25</v>
      </c>
      <c r="W12" s="143">
        <f t="shared" si="1"/>
        <v>2.7777777777777777</v>
      </c>
      <c r="Z12" s="30" t="s">
        <v>1364</v>
      </c>
      <c r="AA12" s="152" t="s">
        <v>1771</v>
      </c>
    </row>
    <row r="13" spans="1:27" x14ac:dyDescent="0.25">
      <c r="A13" s="78" t="s">
        <v>491</v>
      </c>
      <c r="B13" s="78" t="str">
        <f>VLOOKUP(A13,'PAI 2025 GPS rempl2)'!$A$3:$E$505,4,0)</f>
        <v>Producto</v>
      </c>
      <c r="C13" s="79" t="s">
        <v>1515</v>
      </c>
      <c r="D13" s="79" t="s">
        <v>1514</v>
      </c>
      <c r="E13" s="79" t="s">
        <v>492</v>
      </c>
      <c r="F13" s="79" t="s">
        <v>59</v>
      </c>
      <c r="G13" s="79" t="str">
        <f>VLOOKUP(A13,'PAI 2025 GPS rempl2)'!$E$4:$L$504,8,0)</f>
        <v>N/A</v>
      </c>
      <c r="H13" s="79" t="str">
        <f>VLOOKUP(A13,'PAI 2025 GPS rempl2)'!$A$4:$V$504,15,0)</f>
        <v>Plan Anual de Auditorías ejecutado y presentado al CICCI (actas del CICCI firmadas semestralmente por Superintendente y jefe OCI)</v>
      </c>
      <c r="I13" s="79">
        <f>VLOOKUP(A13,'PAI 2025 GPS rempl2)'!$A$4:$V$504,17,0)</f>
        <v>100</v>
      </c>
      <c r="J13" s="79" t="str">
        <f>VLOOKUP(A13,'PAI 2025 GPS rempl2)'!$A$4:$V$504,18,0)</f>
        <v>Porcentual</v>
      </c>
      <c r="K13" s="159">
        <f>VLOOKUP(A13,'PAI 2025 GPS rempl2)'!$A$4:$V$504,20,0)</f>
        <v>45659</v>
      </c>
      <c r="L13" s="159">
        <f>VLOOKUP(A13,'PAI 2025 GPS rempl2)'!$A$4:$V$504,21,0)</f>
        <v>46022</v>
      </c>
      <c r="M13" s="79" t="str">
        <f>VLOOKUP(A13,'PAI 2025 GPS rempl2)'!$A$4:$V$504,22,0)</f>
        <v>50-OFICINA DE CONTROL INTERNO</v>
      </c>
      <c r="N13" s="79" t="s">
        <v>1731</v>
      </c>
      <c r="O13" s="79" t="s">
        <v>1389</v>
      </c>
      <c r="P13" s="79">
        <v>0</v>
      </c>
      <c r="Q13" s="79" t="s">
        <v>1487</v>
      </c>
      <c r="S13" s="78" t="s">
        <v>491</v>
      </c>
      <c r="T13" s="78" t="str">
        <f>VLOOKUP(A13,'PAI 2025 GPS rempl2)'!$A$3:$E$505,4,0)</f>
        <v>Producto</v>
      </c>
      <c r="U13" s="79" t="s">
        <v>1515</v>
      </c>
      <c r="V13" s="30">
        <f>VLOOKUP(S13,'PAI 2025 GPS rempl2)'!$E$4:$P$504,12,0)</f>
        <v>50</v>
      </c>
      <c r="W13" s="30">
        <f>+V13</f>
        <v>50</v>
      </c>
      <c r="Z13" s="30" t="s">
        <v>1365</v>
      </c>
      <c r="AA13" s="152" t="s">
        <v>1771</v>
      </c>
    </row>
    <row r="14" spans="1:27" x14ac:dyDescent="0.25">
      <c r="A14" s="78" t="s">
        <v>495</v>
      </c>
      <c r="B14" s="78" t="str">
        <f>VLOOKUP(A14,'PAI 2025 GPS rempl2)'!$A$3:$E$505,4,0)</f>
        <v>Actividad propia</v>
      </c>
      <c r="C14" s="79" t="s">
        <v>1515</v>
      </c>
      <c r="D14" s="79" t="s">
        <v>1514</v>
      </c>
      <c r="E14" s="79" t="s">
        <v>492</v>
      </c>
      <c r="F14" s="79"/>
      <c r="G14" s="79" t="str">
        <f>VLOOKUP(A14,'PAI 2025 GPS rempl2)'!$E$4:$L$504,8,0)</f>
        <v>N/A</v>
      </c>
      <c r="H14" s="79" t="str">
        <f>VLOOKUP(A14,'PAI 2025 GPS rempl2)'!$A$4:$V$504,15,0)</f>
        <v>Ejecutar el plan anual de auditoría aprobado por el  Comité de Coordinación de Control Interno (Informes de auditorías internas basadas en riesgos, informes de auditorías SIGI e informes de cumplimiento realizados)
Entregable:  Plan Anual de auditorias con seguimiento y sus respectivas evidencias</v>
      </c>
      <c r="I14" s="79">
        <f>VLOOKUP(A14,'PAI 2025 GPS rempl2)'!$A$4:$V$504,17,0)</f>
        <v>100</v>
      </c>
      <c r="J14" s="79" t="str">
        <f>VLOOKUP(A14,'PAI 2025 GPS rempl2)'!$A$4:$V$504,18,0)</f>
        <v>Porcentual</v>
      </c>
      <c r="K14" s="159">
        <f>VLOOKUP(A14,'PAI 2025 GPS rempl2)'!$A$4:$V$504,20,0)</f>
        <v>45659</v>
      </c>
      <c r="L14" s="159">
        <f>VLOOKUP(A14,'PAI 2025 GPS rempl2)'!$A$4:$V$504,21,0)</f>
        <v>46022</v>
      </c>
      <c r="M14" s="79" t="str">
        <f>VLOOKUP(A14,'PAI 2025 GPS rempl2)'!$A$4:$V$504,22,0)</f>
        <v>50-OFICINA DE CONTROL INTERNO</v>
      </c>
      <c r="N14" s="79"/>
      <c r="O14" s="79"/>
      <c r="P14" s="79"/>
      <c r="Q14" s="79"/>
      <c r="S14" s="78" t="s">
        <v>495</v>
      </c>
      <c r="T14" s="78" t="str">
        <f>VLOOKUP(A14,'PAI 2025 GPS rempl2)'!$A$3:$E$505,4,0)</f>
        <v>Actividad propia</v>
      </c>
      <c r="U14" s="79" t="s">
        <v>1515</v>
      </c>
      <c r="V14" s="30">
        <f>VLOOKUP(S14,'PAI 2025 GPS rempl2)'!$E$4:$P$504,12,0)</f>
        <v>80</v>
      </c>
      <c r="W14" s="144" t="e">
        <f>+(V14*100)/($V$14+$V$15+$V$17+$V$18+$V$20+$V$21+$V$22)</f>
        <v>#N/A</v>
      </c>
      <c r="Z14" s="30" t="s">
        <v>506</v>
      </c>
      <c r="AA14" s="152" t="s">
        <v>1771</v>
      </c>
    </row>
    <row r="15" spans="1:27" x14ac:dyDescent="0.25">
      <c r="A15" s="78" t="s">
        <v>496</v>
      </c>
      <c r="B15" s="78" t="str">
        <f>VLOOKUP(A15,'PAI 2025 GPS rempl2)'!$A$3:$E$505,4,0)</f>
        <v>Actividad propia</v>
      </c>
      <c r="C15" s="79" t="s">
        <v>1515</v>
      </c>
      <c r="D15" s="79" t="s">
        <v>1514</v>
      </c>
      <c r="E15" s="79" t="s">
        <v>492</v>
      </c>
      <c r="F15" s="79"/>
      <c r="G15" s="79" t="str">
        <f>VLOOKUP(A15,'PAI 2025 GPS rempl2)'!$E$4:$L$504,8,0)</f>
        <v>N/A</v>
      </c>
      <c r="H15" s="79" t="str">
        <f>VLOOKUP(A15,'PAI 2025 GPS rempl2)'!$A$4:$V$504,15,0)</f>
        <v>Presentar ante el Comité de Coordinación de Control Interno el resultado del cumplimiento del Plan Anual de Auditorías (actas/diapositivas del CICCI firmadas semestralmente por Superintendente y jefe OCI) 
Entregable: (actas del CICCI firmadas semestralmente por Superintendente y jefe OCI)</v>
      </c>
      <c r="I15" s="79">
        <f>VLOOKUP(A15,'PAI 2025 GPS rempl2)'!$A$4:$V$504,17,0)</f>
        <v>2</v>
      </c>
      <c r="J15" s="79" t="str">
        <f>VLOOKUP(A15,'PAI 2025 GPS rempl2)'!$A$4:$V$504,18,0)</f>
        <v>Númerica</v>
      </c>
      <c r="K15" s="159">
        <f>VLOOKUP(A15,'PAI 2025 GPS rempl2)'!$A$4:$V$504,20,0)</f>
        <v>45811</v>
      </c>
      <c r="L15" s="159">
        <f>VLOOKUP(A15,'PAI 2025 GPS rempl2)'!$A$4:$V$504,21,0)</f>
        <v>46022</v>
      </c>
      <c r="M15" s="79" t="str">
        <f>VLOOKUP(A15,'PAI 2025 GPS rempl2)'!$A$4:$V$504,22,0)</f>
        <v>50-OFICINA DE CONTROL INTERNO</v>
      </c>
      <c r="N15" s="79"/>
      <c r="O15" s="79"/>
      <c r="P15" s="79"/>
      <c r="Q15" s="79"/>
      <c r="S15" s="78" t="s">
        <v>496</v>
      </c>
      <c r="T15" s="78" t="str">
        <f>VLOOKUP(A15,'PAI 2025 GPS rempl2)'!$A$3:$E$505,4,0)</f>
        <v>Actividad propia</v>
      </c>
      <c r="U15" s="79" t="s">
        <v>1515</v>
      </c>
      <c r="V15" s="30">
        <f>VLOOKUP(S15,'PAI 2025 GPS rempl2)'!$E$4:$P$504,12,0)</f>
        <v>20</v>
      </c>
      <c r="W15" s="144" t="e">
        <f>+(V15*100)/($V$14+$V$15+$V$17+$V$18+$V$20+$V$21+$V$22)</f>
        <v>#N/A</v>
      </c>
      <c r="Z15" s="30" t="s">
        <v>941</v>
      </c>
      <c r="AA15" s="152" t="s">
        <v>1771</v>
      </c>
    </row>
    <row r="16" spans="1:27" x14ac:dyDescent="0.25">
      <c r="A16" s="78" t="s">
        <v>498</v>
      </c>
      <c r="B16" s="78" t="str">
        <f>VLOOKUP(A16,'PAI 2025 GPS rempl2)'!$A$3:$E$505,4,0)</f>
        <v>Producto</v>
      </c>
      <c r="C16" s="79" t="s">
        <v>1515</v>
      </c>
      <c r="D16" s="79" t="s">
        <v>1514</v>
      </c>
      <c r="E16" s="79" t="s">
        <v>492</v>
      </c>
      <c r="F16" s="79" t="s">
        <v>59</v>
      </c>
      <c r="G16" s="79" t="str">
        <f>VLOOKUP(A16,'PAI 2025 GPS rempl2)'!$E$4:$L$504,8,0)</f>
        <v>N/A</v>
      </c>
      <c r="H16" s="79" t="str">
        <f>VLOOKUP(A16,'PAI 2025 GPS rempl2)'!$A$4:$V$504,15,0)</f>
        <v>Seguimiento Planes de trabajo MIPG en el marco de la Política Control Interno, con seguimiento realizado y radicado ante la OAP  (Informe)Entregable: (Informes de seguimiento  a la implementación y actas del comité)</v>
      </c>
      <c r="I16" s="79">
        <f>VLOOKUP(A16,'PAI 2025 GPS rempl2)'!$A$4:$V$504,17,0)</f>
        <v>1</v>
      </c>
      <c r="J16" s="79" t="str">
        <f>VLOOKUP(A16,'PAI 2025 GPS rempl2)'!$A$4:$V$504,18,0)</f>
        <v>Númerica</v>
      </c>
      <c r="K16" s="159">
        <f>VLOOKUP(A16,'PAI 2025 GPS rempl2)'!$A$4:$V$504,20,0)</f>
        <v>45748</v>
      </c>
      <c r="L16" s="159">
        <f>VLOOKUP(A16,'PAI 2025 GPS rempl2)'!$A$4:$V$504,21,0)</f>
        <v>45869</v>
      </c>
      <c r="M16" s="79" t="str">
        <f>VLOOKUP(A16,'PAI 2025 GPS rempl2)'!$A$4:$V$504,22,0)</f>
        <v>50-OFICINA DE CONTROL INTERNO</v>
      </c>
      <c r="N16" s="79" t="s">
        <v>1731</v>
      </c>
      <c r="O16" s="79" t="s">
        <v>1389</v>
      </c>
      <c r="P16" s="79">
        <v>0</v>
      </c>
      <c r="Q16" s="79" t="s">
        <v>1487</v>
      </c>
      <c r="S16" s="78" t="s">
        <v>498</v>
      </c>
      <c r="T16" s="78" t="str">
        <f>VLOOKUP(A16,'PAI 2025 GPS rempl2)'!$A$3:$E$505,4,0)</f>
        <v>Producto</v>
      </c>
      <c r="U16" s="79" t="s">
        <v>1515</v>
      </c>
      <c r="V16" s="30">
        <f>VLOOKUP(S16,'PAI 2025 GPS rempl2)'!$E$4:$P$504,12,0)</f>
        <v>25</v>
      </c>
      <c r="W16" s="30">
        <f>+V16</f>
        <v>25</v>
      </c>
      <c r="Z16" s="30" t="s">
        <v>1287</v>
      </c>
      <c r="AA16" s="152" t="s">
        <v>1771</v>
      </c>
    </row>
    <row r="17" spans="1:27" x14ac:dyDescent="0.25">
      <c r="A17" s="78" t="s">
        <v>500</v>
      </c>
      <c r="B17" s="78" t="str">
        <f>VLOOKUP(A17,'PAI 2025 GPS rempl2)'!$A$3:$E$505,4,0)</f>
        <v>Actividad propia</v>
      </c>
      <c r="C17" s="79" t="s">
        <v>1515</v>
      </c>
      <c r="D17" s="79" t="s">
        <v>1514</v>
      </c>
      <c r="E17" s="79" t="s">
        <v>492</v>
      </c>
      <c r="F17" s="79"/>
      <c r="G17" s="79" t="str">
        <f>VLOOKUP(A17,'PAI 2025 GPS rempl2)'!$E$4:$L$504,8,0)</f>
        <v>N/A</v>
      </c>
      <c r="H17" s="79" t="str">
        <f>VLOOKUP(A17,'PAI 2025 GPS rempl2)'!$A$4:$V$504,15,0)</f>
        <v>Realizar seguimiento a  los Planes de trabajo MIPG que afectan a la Política Control Interno, conforme a las recomendaciones del FURAG (Correo de solicitud de información a las áreas frente a los seguimientos de las MIPG cuando aplique)</v>
      </c>
      <c r="I17" s="79">
        <f>VLOOKUP(A17,'PAI 2025 GPS rempl2)'!$A$4:$V$504,17,0)</f>
        <v>1</v>
      </c>
      <c r="J17" s="79" t="str">
        <f>VLOOKUP(A17,'PAI 2025 GPS rempl2)'!$A$4:$V$504,18,0)</f>
        <v>Númerica</v>
      </c>
      <c r="K17" s="159">
        <f>VLOOKUP(A17,'PAI 2025 GPS rempl2)'!$A$4:$V$504,20,0)</f>
        <v>45748</v>
      </c>
      <c r="L17" s="159">
        <f>VLOOKUP(A17,'PAI 2025 GPS rempl2)'!$A$4:$V$504,21,0)</f>
        <v>45869</v>
      </c>
      <c r="M17" s="79" t="str">
        <f>VLOOKUP(A17,'PAI 2025 GPS rempl2)'!$A$4:$V$504,22,0)</f>
        <v>50-OFICINA DE CONTROL INTERNO</v>
      </c>
      <c r="N17" s="79"/>
      <c r="O17" s="79"/>
      <c r="P17" s="79"/>
      <c r="Q17" s="79"/>
      <c r="S17" s="78" t="s">
        <v>500</v>
      </c>
      <c r="T17" s="78" t="str">
        <f>VLOOKUP(A17,'PAI 2025 GPS rempl2)'!$A$3:$E$505,4,0)</f>
        <v>Actividad propia</v>
      </c>
      <c r="U17" s="79" t="s">
        <v>1515</v>
      </c>
      <c r="V17" s="30">
        <f>VLOOKUP(S17,'PAI 2025 GPS rempl2)'!$E$4:$P$504,12,0)</f>
        <v>80</v>
      </c>
      <c r="W17" s="144" t="e">
        <f t="shared" ref="W17:W18" si="2">+(V17*100)/($V$14+$V$15+$V$17+$V$18+$V$20+$V$21+$V$22)</f>
        <v>#N/A</v>
      </c>
      <c r="Z17" s="30" t="s">
        <v>1288</v>
      </c>
      <c r="AA17" s="152" t="s">
        <v>1772</v>
      </c>
    </row>
    <row r="18" spans="1:27" x14ac:dyDescent="0.25">
      <c r="A18" s="78" t="s">
        <v>501</v>
      </c>
      <c r="B18" s="78" t="str">
        <f>VLOOKUP(A18,'PAI 2025 GPS rempl2)'!$A$3:$E$505,4,0)</f>
        <v>Actividad propia</v>
      </c>
      <c r="C18" s="79" t="s">
        <v>1515</v>
      </c>
      <c r="D18" s="79" t="s">
        <v>1514</v>
      </c>
      <c r="E18" s="79" t="s">
        <v>492</v>
      </c>
      <c r="F18" s="79"/>
      <c r="G18" s="79" t="str">
        <f>VLOOKUP(A18,'PAI 2025 GPS rempl2)'!$E$4:$L$504,8,0)</f>
        <v>N/A</v>
      </c>
      <c r="H18" s="79" t="str">
        <f>VLOOKUP(A18,'PAI 2025 GPS rempl2)'!$A$4:$V$504,15,0)</f>
        <v>Elaborar y presentar al Comité Institucional de Gestión y Desempeño el informe de seguimiento a la implementación del MIPG (Actas de CIGD)</v>
      </c>
      <c r="I18" s="79">
        <f>VLOOKUP(A18,'PAI 2025 GPS rempl2)'!$A$4:$V$504,17,0)</f>
        <v>1</v>
      </c>
      <c r="J18" s="79" t="str">
        <f>VLOOKUP(A18,'PAI 2025 GPS rempl2)'!$A$4:$V$504,18,0)</f>
        <v>Númerica</v>
      </c>
      <c r="K18" s="159">
        <f>VLOOKUP(A18,'PAI 2025 GPS rempl2)'!$A$4:$V$504,20,0)</f>
        <v>45748</v>
      </c>
      <c r="L18" s="159">
        <f>VLOOKUP(A18,'PAI 2025 GPS rempl2)'!$A$4:$V$504,21,0)</f>
        <v>45869</v>
      </c>
      <c r="M18" s="79" t="str">
        <f>VLOOKUP(A18,'PAI 2025 GPS rempl2)'!$A$4:$V$504,22,0)</f>
        <v>50-OFICINA DE CONTROL INTERNO</v>
      </c>
      <c r="N18" s="79"/>
      <c r="O18" s="79"/>
      <c r="P18" s="79"/>
      <c r="Q18" s="79"/>
      <c r="S18" s="78" t="s">
        <v>501</v>
      </c>
      <c r="T18" s="78" t="str">
        <f>VLOOKUP(A18,'PAI 2025 GPS rempl2)'!$A$3:$E$505,4,0)</f>
        <v>Actividad propia</v>
      </c>
      <c r="U18" s="79" t="s">
        <v>1515</v>
      </c>
      <c r="V18" s="30">
        <f>VLOOKUP(S18,'PAI 2025 GPS rempl2)'!$E$4:$P$504,12,0)</f>
        <v>20</v>
      </c>
      <c r="W18" s="144" t="e">
        <f t="shared" si="2"/>
        <v>#N/A</v>
      </c>
      <c r="Z18" s="30" t="s">
        <v>1289</v>
      </c>
      <c r="AA18" s="152" t="s">
        <v>1772</v>
      </c>
    </row>
    <row r="19" spans="1:27" x14ac:dyDescent="0.25">
      <c r="A19" s="78" t="s">
        <v>502</v>
      </c>
      <c r="B19" s="78" t="str">
        <f>VLOOKUP(A19,'PAI 2025 GPS rempl2)'!$A$3:$E$505,4,0)</f>
        <v>Producto</v>
      </c>
      <c r="C19" s="79" t="s">
        <v>1515</v>
      </c>
      <c r="D19" s="79" t="s">
        <v>1514</v>
      </c>
      <c r="E19" s="79" t="s">
        <v>492</v>
      </c>
      <c r="F19" s="79" t="s">
        <v>59</v>
      </c>
      <c r="G19" s="79" t="str">
        <f>VLOOKUP(A19,'PAI 2025 GPS rempl2)'!$E$4:$L$504,8,0)</f>
        <v>N/A</v>
      </c>
      <c r="H19" s="79" t="str">
        <f>VLOOKUP(A19,'PAI 2025 GPS rempl2)'!$A$4:$V$504,15,0)</f>
        <v>Objetivos estratégicos y orientaciones PND, evaluados frente a la planeación 2025 y el PES (Informe elaborado y enviado a Despacho y OAP/memorando o correo)</v>
      </c>
      <c r="I19" s="79">
        <f>VLOOKUP(A19,'PAI 2025 GPS rempl2)'!$A$4:$V$504,17,0)</f>
        <v>1</v>
      </c>
      <c r="J19" s="79" t="str">
        <f>VLOOKUP(A19,'PAI 2025 GPS rempl2)'!$A$4:$V$504,18,0)</f>
        <v>Númerica</v>
      </c>
      <c r="K19" s="159">
        <f>VLOOKUP(A19,'PAI 2025 GPS rempl2)'!$A$4:$V$504,20,0)</f>
        <v>45707</v>
      </c>
      <c r="L19" s="159">
        <f>VLOOKUP(A19,'PAI 2025 GPS rempl2)'!$A$4:$V$504,21,0)</f>
        <v>45873</v>
      </c>
      <c r="M19" s="79" t="str">
        <f>VLOOKUP(A19,'PAI 2025 GPS rempl2)'!$A$4:$V$504,22,0)</f>
        <v>50-OFICINA DE CONTROL INTERNO</v>
      </c>
      <c r="N19" s="79" t="s">
        <v>1731</v>
      </c>
      <c r="O19" s="79" t="s">
        <v>1389</v>
      </c>
      <c r="P19" s="79">
        <v>0</v>
      </c>
      <c r="Q19" s="79" t="s">
        <v>1487</v>
      </c>
      <c r="S19" s="78" t="s">
        <v>502</v>
      </c>
      <c r="T19" s="78" t="str">
        <f>VLOOKUP(A19,'PAI 2025 GPS rempl2)'!$A$3:$E$505,4,0)</f>
        <v>Producto</v>
      </c>
      <c r="U19" s="79" t="s">
        <v>1515</v>
      </c>
      <c r="V19" s="30">
        <f>VLOOKUP(S19,'PAI 2025 GPS rempl2)'!$E$4:$P$504,12,0)</f>
        <v>25</v>
      </c>
      <c r="W19" s="30">
        <f>+V19</f>
        <v>25</v>
      </c>
      <c r="Z19" s="30" t="s">
        <v>1290</v>
      </c>
      <c r="AA19" s="152" t="s">
        <v>1772</v>
      </c>
    </row>
    <row r="20" spans="1:27" x14ac:dyDescent="0.25">
      <c r="A20" s="78" t="s">
        <v>504</v>
      </c>
      <c r="B20" s="78" t="str">
        <f>VLOOKUP(A20,'PAI 2025 GPS rempl2)'!$A$3:$E$505,4,0)</f>
        <v>Actividad propia</v>
      </c>
      <c r="C20" s="79" t="s">
        <v>1515</v>
      </c>
      <c r="D20" s="79" t="s">
        <v>1514</v>
      </c>
      <c r="E20" s="79" t="s">
        <v>492</v>
      </c>
      <c r="F20" s="79"/>
      <c r="G20" s="79" t="str">
        <f>VLOOKUP(A20,'PAI 2025 GPS rempl2)'!$E$4:$L$504,8,0)</f>
        <v>N/A</v>
      </c>
      <c r="H20" s="79" t="str">
        <f>VLOOKUP(A20,'PAI 2025 GPS rempl2)'!$A$4:$V$504,15,0)</f>
        <v>Evaluar el cumplimiento de compromisos que la Superintendencia  tiene en el Plan Estratégico Sectorial frente a los objetivos estratégicos del ministerio (informe con los resultados de la evaluación elaborado)</v>
      </c>
      <c r="I20" s="79">
        <f>VLOOKUP(A20,'PAI 2025 GPS rempl2)'!$A$4:$V$504,17,0)</f>
        <v>1</v>
      </c>
      <c r="J20" s="79" t="str">
        <f>VLOOKUP(A20,'PAI 2025 GPS rempl2)'!$A$4:$V$504,18,0)</f>
        <v>Númerica</v>
      </c>
      <c r="K20" s="159">
        <f>VLOOKUP(A20,'PAI 2025 GPS rempl2)'!$A$4:$V$504,20,0)</f>
        <v>45707</v>
      </c>
      <c r="L20" s="159">
        <f>VLOOKUP(A20,'PAI 2025 GPS rempl2)'!$A$4:$V$504,21,0)</f>
        <v>45873</v>
      </c>
      <c r="M20" s="79" t="str">
        <f>VLOOKUP(A20,'PAI 2025 GPS rempl2)'!$A$4:$V$504,22,0)</f>
        <v>50-OFICINA DE CONTROL INTERNO</v>
      </c>
      <c r="N20" s="79"/>
      <c r="O20" s="79"/>
      <c r="P20" s="79"/>
      <c r="Q20" s="79"/>
      <c r="S20" s="78" t="s">
        <v>504</v>
      </c>
      <c r="T20" s="78" t="str">
        <f>VLOOKUP(A20,'PAI 2025 GPS rempl2)'!$A$3:$E$505,4,0)</f>
        <v>Actividad propia</v>
      </c>
      <c r="U20" s="79" t="s">
        <v>1515</v>
      </c>
      <c r="V20" s="30">
        <f>VLOOKUP(S20,'PAI 2025 GPS rempl2)'!$E$4:$P$504,12,0)</f>
        <v>80</v>
      </c>
      <c r="W20" s="144" t="e">
        <f t="shared" ref="W20:W22" si="3">+(V20*100)/($V$14+$V$15+$V$17+$V$18+$V$20+$V$21+$V$22)</f>
        <v>#N/A</v>
      </c>
      <c r="Z20" s="30" t="s">
        <v>1291</v>
      </c>
      <c r="AA20" s="152" t="s">
        <v>1771</v>
      </c>
    </row>
    <row r="21" spans="1:27" x14ac:dyDescent="0.25">
      <c r="A21" s="78" t="s">
        <v>506</v>
      </c>
      <c r="B21" s="78" t="e">
        <f>VLOOKUP(A21,'PAI 2025 GPS rempl2)'!$A$3:$E$505,4,0)</f>
        <v>#N/A</v>
      </c>
      <c r="C21" s="79" t="s">
        <v>1515</v>
      </c>
      <c r="D21" s="79" t="s">
        <v>1514</v>
      </c>
      <c r="E21" s="79" t="s">
        <v>492</v>
      </c>
      <c r="F21" s="79"/>
      <c r="G21" s="79" t="e">
        <f>VLOOKUP(A21,'PAI 2025 GPS rempl2)'!$E$4:$L$504,8,0)</f>
        <v>#N/A</v>
      </c>
      <c r="H21" s="79" t="e">
        <f>VLOOKUP(A21,'PAI 2025 GPS rempl2)'!$A$4:$V$504,15,0)</f>
        <v>#N/A</v>
      </c>
      <c r="I21" s="79" t="e">
        <f>VLOOKUP(A21,'PAI 2025 GPS rempl2)'!$A$4:$V$504,17,0)</f>
        <v>#N/A</v>
      </c>
      <c r="J21" s="79" t="e">
        <f>VLOOKUP(A21,'PAI 2025 GPS rempl2)'!$A$4:$V$504,18,0)</f>
        <v>#N/A</v>
      </c>
      <c r="K21" s="159" t="e">
        <f>VLOOKUP(A21,'PAI 2025 GPS rempl2)'!$A$4:$V$504,20,0)</f>
        <v>#N/A</v>
      </c>
      <c r="L21" s="159" t="e">
        <f>VLOOKUP(A21,'PAI 2025 GPS rempl2)'!$A$4:$V$504,21,0)</f>
        <v>#N/A</v>
      </c>
      <c r="M21" s="79" t="e">
        <f>VLOOKUP(A21,'PAI 2025 GPS rempl2)'!$A$4:$V$504,22,0)</f>
        <v>#N/A</v>
      </c>
      <c r="N21" s="79"/>
      <c r="O21" s="79"/>
      <c r="P21" s="79"/>
      <c r="Q21" s="79"/>
      <c r="S21" s="78" t="s">
        <v>506</v>
      </c>
      <c r="T21" s="78" t="e">
        <f>VLOOKUP(A21,'PAI 2025 GPS rempl2)'!$A$3:$E$505,4,0)</f>
        <v>#N/A</v>
      </c>
      <c r="U21" s="79" t="s">
        <v>1515</v>
      </c>
      <c r="V21" s="30" t="e">
        <f>VLOOKUP(S21,'PAI 2025 GPS rempl2)'!$E$4:$P$504,12,0)</f>
        <v>#N/A</v>
      </c>
      <c r="W21" s="144" t="e">
        <f t="shared" si="3"/>
        <v>#N/A</v>
      </c>
      <c r="Z21" s="30" t="s">
        <v>1077</v>
      </c>
      <c r="AA21" s="152" t="s">
        <v>1801</v>
      </c>
    </row>
    <row r="22" spans="1:27" x14ac:dyDescent="0.25">
      <c r="A22" s="78" t="s">
        <v>507</v>
      </c>
      <c r="B22" s="78" t="str">
        <f>VLOOKUP(A22,'PAI 2025 GPS rempl2)'!$A$3:$E$505,4,0)</f>
        <v>Actividad propia</v>
      </c>
      <c r="C22" s="79" t="s">
        <v>1515</v>
      </c>
      <c r="D22" s="79" t="s">
        <v>1514</v>
      </c>
      <c r="E22" s="79" t="s">
        <v>492</v>
      </c>
      <c r="F22" s="79"/>
      <c r="G22" s="79" t="str">
        <f>VLOOKUP(A22,'PAI 2025 GPS rempl2)'!$E$4:$L$504,8,0)</f>
        <v>N/A</v>
      </c>
      <c r="H22" s="79" t="str">
        <f>VLOOKUP(A22,'PAI 2025 GPS rempl2)'!$A$4:$V$504,15,0)</f>
        <v>Elaborar y radicar ante los responsables, el informe. (informe con los resultados de la evaluación elaborado y radicado al Superintendente y OAP / Correo-Memorando)</v>
      </c>
      <c r="I22" s="79">
        <f>VLOOKUP(A22,'PAI 2025 GPS rempl2)'!$A$4:$V$504,17,0)</f>
        <v>1</v>
      </c>
      <c r="J22" s="79" t="str">
        <f>VLOOKUP(A22,'PAI 2025 GPS rempl2)'!$A$4:$V$504,18,0)</f>
        <v>Númerica</v>
      </c>
      <c r="K22" s="159">
        <f>VLOOKUP(A22,'PAI 2025 GPS rempl2)'!$A$4:$V$504,20,0)</f>
        <v>45707</v>
      </c>
      <c r="L22" s="159">
        <f>VLOOKUP(A22,'PAI 2025 GPS rempl2)'!$A$4:$V$504,21,0)</f>
        <v>45873</v>
      </c>
      <c r="M22" s="79" t="str">
        <f>VLOOKUP(A22,'PAI 2025 GPS rempl2)'!$A$4:$V$504,22,0)</f>
        <v>50-OFICINA DE CONTROL INTERNO</v>
      </c>
      <c r="N22" s="79"/>
      <c r="O22" s="79"/>
      <c r="P22" s="79"/>
      <c r="Q22" s="79"/>
      <c r="S22" s="78" t="s">
        <v>507</v>
      </c>
      <c r="T22" s="78" t="str">
        <f>VLOOKUP(A22,'PAI 2025 GPS rempl2)'!$A$3:$E$505,4,0)</f>
        <v>Actividad propia</v>
      </c>
      <c r="U22" s="79" t="s">
        <v>1515</v>
      </c>
      <c r="V22" s="30">
        <f>VLOOKUP(S22,'PAI 2025 GPS rempl2)'!$E$4:$P$504,12,0)</f>
        <v>20</v>
      </c>
      <c r="W22" s="144" t="e">
        <f t="shared" si="3"/>
        <v>#N/A</v>
      </c>
      <c r="Z22" s="30" t="s">
        <v>1079</v>
      </c>
      <c r="AA22" s="152" t="s">
        <v>1771</v>
      </c>
    </row>
    <row r="23" spans="1:27" x14ac:dyDescent="0.25">
      <c r="A23" s="78" t="s">
        <v>509</v>
      </c>
      <c r="B23" s="78" t="str">
        <f>VLOOKUP(A23,'PAI 2025 GPS rempl2)'!$A$3:$E$505,4,0)</f>
        <v>Producto</v>
      </c>
      <c r="C23" s="79" t="s">
        <v>1517</v>
      </c>
      <c r="D23" s="79" t="s">
        <v>1516</v>
      </c>
      <c r="E23" s="79" t="s">
        <v>510</v>
      </c>
      <c r="F23" s="79" t="s">
        <v>12</v>
      </c>
      <c r="G23" s="79" t="str">
        <f>VLOOKUP(A23,'PAI 2025 GPS rempl2)'!$E$4:$L$504,8,0)</f>
        <v>C-3599-0200-0006-53105d</v>
      </c>
      <c r="H23" s="79" t="str">
        <f>VLOOKUP(A23,'PAI 2025 GPS rempl2)'!$A$4:$V$504,15,0)</f>
        <v>Plan de acción para el intercambio de información, implementado  (Informe semestral de  la implementación del plan de acción para el intercambio de información- soportes documentales de cumplimiento)</v>
      </c>
      <c r="I23" s="79">
        <f>VLOOKUP(A23,'PAI 2025 GPS rempl2)'!$A$4:$V$504,17,0)</f>
        <v>100</v>
      </c>
      <c r="J23" s="79" t="str">
        <f>VLOOKUP(A23,'PAI 2025 GPS rempl2)'!$A$4:$V$504,18,0)</f>
        <v>Porcentual</v>
      </c>
      <c r="K23" s="159">
        <f>VLOOKUP(A23,'PAI 2025 GPS rempl2)'!$A$4:$V$504,20,0)</f>
        <v>45691</v>
      </c>
      <c r="L23" s="159">
        <f>VLOOKUP(A23,'PAI 2025 GPS rempl2)'!$A$4:$V$504,21,0)</f>
        <v>46003</v>
      </c>
      <c r="M23" s="79" t="str">
        <f>VLOOKUP(A23,'PAI 2025 GPS rempl2)'!$A$4:$V$504,22,0)</f>
        <v>20-OFICINA DE TECNOLOGÍA E INFORMÁTICA</v>
      </c>
      <c r="N23" s="79" t="s">
        <v>1390</v>
      </c>
      <c r="O23" s="79" t="s">
        <v>1391</v>
      </c>
      <c r="P23" s="79" t="s">
        <v>1537</v>
      </c>
      <c r="Q23" s="79" t="s">
        <v>1487</v>
      </c>
      <c r="S23" s="78" t="s">
        <v>509</v>
      </c>
      <c r="T23" s="78" t="str">
        <f>VLOOKUP(A23,'PAI 2025 GPS rempl2)'!$A$3:$E$505,4,0)</f>
        <v>Producto</v>
      </c>
      <c r="U23" s="79" t="s">
        <v>1517</v>
      </c>
      <c r="V23" s="30">
        <f>VLOOKUP(S23,'PAI 2025 GPS rempl2)'!$E$4:$P$504,12,0)</f>
        <v>20</v>
      </c>
      <c r="W23" s="143">
        <f>(V23*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Z23" s="30" t="s">
        <v>1080</v>
      </c>
      <c r="AA23" s="152" t="s">
        <v>1771</v>
      </c>
    </row>
    <row r="24" spans="1:27" x14ac:dyDescent="0.25">
      <c r="A24" s="78" t="s">
        <v>511</v>
      </c>
      <c r="B24" s="78" t="str">
        <f>VLOOKUP(A24,'PAI 2025 GPS rempl2)'!$A$3:$E$505,4,0)</f>
        <v>Actividad propia</v>
      </c>
      <c r="C24" s="79" t="s">
        <v>1517</v>
      </c>
      <c r="D24" s="79" t="s">
        <v>1516</v>
      </c>
      <c r="E24" s="79" t="s">
        <v>510</v>
      </c>
      <c r="F24" s="79"/>
      <c r="G24" s="79" t="str">
        <f>VLOOKUP(A24,'PAI 2025 GPS rempl2)'!$E$4:$L$504,8,0)</f>
        <v>N/A</v>
      </c>
      <c r="H24" s="79" t="str">
        <f>VLOOKUP(A24,'PAI 2025 GPS rempl2)'!$A$4:$V$504,15,0)</f>
        <v>Definir plan de acción para el intercambio de información de acuerdo con el marco de Interoperabilidad  (Plan definido / único entregable)</v>
      </c>
      <c r="I24" s="79">
        <f>VLOOKUP(A24,'PAI 2025 GPS rempl2)'!$A$4:$V$504,17,0)</f>
        <v>1</v>
      </c>
      <c r="J24" s="79" t="str">
        <f>VLOOKUP(A24,'PAI 2025 GPS rempl2)'!$A$4:$V$504,18,0)</f>
        <v>Númerica</v>
      </c>
      <c r="K24" s="159">
        <f>VLOOKUP(A24,'PAI 2025 GPS rempl2)'!$A$4:$V$504,20,0)</f>
        <v>45691</v>
      </c>
      <c r="L24" s="159">
        <f>VLOOKUP(A24,'PAI 2025 GPS rempl2)'!$A$4:$V$504,21,0)</f>
        <v>45716</v>
      </c>
      <c r="M24" s="79" t="str">
        <f>VLOOKUP(A24,'PAI 2025 GPS rempl2)'!$A$4:$V$504,22,0)</f>
        <v>20-OFICINA DE TECNOLOGÍA E INFORMÁTICA</v>
      </c>
      <c r="N24" s="79"/>
      <c r="O24" s="79"/>
      <c r="P24" s="79"/>
      <c r="Q24" s="79"/>
      <c r="S24" s="78" t="s">
        <v>511</v>
      </c>
      <c r="T24" s="78" t="str">
        <f>VLOOKUP(A24,'PAI 2025 GPS rempl2)'!$A$3:$E$505,4,0)</f>
        <v>Actividad propia</v>
      </c>
      <c r="U24" s="79" t="s">
        <v>1517</v>
      </c>
      <c r="V24" s="30">
        <f>VLOOKUP(S24,'PAI 2025 GPS rempl2)'!$E$4:$P$504,12,0)</f>
        <v>20</v>
      </c>
      <c r="W24" s="145" t="e">
        <f>+(V24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5" spans="1:27" x14ac:dyDescent="0.25">
      <c r="A25" s="78" t="s">
        <v>513</v>
      </c>
      <c r="B25" s="78" t="str">
        <f>VLOOKUP(A25,'PAI 2025 GPS rempl2)'!$A$3:$E$505,4,0)</f>
        <v>Actividad propia</v>
      </c>
      <c r="C25" s="79" t="s">
        <v>1517</v>
      </c>
      <c r="D25" s="79" t="s">
        <v>1516</v>
      </c>
      <c r="E25" s="79" t="s">
        <v>510</v>
      </c>
      <c r="F25" s="79"/>
      <c r="G25" s="79" t="str">
        <f>VLOOKUP(A25,'PAI 2025 GPS rempl2)'!$E$4:$L$504,8,0)</f>
        <v>N/A</v>
      </c>
      <c r="H25" s="79" t="str">
        <f>VLOOKUP(A25,'PAI 2025 GPS rempl2)'!$A$4:$V$504,15,0)</f>
        <v>Implementar el plan de acción para el intercambio de información de acuerdo con el marco de Interoperabilidad  (Informe semestral de  la implementación del plan de acción para el intercambio de información- soportes documentales de cumplimiento)</v>
      </c>
      <c r="I25" s="79">
        <f>VLOOKUP(A25,'PAI 2025 GPS rempl2)'!$A$4:$V$504,17,0)</f>
        <v>100</v>
      </c>
      <c r="J25" s="79" t="str">
        <f>VLOOKUP(A25,'PAI 2025 GPS rempl2)'!$A$4:$V$504,18,0)</f>
        <v>Porcentual</v>
      </c>
      <c r="K25" s="159">
        <f>VLOOKUP(A25,'PAI 2025 GPS rempl2)'!$A$4:$V$504,20,0)</f>
        <v>45719</v>
      </c>
      <c r="L25" s="159">
        <f>VLOOKUP(A25,'PAI 2025 GPS rempl2)'!$A$4:$V$504,21,0)</f>
        <v>46003</v>
      </c>
      <c r="M25" s="79" t="str">
        <f>VLOOKUP(A25,'PAI 2025 GPS rempl2)'!$A$4:$V$504,22,0)</f>
        <v>20-OFICINA DE TECNOLOGÍA E INFORMÁTICA</v>
      </c>
      <c r="N25" s="79"/>
      <c r="O25" s="79"/>
      <c r="P25" s="79"/>
      <c r="Q25" s="79"/>
      <c r="S25" s="78" t="s">
        <v>513</v>
      </c>
      <c r="T25" s="78" t="str">
        <f>VLOOKUP(A25,'PAI 2025 GPS rempl2)'!$A$3:$E$505,4,0)</f>
        <v>Actividad propia</v>
      </c>
      <c r="U25" s="79" t="s">
        <v>1517</v>
      </c>
      <c r="V25" s="30">
        <f>VLOOKUP(S25,'PAI 2025 GPS rempl2)'!$E$4:$P$504,12,0)</f>
        <v>80</v>
      </c>
      <c r="W25" s="145" t="e">
        <f>+(V25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6" spans="1:27" x14ac:dyDescent="0.25">
      <c r="A26" s="78" t="s">
        <v>514</v>
      </c>
      <c r="B26" s="78" t="str">
        <f>VLOOKUP(A26,'PAI 2025 GPS rempl2)'!$A$3:$E$505,4,0)</f>
        <v>Producto</v>
      </c>
      <c r="C26" s="79" t="s">
        <v>1517</v>
      </c>
      <c r="D26" s="79" t="s">
        <v>1516</v>
      </c>
      <c r="E26" s="79" t="s">
        <v>510</v>
      </c>
      <c r="F26" s="79" t="s">
        <v>12</v>
      </c>
      <c r="G26" s="79" t="str">
        <f>VLOOKUP(A26,'PAI 2025 GPS rempl2)'!$E$4:$L$504,8,0)</f>
        <v>C-3599-0200-0006-53105d</v>
      </c>
      <c r="H26" s="79" t="str">
        <f>VLOOKUP(A26,'PAI 2025 GPS rempl2)'!$A$4:$V$504,15,0)</f>
        <v>Modelo de gobierno y gestión de datos en el marco del Plan Nacional de Infraestructura de Datos,  implementado  (Informes de seguimiento y avance trimestrales con soportes documentales del cumplimiento)</v>
      </c>
      <c r="I26" s="79">
        <f>VLOOKUP(A26,'PAI 2025 GPS rempl2)'!$A$4:$V$504,17,0)</f>
        <v>100</v>
      </c>
      <c r="J26" s="79" t="str">
        <f>VLOOKUP(A26,'PAI 2025 GPS rempl2)'!$A$4:$V$504,18,0)</f>
        <v>Porcentual</v>
      </c>
      <c r="K26" s="159">
        <f>VLOOKUP(A26,'PAI 2025 GPS rempl2)'!$A$4:$V$504,20,0)</f>
        <v>45691</v>
      </c>
      <c r="L26" s="159">
        <f>VLOOKUP(A26,'PAI 2025 GPS rempl2)'!$A$4:$V$504,21,0)</f>
        <v>46003</v>
      </c>
      <c r="M26" s="79" t="str">
        <f>VLOOKUP(A26,'PAI 2025 GPS rempl2)'!$A$4:$V$504,22,0)</f>
        <v>20-OFICINA DE TECNOLOGÍA E INFORMÁTICA</v>
      </c>
      <c r="N26" s="79" t="s">
        <v>1390</v>
      </c>
      <c r="O26" s="79" t="s">
        <v>1391</v>
      </c>
      <c r="P26" s="79">
        <v>0</v>
      </c>
      <c r="Q26" s="79" t="s">
        <v>1487</v>
      </c>
      <c r="S26" s="78" t="s">
        <v>514</v>
      </c>
      <c r="T26" s="78" t="str">
        <f>VLOOKUP(A26,'PAI 2025 GPS rempl2)'!$A$3:$E$505,4,0)</f>
        <v>Producto</v>
      </c>
      <c r="U26" s="79" t="s">
        <v>1517</v>
      </c>
      <c r="V26" s="30">
        <f>VLOOKUP(S26,'PAI 2025 GPS rempl2)'!$E$4:$P$504,12,0)</f>
        <v>20</v>
      </c>
      <c r="W26" s="143">
        <f>(V26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26" s="30">
        <v>2023</v>
      </c>
    </row>
    <row r="27" spans="1:27" x14ac:dyDescent="0.25">
      <c r="A27" s="78" t="s">
        <v>515</v>
      </c>
      <c r="B27" s="78" t="str">
        <f>VLOOKUP(A27,'PAI 2025 GPS rempl2)'!$A$3:$E$505,4,0)</f>
        <v>Actividad propia</v>
      </c>
      <c r="C27" s="79" t="s">
        <v>1517</v>
      </c>
      <c r="D27" s="79" t="s">
        <v>1516</v>
      </c>
      <c r="E27" s="79" t="s">
        <v>510</v>
      </c>
      <c r="F27" s="79"/>
      <c r="G27" s="79" t="str">
        <f>VLOOKUP(A27,'PAI 2025 GPS rempl2)'!$E$4:$L$504,8,0)</f>
        <v>N/A</v>
      </c>
      <c r="H27" s="79" t="str">
        <f>VLOOKUP(A27,'PAI 2025 GPS rempl2)'!$A$4:$V$504,15,0)</f>
        <v>Definir el plan de trabajo para la estrategia de gobierno y calidad de datos para la SIC (Documento del Plan  de trabajo para la estrategia de gobierno y calidad de datos, elaborado / único entregable)</v>
      </c>
      <c r="I27" s="79">
        <f>VLOOKUP(A27,'PAI 2025 GPS rempl2)'!$A$4:$V$504,17,0)</f>
        <v>1</v>
      </c>
      <c r="J27" s="79" t="str">
        <f>VLOOKUP(A27,'PAI 2025 GPS rempl2)'!$A$4:$V$504,18,0)</f>
        <v>Númerica</v>
      </c>
      <c r="K27" s="159">
        <f>VLOOKUP(A27,'PAI 2025 GPS rempl2)'!$A$4:$V$504,20,0)</f>
        <v>45691</v>
      </c>
      <c r="L27" s="159">
        <f>VLOOKUP(A27,'PAI 2025 GPS rempl2)'!$A$4:$V$504,21,0)</f>
        <v>45745</v>
      </c>
      <c r="M27" s="79" t="str">
        <f>VLOOKUP(A27,'PAI 2025 GPS rempl2)'!$A$4:$V$504,22,0)</f>
        <v>20-OFICINA DE TECNOLOGÍA E INFORMÁTICA</v>
      </c>
      <c r="N27" s="79"/>
      <c r="O27" s="79"/>
      <c r="P27" s="79"/>
      <c r="Q27" s="79"/>
      <c r="S27" s="78" t="s">
        <v>515</v>
      </c>
      <c r="T27" s="78" t="str">
        <f>VLOOKUP(A27,'PAI 2025 GPS rempl2)'!$A$3:$E$505,4,0)</f>
        <v>Actividad propia</v>
      </c>
      <c r="U27" s="79" t="s">
        <v>1517</v>
      </c>
      <c r="V27" s="30">
        <f>VLOOKUP(S27,'PAI 2025 GPS rempl2)'!$E$4:$P$504,12,0)</f>
        <v>20</v>
      </c>
      <c r="W27" s="145" t="e">
        <f>+(V27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8" spans="1:27" x14ac:dyDescent="0.25">
      <c r="A28" s="78" t="s">
        <v>516</v>
      </c>
      <c r="B28" s="78" t="str">
        <f>VLOOKUP(A28,'PAI 2025 GPS rempl2)'!$A$3:$E$505,4,0)</f>
        <v>Actividad propia</v>
      </c>
      <c r="C28" s="79" t="s">
        <v>1517</v>
      </c>
      <c r="D28" s="79" t="s">
        <v>1516</v>
      </c>
      <c r="E28" s="79" t="s">
        <v>510</v>
      </c>
      <c r="F28" s="79"/>
      <c r="G28" s="79" t="str">
        <f>VLOOKUP(A28,'PAI 2025 GPS rempl2)'!$E$4:$L$504,8,0)</f>
        <v>N/A</v>
      </c>
      <c r="H28" s="79" t="str">
        <f>VLOOKUP(A28,'PAI 2025 GPS rempl2)'!$A$4:$V$504,15,0)</f>
        <v>Implementar el plan de trabajo para la estrategia de gobierno y calidad de datos   (Informes de seguimiento y avance trimestrales con soportes documentales del cumplimiento con corte  marzo, junio, septiembre, diciembre)</v>
      </c>
      <c r="I28" s="79">
        <f>VLOOKUP(A28,'PAI 2025 GPS rempl2)'!$A$4:$V$504,17,0)</f>
        <v>100</v>
      </c>
      <c r="J28" s="79" t="str">
        <f>VLOOKUP(A28,'PAI 2025 GPS rempl2)'!$A$4:$V$504,18,0)</f>
        <v>Porcentual</v>
      </c>
      <c r="K28" s="159">
        <f>VLOOKUP(A28,'PAI 2025 GPS rempl2)'!$A$4:$V$504,20,0)</f>
        <v>45719</v>
      </c>
      <c r="L28" s="159">
        <f>VLOOKUP(A28,'PAI 2025 GPS rempl2)'!$A$4:$V$504,21,0)</f>
        <v>46003</v>
      </c>
      <c r="M28" s="79" t="str">
        <f>VLOOKUP(A28,'PAI 2025 GPS rempl2)'!$A$4:$V$504,22,0)</f>
        <v>20-OFICINA DE TECNOLOGÍA E INFORMÁTICA</v>
      </c>
      <c r="N28" s="79"/>
      <c r="O28" s="79"/>
      <c r="P28" s="79"/>
      <c r="Q28" s="79"/>
      <c r="S28" s="78" t="s">
        <v>516</v>
      </c>
      <c r="T28" s="78" t="str">
        <f>VLOOKUP(A28,'PAI 2025 GPS rempl2)'!$A$3:$E$505,4,0)</f>
        <v>Actividad propia</v>
      </c>
      <c r="U28" s="79" t="s">
        <v>1517</v>
      </c>
      <c r="V28" s="30">
        <f>VLOOKUP(S28,'PAI 2025 GPS rempl2)'!$E$4:$P$504,12,0)</f>
        <v>80</v>
      </c>
      <c r="W28" s="145" t="e">
        <f>+(V28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9" spans="1:27" x14ac:dyDescent="0.25">
      <c r="A29" s="78" t="s">
        <v>517</v>
      </c>
      <c r="B29" s="78" t="str">
        <f>VLOOKUP(A29,'PAI 2025 GPS rempl2)'!$A$3:$E$505,4,0)</f>
        <v>Producto</v>
      </c>
      <c r="C29" s="79" t="s">
        <v>1517</v>
      </c>
      <c r="D29" s="79" t="s">
        <v>1518</v>
      </c>
      <c r="E29" s="79" t="s">
        <v>1433</v>
      </c>
      <c r="F29" s="79" t="s">
        <v>59</v>
      </c>
      <c r="G29" s="79" t="str">
        <f>VLOOKUP(A29,'PAI 2025 GPS rempl2)'!$E$4:$L$504,8,0)</f>
        <v>C-3599-0200-0006-53105d</v>
      </c>
      <c r="H29" s="79" t="str">
        <f>VLOOKUP(A29,'PAI 2025 GPS rempl2)'!$A$4:$V$504,15,0)</f>
        <v>Plan de implementación de Seguridad y privacidad de la información, ejecutado (Informes de seguimiento y avance trimestrales con soportes documentales del cumplimiento)</v>
      </c>
      <c r="I29" s="79">
        <f>VLOOKUP(A29,'PAI 2025 GPS rempl2)'!$A$4:$V$504,17,0)</f>
        <v>100</v>
      </c>
      <c r="J29" s="79" t="str">
        <f>VLOOKUP(A29,'PAI 2025 GPS rempl2)'!$A$4:$V$504,18,0)</f>
        <v>Porcentual</v>
      </c>
      <c r="K29" s="159">
        <f>VLOOKUP(A29,'PAI 2025 GPS rempl2)'!$A$4:$V$504,20,0)</f>
        <v>45670</v>
      </c>
      <c r="L29" s="159">
        <f>VLOOKUP(A29,'PAI 2025 GPS rempl2)'!$A$4:$V$504,21,0)</f>
        <v>46003</v>
      </c>
      <c r="M29" s="79" t="str">
        <f>VLOOKUP(A29,'PAI 2025 GPS rempl2)'!$A$4:$V$504,22,0)</f>
        <v>20-OFICINA DE TECNOLOGÍA E INFORMÁTICA</v>
      </c>
      <c r="N29" s="79" t="s">
        <v>1731</v>
      </c>
      <c r="O29" s="79" t="s">
        <v>1389</v>
      </c>
      <c r="P29" s="79" t="s">
        <v>1538</v>
      </c>
      <c r="Q29" s="79" t="s">
        <v>1487</v>
      </c>
      <c r="S29" s="78" t="s">
        <v>517</v>
      </c>
      <c r="T29" s="78" t="str">
        <f>VLOOKUP(A29,'PAI 2025 GPS rempl2)'!$A$3:$E$505,4,0)</f>
        <v>Producto</v>
      </c>
      <c r="U29" s="79" t="s">
        <v>1517</v>
      </c>
      <c r="V29" s="30">
        <f>VLOOKUP(S29,'PAI 2025 GPS rempl2)'!$E$4:$P$504,12,0)</f>
        <v>20</v>
      </c>
      <c r="W29" s="143">
        <f>(V29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30" spans="1:27" x14ac:dyDescent="0.25">
      <c r="A30" s="78" t="s">
        <v>518</v>
      </c>
      <c r="B30" s="78" t="str">
        <f>VLOOKUP(A30,'PAI 2025 GPS rempl2)'!$A$3:$E$505,4,0)</f>
        <v>Actividad propia</v>
      </c>
      <c r="C30" s="79" t="s">
        <v>1517</v>
      </c>
      <c r="D30" s="79" t="s">
        <v>1518</v>
      </c>
      <c r="E30" s="79" t="s">
        <v>1433</v>
      </c>
      <c r="F30" s="79"/>
      <c r="G30" s="79" t="str">
        <f>VLOOKUP(A30,'PAI 2025 GPS rempl2)'!$E$4:$L$504,8,0)</f>
        <v>N/A</v>
      </c>
      <c r="H30" s="79" t="str">
        <f>VLOOKUP(A30,'PAI 2025 GPS rempl2)'!$A$4:$V$504,15,0)</f>
        <v>Formular el plan de Seguridad y Privacidad de la información teniendo en cuenta los resultados alcanzados en el periodo anterior y las necesidades de las partes interesada (Documento del Plan  de Seguridad y Privacidad de la información formulado / único entregable)</v>
      </c>
      <c r="I30" s="79">
        <f>VLOOKUP(A30,'PAI 2025 GPS rempl2)'!$A$4:$V$504,17,0)</f>
        <v>1</v>
      </c>
      <c r="J30" s="79" t="str">
        <f>VLOOKUP(A30,'PAI 2025 GPS rempl2)'!$A$4:$V$504,18,0)</f>
        <v>Númerica</v>
      </c>
      <c r="K30" s="159">
        <f>VLOOKUP(A30,'PAI 2025 GPS rempl2)'!$A$4:$V$504,20,0)</f>
        <v>45670</v>
      </c>
      <c r="L30" s="159">
        <f>VLOOKUP(A30,'PAI 2025 GPS rempl2)'!$A$4:$V$504,21,0)</f>
        <v>45688</v>
      </c>
      <c r="M30" s="79" t="str">
        <f>VLOOKUP(A30,'PAI 2025 GPS rempl2)'!$A$4:$V$504,22,0)</f>
        <v>20-OFICINA DE TECNOLOGÍA E INFORMÁTICA</v>
      </c>
      <c r="N30" s="79"/>
      <c r="O30" s="79"/>
      <c r="P30" s="79"/>
      <c r="Q30" s="79"/>
      <c r="S30" s="78" t="s">
        <v>518</v>
      </c>
      <c r="T30" s="78" t="str">
        <f>VLOOKUP(A30,'PAI 2025 GPS rempl2)'!$A$3:$E$505,4,0)</f>
        <v>Actividad propia</v>
      </c>
      <c r="U30" s="79" t="s">
        <v>1517</v>
      </c>
      <c r="V30" s="30">
        <f>VLOOKUP(S30,'PAI 2025 GPS rempl2)'!$E$4:$P$504,12,0)</f>
        <v>20</v>
      </c>
      <c r="W30" s="145" t="e">
        <f>+(V30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1" spans="1:27" x14ac:dyDescent="0.25">
      <c r="A31" s="78" t="s">
        <v>519</v>
      </c>
      <c r="B31" s="78" t="str">
        <f>VLOOKUP(A31,'PAI 2025 GPS rempl2)'!$A$3:$E$505,4,0)</f>
        <v>Actividad propia</v>
      </c>
      <c r="C31" s="79" t="s">
        <v>1517</v>
      </c>
      <c r="D31" s="79" t="s">
        <v>1518</v>
      </c>
      <c r="E31" s="79" t="s">
        <v>1433</v>
      </c>
      <c r="F31" s="79"/>
      <c r="G31" s="79" t="str">
        <f>VLOOKUP(A31,'PAI 2025 GPS rempl2)'!$E$4:$L$504,8,0)</f>
        <v>N/A</v>
      </c>
      <c r="H31" s="79" t="str">
        <f>VLOOKUP(A31,'PAI 2025 GPS rempl2)'!$A$4:$V$504,15,0)</f>
        <v>Implementar el Plan de Seguridad  y Privacidad de la información aprobado (Informes de seguimiento y avance trimestrales con soportes documentales del cumplimiento con corte  marzo, junio, septiembre, diciembre)</v>
      </c>
      <c r="I31" s="79">
        <f>VLOOKUP(A31,'PAI 2025 GPS rempl2)'!$A$4:$V$504,17,0)</f>
        <v>100</v>
      </c>
      <c r="J31" s="79" t="str">
        <f>VLOOKUP(A31,'PAI 2025 GPS rempl2)'!$A$4:$V$504,18,0)</f>
        <v>Porcentual</v>
      </c>
      <c r="K31" s="159">
        <f>VLOOKUP(A31,'PAI 2025 GPS rempl2)'!$A$4:$V$504,20,0)</f>
        <v>45691</v>
      </c>
      <c r="L31" s="159">
        <f>VLOOKUP(A31,'PAI 2025 GPS rempl2)'!$A$4:$V$504,21,0)</f>
        <v>46003</v>
      </c>
      <c r="M31" s="79" t="str">
        <f>VLOOKUP(A31,'PAI 2025 GPS rempl2)'!$A$4:$V$504,22,0)</f>
        <v>20-OFICINA DE TECNOLOGÍA E INFORMÁTICA</v>
      </c>
      <c r="N31" s="79"/>
      <c r="O31" s="79"/>
      <c r="P31" s="79"/>
      <c r="Q31" s="79"/>
      <c r="S31" s="78" t="s">
        <v>519</v>
      </c>
      <c r="T31" s="78" t="str">
        <f>VLOOKUP(A31,'PAI 2025 GPS rempl2)'!$A$3:$E$505,4,0)</f>
        <v>Actividad propia</v>
      </c>
      <c r="U31" s="79" t="s">
        <v>1517</v>
      </c>
      <c r="V31" s="30">
        <f>VLOOKUP(S31,'PAI 2025 GPS rempl2)'!$E$4:$P$504,12,0)</f>
        <v>80</v>
      </c>
      <c r="W31" s="145" t="e">
        <f>+(V31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2" spans="1:27" x14ac:dyDescent="0.25">
      <c r="A32" s="78" t="s">
        <v>520</v>
      </c>
      <c r="B32" s="78" t="str">
        <f>VLOOKUP(A32,'PAI 2025 GPS rempl2)'!$A$3:$E$505,4,0)</f>
        <v>Producto</v>
      </c>
      <c r="C32" s="79" t="s">
        <v>1517</v>
      </c>
      <c r="D32" s="79" t="s">
        <v>1518</v>
      </c>
      <c r="E32" s="79" t="s">
        <v>1433</v>
      </c>
      <c r="F32" s="79" t="s">
        <v>59</v>
      </c>
      <c r="G32" s="79" t="str">
        <f>VLOOKUP(A32,'PAI 2025 GPS rempl2)'!$E$4:$L$504,8,0)</f>
        <v>C-3599-0200-0006-53105d</v>
      </c>
      <c r="H32" s="79" t="str">
        <f>VLOOKUP(A32,'PAI 2025 GPS rempl2)'!$A$4:$V$504,15,0)</f>
        <v>Plan de tratamiento de riesgos de Seguridad y Privacidad de la información, monitoreado (Informes de seguimiento y avance trimestrales con soportes documentales del cumplimiento)</v>
      </c>
      <c r="I32" s="79">
        <f>VLOOKUP(A32,'PAI 2025 GPS rempl2)'!$A$4:$V$504,17,0)</f>
        <v>100</v>
      </c>
      <c r="J32" s="79" t="str">
        <f>VLOOKUP(A32,'PAI 2025 GPS rempl2)'!$A$4:$V$504,18,0)</f>
        <v>Porcentual</v>
      </c>
      <c r="K32" s="159">
        <f>VLOOKUP(A32,'PAI 2025 GPS rempl2)'!$A$4:$V$504,20,0)</f>
        <v>45684</v>
      </c>
      <c r="L32" s="159">
        <f>VLOOKUP(A32,'PAI 2025 GPS rempl2)'!$A$4:$V$504,21,0)</f>
        <v>46003</v>
      </c>
      <c r="M32" s="79" t="str">
        <f>VLOOKUP(A32,'PAI 2025 GPS rempl2)'!$A$4:$V$504,22,0)</f>
        <v>20-OFICINA DE TECNOLOGÍA E INFORMÁTICA</v>
      </c>
      <c r="N32" s="79" t="s">
        <v>1731</v>
      </c>
      <c r="O32" s="79" t="s">
        <v>1389</v>
      </c>
      <c r="P32" s="79" t="s">
        <v>1536</v>
      </c>
      <c r="Q32" s="79" t="s">
        <v>1487</v>
      </c>
      <c r="S32" s="78" t="s">
        <v>520</v>
      </c>
      <c r="T32" s="78" t="str">
        <f>VLOOKUP(A32,'PAI 2025 GPS rempl2)'!$A$3:$E$505,4,0)</f>
        <v>Producto</v>
      </c>
      <c r="U32" s="79" t="s">
        <v>1517</v>
      </c>
      <c r="V32" s="30">
        <f>VLOOKUP(S32,'PAI 2025 GPS rempl2)'!$E$4:$P$504,12,0)</f>
        <v>20</v>
      </c>
      <c r="W32" s="143">
        <f>(V32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33" spans="1:23" x14ac:dyDescent="0.25">
      <c r="A33" s="78" t="s">
        <v>522</v>
      </c>
      <c r="B33" s="78" t="str">
        <f>VLOOKUP(A33,'PAI 2025 GPS rempl2)'!$A$3:$E$505,4,0)</f>
        <v>Actividad propia</v>
      </c>
      <c r="C33" s="79" t="s">
        <v>1517</v>
      </c>
      <c r="D33" s="79" t="s">
        <v>1518</v>
      </c>
      <c r="E33" s="79" t="s">
        <v>1433</v>
      </c>
      <c r="F33" s="79"/>
      <c r="G33" s="79" t="str">
        <f>VLOOKUP(A33,'PAI 2025 GPS rempl2)'!$E$4:$L$504,8,0)</f>
        <v>N/A</v>
      </c>
      <c r="H33" s="79" t="str">
        <f>VLOOKUP(A33,'PAI 2025 GPS rempl2)'!$A$4:$V$504,15,0)</f>
        <v>Consolidar los riesgos de seguridad de la información con sus respectivos tratamientos, fechas y responsables  (Excel del plan de tratamiento de riesgos de seguridad y privacidad de la información/ único entregable)</v>
      </c>
      <c r="I33" s="79">
        <f>VLOOKUP(A33,'PAI 2025 GPS rempl2)'!$A$4:$V$504,17,0)</f>
        <v>1</v>
      </c>
      <c r="J33" s="79" t="str">
        <f>VLOOKUP(A33,'PAI 2025 GPS rempl2)'!$A$4:$V$504,18,0)</f>
        <v>Númerica</v>
      </c>
      <c r="K33" s="159">
        <f>VLOOKUP(A33,'PAI 2025 GPS rempl2)'!$A$4:$V$504,20,0)</f>
        <v>45684</v>
      </c>
      <c r="L33" s="159">
        <f>VLOOKUP(A33,'PAI 2025 GPS rempl2)'!$A$4:$V$504,21,0)</f>
        <v>45777</v>
      </c>
      <c r="M33" s="79" t="str">
        <f>VLOOKUP(A33,'PAI 2025 GPS rempl2)'!$A$4:$V$504,22,0)</f>
        <v>20-OFICINA DE TECNOLOGÍA E INFORMÁTICA</v>
      </c>
      <c r="N33" s="79"/>
      <c r="O33" s="79"/>
      <c r="P33" s="79"/>
      <c r="Q33" s="79"/>
      <c r="S33" s="78" t="s">
        <v>522</v>
      </c>
      <c r="T33" s="78" t="str">
        <f>VLOOKUP(A33,'PAI 2025 GPS rempl2)'!$A$3:$E$505,4,0)</f>
        <v>Actividad propia</v>
      </c>
      <c r="U33" s="79" t="s">
        <v>1517</v>
      </c>
      <c r="V33" s="30">
        <f>VLOOKUP(S33,'PAI 2025 GPS rempl2)'!$E$4:$P$504,12,0)</f>
        <v>40</v>
      </c>
      <c r="W33" s="145" t="e">
        <f>+(V33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4" spans="1:23" x14ac:dyDescent="0.25">
      <c r="A34" s="78" t="s">
        <v>524</v>
      </c>
      <c r="B34" s="78" t="str">
        <f>VLOOKUP(A34,'PAI 2025 GPS rempl2)'!$A$3:$E$505,4,0)</f>
        <v>Actividad propia</v>
      </c>
      <c r="C34" s="79" t="s">
        <v>1517</v>
      </c>
      <c r="D34" s="79" t="s">
        <v>1518</v>
      </c>
      <c r="E34" s="79" t="s">
        <v>1433</v>
      </c>
      <c r="F34" s="79"/>
      <c r="G34" s="79" t="str">
        <f>VLOOKUP(A34,'PAI 2025 GPS rempl2)'!$E$4:$L$504,8,0)</f>
        <v>N/A</v>
      </c>
      <c r="H34" s="79" t="str">
        <f>VLOOKUP(A34,'PAI 2025 GPS rempl2)'!$A$4:$V$504,15,0)</f>
        <v>Realizar el monitoreo al plan de tratamiento de los riesgos de seguridad y privacidad de la información trimestralmente (Informes de seguimiento y avance trimestrales con soportes documentales del cumplimiento con corte  junio, septiembre, diciembre)</v>
      </c>
      <c r="I34" s="79">
        <f>VLOOKUP(A34,'PAI 2025 GPS rempl2)'!$A$4:$V$504,17,0)</f>
        <v>100</v>
      </c>
      <c r="J34" s="79" t="str">
        <f>VLOOKUP(A34,'PAI 2025 GPS rempl2)'!$A$4:$V$504,18,0)</f>
        <v>Porcentual</v>
      </c>
      <c r="K34" s="159">
        <f>VLOOKUP(A34,'PAI 2025 GPS rempl2)'!$A$4:$V$504,20,0)</f>
        <v>45748</v>
      </c>
      <c r="L34" s="159">
        <f>VLOOKUP(A34,'PAI 2025 GPS rempl2)'!$A$4:$V$504,21,0)</f>
        <v>46003</v>
      </c>
      <c r="M34" s="79" t="str">
        <f>VLOOKUP(A34,'PAI 2025 GPS rempl2)'!$A$4:$V$504,22,0)</f>
        <v>20-OFICINA DE TECNOLOGÍA E INFORMÁTICA</v>
      </c>
      <c r="N34" s="79"/>
      <c r="O34" s="79"/>
      <c r="P34" s="79"/>
      <c r="Q34" s="79"/>
      <c r="S34" s="78" t="s">
        <v>524</v>
      </c>
      <c r="T34" s="78" t="str">
        <f>VLOOKUP(A34,'PAI 2025 GPS rempl2)'!$A$3:$E$505,4,0)</f>
        <v>Actividad propia</v>
      </c>
      <c r="U34" s="79" t="s">
        <v>1517</v>
      </c>
      <c r="V34" s="30">
        <f>VLOOKUP(S34,'PAI 2025 GPS rempl2)'!$E$4:$P$504,12,0)</f>
        <v>60</v>
      </c>
      <c r="W34" s="145" t="e">
        <f>+(V34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5" spans="1:23" x14ac:dyDescent="0.25">
      <c r="A35" s="78" t="s">
        <v>525</v>
      </c>
      <c r="B35" s="78" t="str">
        <f>VLOOKUP(A35,'PAI 2025 GPS rempl2)'!$A$3:$E$505,4,0)</f>
        <v>Producto</v>
      </c>
      <c r="C35" s="79" t="s">
        <v>1517</v>
      </c>
      <c r="D35" s="79" t="s">
        <v>1516</v>
      </c>
      <c r="E35" s="79" t="s">
        <v>510</v>
      </c>
      <c r="F35" s="79" t="s">
        <v>11</v>
      </c>
      <c r="G35" s="79" t="str">
        <f>VLOOKUP(A35,'PAI 2025 GPS rempl2)'!$E$4:$L$504,8,0)</f>
        <v>C-3599-0200-0006-53105d</v>
      </c>
      <c r="H35" s="79" t="str">
        <f>VLOOKUP(A35,'PAI 2025 GPS rempl2)'!$A$4:$V$504,15,0)</f>
        <v>Plan estratégico de tecnologías de información, ejecutado (Informes de seguimiento y avance trimestrales con soportes documentales del cumplimiento)</v>
      </c>
      <c r="I35" s="79">
        <f>VLOOKUP(A35,'PAI 2025 GPS rempl2)'!$A$4:$V$504,17,0)</f>
        <v>100</v>
      </c>
      <c r="J35" s="79" t="str">
        <f>VLOOKUP(A35,'PAI 2025 GPS rempl2)'!$A$4:$V$504,18,0)</f>
        <v>Porcentual</v>
      </c>
      <c r="K35" s="159">
        <f>VLOOKUP(A35,'PAI 2025 GPS rempl2)'!$A$4:$V$504,20,0)</f>
        <v>45670</v>
      </c>
      <c r="L35" s="159">
        <f>VLOOKUP(A35,'PAI 2025 GPS rempl2)'!$A$4:$V$504,21,0)</f>
        <v>46003</v>
      </c>
      <c r="M35" s="79" t="str">
        <f>VLOOKUP(A35,'PAI 2025 GPS rempl2)'!$A$4:$V$504,22,0)</f>
        <v>20-OFICINA DE TECNOLOGÍA E INFORMÁTICA</v>
      </c>
      <c r="N35" s="79" t="s">
        <v>1392</v>
      </c>
      <c r="O35" s="79" t="s">
        <v>1393</v>
      </c>
      <c r="P35" s="79" t="s">
        <v>1536</v>
      </c>
      <c r="Q35" s="79" t="s">
        <v>1488</v>
      </c>
      <c r="S35" s="78" t="s">
        <v>525</v>
      </c>
      <c r="T35" s="78" t="str">
        <f>VLOOKUP(A35,'PAI 2025 GPS rempl2)'!$A$3:$E$505,4,0)</f>
        <v>Producto</v>
      </c>
      <c r="U35" s="79" t="s">
        <v>1517</v>
      </c>
      <c r="V35" s="30">
        <f>VLOOKUP(S35,'PAI 2025 GPS rempl2)'!$E$4:$P$504,12,0)</f>
        <v>20</v>
      </c>
      <c r="W35" s="143">
        <f>(V35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36" spans="1:23" x14ac:dyDescent="0.25">
      <c r="A36" s="78" t="s">
        <v>527</v>
      </c>
      <c r="B36" s="78" t="str">
        <f>VLOOKUP(A36,'PAI 2025 GPS rempl2)'!$A$3:$E$505,4,0)</f>
        <v>Actividad propia</v>
      </c>
      <c r="C36" s="79" t="s">
        <v>1517</v>
      </c>
      <c r="D36" s="79" t="s">
        <v>1516</v>
      </c>
      <c r="E36" s="79" t="s">
        <v>510</v>
      </c>
      <c r="F36" s="79"/>
      <c r="G36" s="79" t="str">
        <f>VLOOKUP(A36,'PAI 2025 GPS rempl2)'!$E$4:$L$504,8,0)</f>
        <v>N/A</v>
      </c>
      <c r="H36" s="79" t="str">
        <f>VLOOKUP(A36,'PAI 2025 GPS rempl2)'!$A$4:$V$504,15,0)</f>
        <v>Formular plan estratégico de tecnologías de información PETI incluyendo hoja de ruta para la vigencia   (Hoja de ruta del PETI actualizada/ único entregable)</v>
      </c>
      <c r="I36" s="79">
        <f>VLOOKUP(A36,'PAI 2025 GPS rempl2)'!$A$4:$V$504,17,0)</f>
        <v>1</v>
      </c>
      <c r="J36" s="79" t="str">
        <f>VLOOKUP(A36,'PAI 2025 GPS rempl2)'!$A$4:$V$504,18,0)</f>
        <v>Númerica</v>
      </c>
      <c r="K36" s="159">
        <f>VLOOKUP(A36,'PAI 2025 GPS rempl2)'!$A$4:$V$504,20,0)</f>
        <v>45670</v>
      </c>
      <c r="L36" s="159">
        <f>VLOOKUP(A36,'PAI 2025 GPS rempl2)'!$A$4:$V$504,21,0)</f>
        <v>45688</v>
      </c>
      <c r="M36" s="79" t="str">
        <f>VLOOKUP(A36,'PAI 2025 GPS rempl2)'!$A$4:$V$504,22,0)</f>
        <v>20-OFICINA DE TECNOLOGÍA E INFORMÁTICA</v>
      </c>
      <c r="N36" s="79"/>
      <c r="O36" s="79"/>
      <c r="P36" s="79"/>
      <c r="Q36" s="79"/>
      <c r="S36" s="78" t="s">
        <v>527</v>
      </c>
      <c r="T36" s="78" t="str">
        <f>VLOOKUP(A36,'PAI 2025 GPS rempl2)'!$A$3:$E$505,4,0)</f>
        <v>Actividad propia</v>
      </c>
      <c r="U36" s="79" t="s">
        <v>1517</v>
      </c>
      <c r="V36" s="30">
        <f>VLOOKUP(S36,'PAI 2025 GPS rempl2)'!$E$4:$P$504,12,0)</f>
        <v>20</v>
      </c>
      <c r="W36" s="145" t="e">
        <f>+(V36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7" spans="1:23" x14ac:dyDescent="0.25">
      <c r="A37" s="78" t="s">
        <v>528</v>
      </c>
      <c r="B37" s="78" t="str">
        <f>VLOOKUP(A37,'PAI 2025 GPS rempl2)'!$A$3:$E$505,4,0)</f>
        <v>Actividad propia</v>
      </c>
      <c r="C37" s="79" t="s">
        <v>1517</v>
      </c>
      <c r="D37" s="79" t="s">
        <v>1516</v>
      </c>
      <c r="E37" s="79" t="s">
        <v>510</v>
      </c>
      <c r="F37" s="79"/>
      <c r="G37" s="79" t="str">
        <f>VLOOKUP(A37,'PAI 2025 GPS rempl2)'!$E$4:$L$504,8,0)</f>
        <v>N/A</v>
      </c>
      <c r="H37" s="79" t="str">
        <f>VLOOKUP(A37,'PAI 2025 GPS rempl2)'!$A$4:$V$504,15,0)</f>
        <v>Realizar seguimiento trimestral a la ejecución del PETI. (Informes de seguimiento y avance trimestrales con soportes documentales del cumplimiento con corte  marzo, junio, septiembre, diciembre)</v>
      </c>
      <c r="I37" s="79">
        <f>VLOOKUP(A37,'PAI 2025 GPS rempl2)'!$A$4:$V$504,17,0)</f>
        <v>100</v>
      </c>
      <c r="J37" s="79" t="str">
        <f>VLOOKUP(A37,'PAI 2025 GPS rempl2)'!$A$4:$V$504,18,0)</f>
        <v>Porcentual</v>
      </c>
      <c r="K37" s="159">
        <f>VLOOKUP(A37,'PAI 2025 GPS rempl2)'!$A$4:$V$504,20,0)</f>
        <v>45691</v>
      </c>
      <c r="L37" s="159">
        <f>VLOOKUP(A37,'PAI 2025 GPS rempl2)'!$A$4:$V$504,21,0)</f>
        <v>46003</v>
      </c>
      <c r="M37" s="79" t="str">
        <f>VLOOKUP(A37,'PAI 2025 GPS rempl2)'!$A$4:$V$504,22,0)</f>
        <v>20-OFICINA DE TECNOLOGÍA E INFORMÁTICA</v>
      </c>
      <c r="N37" s="79"/>
      <c r="O37" s="79"/>
      <c r="P37" s="79"/>
      <c r="Q37" s="79"/>
      <c r="S37" s="78" t="s">
        <v>528</v>
      </c>
      <c r="T37" s="78" t="str">
        <f>VLOOKUP(A37,'PAI 2025 GPS rempl2)'!$A$3:$E$505,4,0)</f>
        <v>Actividad propia</v>
      </c>
      <c r="U37" s="79" t="s">
        <v>1517</v>
      </c>
      <c r="V37" s="30">
        <f>VLOOKUP(S37,'PAI 2025 GPS rempl2)'!$E$4:$P$504,12,0)</f>
        <v>80</v>
      </c>
      <c r="W37" s="145" t="e">
        <f>+(V37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8" spans="1:23" x14ac:dyDescent="0.25">
      <c r="A38" s="78" t="s">
        <v>530</v>
      </c>
      <c r="B38" s="78" t="str">
        <f>VLOOKUP(A38,'PAI 2025 GPS rempl2)'!$A$3:$E$505,4,0)</f>
        <v>Producto</v>
      </c>
      <c r="C38" s="79" t="s">
        <v>1513</v>
      </c>
      <c r="D38" s="79" t="s">
        <v>1512</v>
      </c>
      <c r="E38" s="79" t="s">
        <v>464</v>
      </c>
      <c r="F38" s="79" t="s">
        <v>12</v>
      </c>
      <c r="G38" s="79" t="str">
        <f>VLOOKUP(A38,'PAI 2025 GPS rempl2)'!$E$4:$L$504,8,0)</f>
        <v>N/A</v>
      </c>
      <c r="H38" s="79" t="str">
        <f>VLOOKUP(A38,'PAI 2025 GPS rempl2)'!$A$4:$V$504,15,0)</f>
        <v>Estrategia de ingreso efectivo de nuevos funcionarios que conduzca a la garantía del bienestar integral implementada. (Informe final de la implementación de la estrategia)</v>
      </c>
      <c r="I38" s="79">
        <f>VLOOKUP(A38,'PAI 2025 GPS rempl2)'!$A$4:$V$504,17,0)</f>
        <v>100</v>
      </c>
      <c r="J38" s="79" t="str">
        <f>VLOOKUP(A38,'PAI 2025 GPS rempl2)'!$A$4:$V$504,18,0)</f>
        <v>Porcentual</v>
      </c>
      <c r="K38" s="159">
        <f>VLOOKUP(A38,'PAI 2025 GPS rempl2)'!$A$4:$V$504,20,0)</f>
        <v>45691</v>
      </c>
      <c r="L38" s="159">
        <f>VLOOKUP(A38,'PAI 2025 GPS rempl2)'!$A$4:$V$504,21,0)</f>
        <v>45989</v>
      </c>
      <c r="M38" s="79" t="str">
        <f>VLOOKUP(A38,'PAI 2025 GPS rempl2)'!$A$4:$V$504,22,0)</f>
        <v>117-GRUPO DE TRABAJO DE DESARROLLO DE TALENTO HUMANO</v>
      </c>
      <c r="N38" s="79" t="s">
        <v>1390</v>
      </c>
      <c r="O38" s="79" t="s">
        <v>1391</v>
      </c>
      <c r="P38" s="79">
        <v>0</v>
      </c>
      <c r="Q38" s="79" t="s">
        <v>1487</v>
      </c>
      <c r="S38" s="78" t="s">
        <v>530</v>
      </c>
      <c r="T38" s="78" t="str">
        <f>VLOOKUP(A38,'PAI 2025 GPS rempl2)'!$A$3:$E$505,4,0)</f>
        <v>Producto</v>
      </c>
      <c r="U38" s="79" t="s">
        <v>1513</v>
      </c>
      <c r="V38" s="30">
        <f>VLOOKUP(S38,'PAI 2025 GPS rempl2)'!$E$4:$P$504,12,0)</f>
        <v>15</v>
      </c>
      <c r="W38" s="30">
        <f>+(V38*100)/($V$3+$V$6+$V$9+$V$38+$V$43+$V$46+$V$49+$V$53+$V$57)</f>
        <v>7.5</v>
      </c>
    </row>
    <row r="39" spans="1:23" x14ac:dyDescent="0.25">
      <c r="A39" s="78" t="s">
        <v>532</v>
      </c>
      <c r="B39" s="78" t="str">
        <f>VLOOKUP(A39,'PAI 2025 GPS rempl2)'!$A$3:$E$505,4,0)</f>
        <v>Actividad propia</v>
      </c>
      <c r="C39" s="79" t="s">
        <v>1513</v>
      </c>
      <c r="D39" s="79" t="s">
        <v>1512</v>
      </c>
      <c r="E39" s="79" t="s">
        <v>464</v>
      </c>
      <c r="F39" s="79"/>
      <c r="G39" s="79" t="str">
        <f>VLOOKUP(A39,'PAI 2025 GPS rempl2)'!$E$4:$L$504,8,0)</f>
        <v>N/A</v>
      </c>
      <c r="H39" s="79" t="str">
        <f>VLOOKUP(A39,'PAI 2025 GPS rempl2)'!$A$4:$V$504,15,0)</f>
        <v>Diseñar y ejecutar la campaña "Bienvenido a la SIC", dirigida a los nuevos funcionarios, que incluya como mínimo: Correo de bienvenida, tour virtual y explicación de los beneficios de la entidad (Documento del diseño de la campaña, informe semestral de seguimiento y evidencias de su cumplimiento)</v>
      </c>
      <c r="I39" s="79">
        <f>VLOOKUP(A39,'PAI 2025 GPS rempl2)'!$A$4:$V$504,17,0)</f>
        <v>100</v>
      </c>
      <c r="J39" s="79" t="str">
        <f>VLOOKUP(A39,'PAI 2025 GPS rempl2)'!$A$4:$V$504,18,0)</f>
        <v>Porcentual</v>
      </c>
      <c r="K39" s="159">
        <f>VLOOKUP(A39,'PAI 2025 GPS rempl2)'!$A$4:$V$504,20,0)</f>
        <v>45691</v>
      </c>
      <c r="L39" s="159">
        <f>VLOOKUP(A39,'PAI 2025 GPS rempl2)'!$A$4:$V$504,21,0)</f>
        <v>45989</v>
      </c>
      <c r="M39" s="79" t="str">
        <f>VLOOKUP(A39,'PAI 2025 GPS rempl2)'!$A$4:$V$504,22,0)</f>
        <v>117-GRUPO DE TRABAJO DE DESARROLLO DE TALENTO HUMANO</v>
      </c>
      <c r="N39" s="79"/>
      <c r="O39" s="79"/>
      <c r="P39" s="79"/>
      <c r="Q39" s="79"/>
      <c r="S39" s="78" t="s">
        <v>532</v>
      </c>
      <c r="T39" s="78" t="str">
        <f>VLOOKUP(A39,'PAI 2025 GPS rempl2)'!$A$3:$E$505,4,0)</f>
        <v>Actividad propia</v>
      </c>
      <c r="U39" s="79" t="s">
        <v>1513</v>
      </c>
      <c r="V39" s="30">
        <f>VLOOKUP(S39,'PAI 2025 GPS rempl2)'!$E$4:$P$504,12,0)</f>
        <v>25</v>
      </c>
      <c r="W39" s="143">
        <f t="shared" ref="W39:W42" si="4">+(V39*100)/($V$4+$V$5+$V$7+$V$8+$V$10+$V$11+$V$12+$V$39+$V$40+$V$41+$V$42+$V$44+$V$45+$V$47+$V$48+$V$50+$V$51+$V$52+$V$54+$V$55+$V$56+$V$58+$V$59)</f>
        <v>2.7777777777777777</v>
      </c>
    </row>
    <row r="40" spans="1:23" x14ac:dyDescent="0.25">
      <c r="A40" s="78" t="s">
        <v>534</v>
      </c>
      <c r="B40" s="78" t="str">
        <f>VLOOKUP(A40,'PAI 2025 GPS rempl2)'!$A$3:$E$505,4,0)</f>
        <v>Actividad propia</v>
      </c>
      <c r="C40" s="79" t="s">
        <v>1513</v>
      </c>
      <c r="D40" s="79" t="s">
        <v>1512</v>
      </c>
      <c r="E40" s="79" t="s">
        <v>464</v>
      </c>
      <c r="F40" s="79"/>
      <c r="G40" s="79" t="str">
        <f>VLOOKUP(A40,'PAI 2025 GPS rempl2)'!$E$4:$L$504,8,0)</f>
        <v>N/A</v>
      </c>
      <c r="H40" s="79" t="str">
        <f>VLOOKUP(A40,'PAI 2025 GPS rempl2)'!$A$4:$V$504,15,0)</f>
        <v>Realizar un Taller de adaptación al cambio dirigido a los líderes de las área (Listado de asistencia del taller)</v>
      </c>
      <c r="I40" s="79">
        <f>VLOOKUP(A40,'PAI 2025 GPS rempl2)'!$A$4:$V$504,17,0)</f>
        <v>1</v>
      </c>
      <c r="J40" s="79" t="str">
        <f>VLOOKUP(A40,'PAI 2025 GPS rempl2)'!$A$4:$V$504,18,0)</f>
        <v>Númerica</v>
      </c>
      <c r="K40" s="159">
        <f>VLOOKUP(A40,'PAI 2025 GPS rempl2)'!$A$4:$V$504,20,0)</f>
        <v>45748</v>
      </c>
      <c r="L40" s="159">
        <f>VLOOKUP(A40,'PAI 2025 GPS rempl2)'!$A$4:$V$504,21,0)</f>
        <v>45777</v>
      </c>
      <c r="M40" s="79" t="str">
        <f>VLOOKUP(A40,'PAI 2025 GPS rempl2)'!$A$4:$V$504,22,0)</f>
        <v>117-GRUPO DE TRABAJO DE DESARROLLO DE TALENTO HUMANO</v>
      </c>
      <c r="N40" s="79"/>
      <c r="O40" s="79"/>
      <c r="P40" s="79"/>
      <c r="Q40" s="79"/>
      <c r="S40" s="78" t="s">
        <v>534</v>
      </c>
      <c r="T40" s="78" t="str">
        <f>VLOOKUP(A40,'PAI 2025 GPS rempl2)'!$A$3:$E$505,4,0)</f>
        <v>Actividad propia</v>
      </c>
      <c r="U40" s="79" t="s">
        <v>1513</v>
      </c>
      <c r="V40" s="30">
        <f>VLOOKUP(S40,'PAI 2025 GPS rempl2)'!$E$4:$P$504,12,0)</f>
        <v>25</v>
      </c>
      <c r="W40" s="143">
        <f t="shared" si="4"/>
        <v>2.7777777777777777</v>
      </c>
    </row>
    <row r="41" spans="1:23" x14ac:dyDescent="0.25">
      <c r="A41" s="78" t="s">
        <v>536</v>
      </c>
      <c r="B41" s="78" t="str">
        <f>VLOOKUP(A41,'PAI 2025 GPS rempl2)'!$A$3:$E$505,4,0)</f>
        <v>Actividad propia</v>
      </c>
      <c r="C41" s="79" t="s">
        <v>1513</v>
      </c>
      <c r="D41" s="79" t="s">
        <v>1512</v>
      </c>
      <c r="E41" s="79" t="s">
        <v>464</v>
      </c>
      <c r="F41" s="79"/>
      <c r="G41" s="79" t="str">
        <f>VLOOKUP(A41,'PAI 2025 GPS rempl2)'!$E$4:$L$504,8,0)</f>
        <v>N/A</v>
      </c>
      <c r="H41" s="79" t="str">
        <f>VLOOKUP(A41,'PAI 2025 GPS rempl2)'!$A$4:$V$504,15,0)</f>
        <v>Realizar encuesta sociodemográfica con el fin de caracterizar a los servidores e identificar acciones de mejora en pro de la felicidad de los servidores.  (Informe de los resultados de la encuesta / Documento que defina las acciones de mejora a implementar.)</v>
      </c>
      <c r="I41" s="79">
        <f>VLOOKUP(A41,'PAI 2025 GPS rempl2)'!$A$4:$V$504,17,0)</f>
        <v>1</v>
      </c>
      <c r="J41" s="79" t="str">
        <f>VLOOKUP(A41,'PAI 2025 GPS rempl2)'!$A$4:$V$504,18,0)</f>
        <v>Númerica</v>
      </c>
      <c r="K41" s="159">
        <f>VLOOKUP(A41,'PAI 2025 GPS rempl2)'!$A$4:$V$504,20,0)</f>
        <v>45811</v>
      </c>
      <c r="L41" s="159">
        <f>VLOOKUP(A41,'PAI 2025 GPS rempl2)'!$A$4:$V$504,21,0)</f>
        <v>45839</v>
      </c>
      <c r="M41" s="79" t="str">
        <f>VLOOKUP(A41,'PAI 2025 GPS rempl2)'!$A$4:$V$504,22,0)</f>
        <v>117-GRUPO DE TRABAJO DE DESARROLLO DE TALENTO HUMANO</v>
      </c>
      <c r="N41" s="79"/>
      <c r="O41" s="79"/>
      <c r="P41" s="79"/>
      <c r="Q41" s="79"/>
      <c r="S41" s="78" t="s">
        <v>536</v>
      </c>
      <c r="T41" s="78" t="str">
        <f>VLOOKUP(A41,'PAI 2025 GPS rempl2)'!$A$3:$E$505,4,0)</f>
        <v>Actividad propia</v>
      </c>
      <c r="U41" s="79" t="s">
        <v>1513</v>
      </c>
      <c r="V41" s="30">
        <f>VLOOKUP(S41,'PAI 2025 GPS rempl2)'!$E$4:$P$504,12,0)</f>
        <v>25</v>
      </c>
      <c r="W41" s="143">
        <f t="shared" si="4"/>
        <v>2.7777777777777777</v>
      </c>
    </row>
    <row r="42" spans="1:23" x14ac:dyDescent="0.25">
      <c r="A42" s="78" t="s">
        <v>538</v>
      </c>
      <c r="B42" s="78" t="str">
        <f>VLOOKUP(A42,'PAI 2025 GPS rempl2)'!$A$3:$E$505,4,0)</f>
        <v>Actividad propia</v>
      </c>
      <c r="C42" s="79" t="s">
        <v>1513</v>
      </c>
      <c r="D42" s="79" t="s">
        <v>1512</v>
      </c>
      <c r="E42" s="79" t="s">
        <v>464</v>
      </c>
      <c r="F42" s="79"/>
      <c r="G42" s="79" t="str">
        <f>VLOOKUP(A42,'PAI 2025 GPS rempl2)'!$E$4:$L$504,8,0)</f>
        <v>N/A</v>
      </c>
      <c r="H42" s="79" t="str">
        <f>VLOOKUP(A42,'PAI 2025 GPS rempl2)'!$A$4:$V$504,15,0)</f>
        <v>Realizar campañas "escuchando tus emociones" (Informe con estadísticas de las personas que participaron de la campaña)</v>
      </c>
      <c r="I42" s="79">
        <f>VLOOKUP(A42,'PAI 2025 GPS rempl2)'!$A$4:$V$504,17,0)</f>
        <v>6</v>
      </c>
      <c r="J42" s="79" t="str">
        <f>VLOOKUP(A42,'PAI 2025 GPS rempl2)'!$A$4:$V$504,18,0)</f>
        <v>Númerica</v>
      </c>
      <c r="K42" s="159">
        <f>VLOOKUP(A42,'PAI 2025 GPS rempl2)'!$A$4:$V$504,20,0)</f>
        <v>45811</v>
      </c>
      <c r="L42" s="159">
        <f>VLOOKUP(A42,'PAI 2025 GPS rempl2)'!$A$4:$V$504,21,0)</f>
        <v>45989</v>
      </c>
      <c r="M42" s="79" t="str">
        <f>VLOOKUP(A42,'PAI 2025 GPS rempl2)'!$A$4:$V$504,22,0)</f>
        <v>117-GRUPO DE TRABAJO DE DESARROLLO DE TALENTO HUMANO</v>
      </c>
      <c r="N42" s="79"/>
      <c r="O42" s="79"/>
      <c r="P42" s="79"/>
      <c r="Q42" s="79"/>
      <c r="S42" s="78" t="s">
        <v>538</v>
      </c>
      <c r="T42" s="78" t="str">
        <f>VLOOKUP(A42,'PAI 2025 GPS rempl2)'!$A$3:$E$505,4,0)</f>
        <v>Actividad propia</v>
      </c>
      <c r="U42" s="79" t="s">
        <v>1513</v>
      </c>
      <c r="V42" s="30">
        <f>VLOOKUP(S42,'PAI 2025 GPS rempl2)'!$E$4:$P$504,12,0)</f>
        <v>25</v>
      </c>
      <c r="W42" s="143">
        <f t="shared" si="4"/>
        <v>2.7777777777777777</v>
      </c>
    </row>
    <row r="43" spans="1:23" x14ac:dyDescent="0.25">
      <c r="A43" s="78" t="s">
        <v>540</v>
      </c>
      <c r="B43" s="78" t="str">
        <f>VLOOKUP(A43,'PAI 2025 GPS rempl2)'!$A$3:$E$505,4,0)</f>
        <v>Producto</v>
      </c>
      <c r="C43" s="79" t="s">
        <v>1513</v>
      </c>
      <c r="D43" s="79" t="s">
        <v>1512</v>
      </c>
      <c r="E43" s="79" t="s">
        <v>464</v>
      </c>
      <c r="F43" s="79" t="s">
        <v>59</v>
      </c>
      <c r="G43" s="79" t="str">
        <f>VLOOKUP(A43,'PAI 2025 GPS rempl2)'!$E$4:$L$504,8,0)</f>
        <v>N/A</v>
      </c>
      <c r="H43" s="79" t="str">
        <f>VLOOKUP(A43,'PAI 2025 GPS rempl2)'!$A$4:$V$504,15,0)</f>
        <v>Documento del Plan Estratégico de Talento Humano, elaborado y publicado  (Plan elaborado y captura de pantalla de la publicación en página web de la SIC e Intrasic)</v>
      </c>
      <c r="I43" s="79">
        <f>VLOOKUP(A43,'PAI 2025 GPS rempl2)'!$A$4:$V$504,17,0)</f>
        <v>1</v>
      </c>
      <c r="J43" s="79" t="str">
        <f>VLOOKUP(A43,'PAI 2025 GPS rempl2)'!$A$4:$V$504,18,0)</f>
        <v>Númerica</v>
      </c>
      <c r="K43" s="159">
        <f>VLOOKUP(A43,'PAI 2025 GPS rempl2)'!$A$4:$V$504,20,0)</f>
        <v>45677</v>
      </c>
      <c r="L43" s="159">
        <f>VLOOKUP(A43,'PAI 2025 GPS rempl2)'!$A$4:$V$504,21,0)</f>
        <v>45716</v>
      </c>
      <c r="M43" s="79" t="str">
        <f>VLOOKUP(A43,'PAI 2025 GPS rempl2)'!$A$4:$V$504,22,0)</f>
        <v>117-GRUPO DE TRABAJO DE DESARROLLO DE TALENTO HUMANO</v>
      </c>
      <c r="N43" s="79" t="s">
        <v>1731</v>
      </c>
      <c r="O43" s="79" t="s">
        <v>1389</v>
      </c>
      <c r="P43" s="79" t="s">
        <v>1539</v>
      </c>
      <c r="Q43" s="79" t="s">
        <v>1487</v>
      </c>
      <c r="S43" s="78" t="s">
        <v>540</v>
      </c>
      <c r="T43" s="78" t="str">
        <f>VLOOKUP(A43,'PAI 2025 GPS rempl2)'!$A$3:$E$505,4,0)</f>
        <v>Producto</v>
      </c>
      <c r="U43" s="79" t="s">
        <v>1513</v>
      </c>
      <c r="V43" s="30">
        <f>VLOOKUP(S43,'PAI 2025 GPS rempl2)'!$E$4:$P$504,12,0)</f>
        <v>17</v>
      </c>
      <c r="W43" s="30">
        <f>+(V43*100)/($V$3+$V$6+$V$9+$V$38+$V$43+$V$46+$V$49+$V$53+$V$57)</f>
        <v>8.5</v>
      </c>
    </row>
    <row r="44" spans="1:23" x14ac:dyDescent="0.25">
      <c r="A44" s="78" t="s">
        <v>542</v>
      </c>
      <c r="B44" s="78" t="str">
        <f>VLOOKUP(A44,'PAI 2025 GPS rempl2)'!$A$3:$E$505,4,0)</f>
        <v>Actividad propia</v>
      </c>
      <c r="C44" s="79" t="s">
        <v>1513</v>
      </c>
      <c r="D44" s="79" t="s">
        <v>1512</v>
      </c>
      <c r="E44" s="79" t="s">
        <v>464</v>
      </c>
      <c r="F44" s="79"/>
      <c r="G44" s="79" t="str">
        <f>VLOOKUP(A44,'PAI 2025 GPS rempl2)'!$E$4:$L$504,8,0)</f>
        <v>N/A</v>
      </c>
      <c r="H44" s="79" t="str">
        <f>VLOOKUP(A44,'PAI 2025 GPS rempl2)'!$A$4:$V$504,15,0)</f>
        <v>Elaborar el documento del Plan Estratégico de Talento Humano (Documento del plan/único entregable)</v>
      </c>
      <c r="I44" s="79">
        <f>VLOOKUP(A44,'PAI 2025 GPS rempl2)'!$A$4:$V$504,17,0)</f>
        <v>1</v>
      </c>
      <c r="J44" s="79" t="str">
        <f>VLOOKUP(A44,'PAI 2025 GPS rempl2)'!$A$4:$V$504,18,0)</f>
        <v>Númerica</v>
      </c>
      <c r="K44" s="159">
        <f>VLOOKUP(A44,'PAI 2025 GPS rempl2)'!$A$4:$V$504,20,0)</f>
        <v>45677</v>
      </c>
      <c r="L44" s="159">
        <f>VLOOKUP(A44,'PAI 2025 GPS rempl2)'!$A$4:$V$504,21,0)</f>
        <v>45688</v>
      </c>
      <c r="M44" s="79" t="str">
        <f>VLOOKUP(A44,'PAI 2025 GPS rempl2)'!$A$4:$V$504,22,0)</f>
        <v>117-GRUPO DE TRABAJO DE DESARROLLO DE TALENTO HUMANO</v>
      </c>
      <c r="N44" s="79"/>
      <c r="O44" s="79"/>
      <c r="P44" s="79"/>
      <c r="Q44" s="79"/>
      <c r="S44" s="78" t="s">
        <v>542</v>
      </c>
      <c r="T44" s="78" t="str">
        <f>VLOOKUP(A44,'PAI 2025 GPS rempl2)'!$A$3:$E$505,4,0)</f>
        <v>Actividad propia</v>
      </c>
      <c r="U44" s="79" t="s">
        <v>1513</v>
      </c>
      <c r="V44" s="30">
        <f>VLOOKUP(S44,'PAI 2025 GPS rempl2)'!$E$4:$P$504,12,0)</f>
        <v>60</v>
      </c>
      <c r="W44" s="143">
        <f t="shared" ref="W44:W45" si="5">+(V44*100)/($V$4+$V$5+$V$7+$V$8+$V$10+$V$11+$V$12+$V$39+$V$40+$V$41+$V$42+$V$44+$V$45+$V$47+$V$48+$V$50+$V$51+$V$52+$V$54+$V$55+$V$56+$V$58+$V$59)</f>
        <v>6.666666666666667</v>
      </c>
    </row>
    <row r="45" spans="1:23" x14ac:dyDescent="0.25">
      <c r="A45" s="78" t="s">
        <v>544</v>
      </c>
      <c r="B45" s="78" t="str">
        <f>VLOOKUP(A45,'PAI 2025 GPS rempl2)'!$A$3:$E$505,4,0)</f>
        <v>Actividad propia</v>
      </c>
      <c r="C45" s="79" t="s">
        <v>1513</v>
      </c>
      <c r="D45" s="79" t="s">
        <v>1512</v>
      </c>
      <c r="E45" s="79" t="s">
        <v>464</v>
      </c>
      <c r="F45" s="79"/>
      <c r="G45" s="79" t="str">
        <f>VLOOKUP(A45,'PAI 2025 GPS rempl2)'!$E$4:$L$504,8,0)</f>
        <v>N/A</v>
      </c>
      <c r="H45" s="79" t="str">
        <f>VLOOKUP(A45,'PAI 2025 GPS rempl2)'!$A$4:$V$504,15,0)</f>
        <v>Publicar el Plan Estratégico de Talento Humano  (Captura de pantalla de la publicación en página web de la SIC e Intrasic)</v>
      </c>
      <c r="I45" s="79">
        <f>VLOOKUP(A45,'PAI 2025 GPS rempl2)'!$A$4:$V$504,17,0)</f>
        <v>1</v>
      </c>
      <c r="J45" s="79" t="str">
        <f>VLOOKUP(A45,'PAI 2025 GPS rempl2)'!$A$4:$V$504,18,0)</f>
        <v>Númerica</v>
      </c>
      <c r="K45" s="159">
        <f>VLOOKUP(A45,'PAI 2025 GPS rempl2)'!$A$4:$V$504,20,0)</f>
        <v>45691</v>
      </c>
      <c r="L45" s="159">
        <f>VLOOKUP(A45,'PAI 2025 GPS rempl2)'!$A$4:$V$504,21,0)</f>
        <v>45716</v>
      </c>
      <c r="M45" s="79" t="str">
        <f>VLOOKUP(A45,'PAI 2025 GPS rempl2)'!$A$4:$V$504,22,0)</f>
        <v>117-GRUPO DE TRABAJO DE DESARROLLO DE TALENTO HUMANO</v>
      </c>
      <c r="N45" s="79"/>
      <c r="O45" s="79"/>
      <c r="P45" s="79"/>
      <c r="Q45" s="79"/>
      <c r="S45" s="78" t="s">
        <v>544</v>
      </c>
      <c r="T45" s="78" t="str">
        <f>VLOOKUP(A45,'PAI 2025 GPS rempl2)'!$A$3:$E$505,4,0)</f>
        <v>Actividad propia</v>
      </c>
      <c r="U45" s="79" t="s">
        <v>1513</v>
      </c>
      <c r="V45" s="30">
        <f>VLOOKUP(S45,'PAI 2025 GPS rempl2)'!$E$4:$P$504,12,0)</f>
        <v>40</v>
      </c>
      <c r="W45" s="143">
        <f t="shared" si="5"/>
        <v>4.4444444444444446</v>
      </c>
    </row>
    <row r="46" spans="1:23" x14ac:dyDescent="0.25">
      <c r="A46" s="78" t="s">
        <v>546</v>
      </c>
      <c r="B46" s="78" t="str">
        <f>VLOOKUP(A46,'PAI 2025 GPS rempl2)'!$A$3:$E$505,4,0)</f>
        <v>Producto</v>
      </c>
      <c r="C46" s="79" t="s">
        <v>1513</v>
      </c>
      <c r="D46" s="79" t="s">
        <v>1512</v>
      </c>
      <c r="E46" s="79" t="s">
        <v>464</v>
      </c>
      <c r="F46" s="79" t="s">
        <v>59</v>
      </c>
      <c r="G46" s="79" t="str">
        <f>VLOOKUP(A46,'PAI 2025 GPS rempl2)'!$E$4:$L$504,8,0)</f>
        <v>N/A</v>
      </c>
      <c r="H46" s="79" t="str">
        <f>VLOOKUP(A46,'PAI 2025 GPS rempl2)'!$A$4:$V$504,15,0)</f>
        <v>Objetivo de mejora Empresas Familiarmente responsables efr, cumplidos (Informe consolidado de cumplimiento de objetivos de mejora, único entregable)</v>
      </c>
      <c r="I46" s="79">
        <f>VLOOKUP(A46,'PAI 2025 GPS rempl2)'!$A$4:$V$504,17,0)</f>
        <v>1</v>
      </c>
      <c r="J46" s="79" t="str">
        <f>VLOOKUP(A46,'PAI 2025 GPS rempl2)'!$A$4:$V$504,18,0)</f>
        <v>Númerica</v>
      </c>
      <c r="K46" s="159">
        <f>VLOOKUP(A46,'PAI 2025 GPS rempl2)'!$A$4:$V$504,20,0)</f>
        <v>45677</v>
      </c>
      <c r="L46" s="159">
        <f>VLOOKUP(A46,'PAI 2025 GPS rempl2)'!$A$4:$V$504,21,0)</f>
        <v>46013</v>
      </c>
      <c r="M46" s="79" t="str">
        <f>VLOOKUP(A46,'PAI 2025 GPS rempl2)'!$A$4:$V$504,22,0)</f>
        <v>117-GRUPO DE TRABAJO DE DESARROLLO DE TALENTO HUMANO</v>
      </c>
      <c r="N46" s="79" t="s">
        <v>1731</v>
      </c>
      <c r="O46" s="79" t="s">
        <v>1389</v>
      </c>
      <c r="P46" s="79">
        <v>0</v>
      </c>
      <c r="Q46" s="79" t="s">
        <v>1487</v>
      </c>
      <c r="S46" s="78" t="s">
        <v>546</v>
      </c>
      <c r="T46" s="78" t="str">
        <f>VLOOKUP(A46,'PAI 2025 GPS rempl2)'!$A$3:$E$505,4,0)</f>
        <v>Producto</v>
      </c>
      <c r="U46" s="79" t="s">
        <v>1513</v>
      </c>
      <c r="V46" s="30">
        <f>VLOOKUP(S46,'PAI 2025 GPS rempl2)'!$E$4:$P$504,12,0)</f>
        <v>17</v>
      </c>
      <c r="W46" s="30">
        <f>+(V46*100)/($V$3+$V$6+$V$9+$V$38+$V$43+$V$46+$V$49+$V$53+$V$57)</f>
        <v>8.5</v>
      </c>
    </row>
    <row r="47" spans="1:23" x14ac:dyDescent="0.25">
      <c r="A47" s="78" t="s">
        <v>548</v>
      </c>
      <c r="B47" s="78" t="str">
        <f>VLOOKUP(A47,'PAI 2025 GPS rempl2)'!$A$3:$E$505,4,0)</f>
        <v>Actividad propia</v>
      </c>
      <c r="C47" s="79" t="s">
        <v>1513</v>
      </c>
      <c r="D47" s="79" t="s">
        <v>1512</v>
      </c>
      <c r="E47" s="79" t="s">
        <v>464</v>
      </c>
      <c r="F47" s="79"/>
      <c r="G47" s="79" t="str">
        <f>VLOOKUP(A47,'PAI 2025 GPS rempl2)'!$E$4:$L$504,8,0)</f>
        <v>N/A</v>
      </c>
      <c r="H47" s="79" t="str">
        <f>VLOOKUP(A47,'PAI 2025 GPS rempl2)'!$A$4:$V$504,15,0)</f>
        <v>Establecer plan de trabajo con acciones, fechas y responsables, para el cumplimiento de los objetivos de mejora efr   (Plan de trabajo / único entregable)</v>
      </c>
      <c r="I47" s="79">
        <f>VLOOKUP(A47,'PAI 2025 GPS rempl2)'!$A$4:$V$504,17,0)</f>
        <v>1</v>
      </c>
      <c r="J47" s="79" t="str">
        <f>VLOOKUP(A47,'PAI 2025 GPS rempl2)'!$A$4:$V$504,18,0)</f>
        <v>Númerica</v>
      </c>
      <c r="K47" s="159">
        <f>VLOOKUP(A47,'PAI 2025 GPS rempl2)'!$A$4:$V$504,20,0)</f>
        <v>45677</v>
      </c>
      <c r="L47" s="159">
        <f>VLOOKUP(A47,'PAI 2025 GPS rempl2)'!$A$4:$V$504,21,0)</f>
        <v>45688</v>
      </c>
      <c r="M47" s="79" t="str">
        <f>VLOOKUP(A47,'PAI 2025 GPS rempl2)'!$A$4:$V$504,22,0)</f>
        <v>117-GRUPO DE TRABAJO DE DESARROLLO DE TALENTO HUMANO</v>
      </c>
      <c r="N47" s="79"/>
      <c r="O47" s="79"/>
      <c r="P47" s="79"/>
      <c r="Q47" s="79"/>
      <c r="S47" s="78" t="s">
        <v>548</v>
      </c>
      <c r="T47" s="78" t="str">
        <f>VLOOKUP(A47,'PAI 2025 GPS rempl2)'!$A$3:$E$505,4,0)</f>
        <v>Actividad propia</v>
      </c>
      <c r="U47" s="79" t="s">
        <v>1513</v>
      </c>
      <c r="V47" s="30">
        <f>VLOOKUP(S47,'PAI 2025 GPS rempl2)'!$E$4:$P$504,12,0)</f>
        <v>80</v>
      </c>
      <c r="W47" s="143">
        <f t="shared" ref="W47:W48" si="6">+(V47*100)/($V$4+$V$5+$V$7+$V$8+$V$10+$V$11+$V$12+$V$39+$V$40+$V$41+$V$42+$V$44+$V$45+$V$47+$V$48+$V$50+$V$51+$V$52+$V$54+$V$55+$V$56+$V$58+$V$59)</f>
        <v>8.8888888888888893</v>
      </c>
    </row>
    <row r="48" spans="1:23" x14ac:dyDescent="0.25">
      <c r="A48" s="78" t="s">
        <v>549</v>
      </c>
      <c r="B48" s="78" t="str">
        <f>VLOOKUP(A48,'PAI 2025 GPS rempl2)'!$A$3:$E$505,4,0)</f>
        <v>Actividad propia</v>
      </c>
      <c r="C48" s="79" t="s">
        <v>1513</v>
      </c>
      <c r="D48" s="79" t="s">
        <v>1512</v>
      </c>
      <c r="E48" s="79" t="s">
        <v>464</v>
      </c>
      <c r="F48" s="79"/>
      <c r="G48" s="79" t="str">
        <f>VLOOKUP(A48,'PAI 2025 GPS rempl2)'!$E$4:$L$504,8,0)</f>
        <v>N/A</v>
      </c>
      <c r="H48" s="79" t="str">
        <f>VLOOKUP(A48,'PAI 2025 GPS rempl2)'!$A$4:$V$504,15,0)</f>
        <v>Ejecutar el plan de trabajo para el cumplimiento de los objetivos de mejora efr  (Informes trimestrales (4) de seguimiento y soportes documentales de cumplimiento)</v>
      </c>
      <c r="I48" s="79">
        <f>VLOOKUP(A48,'PAI 2025 GPS rempl2)'!$A$4:$V$504,17,0)</f>
        <v>100</v>
      </c>
      <c r="J48" s="79" t="str">
        <f>VLOOKUP(A48,'PAI 2025 GPS rempl2)'!$A$4:$V$504,18,0)</f>
        <v>Porcentual</v>
      </c>
      <c r="K48" s="159">
        <f>VLOOKUP(A48,'PAI 2025 GPS rempl2)'!$A$4:$V$504,20,0)</f>
        <v>45691</v>
      </c>
      <c r="L48" s="159">
        <f>VLOOKUP(A48,'PAI 2025 GPS rempl2)'!$A$4:$V$504,21,0)</f>
        <v>46013</v>
      </c>
      <c r="M48" s="79" t="str">
        <f>VLOOKUP(A48,'PAI 2025 GPS rempl2)'!$A$4:$V$504,22,0)</f>
        <v>117-GRUPO DE TRABAJO DE DESARROLLO DE TALENTO HUMANO</v>
      </c>
      <c r="N48" s="79"/>
      <c r="O48" s="79"/>
      <c r="P48" s="79"/>
      <c r="Q48" s="79"/>
      <c r="S48" s="78" t="s">
        <v>549</v>
      </c>
      <c r="T48" s="78" t="str">
        <f>VLOOKUP(A48,'PAI 2025 GPS rempl2)'!$A$3:$E$505,4,0)</f>
        <v>Actividad propia</v>
      </c>
      <c r="U48" s="79" t="s">
        <v>1513</v>
      </c>
      <c r="V48" s="30">
        <f>VLOOKUP(S48,'PAI 2025 GPS rempl2)'!$E$4:$P$504,12,0)</f>
        <v>20</v>
      </c>
      <c r="W48" s="143">
        <f t="shared" si="6"/>
        <v>2.2222222222222223</v>
      </c>
    </row>
    <row r="49" spans="1:23" x14ac:dyDescent="0.25">
      <c r="A49" s="78" t="s">
        <v>551</v>
      </c>
      <c r="B49" s="78" t="str">
        <f>VLOOKUP(A49,'PAI 2025 GPS rempl2)'!$A$3:$E$505,4,0)</f>
        <v>Producto</v>
      </c>
      <c r="C49" s="79" t="s">
        <v>1513</v>
      </c>
      <c r="D49" s="79" t="s">
        <v>1512</v>
      </c>
      <c r="E49" s="79" t="s">
        <v>464</v>
      </c>
      <c r="F49" s="79" t="s">
        <v>59</v>
      </c>
      <c r="G49" s="79" t="str">
        <f>VLOOKUP(A49,'PAI 2025 GPS rempl2)'!$E$4:$L$504,8,0)</f>
        <v>FUNCIONAMIENTO</v>
      </c>
      <c r="H49" s="79" t="str">
        <f>VLOOKUP(A49,'PAI 2025 GPS rempl2)'!$A$4:$V$504,15,0)</f>
        <v>Plan de Bienestar Social y Estímulos, elaborado y ejecutado (Informe semestral de la ejecución del plan / único entregable)</v>
      </c>
      <c r="I49" s="79">
        <f>VLOOKUP(A49,'PAI 2025 GPS rempl2)'!$A$4:$V$504,17,0)</f>
        <v>100</v>
      </c>
      <c r="J49" s="79" t="str">
        <f>VLOOKUP(A49,'PAI 2025 GPS rempl2)'!$A$4:$V$504,18,0)</f>
        <v>Porcentual</v>
      </c>
      <c r="K49" s="159">
        <f>VLOOKUP(A49,'PAI 2025 GPS rempl2)'!$A$4:$V$504,20,0)</f>
        <v>45670</v>
      </c>
      <c r="L49" s="159">
        <f>VLOOKUP(A49,'PAI 2025 GPS rempl2)'!$A$4:$V$504,21,0)</f>
        <v>46013</v>
      </c>
      <c r="M49" s="79" t="str">
        <f>VLOOKUP(A49,'PAI 2025 GPS rempl2)'!$A$4:$V$504,22,0)</f>
        <v>117-GRUPO DE TRABAJO DE DESARROLLO DE TALENTO HUMANO</v>
      </c>
      <c r="N49" s="79" t="s">
        <v>1731</v>
      </c>
      <c r="O49" s="79" t="s">
        <v>1389</v>
      </c>
      <c r="P49" s="79" t="s">
        <v>1536</v>
      </c>
      <c r="Q49" s="79" t="s">
        <v>1487</v>
      </c>
      <c r="S49" s="78" t="s">
        <v>551</v>
      </c>
      <c r="T49" s="78" t="str">
        <f>VLOOKUP(A49,'PAI 2025 GPS rempl2)'!$A$3:$E$505,4,0)</f>
        <v>Producto</v>
      </c>
      <c r="U49" s="79" t="s">
        <v>1513</v>
      </c>
      <c r="V49" s="30">
        <f>VLOOKUP(S49,'PAI 2025 GPS rempl2)'!$E$4:$P$504,12,0)</f>
        <v>17</v>
      </c>
      <c r="W49" s="30">
        <f>+(V49*100)/($V$3+$V$6+$V$9+$V$38+$V$43+$V$46+$V$49+$V$53+$V$57)</f>
        <v>8.5</v>
      </c>
    </row>
    <row r="50" spans="1:23" x14ac:dyDescent="0.25">
      <c r="A50" s="78" t="s">
        <v>553</v>
      </c>
      <c r="B50" s="78" t="str">
        <f>VLOOKUP(A50,'PAI 2025 GPS rempl2)'!$A$3:$E$505,4,0)</f>
        <v>Actividad propia</v>
      </c>
      <c r="C50" s="79" t="s">
        <v>1513</v>
      </c>
      <c r="D50" s="79" t="s">
        <v>1512</v>
      </c>
      <c r="E50" s="79" t="s">
        <v>464</v>
      </c>
      <c r="F50" s="79"/>
      <c r="G50" s="79" t="str">
        <f>VLOOKUP(A50,'PAI 2025 GPS rempl2)'!$E$4:$L$504,8,0)</f>
        <v>N/A</v>
      </c>
      <c r="H50" s="79" t="str">
        <f>VLOOKUP(A50,'PAI 2025 GPS rempl2)'!$A$4:$V$504,15,0)</f>
        <v>Elaborar y presentar para aprobación del Comité Institucional de Gestión y desempeño la propuesta de plan de bienestar social y estímulos (Acta de Comité Institucional de Gestión y Desempeño aprobando el Plan de Bienestar Social y Estímulos-único entregable)</v>
      </c>
      <c r="I50" s="79">
        <f>VLOOKUP(A50,'PAI 2025 GPS rempl2)'!$A$4:$V$504,17,0)</f>
        <v>1</v>
      </c>
      <c r="J50" s="79" t="str">
        <f>VLOOKUP(A50,'PAI 2025 GPS rempl2)'!$A$4:$V$504,18,0)</f>
        <v>Númerica</v>
      </c>
      <c r="K50" s="159">
        <f>VLOOKUP(A50,'PAI 2025 GPS rempl2)'!$A$4:$V$504,20,0)</f>
        <v>45670</v>
      </c>
      <c r="L50" s="159">
        <f>VLOOKUP(A50,'PAI 2025 GPS rempl2)'!$A$4:$V$504,21,0)</f>
        <v>45688</v>
      </c>
      <c r="M50" s="79" t="str">
        <f>VLOOKUP(A50,'PAI 2025 GPS rempl2)'!$A$4:$V$504,22,0)</f>
        <v>117-GRUPO DE TRABAJO DE DESARROLLO DE TALENTO HUMANO</v>
      </c>
      <c r="N50" s="79"/>
      <c r="O50" s="79"/>
      <c r="P50" s="79"/>
      <c r="Q50" s="79"/>
      <c r="S50" s="78" t="s">
        <v>553</v>
      </c>
      <c r="T50" s="78" t="str">
        <f>VLOOKUP(A50,'PAI 2025 GPS rempl2)'!$A$3:$E$505,4,0)</f>
        <v>Actividad propia</v>
      </c>
      <c r="U50" s="79" t="s">
        <v>1513</v>
      </c>
      <c r="V50" s="30">
        <f>VLOOKUP(S50,'PAI 2025 GPS rempl2)'!$E$4:$P$504,12,0)</f>
        <v>15</v>
      </c>
      <c r="W50" s="143">
        <f t="shared" ref="W50:W52" si="7">+(V50*100)/($V$4+$V$5+$V$7+$V$8+$V$10+$V$11+$V$12+$V$39+$V$40+$V$41+$V$42+$V$44+$V$45+$V$47+$V$48+$V$50+$V$51+$V$52+$V$54+$V$55+$V$56+$V$58+$V$59)</f>
        <v>1.6666666666666667</v>
      </c>
    </row>
    <row r="51" spans="1:23" x14ac:dyDescent="0.25">
      <c r="A51" s="78" t="s">
        <v>555</v>
      </c>
      <c r="B51" s="78" t="str">
        <f>VLOOKUP(A51,'PAI 2025 GPS rempl2)'!$A$3:$E$505,4,0)</f>
        <v>Actividad propia</v>
      </c>
      <c r="C51" s="79" t="s">
        <v>1513</v>
      </c>
      <c r="D51" s="79" t="s">
        <v>1512</v>
      </c>
      <c r="E51" s="79" t="s">
        <v>464</v>
      </c>
      <c r="F51" s="79"/>
      <c r="G51" s="79" t="str">
        <f>VLOOKUP(A51,'PAI 2025 GPS rempl2)'!$E$4:$L$504,8,0)</f>
        <v>N/A</v>
      </c>
      <c r="H51" s="79" t="str">
        <f>VLOOKUP(A51,'PAI 2025 GPS rempl2)'!$A$4:$V$504,15,0)</f>
        <v>Realizar la Resolución de adopción del plan de bienestar social y Estímulos  y publicar el plan aprobado en la página web e intrasic (Resolución adoptando el Plan de Bienestar Social y Estímulos y  Soporte de publicación del plan)</v>
      </c>
      <c r="I51" s="79">
        <f>VLOOKUP(A51,'PAI 2025 GPS rempl2)'!$A$4:$V$504,17,0)</f>
        <v>1</v>
      </c>
      <c r="J51" s="79" t="str">
        <f>VLOOKUP(A51,'PAI 2025 GPS rempl2)'!$A$4:$V$504,18,0)</f>
        <v>Númerica</v>
      </c>
      <c r="K51" s="159">
        <f>VLOOKUP(A51,'PAI 2025 GPS rempl2)'!$A$4:$V$504,20,0)</f>
        <v>45670</v>
      </c>
      <c r="L51" s="159">
        <f>VLOOKUP(A51,'PAI 2025 GPS rempl2)'!$A$4:$V$504,21,0)</f>
        <v>45688</v>
      </c>
      <c r="M51" s="79" t="str">
        <f>VLOOKUP(A51,'PAI 2025 GPS rempl2)'!$A$4:$V$504,22,0)</f>
        <v>117-GRUPO DE TRABAJO DE DESARROLLO DE TALENTO HUMANO</v>
      </c>
      <c r="N51" s="79"/>
      <c r="O51" s="79"/>
      <c r="P51" s="79"/>
      <c r="Q51" s="79"/>
      <c r="S51" s="78" t="s">
        <v>555</v>
      </c>
      <c r="T51" s="78" t="str">
        <f>VLOOKUP(A51,'PAI 2025 GPS rempl2)'!$A$3:$E$505,4,0)</f>
        <v>Actividad propia</v>
      </c>
      <c r="U51" s="79" t="s">
        <v>1513</v>
      </c>
      <c r="V51" s="30">
        <f>VLOOKUP(S51,'PAI 2025 GPS rempl2)'!$E$4:$P$504,12,0)</f>
        <v>15</v>
      </c>
      <c r="W51" s="143">
        <f t="shared" si="7"/>
        <v>1.6666666666666667</v>
      </c>
    </row>
    <row r="52" spans="1:23" x14ac:dyDescent="0.25">
      <c r="A52" s="78" t="s">
        <v>557</v>
      </c>
      <c r="B52" s="78" t="str">
        <f>VLOOKUP(A52,'PAI 2025 GPS rempl2)'!$A$3:$E$505,4,0)</f>
        <v>Actividad propia</v>
      </c>
      <c r="C52" s="79" t="s">
        <v>1513</v>
      </c>
      <c r="D52" s="79" t="s">
        <v>1512</v>
      </c>
      <c r="E52" s="79" t="s">
        <v>464</v>
      </c>
      <c r="F52" s="79"/>
      <c r="G52" s="79" t="str">
        <f>VLOOKUP(A52,'PAI 2025 GPS rempl2)'!$E$4:$L$504,8,0)</f>
        <v>N/A</v>
      </c>
      <c r="H52" s="79" t="str">
        <f>VLOOKUP(A52,'PAI 2025 GPS rempl2)'!$A$4:$V$504,15,0)</f>
        <v>Ejecutar el  plan de Bienestar Social y Estímulos (Captura de pantalla de publicación de actividades de bienestar y Estímulos cuando aplique/ Listas de asistencia a actividades de Bienestar social y Estímulos, cuando aplique e informe semestral de las actividades realizadas)</v>
      </c>
      <c r="I52" s="79">
        <f>VLOOKUP(A52,'PAI 2025 GPS rempl2)'!$A$4:$V$504,17,0)</f>
        <v>100</v>
      </c>
      <c r="J52" s="79" t="str">
        <f>VLOOKUP(A52,'PAI 2025 GPS rempl2)'!$A$4:$V$504,18,0)</f>
        <v>Porcentual</v>
      </c>
      <c r="K52" s="159">
        <f>VLOOKUP(A52,'PAI 2025 GPS rempl2)'!$A$4:$V$504,20,0)</f>
        <v>45691</v>
      </c>
      <c r="L52" s="159">
        <f>VLOOKUP(A52,'PAI 2025 GPS rempl2)'!$A$4:$V$504,21,0)</f>
        <v>46013</v>
      </c>
      <c r="M52" s="79" t="str">
        <f>VLOOKUP(A52,'PAI 2025 GPS rempl2)'!$A$4:$V$504,22,0)</f>
        <v>117-GRUPO DE TRABAJO DE DESARROLLO DE TALENTO HUMANO</v>
      </c>
      <c r="N52" s="79"/>
      <c r="O52" s="79"/>
      <c r="P52" s="79"/>
      <c r="Q52" s="79"/>
      <c r="S52" s="78" t="s">
        <v>557</v>
      </c>
      <c r="T52" s="78" t="str">
        <f>VLOOKUP(A52,'PAI 2025 GPS rempl2)'!$A$3:$E$505,4,0)</f>
        <v>Actividad propia</v>
      </c>
      <c r="U52" s="79" t="s">
        <v>1513</v>
      </c>
      <c r="V52" s="30">
        <f>VLOOKUP(S52,'PAI 2025 GPS rempl2)'!$E$4:$P$504,12,0)</f>
        <v>70</v>
      </c>
      <c r="W52" s="143">
        <f t="shared" si="7"/>
        <v>7.7777777777777777</v>
      </c>
    </row>
    <row r="53" spans="1:23" x14ac:dyDescent="0.25">
      <c r="A53" s="78" t="s">
        <v>558</v>
      </c>
      <c r="B53" s="78" t="str">
        <f>VLOOKUP(A53,'PAI 2025 GPS rempl2)'!$A$3:$E$505,4,0)</f>
        <v>Producto</v>
      </c>
      <c r="C53" s="79" t="s">
        <v>1513</v>
      </c>
      <c r="D53" s="79" t="s">
        <v>1512</v>
      </c>
      <c r="E53" s="79" t="s">
        <v>464</v>
      </c>
      <c r="F53" s="79" t="s">
        <v>59</v>
      </c>
      <c r="G53" s="79" t="str">
        <f>VLOOKUP(A53,'PAI 2025 GPS rempl2)'!$E$4:$L$504,8,0)</f>
        <v>FUNCIONAMIENTO</v>
      </c>
      <c r="H53" s="79" t="str">
        <f>VLOOKUP(A53,'PAI 2025 GPS rempl2)'!$A$4:$V$504,15,0)</f>
        <v>Plan de Capacitación, elaborado y ejecutado  (Informe semestral de la ejecución del plan)</v>
      </c>
      <c r="I53" s="79">
        <f>VLOOKUP(A53,'PAI 2025 GPS rempl2)'!$A$4:$V$504,17,0)</f>
        <v>100</v>
      </c>
      <c r="J53" s="79" t="str">
        <f>VLOOKUP(A53,'PAI 2025 GPS rempl2)'!$A$4:$V$504,18,0)</f>
        <v>Porcentual</v>
      </c>
      <c r="K53" s="159">
        <f>VLOOKUP(A53,'PAI 2025 GPS rempl2)'!$A$4:$V$504,20,0)</f>
        <v>45670</v>
      </c>
      <c r="L53" s="159">
        <f>VLOOKUP(A53,'PAI 2025 GPS rempl2)'!$A$4:$V$504,21,0)</f>
        <v>46013</v>
      </c>
      <c r="M53" s="79" t="str">
        <f>VLOOKUP(A53,'PAI 2025 GPS rempl2)'!$A$4:$V$504,22,0)</f>
        <v>117-GRUPO DE TRABAJO DE DESARROLLO DE TALENTO HUMANO</v>
      </c>
      <c r="N53" s="79" t="s">
        <v>1731</v>
      </c>
      <c r="O53" s="79" t="s">
        <v>1389</v>
      </c>
      <c r="P53" s="79" t="s">
        <v>1536</v>
      </c>
      <c r="Q53" s="79" t="s">
        <v>1487</v>
      </c>
      <c r="S53" s="78" t="s">
        <v>558</v>
      </c>
      <c r="T53" s="78" t="str">
        <f>VLOOKUP(A53,'PAI 2025 GPS rempl2)'!$A$3:$E$505,4,0)</f>
        <v>Producto</v>
      </c>
      <c r="U53" s="79" t="s">
        <v>1513</v>
      </c>
      <c r="V53" s="30">
        <f>VLOOKUP(S53,'PAI 2025 GPS rempl2)'!$E$4:$P$504,12,0)</f>
        <v>17</v>
      </c>
      <c r="W53" s="30">
        <f>+(V53*100)/($V$3+$V$6+$V$9+$V$38+$V$43+$V$46+$V$49+$V$53+$V$57)</f>
        <v>8.5</v>
      </c>
    </row>
    <row r="54" spans="1:23" x14ac:dyDescent="0.25">
      <c r="A54" s="78" t="s">
        <v>560</v>
      </c>
      <c r="B54" s="78" t="str">
        <f>VLOOKUP(A54,'PAI 2025 GPS rempl2)'!$A$3:$E$505,4,0)</f>
        <v>Actividad propia</v>
      </c>
      <c r="C54" s="79" t="s">
        <v>1513</v>
      </c>
      <c r="D54" s="79" t="s">
        <v>1512</v>
      </c>
      <c r="E54" s="79" t="s">
        <v>464</v>
      </c>
      <c r="F54" s="79"/>
      <c r="G54" s="79" t="str">
        <f>VLOOKUP(A54,'PAI 2025 GPS rempl2)'!$E$4:$L$504,8,0)</f>
        <v>N/A</v>
      </c>
      <c r="H54" s="79" t="str">
        <f>VLOOKUP(A54,'PAI 2025 GPS rempl2)'!$A$4:$V$504,15,0)</f>
        <v>Elaborar y presentar para aprobación del Comité Institucional de Gestión y desempeño la propuesta de plan de capacitación (Acta de Comité Institucional de Gestión y Desempeño aprobando el Plan de Capacitación único entregable)</v>
      </c>
      <c r="I54" s="79">
        <f>VLOOKUP(A54,'PAI 2025 GPS rempl2)'!$A$4:$V$504,17,0)</f>
        <v>1</v>
      </c>
      <c r="J54" s="79" t="str">
        <f>VLOOKUP(A54,'PAI 2025 GPS rempl2)'!$A$4:$V$504,18,0)</f>
        <v>Númerica</v>
      </c>
      <c r="K54" s="159">
        <f>VLOOKUP(A54,'PAI 2025 GPS rempl2)'!$A$4:$V$504,20,0)</f>
        <v>45670</v>
      </c>
      <c r="L54" s="159">
        <f>VLOOKUP(A54,'PAI 2025 GPS rempl2)'!$A$4:$V$504,21,0)</f>
        <v>45688</v>
      </c>
      <c r="M54" s="79" t="str">
        <f>VLOOKUP(A54,'PAI 2025 GPS rempl2)'!$A$4:$V$504,22,0)</f>
        <v>117-GRUPO DE TRABAJO DE DESARROLLO DE TALENTO HUMANO</v>
      </c>
      <c r="N54" s="79"/>
      <c r="O54" s="79"/>
      <c r="P54" s="79"/>
      <c r="Q54" s="79"/>
      <c r="S54" s="78" t="s">
        <v>560</v>
      </c>
      <c r="T54" s="78" t="str">
        <f>VLOOKUP(A54,'PAI 2025 GPS rempl2)'!$A$3:$E$505,4,0)</f>
        <v>Actividad propia</v>
      </c>
      <c r="U54" s="79" t="s">
        <v>1513</v>
      </c>
      <c r="V54" s="30">
        <f>VLOOKUP(S54,'PAI 2025 GPS rempl2)'!$E$4:$P$504,12,0)</f>
        <v>15</v>
      </c>
      <c r="W54" s="143">
        <f t="shared" ref="W54:W56" si="8">+(V54*100)/($V$4+$V$5+$V$7+$V$8+$V$10+$V$11+$V$12+$V$39+$V$40+$V$41+$V$42+$V$44+$V$45+$V$47+$V$48+$V$50+$V$51+$V$52+$V$54+$V$55+$V$56+$V$58+$V$59)</f>
        <v>1.6666666666666667</v>
      </c>
    </row>
    <row r="55" spans="1:23" x14ac:dyDescent="0.25">
      <c r="A55" s="78" t="s">
        <v>562</v>
      </c>
      <c r="B55" s="78" t="str">
        <f>VLOOKUP(A55,'PAI 2025 GPS rempl2)'!$A$3:$E$505,4,0)</f>
        <v>Actividad propia</v>
      </c>
      <c r="C55" s="79" t="s">
        <v>1513</v>
      </c>
      <c r="D55" s="79" t="s">
        <v>1512</v>
      </c>
      <c r="E55" s="79" t="s">
        <v>464</v>
      </c>
      <c r="F55" s="79"/>
      <c r="G55" s="79" t="str">
        <f>VLOOKUP(A55,'PAI 2025 GPS rempl2)'!$E$4:$L$504,8,0)</f>
        <v>N/A</v>
      </c>
      <c r="H55" s="79" t="str">
        <f>VLOOKUP(A55,'PAI 2025 GPS rempl2)'!$A$4:$V$504,15,0)</f>
        <v>Realizar la Resolución de adopción del plan de capacitación y publicar el plan aprobado en la página web e intrasic (Resolución adoptando el Plan de Capacitación-único entregable)</v>
      </c>
      <c r="I55" s="79">
        <f>VLOOKUP(A55,'PAI 2025 GPS rempl2)'!$A$4:$V$504,17,0)</f>
        <v>1</v>
      </c>
      <c r="J55" s="79" t="str">
        <f>VLOOKUP(A55,'PAI 2025 GPS rempl2)'!$A$4:$V$504,18,0)</f>
        <v>Númerica</v>
      </c>
      <c r="K55" s="159">
        <f>VLOOKUP(A55,'PAI 2025 GPS rempl2)'!$A$4:$V$504,20,0)</f>
        <v>45670</v>
      </c>
      <c r="L55" s="159">
        <f>VLOOKUP(A55,'PAI 2025 GPS rempl2)'!$A$4:$V$504,21,0)</f>
        <v>45688</v>
      </c>
      <c r="M55" s="79" t="str">
        <f>VLOOKUP(A55,'PAI 2025 GPS rempl2)'!$A$4:$V$504,22,0)</f>
        <v>117-GRUPO DE TRABAJO DE DESARROLLO DE TALENTO HUMANO</v>
      </c>
      <c r="N55" s="79"/>
      <c r="O55" s="79"/>
      <c r="P55" s="79"/>
      <c r="Q55" s="79"/>
      <c r="S55" s="78" t="s">
        <v>562</v>
      </c>
      <c r="T55" s="78" t="str">
        <f>VLOOKUP(A55,'PAI 2025 GPS rempl2)'!$A$3:$E$505,4,0)</f>
        <v>Actividad propia</v>
      </c>
      <c r="U55" s="79" t="s">
        <v>1513</v>
      </c>
      <c r="V55" s="30">
        <f>VLOOKUP(S55,'PAI 2025 GPS rempl2)'!$E$4:$P$504,12,0)</f>
        <v>15</v>
      </c>
      <c r="W55" s="143">
        <f t="shared" si="8"/>
        <v>1.6666666666666667</v>
      </c>
    </row>
    <row r="56" spans="1:23" x14ac:dyDescent="0.25">
      <c r="A56" s="78" t="s">
        <v>564</v>
      </c>
      <c r="B56" s="78" t="str">
        <f>VLOOKUP(A56,'PAI 2025 GPS rempl2)'!$A$3:$E$505,4,0)</f>
        <v>Actividad propia</v>
      </c>
      <c r="C56" s="79" t="s">
        <v>1513</v>
      </c>
      <c r="D56" s="79" t="s">
        <v>1512</v>
      </c>
      <c r="E56" s="79" t="s">
        <v>464</v>
      </c>
      <c r="F56" s="79"/>
      <c r="G56" s="79" t="str">
        <f>VLOOKUP(A56,'PAI 2025 GPS rempl2)'!$E$4:$L$504,8,0)</f>
        <v>N/A</v>
      </c>
      <c r="H56" s="79" t="str">
        <f>VLOOKUP(A56,'PAI 2025 GPS rempl2)'!$A$4:$V$504,15,0)</f>
        <v>Ejecutar el  plan de Capacitación (Listas de asistencia cuando aplique, captura de pantalla de la reunión de capacitaciones cuando aplique e informe semestral de las actividades realizadas)</v>
      </c>
      <c r="I56" s="79">
        <f>VLOOKUP(A56,'PAI 2025 GPS rempl2)'!$A$4:$V$504,17,0)</f>
        <v>100</v>
      </c>
      <c r="J56" s="79" t="str">
        <f>VLOOKUP(A56,'PAI 2025 GPS rempl2)'!$A$4:$V$504,18,0)</f>
        <v>Porcentual</v>
      </c>
      <c r="K56" s="159">
        <f>VLOOKUP(A56,'PAI 2025 GPS rempl2)'!$A$4:$V$504,20,0)</f>
        <v>45691</v>
      </c>
      <c r="L56" s="159">
        <f>VLOOKUP(A56,'PAI 2025 GPS rempl2)'!$A$4:$V$504,21,0)</f>
        <v>46013</v>
      </c>
      <c r="M56" s="79" t="str">
        <f>VLOOKUP(A56,'PAI 2025 GPS rempl2)'!$A$4:$V$504,22,0)</f>
        <v>117-GRUPO DE TRABAJO DE DESARROLLO DE TALENTO HUMANO</v>
      </c>
      <c r="N56" s="79"/>
      <c r="O56" s="79"/>
      <c r="P56" s="79"/>
      <c r="Q56" s="79"/>
      <c r="S56" s="78" t="s">
        <v>564</v>
      </c>
      <c r="T56" s="78" t="str">
        <f>VLOOKUP(A56,'PAI 2025 GPS rempl2)'!$A$3:$E$505,4,0)</f>
        <v>Actividad propia</v>
      </c>
      <c r="U56" s="79" t="s">
        <v>1513</v>
      </c>
      <c r="V56" s="30">
        <f>VLOOKUP(S56,'PAI 2025 GPS rempl2)'!$E$4:$P$504,12,0)</f>
        <v>70</v>
      </c>
      <c r="W56" s="143">
        <f t="shared" si="8"/>
        <v>7.7777777777777777</v>
      </c>
    </row>
    <row r="57" spans="1:23" x14ac:dyDescent="0.25">
      <c r="A57" s="78" t="s">
        <v>565</v>
      </c>
      <c r="B57" s="78" t="str">
        <f>VLOOKUP(A57,'PAI 2025 GPS rempl2)'!$A$3:$E$505,4,0)</f>
        <v>Producto</v>
      </c>
      <c r="C57" s="79" t="s">
        <v>1513</v>
      </c>
      <c r="D57" s="79" t="s">
        <v>1512</v>
      </c>
      <c r="E57" s="79" t="s">
        <v>464</v>
      </c>
      <c r="F57" s="79" t="s">
        <v>59</v>
      </c>
      <c r="G57" s="79" t="str">
        <f>VLOOKUP(A57,'PAI 2025 GPS rempl2)'!$E$4:$L$504,8,0)</f>
        <v>FUNCIONAMIENTO</v>
      </c>
      <c r="H57" s="79" t="str">
        <f>VLOOKUP(A57,'PAI 2025 GPS rempl2)'!$A$4:$V$504,15,0)</f>
        <v>Plan de Seguridad y salud en el Trabajo SST, elaborado y ejecutado  (Informe semestral de la ejecución del plan)</v>
      </c>
      <c r="I57" s="79">
        <f>VLOOKUP(A57,'PAI 2025 GPS rempl2)'!$A$4:$V$504,17,0)</f>
        <v>100</v>
      </c>
      <c r="J57" s="79" t="str">
        <f>VLOOKUP(A57,'PAI 2025 GPS rempl2)'!$A$4:$V$504,18,0)</f>
        <v>Porcentual</v>
      </c>
      <c r="K57" s="159">
        <f>VLOOKUP(A57,'PAI 2025 GPS rempl2)'!$A$4:$V$504,20,0)</f>
        <v>45670</v>
      </c>
      <c r="L57" s="159">
        <f>VLOOKUP(A57,'PAI 2025 GPS rempl2)'!$A$4:$V$504,21,0)</f>
        <v>46013</v>
      </c>
      <c r="M57" s="79" t="str">
        <f>VLOOKUP(A57,'PAI 2025 GPS rempl2)'!$A$4:$V$504,22,0)</f>
        <v>117-GRUPO DE TRABAJO DE DESARROLLO DE TALENTO HUMANO</v>
      </c>
      <c r="N57" s="79" t="s">
        <v>1731</v>
      </c>
      <c r="O57" s="79" t="s">
        <v>1389</v>
      </c>
      <c r="P57" s="79" t="s">
        <v>1536</v>
      </c>
      <c r="Q57" s="79" t="s">
        <v>1487</v>
      </c>
      <c r="S57" s="78" t="s">
        <v>565</v>
      </c>
      <c r="T57" s="78" t="str">
        <f>VLOOKUP(A57,'PAI 2025 GPS rempl2)'!$A$3:$E$505,4,0)</f>
        <v>Producto</v>
      </c>
      <c r="U57" s="79" t="s">
        <v>1513</v>
      </c>
      <c r="V57" s="30">
        <f>VLOOKUP(S57,'PAI 2025 GPS rempl2)'!$E$4:$P$504,12,0)</f>
        <v>17</v>
      </c>
      <c r="W57" s="30">
        <f>+(V57*100)/($V$3+$V$6+$V$9+$V$38+$V$43+$V$46+$V$49+$V$53+$V$57)</f>
        <v>8.5</v>
      </c>
    </row>
    <row r="58" spans="1:23" x14ac:dyDescent="0.25">
      <c r="A58" s="78" t="s">
        <v>567</v>
      </c>
      <c r="B58" s="78" t="str">
        <f>VLOOKUP(A58,'PAI 2025 GPS rempl2)'!$A$3:$E$505,4,0)</f>
        <v>Actividad propia</v>
      </c>
      <c r="C58" s="79" t="s">
        <v>1513</v>
      </c>
      <c r="D58" s="79" t="s">
        <v>1512</v>
      </c>
      <c r="E58" s="79" t="s">
        <v>464</v>
      </c>
      <c r="F58" s="79"/>
      <c r="G58" s="79" t="str">
        <f>VLOOKUP(A58,'PAI 2025 GPS rempl2)'!$E$4:$L$504,8,0)</f>
        <v>N/A</v>
      </c>
      <c r="H58" s="79" t="str">
        <f>VLOOKUP(A58,'PAI 2025 GPS rempl2)'!$A$4:$V$504,15,0)</f>
        <v>Realizar la resolución de adopción del Plan de SST  (Resolución adoptando el Plan de SST-único entregable)</v>
      </c>
      <c r="I58" s="79">
        <f>VLOOKUP(A58,'PAI 2025 GPS rempl2)'!$A$4:$V$504,17,0)</f>
        <v>1</v>
      </c>
      <c r="J58" s="79" t="str">
        <f>VLOOKUP(A58,'PAI 2025 GPS rempl2)'!$A$4:$V$504,18,0)</f>
        <v>Porcentual</v>
      </c>
      <c r="K58" s="159">
        <f>VLOOKUP(A58,'PAI 2025 GPS rempl2)'!$A$4:$V$504,20,0)</f>
        <v>45670</v>
      </c>
      <c r="L58" s="159">
        <f>VLOOKUP(A58,'PAI 2025 GPS rempl2)'!$A$4:$V$504,21,0)</f>
        <v>45688</v>
      </c>
      <c r="M58" s="79" t="str">
        <f>VLOOKUP(A58,'PAI 2025 GPS rempl2)'!$A$4:$V$504,22,0)</f>
        <v>117-GRUPO DE TRABAJO DE DESARROLLO DE TALENTO HUMANO</v>
      </c>
      <c r="N58" s="79"/>
      <c r="O58" s="79"/>
      <c r="P58" s="79"/>
      <c r="Q58" s="79"/>
      <c r="S58" s="78" t="s">
        <v>567</v>
      </c>
      <c r="T58" s="78" t="str">
        <f>VLOOKUP(A58,'PAI 2025 GPS rempl2)'!$A$3:$E$505,4,0)</f>
        <v>Actividad propia</v>
      </c>
      <c r="U58" s="79" t="s">
        <v>1513</v>
      </c>
      <c r="V58" s="30">
        <f>VLOOKUP(S58,'PAI 2025 GPS rempl2)'!$E$4:$P$504,12,0)</f>
        <v>30</v>
      </c>
      <c r="W58" s="143">
        <f t="shared" ref="W58:W59" si="9">+(V58*100)/($V$4+$V$5+$V$7+$V$8+$V$10+$V$11+$V$12+$V$39+$V$40+$V$41+$V$42+$V$44+$V$45+$V$47+$V$48+$V$50+$V$51+$V$52+$V$54+$V$55+$V$56+$V$58+$V$59)</f>
        <v>3.3333333333333335</v>
      </c>
    </row>
    <row r="59" spans="1:23" x14ac:dyDescent="0.25">
      <c r="A59" s="78" t="s">
        <v>569</v>
      </c>
      <c r="B59" s="78" t="str">
        <f>VLOOKUP(A59,'PAI 2025 GPS rempl2)'!$A$3:$E$505,4,0)</f>
        <v>Actividad propia</v>
      </c>
      <c r="C59" s="79" t="s">
        <v>1513</v>
      </c>
      <c r="D59" s="79" t="s">
        <v>1512</v>
      </c>
      <c r="E59" s="79" t="s">
        <v>464</v>
      </c>
      <c r="F59" s="79"/>
      <c r="G59" s="79" t="str">
        <f>VLOOKUP(A59,'PAI 2025 GPS rempl2)'!$E$4:$L$504,8,0)</f>
        <v>N/A</v>
      </c>
      <c r="H59" s="79" t="str">
        <f>VLOOKUP(A59,'PAI 2025 GPS rempl2)'!$A$4:$V$504,15,0)</f>
        <v>Cumplir con la ejecución del plan de SST   (Captura  de publicación de actividades de Seguridad y Salud en el Trabajo, cuando aplique/ Listas de asistencia a actividades de Seguridad y Salud en el Trabajo, cuando aplique y informe semestral de las actividades realizadas)</v>
      </c>
      <c r="I59" s="79">
        <f>VLOOKUP(A59,'PAI 2025 GPS rempl2)'!$A$4:$V$504,17,0)</f>
        <v>100</v>
      </c>
      <c r="J59" s="79" t="str">
        <f>VLOOKUP(A59,'PAI 2025 GPS rempl2)'!$A$4:$V$504,18,0)</f>
        <v>Porcentual</v>
      </c>
      <c r="K59" s="159">
        <f>VLOOKUP(A59,'PAI 2025 GPS rempl2)'!$A$4:$V$504,20,0)</f>
        <v>45691</v>
      </c>
      <c r="L59" s="159">
        <f>VLOOKUP(A59,'PAI 2025 GPS rempl2)'!$A$4:$V$504,21,0)</f>
        <v>46013</v>
      </c>
      <c r="M59" s="79" t="str">
        <f>VLOOKUP(A59,'PAI 2025 GPS rempl2)'!$A$4:$V$504,22,0)</f>
        <v>117-GRUPO DE TRABAJO DE DESARROLLO DE TALENTO HUMANO</v>
      </c>
      <c r="N59" s="79"/>
      <c r="O59" s="79"/>
      <c r="P59" s="79"/>
      <c r="Q59" s="79"/>
      <c r="S59" s="78" t="s">
        <v>569</v>
      </c>
      <c r="T59" s="78" t="str">
        <f>VLOOKUP(A59,'PAI 2025 GPS rempl2)'!$A$3:$E$505,4,0)</f>
        <v>Actividad propia</v>
      </c>
      <c r="U59" s="79" t="s">
        <v>1513</v>
      </c>
      <c r="V59" s="30">
        <f>VLOOKUP(S59,'PAI 2025 GPS rempl2)'!$E$4:$P$504,12,0)</f>
        <v>70</v>
      </c>
      <c r="W59" s="143">
        <f t="shared" si="9"/>
        <v>7.7777777777777777</v>
      </c>
    </row>
    <row r="60" spans="1:23" x14ac:dyDescent="0.25">
      <c r="A60" s="78" t="s">
        <v>572</v>
      </c>
      <c r="B60" s="78" t="str">
        <f>VLOOKUP(A60,'PAI 2025 GPS rempl2)'!$A$3:$E$505,4,0)</f>
        <v>Producto</v>
      </c>
      <c r="C60" s="79" t="s">
        <v>1517</v>
      </c>
      <c r="D60" s="79" t="s">
        <v>1519</v>
      </c>
      <c r="E60" s="79" t="s">
        <v>574</v>
      </c>
      <c r="F60" s="79" t="s">
        <v>59</v>
      </c>
      <c r="G60" s="79" t="str">
        <f>VLOOKUP(A60,'PAI 2025 GPS rempl2)'!$E$4:$L$504,8,0)</f>
        <v>FUNCIONAMIENTO</v>
      </c>
      <c r="H60" s="79" t="str">
        <f>VLOOKUP(A60,'PAI 2025 GPS rempl2)'!$A$4:$V$504,15,0)</f>
        <v>Estrategia para la reducción de emisiones, adaptación al cambio climático y la transición energética y la protección del medio ambiente, ejecutada (Informe final)</v>
      </c>
      <c r="I60" s="79">
        <f>VLOOKUP(A60,'PAI 2025 GPS rempl2)'!$A$4:$V$504,17,0)</f>
        <v>100</v>
      </c>
      <c r="J60" s="79" t="str">
        <f>VLOOKUP(A60,'PAI 2025 GPS rempl2)'!$A$4:$V$504,18,0)</f>
        <v>Porcentual</v>
      </c>
      <c r="K60" s="159">
        <f>VLOOKUP(A60,'PAI 2025 GPS rempl2)'!$A$4:$V$504,20,0)</f>
        <v>45659</v>
      </c>
      <c r="L60" s="159">
        <f>VLOOKUP(A60,'PAI 2025 GPS rempl2)'!$A$4:$V$504,21,0)</f>
        <v>46013</v>
      </c>
      <c r="M60" s="79" t="str">
        <f>VLOOKUP(A60,'PAI 2025 GPS rempl2)'!$A$4:$V$504,22,0)</f>
        <v>142-GRUPO DE TRABAJO DE SERVICIOS ADMINISTRATIVOS Y RECURSOS FÍSICOS</v>
      </c>
      <c r="N60" s="79" t="s">
        <v>1731</v>
      </c>
      <c r="O60" s="79" t="s">
        <v>1389</v>
      </c>
      <c r="P60" s="79">
        <v>0</v>
      </c>
      <c r="Q60" s="79" t="s">
        <v>1487</v>
      </c>
      <c r="S60" s="78" t="s">
        <v>572</v>
      </c>
      <c r="T60" s="78" t="str">
        <f>VLOOKUP(A60,'PAI 2025 GPS rempl2)'!$A$3:$E$505,4,0)</f>
        <v>Producto</v>
      </c>
      <c r="U60" s="79" t="s">
        <v>1517</v>
      </c>
      <c r="V60" s="30">
        <f>VLOOKUP(S60,'PAI 2025 GPS rempl2)'!$E$4:$P$504,12,0)</f>
        <v>100</v>
      </c>
      <c r="W60" s="143">
        <f>(V60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4.4843049327354256</v>
      </c>
    </row>
    <row r="61" spans="1:23" x14ac:dyDescent="0.25">
      <c r="A61" s="78" t="s">
        <v>576</v>
      </c>
      <c r="B61" s="78" t="str">
        <f>VLOOKUP(A61,'PAI 2025 GPS rempl2)'!$A$3:$E$505,4,0)</f>
        <v>Actividad propia</v>
      </c>
      <c r="C61" s="79" t="s">
        <v>1517</v>
      </c>
      <c r="D61" s="79" t="s">
        <v>1519</v>
      </c>
      <c r="E61" s="79" t="s">
        <v>574</v>
      </c>
      <c r="F61" s="79"/>
      <c r="G61" s="79" t="str">
        <f>VLOOKUP(A61,'PAI 2025 GPS rempl2)'!$E$4:$L$504,8,0)</f>
        <v>N/A</v>
      </c>
      <c r="H61" s="79" t="str">
        <f>VLOOKUP(A61,'PAI 2025 GPS rempl2)'!$A$4:$V$504,15,0)</f>
        <v>Ejecutar las campañas ambientales  (a.  Cero Papel; b. Día cero impresiones; c.agua y energía; d. Jornada de siembra de árboles, e. Concurso de ahorro energético. f. Boletines energéticos, que faciliten y/o permitan aumentar la efectividad de la sensibilización ambiental ) articuladas con los resultados de la cuantificación de la emisión de gases efecto invernadero y los resultados de la matriz ambiental (Cronograma e informes de evidencias de acuerdo al cronograma)</v>
      </c>
      <c r="I61" s="79">
        <f>VLOOKUP(A61,'PAI 2025 GPS rempl2)'!$A$4:$V$504,17,0)</f>
        <v>100</v>
      </c>
      <c r="J61" s="79" t="str">
        <f>VLOOKUP(A61,'PAI 2025 GPS rempl2)'!$A$4:$V$504,18,0)</f>
        <v>Porcentual</v>
      </c>
      <c r="K61" s="159">
        <f>VLOOKUP(A61,'PAI 2025 GPS rempl2)'!$A$4:$V$504,20,0)</f>
        <v>45659</v>
      </c>
      <c r="L61" s="159">
        <f>VLOOKUP(A61,'PAI 2025 GPS rempl2)'!$A$4:$V$504,21,0)</f>
        <v>46013</v>
      </c>
      <c r="M61" s="79" t="str">
        <f>VLOOKUP(A61,'PAI 2025 GPS rempl2)'!$A$4:$V$504,22,0)</f>
        <v>142-GRUPO DE TRABAJO DE SERVICIOS ADMINISTRATIVOS Y RECURSOS FÍSICOS</v>
      </c>
      <c r="N61" s="79"/>
      <c r="O61" s="79"/>
      <c r="P61" s="79"/>
      <c r="Q61" s="79"/>
      <c r="S61" s="78" t="s">
        <v>576</v>
      </c>
      <c r="T61" s="78" t="str">
        <f>VLOOKUP(A61,'PAI 2025 GPS rempl2)'!$A$3:$E$505,4,0)</f>
        <v>Actividad propia</v>
      </c>
      <c r="U61" s="79" t="s">
        <v>1517</v>
      </c>
      <c r="V61" s="30">
        <f>VLOOKUP(S61,'PAI 2025 GPS rempl2)'!$E$4:$P$504,12,0)</f>
        <v>25</v>
      </c>
      <c r="W61" s="145" t="e">
        <f>+(V61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62" spans="1:23" x14ac:dyDescent="0.25">
      <c r="A62" s="78" t="s">
        <v>578</v>
      </c>
      <c r="B62" s="78" t="str">
        <f>VLOOKUP(A62,'PAI 2025 GPS rempl2)'!$A$3:$E$505,4,0)</f>
        <v>Actividad propia</v>
      </c>
      <c r="C62" s="79" t="s">
        <v>1517</v>
      </c>
      <c r="D62" s="79" t="s">
        <v>1519</v>
      </c>
      <c r="E62" s="79" t="s">
        <v>574</v>
      </c>
      <c r="F62" s="79"/>
      <c r="G62" s="79" t="str">
        <f>VLOOKUP(A62,'PAI 2025 GPS rempl2)'!$E$4:$L$504,8,0)</f>
        <v>N/A</v>
      </c>
      <c r="H62" s="79" t="str">
        <f>VLOOKUP(A62,'PAI 2025 GPS rempl2)'!$A$4:$V$504,15,0)</f>
        <v>Implementar medidas de transición energética que permitan la eficiencia y garanticen la reducción del impacto ambiental (a. transición al papel ecológico; b.Implementación de iluminación LED, c. Sustitución de productos desechables por reutilizables, d. Sustitución a Tóner y tintas ecológicas) articuladas con los resultados de la cuantificación de la emisión de gases efecto invernadero y los resultados de la matriz ambiental (Cronograma e informes de evidencias de acuerdo al cronograma)</v>
      </c>
      <c r="I62" s="79">
        <f>VLOOKUP(A62,'PAI 2025 GPS rempl2)'!$A$4:$V$504,17,0)</f>
        <v>100</v>
      </c>
      <c r="J62" s="79" t="str">
        <f>VLOOKUP(A62,'PAI 2025 GPS rempl2)'!$A$4:$V$504,18,0)</f>
        <v>Porcentual</v>
      </c>
      <c r="K62" s="159">
        <f>VLOOKUP(A62,'PAI 2025 GPS rempl2)'!$A$4:$V$504,20,0)</f>
        <v>45659</v>
      </c>
      <c r="L62" s="159">
        <f>VLOOKUP(A62,'PAI 2025 GPS rempl2)'!$A$4:$V$504,21,0)</f>
        <v>46013</v>
      </c>
      <c r="M62" s="79" t="str">
        <f>VLOOKUP(A62,'PAI 2025 GPS rempl2)'!$A$4:$V$504,22,0)</f>
        <v>142-GRUPO DE TRABAJO DE SERVICIOS ADMINISTRATIVOS Y RECURSOS FÍSICOS</v>
      </c>
      <c r="N62" s="79"/>
      <c r="O62" s="79"/>
      <c r="P62" s="79"/>
      <c r="Q62" s="79"/>
      <c r="S62" s="78" t="s">
        <v>578</v>
      </c>
      <c r="T62" s="78" t="str">
        <f>VLOOKUP(A62,'PAI 2025 GPS rempl2)'!$A$3:$E$505,4,0)</f>
        <v>Actividad propia</v>
      </c>
      <c r="U62" s="79" t="s">
        <v>1517</v>
      </c>
      <c r="V62" s="30">
        <f>VLOOKUP(S62,'PAI 2025 GPS rempl2)'!$E$4:$P$504,12,0)</f>
        <v>25</v>
      </c>
      <c r="W62" s="145" t="e">
        <f>+(V62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63" spans="1:23" x14ac:dyDescent="0.25">
      <c r="A63" s="78" t="s">
        <v>580</v>
      </c>
      <c r="B63" s="78" t="str">
        <f>VLOOKUP(A63,'PAI 2025 GPS rempl2)'!$A$3:$E$505,4,0)</f>
        <v>Actividad propia</v>
      </c>
      <c r="C63" s="79" t="s">
        <v>1517</v>
      </c>
      <c r="D63" s="79" t="s">
        <v>1519</v>
      </c>
      <c r="E63" s="79" t="s">
        <v>574</v>
      </c>
      <c r="F63" s="79"/>
      <c r="G63" s="79" t="str">
        <f>VLOOKUP(A63,'PAI 2025 GPS rempl2)'!$E$4:$L$504,8,0)</f>
        <v>N/A</v>
      </c>
      <c r="H63" s="79" t="str">
        <f>VLOOKUP(A63,'PAI 2025 GPS rempl2)'!$A$4:$V$504,15,0)</f>
        <v>Cuantificar las emisiones de gases efecto invernadero  para las actividades de operación de la Entidad en su sede Principal, definir las acciones de compensación requeridas y ejecutar las priorizadas en la vigencia 2025 (Informe de inventario de las fuentes de emisión de GEI de la sede principal)</v>
      </c>
      <c r="I63" s="79">
        <f>VLOOKUP(A63,'PAI 2025 GPS rempl2)'!$A$4:$V$504,17,0)</f>
        <v>1</v>
      </c>
      <c r="J63" s="79" t="str">
        <f>VLOOKUP(A63,'PAI 2025 GPS rempl2)'!$A$4:$V$504,18,0)</f>
        <v>Númerica</v>
      </c>
      <c r="K63" s="159">
        <f>VLOOKUP(A63,'PAI 2025 GPS rempl2)'!$A$4:$V$504,20,0)</f>
        <v>45717</v>
      </c>
      <c r="L63" s="159">
        <f>VLOOKUP(A63,'PAI 2025 GPS rempl2)'!$A$4:$V$504,21,0)</f>
        <v>45839</v>
      </c>
      <c r="M63" s="79" t="str">
        <f>VLOOKUP(A63,'PAI 2025 GPS rempl2)'!$A$4:$V$504,22,0)</f>
        <v>142-GRUPO DE TRABAJO DE SERVICIOS ADMINISTRATIVOS Y RECURSOS FÍSICOS</v>
      </c>
      <c r="N63" s="79"/>
      <c r="O63" s="79"/>
      <c r="P63" s="79"/>
      <c r="Q63" s="79"/>
      <c r="S63" s="78" t="s">
        <v>580</v>
      </c>
      <c r="T63" s="78" t="str">
        <f>VLOOKUP(A63,'PAI 2025 GPS rempl2)'!$A$3:$E$505,4,0)</f>
        <v>Actividad propia</v>
      </c>
      <c r="U63" s="79" t="s">
        <v>1517</v>
      </c>
      <c r="V63" s="30">
        <f>VLOOKUP(S63,'PAI 2025 GPS rempl2)'!$E$4:$P$504,12,0)</f>
        <v>10</v>
      </c>
      <c r="W63" s="145" t="e">
        <f>+(V63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64" spans="1:23" x14ac:dyDescent="0.25">
      <c r="A64" s="78" t="s">
        <v>582</v>
      </c>
      <c r="B64" s="78" t="str">
        <f>VLOOKUP(A64,'PAI 2025 GPS rempl2)'!$A$3:$E$505,4,0)</f>
        <v>Actividad propia</v>
      </c>
      <c r="C64" s="79" t="s">
        <v>1517</v>
      </c>
      <c r="D64" s="79" t="s">
        <v>1519</v>
      </c>
      <c r="E64" s="79" t="s">
        <v>574</v>
      </c>
      <c r="F64" s="79"/>
      <c r="G64" s="79" t="str">
        <f>VLOOKUP(A64,'PAI 2025 GPS rempl2)'!$E$4:$L$504,8,0)</f>
        <v>N/A</v>
      </c>
      <c r="H64" s="79" t="str">
        <f>VLOOKUP(A64,'PAI 2025 GPS rempl2)'!$A$4:$V$504,15,0)</f>
        <v>Elaborar matriz que permita identificar los aspectos más significativos y ejecutar las alternativas que conlleven a reducir los impactos ambientales de la SIC. (Matriz de aspectos ambientales)</v>
      </c>
      <c r="I64" s="79">
        <f>VLOOKUP(A64,'PAI 2025 GPS rempl2)'!$A$4:$V$504,17,0)</f>
        <v>1</v>
      </c>
      <c r="J64" s="79" t="str">
        <f>VLOOKUP(A64,'PAI 2025 GPS rempl2)'!$A$4:$V$504,18,0)</f>
        <v>Númerica</v>
      </c>
      <c r="K64" s="159">
        <f>VLOOKUP(A64,'PAI 2025 GPS rempl2)'!$A$4:$V$504,20,0)</f>
        <v>45779</v>
      </c>
      <c r="L64" s="159">
        <f>VLOOKUP(A64,'PAI 2025 GPS rempl2)'!$A$4:$V$504,21,0)</f>
        <v>45835</v>
      </c>
      <c r="M64" s="79" t="str">
        <f>VLOOKUP(A64,'PAI 2025 GPS rempl2)'!$A$4:$V$504,22,0)</f>
        <v>142-GRUPO DE TRABAJO DE SERVICIOS ADMINISTRATIVOS Y RECURSOS FÍSICOS</v>
      </c>
      <c r="N64" s="79"/>
      <c r="O64" s="79"/>
      <c r="P64" s="79"/>
      <c r="Q64" s="79"/>
      <c r="S64" s="78" t="s">
        <v>582</v>
      </c>
      <c r="T64" s="78" t="str">
        <f>VLOOKUP(A64,'PAI 2025 GPS rempl2)'!$A$3:$E$505,4,0)</f>
        <v>Actividad propia</v>
      </c>
      <c r="U64" s="79" t="s">
        <v>1517</v>
      </c>
      <c r="V64" s="30">
        <f>VLOOKUP(S64,'PAI 2025 GPS rempl2)'!$E$4:$P$504,12,0)</f>
        <v>20</v>
      </c>
      <c r="W64" s="145" t="e">
        <f>+(V64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65" spans="1:23" x14ac:dyDescent="0.25">
      <c r="A65" s="78" t="s">
        <v>584</v>
      </c>
      <c r="B65" s="78" t="str">
        <f>VLOOKUP(A65,'PAI 2025 GPS rempl2)'!$A$3:$E$505,4,0)</f>
        <v>Actividad propia</v>
      </c>
      <c r="C65" s="79" t="s">
        <v>1517</v>
      </c>
      <c r="D65" s="79" t="s">
        <v>1519</v>
      </c>
      <c r="E65" s="79" t="s">
        <v>574</v>
      </c>
      <c r="F65" s="79"/>
      <c r="G65" s="79" t="str">
        <f>VLOOKUP(A65,'PAI 2025 GPS rempl2)'!$E$4:$L$504,8,0)</f>
        <v>N/A</v>
      </c>
      <c r="H65" s="79" t="str">
        <f>VLOOKUP(A65,'PAI 2025 GPS rempl2)'!$A$4:$V$504,15,0)</f>
        <v>Certificar el cumplimiento de la ISO 14001  (Certificación de 1ra recertificación ISO 14001:2015) Reporte y/o informe final de auditoría de 1ra recertificación ISO 14001:2015)</v>
      </c>
      <c r="I65" s="79">
        <f>VLOOKUP(A65,'PAI 2025 GPS rempl2)'!$A$4:$V$504,17,0)</f>
        <v>1</v>
      </c>
      <c r="J65" s="79" t="str">
        <f>VLOOKUP(A65,'PAI 2025 GPS rempl2)'!$A$4:$V$504,18,0)</f>
        <v>Númerica</v>
      </c>
      <c r="K65" s="159">
        <f>VLOOKUP(A65,'PAI 2025 GPS rempl2)'!$A$4:$V$504,20,0)</f>
        <v>45931</v>
      </c>
      <c r="L65" s="159">
        <f>VLOOKUP(A65,'PAI 2025 GPS rempl2)'!$A$4:$V$504,21,0)</f>
        <v>46013</v>
      </c>
      <c r="M65" s="79" t="str">
        <f>VLOOKUP(A65,'PAI 2025 GPS rempl2)'!$A$4:$V$504,22,0)</f>
        <v>142-GRUPO DE TRABAJO DE SERVICIOS ADMINISTRATIVOS Y RECURSOS FÍSICOS</v>
      </c>
      <c r="N65" s="79"/>
      <c r="O65" s="79"/>
      <c r="P65" s="79"/>
      <c r="Q65" s="79"/>
      <c r="S65" s="78" t="s">
        <v>584</v>
      </c>
      <c r="T65" s="78" t="str">
        <f>VLOOKUP(A65,'PAI 2025 GPS rempl2)'!$A$3:$E$505,4,0)</f>
        <v>Actividad propia</v>
      </c>
      <c r="U65" s="79" t="s">
        <v>1517</v>
      </c>
      <c r="V65" s="30">
        <f>VLOOKUP(S65,'PAI 2025 GPS rempl2)'!$E$4:$P$504,12,0)</f>
        <v>20</v>
      </c>
      <c r="W65" s="145" t="e">
        <f>+(V65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66" spans="1:23" x14ac:dyDescent="0.25">
      <c r="A66" s="78" t="s">
        <v>587</v>
      </c>
      <c r="B66" s="78" t="str">
        <f>VLOOKUP(A66,'PAI 2025 GPS rempl2)'!$A$3:$E$505,4,0)</f>
        <v>Producto</v>
      </c>
      <c r="C66" s="79" t="s">
        <v>1517</v>
      </c>
      <c r="D66" s="79" t="s">
        <v>1520</v>
      </c>
      <c r="E66" s="79" t="s">
        <v>588</v>
      </c>
      <c r="F66" s="79" t="s">
        <v>12</v>
      </c>
      <c r="G66" s="79" t="str">
        <f>VLOOKUP(A66,'PAI 2025 GPS rempl2)'!$E$4:$L$504,8,0)</f>
        <v>C-3599-0200-0005-53105b</v>
      </c>
      <c r="H66" s="79" t="str">
        <f>VLOOKUP(A66,'PAI 2025 GPS rempl2)'!$A$4:$V$504,15,0)</f>
        <v>SIC alineada a la directriz de manejo de imágen y plan de medios de la Presidencia de la República, realizada. (Informe de contenidos producidos)</v>
      </c>
      <c r="I66" s="79">
        <f>VLOOKUP(A66,'PAI 2025 GPS rempl2)'!$A$4:$V$504,17,0)</f>
        <v>100</v>
      </c>
      <c r="J66" s="79" t="str">
        <f>VLOOKUP(A66,'PAI 2025 GPS rempl2)'!$A$4:$V$504,18,0)</f>
        <v>Porcentual</v>
      </c>
      <c r="K66" s="159">
        <f>VLOOKUP(A66,'PAI 2025 GPS rempl2)'!$A$4:$V$504,20,0)</f>
        <v>45691</v>
      </c>
      <c r="L66" s="159">
        <f>VLOOKUP(A66,'PAI 2025 GPS rempl2)'!$A$4:$V$504,21,0)</f>
        <v>46022</v>
      </c>
      <c r="M66" s="79" t="str">
        <f>VLOOKUP(A66,'PAI 2025 GPS rempl2)'!$A$4:$V$504,22,0)</f>
        <v>73-GRUPO DE TRABAJO DE COMUNICACION</v>
      </c>
      <c r="N66" s="79" t="s">
        <v>1390</v>
      </c>
      <c r="O66" s="79" t="s">
        <v>1391</v>
      </c>
      <c r="P66" s="79" t="s">
        <v>1540</v>
      </c>
      <c r="Q66" s="79" t="s">
        <v>1487</v>
      </c>
      <c r="S66" s="78" t="s">
        <v>587</v>
      </c>
      <c r="T66" s="78" t="str">
        <f>VLOOKUP(A66,'PAI 2025 GPS rempl2)'!$A$3:$E$505,4,0)</f>
        <v>Producto</v>
      </c>
      <c r="U66" s="79" t="s">
        <v>1517</v>
      </c>
      <c r="V66" s="30">
        <f>VLOOKUP(S66,'PAI 2025 GPS rempl2)'!$E$4:$P$504,12,0)</f>
        <v>30</v>
      </c>
      <c r="W66" s="143">
        <f>(V66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row>
    <row r="67" spans="1:23" x14ac:dyDescent="0.25">
      <c r="A67" s="78" t="s">
        <v>590</v>
      </c>
      <c r="B67" s="78" t="str">
        <f>VLOOKUP(A67,'PAI 2025 GPS rempl2)'!$A$3:$E$505,4,0)</f>
        <v>Actividad propia</v>
      </c>
      <c r="C67" s="79" t="s">
        <v>1517</v>
      </c>
      <c r="D67" s="79" t="s">
        <v>1520</v>
      </c>
      <c r="E67" s="79" t="s">
        <v>588</v>
      </c>
      <c r="F67" s="79"/>
      <c r="G67" s="79" t="str">
        <f>VLOOKUP(A67,'PAI 2025 GPS rempl2)'!$E$4:$L$504,8,0)</f>
        <v>N/A</v>
      </c>
      <c r="H67" s="79" t="str">
        <f>VLOOKUP(A67,'PAI 2025 GPS rempl2)'!$A$4:$V$504,15,0)</f>
        <v>Producir los boletines, foto noticias, videos y/o ruedas de prensa de conformidad con la directriz de Presidencia sobre el manejo de imágen (Documento con evidencias)</v>
      </c>
      <c r="I67" s="79">
        <f>VLOOKUP(A67,'PAI 2025 GPS rempl2)'!$A$4:$V$504,17,0)</f>
        <v>100</v>
      </c>
      <c r="J67" s="79" t="str">
        <f>VLOOKUP(A67,'PAI 2025 GPS rempl2)'!$A$4:$V$504,18,0)</f>
        <v>Porcentual</v>
      </c>
      <c r="K67" s="159">
        <f>VLOOKUP(A67,'PAI 2025 GPS rempl2)'!$A$4:$V$504,20,0)</f>
        <v>45691</v>
      </c>
      <c r="L67" s="159">
        <f>VLOOKUP(A67,'PAI 2025 GPS rempl2)'!$A$4:$V$504,21,0)</f>
        <v>46022</v>
      </c>
      <c r="M67" s="79" t="str">
        <f>VLOOKUP(A67,'PAI 2025 GPS rempl2)'!$A$4:$V$504,22,0)</f>
        <v>73-GRUPO DE TRABAJO DE COMUNICACION</v>
      </c>
      <c r="N67" s="79"/>
      <c r="O67" s="79"/>
      <c r="P67" s="79"/>
      <c r="Q67" s="79"/>
      <c r="S67" s="78" t="s">
        <v>590</v>
      </c>
      <c r="T67" s="78" t="str">
        <f>VLOOKUP(A67,'PAI 2025 GPS rempl2)'!$A$3:$E$505,4,0)</f>
        <v>Actividad propia</v>
      </c>
      <c r="U67" s="79" t="s">
        <v>1517</v>
      </c>
      <c r="V67" s="30">
        <f>VLOOKUP(S67,'PAI 2025 GPS rempl2)'!$E$4:$P$504,12,0)</f>
        <v>80</v>
      </c>
      <c r="W67" s="145" t="e">
        <f>+(V67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68" spans="1:23" x14ac:dyDescent="0.25">
      <c r="A68" s="78" t="s">
        <v>592</v>
      </c>
      <c r="B68" s="78" t="str">
        <f>VLOOKUP(A68,'PAI 2025 GPS rempl2)'!$A$3:$E$505,4,0)</f>
        <v>Actividad propia</v>
      </c>
      <c r="C68" s="79" t="s">
        <v>1517</v>
      </c>
      <c r="D68" s="79" t="s">
        <v>1520</v>
      </c>
      <c r="E68" s="79" t="s">
        <v>588</v>
      </c>
      <c r="F68" s="79"/>
      <c r="G68" s="79" t="str">
        <f>VLOOKUP(A68,'PAI 2025 GPS rempl2)'!$E$4:$L$504,8,0)</f>
        <v>N/A</v>
      </c>
      <c r="H68" s="79" t="str">
        <f>VLOOKUP(A68,'PAI 2025 GPS rempl2)'!$A$4:$V$504,15,0)</f>
        <v>Consolidar el informe final de los contenidos producidos por la SIC respecto a la directriz de manejo de imagen del gobierno nacional. (Informe consoldiado de los contenidos producidos)</v>
      </c>
      <c r="I68" s="79">
        <f>VLOOKUP(A68,'PAI 2025 GPS rempl2)'!$A$4:$V$504,17,0)</f>
        <v>100</v>
      </c>
      <c r="J68" s="79" t="str">
        <f>VLOOKUP(A68,'PAI 2025 GPS rempl2)'!$A$4:$V$504,18,0)</f>
        <v>Porcentual</v>
      </c>
      <c r="K68" s="159">
        <f>VLOOKUP(A68,'PAI 2025 GPS rempl2)'!$A$4:$V$504,20,0)</f>
        <v>45993</v>
      </c>
      <c r="L68" s="159">
        <f>VLOOKUP(A68,'PAI 2025 GPS rempl2)'!$A$4:$V$504,21,0)</f>
        <v>46022</v>
      </c>
      <c r="M68" s="79" t="str">
        <f>VLOOKUP(A68,'PAI 2025 GPS rempl2)'!$A$4:$V$504,22,0)</f>
        <v>73-GRUPO DE TRABAJO DE COMUNICACION</v>
      </c>
      <c r="N68" s="79"/>
      <c r="O68" s="79"/>
      <c r="P68" s="79"/>
      <c r="Q68" s="79"/>
      <c r="S68" s="78" t="s">
        <v>592</v>
      </c>
      <c r="T68" s="78" t="str">
        <f>VLOOKUP(A68,'PAI 2025 GPS rempl2)'!$A$3:$E$505,4,0)</f>
        <v>Actividad propia</v>
      </c>
      <c r="U68" s="79" t="s">
        <v>1517</v>
      </c>
      <c r="V68" s="30">
        <f>VLOOKUP(S68,'PAI 2025 GPS rempl2)'!$E$4:$P$504,12,0)</f>
        <v>20</v>
      </c>
      <c r="W68" s="145" t="e">
        <f>+(V68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69" spans="1:23" x14ac:dyDescent="0.25">
      <c r="A69" s="78" t="s">
        <v>594</v>
      </c>
      <c r="B69" s="78" t="str">
        <f>VLOOKUP(A69,'PAI 2025 GPS rempl2)'!$A$3:$E$505,4,0)</f>
        <v>Producto</v>
      </c>
      <c r="C69" s="79" t="s">
        <v>1517</v>
      </c>
      <c r="D69" s="79" t="s">
        <v>1520</v>
      </c>
      <c r="E69" s="79" t="s">
        <v>588</v>
      </c>
      <c r="F69" s="79" t="s">
        <v>12</v>
      </c>
      <c r="G69" s="79" t="str">
        <f>VLOOKUP(A69,'PAI 2025 GPS rempl2)'!$E$4:$L$504,8,0)</f>
        <v>C-3599-0200-0005-53105b</v>
      </c>
      <c r="H69" s="79" t="str">
        <f>VLOOKUP(A69,'PAI 2025 GPS rempl2)'!$A$4:$V$504,15,0)</f>
        <v>Estrategia para el fortalecimiento de los procesos de comunicación interna de la Entidad, asegurando el flujo efectivo de la información, el fomento de las interacciones y la motivación del personal que permita la alineación con los objetivos estratégicos institucionales, elaborada e implementada. (Informe de resultados de implementación)</v>
      </c>
      <c r="I69" s="79">
        <f>VLOOKUP(A69,'PAI 2025 GPS rempl2)'!$A$4:$V$504,17,0)</f>
        <v>100</v>
      </c>
      <c r="J69" s="79" t="str">
        <f>VLOOKUP(A69,'PAI 2025 GPS rempl2)'!$A$4:$V$504,18,0)</f>
        <v>Porcentual</v>
      </c>
      <c r="K69" s="159">
        <f>VLOOKUP(A69,'PAI 2025 GPS rempl2)'!$A$4:$V$504,20,0)</f>
        <v>45691</v>
      </c>
      <c r="L69" s="159">
        <f>VLOOKUP(A69,'PAI 2025 GPS rempl2)'!$A$4:$V$504,21,0)</f>
        <v>46003</v>
      </c>
      <c r="M69" s="79" t="str">
        <f>VLOOKUP(A69,'PAI 2025 GPS rempl2)'!$A$4:$V$504,22,0)</f>
        <v>100-SECRETARIA GENERAL;
73-GRUPO DE TRABAJO DE COMUNICACION</v>
      </c>
      <c r="N69" s="79" t="s">
        <v>1390</v>
      </c>
      <c r="O69" s="79" t="s">
        <v>1391</v>
      </c>
      <c r="P69" s="79">
        <v>0</v>
      </c>
      <c r="Q69" s="79" t="s">
        <v>1487</v>
      </c>
      <c r="S69" s="78" t="s">
        <v>594</v>
      </c>
      <c r="T69" s="78" t="str">
        <f>VLOOKUP(A69,'PAI 2025 GPS rempl2)'!$A$3:$E$505,4,0)</f>
        <v>Producto</v>
      </c>
      <c r="U69" s="79" t="s">
        <v>1517</v>
      </c>
      <c r="V69" s="30">
        <f>VLOOKUP(S69,'PAI 2025 GPS rempl2)'!$E$4:$P$504,12,0)</f>
        <v>20</v>
      </c>
      <c r="W69" s="143">
        <f>(V69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70" spans="1:23" x14ac:dyDescent="0.25">
      <c r="A70" s="78" t="s">
        <v>596</v>
      </c>
      <c r="B70" s="78" t="str">
        <f>VLOOKUP(A70,'PAI 2025 GPS rempl2)'!$A$3:$E$505,4,0)</f>
        <v>Actividad propia</v>
      </c>
      <c r="C70" s="79" t="s">
        <v>1517</v>
      </c>
      <c r="D70" s="79" t="s">
        <v>1520</v>
      </c>
      <c r="E70" s="79" t="s">
        <v>588</v>
      </c>
      <c r="F70" s="79"/>
      <c r="G70" s="79" t="str">
        <f>VLOOKUP(A70,'PAI 2025 GPS rempl2)'!$E$4:$L$504,8,0)</f>
        <v>N/A</v>
      </c>
      <c r="H70" s="79" t="str">
        <f>VLOOKUP(A70,'PAI 2025 GPS rempl2)'!$A$4:$V$504,15,0)</f>
        <v>Realizar un diagnóstico de las necesidades para la comunicaciones internas (Documento de diagnóstico)</v>
      </c>
      <c r="I70" s="79">
        <f>VLOOKUP(A70,'PAI 2025 GPS rempl2)'!$A$4:$V$504,17,0)</f>
        <v>1</v>
      </c>
      <c r="J70" s="79" t="str">
        <f>VLOOKUP(A70,'PAI 2025 GPS rempl2)'!$A$4:$V$504,18,0)</f>
        <v>Númerica</v>
      </c>
      <c r="K70" s="159">
        <f>VLOOKUP(A70,'PAI 2025 GPS rempl2)'!$A$4:$V$504,20,0)</f>
        <v>45691</v>
      </c>
      <c r="L70" s="159">
        <f>VLOOKUP(A70,'PAI 2025 GPS rempl2)'!$A$4:$V$504,21,0)</f>
        <v>45744</v>
      </c>
      <c r="M70" s="79" t="str">
        <f>VLOOKUP(A70,'PAI 2025 GPS rempl2)'!$A$4:$V$504,22,0)</f>
        <v>73-GRUPO DE TRABAJO DE COMUNICACION</v>
      </c>
      <c r="N70" s="79"/>
      <c r="O70" s="79"/>
      <c r="P70" s="79"/>
      <c r="Q70" s="79"/>
      <c r="S70" s="78" t="s">
        <v>596</v>
      </c>
      <c r="T70" s="78" t="str">
        <f>VLOOKUP(A70,'PAI 2025 GPS rempl2)'!$A$3:$E$505,4,0)</f>
        <v>Actividad propia</v>
      </c>
      <c r="U70" s="79" t="s">
        <v>1517</v>
      </c>
      <c r="V70" s="30">
        <f>VLOOKUP(S70,'PAI 2025 GPS rempl2)'!$E$4:$P$504,12,0)</f>
        <v>20</v>
      </c>
      <c r="W70" s="145" t="e">
        <f>+(V70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71" spans="1:23" x14ac:dyDescent="0.25">
      <c r="A71" s="78" t="s">
        <v>598</v>
      </c>
      <c r="B71" s="78" t="str">
        <f>VLOOKUP(A71,'PAI 2025 GPS rempl2)'!$A$3:$E$505,4,0)</f>
        <v>Actividad propia</v>
      </c>
      <c r="C71" s="79" t="s">
        <v>1517</v>
      </c>
      <c r="D71" s="79" t="s">
        <v>1520</v>
      </c>
      <c r="E71" s="79" t="s">
        <v>588</v>
      </c>
      <c r="F71" s="79"/>
      <c r="G71" s="79" t="str">
        <f>VLOOKUP(A71,'PAI 2025 GPS rempl2)'!$E$4:$L$504,8,0)</f>
        <v>N/A</v>
      </c>
      <c r="H71" s="79" t="str">
        <f>VLOOKUP(A71,'PAI 2025 GPS rempl2)'!$A$4:$V$504,15,0)</f>
        <v>Elaborar la estrategia de comunicaciones internas que incluya el plan de trabajo para su realización (Documento de estrategia que incluya plan de trabajo)</v>
      </c>
      <c r="I71" s="79">
        <f>VLOOKUP(A71,'PAI 2025 GPS rempl2)'!$A$4:$V$504,17,0)</f>
        <v>100</v>
      </c>
      <c r="J71" s="79" t="str">
        <f>VLOOKUP(A71,'PAI 2025 GPS rempl2)'!$A$4:$V$504,18,0)</f>
        <v>Porcentual</v>
      </c>
      <c r="K71" s="159">
        <f>VLOOKUP(A71,'PAI 2025 GPS rempl2)'!$A$4:$V$504,20,0)</f>
        <v>45748</v>
      </c>
      <c r="L71" s="159">
        <f>VLOOKUP(A71,'PAI 2025 GPS rempl2)'!$A$4:$V$504,21,0)</f>
        <v>45777</v>
      </c>
      <c r="M71" s="79" t="str">
        <f>VLOOKUP(A71,'PAI 2025 GPS rempl2)'!$A$4:$V$504,22,0)</f>
        <v>73-GRUPO DE TRABAJO DE COMUNICACION</v>
      </c>
      <c r="N71" s="79"/>
      <c r="O71" s="79"/>
      <c r="P71" s="79"/>
      <c r="Q71" s="79"/>
      <c r="S71" s="78" t="s">
        <v>598</v>
      </c>
      <c r="T71" s="78" t="str">
        <f>VLOOKUP(A71,'PAI 2025 GPS rempl2)'!$A$3:$E$505,4,0)</f>
        <v>Actividad propia</v>
      </c>
      <c r="U71" s="79" t="s">
        <v>1517</v>
      </c>
      <c r="V71" s="30">
        <f>VLOOKUP(S71,'PAI 2025 GPS rempl2)'!$E$4:$P$504,12,0)</f>
        <v>30</v>
      </c>
      <c r="W71" s="145" t="e">
        <f>+(V71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72" spans="1:23" x14ac:dyDescent="0.25">
      <c r="A72" s="78" t="s">
        <v>600</v>
      </c>
      <c r="B72" s="78" t="str">
        <f>VLOOKUP(A72,'PAI 2025 GPS rempl2)'!$A$3:$E$505,4,0)</f>
        <v>Actividad propia</v>
      </c>
      <c r="C72" s="79" t="s">
        <v>1517</v>
      </c>
      <c r="D72" s="79" t="s">
        <v>1520</v>
      </c>
      <c r="E72" s="79" t="s">
        <v>588</v>
      </c>
      <c r="F72" s="79"/>
      <c r="G72" s="79" t="str">
        <f>VLOOKUP(A72,'PAI 2025 GPS rempl2)'!$E$4:$L$504,8,0)</f>
        <v>N/A</v>
      </c>
      <c r="H72" s="79" t="str">
        <f>VLOOKUP(A72,'PAI 2025 GPS rempl2)'!$A$4:$V$504,15,0)</f>
        <v>Ejecutar el Plan de trabajo de la estrategia de comunicaciones internas (Documento de seguimiento trimestral)</v>
      </c>
      <c r="I72" s="79">
        <f>VLOOKUP(A72,'PAI 2025 GPS rempl2)'!$A$4:$V$504,17,0)</f>
        <v>3</v>
      </c>
      <c r="J72" s="79" t="str">
        <f>VLOOKUP(A72,'PAI 2025 GPS rempl2)'!$A$4:$V$504,18,0)</f>
        <v>Númerica</v>
      </c>
      <c r="K72" s="159">
        <f>VLOOKUP(A72,'PAI 2025 GPS rempl2)'!$A$4:$V$504,20,0)</f>
        <v>45748</v>
      </c>
      <c r="L72" s="159">
        <f>VLOOKUP(A72,'PAI 2025 GPS rempl2)'!$A$4:$V$504,21,0)</f>
        <v>45982</v>
      </c>
      <c r="M72" s="79" t="str">
        <f>VLOOKUP(A72,'PAI 2025 GPS rempl2)'!$A$4:$V$504,22,0)</f>
        <v>100-SECRETARIA GENERAL;
73-GRUPO DE TRABAJO DE COMUNICACION</v>
      </c>
      <c r="N72" s="79"/>
      <c r="O72" s="79"/>
      <c r="P72" s="79"/>
      <c r="Q72" s="79"/>
      <c r="S72" s="78" t="s">
        <v>600</v>
      </c>
      <c r="T72" s="78" t="str">
        <f>VLOOKUP(A72,'PAI 2025 GPS rempl2)'!$A$3:$E$505,4,0)</f>
        <v>Actividad propia</v>
      </c>
      <c r="U72" s="79" t="s">
        <v>1517</v>
      </c>
      <c r="V72" s="30">
        <f>VLOOKUP(S72,'PAI 2025 GPS rempl2)'!$E$4:$P$504,12,0)</f>
        <v>40</v>
      </c>
      <c r="W72" s="145" t="e">
        <f>+(V72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73" spans="1:23" x14ac:dyDescent="0.25">
      <c r="A73" s="78" t="s">
        <v>602</v>
      </c>
      <c r="B73" s="78" t="str">
        <f>VLOOKUP(A73,'PAI 2025 GPS rempl2)'!$A$3:$E$505,4,0)</f>
        <v>Actividad propia</v>
      </c>
      <c r="C73" s="79" t="s">
        <v>1517</v>
      </c>
      <c r="D73" s="79" t="s">
        <v>1520</v>
      </c>
      <c r="E73" s="79" t="s">
        <v>588</v>
      </c>
      <c r="F73" s="79"/>
      <c r="G73" s="79" t="str">
        <f>VLOOKUP(A73,'PAI 2025 GPS rempl2)'!$E$4:$L$504,8,0)</f>
        <v>N/A</v>
      </c>
      <c r="H73" s="79" t="str">
        <f>VLOOKUP(A73,'PAI 2025 GPS rempl2)'!$A$4:$V$504,15,0)</f>
        <v>Elaborar informe final de los resultados de la implementación de la estrategia de comunicaciones internas (Informe de resultados de implementación)</v>
      </c>
      <c r="I73" s="79">
        <f>VLOOKUP(A73,'PAI 2025 GPS rempl2)'!$A$4:$V$504,17,0)</f>
        <v>1</v>
      </c>
      <c r="J73" s="79" t="str">
        <f>VLOOKUP(A73,'PAI 2025 GPS rempl2)'!$A$4:$V$504,18,0)</f>
        <v>Númerica</v>
      </c>
      <c r="K73" s="159">
        <f>VLOOKUP(A73,'PAI 2025 GPS rempl2)'!$A$4:$V$504,20,0)</f>
        <v>45985</v>
      </c>
      <c r="L73" s="159">
        <f>VLOOKUP(A73,'PAI 2025 GPS rempl2)'!$A$4:$V$504,21,0)</f>
        <v>46003</v>
      </c>
      <c r="M73" s="79" t="str">
        <f>VLOOKUP(A73,'PAI 2025 GPS rempl2)'!$A$4:$V$504,22,0)</f>
        <v>100-SECRETARIA GENERAL;
73-GRUPO DE TRABAJO DE COMUNICACION</v>
      </c>
      <c r="N73" s="79"/>
      <c r="O73" s="79"/>
      <c r="P73" s="79"/>
      <c r="Q73" s="79"/>
      <c r="S73" s="78" t="s">
        <v>602</v>
      </c>
      <c r="T73" s="78" t="str">
        <f>VLOOKUP(A73,'PAI 2025 GPS rempl2)'!$A$3:$E$505,4,0)</f>
        <v>Actividad propia</v>
      </c>
      <c r="U73" s="79" t="s">
        <v>1517</v>
      </c>
      <c r="V73" s="30">
        <f>VLOOKUP(S73,'PAI 2025 GPS rempl2)'!$E$4:$P$504,12,0)</f>
        <v>10</v>
      </c>
      <c r="W73" s="145" t="e">
        <f>+(V73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74" spans="1:23" x14ac:dyDescent="0.25">
      <c r="A74" s="78" t="s">
        <v>604</v>
      </c>
      <c r="B74" s="78" t="str">
        <f>VLOOKUP(A74,'PAI 2025 GPS rempl2)'!$A$3:$E$505,4,0)</f>
        <v>Producto</v>
      </c>
      <c r="C74" s="79" t="s">
        <v>1517</v>
      </c>
      <c r="D74" s="79" t="s">
        <v>1520</v>
      </c>
      <c r="E74" s="79" t="s">
        <v>588</v>
      </c>
      <c r="F74" s="79" t="s">
        <v>10</v>
      </c>
      <c r="G74" s="79" t="str">
        <f>VLOOKUP(A74,'PAI 2025 GPS rempl2)'!$E$4:$L$504,8,0)</f>
        <v>C-3599-0200-0005-53105b</v>
      </c>
      <c r="H74" s="79" t="str">
        <f>VLOOKUP(A74,'PAI 2025 GPS rempl2)'!$A$4:$V$504,15,0)</f>
        <v>Estrategia de fortalecimiento de la difusión de la misionalidad de la Entidad a nivel nacional, elaborada e implementada (Informe de resultados de implementación)</v>
      </c>
      <c r="I74" s="79">
        <f>VLOOKUP(A74,'PAI 2025 GPS rempl2)'!$A$4:$V$504,17,0)</f>
        <v>100</v>
      </c>
      <c r="J74" s="79" t="str">
        <f>VLOOKUP(A74,'PAI 2025 GPS rempl2)'!$A$4:$V$504,18,0)</f>
        <v>Porcentual</v>
      </c>
      <c r="K74" s="159">
        <f>VLOOKUP(A74,'PAI 2025 GPS rempl2)'!$A$4:$V$504,20,0)</f>
        <v>45672</v>
      </c>
      <c r="L74" s="159">
        <f>VLOOKUP(A74,'PAI 2025 GPS rempl2)'!$A$4:$V$504,21,0)</f>
        <v>46022</v>
      </c>
      <c r="M74" s="79" t="str">
        <f>VLOOKUP(A74,'PAI 2025 GPS rempl2)'!$A$4:$V$504,22,0)</f>
        <v>73-GRUPO DE TRABAJO DE COMUNICACION</v>
      </c>
      <c r="N74" s="79" t="s">
        <v>1394</v>
      </c>
      <c r="O74" s="79" t="s">
        <v>1395</v>
      </c>
      <c r="P74" s="79">
        <v>0</v>
      </c>
      <c r="Q74" s="79" t="s">
        <v>1489</v>
      </c>
      <c r="S74" s="78" t="s">
        <v>604</v>
      </c>
      <c r="T74" s="78" t="str">
        <f>VLOOKUP(A74,'PAI 2025 GPS rempl2)'!$A$3:$E$505,4,0)</f>
        <v>Producto</v>
      </c>
      <c r="U74" s="79" t="s">
        <v>1517</v>
      </c>
      <c r="V74" s="30">
        <f>VLOOKUP(S74,'PAI 2025 GPS rempl2)'!$E$4:$P$504,12,0)</f>
        <v>30</v>
      </c>
      <c r="W74" s="143">
        <f>(V74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row>
    <row r="75" spans="1:23" x14ac:dyDescent="0.25">
      <c r="A75" s="78" t="s">
        <v>605</v>
      </c>
      <c r="B75" s="78" t="str">
        <f>VLOOKUP(A75,'PAI 2025 GPS rempl2)'!$A$3:$E$505,4,0)</f>
        <v>Actividad propia</v>
      </c>
      <c r="C75" s="79" t="s">
        <v>1517</v>
      </c>
      <c r="D75" s="79" t="s">
        <v>1520</v>
      </c>
      <c r="E75" s="79" t="s">
        <v>588</v>
      </c>
      <c r="F75" s="79"/>
      <c r="G75" s="79" t="str">
        <f>VLOOKUP(A75,'PAI 2025 GPS rempl2)'!$E$4:$L$504,8,0)</f>
        <v>N/A</v>
      </c>
      <c r="H75" s="79" t="str">
        <f>VLOOKUP(A75,'PAI 2025 GPS rempl2)'!$A$4:$V$504,15,0)</f>
        <v>Diseñar la estrategia de fortalecimiento de la difusión de la misionalidad de la Entidad a nivel nacional que incluya el plan de trabajo de ejecución  (Documento de estrategia que incluya plan de trabajo)</v>
      </c>
      <c r="I75" s="79">
        <f>VLOOKUP(A75,'PAI 2025 GPS rempl2)'!$A$4:$V$504,17,0)</f>
        <v>1</v>
      </c>
      <c r="J75" s="79" t="str">
        <f>VLOOKUP(A75,'PAI 2025 GPS rempl2)'!$A$4:$V$504,18,0)</f>
        <v>Númerica</v>
      </c>
      <c r="K75" s="159">
        <f>VLOOKUP(A75,'PAI 2025 GPS rempl2)'!$A$4:$V$504,20,0)</f>
        <v>45672</v>
      </c>
      <c r="L75" s="159">
        <f>VLOOKUP(A75,'PAI 2025 GPS rempl2)'!$A$4:$V$504,21,0)</f>
        <v>45716</v>
      </c>
      <c r="M75" s="79" t="str">
        <f>VLOOKUP(A75,'PAI 2025 GPS rempl2)'!$A$4:$V$504,22,0)</f>
        <v>73-GRUPO DE TRABAJO DE COMUNICACION</v>
      </c>
      <c r="N75" s="79"/>
      <c r="O75" s="79"/>
      <c r="P75" s="79"/>
      <c r="Q75" s="79"/>
      <c r="S75" s="78" t="s">
        <v>605</v>
      </c>
      <c r="T75" s="78" t="str">
        <f>VLOOKUP(A75,'PAI 2025 GPS rempl2)'!$A$3:$E$505,4,0)</f>
        <v>Actividad propia</v>
      </c>
      <c r="U75" s="79" t="s">
        <v>1517</v>
      </c>
      <c r="V75" s="30">
        <f>VLOOKUP(S75,'PAI 2025 GPS rempl2)'!$E$4:$P$504,12,0)</f>
        <v>30</v>
      </c>
      <c r="W75" s="145" t="e">
        <f>+(V75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76" spans="1:23" x14ac:dyDescent="0.25">
      <c r="A76" s="78" t="s">
        <v>607</v>
      </c>
      <c r="B76" s="78" t="str">
        <f>VLOOKUP(A76,'PAI 2025 GPS rempl2)'!$A$3:$E$505,4,0)</f>
        <v>Actividad propia</v>
      </c>
      <c r="C76" s="79" t="s">
        <v>1517</v>
      </c>
      <c r="D76" s="79" t="s">
        <v>1520</v>
      </c>
      <c r="E76" s="79" t="s">
        <v>588</v>
      </c>
      <c r="F76" s="79"/>
      <c r="G76" s="79" t="str">
        <f>VLOOKUP(A76,'PAI 2025 GPS rempl2)'!$E$4:$L$504,8,0)</f>
        <v>N/A</v>
      </c>
      <c r="H76" s="79" t="str">
        <f>VLOOKUP(A76,'PAI 2025 GPS rempl2)'!$A$4:$V$504,15,0)</f>
        <v>Ejecutar el plan de trabajo de la estrategia de comunicaciones externas (Informe de avance trimestral)</v>
      </c>
      <c r="I76" s="79">
        <f>VLOOKUP(A76,'PAI 2025 GPS rempl2)'!$A$4:$V$504,17,0)</f>
        <v>3</v>
      </c>
      <c r="J76" s="79" t="str">
        <f>VLOOKUP(A76,'PAI 2025 GPS rempl2)'!$A$4:$V$504,18,0)</f>
        <v>Númerica</v>
      </c>
      <c r="K76" s="159">
        <f>VLOOKUP(A76,'PAI 2025 GPS rempl2)'!$A$4:$V$504,20,0)</f>
        <v>45720</v>
      </c>
      <c r="L76" s="159">
        <f>VLOOKUP(A76,'PAI 2025 GPS rempl2)'!$A$4:$V$504,21,0)</f>
        <v>46010</v>
      </c>
      <c r="M76" s="79" t="str">
        <f>VLOOKUP(A76,'PAI 2025 GPS rempl2)'!$A$4:$V$504,22,0)</f>
        <v>73-GRUPO DE TRABAJO DE COMUNICACION</v>
      </c>
      <c r="N76" s="79"/>
      <c r="O76" s="79"/>
      <c r="P76" s="79"/>
      <c r="Q76" s="79"/>
      <c r="S76" s="78" t="s">
        <v>607</v>
      </c>
      <c r="T76" s="78" t="str">
        <f>VLOOKUP(A76,'PAI 2025 GPS rempl2)'!$A$3:$E$505,4,0)</f>
        <v>Actividad propia</v>
      </c>
      <c r="U76" s="79" t="s">
        <v>1517</v>
      </c>
      <c r="V76" s="30">
        <f>VLOOKUP(S76,'PAI 2025 GPS rempl2)'!$E$4:$P$504,12,0)</f>
        <v>40</v>
      </c>
      <c r="W76" s="145" t="e">
        <f>+(V76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77" spans="1:23" x14ac:dyDescent="0.25">
      <c r="A77" s="78" t="s">
        <v>609</v>
      </c>
      <c r="B77" s="78" t="str">
        <f>VLOOKUP(A77,'PAI 2025 GPS rempl2)'!$A$3:$E$505,4,0)</f>
        <v>Actividad propia</v>
      </c>
      <c r="C77" s="79" t="s">
        <v>1517</v>
      </c>
      <c r="D77" s="79" t="s">
        <v>1520</v>
      </c>
      <c r="E77" s="79" t="s">
        <v>588</v>
      </c>
      <c r="F77" s="79"/>
      <c r="G77" s="79" t="str">
        <f>VLOOKUP(A77,'PAI 2025 GPS rempl2)'!$E$4:$L$504,8,0)</f>
        <v>N/A</v>
      </c>
      <c r="H77" s="79" t="str">
        <f>VLOOKUP(A77,'PAI 2025 GPS rempl2)'!$A$4:$V$504,15,0)</f>
        <v>Elaborar informe trimestral de los resultados de la implementación de la estrategia de fortalecimiento (Informe de avance trimestral)</v>
      </c>
      <c r="I77" s="79">
        <f>VLOOKUP(A77,'PAI 2025 GPS rempl2)'!$A$4:$V$504,17,0)</f>
        <v>4</v>
      </c>
      <c r="J77" s="79" t="str">
        <f>VLOOKUP(A77,'PAI 2025 GPS rempl2)'!$A$4:$V$504,18,0)</f>
        <v>Númerica</v>
      </c>
      <c r="K77" s="159">
        <f>VLOOKUP(A77,'PAI 2025 GPS rempl2)'!$A$4:$V$504,20,0)</f>
        <v>45730</v>
      </c>
      <c r="L77" s="159">
        <f>VLOOKUP(A77,'PAI 2025 GPS rempl2)'!$A$4:$V$504,21,0)</f>
        <v>46022</v>
      </c>
      <c r="M77" s="79" t="str">
        <f>VLOOKUP(A77,'PAI 2025 GPS rempl2)'!$A$4:$V$504,22,0)</f>
        <v>73-GRUPO DE TRABAJO DE COMUNICACION</v>
      </c>
      <c r="N77" s="79"/>
      <c r="O77" s="79"/>
      <c r="P77" s="79"/>
      <c r="Q77" s="79"/>
      <c r="S77" s="78" t="s">
        <v>609</v>
      </c>
      <c r="T77" s="78" t="str">
        <f>VLOOKUP(A77,'PAI 2025 GPS rempl2)'!$A$3:$E$505,4,0)</f>
        <v>Actividad propia</v>
      </c>
      <c r="U77" s="79" t="s">
        <v>1517</v>
      </c>
      <c r="V77" s="30">
        <f>VLOOKUP(S77,'PAI 2025 GPS rempl2)'!$E$4:$P$504,12,0)</f>
        <v>20</v>
      </c>
      <c r="W77" s="145" t="e">
        <f>+(V77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78" spans="1:23" x14ac:dyDescent="0.25">
      <c r="A78" s="78" t="s">
        <v>611</v>
      </c>
      <c r="B78" s="78" t="str">
        <f>VLOOKUP(A78,'PAI 2025 GPS rempl2)'!$A$3:$E$505,4,0)</f>
        <v>Actividad propia</v>
      </c>
      <c r="C78" s="79" t="s">
        <v>1517</v>
      </c>
      <c r="D78" s="79" t="s">
        <v>1520</v>
      </c>
      <c r="E78" s="79" t="s">
        <v>588</v>
      </c>
      <c r="F78" s="79"/>
      <c r="G78" s="79" t="str">
        <f>VLOOKUP(A78,'PAI 2025 GPS rempl2)'!$E$4:$L$504,8,0)</f>
        <v>N/A</v>
      </c>
      <c r="H78" s="79" t="str">
        <f>VLOOKUP(A78,'PAI 2025 GPS rempl2)'!$A$4:$V$504,15,0)</f>
        <v>Realizar y consolidar informe de monitoreo de medios (Informe de avance trimestral)</v>
      </c>
      <c r="I78" s="79">
        <f>VLOOKUP(A78,'PAI 2025 GPS rempl2)'!$A$4:$V$504,17,0)</f>
        <v>2</v>
      </c>
      <c r="J78" s="79" t="str">
        <f>VLOOKUP(A78,'PAI 2025 GPS rempl2)'!$A$4:$V$504,18,0)</f>
        <v>Númerica</v>
      </c>
      <c r="K78" s="159">
        <f>VLOOKUP(A78,'PAI 2025 GPS rempl2)'!$A$4:$V$504,20,0)</f>
        <v>45839</v>
      </c>
      <c r="L78" s="159">
        <f>VLOOKUP(A78,'PAI 2025 GPS rempl2)'!$A$4:$V$504,21,0)</f>
        <v>46022</v>
      </c>
      <c r="M78" s="79" t="str">
        <f>VLOOKUP(A78,'PAI 2025 GPS rempl2)'!$A$4:$V$504,22,0)</f>
        <v>73-GRUPO DE TRABAJO DE COMUNICACION</v>
      </c>
      <c r="N78" s="79"/>
      <c r="O78" s="79"/>
      <c r="P78" s="79"/>
      <c r="Q78" s="79"/>
      <c r="S78" s="78" t="s">
        <v>611</v>
      </c>
      <c r="T78" s="78" t="str">
        <f>VLOOKUP(A78,'PAI 2025 GPS rempl2)'!$A$3:$E$505,4,0)</f>
        <v>Actividad propia</v>
      </c>
      <c r="U78" s="79" t="s">
        <v>1517</v>
      </c>
      <c r="V78" s="30">
        <f>VLOOKUP(S78,'PAI 2025 GPS rempl2)'!$E$4:$P$504,12,0)</f>
        <v>10</v>
      </c>
      <c r="W78" s="145" t="e">
        <f>+(V78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79" spans="1:23" x14ac:dyDescent="0.25">
      <c r="A79" s="78" t="s">
        <v>613</v>
      </c>
      <c r="B79" s="78" t="str">
        <f>VLOOKUP(A79,'PAI 2025 GPS rempl2)'!$A$3:$E$505,4,0)</f>
        <v>Producto</v>
      </c>
      <c r="C79" s="79" t="s">
        <v>1517</v>
      </c>
      <c r="D79" s="79" t="s">
        <v>1521</v>
      </c>
      <c r="E79" s="79" t="s">
        <v>614</v>
      </c>
      <c r="F79" s="79" t="s">
        <v>12</v>
      </c>
      <c r="G79" s="79" t="str">
        <f>VLOOKUP(A79,'PAI 2025 GPS rempl2)'!$E$4:$L$504,8,0)</f>
        <v>C-3599-0200-0005-53105b</v>
      </c>
      <c r="H79" s="79" t="str">
        <f>VLOOKUP(A79,'PAI 2025 GPS rempl2)'!$A$4:$V$504,15,0)</f>
        <v>Planeación, gestión y seguimiento de los eventos institucionales y procesos digital interno y externo liderados por el Grupo de Comunicación, sistematizados. (Informe de implementación de la sistematización)</v>
      </c>
      <c r="I79" s="79">
        <f>VLOOKUP(A79,'PAI 2025 GPS rempl2)'!$A$4:$V$504,17,0)</f>
        <v>100</v>
      </c>
      <c r="J79" s="79" t="str">
        <f>VLOOKUP(A79,'PAI 2025 GPS rempl2)'!$A$4:$V$504,18,0)</f>
        <v>Porcentual</v>
      </c>
      <c r="K79" s="159">
        <f>VLOOKUP(A79,'PAI 2025 GPS rempl2)'!$A$4:$V$504,20,0)</f>
        <v>45695</v>
      </c>
      <c r="L79" s="159">
        <f>VLOOKUP(A79,'PAI 2025 GPS rempl2)'!$A$4:$V$504,21,0)</f>
        <v>46010</v>
      </c>
      <c r="M79" s="79" t="str">
        <f>VLOOKUP(A79,'PAI 2025 GPS rempl2)'!$A$4:$V$504,22,0)</f>
        <v>73-GRUPO DE TRABAJO DE COMUNICACION</v>
      </c>
      <c r="N79" s="79" t="s">
        <v>1390</v>
      </c>
      <c r="O79" s="79" t="s">
        <v>1391</v>
      </c>
      <c r="P79" s="79">
        <v>0</v>
      </c>
      <c r="Q79" s="79" t="s">
        <v>1487</v>
      </c>
      <c r="S79" s="78" t="s">
        <v>613</v>
      </c>
      <c r="T79" s="78" t="str">
        <f>VLOOKUP(A79,'PAI 2025 GPS rempl2)'!$A$3:$E$505,4,0)</f>
        <v>Producto</v>
      </c>
      <c r="U79" s="79" t="s">
        <v>1517</v>
      </c>
      <c r="V79" s="30">
        <f>VLOOKUP(S79,'PAI 2025 GPS rempl2)'!$E$4:$P$504,12,0)</f>
        <v>20</v>
      </c>
      <c r="W79" s="143">
        <f>(V79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80" spans="1:23" x14ac:dyDescent="0.25">
      <c r="A80" s="78" t="s">
        <v>616</v>
      </c>
      <c r="B80" s="78" t="str">
        <f>VLOOKUP(A80,'PAI 2025 GPS rempl2)'!$A$3:$E$505,4,0)</f>
        <v>Actividad propia</v>
      </c>
      <c r="C80" s="79" t="s">
        <v>1517</v>
      </c>
      <c r="D80" s="79" t="s">
        <v>1521</v>
      </c>
      <c r="E80" s="79" t="s">
        <v>614</v>
      </c>
      <c r="F80" s="79"/>
      <c r="G80" s="79" t="str">
        <f>VLOOKUP(A80,'PAI 2025 GPS rempl2)'!$E$4:$L$504,8,0)</f>
        <v>N/A</v>
      </c>
      <c r="H80" s="79" t="str">
        <f>VLOOKUP(A80,'PAI 2025 GPS rempl2)'!$A$4:$V$504,15,0)</f>
        <v>Identificar las necesidades de sistematización de los procesos de planeación, ejecución y seguimiento a los eventos y elaborar la propuesta de implementación  (Documento de propuesta)</v>
      </c>
      <c r="I80" s="79">
        <f>VLOOKUP(A80,'PAI 2025 GPS rempl2)'!$A$4:$V$504,17,0)</f>
        <v>1</v>
      </c>
      <c r="J80" s="79" t="str">
        <f>VLOOKUP(A80,'PAI 2025 GPS rempl2)'!$A$4:$V$504,18,0)</f>
        <v>Númerica</v>
      </c>
      <c r="K80" s="159">
        <f>VLOOKUP(A80,'PAI 2025 GPS rempl2)'!$A$4:$V$504,20,0)</f>
        <v>45695</v>
      </c>
      <c r="L80" s="159">
        <f>VLOOKUP(A80,'PAI 2025 GPS rempl2)'!$A$4:$V$504,21,0)</f>
        <v>45758</v>
      </c>
      <c r="M80" s="79" t="str">
        <f>VLOOKUP(A80,'PAI 2025 GPS rempl2)'!$A$4:$V$504,22,0)</f>
        <v>73-GRUPO DE TRABAJO DE COMUNICACION</v>
      </c>
      <c r="N80" s="79"/>
      <c r="O80" s="79"/>
      <c r="P80" s="79"/>
      <c r="Q80" s="79"/>
      <c r="S80" s="78" t="s">
        <v>616</v>
      </c>
      <c r="T80" s="78" t="str">
        <f>VLOOKUP(A80,'PAI 2025 GPS rempl2)'!$A$3:$E$505,4,0)</f>
        <v>Actividad propia</v>
      </c>
      <c r="U80" s="79" t="s">
        <v>1517</v>
      </c>
      <c r="V80" s="30">
        <f>VLOOKUP(S80,'PAI 2025 GPS rempl2)'!$E$4:$P$504,12,0)</f>
        <v>10</v>
      </c>
      <c r="W80" s="145" t="e">
        <f>+(V80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81" spans="1:23" x14ac:dyDescent="0.25">
      <c r="A81" s="78" t="s">
        <v>618</v>
      </c>
      <c r="B81" s="78" t="str">
        <f>VLOOKUP(A81,'PAI 2025 GPS rempl2)'!$A$3:$E$505,4,0)</f>
        <v>Actividad propia</v>
      </c>
      <c r="C81" s="79" t="s">
        <v>1517</v>
      </c>
      <c r="D81" s="79" t="s">
        <v>1521</v>
      </c>
      <c r="E81" s="79" t="s">
        <v>614</v>
      </c>
      <c r="F81" s="79"/>
      <c r="G81" s="79" t="str">
        <f>VLOOKUP(A81,'PAI 2025 GPS rempl2)'!$E$4:$L$504,8,0)</f>
        <v>N/A</v>
      </c>
      <c r="H81" s="79" t="str">
        <f>VLOOKUP(A81,'PAI 2025 GPS rempl2)'!$A$4:$V$504,15,0)</f>
        <v>Identificar las necesidades de sistematización de los procesos de planeación, ejecución y seguimiento a los procesos digitales internos y externos y elaborar la propuesta de implementación  (Documento de propuesta)</v>
      </c>
      <c r="I81" s="79">
        <f>VLOOKUP(A81,'PAI 2025 GPS rempl2)'!$A$4:$V$504,17,0)</f>
        <v>1</v>
      </c>
      <c r="J81" s="79" t="str">
        <f>VLOOKUP(A81,'PAI 2025 GPS rempl2)'!$A$4:$V$504,18,0)</f>
        <v>Númerica</v>
      </c>
      <c r="K81" s="159">
        <f>VLOOKUP(A81,'PAI 2025 GPS rempl2)'!$A$4:$V$504,20,0)</f>
        <v>45695</v>
      </c>
      <c r="L81" s="159">
        <f>VLOOKUP(A81,'PAI 2025 GPS rempl2)'!$A$4:$V$504,21,0)</f>
        <v>45747</v>
      </c>
      <c r="M81" s="79" t="str">
        <f>VLOOKUP(A81,'PAI 2025 GPS rempl2)'!$A$4:$V$504,22,0)</f>
        <v>73-GRUPO DE TRABAJO DE COMUNICACION</v>
      </c>
      <c r="N81" s="79"/>
      <c r="O81" s="79"/>
      <c r="P81" s="79"/>
      <c r="Q81" s="79"/>
      <c r="S81" s="78" t="s">
        <v>618</v>
      </c>
      <c r="T81" s="78" t="str">
        <f>VLOOKUP(A81,'PAI 2025 GPS rempl2)'!$A$3:$E$505,4,0)</f>
        <v>Actividad propia</v>
      </c>
      <c r="U81" s="79" t="s">
        <v>1517</v>
      </c>
      <c r="V81" s="30">
        <f>VLOOKUP(S81,'PAI 2025 GPS rempl2)'!$E$4:$P$504,12,0)</f>
        <v>10</v>
      </c>
      <c r="W81" s="145" t="e">
        <f>+(V81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82" spans="1:23" x14ac:dyDescent="0.25">
      <c r="A82" s="78" t="s">
        <v>620</v>
      </c>
      <c r="B82" s="78" t="str">
        <f>VLOOKUP(A82,'PAI 2025 GPS rempl2)'!$A$3:$E$505,4,0)</f>
        <v>Actividad propia</v>
      </c>
      <c r="C82" s="79" t="s">
        <v>1517</v>
      </c>
      <c r="D82" s="79" t="s">
        <v>1521</v>
      </c>
      <c r="E82" s="79" t="s">
        <v>614</v>
      </c>
      <c r="F82" s="79"/>
      <c r="G82" s="79" t="str">
        <f>VLOOKUP(A82,'PAI 2025 GPS rempl2)'!$E$4:$L$504,8,0)</f>
        <v>N/A</v>
      </c>
      <c r="H82" s="79" t="str">
        <f>VLOOKUP(A82,'PAI 2025 GPS rempl2)'!$A$4:$V$504,15,0)</f>
        <v>Realizar la sistematización de los procesos planeación, ejecución y seguimiento a procesos digitales internos y externos  (Documento de evidencias de sistematización)</v>
      </c>
      <c r="I82" s="79">
        <f>VLOOKUP(A82,'PAI 2025 GPS rempl2)'!$A$4:$V$504,17,0)</f>
        <v>100</v>
      </c>
      <c r="J82" s="79" t="str">
        <f>VLOOKUP(A82,'PAI 2025 GPS rempl2)'!$A$4:$V$504,18,0)</f>
        <v>Porcentual</v>
      </c>
      <c r="K82" s="159">
        <f>VLOOKUP(A82,'PAI 2025 GPS rempl2)'!$A$4:$V$504,20,0)</f>
        <v>45748</v>
      </c>
      <c r="L82" s="159">
        <f>VLOOKUP(A82,'PAI 2025 GPS rempl2)'!$A$4:$V$504,21,0)</f>
        <v>45961</v>
      </c>
      <c r="M82" s="79" t="str">
        <f>VLOOKUP(A82,'PAI 2025 GPS rempl2)'!$A$4:$V$504,22,0)</f>
        <v>73-GRUPO DE TRABAJO DE COMUNICACION</v>
      </c>
      <c r="N82" s="79"/>
      <c r="O82" s="79"/>
      <c r="P82" s="79"/>
      <c r="Q82" s="79"/>
      <c r="S82" s="78" t="s">
        <v>620</v>
      </c>
      <c r="T82" s="78" t="str">
        <f>VLOOKUP(A82,'PAI 2025 GPS rempl2)'!$A$3:$E$505,4,0)</f>
        <v>Actividad propia</v>
      </c>
      <c r="U82" s="79" t="s">
        <v>1517</v>
      </c>
      <c r="V82" s="30">
        <f>VLOOKUP(S82,'PAI 2025 GPS rempl2)'!$E$4:$P$504,12,0)</f>
        <v>30</v>
      </c>
      <c r="W82" s="145" t="e">
        <f>+(V82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83" spans="1:23" x14ac:dyDescent="0.25">
      <c r="A83" s="78" t="s">
        <v>622</v>
      </c>
      <c r="B83" s="78" t="str">
        <f>VLOOKUP(A83,'PAI 2025 GPS rempl2)'!$A$3:$E$505,4,0)</f>
        <v>Actividad propia</v>
      </c>
      <c r="C83" s="79" t="s">
        <v>1517</v>
      </c>
      <c r="D83" s="79" t="s">
        <v>1521</v>
      </c>
      <c r="E83" s="79" t="s">
        <v>614</v>
      </c>
      <c r="F83" s="79"/>
      <c r="G83" s="79" t="str">
        <f>VLOOKUP(A83,'PAI 2025 GPS rempl2)'!$E$4:$L$504,8,0)</f>
        <v>N/A</v>
      </c>
      <c r="H83" s="79" t="str">
        <f>VLOOKUP(A83,'PAI 2025 GPS rempl2)'!$A$4:$V$504,15,0)</f>
        <v>Realizar la sistematización de los procesos planeación, ejecución y seguimiento a los eventos  (Documento de evidencias de sistematización)</v>
      </c>
      <c r="I83" s="79">
        <f>VLOOKUP(A83,'PAI 2025 GPS rempl2)'!$A$4:$V$504,17,0)</f>
        <v>100</v>
      </c>
      <c r="J83" s="79" t="str">
        <f>VLOOKUP(A83,'PAI 2025 GPS rempl2)'!$A$4:$V$504,18,0)</f>
        <v>Porcentual</v>
      </c>
      <c r="K83" s="159">
        <f>VLOOKUP(A83,'PAI 2025 GPS rempl2)'!$A$4:$V$504,20,0)</f>
        <v>45769</v>
      </c>
      <c r="L83" s="159">
        <f>VLOOKUP(A83,'PAI 2025 GPS rempl2)'!$A$4:$V$504,21,0)</f>
        <v>45982</v>
      </c>
      <c r="M83" s="79" t="str">
        <f>VLOOKUP(A83,'PAI 2025 GPS rempl2)'!$A$4:$V$504,22,0)</f>
        <v>73-GRUPO DE TRABAJO DE COMUNICACION</v>
      </c>
      <c r="N83" s="79"/>
      <c r="O83" s="79"/>
      <c r="P83" s="79"/>
      <c r="Q83" s="79"/>
      <c r="S83" s="78" t="s">
        <v>622</v>
      </c>
      <c r="T83" s="78" t="str">
        <f>VLOOKUP(A83,'PAI 2025 GPS rempl2)'!$A$3:$E$505,4,0)</f>
        <v>Actividad propia</v>
      </c>
      <c r="U83" s="79" t="s">
        <v>1517</v>
      </c>
      <c r="V83" s="30">
        <f>VLOOKUP(S83,'PAI 2025 GPS rempl2)'!$E$4:$P$504,12,0)</f>
        <v>30</v>
      </c>
      <c r="W83" s="145" t="e">
        <f>+(V83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84" spans="1:23" x14ac:dyDescent="0.25">
      <c r="A84" s="78" t="s">
        <v>624</v>
      </c>
      <c r="B84" s="78" t="str">
        <f>VLOOKUP(A84,'PAI 2025 GPS rempl2)'!$A$3:$E$505,4,0)</f>
        <v>Actividad propia</v>
      </c>
      <c r="C84" s="79" t="s">
        <v>1517</v>
      </c>
      <c r="D84" s="79" t="s">
        <v>1521</v>
      </c>
      <c r="E84" s="79" t="s">
        <v>614</v>
      </c>
      <c r="F84" s="79"/>
      <c r="G84" s="79" t="str">
        <f>VLOOKUP(A84,'PAI 2025 GPS rempl2)'!$E$4:$L$504,8,0)</f>
        <v>N/A</v>
      </c>
      <c r="H84" s="79" t="str">
        <f>VLOOKUP(A84,'PAI 2025 GPS rempl2)'!$A$4:$V$504,15,0)</f>
        <v>Realizar el informe de seguimiento a la implementación de la sistematización en los procesos digitales internos y externos (Informe trimestral de seguimiento elaborado)</v>
      </c>
      <c r="I84" s="79">
        <f>VLOOKUP(A84,'PAI 2025 GPS rempl2)'!$A$4:$V$504,17,0)</f>
        <v>3</v>
      </c>
      <c r="J84" s="79" t="str">
        <f>VLOOKUP(A84,'PAI 2025 GPS rempl2)'!$A$4:$V$504,18,0)</f>
        <v>Númerica</v>
      </c>
      <c r="K84" s="159">
        <f>VLOOKUP(A84,'PAI 2025 GPS rempl2)'!$A$4:$V$504,20,0)</f>
        <v>45965</v>
      </c>
      <c r="L84" s="159">
        <f>VLOOKUP(A84,'PAI 2025 GPS rempl2)'!$A$4:$V$504,21,0)</f>
        <v>45979</v>
      </c>
      <c r="M84" s="79" t="str">
        <f>VLOOKUP(A84,'PAI 2025 GPS rempl2)'!$A$4:$V$504,22,0)</f>
        <v>73-GRUPO DE TRABAJO DE COMUNICACION</v>
      </c>
      <c r="N84" s="79"/>
      <c r="O84" s="79"/>
      <c r="P84" s="79"/>
      <c r="Q84" s="79"/>
      <c r="S84" s="78" t="s">
        <v>624</v>
      </c>
      <c r="T84" s="78" t="str">
        <f>VLOOKUP(A84,'PAI 2025 GPS rempl2)'!$A$3:$E$505,4,0)</f>
        <v>Actividad propia</v>
      </c>
      <c r="U84" s="79" t="s">
        <v>1517</v>
      </c>
      <c r="V84" s="30">
        <f>VLOOKUP(S84,'PAI 2025 GPS rempl2)'!$E$4:$P$504,12,0)</f>
        <v>10</v>
      </c>
      <c r="W84" s="145" t="e">
        <f>+(V84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85" spans="1:23" x14ac:dyDescent="0.25">
      <c r="A85" s="78" t="s">
        <v>626</v>
      </c>
      <c r="B85" s="78" t="str">
        <f>VLOOKUP(A85,'PAI 2025 GPS rempl2)'!$A$3:$E$505,4,0)</f>
        <v>Actividad propia</v>
      </c>
      <c r="C85" s="79" t="s">
        <v>1517</v>
      </c>
      <c r="D85" s="79" t="s">
        <v>1521</v>
      </c>
      <c r="E85" s="79" t="s">
        <v>614</v>
      </c>
      <c r="F85" s="79"/>
      <c r="G85" s="79" t="str">
        <f>VLOOKUP(A85,'PAI 2025 GPS rempl2)'!$E$4:$L$504,8,0)</f>
        <v>N/A</v>
      </c>
      <c r="H85" s="79" t="str">
        <f>VLOOKUP(A85,'PAI 2025 GPS rempl2)'!$A$4:$V$504,15,0)</f>
        <v>Realizar el informe de seguimiento a la implementación de la sistematización de los eventos (Informe de seguimiento elaborado)</v>
      </c>
      <c r="I85" s="79">
        <f>VLOOKUP(A85,'PAI 2025 GPS rempl2)'!$A$4:$V$504,17,0)</f>
        <v>1</v>
      </c>
      <c r="J85" s="79" t="str">
        <f>VLOOKUP(A85,'PAI 2025 GPS rempl2)'!$A$4:$V$504,18,0)</f>
        <v>Númerica</v>
      </c>
      <c r="K85" s="159">
        <f>VLOOKUP(A85,'PAI 2025 GPS rempl2)'!$A$4:$V$504,20,0)</f>
        <v>45992</v>
      </c>
      <c r="L85" s="159">
        <f>VLOOKUP(A85,'PAI 2025 GPS rempl2)'!$A$4:$V$504,21,0)</f>
        <v>46010</v>
      </c>
      <c r="M85" s="79" t="str">
        <f>VLOOKUP(A85,'PAI 2025 GPS rempl2)'!$A$4:$V$504,22,0)</f>
        <v>73-GRUPO DE TRABAJO DE COMUNICACION</v>
      </c>
      <c r="N85" s="79"/>
      <c r="O85" s="79"/>
      <c r="P85" s="79"/>
      <c r="Q85" s="79"/>
      <c r="S85" s="78" t="s">
        <v>626</v>
      </c>
      <c r="T85" s="78" t="str">
        <f>VLOOKUP(A85,'PAI 2025 GPS rempl2)'!$A$3:$E$505,4,0)</f>
        <v>Actividad propia</v>
      </c>
      <c r="U85" s="79" t="s">
        <v>1517</v>
      </c>
      <c r="V85" s="30">
        <f>VLOOKUP(S85,'PAI 2025 GPS rempl2)'!$E$4:$P$504,12,0)</f>
        <v>10</v>
      </c>
      <c r="W85" s="145" t="e">
        <f>+(V85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86" spans="1:23" x14ac:dyDescent="0.25">
      <c r="A86" s="78" t="s">
        <v>628</v>
      </c>
      <c r="B86" s="78" t="str">
        <f>VLOOKUP(A86,'PAI 2025 GPS rempl2)'!$A$3:$E$505,4,0)</f>
        <v>Producto</v>
      </c>
      <c r="C86" s="79" t="s">
        <v>1517</v>
      </c>
      <c r="D86" s="79" t="s">
        <v>1521</v>
      </c>
      <c r="E86" s="79" t="s">
        <v>614</v>
      </c>
      <c r="F86" s="79" t="s">
        <v>10</v>
      </c>
      <c r="G86" s="79" t="str">
        <f>VLOOKUP(A86,'PAI 2025 GPS rempl2)'!$E$4:$L$504,8,0)</f>
        <v>FUNCIONAMIENTO</v>
      </c>
      <c r="H86" s="79" t="str">
        <f>VLOOKUP(A86,'PAI 2025 GPS rempl2)'!$A$4:$V$504,15,0)</f>
        <v>Actuaciones oficiosas de inspección y vigilancia en comercio electrónico, orientadas a detectar asimetrías de información o publicidad hacia el consumidor, como un mecanismo que contribuya al fortalecimiento de las relaciones de consumo, realizadas (Relación de los números de radicación de las actuaciones oficiosas de inspección y vigilancia realizadas)</v>
      </c>
      <c r="I86" s="79">
        <f>VLOOKUP(A86,'PAI 2025 GPS rempl2)'!$A$4:$V$504,17,0)</f>
        <v>1070</v>
      </c>
      <c r="J86" s="79" t="str">
        <f>VLOOKUP(A86,'PAI 2025 GPS rempl2)'!$A$4:$V$504,18,0)</f>
        <v>Númerica</v>
      </c>
      <c r="K86" s="159">
        <f>VLOOKUP(A86,'PAI 2025 GPS rempl2)'!$A$4:$V$504,20,0)</f>
        <v>45706</v>
      </c>
      <c r="L86" s="159">
        <f>VLOOKUP(A86,'PAI 2025 GPS rempl2)'!$A$4:$V$504,21,0)</f>
        <v>45989</v>
      </c>
      <c r="M86" s="79" t="str">
        <f>VLOOKUP(A86,'PAI 2025 GPS rempl2)'!$A$4:$V$504,22,0)</f>
        <v>3100-DIRECCION DE INVESTIGACIONES DE PROTECCION AL CONSUMIDOR</v>
      </c>
      <c r="N86" s="79" t="s">
        <v>1394</v>
      </c>
      <c r="O86" s="79" t="s">
        <v>1395</v>
      </c>
      <c r="P86" s="79" t="s">
        <v>1541</v>
      </c>
      <c r="Q86" s="79" t="s">
        <v>1732</v>
      </c>
      <c r="S86" s="78" t="s">
        <v>628</v>
      </c>
      <c r="T86" s="78" t="str">
        <f>VLOOKUP(A86,'PAI 2025 GPS rempl2)'!$A$3:$E$505,4,0)</f>
        <v>Producto</v>
      </c>
      <c r="U86" s="79" t="s">
        <v>1517</v>
      </c>
      <c r="V86" s="30">
        <f>VLOOKUP(S86,'PAI 2025 GPS rempl2)'!$E$4:$P$504,12,0)</f>
        <v>40</v>
      </c>
      <c r="W86" s="143">
        <f>(V86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1.7937219730941705</v>
      </c>
    </row>
    <row r="87" spans="1:23" x14ac:dyDescent="0.25">
      <c r="A87" s="78" t="s">
        <v>629</v>
      </c>
      <c r="B87" s="78" t="str">
        <f>VLOOKUP(A87,'PAI 2025 GPS rempl2)'!$A$3:$E$505,4,0)</f>
        <v>Actividad propia</v>
      </c>
      <c r="C87" s="79" t="s">
        <v>1517</v>
      </c>
      <c r="D87" s="79" t="s">
        <v>1521</v>
      </c>
      <c r="E87" s="79" t="s">
        <v>614</v>
      </c>
      <c r="F87" s="79"/>
      <c r="G87" s="79" t="str">
        <f>VLOOKUP(A87,'PAI 2025 GPS rempl2)'!$E$4:$L$504,8,0)</f>
        <v>N/A</v>
      </c>
      <c r="H87" s="79" t="str">
        <f>VLOOKUP(A87,'PAI 2025 GPS rempl2)'!$A$4:$V$504,15,0)</f>
        <v>Verificar las denuncias recibidas en 2024 para identificar a los denunciados en el comercio electrónico con el mayor número de quejas (Informe de la verificación realizada)</v>
      </c>
      <c r="I87" s="79">
        <f>VLOOKUP(A87,'PAI 2025 GPS rempl2)'!$A$4:$V$504,17,0)</f>
        <v>1</v>
      </c>
      <c r="J87" s="79" t="str">
        <f>VLOOKUP(A87,'PAI 2025 GPS rempl2)'!$A$4:$V$504,18,0)</f>
        <v>Númerica</v>
      </c>
      <c r="K87" s="159">
        <f>VLOOKUP(A87,'PAI 2025 GPS rempl2)'!$A$4:$V$504,20,0)</f>
        <v>45706</v>
      </c>
      <c r="L87" s="159">
        <f>VLOOKUP(A87,'PAI 2025 GPS rempl2)'!$A$4:$V$504,21,0)</f>
        <v>45747</v>
      </c>
      <c r="M87" s="79" t="str">
        <f>VLOOKUP(A87,'PAI 2025 GPS rempl2)'!$A$4:$V$504,22,0)</f>
        <v>3100-DIRECCION DE INVESTIGACIONES DE PROTECCION AL CONSUMIDOR</v>
      </c>
      <c r="N87" s="79"/>
      <c r="O87" s="79"/>
      <c r="P87" s="79"/>
      <c r="Q87" s="79"/>
      <c r="S87" s="78" t="s">
        <v>629</v>
      </c>
      <c r="T87" s="78" t="str">
        <f>VLOOKUP(A87,'PAI 2025 GPS rempl2)'!$A$3:$E$505,4,0)</f>
        <v>Actividad propia</v>
      </c>
      <c r="U87" s="79" t="s">
        <v>1517</v>
      </c>
      <c r="V87" s="30">
        <f>VLOOKUP(S87,'PAI 2025 GPS rempl2)'!$E$4:$P$504,12,0)</f>
        <v>15</v>
      </c>
      <c r="W87" s="145" t="e">
        <f>+(V87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88" spans="1:23" x14ac:dyDescent="0.25">
      <c r="A88" s="78" t="s">
        <v>631</v>
      </c>
      <c r="B88" s="78" t="str">
        <f>VLOOKUP(A88,'PAI 2025 GPS rempl2)'!$A$3:$E$505,4,0)</f>
        <v>Actividad propia</v>
      </c>
      <c r="C88" s="79" t="s">
        <v>1517</v>
      </c>
      <c r="D88" s="79" t="s">
        <v>1521</v>
      </c>
      <c r="E88" s="79" t="s">
        <v>614</v>
      </c>
      <c r="F88" s="79"/>
      <c r="G88" s="79" t="str">
        <f>VLOOKUP(A88,'PAI 2025 GPS rempl2)'!$E$4:$L$504,8,0)</f>
        <v>N/A</v>
      </c>
      <c r="H88" s="79" t="str">
        <f>VLOOKUP(A88,'PAI 2025 GPS rempl2)'!$A$4:$V$504,15,0)</f>
        <v>Definir el cronograma de las actuaciones de  inspección a realizar (Documentos con la programación)</v>
      </c>
      <c r="I88" s="79">
        <f>VLOOKUP(A88,'PAI 2025 GPS rempl2)'!$A$4:$V$504,17,0)</f>
        <v>1</v>
      </c>
      <c r="J88" s="79" t="str">
        <f>VLOOKUP(A88,'PAI 2025 GPS rempl2)'!$A$4:$V$504,18,0)</f>
        <v>Númerica</v>
      </c>
      <c r="K88" s="159">
        <f>VLOOKUP(A88,'PAI 2025 GPS rempl2)'!$A$4:$V$504,20,0)</f>
        <v>45748</v>
      </c>
      <c r="L88" s="159">
        <f>VLOOKUP(A88,'PAI 2025 GPS rempl2)'!$A$4:$V$504,21,0)</f>
        <v>45777</v>
      </c>
      <c r="M88" s="79" t="str">
        <f>VLOOKUP(A88,'PAI 2025 GPS rempl2)'!$A$4:$V$504,22,0)</f>
        <v>3100-DIRECCION DE INVESTIGACIONES DE PROTECCION AL CONSUMIDOR</v>
      </c>
      <c r="N88" s="79"/>
      <c r="O88" s="79"/>
      <c r="P88" s="79"/>
      <c r="Q88" s="79"/>
      <c r="S88" s="78" t="s">
        <v>631</v>
      </c>
      <c r="T88" s="78" t="str">
        <f>VLOOKUP(A88,'PAI 2025 GPS rempl2)'!$A$3:$E$505,4,0)</f>
        <v>Actividad propia</v>
      </c>
      <c r="U88" s="79" t="s">
        <v>1517</v>
      </c>
      <c r="V88" s="30">
        <f>VLOOKUP(S88,'PAI 2025 GPS rempl2)'!$E$4:$P$504,12,0)</f>
        <v>25</v>
      </c>
      <c r="W88" s="145" t="e">
        <f>+(V88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89" spans="1:23" x14ac:dyDescent="0.25">
      <c r="A89" s="78" t="s">
        <v>633</v>
      </c>
      <c r="B89" s="78" t="str">
        <f>VLOOKUP(A89,'PAI 2025 GPS rempl2)'!$A$3:$E$505,4,0)</f>
        <v>Actividad propia</v>
      </c>
      <c r="C89" s="79" t="s">
        <v>1517</v>
      </c>
      <c r="D89" s="79" t="s">
        <v>1521</v>
      </c>
      <c r="E89" s="79" t="s">
        <v>614</v>
      </c>
      <c r="F89" s="79"/>
      <c r="G89" s="79" t="str">
        <f>VLOOKUP(A89,'PAI 2025 GPS rempl2)'!$E$4:$L$504,8,0)</f>
        <v>N/A</v>
      </c>
      <c r="H89" s="79" t="str">
        <f>VLOOKUP(A89,'PAI 2025 GPS rempl2)'!$A$4:$V$504,15,0)</f>
        <v>Realizar visitas de inspección a personas naturales o jurídicas sujetas de inspección y vigilancia (Relación de los números de radicación de las visitas de inspección web realizadas)</v>
      </c>
      <c r="I89" s="79">
        <f>VLOOKUP(A89,'PAI 2025 GPS rempl2)'!$A$4:$V$504,17,0)</f>
        <v>1070</v>
      </c>
      <c r="J89" s="79" t="str">
        <f>VLOOKUP(A89,'PAI 2025 GPS rempl2)'!$A$4:$V$504,18,0)</f>
        <v>Númerica</v>
      </c>
      <c r="K89" s="159">
        <f>VLOOKUP(A89,'PAI 2025 GPS rempl2)'!$A$4:$V$504,20,0)</f>
        <v>45755</v>
      </c>
      <c r="L89" s="159">
        <f>VLOOKUP(A89,'PAI 2025 GPS rempl2)'!$A$4:$V$504,21,0)</f>
        <v>45989</v>
      </c>
      <c r="M89" s="79" t="str">
        <f>VLOOKUP(A89,'PAI 2025 GPS rempl2)'!$A$4:$V$504,22,0)</f>
        <v>3100-DIRECCION DE INVESTIGACIONES DE PROTECCION AL CONSUMIDOR</v>
      </c>
      <c r="N89" s="79"/>
      <c r="O89" s="79"/>
      <c r="P89" s="79"/>
      <c r="Q89" s="79"/>
      <c r="S89" s="78" t="s">
        <v>633</v>
      </c>
      <c r="T89" s="78" t="str">
        <f>VLOOKUP(A89,'PAI 2025 GPS rempl2)'!$A$3:$E$505,4,0)</f>
        <v>Actividad propia</v>
      </c>
      <c r="U89" s="79" t="s">
        <v>1517</v>
      </c>
      <c r="V89" s="30">
        <f>VLOOKUP(S89,'PAI 2025 GPS rempl2)'!$E$4:$P$504,12,0)</f>
        <v>60</v>
      </c>
      <c r="W89" s="145" t="e">
        <f>+(V89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90" spans="1:23" x14ac:dyDescent="0.25">
      <c r="A90" s="78" t="s">
        <v>634</v>
      </c>
      <c r="B90" s="78" t="str">
        <f>VLOOKUP(A90,'PAI 2025 GPS rempl2)'!$A$3:$E$505,4,0)</f>
        <v>Producto</v>
      </c>
      <c r="C90" s="79" t="s">
        <v>1517</v>
      </c>
      <c r="D90" s="79" t="s">
        <v>1521</v>
      </c>
      <c r="E90" s="79" t="s">
        <v>614</v>
      </c>
      <c r="F90" s="79" t="s">
        <v>10</v>
      </c>
      <c r="G90" s="79" t="str">
        <f>VLOOKUP(A90,'PAI 2025 GPS rempl2)'!$E$4:$L$504,8,0)</f>
        <v>C-3503-0200-0015-40401c</v>
      </c>
      <c r="H90" s="79" t="str">
        <f>VLOOKUP(A90,'PAI 2025 GPS rempl2)'!$A$4:$V$504,15,0)</f>
        <v>Visitas de acompañamiento a establecimientos de comercio ubicados en territorios turísticos, con el objetivo de promover la convergencia regional, realizadas  (Relación de los números de radicación de las visitas de inspección realizadas)</v>
      </c>
      <c r="I90" s="79">
        <f>VLOOKUP(A90,'PAI 2025 GPS rempl2)'!$A$4:$V$504,17,0)</f>
        <v>50</v>
      </c>
      <c r="J90" s="79" t="str">
        <f>VLOOKUP(A90,'PAI 2025 GPS rempl2)'!$A$4:$V$504,18,0)</f>
        <v>Númerica</v>
      </c>
      <c r="K90" s="159">
        <f>VLOOKUP(A90,'PAI 2025 GPS rempl2)'!$A$4:$V$504,20,0)</f>
        <v>45671</v>
      </c>
      <c r="L90" s="159">
        <f>VLOOKUP(A90,'PAI 2025 GPS rempl2)'!$A$4:$V$504,21,0)</f>
        <v>45989</v>
      </c>
      <c r="M90" s="79" t="str">
        <f>VLOOKUP(A90,'PAI 2025 GPS rempl2)'!$A$4:$V$504,22,0)</f>
        <v>3100-DIRECCION DE INVESTIGACIONES DE PROTECCION AL CONSUMIDOR</v>
      </c>
      <c r="N90" s="79" t="s">
        <v>1394</v>
      </c>
      <c r="O90" s="79" t="s">
        <v>1395</v>
      </c>
      <c r="P90" s="79" t="s">
        <v>1542</v>
      </c>
      <c r="Q90" s="79" t="s">
        <v>1489</v>
      </c>
      <c r="S90" s="78" t="s">
        <v>634</v>
      </c>
      <c r="T90" s="78" t="str">
        <f>VLOOKUP(A90,'PAI 2025 GPS rempl2)'!$A$3:$E$505,4,0)</f>
        <v>Producto</v>
      </c>
      <c r="U90" s="79" t="s">
        <v>1517</v>
      </c>
      <c r="V90" s="30">
        <f>VLOOKUP(S90,'PAI 2025 GPS rempl2)'!$E$4:$P$504,12,0)</f>
        <v>40</v>
      </c>
      <c r="W90" s="143">
        <f>(V90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1.7937219730941705</v>
      </c>
    </row>
    <row r="91" spans="1:23" x14ac:dyDescent="0.25">
      <c r="A91" s="78" t="s">
        <v>636</v>
      </c>
      <c r="B91" s="78" t="str">
        <f>VLOOKUP(A91,'PAI 2025 GPS rempl2)'!$A$3:$E$505,4,0)</f>
        <v>Actividad propia</v>
      </c>
      <c r="C91" s="79" t="s">
        <v>1517</v>
      </c>
      <c r="D91" s="79" t="s">
        <v>1521</v>
      </c>
      <c r="E91" s="79" t="s">
        <v>614</v>
      </c>
      <c r="F91" s="79"/>
      <c r="G91" s="79" t="str">
        <f>VLOOKUP(A91,'PAI 2025 GPS rempl2)'!$E$4:$L$504,8,0)</f>
        <v>N/A</v>
      </c>
      <c r="H91" s="79" t="str">
        <f>VLOOKUP(A91,'PAI 2025 GPS rempl2)'!$A$4:$V$504,15,0)</f>
        <v>Determinar los sectores en los cuales se llevarán a cabo las actuaciones administrativas de inspección, vigilancia y control. (Acta de reunión)</v>
      </c>
      <c r="I91" s="79">
        <f>VLOOKUP(A91,'PAI 2025 GPS rempl2)'!$A$4:$V$504,17,0)</f>
        <v>1</v>
      </c>
      <c r="J91" s="79" t="str">
        <f>VLOOKUP(A91,'PAI 2025 GPS rempl2)'!$A$4:$V$504,18,0)</f>
        <v>Númerica</v>
      </c>
      <c r="K91" s="159">
        <f>VLOOKUP(A91,'PAI 2025 GPS rempl2)'!$A$4:$V$504,20,0)</f>
        <v>45671</v>
      </c>
      <c r="L91" s="159">
        <f>VLOOKUP(A91,'PAI 2025 GPS rempl2)'!$A$4:$V$504,21,0)</f>
        <v>45695</v>
      </c>
      <c r="M91" s="79" t="str">
        <f>VLOOKUP(A91,'PAI 2025 GPS rempl2)'!$A$4:$V$504,22,0)</f>
        <v>3100-DIRECCION DE INVESTIGACIONES DE PROTECCION AL CONSUMIDOR</v>
      </c>
      <c r="N91" s="79"/>
      <c r="O91" s="79"/>
      <c r="P91" s="79"/>
      <c r="Q91" s="79"/>
      <c r="S91" s="78" t="s">
        <v>636</v>
      </c>
      <c r="T91" s="78" t="str">
        <f>VLOOKUP(A91,'PAI 2025 GPS rempl2)'!$A$3:$E$505,4,0)</f>
        <v>Actividad propia</v>
      </c>
      <c r="U91" s="79" t="s">
        <v>1517</v>
      </c>
      <c r="V91" s="30">
        <f>VLOOKUP(S91,'PAI 2025 GPS rempl2)'!$E$4:$P$504,12,0)</f>
        <v>15</v>
      </c>
      <c r="W91" s="145" t="e">
        <f>+(V91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92" spans="1:23" x14ac:dyDescent="0.25">
      <c r="A92" s="78" t="s">
        <v>638</v>
      </c>
      <c r="B92" s="78" t="str">
        <f>VLOOKUP(A92,'PAI 2025 GPS rempl2)'!$A$3:$E$505,4,0)</f>
        <v>Actividad propia</v>
      </c>
      <c r="C92" s="79" t="s">
        <v>1517</v>
      </c>
      <c r="D92" s="79" t="s">
        <v>1521</v>
      </c>
      <c r="E92" s="79" t="s">
        <v>614</v>
      </c>
      <c r="F92" s="79"/>
      <c r="G92" s="79" t="str">
        <f>VLOOKUP(A92,'PAI 2025 GPS rempl2)'!$E$4:$L$504,8,0)</f>
        <v>N/A</v>
      </c>
      <c r="H92" s="79" t="str">
        <f>VLOOKUP(A92,'PAI 2025 GPS rempl2)'!$A$4:$V$504,15,0)</f>
        <v>Programar las visitas de inspección a realizar (Programación trimestral de las actuaciones administrativas)</v>
      </c>
      <c r="I92" s="79">
        <f>VLOOKUP(A92,'PAI 2025 GPS rempl2)'!$A$4:$V$504,17,0)</f>
        <v>4</v>
      </c>
      <c r="J92" s="79" t="str">
        <f>VLOOKUP(A92,'PAI 2025 GPS rempl2)'!$A$4:$V$504,18,0)</f>
        <v>Númerica</v>
      </c>
      <c r="K92" s="159">
        <f>VLOOKUP(A92,'PAI 2025 GPS rempl2)'!$A$4:$V$504,20,0)</f>
        <v>45671</v>
      </c>
      <c r="L92" s="159">
        <f>VLOOKUP(A92,'PAI 2025 GPS rempl2)'!$A$4:$V$504,21,0)</f>
        <v>45961</v>
      </c>
      <c r="M92" s="79" t="str">
        <f>VLOOKUP(A92,'PAI 2025 GPS rempl2)'!$A$4:$V$504,22,0)</f>
        <v>3100-DIRECCION DE INVESTIGACIONES DE PROTECCION AL CONSUMIDOR</v>
      </c>
      <c r="N92" s="79"/>
      <c r="O92" s="79"/>
      <c r="P92" s="79"/>
      <c r="Q92" s="79"/>
      <c r="S92" s="78" t="s">
        <v>638</v>
      </c>
      <c r="T92" s="78" t="str">
        <f>VLOOKUP(A92,'PAI 2025 GPS rempl2)'!$A$3:$E$505,4,0)</f>
        <v>Actividad propia</v>
      </c>
      <c r="U92" s="79" t="s">
        <v>1517</v>
      </c>
      <c r="V92" s="30">
        <f>VLOOKUP(S92,'PAI 2025 GPS rempl2)'!$E$4:$P$504,12,0)</f>
        <v>15</v>
      </c>
      <c r="W92" s="145" t="e">
        <f>+(V92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93" spans="1:23" x14ac:dyDescent="0.25">
      <c r="A93" s="78" t="s">
        <v>640</v>
      </c>
      <c r="B93" s="78" t="str">
        <f>VLOOKUP(A93,'PAI 2025 GPS rempl2)'!$A$3:$E$505,4,0)</f>
        <v>Actividad propia</v>
      </c>
      <c r="C93" s="79" t="s">
        <v>1517</v>
      </c>
      <c r="D93" s="79" t="s">
        <v>1521</v>
      </c>
      <c r="E93" s="79" t="s">
        <v>614</v>
      </c>
      <c r="F93" s="79"/>
      <c r="G93" s="79" t="str">
        <f>VLOOKUP(A93,'PAI 2025 GPS rempl2)'!$E$4:$L$504,8,0)</f>
        <v>N/A</v>
      </c>
      <c r="H93" s="79" t="str">
        <f>VLOOKUP(A93,'PAI 2025 GPS rempl2)'!$A$4:$V$504,15,0)</f>
        <v>Realizar las visitas de inspección a las personas naturales o jurídicas sujetas de inspección y vigilancia (Relación de los números de radicación de las visitas de inspección realizados)</v>
      </c>
      <c r="I93" s="79">
        <f>VLOOKUP(A93,'PAI 2025 GPS rempl2)'!$A$4:$V$504,17,0)</f>
        <v>50</v>
      </c>
      <c r="J93" s="79" t="str">
        <f>VLOOKUP(A93,'PAI 2025 GPS rempl2)'!$A$4:$V$504,18,0)</f>
        <v>Númerica</v>
      </c>
      <c r="K93" s="159">
        <f>VLOOKUP(A93,'PAI 2025 GPS rempl2)'!$A$4:$V$504,20,0)</f>
        <v>45695</v>
      </c>
      <c r="L93" s="159">
        <f>VLOOKUP(A93,'PAI 2025 GPS rempl2)'!$A$4:$V$504,21,0)</f>
        <v>45989</v>
      </c>
      <c r="M93" s="79" t="str">
        <f>VLOOKUP(A93,'PAI 2025 GPS rempl2)'!$A$4:$V$504,22,0)</f>
        <v>3100-DIRECCION DE INVESTIGACIONES DE PROTECCION AL CONSUMIDOR</v>
      </c>
      <c r="N93" s="79"/>
      <c r="O93" s="79"/>
      <c r="P93" s="79"/>
      <c r="Q93" s="79"/>
      <c r="S93" s="78" t="s">
        <v>640</v>
      </c>
      <c r="T93" s="78" t="str">
        <f>VLOOKUP(A93,'PAI 2025 GPS rempl2)'!$A$3:$E$505,4,0)</f>
        <v>Actividad propia</v>
      </c>
      <c r="U93" s="79" t="s">
        <v>1517</v>
      </c>
      <c r="V93" s="30">
        <f>VLOOKUP(S93,'PAI 2025 GPS rempl2)'!$E$4:$P$504,12,0)</f>
        <v>70</v>
      </c>
      <c r="W93" s="145" t="e">
        <f>+(V93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94" spans="1:23" x14ac:dyDescent="0.25">
      <c r="A94" s="78" t="s">
        <v>641</v>
      </c>
      <c r="B94" s="78" t="str">
        <f>VLOOKUP(A94,'PAI 2025 GPS rempl2)'!$A$3:$E$505,4,0)</f>
        <v>Producto</v>
      </c>
      <c r="C94" s="79" t="s">
        <v>1517</v>
      </c>
      <c r="D94" s="79" t="s">
        <v>1521</v>
      </c>
      <c r="E94" s="79" t="s">
        <v>614</v>
      </c>
      <c r="F94" s="79" t="s">
        <v>9</v>
      </c>
      <c r="G94" s="79" t="str">
        <f>VLOOKUP(A94,'PAI 2025 GPS rempl2)'!$E$4:$L$504,8,0)</f>
        <v>FUNCIONAMIENTO</v>
      </c>
      <c r="H94" s="79" t="str">
        <f>VLOOKUP(A94,'PAI 2025 GPS rempl2)'!$A$4:$V$504,15,0)</f>
        <v>Recursos de reposición interpuestos, decididos dentro de los 6 meses siguientes a su presentación (Relación de los números de radicación de los recursos decididos, fecha de entrada y salida)</v>
      </c>
      <c r="I94" s="79">
        <f>VLOOKUP(A94,'PAI 2025 GPS rempl2)'!$A$4:$V$504,17,0)</f>
        <v>80</v>
      </c>
      <c r="J94" s="79" t="str">
        <f>VLOOKUP(A94,'PAI 2025 GPS rempl2)'!$A$4:$V$504,18,0)</f>
        <v>Porcentual</v>
      </c>
      <c r="K94" s="159">
        <f>VLOOKUP(A94,'PAI 2025 GPS rempl2)'!$A$4:$V$504,20,0)</f>
        <v>45659</v>
      </c>
      <c r="L94" s="159">
        <f>VLOOKUP(A94,'PAI 2025 GPS rempl2)'!$A$4:$V$504,21,0)</f>
        <v>46022</v>
      </c>
      <c r="M94" s="79" t="str">
        <f>VLOOKUP(A94,'PAI 2025 GPS rempl2)'!$A$4:$V$504,22,0)</f>
        <v>3100-DIRECCION DE INVESTIGACIONES DE PROTECCION AL CONSUMIDOR</v>
      </c>
      <c r="N94" s="79" t="s">
        <v>1396</v>
      </c>
      <c r="O94" s="79" t="s">
        <v>1434</v>
      </c>
      <c r="P94" s="79">
        <v>0</v>
      </c>
      <c r="Q94" s="79" t="s">
        <v>1487</v>
      </c>
      <c r="S94" s="78" t="s">
        <v>641</v>
      </c>
      <c r="T94" s="78" t="str">
        <f>VLOOKUP(A94,'PAI 2025 GPS rempl2)'!$A$3:$E$505,4,0)</f>
        <v>Producto</v>
      </c>
      <c r="U94" s="79" t="s">
        <v>1517</v>
      </c>
      <c r="V94" s="30">
        <f>VLOOKUP(S94,'PAI 2025 GPS rempl2)'!$E$4:$P$504,12,0)</f>
        <v>20</v>
      </c>
      <c r="W94" s="143">
        <f>(V94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95" spans="1:23" x14ac:dyDescent="0.25">
      <c r="A95" s="78" t="s">
        <v>644</v>
      </c>
      <c r="B95" s="78" t="str">
        <f>VLOOKUP(A95,'PAI 2025 GPS rempl2)'!$A$3:$E$505,4,0)</f>
        <v>Actividad propia</v>
      </c>
      <c r="C95" s="79" t="s">
        <v>1517</v>
      </c>
      <c r="D95" s="79" t="s">
        <v>1521</v>
      </c>
      <c r="E95" s="79" t="s">
        <v>614</v>
      </c>
      <c r="F95" s="79"/>
      <c r="G95" s="79" t="str">
        <f>VLOOKUP(A95,'PAI 2025 GPS rempl2)'!$E$4:$L$504,8,0)</f>
        <v>N/A</v>
      </c>
      <c r="H95" s="79" t="str">
        <f>VLOOKUP(A95,'PAI 2025 GPS rempl2)'!$A$4:$V$504,15,0)</f>
        <v>Crear y actualizar periódicamente el listado de los recursos de reposición que ingresan a partir del 1° de enero hasta el 30 de septiembre de 2025, incluyendo la información necesaria para verificar su cumplimiento (Listado de recursos interpuestos)</v>
      </c>
      <c r="I95" s="79">
        <f>VLOOKUP(A95,'PAI 2025 GPS rempl2)'!$A$4:$V$504,17,0)</f>
        <v>1</v>
      </c>
      <c r="J95" s="79" t="str">
        <f>VLOOKUP(A95,'PAI 2025 GPS rempl2)'!$A$4:$V$504,18,0)</f>
        <v>Númerica</v>
      </c>
      <c r="K95" s="159">
        <f>VLOOKUP(A95,'PAI 2025 GPS rempl2)'!$A$4:$V$504,20,0)</f>
        <v>45659</v>
      </c>
      <c r="L95" s="159">
        <f>VLOOKUP(A95,'PAI 2025 GPS rempl2)'!$A$4:$V$504,21,0)</f>
        <v>45930</v>
      </c>
      <c r="M95" s="79" t="str">
        <f>VLOOKUP(A95,'PAI 2025 GPS rempl2)'!$A$4:$V$504,22,0)</f>
        <v>3100-DIRECCION DE INVESTIGACIONES DE PROTECCION AL CONSUMIDOR</v>
      </c>
      <c r="N95" s="79"/>
      <c r="O95" s="79"/>
      <c r="P95" s="79"/>
      <c r="Q95" s="79"/>
      <c r="S95" s="78" t="s">
        <v>644</v>
      </c>
      <c r="T95" s="78" t="str">
        <f>VLOOKUP(A95,'PAI 2025 GPS rempl2)'!$A$3:$E$505,4,0)</f>
        <v>Actividad propia</v>
      </c>
      <c r="U95" s="79" t="s">
        <v>1517</v>
      </c>
      <c r="V95" s="30">
        <f>VLOOKUP(S95,'PAI 2025 GPS rempl2)'!$E$4:$P$504,12,0)</f>
        <v>30</v>
      </c>
      <c r="W95" s="145" t="e">
        <f>+(V95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96" spans="1:23" x14ac:dyDescent="0.25">
      <c r="A96" s="78" t="s">
        <v>646</v>
      </c>
      <c r="B96" s="78" t="str">
        <f>VLOOKUP(A96,'PAI 2025 GPS rempl2)'!$A$3:$E$505,4,0)</f>
        <v>Actividad propia</v>
      </c>
      <c r="C96" s="79" t="s">
        <v>1517</v>
      </c>
      <c r="D96" s="79" t="s">
        <v>1521</v>
      </c>
      <c r="E96" s="79" t="s">
        <v>614</v>
      </c>
      <c r="F96" s="79"/>
      <c r="G96" s="79" t="str">
        <f>VLOOKUP(A96,'PAI 2025 GPS rempl2)'!$E$4:$L$504,8,0)</f>
        <v>N/A</v>
      </c>
      <c r="H96" s="79" t="str">
        <f>VLOOKUP(A96,'PAI 2025 GPS rempl2)'!$A$4:$V$504,15,0)</f>
        <v>Decidir los recursos de reposición interpuestos dentro de los términos definidos. (Relación de los números de radicación de los recursos decididos)</v>
      </c>
      <c r="I96" s="79">
        <f>VLOOKUP(A96,'PAI 2025 GPS rempl2)'!$A$4:$V$504,17,0)</f>
        <v>80</v>
      </c>
      <c r="J96" s="79" t="str">
        <f>VLOOKUP(A96,'PAI 2025 GPS rempl2)'!$A$4:$V$504,18,0)</f>
        <v>Porcentual</v>
      </c>
      <c r="K96" s="159">
        <f>VLOOKUP(A96,'PAI 2025 GPS rempl2)'!$A$4:$V$504,20,0)</f>
        <v>45659</v>
      </c>
      <c r="L96" s="159">
        <f>VLOOKUP(A96,'PAI 2025 GPS rempl2)'!$A$4:$V$504,21,0)</f>
        <v>46022</v>
      </c>
      <c r="M96" s="79" t="str">
        <f>VLOOKUP(A96,'PAI 2025 GPS rempl2)'!$A$4:$V$504,22,0)</f>
        <v>3100-DIRECCION DE INVESTIGACIONES DE PROTECCION AL CONSUMIDOR</v>
      </c>
      <c r="N96" s="79"/>
      <c r="O96" s="79"/>
      <c r="P96" s="79"/>
      <c r="Q96" s="79"/>
      <c r="S96" s="78" t="s">
        <v>646</v>
      </c>
      <c r="T96" s="78" t="str">
        <f>VLOOKUP(A96,'PAI 2025 GPS rempl2)'!$A$3:$E$505,4,0)</f>
        <v>Actividad propia</v>
      </c>
      <c r="U96" s="79" t="s">
        <v>1517</v>
      </c>
      <c r="V96" s="30">
        <f>VLOOKUP(S96,'PAI 2025 GPS rempl2)'!$E$4:$P$504,12,0)</f>
        <v>70</v>
      </c>
      <c r="W96" s="145" t="e">
        <f>+(V96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97" spans="1:23" x14ac:dyDescent="0.25">
      <c r="A97" s="78" t="s">
        <v>648</v>
      </c>
      <c r="B97" s="78" t="str">
        <f>VLOOKUP(A97,'PAI 2025 GPS rempl2)'!$A$3:$E$505,4,0)</f>
        <v>Producto</v>
      </c>
      <c r="C97" s="79" t="s">
        <v>1517</v>
      </c>
      <c r="D97" s="79" t="s">
        <v>1522</v>
      </c>
      <c r="E97" s="79" t="s">
        <v>1435</v>
      </c>
      <c r="F97" s="79" t="s">
        <v>59</v>
      </c>
      <c r="G97" s="79" t="str">
        <f>VLOOKUP(A97,'PAI 2025 GPS rempl2)'!$E$4:$L$504,8,0)</f>
        <v>N/A</v>
      </c>
      <c r="H97" s="79" t="str">
        <f>VLOOKUP(A97,'PAI 2025 GPS rempl2)'!$A$4:$V$504,15,0)</f>
        <v>Política de prevención del Daño Antijurídico, implementada y presentada al Comité (Informe de implementación de la PPDA y acta de comité)</v>
      </c>
      <c r="I97" s="79">
        <f>VLOOKUP(A97,'PAI 2025 GPS rempl2)'!$A$4:$V$504,17,0)</f>
        <v>1</v>
      </c>
      <c r="J97" s="79" t="str">
        <f>VLOOKUP(A97,'PAI 2025 GPS rempl2)'!$A$4:$V$504,18,0)</f>
        <v>Númerica</v>
      </c>
      <c r="K97" s="159">
        <f>VLOOKUP(A97,'PAI 2025 GPS rempl2)'!$A$4:$V$504,20,0)</f>
        <v>45691</v>
      </c>
      <c r="L97" s="159">
        <f>VLOOKUP(A97,'PAI 2025 GPS rempl2)'!$A$4:$V$504,21,0)</f>
        <v>46010</v>
      </c>
      <c r="M97" s="79" t="str">
        <f>VLOOKUP(A97,'PAI 2025 GPS rempl2)'!$A$4:$V$504,22,0)</f>
        <v>60-GRUPO DE TRABAJO DE GESTIÓN JUDICIAL ADSCRITO A LA OFICINA ASESORA JURÍDICA</v>
      </c>
      <c r="N97" s="79" t="s">
        <v>1731</v>
      </c>
      <c r="O97" s="79" t="s">
        <v>1389</v>
      </c>
      <c r="P97" s="79">
        <v>0</v>
      </c>
      <c r="Q97" s="79" t="s">
        <v>1487</v>
      </c>
      <c r="S97" s="78" t="s">
        <v>648</v>
      </c>
      <c r="T97" s="78" t="str">
        <f>VLOOKUP(A97,'PAI 2025 GPS rempl2)'!$A$3:$E$505,4,0)</f>
        <v>Producto</v>
      </c>
      <c r="U97" s="79" t="s">
        <v>1517</v>
      </c>
      <c r="V97" s="30">
        <f>VLOOKUP(S97,'PAI 2025 GPS rempl2)'!$E$4:$P$504,12,0)</f>
        <v>35</v>
      </c>
      <c r="W97" s="143">
        <f>(V97*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1.5695067264573992</v>
      </c>
    </row>
    <row r="98" spans="1:23" x14ac:dyDescent="0.25">
      <c r="A98" s="78" t="s">
        <v>650</v>
      </c>
      <c r="B98" s="78" t="str">
        <f>VLOOKUP(A98,'PAI 2025 GPS rempl2)'!$A$3:$E$505,4,0)</f>
        <v>Actividad propia</v>
      </c>
      <c r="C98" s="79" t="s">
        <v>1517</v>
      </c>
      <c r="D98" s="79" t="s">
        <v>1522</v>
      </c>
      <c r="E98" s="79" t="s">
        <v>1435</v>
      </c>
      <c r="F98" s="79"/>
      <c r="G98" s="79" t="str">
        <f>VLOOKUP(A98,'PAI 2025 GPS rempl2)'!$E$4:$L$504,8,0)</f>
        <v>N/A</v>
      </c>
      <c r="H98" s="79" t="str">
        <f>VLOOKUP(A98,'PAI 2025 GPS rempl2)'!$A$4:$V$504,15,0)</f>
        <v>Informar a las Delegaturas mediante memorando y/o correo electrónico, las actividades previstas para la ejecución de la Política de Prevención del Daño Antijurídico de la vigencia 2025. (Memorandos y/o correos electrónicos de los recordatorios)</v>
      </c>
      <c r="I98" s="79">
        <f>VLOOKUP(A98,'PAI 2025 GPS rempl2)'!$A$4:$V$504,17,0)</f>
        <v>1</v>
      </c>
      <c r="J98" s="79" t="str">
        <f>VLOOKUP(A98,'PAI 2025 GPS rempl2)'!$A$4:$V$504,18,0)</f>
        <v>Númerica</v>
      </c>
      <c r="K98" s="159">
        <f>VLOOKUP(A98,'PAI 2025 GPS rempl2)'!$A$4:$V$504,20,0)</f>
        <v>45691</v>
      </c>
      <c r="L98" s="159">
        <f>VLOOKUP(A98,'PAI 2025 GPS rempl2)'!$A$4:$V$504,21,0)</f>
        <v>45747</v>
      </c>
      <c r="M98" s="79" t="str">
        <f>VLOOKUP(A98,'PAI 2025 GPS rempl2)'!$A$4:$V$504,22,0)</f>
        <v>60-GRUPO DE TRABAJO DE GESTIÓN JUDICIAL ADSCRITO A LA OFICINA ASESORA JURÍDICA</v>
      </c>
      <c r="N98" s="79"/>
      <c r="O98" s="79"/>
      <c r="P98" s="79"/>
      <c r="Q98" s="79"/>
      <c r="S98" s="78" t="s">
        <v>650</v>
      </c>
      <c r="T98" s="78" t="str">
        <f>VLOOKUP(A98,'PAI 2025 GPS rempl2)'!$A$3:$E$505,4,0)</f>
        <v>Actividad propia</v>
      </c>
      <c r="U98" s="79" t="s">
        <v>1517</v>
      </c>
      <c r="V98" s="30">
        <f>VLOOKUP(S98,'PAI 2025 GPS rempl2)'!$E$4:$P$504,12,0)</f>
        <v>20</v>
      </c>
      <c r="W98" s="145" t="e">
        <f>+(V98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99" spans="1:23" x14ac:dyDescent="0.25">
      <c r="A99" s="78" t="s">
        <v>652</v>
      </c>
      <c r="B99" s="78" t="str">
        <f>VLOOKUP(A99,'PAI 2025 GPS rempl2)'!$A$3:$E$505,4,0)</f>
        <v>Actividad propia</v>
      </c>
      <c r="C99" s="79" t="s">
        <v>1517</v>
      </c>
      <c r="D99" s="79" t="s">
        <v>1522</v>
      </c>
      <c r="E99" s="79" t="s">
        <v>1435</v>
      </c>
      <c r="F99" s="79"/>
      <c r="G99" s="79" t="str">
        <f>VLOOKUP(A99,'PAI 2025 GPS rempl2)'!$E$4:$L$504,8,0)</f>
        <v>N/A</v>
      </c>
      <c r="H99" s="79" t="str">
        <f>VLOOKUP(A99,'PAI 2025 GPS rempl2)'!$A$4:$V$504,15,0)</f>
        <v>Requerir mediante memorando y/o correo electrónico a las Delegaturas el informe final de cumplimiento de las actividades previstas en la Política de Prevención del Daño Antijurídico de la vigencia 2025.(Memorandos y/o correos electrónicos de los requerimientos)</v>
      </c>
      <c r="I99" s="79">
        <f>VLOOKUP(A99,'PAI 2025 GPS rempl2)'!$A$4:$V$504,17,0)</f>
        <v>1</v>
      </c>
      <c r="J99" s="79" t="str">
        <f>VLOOKUP(A99,'PAI 2025 GPS rempl2)'!$A$4:$V$504,18,0)</f>
        <v>Númerica</v>
      </c>
      <c r="K99" s="159">
        <f>VLOOKUP(A99,'PAI 2025 GPS rempl2)'!$A$4:$V$504,20,0)</f>
        <v>45839</v>
      </c>
      <c r="L99" s="159">
        <f>VLOOKUP(A99,'PAI 2025 GPS rempl2)'!$A$4:$V$504,21,0)</f>
        <v>45869</v>
      </c>
      <c r="M99" s="79" t="str">
        <f>VLOOKUP(A99,'PAI 2025 GPS rempl2)'!$A$4:$V$504,22,0)</f>
        <v>60-GRUPO DE TRABAJO DE GESTIÓN JUDICIAL ADSCRITO A LA OFICINA ASESORA JURÍDICA</v>
      </c>
      <c r="N99" s="79"/>
      <c r="O99" s="79"/>
      <c r="P99" s="79"/>
      <c r="Q99" s="79"/>
      <c r="S99" s="78" t="s">
        <v>652</v>
      </c>
      <c r="T99" s="78" t="str">
        <f>VLOOKUP(A99,'PAI 2025 GPS rempl2)'!$A$3:$E$505,4,0)</f>
        <v>Actividad propia</v>
      </c>
      <c r="U99" s="79" t="s">
        <v>1517</v>
      </c>
      <c r="V99" s="30">
        <f>VLOOKUP(S99,'PAI 2025 GPS rempl2)'!$E$4:$P$504,12,0)</f>
        <v>20</v>
      </c>
      <c r="W99" s="145" t="e">
        <f>+(V99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00" spans="1:23" x14ac:dyDescent="0.25">
      <c r="A100" s="78" t="s">
        <v>654</v>
      </c>
      <c r="B100" s="78" t="str">
        <f>VLOOKUP(A100,'PAI 2025 GPS rempl2)'!$A$3:$E$505,4,0)</f>
        <v>Actividad propia</v>
      </c>
      <c r="C100" s="79" t="s">
        <v>1517</v>
      </c>
      <c r="D100" s="79" t="s">
        <v>1522</v>
      </c>
      <c r="E100" s="79" t="s">
        <v>1435</v>
      </c>
      <c r="F100" s="79"/>
      <c r="G100" s="79" t="str">
        <f>VLOOKUP(A100,'PAI 2025 GPS rempl2)'!$E$4:$L$504,8,0)</f>
        <v>N/A</v>
      </c>
      <c r="H100" s="79" t="str">
        <f>VLOOKUP(A100,'PAI 2025 GPS rempl2)'!$A$4:$V$504,15,0)</f>
        <v>Consolidar información remitida por las Delegaturas y/o áreas encargadas, con las actividades ejecutadas para el cumplimiento de la Política (Documento en Word o Excel con consolidado de la Delegaturas y/o áreas encargadas del cumplimiento de la Política /único entregable)</v>
      </c>
      <c r="I100" s="79">
        <f>VLOOKUP(A100,'PAI 2025 GPS rempl2)'!$A$4:$V$504,17,0)</f>
        <v>1</v>
      </c>
      <c r="J100" s="79" t="str">
        <f>VLOOKUP(A100,'PAI 2025 GPS rempl2)'!$A$4:$V$504,18,0)</f>
        <v>Númerica</v>
      </c>
      <c r="K100" s="159">
        <f>VLOOKUP(A100,'PAI 2025 GPS rempl2)'!$A$4:$V$504,20,0)</f>
        <v>45931</v>
      </c>
      <c r="L100" s="159">
        <f>VLOOKUP(A100,'PAI 2025 GPS rempl2)'!$A$4:$V$504,21,0)</f>
        <v>45989</v>
      </c>
      <c r="M100" s="79" t="str">
        <f>VLOOKUP(A100,'PAI 2025 GPS rempl2)'!$A$4:$V$504,22,0)</f>
        <v>60-GRUPO DE TRABAJO DE GESTIÓN JUDICIAL ADSCRITO A LA OFICINA ASESORA JURÍDICA</v>
      </c>
      <c r="N100" s="79"/>
      <c r="O100" s="79"/>
      <c r="P100" s="79"/>
      <c r="Q100" s="79"/>
      <c r="S100" s="78" t="s">
        <v>654</v>
      </c>
      <c r="T100" s="78" t="str">
        <f>VLOOKUP(A100,'PAI 2025 GPS rempl2)'!$A$3:$E$505,4,0)</f>
        <v>Actividad propia</v>
      </c>
      <c r="U100" s="79" t="s">
        <v>1517</v>
      </c>
      <c r="V100" s="30">
        <f>VLOOKUP(S100,'PAI 2025 GPS rempl2)'!$E$4:$P$504,12,0)</f>
        <v>30</v>
      </c>
      <c r="W100" s="145" t="e">
        <f>+(V100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01" spans="1:23" x14ac:dyDescent="0.25">
      <c r="A101" s="78" t="s">
        <v>656</v>
      </c>
      <c r="B101" s="78" t="str">
        <f>VLOOKUP(A101,'PAI 2025 GPS rempl2)'!$A$3:$E$505,4,0)</f>
        <v>Actividad propia</v>
      </c>
      <c r="C101" s="79" t="s">
        <v>1517</v>
      </c>
      <c r="D101" s="79" t="s">
        <v>1522</v>
      </c>
      <c r="E101" s="79" t="s">
        <v>1435</v>
      </c>
      <c r="F101" s="79"/>
      <c r="G101" s="79" t="str">
        <f>VLOOKUP(A101,'PAI 2025 GPS rempl2)'!$E$4:$L$504,8,0)</f>
        <v>N/A</v>
      </c>
      <c r="H101" s="79" t="str">
        <f>VLOOKUP(A101,'PAI 2025 GPS rempl2)'!$A$4:$V$504,15,0)</f>
        <v>Presentar al Comité de Conciliación, los resultados del cumplimiento del segundo año de implementación de la  Política de Prevención del Daño Antijurídico (Acta del comité de conciliación e informe de implementación /único entregable)</v>
      </c>
      <c r="I101" s="79">
        <f>VLOOKUP(A101,'PAI 2025 GPS rempl2)'!$A$4:$V$504,17,0)</f>
        <v>1</v>
      </c>
      <c r="J101" s="79" t="str">
        <f>VLOOKUP(A101,'PAI 2025 GPS rempl2)'!$A$4:$V$504,18,0)</f>
        <v>Númerica</v>
      </c>
      <c r="K101" s="159">
        <f>VLOOKUP(A101,'PAI 2025 GPS rempl2)'!$A$4:$V$504,20,0)</f>
        <v>45992</v>
      </c>
      <c r="L101" s="159">
        <f>VLOOKUP(A101,'PAI 2025 GPS rempl2)'!$A$4:$V$504,21,0)</f>
        <v>46010</v>
      </c>
      <c r="M101" s="79" t="str">
        <f>VLOOKUP(A101,'PAI 2025 GPS rempl2)'!$A$4:$V$504,22,0)</f>
        <v>60-GRUPO DE TRABAJO DE GESTIÓN JUDICIAL ADSCRITO A LA OFICINA ASESORA JURÍDICA</v>
      </c>
      <c r="N101" s="79"/>
      <c r="O101" s="79"/>
      <c r="P101" s="79"/>
      <c r="Q101" s="79"/>
      <c r="S101" s="78" t="s">
        <v>656</v>
      </c>
      <c r="T101" s="78" t="str">
        <f>VLOOKUP(A101,'PAI 2025 GPS rempl2)'!$A$3:$E$505,4,0)</f>
        <v>Actividad propia</v>
      </c>
      <c r="U101" s="79" t="s">
        <v>1517</v>
      </c>
      <c r="V101" s="30">
        <f>VLOOKUP(S101,'PAI 2025 GPS rempl2)'!$E$4:$P$504,12,0)</f>
        <v>30</v>
      </c>
      <c r="W101" s="145" t="e">
        <f>+(V101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02" spans="1:23" x14ac:dyDescent="0.25">
      <c r="A102" s="78" t="s">
        <v>658</v>
      </c>
      <c r="B102" s="78" t="str">
        <f>VLOOKUP(A102,'PAI 2025 GPS rempl2)'!$A$3:$E$505,4,0)</f>
        <v>Producto</v>
      </c>
      <c r="C102" s="79" t="s">
        <v>1517</v>
      </c>
      <c r="D102" s="79" t="s">
        <v>1522</v>
      </c>
      <c r="E102" s="79" t="s">
        <v>1435</v>
      </c>
      <c r="F102" s="79" t="s">
        <v>59</v>
      </c>
      <c r="G102" s="79" t="str">
        <f>VLOOKUP(A102,'PAI 2025 GPS rempl2)'!$E$4:$L$504,8,0)</f>
        <v>N/A</v>
      </c>
      <c r="H102" s="79" t="str">
        <f>VLOOKUP(A102,'PAI 2025 GPS rempl2)'!$A$4:$V$504,15,0)</f>
        <v>Política de Prevención del Daño Antijurídico para la bianulidad 2026-2027, formulada (Documento con la Política de prevención del Daño Antijurídico formulada)</v>
      </c>
      <c r="I102" s="79">
        <f>VLOOKUP(A102,'PAI 2025 GPS rempl2)'!$A$4:$V$504,17,0)</f>
        <v>1</v>
      </c>
      <c r="J102" s="79" t="str">
        <f>VLOOKUP(A102,'PAI 2025 GPS rempl2)'!$A$4:$V$504,18,0)</f>
        <v>Númerica</v>
      </c>
      <c r="K102" s="159">
        <f>VLOOKUP(A102,'PAI 2025 GPS rempl2)'!$A$4:$V$504,20,0)</f>
        <v>45811</v>
      </c>
      <c r="L102" s="159">
        <f>VLOOKUP(A102,'PAI 2025 GPS rempl2)'!$A$4:$V$504,21,0)</f>
        <v>46022</v>
      </c>
      <c r="M102" s="79" t="str">
        <f>VLOOKUP(A102,'PAI 2025 GPS rempl2)'!$A$4:$V$504,22,0)</f>
        <v>60-GRUPO DE TRABAJO DE GESTIÓN JUDICIAL ADSCRITO A LA OFICINA ASESORA JURÍDICA</v>
      </c>
      <c r="N102" s="79" t="s">
        <v>1731</v>
      </c>
      <c r="O102" s="79" t="s">
        <v>1389</v>
      </c>
      <c r="P102" s="79" t="s">
        <v>1543</v>
      </c>
      <c r="Q102" s="79" t="s">
        <v>1487</v>
      </c>
      <c r="S102" s="78" t="s">
        <v>658</v>
      </c>
      <c r="T102" s="78" t="str">
        <f>VLOOKUP(A102,'PAI 2025 GPS rempl2)'!$A$3:$E$505,4,0)</f>
        <v>Producto</v>
      </c>
      <c r="U102" s="79" t="s">
        <v>1517</v>
      </c>
      <c r="V102" s="30">
        <f>VLOOKUP(S102,'PAI 2025 GPS rempl2)'!$E$4:$P$504,12,0)</f>
        <v>35</v>
      </c>
      <c r="W102" s="143">
        <f>(V102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1.5695067264573992</v>
      </c>
    </row>
    <row r="103" spans="1:23" x14ac:dyDescent="0.25">
      <c r="A103" s="78" t="s">
        <v>660</v>
      </c>
      <c r="B103" s="78" t="str">
        <f>VLOOKUP(A103,'PAI 2025 GPS rempl2)'!$A$3:$E$505,4,0)</f>
        <v>Actividad propia</v>
      </c>
      <c r="C103" s="79" t="s">
        <v>1517</v>
      </c>
      <c r="D103" s="79" t="s">
        <v>1522</v>
      </c>
      <c r="E103" s="79" t="s">
        <v>1435</v>
      </c>
      <c r="F103" s="79"/>
      <c r="G103" s="79" t="str">
        <f>VLOOKUP(A103,'PAI 2025 GPS rempl2)'!$E$4:$L$504,8,0)</f>
        <v>N/A</v>
      </c>
      <c r="H103" s="79" t="str">
        <f>VLOOKUP(A103,'PAI 2025 GPS rempl2)'!$A$4:$V$504,15,0)</f>
        <v>Realizar informe de análisis de causas de demanda y condena para la formulación de la Política de Prevención del Daño Antijurídico. (Informe de análisis de causas de demanda y condena/único entregable)</v>
      </c>
      <c r="I103" s="79">
        <f>VLOOKUP(A103,'PAI 2025 GPS rempl2)'!$A$4:$V$504,17,0)</f>
        <v>1</v>
      </c>
      <c r="J103" s="79" t="str">
        <f>VLOOKUP(A103,'PAI 2025 GPS rempl2)'!$A$4:$V$504,18,0)</f>
        <v>Númerica</v>
      </c>
      <c r="K103" s="159">
        <f>VLOOKUP(A103,'PAI 2025 GPS rempl2)'!$A$4:$V$504,20,0)</f>
        <v>45811</v>
      </c>
      <c r="L103" s="159">
        <f>VLOOKUP(A103,'PAI 2025 GPS rempl2)'!$A$4:$V$504,21,0)</f>
        <v>45930</v>
      </c>
      <c r="M103" s="79" t="str">
        <f>VLOOKUP(A103,'PAI 2025 GPS rempl2)'!$A$4:$V$504,22,0)</f>
        <v>60-GRUPO DE TRABAJO DE GESTIÓN JUDICIAL ADSCRITO A LA OFICINA ASESORA JURÍDICA</v>
      </c>
      <c r="N103" s="79"/>
      <c r="O103" s="79"/>
      <c r="P103" s="79"/>
      <c r="Q103" s="79"/>
      <c r="S103" s="78" t="s">
        <v>660</v>
      </c>
      <c r="T103" s="78" t="str">
        <f>VLOOKUP(A103,'PAI 2025 GPS rempl2)'!$A$3:$E$505,4,0)</f>
        <v>Actividad propia</v>
      </c>
      <c r="U103" s="79" t="s">
        <v>1517</v>
      </c>
      <c r="V103" s="30">
        <f>VLOOKUP(S103,'PAI 2025 GPS rempl2)'!$E$4:$P$504,12,0)</f>
        <v>15</v>
      </c>
      <c r="W103" s="145" t="e">
        <f>+(V103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04" spans="1:23" x14ac:dyDescent="0.25">
      <c r="A104" s="78" t="s">
        <v>662</v>
      </c>
      <c r="B104" s="78" t="str">
        <f>VLOOKUP(A104,'PAI 2025 GPS rempl2)'!$A$3:$E$505,4,0)</f>
        <v>Actividad propia</v>
      </c>
      <c r="C104" s="79" t="s">
        <v>1517</v>
      </c>
      <c r="D104" s="79" t="s">
        <v>1522</v>
      </c>
      <c r="E104" s="79" t="s">
        <v>1435</v>
      </c>
      <c r="F104" s="79"/>
      <c r="G104" s="79" t="str">
        <f>VLOOKUP(A104,'PAI 2025 GPS rempl2)'!$E$4:$L$504,8,0)</f>
        <v>N/A</v>
      </c>
      <c r="H104" s="79" t="str">
        <f>VLOOKUP(A104,'PAI 2025 GPS rempl2)'!$A$4:$V$504,15,0)</f>
        <v>Presentar y socializar informe de análisis de causas de demanda y condena A las áreas misionales de la Entidad.	 (Acta de reunión y/o capturas de pantalla de la reunión)</v>
      </c>
      <c r="I104" s="79">
        <f>VLOOKUP(A104,'PAI 2025 GPS rempl2)'!$A$4:$V$504,17,0)</f>
        <v>1</v>
      </c>
      <c r="J104" s="79" t="str">
        <f>VLOOKUP(A104,'PAI 2025 GPS rempl2)'!$A$4:$V$504,18,0)</f>
        <v>Númerica</v>
      </c>
      <c r="K104" s="159">
        <f>VLOOKUP(A104,'PAI 2025 GPS rempl2)'!$A$4:$V$504,20,0)</f>
        <v>45931</v>
      </c>
      <c r="L104" s="159">
        <f>VLOOKUP(A104,'PAI 2025 GPS rempl2)'!$A$4:$V$504,21,0)</f>
        <v>45961</v>
      </c>
      <c r="M104" s="79" t="str">
        <f>VLOOKUP(A104,'PAI 2025 GPS rempl2)'!$A$4:$V$504,22,0)</f>
        <v>60-GRUPO DE TRABAJO DE GESTIÓN JUDICIAL ADSCRITO A LA OFICINA ASESORA JURÍDICA</v>
      </c>
      <c r="N104" s="79"/>
      <c r="O104" s="79"/>
      <c r="P104" s="79"/>
      <c r="Q104" s="79"/>
      <c r="S104" s="78" t="s">
        <v>662</v>
      </c>
      <c r="T104" s="78" t="str">
        <f>VLOOKUP(A104,'PAI 2025 GPS rempl2)'!$A$3:$E$505,4,0)</f>
        <v>Actividad propia</v>
      </c>
      <c r="U104" s="79" t="s">
        <v>1517</v>
      </c>
      <c r="V104" s="30">
        <f>VLOOKUP(S104,'PAI 2025 GPS rempl2)'!$E$4:$P$504,12,0)</f>
        <v>20</v>
      </c>
      <c r="W104" s="145" t="e">
        <f>+(V104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05" spans="1:23" x14ac:dyDescent="0.25">
      <c r="A105" s="78" t="s">
        <v>664</v>
      </c>
      <c r="B105" s="78" t="str">
        <f>VLOOKUP(A105,'PAI 2025 GPS rempl2)'!$A$3:$E$505,4,0)</f>
        <v>Actividad propia</v>
      </c>
      <c r="C105" s="79" t="s">
        <v>1517</v>
      </c>
      <c r="D105" s="79" t="s">
        <v>1522</v>
      </c>
      <c r="E105" s="79" t="s">
        <v>1435</v>
      </c>
      <c r="F105" s="79"/>
      <c r="G105" s="79" t="str">
        <f>VLOOKUP(A105,'PAI 2025 GPS rempl2)'!$E$4:$L$504,8,0)</f>
        <v>N/A</v>
      </c>
      <c r="H105" s="79" t="str">
        <f>VLOOKUP(A105,'PAI 2025 GPS rempl2)'!$A$4:$V$504,15,0)</f>
        <v>Formular proyecto de la Política de Prevención del Daño Antijurídico de acuerdo con los lineamientos de la ANDJE (Documento de formulación/único entregable)</v>
      </c>
      <c r="I105" s="79">
        <f>VLOOKUP(A105,'PAI 2025 GPS rempl2)'!$A$4:$V$504,17,0)</f>
        <v>1</v>
      </c>
      <c r="J105" s="79" t="str">
        <f>VLOOKUP(A105,'PAI 2025 GPS rempl2)'!$A$4:$V$504,18,0)</f>
        <v>Númerica</v>
      </c>
      <c r="K105" s="159">
        <f>VLOOKUP(A105,'PAI 2025 GPS rempl2)'!$A$4:$V$504,20,0)</f>
        <v>45965</v>
      </c>
      <c r="L105" s="159">
        <f>VLOOKUP(A105,'PAI 2025 GPS rempl2)'!$A$4:$V$504,21,0)</f>
        <v>45989</v>
      </c>
      <c r="M105" s="79" t="str">
        <f>VLOOKUP(A105,'PAI 2025 GPS rempl2)'!$A$4:$V$504,22,0)</f>
        <v>60-GRUPO DE TRABAJO DE GESTIÓN JUDICIAL ADSCRITO A LA OFICINA ASESORA JURÍDICA</v>
      </c>
      <c r="N105" s="79"/>
      <c r="O105" s="79"/>
      <c r="P105" s="79"/>
      <c r="Q105" s="79"/>
      <c r="S105" s="78" t="s">
        <v>664</v>
      </c>
      <c r="T105" s="78" t="str">
        <f>VLOOKUP(A105,'PAI 2025 GPS rempl2)'!$A$3:$E$505,4,0)</f>
        <v>Actividad propia</v>
      </c>
      <c r="U105" s="79" t="s">
        <v>1517</v>
      </c>
      <c r="V105" s="30">
        <f>VLOOKUP(S105,'PAI 2025 GPS rempl2)'!$E$4:$P$504,12,0)</f>
        <v>25</v>
      </c>
      <c r="W105" s="145" t="e">
        <f>+(V105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06" spans="1:23" x14ac:dyDescent="0.25">
      <c r="A106" s="78" t="s">
        <v>666</v>
      </c>
      <c r="B106" s="78" t="str">
        <f>VLOOKUP(A106,'PAI 2025 GPS rempl2)'!$A$3:$E$505,4,0)</f>
        <v>Actividad propia</v>
      </c>
      <c r="C106" s="79" t="s">
        <v>1517</v>
      </c>
      <c r="D106" s="79" t="s">
        <v>1522</v>
      </c>
      <c r="E106" s="79" t="s">
        <v>1435</v>
      </c>
      <c r="F106" s="79"/>
      <c r="G106" s="79" t="str">
        <f>VLOOKUP(A106,'PAI 2025 GPS rempl2)'!$E$4:$L$504,8,0)</f>
        <v>N/A</v>
      </c>
      <c r="H106" s="79" t="str">
        <f>VLOOKUP(A106,'PAI 2025 GPS rempl2)'!$A$4:$V$504,15,0)</f>
        <v>Presentar la formulación de la Política de Prevención del Daño Antijurídico al Comité de Conciliación. (Acta del comité de conciliación y/o documento de la presentación)</v>
      </c>
      <c r="I106" s="79">
        <f>VLOOKUP(A106,'PAI 2025 GPS rempl2)'!$A$4:$V$504,17,0)</f>
        <v>1</v>
      </c>
      <c r="J106" s="79" t="str">
        <f>VLOOKUP(A106,'PAI 2025 GPS rempl2)'!$A$4:$V$504,18,0)</f>
        <v>Númerica</v>
      </c>
      <c r="K106" s="159">
        <f>VLOOKUP(A106,'PAI 2025 GPS rempl2)'!$A$4:$V$504,20,0)</f>
        <v>45992</v>
      </c>
      <c r="L106" s="159">
        <f>VLOOKUP(A106,'PAI 2025 GPS rempl2)'!$A$4:$V$504,21,0)</f>
        <v>46006</v>
      </c>
      <c r="M106" s="79" t="str">
        <f>VLOOKUP(A106,'PAI 2025 GPS rempl2)'!$A$4:$V$504,22,0)</f>
        <v>60-GRUPO DE TRABAJO DE GESTIÓN JUDICIAL ADSCRITO A LA OFICINA ASESORA JURÍDICA</v>
      </c>
      <c r="N106" s="79"/>
      <c r="O106" s="79"/>
      <c r="P106" s="79"/>
      <c r="Q106" s="79"/>
      <c r="S106" s="78" t="s">
        <v>666</v>
      </c>
      <c r="T106" s="78" t="str">
        <f>VLOOKUP(A106,'PAI 2025 GPS rempl2)'!$A$3:$E$505,4,0)</f>
        <v>Actividad propia</v>
      </c>
      <c r="U106" s="79" t="s">
        <v>1517</v>
      </c>
      <c r="V106" s="30">
        <f>VLOOKUP(S106,'PAI 2025 GPS rempl2)'!$E$4:$P$504,12,0)</f>
        <v>20</v>
      </c>
      <c r="W106" s="145" t="e">
        <f>+(V106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07" spans="1:23" x14ac:dyDescent="0.25">
      <c r="A107" s="78" t="s">
        <v>668</v>
      </c>
      <c r="B107" s="78" t="str">
        <f>VLOOKUP(A107,'PAI 2025 GPS rempl2)'!$A$3:$E$505,4,0)</f>
        <v>Actividad propia</v>
      </c>
      <c r="C107" s="79" t="s">
        <v>1517</v>
      </c>
      <c r="D107" s="79" t="s">
        <v>1522</v>
      </c>
      <c r="E107" s="79" t="s">
        <v>1435</v>
      </c>
      <c r="F107" s="79"/>
      <c r="G107" s="79" t="str">
        <f>VLOOKUP(A107,'PAI 2025 GPS rempl2)'!$E$4:$L$504,8,0)</f>
        <v>N/A</v>
      </c>
      <c r="H107" s="79" t="str">
        <f>VLOOKUP(A107,'PAI 2025 GPS rempl2)'!$A$4:$V$504,15,0)</f>
        <v>Enviar a la ANDJE la formulación de la Política de Prevención del Daño Antijurídico para aprobación. (Soporte de envío del documento a la ANDJE/único entregable)</v>
      </c>
      <c r="I107" s="79">
        <f>VLOOKUP(A107,'PAI 2025 GPS rempl2)'!$A$4:$V$504,17,0)</f>
        <v>1</v>
      </c>
      <c r="J107" s="79" t="str">
        <f>VLOOKUP(A107,'PAI 2025 GPS rempl2)'!$A$4:$V$504,18,0)</f>
        <v>Númerica</v>
      </c>
      <c r="K107" s="159">
        <f>VLOOKUP(A107,'PAI 2025 GPS rempl2)'!$A$4:$V$504,20,0)</f>
        <v>46007</v>
      </c>
      <c r="L107" s="159">
        <f>VLOOKUP(A107,'PAI 2025 GPS rempl2)'!$A$4:$V$504,21,0)</f>
        <v>46022</v>
      </c>
      <c r="M107" s="79" t="str">
        <f>VLOOKUP(A107,'PAI 2025 GPS rempl2)'!$A$4:$V$504,22,0)</f>
        <v>60-GRUPO DE TRABAJO DE GESTIÓN JUDICIAL ADSCRITO A LA OFICINA ASESORA JURÍDICA</v>
      </c>
      <c r="N107" s="79"/>
      <c r="O107" s="79"/>
      <c r="P107" s="79"/>
      <c r="Q107" s="79"/>
      <c r="S107" s="78" t="s">
        <v>668</v>
      </c>
      <c r="T107" s="78" t="str">
        <f>VLOOKUP(A107,'PAI 2025 GPS rempl2)'!$A$3:$E$505,4,0)</f>
        <v>Actividad propia</v>
      </c>
      <c r="U107" s="79" t="s">
        <v>1517</v>
      </c>
      <c r="V107" s="30">
        <f>VLOOKUP(S107,'PAI 2025 GPS rempl2)'!$E$4:$P$504,12,0)</f>
        <v>20</v>
      </c>
      <c r="W107" s="145" t="e">
        <f>+(V107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08" spans="1:23" x14ac:dyDescent="0.25">
      <c r="A108" s="78" t="s">
        <v>670</v>
      </c>
      <c r="B108" s="78" t="str">
        <f>VLOOKUP(A108,'PAI 2025 GPS rempl2)'!$A$3:$E$505,4,0)</f>
        <v>Producto</v>
      </c>
      <c r="C108" s="79" t="s">
        <v>1517</v>
      </c>
      <c r="D108" s="79" t="s">
        <v>1522</v>
      </c>
      <c r="E108" s="79" t="s">
        <v>1435</v>
      </c>
      <c r="F108" s="79" t="s">
        <v>12</v>
      </c>
      <c r="G108" s="79" t="str">
        <f>VLOOKUP(A108,'PAI 2025 GPS rempl2)'!$E$4:$L$504,8,0)</f>
        <v>N/A</v>
      </c>
      <c r="H108" s="79" t="str">
        <f>VLOOKUP(A108,'PAI 2025 GPS rempl2)'!$A$4:$V$504,15,0)</f>
        <v>Equipo jurídico del Grupo de Gestión Judicial , fortalecido (Listas de asistencia y/o capturas de pantalla/único entregable)</v>
      </c>
      <c r="I108" s="79">
        <f>VLOOKUP(A108,'PAI 2025 GPS rempl2)'!$A$4:$V$504,17,0)</f>
        <v>2</v>
      </c>
      <c r="J108" s="79" t="str">
        <f>VLOOKUP(A108,'PAI 2025 GPS rempl2)'!$A$4:$V$504,18,0)</f>
        <v>Númerica</v>
      </c>
      <c r="K108" s="159">
        <f>VLOOKUP(A108,'PAI 2025 GPS rempl2)'!$A$4:$V$504,20,0)</f>
        <v>45684</v>
      </c>
      <c r="L108" s="159">
        <f>VLOOKUP(A108,'PAI 2025 GPS rempl2)'!$A$4:$V$504,21,0)</f>
        <v>45989</v>
      </c>
      <c r="M108" s="79" t="str">
        <f>VLOOKUP(A108,'PAI 2025 GPS rempl2)'!$A$4:$V$504,22,0)</f>
        <v>60-GRUPO DE TRABAJO DE GESTIÓN JUDICIAL ADSCRITO A LA OFICINA ASESORA JURÍDICA</v>
      </c>
      <c r="N108" s="79" t="s">
        <v>1390</v>
      </c>
      <c r="O108" s="79" t="s">
        <v>1391</v>
      </c>
      <c r="P108" s="79" t="s">
        <v>1544</v>
      </c>
      <c r="Q108" s="79" t="s">
        <v>1487</v>
      </c>
      <c r="S108" s="78" t="s">
        <v>670</v>
      </c>
      <c r="T108" s="78" t="str">
        <f>VLOOKUP(A108,'PAI 2025 GPS rempl2)'!$A$3:$E$505,4,0)</f>
        <v>Producto</v>
      </c>
      <c r="U108" s="79" t="s">
        <v>1517</v>
      </c>
      <c r="V108" s="30">
        <f>VLOOKUP(S108,'PAI 2025 GPS rempl2)'!$E$4:$P$504,12,0)</f>
        <v>30</v>
      </c>
      <c r="W108" s="143">
        <f>(V108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row>
    <row r="109" spans="1:23" x14ac:dyDescent="0.25">
      <c r="A109" s="78" t="s">
        <v>672</v>
      </c>
      <c r="B109" s="78" t="str">
        <f>VLOOKUP(A109,'PAI 2025 GPS rempl2)'!$A$3:$E$505,4,0)</f>
        <v>Actividad propia</v>
      </c>
      <c r="C109" s="79" t="s">
        <v>1517</v>
      </c>
      <c r="D109" s="79" t="s">
        <v>1522</v>
      </c>
      <c r="E109" s="79" t="s">
        <v>1435</v>
      </c>
      <c r="F109" s="79"/>
      <c r="G109" s="79" t="str">
        <f>VLOOKUP(A109,'PAI 2025 GPS rempl2)'!$E$4:$L$504,8,0)</f>
        <v>N/A</v>
      </c>
      <c r="H109" s="79" t="str">
        <f>VLOOKUP(A109,'PAI 2025 GPS rempl2)'!$A$4:$V$504,15,0)</f>
        <v>Solicitar mediante correo electrónico a la ANDJE que se realicen dos jornadas de capacitación. (Correo electrónico a la ANDJE/único entregable)</v>
      </c>
      <c r="I109" s="79">
        <f>VLOOKUP(A109,'PAI 2025 GPS rempl2)'!$A$4:$V$504,17,0)</f>
        <v>1</v>
      </c>
      <c r="J109" s="79" t="str">
        <f>VLOOKUP(A109,'PAI 2025 GPS rempl2)'!$A$4:$V$504,18,0)</f>
        <v>Númerica</v>
      </c>
      <c r="K109" s="159">
        <f>VLOOKUP(A109,'PAI 2025 GPS rempl2)'!$A$4:$V$504,20,0)</f>
        <v>45684</v>
      </c>
      <c r="L109" s="159">
        <f>VLOOKUP(A109,'PAI 2025 GPS rempl2)'!$A$4:$V$504,21,0)</f>
        <v>45716</v>
      </c>
      <c r="M109" s="79" t="str">
        <f>VLOOKUP(A109,'PAI 2025 GPS rempl2)'!$A$4:$V$504,22,0)</f>
        <v>60-GRUPO DE TRABAJO DE GESTIÓN JUDICIAL ADSCRITO A LA OFICINA ASESORA JURÍDICA</v>
      </c>
      <c r="N109" s="79"/>
      <c r="O109" s="79"/>
      <c r="P109" s="79"/>
      <c r="Q109" s="79"/>
      <c r="S109" s="78" t="s">
        <v>672</v>
      </c>
      <c r="T109" s="78" t="str">
        <f>VLOOKUP(A109,'PAI 2025 GPS rempl2)'!$A$3:$E$505,4,0)</f>
        <v>Actividad propia</v>
      </c>
      <c r="U109" s="79" t="s">
        <v>1517</v>
      </c>
      <c r="V109" s="30">
        <f>VLOOKUP(S109,'PAI 2025 GPS rempl2)'!$E$4:$P$504,12,0)</f>
        <v>30</v>
      </c>
      <c r="W109" s="145" t="e">
        <f>+(V109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10" spans="1:23" x14ac:dyDescent="0.25">
      <c r="A110" s="78" t="s">
        <v>674</v>
      </c>
      <c r="B110" s="78" t="str">
        <f>VLOOKUP(A110,'PAI 2025 GPS rempl2)'!$A$3:$E$505,4,0)</f>
        <v>Actividad propia</v>
      </c>
      <c r="C110" s="79" t="s">
        <v>1517</v>
      </c>
      <c r="D110" s="79" t="s">
        <v>1522</v>
      </c>
      <c r="E110" s="79" t="s">
        <v>1435</v>
      </c>
      <c r="F110" s="79"/>
      <c r="G110" s="79" t="str">
        <f>VLOOKUP(A110,'PAI 2025 GPS rempl2)'!$E$4:$L$504,8,0)</f>
        <v>N/A</v>
      </c>
      <c r="H110" s="79" t="str">
        <f>VLOOKUP(A110,'PAI 2025 GPS rempl2)'!$A$4:$V$504,15,0)</f>
        <v>Participar en capacitaciones desarrolladas por la Agencia Nacional de Defensa Jurídica del Estado (Capturas de pantalla de las capacitaciones y/o listado de asistencia)</v>
      </c>
      <c r="I110" s="79">
        <f>VLOOKUP(A110,'PAI 2025 GPS rempl2)'!$A$4:$V$504,17,0)</f>
        <v>2</v>
      </c>
      <c r="J110" s="79" t="str">
        <f>VLOOKUP(A110,'PAI 2025 GPS rempl2)'!$A$4:$V$504,18,0)</f>
        <v>Númerica</v>
      </c>
      <c r="K110" s="159">
        <f>VLOOKUP(A110,'PAI 2025 GPS rempl2)'!$A$4:$V$504,20,0)</f>
        <v>45719</v>
      </c>
      <c r="L110" s="159">
        <f>VLOOKUP(A110,'PAI 2025 GPS rempl2)'!$A$4:$V$504,21,0)</f>
        <v>45930</v>
      </c>
      <c r="M110" s="79" t="str">
        <f>VLOOKUP(A110,'PAI 2025 GPS rempl2)'!$A$4:$V$504,22,0)</f>
        <v>60-GRUPO DE TRABAJO DE GESTIÓN JUDICIAL ADSCRITO A LA OFICINA ASESORA JURÍDICA</v>
      </c>
      <c r="N110" s="79"/>
      <c r="O110" s="79"/>
      <c r="P110" s="79"/>
      <c r="Q110" s="79"/>
      <c r="S110" s="78" t="s">
        <v>674</v>
      </c>
      <c r="T110" s="78" t="str">
        <f>VLOOKUP(A110,'PAI 2025 GPS rempl2)'!$A$3:$E$505,4,0)</f>
        <v>Actividad propia</v>
      </c>
      <c r="U110" s="79" t="s">
        <v>1517</v>
      </c>
      <c r="V110" s="30">
        <f>VLOOKUP(S110,'PAI 2025 GPS rempl2)'!$E$4:$P$504,12,0)</f>
        <v>40</v>
      </c>
      <c r="W110" s="145" t="e">
        <f>+(V110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11" spans="1:23" x14ac:dyDescent="0.25">
      <c r="A111" s="78" t="s">
        <v>675</v>
      </c>
      <c r="B111" s="78" t="str">
        <f>VLOOKUP(A111,'PAI 2025 GPS rempl2)'!$A$3:$E$505,4,0)</f>
        <v>Actividad propia</v>
      </c>
      <c r="C111" s="79" t="s">
        <v>1517</v>
      </c>
      <c r="D111" s="79" t="s">
        <v>1522</v>
      </c>
      <c r="E111" s="79" t="s">
        <v>1435</v>
      </c>
      <c r="F111" s="79"/>
      <c r="G111" s="79" t="str">
        <f>VLOOKUP(A111,'PAI 2025 GPS rempl2)'!$E$4:$L$504,8,0)</f>
        <v>N/A</v>
      </c>
      <c r="H111" s="79" t="str">
        <f>VLOOKUP(A111,'PAI 2025 GPS rempl2)'!$A$4:$V$504,15,0)</f>
        <v>Realizar conversatorios para fomentar el intercambio de ideas, experiencias y aprendizajes entre los integrantes del Grupo de Trabajo de Gestión Judicial, aplicando los conocimientos adquiridos en las capacitaciones impartidas por la ANDJE. (Listados de Asistencia/registros fotográficos/capturas de pantallas  y informes con las conclusiones de los conversatorios)</v>
      </c>
      <c r="I111" s="79">
        <f>VLOOKUP(A111,'PAI 2025 GPS rempl2)'!$A$4:$V$504,17,0)</f>
        <v>2</v>
      </c>
      <c r="J111" s="79" t="str">
        <f>VLOOKUP(A111,'PAI 2025 GPS rempl2)'!$A$4:$V$504,18,0)</f>
        <v>Númerica</v>
      </c>
      <c r="K111" s="159">
        <f>VLOOKUP(A111,'PAI 2025 GPS rempl2)'!$A$4:$V$504,20,0)</f>
        <v>45748</v>
      </c>
      <c r="L111" s="159">
        <f>VLOOKUP(A111,'PAI 2025 GPS rempl2)'!$A$4:$V$504,21,0)</f>
        <v>45989</v>
      </c>
      <c r="M111" s="79" t="str">
        <f>VLOOKUP(A111,'PAI 2025 GPS rempl2)'!$A$4:$V$504,22,0)</f>
        <v>60-GRUPO DE TRABAJO DE GESTIÓN JUDICIAL ADSCRITO A LA OFICINA ASESORA JURÍDICA</v>
      </c>
      <c r="N111" s="79"/>
      <c r="O111" s="79"/>
      <c r="P111" s="79"/>
      <c r="Q111" s="79"/>
      <c r="S111" s="78" t="s">
        <v>675</v>
      </c>
      <c r="T111" s="78" t="str">
        <f>VLOOKUP(A111,'PAI 2025 GPS rempl2)'!$A$3:$E$505,4,0)</f>
        <v>Actividad propia</v>
      </c>
      <c r="U111" s="79" t="s">
        <v>1517</v>
      </c>
      <c r="V111" s="30">
        <f>VLOOKUP(S111,'PAI 2025 GPS rempl2)'!$E$4:$P$504,12,0)</f>
        <v>30</v>
      </c>
      <c r="W111" s="145" t="e">
        <f>+(V111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12" spans="1:23" x14ac:dyDescent="0.25">
      <c r="A112" s="78" t="s">
        <v>678</v>
      </c>
      <c r="B112" s="78" t="str">
        <f>VLOOKUP(A112,'PAI 2025 GPS rempl2)'!$A$3:$E$505,4,0)</f>
        <v>Producto</v>
      </c>
      <c r="C112" s="79" t="s">
        <v>1524</v>
      </c>
      <c r="D112" s="79" t="s">
        <v>1523</v>
      </c>
      <c r="E112" s="79" t="s">
        <v>1388</v>
      </c>
      <c r="F112" s="79" t="s">
        <v>59</v>
      </c>
      <c r="G112" s="79" t="str">
        <f>VLOOKUP(A112,'PAI 2025 GPS rempl2)'!$E$4:$L$504,8,0)</f>
        <v>N/A</v>
      </c>
      <c r="H112" s="79" t="str">
        <f>VLOOKUP(A112,'PAI 2025 GPS rempl2)'!$A$4:$V$504,15,0)</f>
        <v>Diagnóstico de necesidades que permita realizar el seguimiento del ciclo de contratación, elaborado  (Documento diagnostico )</v>
      </c>
      <c r="I112" s="79">
        <f>VLOOKUP(A112,'PAI 2025 GPS rempl2)'!$A$4:$V$504,17,0)</f>
        <v>1</v>
      </c>
      <c r="J112" s="79" t="str">
        <f>VLOOKUP(A112,'PAI 2025 GPS rempl2)'!$A$4:$V$504,18,0)</f>
        <v>Númerica</v>
      </c>
      <c r="K112" s="159">
        <f>VLOOKUP(A112,'PAI 2025 GPS rempl2)'!$A$4:$V$504,20,0)</f>
        <v>45839</v>
      </c>
      <c r="L112" s="159">
        <f>VLOOKUP(A112,'PAI 2025 GPS rempl2)'!$A$4:$V$504,21,0)</f>
        <v>45989</v>
      </c>
      <c r="M112" s="79" t="str">
        <f>VLOOKUP(A112,'PAI 2025 GPS rempl2)'!$A$4:$V$504,22,0)</f>
        <v>105-GRUPO DE TRABAJO DE CONTRATACIÓN;
20-OFICINA DE TECNOLOGÍA E INFORMÁTICA</v>
      </c>
      <c r="N112" s="79" t="s">
        <v>1731</v>
      </c>
      <c r="O112" s="79" t="s">
        <v>1389</v>
      </c>
      <c r="P112" s="79">
        <v>0</v>
      </c>
      <c r="Q112" s="79" t="s">
        <v>1487</v>
      </c>
      <c r="S112" s="78" t="s">
        <v>678</v>
      </c>
      <c r="T112" s="78" t="str">
        <f>VLOOKUP(A112,'PAI 2025 GPS rempl2)'!$A$3:$E$505,4,0)</f>
        <v>Producto</v>
      </c>
      <c r="U112" s="79" t="s">
        <v>1524</v>
      </c>
      <c r="V112" s="30">
        <f>VLOOKUP(S112,'PAI 2025 GPS rempl2)'!$E$4:$P$504,12,0)</f>
        <v>100</v>
      </c>
      <c r="W112" s="30" t="e">
        <f>+(V112*100)/($V$112+#REF!+$V$321+$V$330+$V$371)</f>
        <v>#REF!</v>
      </c>
    </row>
    <row r="113" spans="1:23" x14ac:dyDescent="0.25">
      <c r="A113" s="78" t="s">
        <v>682</v>
      </c>
      <c r="B113" s="78" t="str">
        <f>VLOOKUP(A113,'PAI 2025 GPS rempl2)'!$A$3:$E$505,4,0)</f>
        <v>Actividad propia</v>
      </c>
      <c r="C113" s="79" t="s">
        <v>1524</v>
      </c>
      <c r="D113" s="79" t="s">
        <v>1523</v>
      </c>
      <c r="E113" s="79" t="s">
        <v>1388</v>
      </c>
      <c r="F113" s="79"/>
      <c r="G113" s="79" t="str">
        <f>VLOOKUP(A113,'PAI 2025 GPS rempl2)'!$E$4:$L$504,8,0)</f>
        <v>N/A</v>
      </c>
      <c r="H113" s="79" t="str">
        <f>VLOOKUP(A113,'PAI 2025 GPS rempl2)'!$A$4:$V$504,15,0)</f>
        <v>Identificar las necesidades de  ajuste a herramientas tecnológicas para el seguimiento del ciclo  de contratción (Documento con las necesidades identificadas)</v>
      </c>
      <c r="I113" s="79">
        <f>VLOOKUP(A113,'PAI 2025 GPS rempl2)'!$A$4:$V$504,17,0)</f>
        <v>1</v>
      </c>
      <c r="J113" s="79" t="str">
        <f>VLOOKUP(A113,'PAI 2025 GPS rempl2)'!$A$4:$V$504,18,0)</f>
        <v>Númerica</v>
      </c>
      <c r="K113" s="159">
        <f>VLOOKUP(A113,'PAI 2025 GPS rempl2)'!$A$4:$V$504,20,0)</f>
        <v>45839</v>
      </c>
      <c r="L113" s="159">
        <f>VLOOKUP(A113,'PAI 2025 GPS rempl2)'!$A$4:$V$504,21,0)</f>
        <v>45930</v>
      </c>
      <c r="M113" s="79" t="str">
        <f>VLOOKUP(A113,'PAI 2025 GPS rempl2)'!$A$4:$V$504,22,0)</f>
        <v>105-GRUPO DE TRABAJO DE CONTRATACIÓN;
20-OFICINA DE TECNOLOGÍA E INFORMÁTICA</v>
      </c>
      <c r="N113" s="79"/>
      <c r="O113" s="79"/>
      <c r="P113" s="79"/>
      <c r="Q113" s="79"/>
      <c r="S113" s="78" t="s">
        <v>682</v>
      </c>
      <c r="T113" s="78" t="str">
        <f>VLOOKUP(A113,'PAI 2025 GPS rempl2)'!$A$3:$E$505,4,0)</f>
        <v>Actividad propia</v>
      </c>
      <c r="U113" s="79" t="s">
        <v>1524</v>
      </c>
      <c r="V113" s="30">
        <f>VLOOKUP(S113,'PAI 2025 GPS rempl2)'!$E$4:$P$504,12,0)</f>
        <v>100</v>
      </c>
      <c r="W113" s="30" t="e">
        <f>+(V113*100)/($V$113+#REF!+#REF!+$V$322+$V$323+$V$324+$V$325+$V$331+$V$332+$V$372+$V$373+$V$375+$V$376)</f>
        <v>#REF!</v>
      </c>
    </row>
    <row r="114" spans="1:23" x14ac:dyDescent="0.25">
      <c r="A114" s="78" t="s">
        <v>684</v>
      </c>
      <c r="B114" s="78" t="str">
        <f>VLOOKUP(A114,'PAI 2025 GPS rempl2)'!$A$3:$E$505,4,0)</f>
        <v>Actividad sin participación</v>
      </c>
      <c r="C114" s="79" t="s">
        <v>1524</v>
      </c>
      <c r="D114" s="79" t="s">
        <v>1523</v>
      </c>
      <c r="E114" s="79" t="s">
        <v>1388</v>
      </c>
      <c r="F114" s="79"/>
      <c r="G114" s="79" t="str">
        <f>VLOOKUP(A114,'PAI 2025 GPS rempl2)'!$E$4:$L$504,8,0)</f>
        <v>N/A</v>
      </c>
      <c r="H114" s="79" t="str">
        <f>VLOOKUP(A114,'PAI 2025 GPS rempl2)'!$A$4:$V$504,15,0)</f>
        <v>Emitir concepto de viabilidad técnica con base en las necesidades identificadas (Concepto diagnóstico entregado)</v>
      </c>
      <c r="I114" s="79">
        <f>VLOOKUP(A114,'PAI 2025 GPS rempl2)'!$A$4:$V$504,17,0)</f>
        <v>1</v>
      </c>
      <c r="J114" s="79" t="str">
        <f>VLOOKUP(A114,'PAI 2025 GPS rempl2)'!$A$4:$V$504,18,0)</f>
        <v>Númerica</v>
      </c>
      <c r="K114" s="159">
        <f>VLOOKUP(A114,'PAI 2025 GPS rempl2)'!$A$4:$V$504,20,0)</f>
        <v>45931</v>
      </c>
      <c r="L114" s="159">
        <f>VLOOKUP(A114,'PAI 2025 GPS rempl2)'!$A$4:$V$504,21,0)</f>
        <v>45989</v>
      </c>
      <c r="M114" s="79" t="str">
        <f>VLOOKUP(A114,'PAI 2025 GPS rempl2)'!$A$4:$V$504,22,0)</f>
        <v>20-OFICINA DE TECNOLOGÍA E INFORMÁTICA</v>
      </c>
      <c r="N114" s="79"/>
      <c r="O114" s="79"/>
      <c r="P114" s="79"/>
      <c r="Q114" s="79"/>
      <c r="S114" s="78" t="s">
        <v>684</v>
      </c>
      <c r="T114" s="78" t="str">
        <f>VLOOKUP(A114,'PAI 2025 GPS rempl2)'!$A$3:$E$505,4,0)</f>
        <v>Actividad sin participación</v>
      </c>
      <c r="U114" s="79" t="s">
        <v>1524</v>
      </c>
      <c r="V114" s="30">
        <f>VLOOKUP(S114,'PAI 2025 GPS rempl2)'!$E$4:$P$504,12,0)</f>
        <v>0</v>
      </c>
      <c r="W114" s="30">
        <f>+V114</f>
        <v>0</v>
      </c>
    </row>
    <row r="115" spans="1:23" x14ac:dyDescent="0.25">
      <c r="A115" s="78" t="s">
        <v>687</v>
      </c>
      <c r="B115" s="78" t="str">
        <f>VLOOKUP(A115,'PAI 2025 GPS rempl2)'!$A$3:$E$505,4,0)</f>
        <v>Producto</v>
      </c>
      <c r="C115" s="79" t="s">
        <v>1517</v>
      </c>
      <c r="D115" s="79" t="s">
        <v>1521</v>
      </c>
      <c r="E115" s="79" t="s">
        <v>614</v>
      </c>
      <c r="F115" s="79" t="s">
        <v>10</v>
      </c>
      <c r="G115" s="79" t="str">
        <f>VLOOKUP(A115,'PAI 2025 GPS rempl2)'!$E$4:$L$504,8,0)</f>
        <v>C-3503-0200-0014-20309b</v>
      </c>
      <c r="H115" s="79" t="str">
        <f>VLOOKUP(A115,'PAI 2025 GPS rempl2)'!$A$4:$V$504,15,0)</f>
        <v>Programas de fomento al uso estratégico de la propiedad industrial como herramienta de competitividad para empresarios, ejecutados.  (Matriz de seguimiento e informe final de ejecución de los programas)</v>
      </c>
      <c r="I115" s="79">
        <f>VLOOKUP(A115,'PAI 2025 GPS rempl2)'!$A$4:$V$504,17,0)</f>
        <v>100</v>
      </c>
      <c r="J115" s="79" t="str">
        <f>VLOOKUP(A115,'PAI 2025 GPS rempl2)'!$A$4:$V$504,18,0)</f>
        <v>Porcentual</v>
      </c>
      <c r="K115" s="159">
        <f>VLOOKUP(A115,'PAI 2025 GPS rempl2)'!$A$4:$V$504,20,0)</f>
        <v>45670</v>
      </c>
      <c r="L115" s="159">
        <f>VLOOKUP(A115,'PAI 2025 GPS rempl2)'!$A$4:$V$504,21,0)</f>
        <v>45989</v>
      </c>
      <c r="M115" s="79" t="str">
        <f>VLOOKUP(A115,'PAI 2025 GPS rempl2)'!$A$4:$V$504,22,0)</f>
        <v>2023-GRUPO DE TRABAJO DE CENTRO DE INFORMACIÓN TECNOLÓGICA Y APOYO A LA GESTIÓN DE PROPIEDAD LA INDUSTRIAL</v>
      </c>
      <c r="N115" s="79" t="s">
        <v>1394</v>
      </c>
      <c r="O115" s="79" t="s">
        <v>1395</v>
      </c>
      <c r="P115" s="79" t="s">
        <v>1545</v>
      </c>
      <c r="Q115" s="79" t="s">
        <v>1733</v>
      </c>
      <c r="S115" s="78" t="s">
        <v>687</v>
      </c>
      <c r="T115" s="78" t="str">
        <f>VLOOKUP(A115,'PAI 2025 GPS rempl2)'!$A$3:$E$505,4,0)</f>
        <v>Producto</v>
      </c>
      <c r="U115" s="79" t="s">
        <v>1517</v>
      </c>
      <c r="V115" s="30">
        <f>VLOOKUP(S115,'PAI 2025 GPS rempl2)'!$E$4:$P$504,12,0)</f>
        <v>30</v>
      </c>
      <c r="W115" s="143">
        <f>(V115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row>
    <row r="116" spans="1:23" x14ac:dyDescent="0.25">
      <c r="A116" s="78" t="s">
        <v>689</v>
      </c>
      <c r="B116" s="78" t="str">
        <f>VLOOKUP(A116,'PAI 2025 GPS rempl2)'!$A$3:$E$505,4,0)</f>
        <v>Actividad propia</v>
      </c>
      <c r="C116" s="79" t="s">
        <v>1517</v>
      </c>
      <c r="D116" s="79" t="s">
        <v>1521</v>
      </c>
      <c r="E116" s="79" t="s">
        <v>614</v>
      </c>
      <c r="F116" s="79"/>
      <c r="G116" s="79" t="str">
        <f>VLOOKUP(A116,'PAI 2025 GPS rempl2)'!$E$4:$L$504,8,0)</f>
        <v>N/A</v>
      </c>
      <c r="H116" s="79" t="str">
        <f>VLOOKUP(A116,'PAI 2025 GPS rempl2)'!$A$4:$V$504,15,0)</f>
        <v>Elaborar matriz de metas y seguimiento de ejecución del programa</v>
      </c>
      <c r="I116" s="79">
        <f>VLOOKUP(A116,'PAI 2025 GPS rempl2)'!$A$4:$V$504,17,0)</f>
        <v>1</v>
      </c>
      <c r="J116" s="79" t="str">
        <f>VLOOKUP(A116,'PAI 2025 GPS rempl2)'!$A$4:$V$504,18,0)</f>
        <v>Númerica</v>
      </c>
      <c r="K116" s="159">
        <f>VLOOKUP(A116,'PAI 2025 GPS rempl2)'!$A$4:$V$504,20,0)</f>
        <v>45670</v>
      </c>
      <c r="L116" s="159">
        <f>VLOOKUP(A116,'PAI 2025 GPS rempl2)'!$A$4:$V$504,21,0)</f>
        <v>45716</v>
      </c>
      <c r="M116" s="79" t="str">
        <f>VLOOKUP(A116,'PAI 2025 GPS rempl2)'!$A$4:$V$504,22,0)</f>
        <v>2023-GRUPO DE TRABAJO DE CENTRO DE INFORMACIÓN TECNOLÓGICA Y APOYO A LA GESTIÓN DE PROPIEDAD LA INDUSTRIAL</v>
      </c>
      <c r="N116" s="79"/>
      <c r="O116" s="79"/>
      <c r="P116" s="79"/>
      <c r="Q116" s="79"/>
      <c r="S116" s="78" t="s">
        <v>689</v>
      </c>
      <c r="T116" s="78" t="str">
        <f>VLOOKUP(A116,'PAI 2025 GPS rempl2)'!$A$3:$E$505,4,0)</f>
        <v>Actividad propia</v>
      </c>
      <c r="U116" s="79" t="s">
        <v>1517</v>
      </c>
      <c r="V116" s="30">
        <f>VLOOKUP(S116,'PAI 2025 GPS rempl2)'!$E$4:$P$504,12,0)</f>
        <v>10</v>
      </c>
      <c r="W116" s="145" t="e">
        <f>+(V116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17" spans="1:23" x14ac:dyDescent="0.25">
      <c r="A117" s="78" t="s">
        <v>691</v>
      </c>
      <c r="B117" s="78" t="str">
        <f>VLOOKUP(A117,'PAI 2025 GPS rempl2)'!$A$3:$E$505,4,0)</f>
        <v>Actividad propia</v>
      </c>
      <c r="C117" s="79" t="s">
        <v>1517</v>
      </c>
      <c r="D117" s="79" t="s">
        <v>1521</v>
      </c>
      <c r="E117" s="79" t="s">
        <v>614</v>
      </c>
      <c r="F117" s="79"/>
      <c r="G117" s="79" t="str">
        <f>VLOOKUP(A117,'PAI 2025 GPS rempl2)'!$E$4:$L$504,8,0)</f>
        <v>N/A</v>
      </c>
      <c r="H117" s="79" t="str">
        <f>VLOOKUP(A117,'PAI 2025 GPS rempl2)'!$A$4:$V$504,15,0)</f>
        <v>Ejecutar el programa Centros de Apoyo a la Tecnología y la Innovación CATI. (Matriz de seguimiento e Informe final del programa)</v>
      </c>
      <c r="I117" s="79">
        <f>VLOOKUP(A117,'PAI 2025 GPS rempl2)'!$A$4:$V$504,17,0)</f>
        <v>100</v>
      </c>
      <c r="J117" s="79" t="str">
        <f>VLOOKUP(A117,'PAI 2025 GPS rempl2)'!$A$4:$V$504,18,0)</f>
        <v>Porcentual</v>
      </c>
      <c r="K117" s="159">
        <f>VLOOKUP(A117,'PAI 2025 GPS rempl2)'!$A$4:$V$504,20,0)</f>
        <v>45691</v>
      </c>
      <c r="L117" s="159">
        <f>VLOOKUP(A117,'PAI 2025 GPS rempl2)'!$A$4:$V$504,21,0)</f>
        <v>45989</v>
      </c>
      <c r="M117" s="79" t="str">
        <f>VLOOKUP(A117,'PAI 2025 GPS rempl2)'!$A$4:$V$504,22,0)</f>
        <v>2023-GRUPO DE TRABAJO DE CENTRO DE INFORMACIÓN TECNOLÓGICA Y APOYO A LA GESTIÓN DE PROPIEDAD LA INDUSTRIAL</v>
      </c>
      <c r="N117" s="79"/>
      <c r="O117" s="79"/>
      <c r="P117" s="79"/>
      <c r="Q117" s="79"/>
      <c r="S117" s="78" t="s">
        <v>691</v>
      </c>
      <c r="T117" s="78" t="str">
        <f>VLOOKUP(A117,'PAI 2025 GPS rempl2)'!$A$3:$E$505,4,0)</f>
        <v>Actividad propia</v>
      </c>
      <c r="U117" s="79" t="s">
        <v>1517</v>
      </c>
      <c r="V117" s="30">
        <f>VLOOKUP(S117,'PAI 2025 GPS rempl2)'!$E$4:$P$504,12,0)</f>
        <v>60</v>
      </c>
      <c r="W117" s="145" t="e">
        <f>+(V117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18" spans="1:23" x14ac:dyDescent="0.25">
      <c r="A118" s="78" t="s">
        <v>692</v>
      </c>
      <c r="B118" s="78" t="str">
        <f>VLOOKUP(A118,'PAI 2025 GPS rempl2)'!$A$3:$E$505,4,0)</f>
        <v>Actividad propia</v>
      </c>
      <c r="C118" s="79" t="s">
        <v>1517</v>
      </c>
      <c r="D118" s="79" t="s">
        <v>1521</v>
      </c>
      <c r="E118" s="79" t="s">
        <v>614</v>
      </c>
      <c r="F118" s="79"/>
      <c r="G118" s="79" t="str">
        <f>VLOOKUP(A118,'PAI 2025 GPS rempl2)'!$E$4:$L$504,8,0)</f>
        <v>N/A</v>
      </c>
      <c r="H118" s="79" t="str">
        <f>VLOOKUP(A118,'PAI 2025 GPS rempl2)'!$A$4:$V$504,15,0)</f>
        <v>Elaborar matriz de fases y etapas para el seguimiento de ejecución del programa</v>
      </c>
      <c r="I118" s="79">
        <f>VLOOKUP(A118,'PAI 2025 GPS rempl2)'!$A$4:$V$504,17,0)</f>
        <v>1</v>
      </c>
      <c r="J118" s="79" t="str">
        <f>VLOOKUP(A118,'PAI 2025 GPS rempl2)'!$A$4:$V$504,18,0)</f>
        <v>Númerica</v>
      </c>
      <c r="K118" s="159">
        <f>VLOOKUP(A118,'PAI 2025 GPS rempl2)'!$A$4:$V$504,20,0)</f>
        <v>45691</v>
      </c>
      <c r="L118" s="159">
        <f>VLOOKUP(A118,'PAI 2025 GPS rempl2)'!$A$4:$V$504,21,0)</f>
        <v>45716</v>
      </c>
      <c r="M118" s="79" t="str">
        <f>VLOOKUP(A118,'PAI 2025 GPS rempl2)'!$A$4:$V$504,22,0)</f>
        <v>2023-GRUPO DE TRABAJO DE CENTRO DE INFORMACIÓN TECNOLÓGICA Y APOYO A LA GESTIÓN DE PROPIEDAD LA INDUSTRIAL</v>
      </c>
      <c r="N118" s="79"/>
      <c r="O118" s="79"/>
      <c r="P118" s="79"/>
      <c r="Q118" s="79"/>
      <c r="S118" s="78" t="s">
        <v>692</v>
      </c>
      <c r="T118" s="78" t="str">
        <f>VLOOKUP(A118,'PAI 2025 GPS rempl2)'!$A$3:$E$505,4,0)</f>
        <v>Actividad propia</v>
      </c>
      <c r="U118" s="79" t="s">
        <v>1517</v>
      </c>
      <c r="V118" s="30">
        <f>VLOOKUP(S118,'PAI 2025 GPS rempl2)'!$E$4:$P$504,12,0)</f>
        <v>10</v>
      </c>
      <c r="W118" s="145" t="e">
        <f>+(V118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19" spans="1:23" x14ac:dyDescent="0.25">
      <c r="A119" s="78" t="s">
        <v>693</v>
      </c>
      <c r="B119" s="78" t="str">
        <f>VLOOKUP(A119,'PAI 2025 GPS rempl2)'!$A$3:$E$505,4,0)</f>
        <v>Actividad propia</v>
      </c>
      <c r="C119" s="79" t="s">
        <v>1517</v>
      </c>
      <c r="D119" s="79" t="s">
        <v>1521</v>
      </c>
      <c r="E119" s="79" t="s">
        <v>614</v>
      </c>
      <c r="F119" s="79"/>
      <c r="G119" s="79" t="str">
        <f>VLOOKUP(A119,'PAI 2025 GPS rempl2)'!$E$4:$L$504,8,0)</f>
        <v>N/A</v>
      </c>
      <c r="H119" s="79" t="str">
        <f>VLOOKUP(A119,'PAI 2025 GPS rempl2)'!$A$4:$V$504,15,0)</f>
        <v>Ejecutar el programa Propiedad Industrial para MIPYMES. (Matriz de seguimiento e Informe final del programa)</v>
      </c>
      <c r="I119" s="79">
        <f>VLOOKUP(A119,'PAI 2025 GPS rempl2)'!$A$4:$V$504,17,0)</f>
        <v>100</v>
      </c>
      <c r="J119" s="79" t="str">
        <f>VLOOKUP(A119,'PAI 2025 GPS rempl2)'!$A$4:$V$504,18,0)</f>
        <v>Porcentual</v>
      </c>
      <c r="K119" s="159">
        <f>VLOOKUP(A119,'PAI 2025 GPS rempl2)'!$A$4:$V$504,20,0)</f>
        <v>45719</v>
      </c>
      <c r="L119" s="159">
        <f>VLOOKUP(A119,'PAI 2025 GPS rempl2)'!$A$4:$V$504,21,0)</f>
        <v>45989</v>
      </c>
      <c r="M119" s="79" t="str">
        <f>VLOOKUP(A119,'PAI 2025 GPS rempl2)'!$A$4:$V$504,22,0)</f>
        <v>2023-GRUPO DE TRABAJO DE CENTRO DE INFORMACIÓN TECNOLÓGICA Y APOYO A LA GESTIÓN DE PROPIEDAD LA INDUSTRIAL</v>
      </c>
      <c r="N119" s="79"/>
      <c r="O119" s="79"/>
      <c r="P119" s="79"/>
      <c r="Q119" s="79"/>
      <c r="S119" s="78" t="s">
        <v>693</v>
      </c>
      <c r="T119" s="78" t="str">
        <f>VLOOKUP(A119,'PAI 2025 GPS rempl2)'!$A$3:$E$505,4,0)</f>
        <v>Actividad propia</v>
      </c>
      <c r="U119" s="79" t="s">
        <v>1517</v>
      </c>
      <c r="V119" s="30">
        <f>VLOOKUP(S119,'PAI 2025 GPS rempl2)'!$E$4:$P$504,12,0)</f>
        <v>20</v>
      </c>
      <c r="W119" s="145" t="e">
        <f>+(V119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20" spans="1:23" x14ac:dyDescent="0.25">
      <c r="A120" s="78" t="s">
        <v>694</v>
      </c>
      <c r="B120" s="78" t="str">
        <f>VLOOKUP(A120,'PAI 2025 GPS rempl2)'!$A$3:$E$505,4,0)</f>
        <v>Producto</v>
      </c>
      <c r="C120" s="79" t="s">
        <v>1517</v>
      </c>
      <c r="D120" s="79" t="s">
        <v>1525</v>
      </c>
      <c r="E120" s="79" t="s">
        <v>695</v>
      </c>
      <c r="F120" s="79" t="s">
        <v>13</v>
      </c>
      <c r="G120" s="79" t="str">
        <f>VLOOKUP(A120,'PAI 2025 GPS rempl2)'!$E$4:$L$504,8,0)</f>
        <v>N/A</v>
      </c>
      <c r="H120" s="79" t="str">
        <f>VLOOKUP(A120,'PAI 2025 GPS rempl2)'!$A$4:$V$504,15,0)</f>
        <v>Mesas de integración para la conexión de actores del ecosistema de innovación involucrados en temas de Propiedad Industrial y transferencia tecnológica, realizadas  (Actas de reunión firmadas)</v>
      </c>
      <c r="I120" s="79">
        <f>VLOOKUP(A120,'PAI 2025 GPS rempl2)'!$A$4:$V$504,17,0)</f>
        <v>2</v>
      </c>
      <c r="J120" s="79" t="str">
        <f>VLOOKUP(A120,'PAI 2025 GPS rempl2)'!$A$4:$V$504,18,0)</f>
        <v>Númerica</v>
      </c>
      <c r="K120" s="159">
        <f>VLOOKUP(A120,'PAI 2025 GPS rempl2)'!$A$4:$V$504,20,0)</f>
        <v>45670</v>
      </c>
      <c r="L120" s="159">
        <f>VLOOKUP(A120,'PAI 2025 GPS rempl2)'!$A$4:$V$504,21,0)</f>
        <v>45989</v>
      </c>
      <c r="M120" s="79" t="str">
        <f>VLOOKUP(A120,'PAI 2025 GPS rempl2)'!$A$4:$V$504,22,0)</f>
        <v>2023-GRUPO DE TRABAJO DE CENTRO DE INFORMACIÓN TECNOLÓGICA Y APOYO A LA GESTIÓN DE PROPIEDAD LA INDUSTRIAL</v>
      </c>
      <c r="N120" s="79" t="s">
        <v>1397</v>
      </c>
      <c r="O120" s="79" t="s">
        <v>1436</v>
      </c>
      <c r="P120" s="79" t="s">
        <v>1546</v>
      </c>
      <c r="Q120" s="79" t="s">
        <v>1490</v>
      </c>
      <c r="S120" s="78" t="s">
        <v>694</v>
      </c>
      <c r="T120" s="78" t="str">
        <f>VLOOKUP(A120,'PAI 2025 GPS rempl2)'!$A$3:$E$505,4,0)</f>
        <v>Producto</v>
      </c>
      <c r="U120" s="79" t="s">
        <v>1517</v>
      </c>
      <c r="V120" s="30">
        <f>VLOOKUP(S120,'PAI 2025 GPS rempl2)'!$E$4:$P$504,12,0)</f>
        <v>10</v>
      </c>
      <c r="W120" s="143">
        <f>(V120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121" spans="1:23" x14ac:dyDescent="0.25">
      <c r="A121" s="78" t="s">
        <v>697</v>
      </c>
      <c r="B121" s="78" t="str">
        <f>VLOOKUP(A121,'PAI 2025 GPS rempl2)'!$A$3:$E$505,4,0)</f>
        <v>Actividad propia</v>
      </c>
      <c r="C121" s="79" t="s">
        <v>1517</v>
      </c>
      <c r="D121" s="79" t="s">
        <v>1525</v>
      </c>
      <c r="E121" s="79" t="s">
        <v>695</v>
      </c>
      <c r="F121" s="79"/>
      <c r="G121" s="79" t="str">
        <f>VLOOKUP(A121,'PAI 2025 GPS rempl2)'!$E$4:$L$504,8,0)</f>
        <v>N/A</v>
      </c>
      <c r="H121" s="79" t="str">
        <f>VLOOKUP(A121,'PAI 2025 GPS rempl2)'!$A$4:$V$504,15,0)</f>
        <v>Elaborar la propuesta de estructura para la realización de las mesas de integración para la conexión de actores del ecosistema de innovación involucrados en temas de Propiedad Industrial y transferencia tecnológica. (Documento con la propuesta elaborado)</v>
      </c>
      <c r="I121" s="79">
        <f>VLOOKUP(A121,'PAI 2025 GPS rempl2)'!$A$4:$V$504,17,0)</f>
        <v>1</v>
      </c>
      <c r="J121" s="79" t="str">
        <f>VLOOKUP(A121,'PAI 2025 GPS rempl2)'!$A$4:$V$504,18,0)</f>
        <v>Númerica</v>
      </c>
      <c r="K121" s="159">
        <f>VLOOKUP(A121,'PAI 2025 GPS rempl2)'!$A$4:$V$504,20,0)</f>
        <v>45670</v>
      </c>
      <c r="L121" s="159">
        <f>VLOOKUP(A121,'PAI 2025 GPS rempl2)'!$A$4:$V$504,21,0)</f>
        <v>45747</v>
      </c>
      <c r="M121" s="79" t="str">
        <f>VLOOKUP(A121,'PAI 2025 GPS rempl2)'!$A$4:$V$504,22,0)</f>
        <v>2023-GRUPO DE TRABAJO DE CENTRO DE INFORMACIÓN TECNOLÓGICA Y APOYO A LA GESTIÓN DE PROPIEDAD LA INDUSTRIAL</v>
      </c>
      <c r="N121" s="79"/>
      <c r="O121" s="79"/>
      <c r="P121" s="79"/>
      <c r="Q121" s="79"/>
      <c r="S121" s="78" t="s">
        <v>697</v>
      </c>
      <c r="T121" s="78" t="str">
        <f>VLOOKUP(A121,'PAI 2025 GPS rempl2)'!$A$3:$E$505,4,0)</f>
        <v>Actividad propia</v>
      </c>
      <c r="U121" s="79" t="s">
        <v>1517</v>
      </c>
      <c r="V121" s="30">
        <f>VLOOKUP(S121,'PAI 2025 GPS rempl2)'!$E$4:$P$504,12,0)</f>
        <v>60</v>
      </c>
      <c r="W121" s="145" t="e">
        <f>+(V121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22" spans="1:23" x14ac:dyDescent="0.25">
      <c r="A122" s="78" t="s">
        <v>699</v>
      </c>
      <c r="B122" s="78" t="str">
        <f>VLOOKUP(A122,'PAI 2025 GPS rempl2)'!$A$3:$E$505,4,0)</f>
        <v>Actividad propia</v>
      </c>
      <c r="C122" s="79" t="s">
        <v>1517</v>
      </c>
      <c r="D122" s="79" t="s">
        <v>1525</v>
      </c>
      <c r="E122" s="79" t="s">
        <v>695</v>
      </c>
      <c r="F122" s="79"/>
      <c r="G122" s="79" t="str">
        <f>VLOOKUP(A122,'PAI 2025 GPS rempl2)'!$E$4:$L$504,8,0)</f>
        <v>N/A</v>
      </c>
      <c r="H122" s="79" t="str">
        <f>VLOOKUP(A122,'PAI 2025 GPS rempl2)'!$A$4:$V$504,15,0)</f>
        <v>Realizar las mesas de integración  (Actas de reunión firmadas)</v>
      </c>
      <c r="I122" s="79">
        <f>VLOOKUP(A122,'PAI 2025 GPS rempl2)'!$A$4:$V$504,17,0)</f>
        <v>2</v>
      </c>
      <c r="J122" s="79" t="str">
        <f>VLOOKUP(A122,'PAI 2025 GPS rempl2)'!$A$4:$V$504,18,0)</f>
        <v>Númerica</v>
      </c>
      <c r="K122" s="159">
        <f>VLOOKUP(A122,'PAI 2025 GPS rempl2)'!$A$4:$V$504,20,0)</f>
        <v>45748</v>
      </c>
      <c r="L122" s="159">
        <f>VLOOKUP(A122,'PAI 2025 GPS rempl2)'!$A$4:$V$504,21,0)</f>
        <v>45989</v>
      </c>
      <c r="M122" s="79" t="str">
        <f>VLOOKUP(A122,'PAI 2025 GPS rempl2)'!$A$4:$V$504,22,0)</f>
        <v>2023-GRUPO DE TRABAJO DE CENTRO DE INFORMACIÓN TECNOLÓGICA Y APOYO A LA GESTIÓN DE PROPIEDAD LA INDUSTRIAL</v>
      </c>
      <c r="N122" s="79"/>
      <c r="O122" s="79"/>
      <c r="P122" s="79"/>
      <c r="Q122" s="79"/>
      <c r="S122" s="78" t="s">
        <v>699</v>
      </c>
      <c r="T122" s="78" t="str">
        <f>VLOOKUP(A122,'PAI 2025 GPS rempl2)'!$A$3:$E$505,4,0)</f>
        <v>Actividad propia</v>
      </c>
      <c r="U122" s="79" t="s">
        <v>1517</v>
      </c>
      <c r="V122" s="30">
        <f>VLOOKUP(S122,'PAI 2025 GPS rempl2)'!$E$4:$P$504,12,0)</f>
        <v>40</v>
      </c>
      <c r="W122" s="145" t="e">
        <f>+(V122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23" spans="1:23" x14ac:dyDescent="0.25">
      <c r="A123" s="78" t="s">
        <v>700</v>
      </c>
      <c r="B123" s="78" t="str">
        <f>VLOOKUP(A123,'PAI 2025 GPS rempl2)'!$A$3:$E$505,4,0)</f>
        <v>Producto</v>
      </c>
      <c r="C123" s="79" t="s">
        <v>1517</v>
      </c>
      <c r="D123" s="79" t="s">
        <v>1521</v>
      </c>
      <c r="E123" s="79" t="s">
        <v>614</v>
      </c>
      <c r="F123" s="79" t="s">
        <v>10</v>
      </c>
      <c r="G123" s="79" t="str">
        <f>VLOOKUP(A123,'PAI 2025 GPS rempl2)'!$E$4:$L$504,8,0)</f>
        <v>C-3503-0200-0014-20309b</v>
      </c>
      <c r="H123" s="79" t="str">
        <f>VLOOKUP(A123,'PAI 2025 GPS rempl2)'!$A$4:$V$504,15,0)</f>
        <v>Programas de fomento para el uso estratégico de la propiedad industrial en la Economía Popular, ejecutados.  (Matriz de seguimiento e informe final de ejecución de los programas)</v>
      </c>
      <c r="I123" s="79">
        <f>VLOOKUP(A123,'PAI 2025 GPS rempl2)'!$A$4:$V$504,17,0)</f>
        <v>100</v>
      </c>
      <c r="J123" s="79" t="str">
        <f>VLOOKUP(A123,'PAI 2025 GPS rempl2)'!$A$4:$V$504,18,0)</f>
        <v>Porcentual</v>
      </c>
      <c r="K123" s="159">
        <f>VLOOKUP(A123,'PAI 2025 GPS rempl2)'!$A$4:$V$504,20,0)</f>
        <v>45691</v>
      </c>
      <c r="L123" s="159">
        <f>VLOOKUP(A123,'PAI 2025 GPS rempl2)'!$A$4:$V$504,21,0)</f>
        <v>45989</v>
      </c>
      <c r="M123" s="79" t="str">
        <f>VLOOKUP(A123,'PAI 2025 GPS rempl2)'!$A$4:$V$504,22,0)</f>
        <v>2023-GRUPO DE TRABAJO DE CENTRO DE INFORMACIÓN TECNOLÓGICA Y APOYO A LA GESTIÓN DE PROPIEDAD LA INDUSTRIAL</v>
      </c>
      <c r="N123" s="79" t="s">
        <v>1394</v>
      </c>
      <c r="O123" s="79" t="s">
        <v>1395</v>
      </c>
      <c r="P123" s="79" t="s">
        <v>1547</v>
      </c>
      <c r="Q123" s="79" t="s">
        <v>1733</v>
      </c>
      <c r="S123" s="78" t="s">
        <v>700</v>
      </c>
      <c r="T123" s="78" t="str">
        <f>VLOOKUP(A123,'PAI 2025 GPS rempl2)'!$A$3:$E$505,4,0)</f>
        <v>Producto</v>
      </c>
      <c r="U123" s="79" t="s">
        <v>1517</v>
      </c>
      <c r="V123" s="30">
        <f>VLOOKUP(S123,'PAI 2025 GPS rempl2)'!$E$4:$P$504,12,0)</f>
        <v>30</v>
      </c>
      <c r="W123" s="143">
        <f>(V123*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row>
    <row r="124" spans="1:23" x14ac:dyDescent="0.25">
      <c r="A124" s="78" t="s">
        <v>701</v>
      </c>
      <c r="B124" s="78" t="str">
        <f>VLOOKUP(A124,'PAI 2025 GPS rempl2)'!$A$3:$E$505,4,0)</f>
        <v>Actividad propia</v>
      </c>
      <c r="C124" s="79" t="s">
        <v>1517</v>
      </c>
      <c r="D124" s="79" t="s">
        <v>1521</v>
      </c>
      <c r="E124" s="79" t="s">
        <v>614</v>
      </c>
      <c r="F124" s="79"/>
      <c r="G124" s="79" t="str">
        <f>VLOOKUP(A124,'PAI 2025 GPS rempl2)'!$E$4:$L$504,8,0)</f>
        <v>N/A</v>
      </c>
      <c r="H124" s="79" t="str">
        <f>VLOOKUP(A124,'PAI 2025 GPS rempl2)'!$A$4:$V$504,15,0)</f>
        <v>Elaborar matriz programación de jornadas y seguimiento de ejecución del programa</v>
      </c>
      <c r="I124" s="79">
        <f>VLOOKUP(A124,'PAI 2025 GPS rempl2)'!$A$4:$V$504,17,0)</f>
        <v>1</v>
      </c>
      <c r="J124" s="79" t="str">
        <f>VLOOKUP(A124,'PAI 2025 GPS rempl2)'!$A$4:$V$504,18,0)</f>
        <v>Númerica</v>
      </c>
      <c r="K124" s="159">
        <f>VLOOKUP(A124,'PAI 2025 GPS rempl2)'!$A$4:$V$504,20,0)</f>
        <v>45691</v>
      </c>
      <c r="L124" s="159">
        <f>VLOOKUP(A124,'PAI 2025 GPS rempl2)'!$A$4:$V$504,21,0)</f>
        <v>45716</v>
      </c>
      <c r="M124" s="79" t="str">
        <f>VLOOKUP(A124,'PAI 2025 GPS rempl2)'!$A$4:$V$504,22,0)</f>
        <v>2023-GRUPO DE TRABAJO DE CENTRO DE INFORMACIÓN TECNOLÓGICA Y APOYO A LA GESTIÓN DE PROPIEDAD LA INDUSTRIAL</v>
      </c>
      <c r="N124" s="79"/>
      <c r="O124" s="79"/>
      <c r="P124" s="79"/>
      <c r="Q124" s="79"/>
      <c r="S124" s="78" t="s">
        <v>701</v>
      </c>
      <c r="T124" s="78" t="str">
        <f>VLOOKUP(A124,'PAI 2025 GPS rempl2)'!$A$3:$E$505,4,0)</f>
        <v>Actividad propia</v>
      </c>
      <c r="U124" s="79" t="s">
        <v>1517</v>
      </c>
      <c r="V124" s="30">
        <f>VLOOKUP(S124,'PAI 2025 GPS rempl2)'!$E$4:$P$504,12,0)</f>
        <v>60</v>
      </c>
      <c r="W124" s="145" t="e">
        <f>+(V124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25" spans="1:23" x14ac:dyDescent="0.25">
      <c r="A125" s="78" t="s">
        <v>702</v>
      </c>
      <c r="B125" s="78" t="str">
        <f>VLOOKUP(A125,'PAI 2025 GPS rempl2)'!$A$3:$E$505,4,0)</f>
        <v>Actividad propia</v>
      </c>
      <c r="C125" s="79" t="s">
        <v>1517</v>
      </c>
      <c r="D125" s="79" t="s">
        <v>1521</v>
      </c>
      <c r="E125" s="79" t="s">
        <v>614</v>
      </c>
      <c r="F125" s="79"/>
      <c r="G125" s="79" t="str">
        <f>VLOOKUP(A125,'PAI 2025 GPS rempl2)'!$E$4:$L$504,8,0)</f>
        <v>N/A</v>
      </c>
      <c r="H125" s="79" t="str">
        <f>VLOOKUP(A125,'PAI 2025 GPS rempl2)'!$A$4:$V$504,15,0)</f>
        <v>Ejecutar el programa Propiedad Industrial para emprendedores PI-e.   (Matriz de seguimiento e Informe final del programa)</v>
      </c>
      <c r="I125" s="79">
        <f>VLOOKUP(A125,'PAI 2025 GPS rempl2)'!$A$4:$V$504,17,0)</f>
        <v>100</v>
      </c>
      <c r="J125" s="79" t="str">
        <f>VLOOKUP(A125,'PAI 2025 GPS rempl2)'!$A$4:$V$504,18,0)</f>
        <v>Porcentual</v>
      </c>
      <c r="K125" s="159">
        <f>VLOOKUP(A125,'PAI 2025 GPS rempl2)'!$A$4:$V$504,20,0)</f>
        <v>45691</v>
      </c>
      <c r="L125" s="159">
        <f>VLOOKUP(A125,'PAI 2025 GPS rempl2)'!$A$4:$V$504,21,0)</f>
        <v>45989</v>
      </c>
      <c r="M125" s="79" t="str">
        <f>VLOOKUP(A125,'PAI 2025 GPS rempl2)'!$A$4:$V$504,22,0)</f>
        <v>2023-GRUPO DE TRABAJO DE CENTRO DE INFORMACIÓN TECNOLÓGICA Y APOYO A LA GESTIÓN DE PROPIEDAD LA INDUSTRIAL</v>
      </c>
      <c r="N125" s="79"/>
      <c r="O125" s="79"/>
      <c r="P125" s="79"/>
      <c r="Q125" s="79"/>
      <c r="S125" s="78" t="s">
        <v>702</v>
      </c>
      <c r="T125" s="78" t="str">
        <f>VLOOKUP(A125,'PAI 2025 GPS rempl2)'!$A$3:$E$505,4,0)</f>
        <v>Actividad propia</v>
      </c>
      <c r="U125" s="79" t="s">
        <v>1517</v>
      </c>
      <c r="V125" s="30">
        <f>VLOOKUP(S125,'PAI 2025 GPS rempl2)'!$E$4:$P$504,12,0)</f>
        <v>10</v>
      </c>
      <c r="W125" s="145" t="e">
        <f>+(V125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26" spans="1:23" x14ac:dyDescent="0.25">
      <c r="A126" s="78" t="s">
        <v>703</v>
      </c>
      <c r="B126" s="78" t="str">
        <f>VLOOKUP(A126,'PAI 2025 GPS rempl2)'!$A$3:$E$505,4,0)</f>
        <v>Actividad propia</v>
      </c>
      <c r="C126" s="79" t="s">
        <v>1517</v>
      </c>
      <c r="D126" s="79" t="s">
        <v>1521</v>
      </c>
      <c r="E126" s="79" t="s">
        <v>614</v>
      </c>
      <c r="F126" s="79"/>
      <c r="G126" s="79" t="str">
        <f>VLOOKUP(A126,'PAI 2025 GPS rempl2)'!$E$4:$L$504,8,0)</f>
        <v>N/A</v>
      </c>
      <c r="H126" s="79" t="str">
        <f>VLOOKUP(A126,'PAI 2025 GPS rempl2)'!$A$4:$V$504,15,0)</f>
        <v>Elaborar matriz de etapas para el seguimiento de ejecución de la estrategia</v>
      </c>
      <c r="I126" s="79">
        <f>VLOOKUP(A126,'PAI 2025 GPS rempl2)'!$A$4:$V$504,17,0)</f>
        <v>1</v>
      </c>
      <c r="J126" s="79" t="str">
        <f>VLOOKUP(A126,'PAI 2025 GPS rempl2)'!$A$4:$V$504,18,0)</f>
        <v>Númerica</v>
      </c>
      <c r="K126" s="159">
        <f>VLOOKUP(A126,'PAI 2025 GPS rempl2)'!$A$4:$V$504,20,0)</f>
        <v>45691</v>
      </c>
      <c r="L126" s="159">
        <f>VLOOKUP(A126,'PAI 2025 GPS rempl2)'!$A$4:$V$504,21,0)</f>
        <v>45716</v>
      </c>
      <c r="M126" s="79" t="str">
        <f>VLOOKUP(A126,'PAI 2025 GPS rempl2)'!$A$4:$V$504,22,0)</f>
        <v>2023-GRUPO DE TRABAJO DE CENTRO DE INFORMACIÓN TECNOLÓGICA Y APOYO A LA GESTIÓN DE PROPIEDAD LA INDUSTRIAL</v>
      </c>
      <c r="N126" s="79"/>
      <c r="O126" s="79"/>
      <c r="P126" s="79"/>
      <c r="Q126" s="79"/>
      <c r="S126" s="78" t="s">
        <v>703</v>
      </c>
      <c r="T126" s="78" t="str">
        <f>VLOOKUP(A126,'PAI 2025 GPS rempl2)'!$A$3:$E$505,4,0)</f>
        <v>Actividad propia</v>
      </c>
      <c r="U126" s="79" t="s">
        <v>1517</v>
      </c>
      <c r="V126" s="30">
        <f>VLOOKUP(S126,'PAI 2025 GPS rempl2)'!$E$4:$P$504,12,0)</f>
        <v>10</v>
      </c>
      <c r="W126" s="145" t="e">
        <f>+(V126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27" spans="1:23" x14ac:dyDescent="0.25">
      <c r="A127" s="78" t="s">
        <v>704</v>
      </c>
      <c r="B127" s="78" t="str">
        <f>VLOOKUP(A127,'PAI 2025 GPS rempl2)'!$A$3:$E$505,4,0)</f>
        <v>Actividad propia</v>
      </c>
      <c r="C127" s="79" t="s">
        <v>1517</v>
      </c>
      <c r="D127" s="79" t="s">
        <v>1521</v>
      </c>
      <c r="E127" s="79" t="s">
        <v>614</v>
      </c>
      <c r="F127" s="79"/>
      <c r="G127" s="79" t="str">
        <f>VLOOKUP(A127,'PAI 2025 GPS rempl2)'!$E$4:$L$504,8,0)</f>
        <v>N/A</v>
      </c>
      <c r="H127" s="79" t="str">
        <f>VLOOKUP(A127,'PAI 2025 GPS rempl2)'!$A$4:$V$504,15,0)</f>
        <v>Ejecutar la estrategia Marcas de paz.  (Matriz de seguimiento e Informe final del programa)</v>
      </c>
      <c r="I127" s="79">
        <f>VLOOKUP(A127,'PAI 2025 GPS rempl2)'!$A$4:$V$504,17,0)</f>
        <v>100</v>
      </c>
      <c r="J127" s="79" t="str">
        <f>VLOOKUP(A127,'PAI 2025 GPS rempl2)'!$A$4:$V$504,18,0)</f>
        <v>Porcentual</v>
      </c>
      <c r="K127" s="159">
        <f>VLOOKUP(A127,'PAI 2025 GPS rempl2)'!$A$4:$V$504,20,0)</f>
        <v>45691</v>
      </c>
      <c r="L127" s="159">
        <f>VLOOKUP(A127,'PAI 2025 GPS rempl2)'!$A$4:$V$504,21,0)</f>
        <v>45989</v>
      </c>
      <c r="M127" s="79" t="str">
        <f>VLOOKUP(A127,'PAI 2025 GPS rempl2)'!$A$4:$V$504,22,0)</f>
        <v>2023-GRUPO DE TRABAJO DE CENTRO DE INFORMACIÓN TECNOLÓGICA Y APOYO A LA GESTIÓN DE PROPIEDAD LA INDUSTRIAL</v>
      </c>
      <c r="N127" s="79"/>
      <c r="O127" s="79"/>
      <c r="P127" s="79"/>
      <c r="Q127" s="79"/>
      <c r="S127" s="78" t="s">
        <v>704</v>
      </c>
      <c r="T127" s="78" t="str">
        <f>VLOOKUP(A127,'PAI 2025 GPS rempl2)'!$A$3:$E$505,4,0)</f>
        <v>Actividad propia</v>
      </c>
      <c r="U127" s="79" t="s">
        <v>1517</v>
      </c>
      <c r="V127" s="30">
        <f>VLOOKUP(S127,'PAI 2025 GPS rempl2)'!$E$4:$P$504,12,0)</f>
        <v>20</v>
      </c>
      <c r="W127" s="145" t="e">
        <f>+(V127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28" spans="1:23" x14ac:dyDescent="0.25">
      <c r="A128" s="78" t="s">
        <v>705</v>
      </c>
      <c r="B128" s="78" t="str">
        <f>VLOOKUP(A128,'PAI 2025 GPS rempl2)'!$A$3:$E$505,4,0)</f>
        <v>Producto</v>
      </c>
      <c r="C128" s="79" t="s">
        <v>1517</v>
      </c>
      <c r="D128" s="79" t="s">
        <v>1521</v>
      </c>
      <c r="E128" s="79" t="s">
        <v>614</v>
      </c>
      <c r="F128" s="79" t="s">
        <v>10</v>
      </c>
      <c r="G128" s="79" t="str">
        <f>VLOOKUP(A128,'PAI 2025 GPS rempl2)'!$E$4:$L$504,8,0)</f>
        <v>C-3503-0200-0014-20309b</v>
      </c>
      <c r="H128" s="79" t="str">
        <f>VLOOKUP(A128,'PAI 2025 GPS rempl2)'!$A$4:$V$504,15,0)</f>
        <v>Boletines tecnológicos para la  promoción y difusión del sistema de propiedad industrial para empresas, centros de investigación y en general aquellas entidades que desarrollen tecnologías verdes, divulgados (Informe de divulgación)</v>
      </c>
      <c r="I128" s="79">
        <f>VLOOKUP(A128,'PAI 2025 GPS rempl2)'!$A$4:$V$504,17,0)</f>
        <v>2</v>
      </c>
      <c r="J128" s="79" t="str">
        <f>VLOOKUP(A128,'PAI 2025 GPS rempl2)'!$A$4:$V$504,18,0)</f>
        <v>Númerica</v>
      </c>
      <c r="K128" s="159">
        <f>VLOOKUP(A128,'PAI 2025 GPS rempl2)'!$A$4:$V$504,20,0)</f>
        <v>45691</v>
      </c>
      <c r="L128" s="159">
        <f>VLOOKUP(A128,'PAI 2025 GPS rempl2)'!$A$4:$V$504,21,0)</f>
        <v>46003</v>
      </c>
      <c r="M128" s="79" t="str">
        <f>VLOOKUP(A128,'PAI 2025 GPS rempl2)'!$A$4:$V$504,22,0)</f>
        <v>2023-GRUPO DE TRABAJO DE CENTRO DE INFORMACIÓN TECNOLÓGICA Y APOYO A LA GESTIÓN DE PROPIEDAD LA INDUSTRIAL</v>
      </c>
      <c r="N128" s="79" t="s">
        <v>1394</v>
      </c>
      <c r="O128" s="79" t="s">
        <v>1395</v>
      </c>
      <c r="P128" s="79" t="s">
        <v>1548</v>
      </c>
      <c r="Q128" s="79" t="s">
        <v>1733</v>
      </c>
      <c r="S128" s="78" t="s">
        <v>705</v>
      </c>
      <c r="T128" s="78" t="str">
        <f>VLOOKUP(A128,'PAI 2025 GPS rempl2)'!$A$3:$E$505,4,0)</f>
        <v>Producto</v>
      </c>
      <c r="U128" s="79" t="s">
        <v>1517</v>
      </c>
      <c r="V128" s="30">
        <f>VLOOKUP(S128,'PAI 2025 GPS rempl2)'!$E$4:$P$504,12,0)</f>
        <v>10</v>
      </c>
      <c r="W128" s="143">
        <f>(V128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129" spans="1:23" x14ac:dyDescent="0.25">
      <c r="A129" s="78" t="s">
        <v>707</v>
      </c>
      <c r="B129" s="78" t="str">
        <f>VLOOKUP(A129,'PAI 2025 GPS rempl2)'!$A$3:$E$505,4,0)</f>
        <v>Actividad propia</v>
      </c>
      <c r="C129" s="79" t="s">
        <v>1517</v>
      </c>
      <c r="D129" s="79" t="s">
        <v>1521</v>
      </c>
      <c r="E129" s="79" t="s">
        <v>614</v>
      </c>
      <c r="F129" s="79"/>
      <c r="G129" s="79" t="str">
        <f>VLOOKUP(A129,'PAI 2025 GPS rempl2)'!$E$4:$L$504,8,0)</f>
        <v>N/A</v>
      </c>
      <c r="H129" s="79" t="str">
        <f>VLOOKUP(A129,'PAI 2025 GPS rempl2)'!$A$4:$V$504,15,0)</f>
        <v>Definir cronograma de trabajo y estructura del documento para los boletines tecnológicos.  (Cronograma de trabajo definido)</v>
      </c>
      <c r="I129" s="79">
        <f>VLOOKUP(A129,'PAI 2025 GPS rempl2)'!$A$4:$V$504,17,0)</f>
        <v>1</v>
      </c>
      <c r="J129" s="79" t="str">
        <f>VLOOKUP(A129,'PAI 2025 GPS rempl2)'!$A$4:$V$504,18,0)</f>
        <v>Númerica</v>
      </c>
      <c r="K129" s="159">
        <f>VLOOKUP(A129,'PAI 2025 GPS rempl2)'!$A$4:$V$504,20,0)</f>
        <v>45691</v>
      </c>
      <c r="L129" s="159">
        <f>VLOOKUP(A129,'PAI 2025 GPS rempl2)'!$A$4:$V$504,21,0)</f>
        <v>45716</v>
      </c>
      <c r="M129" s="79" t="str">
        <f>VLOOKUP(A129,'PAI 2025 GPS rempl2)'!$A$4:$V$504,22,0)</f>
        <v>2023-GRUPO DE TRABAJO DE CENTRO DE INFORMACIÓN TECNOLÓGICA Y APOYO A LA GESTIÓN DE PROPIEDAD LA INDUSTRIAL</v>
      </c>
      <c r="N129" s="79"/>
      <c r="O129" s="79"/>
      <c r="P129" s="79"/>
      <c r="Q129" s="79"/>
      <c r="S129" s="78" t="s">
        <v>707</v>
      </c>
      <c r="T129" s="78" t="str">
        <f>VLOOKUP(A129,'PAI 2025 GPS rempl2)'!$A$3:$E$505,4,0)</f>
        <v>Actividad propia</v>
      </c>
      <c r="U129" s="79" t="s">
        <v>1517</v>
      </c>
      <c r="V129" s="30">
        <f>VLOOKUP(S129,'PAI 2025 GPS rempl2)'!$E$4:$P$504,12,0)</f>
        <v>10</v>
      </c>
      <c r="W129" s="145" t="e">
        <f>+(V129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30" spans="1:23" x14ac:dyDescent="0.25">
      <c r="A130" s="78" t="s">
        <v>709</v>
      </c>
      <c r="B130" s="78" t="str">
        <f>VLOOKUP(A130,'PAI 2025 GPS rempl2)'!$A$3:$E$505,4,0)</f>
        <v>Actividad propia</v>
      </c>
      <c r="C130" s="79" t="s">
        <v>1517</v>
      </c>
      <c r="D130" s="79" t="s">
        <v>1521</v>
      </c>
      <c r="E130" s="79" t="s">
        <v>614</v>
      </c>
      <c r="F130" s="79"/>
      <c r="G130" s="79" t="str">
        <f>VLOOKUP(A130,'PAI 2025 GPS rempl2)'!$E$4:$L$504,8,0)</f>
        <v>N/A</v>
      </c>
      <c r="H130" s="79" t="str">
        <f>VLOOKUP(A130,'PAI 2025 GPS rempl2)'!$A$4:$V$504,15,0)</f>
        <v>Elaborar y publicar dos (2) Boletines tecnológicos.  (Capturas de pantalla de la publicación de los boletines tecnológicos)</v>
      </c>
      <c r="I130" s="79">
        <f>VLOOKUP(A130,'PAI 2025 GPS rempl2)'!$A$4:$V$504,17,0)</f>
        <v>2</v>
      </c>
      <c r="J130" s="79" t="str">
        <f>VLOOKUP(A130,'PAI 2025 GPS rempl2)'!$A$4:$V$504,18,0)</f>
        <v>Númerica</v>
      </c>
      <c r="K130" s="159">
        <f>VLOOKUP(A130,'PAI 2025 GPS rempl2)'!$A$4:$V$504,20,0)</f>
        <v>45719</v>
      </c>
      <c r="L130" s="159">
        <f>VLOOKUP(A130,'PAI 2025 GPS rempl2)'!$A$4:$V$504,21,0)</f>
        <v>45989</v>
      </c>
      <c r="M130" s="79" t="str">
        <f>VLOOKUP(A130,'PAI 2025 GPS rempl2)'!$A$4:$V$504,22,0)</f>
        <v>2023-GRUPO DE TRABAJO DE CENTRO DE INFORMACIÓN TECNOLÓGICA Y APOYO A LA GESTIÓN DE PROPIEDAD LA INDUSTRIAL</v>
      </c>
      <c r="N130" s="79"/>
      <c r="O130" s="79"/>
      <c r="P130" s="79"/>
      <c r="Q130" s="79"/>
      <c r="S130" s="78" t="s">
        <v>709</v>
      </c>
      <c r="T130" s="78" t="str">
        <f>VLOOKUP(A130,'PAI 2025 GPS rempl2)'!$A$3:$E$505,4,0)</f>
        <v>Actividad propia</v>
      </c>
      <c r="U130" s="79" t="s">
        <v>1517</v>
      </c>
      <c r="V130" s="30">
        <f>VLOOKUP(S130,'PAI 2025 GPS rempl2)'!$E$4:$P$504,12,0)</f>
        <v>70</v>
      </c>
      <c r="W130" s="145" t="e">
        <f>+(V130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31" spans="1:23" x14ac:dyDescent="0.25">
      <c r="A131" s="78" t="s">
        <v>711</v>
      </c>
      <c r="B131" s="78" t="str">
        <f>VLOOKUP(A131,'PAI 2025 GPS rempl2)'!$A$3:$E$505,4,0)</f>
        <v>Actividad propia</v>
      </c>
      <c r="C131" s="79" t="s">
        <v>1517</v>
      </c>
      <c r="D131" s="79" t="s">
        <v>1521</v>
      </c>
      <c r="E131" s="79" t="s">
        <v>614</v>
      </c>
      <c r="F131" s="79"/>
      <c r="G131" s="79" t="str">
        <f>VLOOKUP(A131,'PAI 2025 GPS rempl2)'!$E$4:$L$504,8,0)</f>
        <v>N/A</v>
      </c>
      <c r="H131" s="79" t="str">
        <f>VLOOKUP(A131,'PAI 2025 GPS rempl2)'!$A$4:$V$504,15,0)</f>
        <v>Realizar la divulgación de los dos (2) Boletines tecnológicos. (Informe de divulgación)</v>
      </c>
      <c r="I131" s="79">
        <f>VLOOKUP(A131,'PAI 2025 GPS rempl2)'!$A$4:$V$504,17,0)</f>
        <v>2</v>
      </c>
      <c r="J131" s="79" t="str">
        <f>VLOOKUP(A131,'PAI 2025 GPS rempl2)'!$A$4:$V$504,18,0)</f>
        <v>Númerica</v>
      </c>
      <c r="K131" s="159">
        <f>VLOOKUP(A131,'PAI 2025 GPS rempl2)'!$A$4:$V$504,20,0)</f>
        <v>45719</v>
      </c>
      <c r="L131" s="159">
        <f>VLOOKUP(A131,'PAI 2025 GPS rempl2)'!$A$4:$V$504,21,0)</f>
        <v>46003</v>
      </c>
      <c r="M131" s="79" t="str">
        <f>VLOOKUP(A131,'PAI 2025 GPS rempl2)'!$A$4:$V$504,22,0)</f>
        <v>2023-GRUPO DE TRABAJO DE CENTRO DE INFORMACIÓN TECNOLÓGICA Y APOYO A LA GESTIÓN DE PROPIEDAD LA INDUSTRIAL</v>
      </c>
      <c r="N131" s="79"/>
      <c r="O131" s="79"/>
      <c r="P131" s="79"/>
      <c r="Q131" s="79"/>
      <c r="S131" s="78" t="s">
        <v>711</v>
      </c>
      <c r="T131" s="78" t="str">
        <f>VLOOKUP(A131,'PAI 2025 GPS rempl2)'!$A$3:$E$505,4,0)</f>
        <v>Actividad propia</v>
      </c>
      <c r="U131" s="79" t="s">
        <v>1517</v>
      </c>
      <c r="V131" s="30">
        <f>VLOOKUP(S131,'PAI 2025 GPS rempl2)'!$E$4:$P$504,12,0)</f>
        <v>20</v>
      </c>
      <c r="W131" s="145" t="e">
        <f>+(V131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32" spans="1:23" x14ac:dyDescent="0.25">
      <c r="A132" s="78" t="s">
        <v>712</v>
      </c>
      <c r="B132" s="78" t="str">
        <f>VLOOKUP(A132,'PAI 2025 GPS rempl2)'!$A$3:$E$505,4,0)</f>
        <v>Producto</v>
      </c>
      <c r="C132" s="79" t="s">
        <v>1517</v>
      </c>
      <c r="D132" s="79" t="s">
        <v>1521</v>
      </c>
      <c r="E132" s="79" t="s">
        <v>614</v>
      </c>
      <c r="F132" s="79" t="s">
        <v>10</v>
      </c>
      <c r="G132" s="79" t="str">
        <f>VLOOKUP(A132,'PAI 2025 GPS rempl2)'!$E$4:$L$504,8,0)</f>
        <v>N/A</v>
      </c>
      <c r="H132" s="79" t="str">
        <f>VLOOKUP(A132,'PAI 2025 GPS rempl2)'!$A$4:$V$504,15,0)</f>
        <v>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implementadas   (Informe anual de la implementación)</v>
      </c>
      <c r="I132" s="79">
        <f>VLOOKUP(A132,'PAI 2025 GPS rempl2)'!$A$4:$V$504,17,0)</f>
        <v>1</v>
      </c>
      <c r="J132" s="79" t="str">
        <f>VLOOKUP(A132,'PAI 2025 GPS rempl2)'!$A$4:$V$504,18,0)</f>
        <v>Númerica</v>
      </c>
      <c r="K132" s="159">
        <f>VLOOKUP(A132,'PAI 2025 GPS rempl2)'!$A$4:$V$504,20,0)</f>
        <v>45691</v>
      </c>
      <c r="L132" s="159">
        <f>VLOOKUP(A132,'PAI 2025 GPS rempl2)'!$A$4:$V$504,21,0)</f>
        <v>45989</v>
      </c>
      <c r="M132" s="79" t="str">
        <f>VLOOKUP(A132,'PAI 2025 GPS rempl2)'!$A$4:$V$504,22,0)</f>
        <v>2023-GRUPO DE TRABAJO DE CENTRO DE INFORMACIÓN TECNOLÓGICA Y APOYO A LA GESTIÓN DE PROPIEDAD LA INDUSTRIAL</v>
      </c>
      <c r="N132" s="79" t="s">
        <v>1394</v>
      </c>
      <c r="O132" s="79" t="s">
        <v>1395</v>
      </c>
      <c r="P132" s="79" t="s">
        <v>1549</v>
      </c>
      <c r="Q132" s="79" t="s">
        <v>1733</v>
      </c>
      <c r="S132" s="78" t="s">
        <v>712</v>
      </c>
      <c r="T132" s="78" t="str">
        <f>VLOOKUP(A132,'PAI 2025 GPS rempl2)'!$A$3:$E$505,4,0)</f>
        <v>Producto</v>
      </c>
      <c r="U132" s="79" t="s">
        <v>1517</v>
      </c>
      <c r="V132" s="30">
        <f>VLOOKUP(S132,'PAI 2025 GPS rempl2)'!$E$4:$P$504,12,0)</f>
        <v>10</v>
      </c>
      <c r="W132" s="143">
        <f>(V132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133" spans="1:23" x14ac:dyDescent="0.25">
      <c r="A133" s="78" t="s">
        <v>714</v>
      </c>
      <c r="B133" s="78" t="str">
        <f>VLOOKUP(A133,'PAI 2025 GPS rempl2)'!$A$3:$E$505,4,0)</f>
        <v>Actividad propia</v>
      </c>
      <c r="C133" s="79" t="s">
        <v>1517</v>
      </c>
      <c r="D133" s="79" t="s">
        <v>1521</v>
      </c>
      <c r="E133" s="79" t="s">
        <v>614</v>
      </c>
      <c r="F133" s="79"/>
      <c r="G133" s="79" t="str">
        <f>VLOOKUP(A133,'PAI 2025 GPS rempl2)'!$E$4:$L$504,8,0)</f>
        <v>N/A</v>
      </c>
      <c r="H133" s="79" t="str">
        <f>VLOOKUP(A133,'PAI 2025 GPS rempl2)'!$A$4:$V$504,15,0)</f>
        <v>Diseñar y ejecutar piloto de la estrategia para fomentar el uso, difusión y sensibilización de instrumentos de protección asociados a signos de vocación colectiva    (Informe de ejecución del piloto de la estrategia)</v>
      </c>
      <c r="I133" s="79">
        <f>VLOOKUP(A133,'PAI 2025 GPS rempl2)'!$A$4:$V$504,17,0)</f>
        <v>1</v>
      </c>
      <c r="J133" s="79" t="str">
        <f>VLOOKUP(A133,'PAI 2025 GPS rempl2)'!$A$4:$V$504,18,0)</f>
        <v>Númerica</v>
      </c>
      <c r="K133" s="159">
        <f>VLOOKUP(A133,'PAI 2025 GPS rempl2)'!$A$4:$V$504,20,0)</f>
        <v>45691</v>
      </c>
      <c r="L133" s="159">
        <f>VLOOKUP(A133,'PAI 2025 GPS rempl2)'!$A$4:$V$504,21,0)</f>
        <v>45930</v>
      </c>
      <c r="M133" s="79" t="str">
        <f>VLOOKUP(A133,'PAI 2025 GPS rempl2)'!$A$4:$V$504,22,0)</f>
        <v>2023-GRUPO DE TRABAJO DE CENTRO DE INFORMACIÓN TECNOLÓGICA Y APOYO A LA GESTIÓN DE PROPIEDAD LA INDUSTRIAL</v>
      </c>
      <c r="N133" s="79"/>
      <c r="O133" s="79"/>
      <c r="P133" s="79"/>
      <c r="Q133" s="79"/>
      <c r="S133" s="78" t="s">
        <v>714</v>
      </c>
      <c r="T133" s="78" t="str">
        <f>VLOOKUP(A133,'PAI 2025 GPS rempl2)'!$A$3:$E$505,4,0)</f>
        <v>Actividad propia</v>
      </c>
      <c r="U133" s="79" t="s">
        <v>1517</v>
      </c>
      <c r="V133" s="30">
        <f>VLOOKUP(S133,'PAI 2025 GPS rempl2)'!$E$4:$P$504,12,0)</f>
        <v>70</v>
      </c>
      <c r="W133" s="145" t="e">
        <f>+(V133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34" spans="1:23" x14ac:dyDescent="0.25">
      <c r="A134" s="78" t="s">
        <v>716</v>
      </c>
      <c r="B134" s="78" t="str">
        <f>VLOOKUP(A134,'PAI 2025 GPS rempl2)'!$A$3:$E$505,4,0)</f>
        <v>Actividad propia</v>
      </c>
      <c r="C134" s="79" t="s">
        <v>1517</v>
      </c>
      <c r="D134" s="79" t="s">
        <v>1521</v>
      </c>
      <c r="E134" s="79" t="s">
        <v>614</v>
      </c>
      <c r="F134" s="79"/>
      <c r="G134" s="79" t="str">
        <f>VLOOKUP(A134,'PAI 2025 GPS rempl2)'!$E$4:$L$504,8,0)</f>
        <v>N/A</v>
      </c>
      <c r="H134" s="79" t="str">
        <f>VLOOKUP(A134,'PAI 2025 GPS rempl2)'!$A$4:$V$504,15,0)</f>
        <v>Elaborar informe de la implementación de la acción CONPES 4.7 propuesta  (Informe anual de la implementación)</v>
      </c>
      <c r="I134" s="79">
        <f>VLOOKUP(A134,'PAI 2025 GPS rempl2)'!$A$4:$V$504,17,0)</f>
        <v>1</v>
      </c>
      <c r="J134" s="79" t="str">
        <f>VLOOKUP(A134,'PAI 2025 GPS rempl2)'!$A$4:$V$504,18,0)</f>
        <v>Númerica</v>
      </c>
      <c r="K134" s="159">
        <f>VLOOKUP(A134,'PAI 2025 GPS rempl2)'!$A$4:$V$504,20,0)</f>
        <v>45931</v>
      </c>
      <c r="L134" s="159">
        <f>VLOOKUP(A134,'PAI 2025 GPS rempl2)'!$A$4:$V$504,21,0)</f>
        <v>45989</v>
      </c>
      <c r="M134" s="79" t="str">
        <f>VLOOKUP(A134,'PAI 2025 GPS rempl2)'!$A$4:$V$504,22,0)</f>
        <v>2023-GRUPO DE TRABAJO DE CENTRO DE INFORMACIÓN TECNOLÓGICA Y APOYO A LA GESTIÓN DE PROPIEDAD LA INDUSTRIAL</v>
      </c>
      <c r="N134" s="79"/>
      <c r="O134" s="79"/>
      <c r="P134" s="79"/>
      <c r="Q134" s="79"/>
      <c r="S134" s="78" t="s">
        <v>716</v>
      </c>
      <c r="T134" s="78" t="str">
        <f>VLOOKUP(A134,'PAI 2025 GPS rempl2)'!$A$3:$E$505,4,0)</f>
        <v>Actividad propia</v>
      </c>
      <c r="U134" s="79" t="s">
        <v>1517</v>
      </c>
      <c r="V134" s="30">
        <f>VLOOKUP(S134,'PAI 2025 GPS rempl2)'!$E$4:$P$504,12,0)</f>
        <v>30</v>
      </c>
      <c r="W134" s="145" t="e">
        <f>+(V134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35" spans="1:23" x14ac:dyDescent="0.25">
      <c r="A135" s="78" t="s">
        <v>718</v>
      </c>
      <c r="B135" s="78" t="str">
        <f>VLOOKUP(A135,'PAI 2025 GPS rempl2)'!$A$3:$E$505,4,0)</f>
        <v>Producto</v>
      </c>
      <c r="C135" s="79" t="s">
        <v>1517</v>
      </c>
      <c r="D135" s="79" t="s">
        <v>1525</v>
      </c>
      <c r="E135" s="79" t="s">
        <v>695</v>
      </c>
      <c r="F135" s="79" t="s">
        <v>10</v>
      </c>
      <c r="G135" s="79" t="str">
        <f>VLOOKUP(A135,'PAI 2025 GPS rempl2)'!$E$4:$L$504,8,0)</f>
        <v>C-3503-0200-0014-20309b</v>
      </c>
      <c r="H135" s="79" t="str">
        <f>VLOOKUP(A135,'PAI 2025 GPS rempl2)'!$A$4:$V$504,15,0)</f>
        <v>Premio Nacional al Inventor Colombiano 2025, realizado  (Informe dela realización del premio al inventor Colombiano 2025)</v>
      </c>
      <c r="I135" s="79">
        <f>VLOOKUP(A135,'PAI 2025 GPS rempl2)'!$A$4:$V$504,17,0)</f>
        <v>1</v>
      </c>
      <c r="J135" s="79" t="str">
        <f>VLOOKUP(A135,'PAI 2025 GPS rempl2)'!$A$4:$V$504,18,0)</f>
        <v>Númerica</v>
      </c>
      <c r="K135" s="159">
        <f>VLOOKUP(A135,'PAI 2025 GPS rempl2)'!$A$4:$V$504,20,0)</f>
        <v>45691</v>
      </c>
      <c r="L135" s="159">
        <f>VLOOKUP(A135,'PAI 2025 GPS rempl2)'!$A$4:$V$504,21,0)</f>
        <v>45898</v>
      </c>
      <c r="M135" s="79" t="str">
        <f>VLOOKUP(A135,'PAI 2025 GPS rempl2)'!$A$4:$V$504,22,0)</f>
        <v>2023-GRUPO DE TRABAJO DE CENTRO DE INFORMACIÓN TECNOLÓGICA Y APOYO A LA GESTIÓN DE PROPIEDAD LA INDUSTRIAL</v>
      </c>
      <c r="N135" s="79" t="s">
        <v>1394</v>
      </c>
      <c r="O135" s="79" t="s">
        <v>1395</v>
      </c>
      <c r="P135" s="79" t="s">
        <v>1550</v>
      </c>
      <c r="Q135" s="79" t="s">
        <v>1733</v>
      </c>
      <c r="S135" s="78" t="s">
        <v>718</v>
      </c>
      <c r="T135" s="78" t="str">
        <f>VLOOKUP(A135,'PAI 2025 GPS rempl2)'!$A$3:$E$505,4,0)</f>
        <v>Producto</v>
      </c>
      <c r="U135" s="79" t="s">
        <v>1517</v>
      </c>
      <c r="V135" s="30">
        <f>VLOOKUP(S135,'PAI 2025 GPS rempl2)'!$E$4:$P$504,12,0)</f>
        <v>10</v>
      </c>
      <c r="W135" s="143">
        <f>(V135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136" spans="1:23" x14ac:dyDescent="0.25">
      <c r="A136" s="78" t="s">
        <v>720</v>
      </c>
      <c r="B136" s="78" t="str">
        <f>VLOOKUP(A136,'PAI 2025 GPS rempl2)'!$A$3:$E$505,4,0)</f>
        <v>Actividad propia</v>
      </c>
      <c r="C136" s="79" t="s">
        <v>1517</v>
      </c>
      <c r="D136" s="79" t="s">
        <v>1525</v>
      </c>
      <c r="E136" s="79" t="s">
        <v>695</v>
      </c>
      <c r="F136" s="79"/>
      <c r="G136" s="79" t="str">
        <f>VLOOKUP(A136,'PAI 2025 GPS rempl2)'!$E$4:$L$504,8,0)</f>
        <v>N/A</v>
      </c>
      <c r="H136" s="79" t="str">
        <f>VLOOKUP(A136,'PAI 2025 GPS rempl2)'!$A$4:$V$504,15,0)</f>
        <v>Realizar propuesta de restructuración del Premio Nacional al inventor colombiano.  (Documento propuesta elaborado)</v>
      </c>
      <c r="I136" s="79">
        <f>VLOOKUP(A136,'PAI 2025 GPS rempl2)'!$A$4:$V$504,17,0)</f>
        <v>1</v>
      </c>
      <c r="J136" s="79" t="str">
        <f>VLOOKUP(A136,'PAI 2025 GPS rempl2)'!$A$4:$V$504,18,0)</f>
        <v>Númerica</v>
      </c>
      <c r="K136" s="159">
        <f>VLOOKUP(A136,'PAI 2025 GPS rempl2)'!$A$4:$V$504,20,0)</f>
        <v>45691</v>
      </c>
      <c r="L136" s="159">
        <f>VLOOKUP(A136,'PAI 2025 GPS rempl2)'!$A$4:$V$504,21,0)</f>
        <v>45716</v>
      </c>
      <c r="M136" s="79" t="str">
        <f>VLOOKUP(A136,'PAI 2025 GPS rempl2)'!$A$4:$V$504,22,0)</f>
        <v>2023-GRUPO DE TRABAJO DE CENTRO DE INFORMACIÓN TECNOLÓGICA Y APOYO A LA GESTIÓN DE PROPIEDAD LA INDUSTRIAL</v>
      </c>
      <c r="N136" s="79"/>
      <c r="O136" s="79"/>
      <c r="P136" s="79"/>
      <c r="Q136" s="79"/>
      <c r="S136" s="78" t="s">
        <v>720</v>
      </c>
      <c r="T136" s="78" t="str">
        <f>VLOOKUP(A136,'PAI 2025 GPS rempl2)'!$A$3:$E$505,4,0)</f>
        <v>Actividad propia</v>
      </c>
      <c r="U136" s="79" t="s">
        <v>1517</v>
      </c>
      <c r="V136" s="30">
        <f>VLOOKUP(S136,'PAI 2025 GPS rempl2)'!$E$4:$P$504,12,0)</f>
        <v>20</v>
      </c>
      <c r="W136" s="145" t="e">
        <f>+(V136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37" spans="1:23" x14ac:dyDescent="0.25">
      <c r="A137" s="78" t="s">
        <v>722</v>
      </c>
      <c r="B137" s="78" t="str">
        <f>VLOOKUP(A137,'PAI 2025 GPS rempl2)'!$A$3:$E$505,4,0)</f>
        <v>Actividad propia</v>
      </c>
      <c r="C137" s="79" t="s">
        <v>1517</v>
      </c>
      <c r="D137" s="79" t="s">
        <v>1525</v>
      </c>
      <c r="E137" s="79" t="s">
        <v>695</v>
      </c>
      <c r="F137" s="79"/>
      <c r="G137" s="79" t="str">
        <f>VLOOKUP(A137,'PAI 2025 GPS rempl2)'!$E$4:$L$504,8,0)</f>
        <v>N/A</v>
      </c>
      <c r="H137" s="79" t="str">
        <f>VLOOKUP(A137,'PAI 2025 GPS rempl2)'!$A$4:$V$504,15,0)</f>
        <v>Socializar  la propuesta con actores clave (internos/externos) para la gestión del premio nacional al inventor colombiano.  (Listados de asistencia a la socialización de la propuesta)</v>
      </c>
      <c r="I137" s="79">
        <f>VLOOKUP(A137,'PAI 2025 GPS rempl2)'!$A$4:$V$504,17,0)</f>
        <v>2</v>
      </c>
      <c r="J137" s="79" t="str">
        <f>VLOOKUP(A137,'PAI 2025 GPS rempl2)'!$A$4:$V$504,18,0)</f>
        <v>Númerica</v>
      </c>
      <c r="K137" s="159">
        <f>VLOOKUP(A137,'PAI 2025 GPS rempl2)'!$A$4:$V$504,20,0)</f>
        <v>45719</v>
      </c>
      <c r="L137" s="159">
        <f>VLOOKUP(A137,'PAI 2025 GPS rempl2)'!$A$4:$V$504,21,0)</f>
        <v>45747</v>
      </c>
      <c r="M137" s="79" t="str">
        <f>VLOOKUP(A137,'PAI 2025 GPS rempl2)'!$A$4:$V$504,22,0)</f>
        <v>2023-GRUPO DE TRABAJO DE CENTRO DE INFORMACIÓN TECNOLÓGICA Y APOYO A LA GESTIÓN DE PROPIEDAD LA INDUSTRIAL</v>
      </c>
      <c r="N137" s="79"/>
      <c r="O137" s="79"/>
      <c r="P137" s="79"/>
      <c r="Q137" s="79"/>
      <c r="S137" s="78" t="s">
        <v>722</v>
      </c>
      <c r="T137" s="78" t="str">
        <f>VLOOKUP(A137,'PAI 2025 GPS rempl2)'!$A$3:$E$505,4,0)</f>
        <v>Actividad propia</v>
      </c>
      <c r="U137" s="79" t="s">
        <v>1517</v>
      </c>
      <c r="V137" s="30">
        <f>VLOOKUP(S137,'PAI 2025 GPS rempl2)'!$E$4:$P$504,12,0)</f>
        <v>10</v>
      </c>
      <c r="W137" s="145" t="e">
        <f>+(V137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38" spans="1:23" x14ac:dyDescent="0.25">
      <c r="A138" s="78" t="s">
        <v>724</v>
      </c>
      <c r="B138" s="78" t="str">
        <f>VLOOKUP(A138,'PAI 2025 GPS rempl2)'!$A$3:$E$505,4,0)</f>
        <v>Actividad propia</v>
      </c>
      <c r="C138" s="79" t="s">
        <v>1517</v>
      </c>
      <c r="D138" s="79" t="s">
        <v>1525</v>
      </c>
      <c r="E138" s="79" t="s">
        <v>695</v>
      </c>
      <c r="F138" s="79"/>
      <c r="G138" s="79" t="str">
        <f>VLOOKUP(A138,'PAI 2025 GPS rempl2)'!$E$4:$L$504,8,0)</f>
        <v>N/A</v>
      </c>
      <c r="H138" s="79" t="str">
        <f>VLOOKUP(A138,'PAI 2025 GPS rempl2)'!$A$4:$V$504,15,0)</f>
        <v>Realizar el premio al inventor colombiano 2025 desde la convocatoria hasta premiación. (Informe de la realización del premio al inventor Colombiano 2025)</v>
      </c>
      <c r="I138" s="79">
        <f>VLOOKUP(A138,'PAI 2025 GPS rempl2)'!$A$4:$V$504,17,0)</f>
        <v>1</v>
      </c>
      <c r="J138" s="79" t="str">
        <f>VLOOKUP(A138,'PAI 2025 GPS rempl2)'!$A$4:$V$504,18,0)</f>
        <v>Númerica</v>
      </c>
      <c r="K138" s="159">
        <f>VLOOKUP(A138,'PAI 2025 GPS rempl2)'!$A$4:$V$504,20,0)</f>
        <v>45748</v>
      </c>
      <c r="L138" s="159">
        <f>VLOOKUP(A138,'PAI 2025 GPS rempl2)'!$A$4:$V$504,21,0)</f>
        <v>45898</v>
      </c>
      <c r="M138" s="79" t="str">
        <f>VLOOKUP(A138,'PAI 2025 GPS rempl2)'!$A$4:$V$504,22,0)</f>
        <v>2023-GRUPO DE TRABAJO DE CENTRO DE INFORMACIÓN TECNOLÓGICA Y APOYO A LA GESTIÓN DE PROPIEDAD LA INDUSTRIAL</v>
      </c>
      <c r="N138" s="79"/>
      <c r="O138" s="79"/>
      <c r="P138" s="79"/>
      <c r="Q138" s="79"/>
      <c r="S138" s="78" t="s">
        <v>724</v>
      </c>
      <c r="T138" s="78" t="str">
        <f>VLOOKUP(A138,'PAI 2025 GPS rempl2)'!$A$3:$E$505,4,0)</f>
        <v>Actividad propia</v>
      </c>
      <c r="U138" s="79" t="s">
        <v>1517</v>
      </c>
      <c r="V138" s="30">
        <f>VLOOKUP(S138,'PAI 2025 GPS rempl2)'!$E$4:$P$504,12,0)</f>
        <v>70</v>
      </c>
      <c r="W138" s="145" t="e">
        <f>+(V138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39" spans="1:23" x14ac:dyDescent="0.25">
      <c r="A139" s="78" t="s">
        <v>726</v>
      </c>
      <c r="B139" s="78" t="str">
        <f>VLOOKUP(A139,'PAI 2025 GPS rempl2)'!$A$3:$E$505,4,0)</f>
        <v>Producto</v>
      </c>
      <c r="C139" s="79" t="s">
        <v>1517</v>
      </c>
      <c r="D139" s="79" t="s">
        <v>1521</v>
      </c>
      <c r="E139" s="79" t="s">
        <v>614</v>
      </c>
      <c r="F139" s="79" t="s">
        <v>9</v>
      </c>
      <c r="G139" s="79" t="str">
        <f>VLOOKUP(A139,'PAI 2025 GPS rempl2)'!$E$4:$L$504,8,0)</f>
        <v>C-3503-0200-0014-20309b</v>
      </c>
      <c r="H139" s="79" t="str">
        <f>VLOOKUP(A139,'PAI 2025 GPS rempl2)'!$A$4:$V$504,15,0)</f>
        <v>Solicitudes de patentes de invención y modelos de utilidad pendientes de trámite y que cuenten con pago del examen de patentabilidad anteriores al año 2023, atendidas  (Reporte de indicador generado en Tableau o Power BI)</v>
      </c>
      <c r="I139" s="79">
        <f>VLOOKUP(A139,'PAI 2025 GPS rempl2)'!$A$4:$V$504,17,0)</f>
        <v>95</v>
      </c>
      <c r="J139" s="79" t="str">
        <f>VLOOKUP(A139,'PAI 2025 GPS rempl2)'!$A$4:$V$504,18,0)</f>
        <v>Porcentual</v>
      </c>
      <c r="K139" s="159">
        <f>VLOOKUP(A139,'PAI 2025 GPS rempl2)'!$A$4:$V$504,20,0)</f>
        <v>45659</v>
      </c>
      <c r="L139" s="159">
        <f>VLOOKUP(A139,'PAI 2025 GPS rempl2)'!$A$4:$V$504,21,0)</f>
        <v>46022</v>
      </c>
      <c r="M139" s="79" t="str">
        <f>VLOOKUP(A139,'PAI 2025 GPS rempl2)'!$A$4:$V$504,22,0)</f>
        <v>2020-DIRECCIÓN DE NUEVAS CREACIONES</v>
      </c>
      <c r="N139" s="79" t="s">
        <v>1396</v>
      </c>
      <c r="O139" s="79" t="s">
        <v>1434</v>
      </c>
      <c r="P139" s="79">
        <v>0</v>
      </c>
      <c r="Q139" s="79" t="s">
        <v>1487</v>
      </c>
      <c r="S139" s="78" t="s">
        <v>726</v>
      </c>
      <c r="T139" s="78" t="str">
        <f>VLOOKUP(A139,'PAI 2025 GPS rempl2)'!$A$3:$E$505,4,0)</f>
        <v>Producto</v>
      </c>
      <c r="U139" s="79" t="s">
        <v>1517</v>
      </c>
      <c r="V139" s="30">
        <f>VLOOKUP(S139,'PAI 2025 GPS rempl2)'!$E$4:$P$504,12,0)</f>
        <v>50</v>
      </c>
      <c r="W139" s="143">
        <f>(V139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row>
    <row r="140" spans="1:23" x14ac:dyDescent="0.25">
      <c r="A140" s="78" t="s">
        <v>728</v>
      </c>
      <c r="B140" s="78" t="str">
        <f>VLOOKUP(A140,'PAI 2025 GPS rempl2)'!$A$3:$E$505,4,0)</f>
        <v>Actividad propia</v>
      </c>
      <c r="C140" s="79" t="s">
        <v>1517</v>
      </c>
      <c r="D140" s="79" t="s">
        <v>1521</v>
      </c>
      <c r="E140" s="79" t="s">
        <v>614</v>
      </c>
      <c r="F140" s="79"/>
      <c r="G140" s="79" t="str">
        <f>VLOOKUP(A140,'PAI 2025 GPS rempl2)'!$E$4:$L$504,8,0)</f>
        <v>N/A</v>
      </c>
      <c r="H140" s="79" t="str">
        <f>VLOOKUP(A140,'PAI 2025 GPS rempl2)'!$A$4:$V$504,15,0)</f>
        <v>Realizar el examen de fondo a las solicitudes de patente de invención y modelo de utilidad anteriores al año 2023 (stock corresponde a 2701 solicitudes) siempre y cuando cuenten con el pago del examen de patentabilidad.  (Reporte de indicador generado en Tableau o Power BI)</v>
      </c>
      <c r="I140" s="79">
        <f>VLOOKUP(A140,'PAI 2025 GPS rempl2)'!$A$4:$V$504,17,0)</f>
        <v>95</v>
      </c>
      <c r="J140" s="79" t="str">
        <f>VLOOKUP(A140,'PAI 2025 GPS rempl2)'!$A$4:$V$504,18,0)</f>
        <v>Porcentual</v>
      </c>
      <c r="K140" s="159">
        <f>VLOOKUP(A140,'PAI 2025 GPS rempl2)'!$A$4:$V$504,20,0)</f>
        <v>45659</v>
      </c>
      <c r="L140" s="159">
        <f>VLOOKUP(A140,'PAI 2025 GPS rempl2)'!$A$4:$V$504,21,0)</f>
        <v>46022</v>
      </c>
      <c r="M140" s="79" t="str">
        <f>VLOOKUP(A140,'PAI 2025 GPS rempl2)'!$A$4:$V$504,22,0)</f>
        <v>2020-DIRECCIÓN DE NUEVAS CREACIONES</v>
      </c>
      <c r="N140" s="79"/>
      <c r="O140" s="79"/>
      <c r="P140" s="79"/>
      <c r="Q140" s="79"/>
      <c r="S140" s="78" t="s">
        <v>728</v>
      </c>
      <c r="T140" s="78" t="str">
        <f>VLOOKUP(A140,'PAI 2025 GPS rempl2)'!$A$3:$E$505,4,0)</f>
        <v>Actividad propia</v>
      </c>
      <c r="U140" s="79" t="s">
        <v>1517</v>
      </c>
      <c r="V140" s="30">
        <f>VLOOKUP(S140,'PAI 2025 GPS rempl2)'!$E$4:$P$504,12,0)</f>
        <v>50</v>
      </c>
      <c r="W140" s="145" t="e">
        <f>+(V140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41" spans="1:23" x14ac:dyDescent="0.25">
      <c r="A141" s="78" t="s">
        <v>729</v>
      </c>
      <c r="B141" s="78" t="str">
        <f>VLOOKUP(A141,'PAI 2025 GPS rempl2)'!$A$3:$E$505,4,0)</f>
        <v>Actividad propia</v>
      </c>
      <c r="C141" s="79" t="s">
        <v>1517</v>
      </c>
      <c r="D141" s="79" t="s">
        <v>1521</v>
      </c>
      <c r="E141" s="79" t="s">
        <v>614</v>
      </c>
      <c r="F141" s="79"/>
      <c r="G141" s="79" t="str">
        <f>VLOOKUP(A141,'PAI 2025 GPS rempl2)'!$E$4:$L$504,8,0)</f>
        <v>N/A</v>
      </c>
      <c r="H141" s="79" t="str">
        <f>VLOOKUP(A141,'PAI 2025 GPS rempl2)'!$A$4:$V$504,15,0)</f>
        <v>Proyectar y enviar para suscripción de la  superintendente de industria y comercio las solicitudes de patente de invención y modelo de utilidad anteriores al año 2023 que ya cuentan con al menos un estudio de fondo, cuyo stock corresponde a 1799 solicitudes.  (Reporte de indicador generado en Tableau o Power BI)</v>
      </c>
      <c r="I141" s="79">
        <f>VLOOKUP(A141,'PAI 2025 GPS rempl2)'!$A$4:$V$504,17,0)</f>
        <v>95</v>
      </c>
      <c r="J141" s="79" t="str">
        <f>VLOOKUP(A141,'PAI 2025 GPS rempl2)'!$A$4:$V$504,18,0)</f>
        <v>Porcentual</v>
      </c>
      <c r="K141" s="159">
        <f>VLOOKUP(A141,'PAI 2025 GPS rempl2)'!$A$4:$V$504,20,0)</f>
        <v>45659</v>
      </c>
      <c r="L141" s="159">
        <f>VLOOKUP(A141,'PAI 2025 GPS rempl2)'!$A$4:$V$504,21,0)</f>
        <v>46022</v>
      </c>
      <c r="M141" s="79" t="str">
        <f>VLOOKUP(A141,'PAI 2025 GPS rempl2)'!$A$4:$V$504,22,0)</f>
        <v>2020-DIRECCIÓN DE NUEVAS CREACIONES</v>
      </c>
      <c r="N141" s="79"/>
      <c r="O141" s="79"/>
      <c r="P141" s="79"/>
      <c r="Q141" s="79"/>
      <c r="S141" s="78" t="s">
        <v>729</v>
      </c>
      <c r="T141" s="78" t="str">
        <f>VLOOKUP(A141,'PAI 2025 GPS rempl2)'!$A$3:$E$505,4,0)</f>
        <v>Actividad propia</v>
      </c>
      <c r="U141" s="79" t="s">
        <v>1517</v>
      </c>
      <c r="V141" s="30">
        <f>VLOOKUP(S141,'PAI 2025 GPS rempl2)'!$E$4:$P$504,12,0)</f>
        <v>50</v>
      </c>
      <c r="W141" s="145" t="e">
        <f>+(V141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42" spans="1:23" x14ac:dyDescent="0.25">
      <c r="A142" s="78" t="s">
        <v>731</v>
      </c>
      <c r="B142" s="78" t="str">
        <f>VLOOKUP(A142,'PAI 2025 GPS rempl2)'!$A$3:$E$505,4,0)</f>
        <v>Producto</v>
      </c>
      <c r="C142" s="79" t="s">
        <v>1517</v>
      </c>
      <c r="D142" s="79" t="s">
        <v>1519</v>
      </c>
      <c r="E142" s="79" t="s">
        <v>574</v>
      </c>
      <c r="F142" s="79" t="s">
        <v>59</v>
      </c>
      <c r="G142" s="79" t="str">
        <f>VLOOKUP(A142,'PAI 2025 GPS rempl2)'!$E$4:$L$504,8,0)</f>
        <v>FUNCIONAMIENTO</v>
      </c>
      <c r="H142" s="79" t="str">
        <f>VLOOKUP(A142,'PAI 2025 GPS rempl2)'!$A$4:$V$504,15,0)</f>
        <v>Formatos de actos administrativos, estandarizados (Correo electrónico dirigido  al Grupo de Operaciones con los formatos predeterminados actualizados, entregados)</v>
      </c>
      <c r="I142" s="79">
        <f>VLOOKUP(A142,'PAI 2025 GPS rempl2)'!$A$4:$V$504,17,0)</f>
        <v>100</v>
      </c>
      <c r="J142" s="79" t="str">
        <f>VLOOKUP(A142,'PAI 2025 GPS rempl2)'!$A$4:$V$504,18,0)</f>
        <v>Porcentual</v>
      </c>
      <c r="K142" s="159">
        <f>VLOOKUP(A142,'PAI 2025 GPS rempl2)'!$A$4:$V$504,20,0)</f>
        <v>45677</v>
      </c>
      <c r="L142" s="159">
        <f>VLOOKUP(A142,'PAI 2025 GPS rempl2)'!$A$4:$V$504,21,0)</f>
        <v>46022</v>
      </c>
      <c r="M142" s="79" t="str">
        <f>VLOOKUP(A142,'PAI 2025 GPS rempl2)'!$A$4:$V$504,22,0)</f>
        <v>2020-DIRECCIÓN DE NUEVAS CREACIONES</v>
      </c>
      <c r="N142" s="79" t="s">
        <v>1731</v>
      </c>
      <c r="O142" s="79" t="s">
        <v>1389</v>
      </c>
      <c r="P142" s="79">
        <v>0</v>
      </c>
      <c r="Q142" s="79" t="s">
        <v>1487</v>
      </c>
      <c r="S142" s="78" t="s">
        <v>731</v>
      </c>
      <c r="T142" s="78" t="str">
        <f>VLOOKUP(A142,'PAI 2025 GPS rempl2)'!$A$3:$E$505,4,0)</f>
        <v>Producto</v>
      </c>
      <c r="U142" s="79" t="s">
        <v>1517</v>
      </c>
      <c r="V142" s="30">
        <f>VLOOKUP(S142,'PAI 2025 GPS rempl2)'!$E$4:$P$504,12,0)</f>
        <v>50</v>
      </c>
      <c r="W142" s="143">
        <f>(V142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row>
    <row r="143" spans="1:23" x14ac:dyDescent="0.25">
      <c r="A143" s="78" t="s">
        <v>733</v>
      </c>
      <c r="B143" s="78" t="str">
        <f>VLOOKUP(A143,'PAI 2025 GPS rempl2)'!$A$3:$E$505,4,0)</f>
        <v>Actividad propia</v>
      </c>
      <c r="C143" s="79" t="s">
        <v>1517</v>
      </c>
      <c r="D143" s="79" t="s">
        <v>1519</v>
      </c>
      <c r="E143" s="79" t="s">
        <v>574</v>
      </c>
      <c r="F143" s="79"/>
      <c r="G143" s="79" t="str">
        <f>VLOOKUP(A143,'PAI 2025 GPS rempl2)'!$E$4:$L$504,8,0)</f>
        <v>N/A</v>
      </c>
      <c r="H143" s="79" t="str">
        <f>VLOOKUP(A143,'PAI 2025 GPS rempl2)'!$A$4:$V$504,15,0)</f>
        <v>Revisar los formatos predeterminados empleados en la etapa de forma y de fondo de las patentes de invención y de modelo de utilidad, para identificar los aspectos que deberán ser actualizados  (Documento que contenga las conclusiones de la revisión)</v>
      </c>
      <c r="I143" s="79">
        <f>VLOOKUP(A143,'PAI 2025 GPS rempl2)'!$A$4:$V$504,17,0)</f>
        <v>100</v>
      </c>
      <c r="J143" s="79" t="str">
        <f>VLOOKUP(A143,'PAI 2025 GPS rempl2)'!$A$4:$V$504,18,0)</f>
        <v>Porcentual</v>
      </c>
      <c r="K143" s="159">
        <f>VLOOKUP(A143,'PAI 2025 GPS rempl2)'!$A$4:$V$504,20,0)</f>
        <v>45677</v>
      </c>
      <c r="L143" s="159">
        <f>VLOOKUP(A143,'PAI 2025 GPS rempl2)'!$A$4:$V$504,21,0)</f>
        <v>46022</v>
      </c>
      <c r="M143" s="79" t="str">
        <f>VLOOKUP(A143,'PAI 2025 GPS rempl2)'!$A$4:$V$504,22,0)</f>
        <v>2020-DIRECCIÓN DE NUEVAS CREACIONES</v>
      </c>
      <c r="N143" s="79"/>
      <c r="O143" s="79"/>
      <c r="P143" s="79"/>
      <c r="Q143" s="79"/>
      <c r="S143" s="78" t="s">
        <v>733</v>
      </c>
      <c r="T143" s="78" t="str">
        <f>VLOOKUP(A143,'PAI 2025 GPS rempl2)'!$A$3:$E$505,4,0)</f>
        <v>Actividad propia</v>
      </c>
      <c r="U143" s="79" t="s">
        <v>1517</v>
      </c>
      <c r="V143" s="30">
        <f>VLOOKUP(S143,'PAI 2025 GPS rempl2)'!$E$4:$P$504,12,0)</f>
        <v>50</v>
      </c>
      <c r="W143" s="145" t="e">
        <f>+(V143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44" spans="1:23" x14ac:dyDescent="0.25">
      <c r="A144" s="78" t="s">
        <v>735</v>
      </c>
      <c r="B144" s="78" t="str">
        <f>VLOOKUP(A144,'PAI 2025 GPS rempl2)'!$A$3:$E$505,4,0)</f>
        <v>Actividad propia</v>
      </c>
      <c r="C144" s="79" t="s">
        <v>1517</v>
      </c>
      <c r="D144" s="79" t="s">
        <v>1519</v>
      </c>
      <c r="E144" s="79" t="s">
        <v>574</v>
      </c>
      <c r="F144" s="79"/>
      <c r="G144" s="79" t="str">
        <f>VLOOKUP(A144,'PAI 2025 GPS rempl2)'!$E$4:$L$504,8,0)</f>
        <v>N/A</v>
      </c>
      <c r="H144" s="79" t="str">
        <f>VLOOKUP(A144,'PAI 2025 GPS rempl2)'!$A$4:$V$504,15,0)</f>
        <v>Actualizar los formatos predeterminados con aspectos de actualización identificados en la revisión y entregarlos en formato Word al Grupo de Operaciones.  (Correo electrónico dirigido  al Grupo de Operaciones con los formatos predeterminados actualizados, entregados)</v>
      </c>
      <c r="I144" s="79">
        <f>VLOOKUP(A144,'PAI 2025 GPS rempl2)'!$A$4:$V$504,17,0)</f>
        <v>100</v>
      </c>
      <c r="J144" s="79" t="str">
        <f>VLOOKUP(A144,'PAI 2025 GPS rempl2)'!$A$4:$V$504,18,0)</f>
        <v>Porcentual</v>
      </c>
      <c r="K144" s="159">
        <f>VLOOKUP(A144,'PAI 2025 GPS rempl2)'!$A$4:$V$504,20,0)</f>
        <v>45677</v>
      </c>
      <c r="L144" s="159">
        <f>VLOOKUP(A144,'PAI 2025 GPS rempl2)'!$A$4:$V$504,21,0)</f>
        <v>46022</v>
      </c>
      <c r="M144" s="79" t="str">
        <f>VLOOKUP(A144,'PAI 2025 GPS rempl2)'!$A$4:$V$504,22,0)</f>
        <v>2020-DIRECCIÓN DE NUEVAS CREACIONES</v>
      </c>
      <c r="N144" s="79"/>
      <c r="O144" s="79"/>
      <c r="P144" s="79"/>
      <c r="Q144" s="79"/>
      <c r="S144" s="78" t="s">
        <v>735</v>
      </c>
      <c r="T144" s="78" t="str">
        <f>VLOOKUP(A144,'PAI 2025 GPS rempl2)'!$A$3:$E$505,4,0)</f>
        <v>Actividad propia</v>
      </c>
      <c r="U144" s="79" t="s">
        <v>1517</v>
      </c>
      <c r="V144" s="30">
        <f>VLOOKUP(S144,'PAI 2025 GPS rempl2)'!$E$4:$P$504,12,0)</f>
        <v>50</v>
      </c>
      <c r="W144" s="145" t="e">
        <f>+(V144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45" spans="1:24" x14ac:dyDescent="0.25">
      <c r="A145" s="78" t="s">
        <v>737</v>
      </c>
      <c r="B145" s="78" t="str">
        <f>VLOOKUP(A145,'PAI 2025 GPS rempl2)'!$A$3:$E$505,4,0)</f>
        <v>Producto</v>
      </c>
      <c r="C145" s="79" t="s">
        <v>1517</v>
      </c>
      <c r="D145" s="79" t="s">
        <v>1521</v>
      </c>
      <c r="E145" s="79" t="s">
        <v>614</v>
      </c>
      <c r="F145" s="79" t="s">
        <v>9</v>
      </c>
      <c r="G145" s="79" t="str">
        <f>VLOOKUP(A145,'PAI 2025 GPS rempl2)'!$E$4:$L$504,8,0)</f>
        <v>C-3503-0200-0014-20309b</v>
      </c>
      <c r="H145" s="79" t="str">
        <f>VLOOKUP(A145,'PAI 2025 GPS rempl2)'!$A$4:$V$504,15,0)</f>
        <v>Solicitudes pendientes de decisión en materia de registro y cancelación de signos distintivos, decididas.  (Reporte de indicador generado en Tableau o Power BI)</v>
      </c>
      <c r="I145" s="79">
        <f>VLOOKUP(A145,'PAI 2025 GPS rempl2)'!$A$4:$V$504,17,0)</f>
        <v>80</v>
      </c>
      <c r="J145" s="79" t="str">
        <f>VLOOKUP(A145,'PAI 2025 GPS rempl2)'!$A$4:$V$504,18,0)</f>
        <v>Porcentual</v>
      </c>
      <c r="K145" s="159">
        <f>VLOOKUP(A145,'PAI 2025 GPS rempl2)'!$A$4:$V$504,20,0)</f>
        <v>45672</v>
      </c>
      <c r="L145" s="159">
        <f>VLOOKUP(A145,'PAI 2025 GPS rempl2)'!$A$4:$V$504,21,0)</f>
        <v>46022</v>
      </c>
      <c r="M145" s="79" t="str">
        <f>VLOOKUP(A145,'PAI 2025 GPS rempl2)'!$A$4:$V$504,22,0)</f>
        <v>2010-DIRECCION DE SIGNOS DISTINTIVOS</v>
      </c>
      <c r="N145" s="79" t="s">
        <v>1396</v>
      </c>
      <c r="O145" s="79" t="s">
        <v>1434</v>
      </c>
      <c r="P145" s="79">
        <v>0</v>
      </c>
      <c r="Q145" s="79" t="s">
        <v>1487</v>
      </c>
      <c r="S145" s="78" t="s">
        <v>737</v>
      </c>
      <c r="T145" s="78" t="str">
        <f>VLOOKUP(A145,'PAI 2025 GPS rempl2)'!$A$3:$E$505,4,0)</f>
        <v>Producto</v>
      </c>
      <c r="U145" s="79" t="s">
        <v>1517</v>
      </c>
      <c r="V145" s="30">
        <f>VLOOKUP(S145,'PAI 2025 GPS rempl2)'!$E$4:$P$504,12,0)</f>
        <v>95</v>
      </c>
      <c r="W145" s="143">
        <f>(V145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4.260089686098655</v>
      </c>
    </row>
    <row r="146" spans="1:24" x14ac:dyDescent="0.25">
      <c r="A146" s="78" t="s">
        <v>739</v>
      </c>
      <c r="B146" s="78" t="str">
        <f>VLOOKUP(A146,'PAI 2025 GPS rempl2)'!$A$3:$E$505,4,0)</f>
        <v>Actividad propia</v>
      </c>
      <c r="C146" s="79" t="s">
        <v>1517</v>
      </c>
      <c r="D146" s="79" t="s">
        <v>1521</v>
      </c>
      <c r="E146" s="79" t="s">
        <v>614</v>
      </c>
      <c r="F146" s="79"/>
      <c r="G146" s="79" t="str">
        <f>VLOOKUP(A146,'PAI 2025 GPS rempl2)'!$E$4:$L$504,8,0)</f>
        <v>N/A</v>
      </c>
      <c r="H146" s="79" t="str">
        <f>VLOOKUP(A146,'PAI 2025 GPS rempl2)'!$A$4:$V$504,15,0)</f>
        <v>Decidir las clases de registro de signos distintivos sin oposición radicadas a 31 de diciembre de 2024, cuyo stock se calcula que sea de 53.432 clases, excepto los casos detenidos.  (Reporte de indicador generado en Tableau o Power BI)</v>
      </c>
      <c r="I146" s="79">
        <f>VLOOKUP(A146,'PAI 2025 GPS rempl2)'!$A$4:$V$504,17,0)</f>
        <v>80</v>
      </c>
      <c r="J146" s="79" t="str">
        <f>VLOOKUP(A146,'PAI 2025 GPS rempl2)'!$A$4:$V$504,18,0)</f>
        <v>Porcentual</v>
      </c>
      <c r="K146" s="159">
        <f>VLOOKUP(A146,'PAI 2025 GPS rempl2)'!$A$4:$V$504,20,0)</f>
        <v>45672</v>
      </c>
      <c r="L146" s="159">
        <f>VLOOKUP(A146,'PAI 2025 GPS rempl2)'!$A$4:$V$504,21,0)</f>
        <v>46022</v>
      </c>
      <c r="M146" s="79" t="str">
        <f>VLOOKUP(A146,'PAI 2025 GPS rempl2)'!$A$4:$V$504,22,0)</f>
        <v>2010-DIRECCION DE SIGNOS DISTINTIVOS</v>
      </c>
      <c r="N146" s="79"/>
      <c r="O146" s="79"/>
      <c r="P146" s="79"/>
      <c r="Q146" s="79"/>
      <c r="S146" s="78" t="s">
        <v>739</v>
      </c>
      <c r="T146" s="78" t="str">
        <f>VLOOKUP(A146,'PAI 2025 GPS rempl2)'!$A$3:$E$505,4,0)</f>
        <v>Actividad propia</v>
      </c>
      <c r="U146" s="79" t="s">
        <v>1517</v>
      </c>
      <c r="V146" s="30">
        <f>VLOOKUP(S146,'PAI 2025 GPS rempl2)'!$E$4:$P$504,12,0)</f>
        <v>30</v>
      </c>
      <c r="W146" s="145" t="e">
        <f>+(V146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47" spans="1:24" x14ac:dyDescent="0.25">
      <c r="A147" s="78" t="s">
        <v>741</v>
      </c>
      <c r="B147" s="78" t="str">
        <f>VLOOKUP(A147,'PAI 2025 GPS rempl2)'!$A$3:$E$505,4,0)</f>
        <v>Actividad propia</v>
      </c>
      <c r="C147" s="79" t="s">
        <v>1517</v>
      </c>
      <c r="D147" s="79" t="s">
        <v>1521</v>
      </c>
      <c r="E147" s="79" t="s">
        <v>614</v>
      </c>
      <c r="F147" s="79"/>
      <c r="G147" s="79" t="str">
        <f>VLOOKUP(A147,'PAI 2025 GPS rempl2)'!$E$4:$L$504,8,0)</f>
        <v>N/A</v>
      </c>
      <c r="H147" s="79" t="str">
        <f>VLOOKUP(A147,'PAI 2025 GPS rempl2)'!$A$4:$V$504,15,0)</f>
        <v>Decidir las clases de registro de signos distintivos con oposición radicadas a 31 de diciembre de 2024, cuyo stock se calcula que sea de 5.026 clases, excepto los casos detenidos.  (Reporte de indicador generado en Tableau o Power BI)</v>
      </c>
      <c r="I147" s="79">
        <f>VLOOKUP(A147,'PAI 2025 GPS rempl2)'!$A$4:$V$504,17,0)</f>
        <v>70</v>
      </c>
      <c r="J147" s="79" t="str">
        <f>VLOOKUP(A147,'PAI 2025 GPS rempl2)'!$A$4:$V$504,18,0)</f>
        <v>Porcentual</v>
      </c>
      <c r="K147" s="159">
        <f>VLOOKUP(A147,'PAI 2025 GPS rempl2)'!$A$4:$V$504,20,0)</f>
        <v>45672</v>
      </c>
      <c r="L147" s="159">
        <f>VLOOKUP(A147,'PAI 2025 GPS rempl2)'!$A$4:$V$504,21,0)</f>
        <v>46022</v>
      </c>
      <c r="M147" s="79" t="str">
        <f>VLOOKUP(A147,'PAI 2025 GPS rempl2)'!$A$4:$V$504,22,0)</f>
        <v>2010-DIRECCION DE SIGNOS DISTINTIVOS</v>
      </c>
      <c r="N147" s="79"/>
      <c r="O147" s="79"/>
      <c r="P147" s="79"/>
      <c r="Q147" s="79"/>
      <c r="S147" s="78" t="s">
        <v>741</v>
      </c>
      <c r="T147" s="78" t="str">
        <f>VLOOKUP(A147,'PAI 2025 GPS rempl2)'!$A$3:$E$505,4,0)</f>
        <v>Actividad propia</v>
      </c>
      <c r="U147" s="79" t="s">
        <v>1517</v>
      </c>
      <c r="V147" s="30">
        <f>VLOOKUP(S147,'PAI 2025 GPS rempl2)'!$E$4:$P$504,12,0)</f>
        <v>30</v>
      </c>
      <c r="W147" s="145" t="e">
        <f>+(V147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48" spans="1:24" x14ac:dyDescent="0.25">
      <c r="A148" s="78" t="s">
        <v>743</v>
      </c>
      <c r="B148" s="78" t="str">
        <f>VLOOKUP(A148,'PAI 2025 GPS rempl2)'!$A$3:$E$505,4,0)</f>
        <v>Actividad propia</v>
      </c>
      <c r="C148" s="79" t="s">
        <v>1517</v>
      </c>
      <c r="D148" s="79" t="s">
        <v>1521</v>
      </c>
      <c r="E148" s="79" t="s">
        <v>614</v>
      </c>
      <c r="F148" s="79"/>
      <c r="G148" s="79" t="str">
        <f>VLOOKUP(A148,'PAI 2025 GPS rempl2)'!$E$4:$L$504,8,0)</f>
        <v>N/A</v>
      </c>
      <c r="H148" s="79" t="str">
        <f>VLOOKUP(A148,'PAI 2025 GPS rempl2)'!$A$4:$V$504,15,0)</f>
        <v>Decidir las solicitudes de acciones de cancelación con traslado vencido al 14 de noviembre de 2025, excepto los casos detenidos.  (Reporte de indicador generado en Tableau o Power BI)</v>
      </c>
      <c r="I148" s="79">
        <f>VLOOKUP(A148,'PAI 2025 GPS rempl2)'!$A$4:$V$504,17,0)</f>
        <v>70</v>
      </c>
      <c r="J148" s="79" t="str">
        <f>VLOOKUP(A148,'PAI 2025 GPS rempl2)'!$A$4:$V$504,18,0)</f>
        <v>Porcentual</v>
      </c>
      <c r="K148" s="159">
        <f>VLOOKUP(A148,'PAI 2025 GPS rempl2)'!$A$4:$V$504,20,0)</f>
        <v>45672</v>
      </c>
      <c r="L148" s="159">
        <f>VLOOKUP(A148,'PAI 2025 GPS rempl2)'!$A$4:$V$504,21,0)</f>
        <v>46022</v>
      </c>
      <c r="M148" s="79" t="str">
        <f>VLOOKUP(A148,'PAI 2025 GPS rempl2)'!$A$4:$V$504,22,0)</f>
        <v>2010-DIRECCION DE SIGNOS DISTINTIVOS</v>
      </c>
      <c r="N148" s="79"/>
      <c r="O148" s="79"/>
      <c r="P148" s="79"/>
      <c r="Q148" s="79"/>
      <c r="S148" s="78" t="s">
        <v>743</v>
      </c>
      <c r="T148" s="78" t="str">
        <f>VLOOKUP(A148,'PAI 2025 GPS rempl2)'!$A$3:$E$505,4,0)</f>
        <v>Actividad propia</v>
      </c>
      <c r="U148" s="79" t="s">
        <v>1517</v>
      </c>
      <c r="V148" s="30">
        <f>VLOOKUP(S148,'PAI 2025 GPS rempl2)'!$E$4:$P$504,12,0)</f>
        <v>20</v>
      </c>
      <c r="W148" s="145" t="e">
        <f>+(V148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49" spans="1:24" x14ac:dyDescent="0.25">
      <c r="A149" s="78" t="s">
        <v>745</v>
      </c>
      <c r="B149" s="78" t="str">
        <f>VLOOKUP(A149,'PAI 2025 GPS rempl2)'!$A$3:$E$505,4,0)</f>
        <v>Actividad propia</v>
      </c>
      <c r="C149" s="79" t="s">
        <v>1517</v>
      </c>
      <c r="D149" s="79" t="s">
        <v>1521</v>
      </c>
      <c r="E149" s="79" t="s">
        <v>614</v>
      </c>
      <c r="F149" s="79"/>
      <c r="G149" s="79" t="str">
        <f>VLOOKUP(A149,'PAI 2025 GPS rempl2)'!$E$4:$L$504,8,0)</f>
        <v>N/A</v>
      </c>
      <c r="H149" s="79" t="str">
        <f>VLOOKUP(A149,'PAI 2025 GPS rempl2)'!$A$4:$V$504,15,0)</f>
        <v>Decidir las clases de registro de signos distintivos sin oposición radicadas entre el 1 de enero de 2025 y 30 de junio de 2025, cuyo stock se calcula que sea de 22.393, excepto los casos detenidos.  (Reporte de indicador generado en Tableau o Power BI)</v>
      </c>
      <c r="I149" s="79">
        <f>VLOOKUP(A149,'PAI 2025 GPS rempl2)'!$A$4:$V$504,17,0)</f>
        <v>70</v>
      </c>
      <c r="J149" s="79" t="str">
        <f>VLOOKUP(A149,'PAI 2025 GPS rempl2)'!$A$4:$V$504,18,0)</f>
        <v>Porcentual</v>
      </c>
      <c r="K149" s="159">
        <f>VLOOKUP(A149,'PAI 2025 GPS rempl2)'!$A$4:$V$504,20,0)</f>
        <v>45870</v>
      </c>
      <c r="L149" s="159">
        <f>VLOOKUP(A149,'PAI 2025 GPS rempl2)'!$A$4:$V$504,21,0)</f>
        <v>46022</v>
      </c>
      <c r="M149" s="79" t="str">
        <f>VLOOKUP(A149,'PAI 2025 GPS rempl2)'!$A$4:$V$504,22,0)</f>
        <v>2010-DIRECCION DE SIGNOS DISTINTIVOS</v>
      </c>
      <c r="N149" s="79"/>
      <c r="O149" s="79"/>
      <c r="P149" s="79"/>
      <c r="Q149" s="79"/>
      <c r="S149" s="78" t="s">
        <v>745</v>
      </c>
      <c r="T149" s="78" t="str">
        <f>VLOOKUP(A149,'PAI 2025 GPS rempl2)'!$A$3:$E$505,4,0)</f>
        <v>Actividad propia</v>
      </c>
      <c r="U149" s="79" t="s">
        <v>1517</v>
      </c>
      <c r="V149" s="30">
        <f>VLOOKUP(S149,'PAI 2025 GPS rempl2)'!$E$4:$P$504,12,0)</f>
        <v>20</v>
      </c>
      <c r="W149" s="145" t="e">
        <f>+(V149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50" spans="1:24" x14ac:dyDescent="0.25">
      <c r="A150" s="78" t="s">
        <v>746</v>
      </c>
      <c r="B150" s="78" t="str">
        <f>VLOOKUP(A150,'PAI 2025 GPS rempl2)'!$A$3:$E$505,4,0)</f>
        <v>Producto</v>
      </c>
      <c r="C150" s="79" t="s">
        <v>1527</v>
      </c>
      <c r="D150" s="79" t="s">
        <v>1526</v>
      </c>
      <c r="E150" s="79" t="s">
        <v>747</v>
      </c>
      <c r="F150" s="79" t="s">
        <v>12</v>
      </c>
      <c r="G150" s="79" t="str">
        <f>VLOOKUP(A150,'PAI 2025 GPS rempl2)'!$E$4:$L$504,8,0)</f>
        <v>N/A</v>
      </c>
      <c r="H150" s="79" t="str">
        <f>VLOOKUP(A150,'PAI 2025 GPS rempl2)'!$A$4:$V$504,15,0)</f>
        <v>Contenidos estratégicos y accesibles para la ciudadanía sobre signos distintivos notorios y denominaciones de origen protegidas de productos colombianos, publicado (Captura de pantalla de las publicaciones)</v>
      </c>
      <c r="I150" s="79">
        <f>VLOOKUP(A150,'PAI 2025 GPS rempl2)'!$A$4:$V$504,17,0)</f>
        <v>2</v>
      </c>
      <c r="J150" s="79" t="str">
        <f>VLOOKUP(A150,'PAI 2025 GPS rempl2)'!$A$4:$V$504,18,0)</f>
        <v>Númerica</v>
      </c>
      <c r="K150" s="159">
        <f>VLOOKUP(A150,'PAI 2025 GPS rempl2)'!$A$4:$V$504,20,0)</f>
        <v>45691</v>
      </c>
      <c r="L150" s="159">
        <f>VLOOKUP(A150,'PAI 2025 GPS rempl2)'!$A$4:$V$504,21,0)</f>
        <v>45884</v>
      </c>
      <c r="M150" s="79" t="str">
        <f>VLOOKUP(A150,'PAI 2025 GPS rempl2)'!$A$4:$V$504,22,0)</f>
        <v>20-OFICINA DE TECNOLOGÍA E INFORMÁTICA;
2010-DIRECCION DE SIGNOS DISTINTIVOS;
73-GRUPO DE TRABAJO DE COMUNICACION</v>
      </c>
      <c r="N150" s="79" t="s">
        <v>1390</v>
      </c>
      <c r="O150" s="79" t="s">
        <v>1391</v>
      </c>
      <c r="P150" s="79" t="s">
        <v>1551</v>
      </c>
      <c r="Q150" s="79" t="s">
        <v>1487</v>
      </c>
      <c r="S150" s="78" t="s">
        <v>746</v>
      </c>
      <c r="T150" s="78" t="str">
        <f>VLOOKUP(A150,'PAI 2025 GPS rempl2)'!$A$3:$E$505,4,0)</f>
        <v>Producto</v>
      </c>
      <c r="U150" s="79" t="s">
        <v>1527</v>
      </c>
      <c r="V150" s="30">
        <f>VLOOKUP(S150,'PAI 2025 GPS rempl2)'!$E$4:$P$504,12,0)</f>
        <v>5</v>
      </c>
      <c r="W150" s="30">
        <f>+(V150*100)/($V$150+$V$168+$V$174+$V$177+$V$183+$V$190+$V$199+$V$336+$V$342+$V$430+$V$463)</f>
        <v>2.6315789473684212</v>
      </c>
    </row>
    <row r="151" spans="1:24" x14ac:dyDescent="0.25">
      <c r="A151" s="78" t="s">
        <v>750</v>
      </c>
      <c r="B151" s="78" t="str">
        <f>VLOOKUP(A151,'PAI 2025 GPS rempl2)'!$A$3:$E$505,4,0)</f>
        <v>Actividad propia</v>
      </c>
      <c r="C151" s="79" t="s">
        <v>1527</v>
      </c>
      <c r="D151" s="79" t="s">
        <v>1526</v>
      </c>
      <c r="E151" s="79" t="s">
        <v>747</v>
      </c>
      <c r="F151" s="79"/>
      <c r="G151" s="79" t="str">
        <f>VLOOKUP(A151,'PAI 2025 GPS rempl2)'!$E$4:$L$504,8,0)</f>
        <v>N/A</v>
      </c>
      <c r="H151" s="79" t="str">
        <f>VLOOKUP(A151,'PAI 2025 GPS rempl2)'!$A$4:$V$504,15,0)</f>
        <v>Preparar y enviar la información correspondiente al listado de signos distintivos declarados como notorios y la de denominaciones de origen protegidas de productos colombianos. (Correo electrónico de envió de la información)</v>
      </c>
      <c r="I151" s="79">
        <f>VLOOKUP(A151,'PAI 2025 GPS rempl2)'!$A$4:$V$504,17,0)</f>
        <v>2</v>
      </c>
      <c r="J151" s="79" t="str">
        <f>VLOOKUP(A151,'PAI 2025 GPS rempl2)'!$A$4:$V$504,18,0)</f>
        <v>Númerica</v>
      </c>
      <c r="K151" s="159">
        <f>VLOOKUP(A151,'PAI 2025 GPS rempl2)'!$A$4:$V$504,20,0)</f>
        <v>45691</v>
      </c>
      <c r="L151" s="159">
        <f>VLOOKUP(A151,'PAI 2025 GPS rempl2)'!$A$4:$V$504,21,0)</f>
        <v>45744</v>
      </c>
      <c r="M151" s="79" t="str">
        <f>VLOOKUP(A151,'PAI 2025 GPS rempl2)'!$A$4:$V$504,22,0)</f>
        <v>2010-DIRECCION DE SIGNOS DISTINTIVOS</v>
      </c>
      <c r="N151" s="79"/>
      <c r="O151" s="79"/>
      <c r="P151" s="79"/>
      <c r="Q151" s="79"/>
      <c r="S151" s="78" t="s">
        <v>750</v>
      </c>
      <c r="T151" s="78" t="str">
        <f>VLOOKUP(A151,'PAI 2025 GPS rempl2)'!$A$3:$E$505,4,0)</f>
        <v>Actividad propia</v>
      </c>
      <c r="U151" s="79" t="s">
        <v>1527</v>
      </c>
      <c r="V151" s="30">
        <f>VLOOKUP(S151,'PAI 2025 GPS rempl2)'!$E$4:$P$504,12,0)</f>
        <v>30</v>
      </c>
      <c r="W151" s="30">
        <f>+(V151*100)/($V$151+$V$153+$V$154+$V$155+$V$169+$V$170+$V$171+$V$172+$V$173+$V$175+$V$176+$V$178+$V$179+$V$180+$V$181+$V$182+$V$184+$V$185+$V$186+$V$187+$V$188+$V$189+$V$191+$V$192+$V$193+$V$194+$V$200+$V$201+$V$337+$V$339+$V$341+$V$343+$V$344+$V$431+$V$432+$V$433+$V$434+$V$464+$V$465)</f>
        <v>2.7272727272727271</v>
      </c>
      <c r="X151" s="30">
        <v>1100</v>
      </c>
    </row>
    <row r="152" spans="1:24" x14ac:dyDescent="0.25">
      <c r="A152" s="78" t="s">
        <v>752</v>
      </c>
      <c r="B152" s="78" t="str">
        <f>VLOOKUP(A152,'PAI 2025 GPS rempl2)'!$A$3:$E$505,4,0)</f>
        <v>Actividad sin participación</v>
      </c>
      <c r="C152" s="79" t="s">
        <v>1527</v>
      </c>
      <c r="D152" s="79" t="s">
        <v>1526</v>
      </c>
      <c r="E152" s="79" t="s">
        <v>747</v>
      </c>
      <c r="F152" s="79"/>
      <c r="G152" s="79" t="str">
        <f>VLOOKUP(A152,'PAI 2025 GPS rempl2)'!$E$4:$L$504,8,0)</f>
        <v>N/A</v>
      </c>
      <c r="H152" s="79" t="str">
        <f>VLOOKUP(A152,'PAI 2025 GPS rempl2)'!$A$4:$V$504,15,0)</f>
        <v>Revisar el contenido correspondiente  al listado de signos distintivos declarados como notorios y el de las denominaciones de origen protegidas de productos colombianos, y formular eventuales observaciones.  (Correo electrónico enviado)</v>
      </c>
      <c r="I152" s="79">
        <f>VLOOKUP(A152,'PAI 2025 GPS rempl2)'!$A$4:$V$504,17,0)</f>
        <v>2</v>
      </c>
      <c r="J152" s="79" t="str">
        <f>VLOOKUP(A152,'PAI 2025 GPS rempl2)'!$A$4:$V$504,18,0)</f>
        <v>Númerica</v>
      </c>
      <c r="K152" s="159">
        <f>VLOOKUP(A152,'PAI 2025 GPS rempl2)'!$A$4:$V$504,20,0)</f>
        <v>45747</v>
      </c>
      <c r="L152" s="159">
        <f>VLOOKUP(A152,'PAI 2025 GPS rempl2)'!$A$4:$V$504,21,0)</f>
        <v>45768</v>
      </c>
      <c r="M152" s="79" t="str">
        <f>VLOOKUP(A152,'PAI 2025 GPS rempl2)'!$A$4:$V$504,22,0)</f>
        <v>73-GRUPO DE TRABAJO DE COMUNICACION</v>
      </c>
      <c r="N152" s="79"/>
      <c r="O152" s="79"/>
      <c r="P152" s="79"/>
      <c r="Q152" s="79"/>
      <c r="S152" s="78" t="s">
        <v>752</v>
      </c>
      <c r="T152" s="78" t="str">
        <f>VLOOKUP(A152,'PAI 2025 GPS rempl2)'!$A$3:$E$505,4,0)</f>
        <v>Actividad sin participación</v>
      </c>
      <c r="U152" s="79" t="s">
        <v>1527</v>
      </c>
      <c r="V152" s="30">
        <f>VLOOKUP(S152,'PAI 2025 GPS rempl2)'!$E$4:$P$504,12,0)</f>
        <v>0</v>
      </c>
      <c r="W152" s="30">
        <f t="shared" ref="W152" si="10">+(V152*100)/1100</f>
        <v>0</v>
      </c>
    </row>
    <row r="153" spans="1:24" x14ac:dyDescent="0.25">
      <c r="A153" s="78" t="s">
        <v>754</v>
      </c>
      <c r="B153" s="78" t="str">
        <f>VLOOKUP(A153,'PAI 2025 GPS rempl2)'!$A$3:$E$505,4,0)</f>
        <v>Actividad propia</v>
      </c>
      <c r="C153" s="79" t="s">
        <v>1527</v>
      </c>
      <c r="D153" s="79" t="s">
        <v>1526</v>
      </c>
      <c r="E153" s="79" t="s">
        <v>747</v>
      </c>
      <c r="F153" s="79"/>
      <c r="G153" s="79" t="str">
        <f>VLOOKUP(A153,'PAI 2025 GPS rempl2)'!$E$4:$L$504,8,0)</f>
        <v>N/A</v>
      </c>
      <c r="H153" s="79" t="str">
        <f>VLOOKUP(A153,'PAI 2025 GPS rempl2)'!$A$4:$V$504,15,0)</f>
        <v>Ajustar el contenido correspondiente  al listado de signos distintivos declarados como notorios y el de las denominaciones de origen protegidas de productos colombianos  (Correo electrónico de envió de la información)</v>
      </c>
      <c r="I153" s="79">
        <f>VLOOKUP(A153,'PAI 2025 GPS rempl2)'!$A$4:$V$504,17,0)</f>
        <v>2</v>
      </c>
      <c r="J153" s="79" t="str">
        <f>VLOOKUP(A153,'PAI 2025 GPS rempl2)'!$A$4:$V$504,18,0)</f>
        <v>Númerica</v>
      </c>
      <c r="K153" s="159">
        <f>VLOOKUP(A153,'PAI 2025 GPS rempl2)'!$A$4:$V$504,20,0)</f>
        <v>45769</v>
      </c>
      <c r="L153" s="159">
        <f>VLOOKUP(A153,'PAI 2025 GPS rempl2)'!$A$4:$V$504,21,0)</f>
        <v>45777</v>
      </c>
      <c r="M153" s="79" t="str">
        <f>VLOOKUP(A153,'PAI 2025 GPS rempl2)'!$A$4:$V$504,22,0)</f>
        <v>2010-DIRECCION DE SIGNOS DISTINTIVOS</v>
      </c>
      <c r="N153" s="79"/>
      <c r="O153" s="79"/>
      <c r="P153" s="79"/>
      <c r="Q153" s="79"/>
      <c r="S153" s="78" t="s">
        <v>754</v>
      </c>
      <c r="T153" s="78" t="str">
        <f>VLOOKUP(A153,'PAI 2025 GPS rempl2)'!$A$3:$E$505,4,0)</f>
        <v>Actividad propia</v>
      </c>
      <c r="U153" s="79" t="s">
        <v>1527</v>
      </c>
      <c r="V153" s="30">
        <f>VLOOKUP(S153,'PAI 2025 GPS rempl2)'!$E$4:$P$504,12,0)</f>
        <v>20</v>
      </c>
      <c r="W153" s="30">
        <f>+(V153*100)/($V$151+$V$153+$V$154+$V$155+$V$169+$V$170+$V$171+$V$172+$V$173+$V$175+$V$176+$V$178+$V$179+$V$180+$V$181+$V$182+$V$184+$V$185+$V$186+$V$187+$V$188+$V$189+$V$191+$V$192+$V$193+$V$194+$V$200+$V$201+$V$337+$V$339+$V$341+$V$343+$V$344+$V$431+$V$432+$V$433+$V$434+$V$464+$V$465)</f>
        <v>1.8181818181818181</v>
      </c>
    </row>
    <row r="154" spans="1:24" x14ac:dyDescent="0.25">
      <c r="A154" s="78" t="s">
        <v>756</v>
      </c>
      <c r="B154" s="78" t="str">
        <f>VLOOKUP(A154,'PAI 2025 GPS rempl2)'!$A$3:$E$505,4,0)</f>
        <v>Actividad propia</v>
      </c>
      <c r="C154" s="79" t="s">
        <v>1527</v>
      </c>
      <c r="D154" s="79" t="s">
        <v>1526</v>
      </c>
      <c r="E154" s="79" t="s">
        <v>747</v>
      </c>
      <c r="F154" s="79"/>
      <c r="G154" s="79" t="str">
        <f>VLOOKUP(A154,'PAI 2025 GPS rempl2)'!$E$4:$L$504,8,0)</f>
        <v>N/A</v>
      </c>
      <c r="H154" s="79" t="str">
        <f>VLOOKUP(A154,'PAI 2025 GPS rempl2)'!$A$4:$V$504,15,0)</f>
        <v>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v>
      </c>
      <c r="I154" s="79">
        <f>VLOOKUP(A154,'PAI 2025 GPS rempl2)'!$A$4:$V$504,17,0)</f>
        <v>2</v>
      </c>
      <c r="J154" s="79" t="str">
        <f>VLOOKUP(A154,'PAI 2025 GPS rempl2)'!$A$4:$V$504,18,0)</f>
        <v>Númerica</v>
      </c>
      <c r="K154" s="159">
        <f>VLOOKUP(A154,'PAI 2025 GPS rempl2)'!$A$4:$V$504,20,0)</f>
        <v>45782</v>
      </c>
      <c r="L154" s="159">
        <f>VLOOKUP(A154,'PAI 2025 GPS rempl2)'!$A$4:$V$504,21,0)</f>
        <v>45800</v>
      </c>
      <c r="M154" s="79" t="str">
        <f>VLOOKUP(A154,'PAI 2025 GPS rempl2)'!$A$4:$V$504,22,0)</f>
        <v>2010-DIRECCION DE SIGNOS DISTINTIVOS;
73-GRUPO DE TRABAJO DE COMUNICACION</v>
      </c>
      <c r="N154" s="79"/>
      <c r="O154" s="79"/>
      <c r="P154" s="79"/>
      <c r="Q154" s="79"/>
      <c r="S154" s="78" t="s">
        <v>756</v>
      </c>
      <c r="T154" s="78" t="str">
        <f>VLOOKUP(A154,'PAI 2025 GPS rempl2)'!$A$3:$E$505,4,0)</f>
        <v>Actividad propia</v>
      </c>
      <c r="U154" s="79" t="s">
        <v>1527</v>
      </c>
      <c r="V154" s="30">
        <f>VLOOKUP(S154,'PAI 2025 GPS rempl2)'!$E$4:$P$504,12,0)</f>
        <v>20</v>
      </c>
      <c r="W154" s="30">
        <f>+(V154*100)/($V$151+$V$153+$V$154+$V$155+$V$169+$V$170+$V$171+$V$172+$V$173+$V$175+$V$176+$V$178+$V$179+$V$180+$V$181+$V$182+$V$184+$V$185+$V$186+$V$187+$V$188+$V$189+$V$191+$V$192+$V$193+$V$194+$V$200+$V$201+$V$337+$V$339+$V$341+$V$343+$V$344+$V$431+$V$432+$V$433+$V$434+$V$464+$V$465)</f>
        <v>1.8181818181818181</v>
      </c>
    </row>
    <row r="155" spans="1:24" x14ac:dyDescent="0.25">
      <c r="A155" s="78" t="s">
        <v>759</v>
      </c>
      <c r="B155" s="78" t="str">
        <f>VLOOKUP(A155,'PAI 2025 GPS rempl2)'!$A$3:$E$505,4,0)</f>
        <v>Actividad propia</v>
      </c>
      <c r="C155" s="79" t="s">
        <v>1527</v>
      </c>
      <c r="D155" s="79" t="s">
        <v>1526</v>
      </c>
      <c r="E155" s="79" t="s">
        <v>747</v>
      </c>
      <c r="F155" s="79"/>
      <c r="G155" s="79" t="str">
        <f>VLOOKUP(A155,'PAI 2025 GPS rempl2)'!$E$4:$L$504,8,0)</f>
        <v>N/A</v>
      </c>
      <c r="H155" s="79" t="str">
        <f>VLOOKUP(A155,'PAI 2025 GPS rempl2)'!$A$4:$V$504,15,0)</f>
        <v>Desarrollar los micrositios y publicar la información de signos declarados como notorios y de las denominaciones de origen protegidas de productos colombianos. (Captura de pantalla de la publicación)</v>
      </c>
      <c r="I155" s="79">
        <f>VLOOKUP(A155,'PAI 2025 GPS rempl2)'!$A$4:$V$504,17,0)</f>
        <v>2</v>
      </c>
      <c r="J155" s="79" t="str">
        <f>VLOOKUP(A155,'PAI 2025 GPS rempl2)'!$A$4:$V$504,18,0)</f>
        <v>Númerica</v>
      </c>
      <c r="K155" s="159">
        <f>VLOOKUP(A155,'PAI 2025 GPS rempl2)'!$A$4:$V$504,20,0)</f>
        <v>45803</v>
      </c>
      <c r="L155" s="159">
        <f>VLOOKUP(A155,'PAI 2025 GPS rempl2)'!$A$4:$V$504,21,0)</f>
        <v>45884</v>
      </c>
      <c r="M155" s="79" t="str">
        <f>VLOOKUP(A155,'PAI 2025 GPS rempl2)'!$A$4:$V$504,22,0)</f>
        <v>20-OFICINA DE TECNOLOGÍA E INFORMÁTICA;
2010-DIRECCION DE SIGNOS DISTINTIVOS</v>
      </c>
      <c r="N155" s="79"/>
      <c r="O155" s="79"/>
      <c r="P155" s="79"/>
      <c r="Q155" s="79"/>
      <c r="S155" s="78" t="s">
        <v>759</v>
      </c>
      <c r="T155" s="78" t="str">
        <f>VLOOKUP(A155,'PAI 2025 GPS rempl2)'!$A$3:$E$505,4,0)</f>
        <v>Actividad propia</v>
      </c>
      <c r="U155" s="79" t="s">
        <v>1527</v>
      </c>
      <c r="V155" s="30">
        <f>VLOOKUP(S155,'PAI 2025 GPS rempl2)'!$E$4:$P$504,12,0)</f>
        <v>30</v>
      </c>
      <c r="W155" s="30">
        <f>+(V155*100)/($V$151+$V$153+$V$154+$V$155+$V$169+$V$170+$V$171+$V$172+$V$173+$V$175+$V$176+$V$178+$V$179+$V$180+$V$181+$V$182+$V$184+$V$185+$V$186+$V$187+$V$188+$V$189+$V$191+$V$192+$V$193+$V$194+$V$200+$V$201+$V$337+$V$339+$V$341+$V$343+$V$344+$V$431+$V$432+$V$433+$V$434+$V$464+$V$465)</f>
        <v>2.7272727272727271</v>
      </c>
    </row>
    <row r="156" spans="1:24" x14ac:dyDescent="0.25">
      <c r="A156" s="78" t="s">
        <v>763</v>
      </c>
      <c r="B156" s="78" t="str">
        <f>VLOOKUP(A156,'PAI 2025 GPS rempl2)'!$A$3:$E$505,4,0)</f>
        <v>Producto</v>
      </c>
      <c r="C156" s="79" t="s">
        <v>1517</v>
      </c>
      <c r="D156" s="79" t="s">
        <v>1528</v>
      </c>
      <c r="E156" s="79" t="s">
        <v>1437</v>
      </c>
      <c r="F156" s="79" t="s">
        <v>12</v>
      </c>
      <c r="G156" s="79" t="str">
        <f>VLOOKUP(A156,'PAI 2025 GPS rempl2)'!$E$4:$L$504,8,0)</f>
        <v>N/A</v>
      </c>
      <c r="H156" s="79" t="str">
        <f>VLOOKUP(A156,'PAI 2025 GPS rempl2)'!$A$4:$V$504,15,0)</f>
        <v>Estrategia de divulgación de la herramienta “Buscador de Conceptos”, para promover la consulta por parte de los Grupos de Interés, ejecutada. (capturas de pantalla de la publicación de la campaña/único entregable)</v>
      </c>
      <c r="I156" s="79">
        <f>VLOOKUP(A156,'PAI 2025 GPS rempl2)'!$A$4:$V$504,17,0)</f>
        <v>1</v>
      </c>
      <c r="J156" s="79" t="str">
        <f>VLOOKUP(A156,'PAI 2025 GPS rempl2)'!$A$4:$V$504,18,0)</f>
        <v>Númerica</v>
      </c>
      <c r="K156" s="159">
        <f>VLOOKUP(A156,'PAI 2025 GPS rempl2)'!$A$4:$V$504,20,0)</f>
        <v>45684</v>
      </c>
      <c r="L156" s="159">
        <f>VLOOKUP(A156,'PAI 2025 GPS rempl2)'!$A$4:$V$504,21,0)</f>
        <v>46001</v>
      </c>
      <c r="M156" s="79" t="str">
        <f>VLOOKUP(A156,'PAI 2025 GPS rempl2)'!$A$4:$V$504,22,0)</f>
        <v>73-GRUPO DE TRABAJO DE COMUNICACION;
13-GRUPO DE TRABAJO DE CONCEPTOS Y APOYO LEGAL</v>
      </c>
      <c r="N156" s="79" t="s">
        <v>1390</v>
      </c>
      <c r="O156" s="79" t="s">
        <v>1391</v>
      </c>
      <c r="P156" s="79">
        <v>0</v>
      </c>
      <c r="Q156" s="79" t="s">
        <v>1487</v>
      </c>
      <c r="S156" s="78" t="s">
        <v>763</v>
      </c>
      <c r="T156" s="78" t="str">
        <f>VLOOKUP(A156,'PAI 2025 GPS rempl2)'!$A$3:$E$505,4,0)</f>
        <v>Producto</v>
      </c>
      <c r="U156" s="79" t="s">
        <v>1517</v>
      </c>
      <c r="V156" s="30">
        <f>VLOOKUP(S156,'PAI 2025 GPS rempl2)'!$E$4:$P$504,12,0)</f>
        <v>100</v>
      </c>
      <c r="W156" s="143">
        <f>(V156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4.4843049327354256</v>
      </c>
    </row>
    <row r="157" spans="1:24" x14ac:dyDescent="0.25">
      <c r="A157" s="78" t="s">
        <v>766</v>
      </c>
      <c r="B157" s="78" t="str">
        <f>VLOOKUP(A157,'PAI 2025 GPS rempl2)'!$A$3:$E$505,4,0)</f>
        <v>Actividad propia</v>
      </c>
      <c r="C157" s="79" t="s">
        <v>1517</v>
      </c>
      <c r="D157" s="79" t="s">
        <v>1528</v>
      </c>
      <c r="E157" s="79" t="s">
        <v>1437</v>
      </c>
      <c r="F157" s="79"/>
      <c r="G157" s="79" t="str">
        <f>VLOOKUP(A157,'PAI 2025 GPS rempl2)'!$E$4:$L$504,8,0)</f>
        <v>N/A</v>
      </c>
      <c r="H157" s="79" t="str">
        <f>VLOOKUP(A157,'PAI 2025 GPS rempl2)'!$A$4:$V$504,15,0)</f>
        <v>Elaborar y remitir al Grupo de Comunicaciones el Brief con la propuesta de la estrategia de divulgación del "Buscador de Conceptos" (Correo electrónico con Brief diligenciado / único entregable)</v>
      </c>
      <c r="I157" s="79">
        <f>VLOOKUP(A157,'PAI 2025 GPS rempl2)'!$A$4:$V$504,17,0)</f>
        <v>1</v>
      </c>
      <c r="J157" s="79" t="str">
        <f>VLOOKUP(A157,'PAI 2025 GPS rempl2)'!$A$4:$V$504,18,0)</f>
        <v>Númerica</v>
      </c>
      <c r="K157" s="159">
        <f>VLOOKUP(A157,'PAI 2025 GPS rempl2)'!$A$4:$V$504,20,0)</f>
        <v>45684</v>
      </c>
      <c r="L157" s="159">
        <f>VLOOKUP(A157,'PAI 2025 GPS rempl2)'!$A$4:$V$504,21,0)</f>
        <v>45716</v>
      </c>
      <c r="M157" s="79" t="str">
        <f>VLOOKUP(A157,'PAI 2025 GPS rempl2)'!$A$4:$V$504,22,0)</f>
        <v>13-GRUPO DE TRABAJO DE CONCEPTOS Y APOYO LEGAL</v>
      </c>
      <c r="N157" s="79"/>
      <c r="O157" s="79"/>
      <c r="P157" s="79"/>
      <c r="Q157" s="79"/>
      <c r="S157" s="78" t="s">
        <v>766</v>
      </c>
      <c r="T157" s="78" t="str">
        <f>VLOOKUP(A157,'PAI 2025 GPS rempl2)'!$A$3:$E$505,4,0)</f>
        <v>Actividad propia</v>
      </c>
      <c r="U157" s="79" t="s">
        <v>1517</v>
      </c>
      <c r="V157" s="30">
        <f>VLOOKUP(S157,'PAI 2025 GPS rempl2)'!$E$4:$P$504,12,0)</f>
        <v>100</v>
      </c>
      <c r="W157" s="145" t="e">
        <f>+(V157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58" spans="1:24" x14ac:dyDescent="0.25">
      <c r="A158" s="78" t="s">
        <v>768</v>
      </c>
      <c r="B158" s="78" t="str">
        <f>VLOOKUP(A158,'PAI 2025 GPS rempl2)'!$A$3:$E$505,4,0)</f>
        <v>Actividad sin participación</v>
      </c>
      <c r="C158" s="79" t="s">
        <v>1517</v>
      </c>
      <c r="D158" s="79" t="s">
        <v>1528</v>
      </c>
      <c r="E158" s="79" t="s">
        <v>1437</v>
      </c>
      <c r="F158" s="79"/>
      <c r="G158" s="79" t="str">
        <f>VLOOKUP(A158,'PAI 2025 GPS rempl2)'!$E$4:$L$504,8,0)</f>
        <v>N/A</v>
      </c>
      <c r="H158" s="79" t="str">
        <f>VLOOKUP(A158,'PAI 2025 GPS rempl2)'!$A$4:$V$504,15,0)</f>
        <v>Elaborar y presentar el concepto gráfico y racional de la estrategia de divulgación y sus diferentes ejes temáticos. (Un correo electrónico con Documento en el que se observe el concepto gráfico y racional de laestrategia de divulgación  y sus diferentes ejes temáticos / único entregable)</v>
      </c>
      <c r="I158" s="79">
        <f>VLOOKUP(A158,'PAI 2025 GPS rempl2)'!$A$4:$V$504,17,0)</f>
        <v>1</v>
      </c>
      <c r="J158" s="79" t="str">
        <f>VLOOKUP(A158,'PAI 2025 GPS rempl2)'!$A$4:$V$504,18,0)</f>
        <v>Númerica</v>
      </c>
      <c r="K158" s="159">
        <f>VLOOKUP(A158,'PAI 2025 GPS rempl2)'!$A$4:$V$504,20,0)</f>
        <v>45719</v>
      </c>
      <c r="L158" s="159">
        <f>VLOOKUP(A158,'PAI 2025 GPS rempl2)'!$A$4:$V$504,21,0)</f>
        <v>45777</v>
      </c>
      <c r="M158" s="79" t="str">
        <f>VLOOKUP(A158,'PAI 2025 GPS rempl2)'!$A$4:$V$504,22,0)</f>
        <v>73-GRUPO DE TRABAJO DE COMUNICACION</v>
      </c>
      <c r="N158" s="79"/>
      <c r="O158" s="79"/>
      <c r="P158" s="79"/>
      <c r="Q158" s="79"/>
      <c r="S158" s="78" t="s">
        <v>768</v>
      </c>
      <c r="T158" s="78" t="str">
        <f>VLOOKUP(A158,'PAI 2025 GPS rempl2)'!$A$3:$E$505,4,0)</f>
        <v>Actividad sin participación</v>
      </c>
      <c r="U158" s="79" t="s">
        <v>1517</v>
      </c>
      <c r="V158" s="30">
        <f>VLOOKUP(S158,'PAI 2025 GPS rempl2)'!$E$4:$P$504,12,0)</f>
        <v>0</v>
      </c>
      <c r="W158" s="30">
        <f>+V158</f>
        <v>0</v>
      </c>
    </row>
    <row r="159" spans="1:24" x14ac:dyDescent="0.25">
      <c r="A159" s="78" t="s">
        <v>770</v>
      </c>
      <c r="B159" s="78" t="str">
        <f>VLOOKUP(A159,'PAI 2025 GPS rempl2)'!$A$3:$E$505,4,0)</f>
        <v>Actividad sin participación</v>
      </c>
      <c r="C159" s="79" t="s">
        <v>1517</v>
      </c>
      <c r="D159" s="79" t="s">
        <v>1528</v>
      </c>
      <c r="E159" s="79" t="s">
        <v>1437</v>
      </c>
      <c r="F159" s="79"/>
      <c r="G159" s="79" t="str">
        <f>VLOOKUP(A159,'PAI 2025 GPS rempl2)'!$E$4:$L$504,8,0)</f>
        <v>N/A</v>
      </c>
      <c r="H159" s="79" t="str">
        <f>VLOOKUP(A159,'PAI 2025 GPS rempl2)'!$A$4:$V$504,15,0)</f>
        <v>Ejecutar la estrategia de divulgación a través de los canales de comunicación d ela Entidad.  (capturas de pantalla de la publicación de estrategia de divulgación/único entregable)</v>
      </c>
      <c r="I159" s="79">
        <f>VLOOKUP(A159,'PAI 2025 GPS rempl2)'!$A$4:$V$504,17,0)</f>
        <v>1</v>
      </c>
      <c r="J159" s="79" t="str">
        <f>VLOOKUP(A159,'PAI 2025 GPS rempl2)'!$A$4:$V$504,18,0)</f>
        <v>Porcentual</v>
      </c>
      <c r="K159" s="159">
        <f>VLOOKUP(A159,'PAI 2025 GPS rempl2)'!$A$4:$V$504,20,0)</f>
        <v>45748</v>
      </c>
      <c r="L159" s="159">
        <f>VLOOKUP(A159,'PAI 2025 GPS rempl2)'!$A$4:$V$504,21,0)</f>
        <v>46001</v>
      </c>
      <c r="M159" s="79" t="str">
        <f>VLOOKUP(A159,'PAI 2025 GPS rempl2)'!$A$4:$V$504,22,0)</f>
        <v>73-GRUPO DE TRABAJO DE COMUNICACION</v>
      </c>
      <c r="N159" s="79"/>
      <c r="O159" s="79"/>
      <c r="P159" s="79"/>
      <c r="Q159" s="79"/>
      <c r="S159" s="78" t="s">
        <v>770</v>
      </c>
      <c r="T159" s="78" t="str">
        <f>VLOOKUP(A159,'PAI 2025 GPS rempl2)'!$A$3:$E$505,4,0)</f>
        <v>Actividad sin participación</v>
      </c>
      <c r="U159" s="79" t="s">
        <v>1517</v>
      </c>
      <c r="V159" s="30">
        <f>VLOOKUP(S159,'PAI 2025 GPS rempl2)'!$E$4:$P$504,12,0)</f>
        <v>0</v>
      </c>
      <c r="W159" s="30">
        <f>+V159</f>
        <v>0</v>
      </c>
    </row>
    <row r="160" spans="1:24" x14ac:dyDescent="0.25">
      <c r="A160" s="78" t="s">
        <v>773</v>
      </c>
      <c r="B160" s="78" t="str">
        <f>VLOOKUP(A160,'PAI 2025 GPS rempl2)'!$A$3:$E$505,4,0)</f>
        <v>Producto</v>
      </c>
      <c r="C160" s="79" t="s">
        <v>1517</v>
      </c>
      <c r="D160" s="79" t="s">
        <v>1528</v>
      </c>
      <c r="E160" s="79" t="s">
        <v>1437</v>
      </c>
      <c r="F160" s="79" t="s">
        <v>59</v>
      </c>
      <c r="G160" s="79" t="str">
        <f>VLOOKUP(A160,'PAI 2025 GPS rempl2)'!$E$4:$L$504,8,0)</f>
        <v>N/A</v>
      </c>
      <c r="H160" s="79" t="str">
        <f>VLOOKUP(A160,'PAI 2025 GPS rempl2)'!$A$4:$V$504,15,0)</f>
        <v>Proyecto(s) de acto(s) administrativo(s) a través del cual se ordenará la depuración normativa de la SIC, elaborado(s) y presentados (s) (Proyecto(s) de acto(s) de depuración elaborado(s)/único entregable)</v>
      </c>
      <c r="I160" s="79">
        <f>VLOOKUP(A160,'PAI 2025 GPS rempl2)'!$A$4:$V$504,17,0)</f>
        <v>100</v>
      </c>
      <c r="J160" s="79" t="str">
        <f>VLOOKUP(A160,'PAI 2025 GPS rempl2)'!$A$4:$V$504,18,0)</f>
        <v>Porcentual</v>
      </c>
      <c r="K160" s="159">
        <f>VLOOKUP(A160,'PAI 2025 GPS rempl2)'!$A$4:$V$504,20,0)</f>
        <v>45687</v>
      </c>
      <c r="L160" s="159">
        <f>VLOOKUP(A160,'PAI 2025 GPS rempl2)'!$A$4:$V$504,21,0)</f>
        <v>45849</v>
      </c>
      <c r="M160" s="79" t="str">
        <f>VLOOKUP(A160,'PAI 2025 GPS rempl2)'!$A$4:$V$504,22,0)</f>
        <v>12-GRUPO DE TRABAJO DE REGULACIÓN</v>
      </c>
      <c r="N160" s="79" t="s">
        <v>1731</v>
      </c>
      <c r="O160" s="79" t="s">
        <v>1389</v>
      </c>
      <c r="P160" s="79">
        <v>0</v>
      </c>
      <c r="Q160" s="79" t="s">
        <v>1487</v>
      </c>
      <c r="S160" s="78" t="s">
        <v>773</v>
      </c>
      <c r="T160" s="78" t="str">
        <f>VLOOKUP(A160,'PAI 2025 GPS rempl2)'!$A$3:$E$505,4,0)</f>
        <v>Producto</v>
      </c>
      <c r="U160" s="79" t="s">
        <v>1517</v>
      </c>
      <c r="V160" s="30">
        <f>VLOOKUP(S160,'PAI 2025 GPS rempl2)'!$E$4:$P$504,12,0)</f>
        <v>100</v>
      </c>
      <c r="W160" s="143">
        <f>(V160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4.4843049327354256</v>
      </c>
    </row>
    <row r="161" spans="1:23" x14ac:dyDescent="0.25">
      <c r="A161" s="78" t="s">
        <v>775</v>
      </c>
      <c r="B161" s="78" t="str">
        <f>VLOOKUP(A161,'PAI 2025 GPS rempl2)'!$A$3:$E$505,4,0)</f>
        <v>Actividad propia</v>
      </c>
      <c r="C161" s="79" t="s">
        <v>1517</v>
      </c>
      <c r="D161" s="79" t="s">
        <v>1528</v>
      </c>
      <c r="E161" s="79" t="s">
        <v>1437</v>
      </c>
      <c r="F161" s="79"/>
      <c r="G161" s="79" t="str">
        <f>VLOOKUP(A161,'PAI 2025 GPS rempl2)'!$E$4:$L$504,8,0)</f>
        <v>N/A</v>
      </c>
      <c r="H161" s="79" t="str">
        <f>VLOOKUP(A161,'PAI 2025 GPS rempl2)'!$A$4:$V$504,15,0)</f>
        <v>Realizar consulta interna a las distintas delegaturas para identificar instrucciones o regulaciones de la Superintendencia o del  Ministerio de Comercio, Industria y Turismo, susceptibles de depuración  en el marco de la Ley 2085 de 2021. (Correo electrónico o memorando con la consulta/único entregable)</v>
      </c>
      <c r="I161" s="79">
        <f>VLOOKUP(A161,'PAI 2025 GPS rempl2)'!$A$4:$V$504,17,0)</f>
        <v>1</v>
      </c>
      <c r="J161" s="79" t="str">
        <f>VLOOKUP(A161,'PAI 2025 GPS rempl2)'!$A$4:$V$504,18,0)</f>
        <v>Númerica</v>
      </c>
      <c r="K161" s="159">
        <f>VLOOKUP(A161,'PAI 2025 GPS rempl2)'!$A$4:$V$504,20,0)</f>
        <v>45687</v>
      </c>
      <c r="L161" s="159">
        <f>VLOOKUP(A161,'PAI 2025 GPS rempl2)'!$A$4:$V$504,21,0)</f>
        <v>45716</v>
      </c>
      <c r="M161" s="79" t="str">
        <f>VLOOKUP(A161,'PAI 2025 GPS rempl2)'!$A$4:$V$504,22,0)</f>
        <v>12-GRUPO DE TRABAJO DE REGULACIÓN</v>
      </c>
      <c r="N161" s="79"/>
      <c r="O161" s="79"/>
      <c r="P161" s="79"/>
      <c r="Q161" s="79"/>
      <c r="S161" s="78" t="s">
        <v>775</v>
      </c>
      <c r="T161" s="78" t="str">
        <f>VLOOKUP(A161,'PAI 2025 GPS rempl2)'!$A$3:$E$505,4,0)</f>
        <v>Actividad propia</v>
      </c>
      <c r="U161" s="79" t="s">
        <v>1517</v>
      </c>
      <c r="V161" s="30">
        <f>VLOOKUP(S161,'PAI 2025 GPS rempl2)'!$E$4:$P$504,12,0)</f>
        <v>15</v>
      </c>
      <c r="W161" s="145" t="e">
        <f>+(V161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62" spans="1:23" x14ac:dyDescent="0.25">
      <c r="A162" s="78" t="s">
        <v>777</v>
      </c>
      <c r="B162" s="78" t="str">
        <f>VLOOKUP(A162,'PAI 2025 GPS rempl2)'!$A$3:$E$505,4,0)</f>
        <v>Actividad propia</v>
      </c>
      <c r="C162" s="79" t="s">
        <v>1517</v>
      </c>
      <c r="D162" s="79" t="s">
        <v>1528</v>
      </c>
      <c r="E162" s="79" t="s">
        <v>1437</v>
      </c>
      <c r="F162" s="79"/>
      <c r="G162" s="79" t="str">
        <f>VLOOKUP(A162,'PAI 2025 GPS rempl2)'!$E$4:$L$504,8,0)</f>
        <v>N/A</v>
      </c>
      <c r="H162" s="79" t="str">
        <f>VLOOKUP(A162,'PAI 2025 GPS rempl2)'!$A$4:$V$504,15,0)</f>
        <v>Realizar consulta pública para identificar instrucciones o regulaciones de la Superintendencia, susceptibles de depuración  en el marco de la Ley 2085 de 2021. (Soporte de publicación en la página web de la Entidad / único entregable)</v>
      </c>
      <c r="I162" s="79">
        <f>VLOOKUP(A162,'PAI 2025 GPS rempl2)'!$A$4:$V$504,17,0)</f>
        <v>1</v>
      </c>
      <c r="J162" s="79" t="str">
        <f>VLOOKUP(A162,'PAI 2025 GPS rempl2)'!$A$4:$V$504,18,0)</f>
        <v>Númerica</v>
      </c>
      <c r="K162" s="159">
        <f>VLOOKUP(A162,'PAI 2025 GPS rempl2)'!$A$4:$V$504,20,0)</f>
        <v>45713</v>
      </c>
      <c r="L162" s="159">
        <f>VLOOKUP(A162,'PAI 2025 GPS rempl2)'!$A$4:$V$504,21,0)</f>
        <v>45741</v>
      </c>
      <c r="M162" s="79" t="str">
        <f>VLOOKUP(A162,'PAI 2025 GPS rempl2)'!$A$4:$V$504,22,0)</f>
        <v>12-GRUPO DE TRABAJO DE REGULACIÓN</v>
      </c>
      <c r="N162" s="79"/>
      <c r="O162" s="79"/>
      <c r="P162" s="79"/>
      <c r="Q162" s="79"/>
      <c r="S162" s="78" t="s">
        <v>777</v>
      </c>
      <c r="T162" s="78" t="str">
        <f>VLOOKUP(A162,'PAI 2025 GPS rempl2)'!$A$3:$E$505,4,0)</f>
        <v>Actividad propia</v>
      </c>
      <c r="U162" s="79" t="s">
        <v>1517</v>
      </c>
      <c r="V162" s="30">
        <f>VLOOKUP(S162,'PAI 2025 GPS rempl2)'!$E$4:$P$504,12,0)</f>
        <v>10</v>
      </c>
      <c r="W162" s="145" t="e">
        <f>+(V162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63" spans="1:23" x14ac:dyDescent="0.25">
      <c r="A163" s="78" t="s">
        <v>779</v>
      </c>
      <c r="B163" s="78" t="str">
        <f>VLOOKUP(A163,'PAI 2025 GPS rempl2)'!$A$3:$E$505,4,0)</f>
        <v>Actividad propia</v>
      </c>
      <c r="C163" s="79" t="s">
        <v>1517</v>
      </c>
      <c r="D163" s="79" t="s">
        <v>1528</v>
      </c>
      <c r="E163" s="79" t="s">
        <v>1437</v>
      </c>
      <c r="F163" s="79"/>
      <c r="G163" s="79" t="str">
        <f>VLOOKUP(A163,'PAI 2025 GPS rempl2)'!$E$4:$L$504,8,0)</f>
        <v>N/A</v>
      </c>
      <c r="H163" s="79" t="str">
        <f>VLOOKUP(A163,'PAI 2025 GPS rempl2)'!$A$4:$V$504,15,0)</f>
        <v>Realizar mesa de trabajo con la Oficina Asesora Jurídica del Ministerio de Comercio, Industria y Turismo para informar los temas identificados por la Superintendencia que pueden ser objeto de intervención normativa.  (Correo electrónico o memorando con la solicitud de mesa de trabajo al Ministerio/único entregable)</v>
      </c>
      <c r="I163" s="79">
        <f>VLOOKUP(A163,'PAI 2025 GPS rempl2)'!$A$4:$V$504,17,0)</f>
        <v>1</v>
      </c>
      <c r="J163" s="79" t="str">
        <f>VLOOKUP(A163,'PAI 2025 GPS rempl2)'!$A$4:$V$504,18,0)</f>
        <v>Númerica</v>
      </c>
      <c r="K163" s="159">
        <f>VLOOKUP(A163,'PAI 2025 GPS rempl2)'!$A$4:$V$504,20,0)</f>
        <v>45713</v>
      </c>
      <c r="L163" s="159">
        <f>VLOOKUP(A163,'PAI 2025 GPS rempl2)'!$A$4:$V$504,21,0)</f>
        <v>45741</v>
      </c>
      <c r="M163" s="79" t="str">
        <f>VLOOKUP(A163,'PAI 2025 GPS rempl2)'!$A$4:$V$504,22,0)</f>
        <v>12-GRUPO DE TRABAJO DE REGULACIÓN</v>
      </c>
      <c r="N163" s="79"/>
      <c r="O163" s="79"/>
      <c r="P163" s="79"/>
      <c r="Q163" s="79"/>
      <c r="S163" s="78" t="s">
        <v>779</v>
      </c>
      <c r="T163" s="78" t="str">
        <f>VLOOKUP(A163,'PAI 2025 GPS rempl2)'!$A$3:$E$505,4,0)</f>
        <v>Actividad propia</v>
      </c>
      <c r="U163" s="79" t="s">
        <v>1517</v>
      </c>
      <c r="V163" s="30">
        <f>VLOOKUP(S163,'PAI 2025 GPS rempl2)'!$E$4:$P$504,12,0)</f>
        <v>10</v>
      </c>
      <c r="W163" s="145" t="e">
        <f>+(V163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64" spans="1:23" x14ac:dyDescent="0.25">
      <c r="A164" s="78" t="s">
        <v>781</v>
      </c>
      <c r="B164" s="78" t="str">
        <f>VLOOKUP(A164,'PAI 2025 GPS rempl2)'!$A$3:$E$505,4,0)</f>
        <v>Actividad propia</v>
      </c>
      <c r="C164" s="79" t="s">
        <v>1517</v>
      </c>
      <c r="D164" s="79" t="s">
        <v>1528</v>
      </c>
      <c r="E164" s="79" t="s">
        <v>1437</v>
      </c>
      <c r="F164" s="79"/>
      <c r="G164" s="79" t="str">
        <f>VLOOKUP(A164,'PAI 2025 GPS rempl2)'!$E$4:$L$504,8,0)</f>
        <v>N/A</v>
      </c>
      <c r="H164" s="79" t="str">
        <f>VLOOKUP(A164,'PAI 2025 GPS rempl2)'!$A$4:$V$504,15,0)</f>
        <v>Socializar con las Delegaturas los resultados de la consulta pública y priorizar los asuntos que puedan coadyuvar a la mejora  normativa  (Correo electrónico a las Delegaturas informando los resultados / único entregable)</v>
      </c>
      <c r="I164" s="79">
        <f>VLOOKUP(A164,'PAI 2025 GPS rempl2)'!$A$4:$V$504,17,0)</f>
        <v>1</v>
      </c>
      <c r="J164" s="79" t="str">
        <f>VLOOKUP(A164,'PAI 2025 GPS rempl2)'!$A$4:$V$504,18,0)</f>
        <v>Númerica</v>
      </c>
      <c r="K164" s="159">
        <f>VLOOKUP(A164,'PAI 2025 GPS rempl2)'!$A$4:$V$504,20,0)</f>
        <v>45742</v>
      </c>
      <c r="L164" s="159">
        <f>VLOOKUP(A164,'PAI 2025 GPS rempl2)'!$A$4:$V$504,21,0)</f>
        <v>45772</v>
      </c>
      <c r="M164" s="79" t="str">
        <f>VLOOKUP(A164,'PAI 2025 GPS rempl2)'!$A$4:$V$504,22,0)</f>
        <v>12-GRUPO DE TRABAJO DE REGULACIÓN</v>
      </c>
      <c r="N164" s="79"/>
      <c r="O164" s="79"/>
      <c r="P164" s="79"/>
      <c r="Q164" s="79"/>
      <c r="S164" s="78" t="s">
        <v>781</v>
      </c>
      <c r="T164" s="78" t="str">
        <f>VLOOKUP(A164,'PAI 2025 GPS rempl2)'!$A$3:$E$505,4,0)</f>
        <v>Actividad propia</v>
      </c>
      <c r="U164" s="79" t="s">
        <v>1517</v>
      </c>
      <c r="V164" s="30">
        <f>VLOOKUP(S164,'PAI 2025 GPS rempl2)'!$E$4:$P$504,12,0)</f>
        <v>20</v>
      </c>
      <c r="W164" s="145" t="e">
        <f>+(V164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65" spans="1:23" x14ac:dyDescent="0.25">
      <c r="A165" s="78" t="s">
        <v>783</v>
      </c>
      <c r="B165" s="78" t="str">
        <f>VLOOKUP(A165,'PAI 2025 GPS rempl2)'!$A$3:$E$505,4,0)</f>
        <v>Actividad propia</v>
      </c>
      <c r="C165" s="79" t="s">
        <v>1517</v>
      </c>
      <c r="D165" s="79" t="s">
        <v>1528</v>
      </c>
      <c r="E165" s="79" t="s">
        <v>1437</v>
      </c>
      <c r="F165" s="79"/>
      <c r="G165" s="79" t="str">
        <f>VLOOKUP(A165,'PAI 2025 GPS rempl2)'!$E$4:$L$504,8,0)</f>
        <v>N/A</v>
      </c>
      <c r="H165" s="79" t="str">
        <f>VLOOKUP(A165,'PAI 2025 GPS rempl2)'!$A$4:$V$504,15,0)</f>
        <v>Preparar proyecto(s) de acto(s) administrativo(s) a través del cual se ordenará la depuración normativa (Proyecto de acto/ único entregable)</v>
      </c>
      <c r="I165" s="79">
        <f>VLOOKUP(A165,'PAI 2025 GPS rempl2)'!$A$4:$V$504,17,0)</f>
        <v>1</v>
      </c>
      <c r="J165" s="79" t="str">
        <f>VLOOKUP(A165,'PAI 2025 GPS rempl2)'!$A$4:$V$504,18,0)</f>
        <v>Númerica</v>
      </c>
      <c r="K165" s="159">
        <f>VLOOKUP(A165,'PAI 2025 GPS rempl2)'!$A$4:$V$504,20,0)</f>
        <v>45775</v>
      </c>
      <c r="L165" s="159">
        <f>VLOOKUP(A165,'PAI 2025 GPS rempl2)'!$A$4:$V$504,21,0)</f>
        <v>45807</v>
      </c>
      <c r="M165" s="79" t="str">
        <f>VLOOKUP(A165,'PAI 2025 GPS rempl2)'!$A$4:$V$504,22,0)</f>
        <v>12-GRUPO DE TRABAJO DE REGULACIÓN</v>
      </c>
      <c r="N165" s="79"/>
      <c r="O165" s="79"/>
      <c r="P165" s="79"/>
      <c r="Q165" s="79"/>
      <c r="S165" s="78" t="s">
        <v>783</v>
      </c>
      <c r="T165" s="78" t="str">
        <f>VLOOKUP(A165,'PAI 2025 GPS rempl2)'!$A$3:$E$505,4,0)</f>
        <v>Actividad propia</v>
      </c>
      <c r="U165" s="79" t="s">
        <v>1517</v>
      </c>
      <c r="V165" s="30">
        <f>VLOOKUP(S165,'PAI 2025 GPS rempl2)'!$E$4:$P$504,12,0)</f>
        <v>15</v>
      </c>
      <c r="W165" s="145" t="e">
        <f>+(V165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66" spans="1:23" x14ac:dyDescent="0.25">
      <c r="A166" s="78" t="s">
        <v>785</v>
      </c>
      <c r="B166" s="78" t="str">
        <f>VLOOKUP(A166,'PAI 2025 GPS rempl2)'!$A$3:$E$505,4,0)</f>
        <v>Actividad propia</v>
      </c>
      <c r="C166" s="79" t="s">
        <v>1517</v>
      </c>
      <c r="D166" s="79" t="s">
        <v>1528</v>
      </c>
      <c r="E166" s="79" t="s">
        <v>1437</v>
      </c>
      <c r="F166" s="79"/>
      <c r="G166" s="79" t="str">
        <f>VLOOKUP(A166,'PAI 2025 GPS rempl2)'!$E$4:$L$504,8,0)</f>
        <v>N/A</v>
      </c>
      <c r="H166" s="79" t="str">
        <f>VLOOKUP(A166,'PAI 2025 GPS rempl2)'!$A$4:$V$504,15,0)</f>
        <v>Adelantar consulta pública  de proyecto(s) de acto(s) administrativo(s) a través del cual se ordenará la depuración normativa (Soporte de publicación en la página web de la Entidad / único entregable)</v>
      </c>
      <c r="I166" s="79">
        <f>VLOOKUP(A166,'PAI 2025 GPS rempl2)'!$A$4:$V$504,17,0)</f>
        <v>1</v>
      </c>
      <c r="J166" s="79" t="str">
        <f>VLOOKUP(A166,'PAI 2025 GPS rempl2)'!$A$4:$V$504,18,0)</f>
        <v>Númerica</v>
      </c>
      <c r="K166" s="159">
        <f>VLOOKUP(A166,'PAI 2025 GPS rempl2)'!$A$4:$V$504,20,0)</f>
        <v>45811</v>
      </c>
      <c r="L166" s="159">
        <f>VLOOKUP(A166,'PAI 2025 GPS rempl2)'!$A$4:$V$504,21,0)</f>
        <v>45828</v>
      </c>
      <c r="M166" s="79" t="str">
        <f>VLOOKUP(A166,'PAI 2025 GPS rempl2)'!$A$4:$V$504,22,0)</f>
        <v>12-GRUPO DE TRABAJO DE REGULACIÓN</v>
      </c>
      <c r="N166" s="79"/>
      <c r="O166" s="79"/>
      <c r="P166" s="79"/>
      <c r="Q166" s="79"/>
      <c r="S166" s="78" t="s">
        <v>785</v>
      </c>
      <c r="T166" s="78" t="str">
        <f>VLOOKUP(A166,'PAI 2025 GPS rempl2)'!$A$3:$E$505,4,0)</f>
        <v>Actividad propia</v>
      </c>
      <c r="U166" s="79" t="s">
        <v>1517</v>
      </c>
      <c r="V166" s="30">
        <f>VLOOKUP(S166,'PAI 2025 GPS rempl2)'!$E$4:$P$504,12,0)</f>
        <v>10</v>
      </c>
      <c r="W166" s="145" t="e">
        <f>+(V166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67" spans="1:23" x14ac:dyDescent="0.25">
      <c r="A167" s="78" t="s">
        <v>786</v>
      </c>
      <c r="B167" s="78" t="str">
        <f>VLOOKUP(A167,'PAI 2025 GPS rempl2)'!$A$3:$E$505,4,0)</f>
        <v>Actividad propia</v>
      </c>
      <c r="C167" s="79" t="s">
        <v>1517</v>
      </c>
      <c r="D167" s="79" t="s">
        <v>1528</v>
      </c>
      <c r="E167" s="79" t="s">
        <v>1437</v>
      </c>
      <c r="F167" s="79"/>
      <c r="G167" s="79" t="str">
        <f>VLOOKUP(A167,'PAI 2025 GPS rempl2)'!$E$4:$L$504,8,0)</f>
        <v>N/A</v>
      </c>
      <c r="H167" s="79" t="str">
        <f>VLOOKUP(A167,'PAI 2025 GPS rempl2)'!$A$4:$V$504,15,0)</f>
        <v>Elaborar y presentar a la Superintendente,  la versión final del proyecto(s) de acto(s) administrativo(s) a través del cual se ordenará la depuración normativa (Proyecto de acto de depuración elaborado/único entregable)</v>
      </c>
      <c r="I167" s="79">
        <f>VLOOKUP(A167,'PAI 2025 GPS rempl2)'!$A$4:$V$504,17,0)</f>
        <v>1</v>
      </c>
      <c r="J167" s="79" t="str">
        <f>VLOOKUP(A167,'PAI 2025 GPS rempl2)'!$A$4:$V$504,18,0)</f>
        <v>Númerica</v>
      </c>
      <c r="K167" s="159">
        <f>VLOOKUP(A167,'PAI 2025 GPS rempl2)'!$A$4:$V$504,20,0)</f>
        <v>45832</v>
      </c>
      <c r="L167" s="159">
        <f>VLOOKUP(A167,'PAI 2025 GPS rempl2)'!$A$4:$V$504,21,0)</f>
        <v>45849</v>
      </c>
      <c r="M167" s="79" t="str">
        <f>VLOOKUP(A167,'PAI 2025 GPS rempl2)'!$A$4:$V$504,22,0)</f>
        <v>12-GRUPO DE TRABAJO DE REGULACIÓN</v>
      </c>
      <c r="N167" s="79"/>
      <c r="O167" s="79"/>
      <c r="P167" s="79"/>
      <c r="Q167" s="79"/>
      <c r="S167" s="78" t="s">
        <v>786</v>
      </c>
      <c r="T167" s="78" t="str">
        <f>VLOOKUP(A167,'PAI 2025 GPS rempl2)'!$A$3:$E$505,4,0)</f>
        <v>Actividad propia</v>
      </c>
      <c r="U167" s="79" t="s">
        <v>1517</v>
      </c>
      <c r="V167" s="30">
        <f>VLOOKUP(S167,'PAI 2025 GPS rempl2)'!$E$4:$P$504,12,0)</f>
        <v>20</v>
      </c>
      <c r="W167" s="145" t="e">
        <f>+(V167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68" spans="1:23" x14ac:dyDescent="0.25">
      <c r="A168" s="78" t="s">
        <v>789</v>
      </c>
      <c r="B168" s="78" t="str">
        <f>VLOOKUP(A168,'PAI 2025 GPS rempl2)'!$A$3:$E$505,4,0)</f>
        <v>Producto</v>
      </c>
      <c r="C168" s="79" t="s">
        <v>1527</v>
      </c>
      <c r="D168" s="79" t="s">
        <v>1526</v>
      </c>
      <c r="E168" s="79" t="s">
        <v>747</v>
      </c>
      <c r="F168" s="79" t="s">
        <v>12</v>
      </c>
      <c r="G168" s="79" t="str">
        <f>VLOOKUP(A168,'PAI 2025 GPS rempl2)'!$E$4:$L$504,8,0)</f>
        <v>C-3599-0200-0008-53105b</v>
      </c>
      <c r="H168" s="79" t="str">
        <f>VLOOKUP(A168,'PAI 2025 GPS rempl2)'!$A$4:$V$504,15,0)</f>
        <v>Estudios Económicos Sectoriales, elaborados y entregados al área solicitante (Estudios Económicos)</v>
      </c>
      <c r="I168" s="79">
        <f>VLOOKUP(A168,'PAI 2025 GPS rempl2)'!$A$4:$V$504,17,0)</f>
        <v>2</v>
      </c>
      <c r="J168" s="79" t="str">
        <f>VLOOKUP(A168,'PAI 2025 GPS rempl2)'!$A$4:$V$504,18,0)</f>
        <v>Númerica</v>
      </c>
      <c r="K168" s="159">
        <f>VLOOKUP(A168,'PAI 2025 GPS rempl2)'!$A$4:$V$504,20,0)</f>
        <v>45672</v>
      </c>
      <c r="L168" s="159">
        <f>VLOOKUP(A168,'PAI 2025 GPS rempl2)'!$A$4:$V$504,21,0)</f>
        <v>46006</v>
      </c>
      <c r="M168" s="79" t="str">
        <f>VLOOKUP(A168,'PAI 2025 GPS rempl2)'!$A$4:$V$504,22,0)</f>
        <v>37-GRUPO DE TRABAJO DE ESTUDIOS ECONÓMICOS</v>
      </c>
      <c r="N168" s="79" t="s">
        <v>1390</v>
      </c>
      <c r="O168" s="79" t="s">
        <v>1391</v>
      </c>
      <c r="P168" s="79">
        <v>0</v>
      </c>
      <c r="Q168" s="79" t="s">
        <v>1487</v>
      </c>
      <c r="S168" s="78" t="s">
        <v>789</v>
      </c>
      <c r="T168" s="78" t="str">
        <f>VLOOKUP(A168,'PAI 2025 GPS rempl2)'!$A$3:$E$505,4,0)</f>
        <v>Producto</v>
      </c>
      <c r="U168" s="79" t="s">
        <v>1527</v>
      </c>
      <c r="V168" s="30">
        <f>VLOOKUP(S168,'PAI 2025 GPS rempl2)'!$E$4:$P$504,12,0)</f>
        <v>50</v>
      </c>
      <c r="W168" s="30">
        <f>+(V168*100)/($V$150+$V$168+$V$174+$V$177+$V$183+$V$190+$V$199+$V$336+$V$342+$V$430+$V$463)</f>
        <v>26.315789473684209</v>
      </c>
    </row>
    <row r="169" spans="1:23" x14ac:dyDescent="0.25">
      <c r="A169" s="78" t="s">
        <v>791</v>
      </c>
      <c r="B169" s="78" t="str">
        <f>VLOOKUP(A169,'PAI 2025 GPS rempl2)'!$A$3:$E$505,4,0)</f>
        <v>Actividad propia</v>
      </c>
      <c r="C169" s="79" t="s">
        <v>1527</v>
      </c>
      <c r="D169" s="79" t="s">
        <v>1526</v>
      </c>
      <c r="E169" s="79" t="s">
        <v>747</v>
      </c>
      <c r="F169" s="79"/>
      <c r="G169" s="79" t="str">
        <f>VLOOKUP(A169,'PAI 2025 GPS rempl2)'!$E$4:$L$504,8,0)</f>
        <v>N/A</v>
      </c>
      <c r="H169" s="79" t="str">
        <f>VLOOKUP(A169,'PAI 2025 GPS rempl2)'!$A$4:$V$504,15,0)</f>
        <v>Elaborar ficha técnica (Ficha técnica)</v>
      </c>
      <c r="I169" s="79">
        <f>VLOOKUP(A169,'PAI 2025 GPS rempl2)'!$A$4:$V$504,17,0)</f>
        <v>1</v>
      </c>
      <c r="J169" s="79" t="str">
        <f>VLOOKUP(A169,'PAI 2025 GPS rempl2)'!$A$4:$V$504,18,0)</f>
        <v>Númerica</v>
      </c>
      <c r="K169" s="159">
        <f>VLOOKUP(A169,'PAI 2025 GPS rempl2)'!$A$4:$V$504,20,0)</f>
        <v>45672</v>
      </c>
      <c r="L169" s="159">
        <f>VLOOKUP(A169,'PAI 2025 GPS rempl2)'!$A$4:$V$504,21,0)</f>
        <v>45762</v>
      </c>
      <c r="M169" s="79" t="str">
        <f>VLOOKUP(A169,'PAI 2025 GPS rempl2)'!$A$4:$V$504,22,0)</f>
        <v>37-GRUPO DE TRABAJO DE ESTUDIOS ECONÓMICOS</v>
      </c>
      <c r="N169" s="79"/>
      <c r="O169" s="79"/>
      <c r="P169" s="79"/>
      <c r="Q169" s="79"/>
      <c r="S169" s="78" t="s">
        <v>791</v>
      </c>
      <c r="T169" s="78" t="str">
        <f>VLOOKUP(A169,'PAI 2025 GPS rempl2)'!$A$3:$E$505,4,0)</f>
        <v>Actividad propia</v>
      </c>
      <c r="U169" s="79" t="s">
        <v>1527</v>
      </c>
      <c r="V169" s="30">
        <f>VLOOKUP(S169,'PAI 2025 GPS rempl2)'!$E$4:$P$504,12,0)</f>
        <v>10</v>
      </c>
      <c r="W169" s="30">
        <f>+(V169*100)/($V$151+$V$153+$V$154+$V$155+$V$169+$V$170+$V$171+$V$172+$V$173+$V$175+$V$176+$V$178+$V$179+$V$180+$V$181+$V$182+$V$184+$V$185+$V$186+$V$187+$V$188+$V$189+$V$191+$V$192+$V$193+$V$194+$V$200+$V$201+$V$337+$V$339+$V$341+$V$343+$V$344+$V$431+$V$432+$V$433+$V$434+$V$464+$V$465)</f>
        <v>0.90909090909090906</v>
      </c>
    </row>
    <row r="170" spans="1:23" x14ac:dyDescent="0.25">
      <c r="A170" s="78" t="s">
        <v>793</v>
      </c>
      <c r="B170" s="78" t="str">
        <f>VLOOKUP(A170,'PAI 2025 GPS rempl2)'!$A$3:$E$505,4,0)</f>
        <v>Actividad propia</v>
      </c>
      <c r="C170" s="79" t="s">
        <v>1527</v>
      </c>
      <c r="D170" s="79" t="s">
        <v>1526</v>
      </c>
      <c r="E170" s="79" t="s">
        <v>747</v>
      </c>
      <c r="F170" s="79"/>
      <c r="G170" s="79" t="str">
        <f>VLOOKUP(A170,'PAI 2025 GPS rempl2)'!$E$4:$L$504,8,0)</f>
        <v>N/A</v>
      </c>
      <c r="H170" s="79" t="str">
        <f>VLOOKUP(A170,'PAI 2025 GPS rempl2)'!$A$4:$V$504,15,0)</f>
        <v>Recopilar datos y construir base de datos (Base de datos)</v>
      </c>
      <c r="I170" s="79">
        <f>VLOOKUP(A170,'PAI 2025 GPS rempl2)'!$A$4:$V$504,17,0)</f>
        <v>1</v>
      </c>
      <c r="J170" s="79" t="str">
        <f>VLOOKUP(A170,'PAI 2025 GPS rempl2)'!$A$4:$V$504,18,0)</f>
        <v>Númerica</v>
      </c>
      <c r="K170" s="159">
        <f>VLOOKUP(A170,'PAI 2025 GPS rempl2)'!$A$4:$V$504,20,0)</f>
        <v>45689</v>
      </c>
      <c r="L170" s="159">
        <f>VLOOKUP(A170,'PAI 2025 GPS rempl2)'!$A$4:$V$504,21,0)</f>
        <v>45915</v>
      </c>
      <c r="M170" s="79" t="str">
        <f>VLOOKUP(A170,'PAI 2025 GPS rempl2)'!$A$4:$V$504,22,0)</f>
        <v>37-GRUPO DE TRABAJO DE ESTUDIOS ECONÓMICOS</v>
      </c>
      <c r="N170" s="79"/>
      <c r="O170" s="79"/>
      <c r="P170" s="79"/>
      <c r="Q170" s="79"/>
      <c r="S170" s="78" t="s">
        <v>793</v>
      </c>
      <c r="T170" s="78" t="str">
        <f>VLOOKUP(A170,'PAI 2025 GPS rempl2)'!$A$3:$E$505,4,0)</f>
        <v>Actividad propia</v>
      </c>
      <c r="U170" s="79" t="s">
        <v>1527</v>
      </c>
      <c r="V170" s="30">
        <f>VLOOKUP(S170,'PAI 2025 GPS rempl2)'!$E$4:$P$504,12,0)</f>
        <v>30</v>
      </c>
      <c r="W170" s="30">
        <f>+(V170*100)/($V$151+$V$153+$V$154+$V$155+$V$169+$V$170+$V$171+$V$172+$V$173+$V$175+$V$176+$V$178+$V$179+$V$180+$V$181+$V$182+$V$184+$V$185+$V$186+$V$187+$V$188+$V$189+$V$191+$V$192+$V$193+$V$194+$V$200+$V$201+$V$337+$V$339+$V$341+$V$343+$V$344+$V$431+$V$432+$V$433+$V$434+$V$464+$V$465)</f>
        <v>2.7272727272727271</v>
      </c>
    </row>
    <row r="171" spans="1:23" x14ac:dyDescent="0.25">
      <c r="A171" s="78" t="s">
        <v>795</v>
      </c>
      <c r="B171" s="78" t="str">
        <f>VLOOKUP(A171,'PAI 2025 GPS rempl2)'!$A$3:$E$505,4,0)</f>
        <v>Actividad propia</v>
      </c>
      <c r="C171" s="79" t="s">
        <v>1527</v>
      </c>
      <c r="D171" s="79" t="s">
        <v>1526</v>
      </c>
      <c r="E171" s="79" t="s">
        <v>747</v>
      </c>
      <c r="F171" s="79"/>
      <c r="G171" s="79" t="str">
        <f>VLOOKUP(A171,'PAI 2025 GPS rempl2)'!$E$4:$L$504,8,0)</f>
        <v>N/A</v>
      </c>
      <c r="H171" s="79" t="str">
        <f>VLOOKUP(A171,'PAI 2025 GPS rempl2)'!$A$4:$V$504,15,0)</f>
        <v>Construir el marco teórico  (Documento marco teórico)</v>
      </c>
      <c r="I171" s="79">
        <f>VLOOKUP(A171,'PAI 2025 GPS rempl2)'!$A$4:$V$504,17,0)</f>
        <v>1</v>
      </c>
      <c r="J171" s="79" t="str">
        <f>VLOOKUP(A171,'PAI 2025 GPS rempl2)'!$A$4:$V$504,18,0)</f>
        <v>Númerica</v>
      </c>
      <c r="K171" s="159">
        <f>VLOOKUP(A171,'PAI 2025 GPS rempl2)'!$A$4:$V$504,20,0)</f>
        <v>45689</v>
      </c>
      <c r="L171" s="159">
        <f>VLOOKUP(A171,'PAI 2025 GPS rempl2)'!$A$4:$V$504,21,0)</f>
        <v>45915</v>
      </c>
      <c r="M171" s="79" t="str">
        <f>VLOOKUP(A171,'PAI 2025 GPS rempl2)'!$A$4:$V$504,22,0)</f>
        <v>37-GRUPO DE TRABAJO DE ESTUDIOS ECONÓMICOS</v>
      </c>
      <c r="N171" s="79"/>
      <c r="O171" s="79"/>
      <c r="P171" s="79"/>
      <c r="Q171" s="79"/>
      <c r="S171" s="78" t="s">
        <v>795</v>
      </c>
      <c r="T171" s="78" t="str">
        <f>VLOOKUP(A171,'PAI 2025 GPS rempl2)'!$A$3:$E$505,4,0)</f>
        <v>Actividad propia</v>
      </c>
      <c r="U171" s="79" t="s">
        <v>1527</v>
      </c>
      <c r="V171" s="30">
        <f>VLOOKUP(S171,'PAI 2025 GPS rempl2)'!$E$4:$P$504,12,0)</f>
        <v>20</v>
      </c>
      <c r="W171" s="30">
        <f>+(V171*100)/($V$151+$V$153+$V$154+$V$155+$V$169+$V$170+$V$171+$V$172+$V$173+$V$175+$V$176+$V$178+$V$179+$V$180+$V$181+$V$182+$V$184+$V$185+$V$186+$V$187+$V$188+$V$189+$V$191+$V$192+$V$193+$V$194+$V$200+$V$201+$V$337+$V$339+$V$341+$V$343+$V$344+$V$431+$V$432+$V$433+$V$434+$V$464+$V$465)</f>
        <v>1.8181818181818181</v>
      </c>
    </row>
    <row r="172" spans="1:23" x14ac:dyDescent="0.25">
      <c r="A172" s="78" t="s">
        <v>797</v>
      </c>
      <c r="B172" s="78" t="str">
        <f>VLOOKUP(A172,'PAI 2025 GPS rempl2)'!$A$3:$E$505,4,0)</f>
        <v>Actividad propia</v>
      </c>
      <c r="C172" s="79" t="s">
        <v>1527</v>
      </c>
      <c r="D172" s="79" t="s">
        <v>1526</v>
      </c>
      <c r="E172" s="79" t="s">
        <v>747</v>
      </c>
      <c r="F172" s="79"/>
      <c r="G172" s="79" t="str">
        <f>VLOOKUP(A172,'PAI 2025 GPS rempl2)'!$E$4:$L$504,8,0)</f>
        <v>N/A</v>
      </c>
      <c r="H172" s="79" t="str">
        <f>VLOOKUP(A172,'PAI 2025 GPS rempl2)'!$A$4:$V$504,15,0)</f>
        <v>Desarrollar análisis estadístico y económico (Dcumento de análisis estadístico y económico)</v>
      </c>
      <c r="I172" s="79">
        <f>VLOOKUP(A172,'PAI 2025 GPS rempl2)'!$A$4:$V$504,17,0)</f>
        <v>1</v>
      </c>
      <c r="J172" s="79" t="str">
        <f>VLOOKUP(A172,'PAI 2025 GPS rempl2)'!$A$4:$V$504,18,0)</f>
        <v>Númerica</v>
      </c>
      <c r="K172" s="159">
        <f>VLOOKUP(A172,'PAI 2025 GPS rempl2)'!$A$4:$V$504,20,0)</f>
        <v>45717</v>
      </c>
      <c r="L172" s="159">
        <f>VLOOKUP(A172,'PAI 2025 GPS rempl2)'!$A$4:$V$504,21,0)</f>
        <v>45976</v>
      </c>
      <c r="M172" s="79" t="str">
        <f>VLOOKUP(A172,'PAI 2025 GPS rempl2)'!$A$4:$V$504,22,0)</f>
        <v>37-GRUPO DE TRABAJO DE ESTUDIOS ECONÓMICOS</v>
      </c>
      <c r="N172" s="79"/>
      <c r="O172" s="79"/>
      <c r="P172" s="79"/>
      <c r="Q172" s="79"/>
      <c r="S172" s="78" t="s">
        <v>797</v>
      </c>
      <c r="T172" s="78" t="str">
        <f>VLOOKUP(A172,'PAI 2025 GPS rempl2)'!$A$3:$E$505,4,0)</f>
        <v>Actividad propia</v>
      </c>
      <c r="U172" s="79" t="s">
        <v>1527</v>
      </c>
      <c r="V172" s="30">
        <f>VLOOKUP(S172,'PAI 2025 GPS rempl2)'!$E$4:$P$504,12,0)</f>
        <v>20</v>
      </c>
      <c r="W172" s="30">
        <f>+(V172*100)/($V$151+$V$153+$V$154+$V$155+$V$169+$V$170+$V$171+$V$172+$V$173+$V$175+$V$176+$V$178+$V$179+$V$180+$V$181+$V$182+$V$184+$V$185+$V$186+$V$187+$V$188+$V$189+$V$191+$V$192+$V$193+$V$194+$V$200+$V$201+$V$337+$V$339+$V$341+$V$343+$V$344+$V$431+$V$432+$V$433+$V$434+$V$464+$V$465)</f>
        <v>1.8181818181818181</v>
      </c>
    </row>
    <row r="173" spans="1:23" x14ac:dyDescent="0.25">
      <c r="A173" s="78" t="s">
        <v>799</v>
      </c>
      <c r="B173" s="78" t="str">
        <f>VLOOKUP(A173,'PAI 2025 GPS rempl2)'!$A$3:$E$505,4,0)</f>
        <v>Actividad propia</v>
      </c>
      <c r="C173" s="79" t="s">
        <v>1527</v>
      </c>
      <c r="D173" s="79" t="s">
        <v>1526</v>
      </c>
      <c r="E173" s="79" t="s">
        <v>747</v>
      </c>
      <c r="F173" s="79"/>
      <c r="G173" s="79" t="str">
        <f>VLOOKUP(A173,'PAI 2025 GPS rempl2)'!$E$4:$L$504,8,0)</f>
        <v>N/A</v>
      </c>
      <c r="H173" s="79" t="str">
        <f>VLOOKUP(A173,'PAI 2025 GPS rempl2)'!$A$4:$V$504,15,0)</f>
        <v>Elaborar estudio y entregar al área solicitante (Memorando/correo de entrega de documento)</v>
      </c>
      <c r="I173" s="79">
        <f>VLOOKUP(A173,'PAI 2025 GPS rempl2)'!$A$4:$V$504,17,0)</f>
        <v>1</v>
      </c>
      <c r="J173" s="79" t="str">
        <f>VLOOKUP(A173,'PAI 2025 GPS rempl2)'!$A$4:$V$504,18,0)</f>
        <v>Númerica</v>
      </c>
      <c r="K173" s="159">
        <f>VLOOKUP(A173,'PAI 2025 GPS rempl2)'!$A$4:$V$504,20,0)</f>
        <v>45748</v>
      </c>
      <c r="L173" s="159">
        <f>VLOOKUP(A173,'PAI 2025 GPS rempl2)'!$A$4:$V$504,21,0)</f>
        <v>46006</v>
      </c>
      <c r="M173" s="79" t="str">
        <f>VLOOKUP(A173,'PAI 2025 GPS rempl2)'!$A$4:$V$504,22,0)</f>
        <v>37-GRUPO DE TRABAJO DE ESTUDIOS ECONÓMICOS</v>
      </c>
      <c r="N173" s="79"/>
      <c r="O173" s="79"/>
      <c r="P173" s="79"/>
      <c r="Q173" s="79"/>
      <c r="S173" s="78" t="s">
        <v>799</v>
      </c>
      <c r="T173" s="78" t="str">
        <f>VLOOKUP(A173,'PAI 2025 GPS rempl2)'!$A$3:$E$505,4,0)</f>
        <v>Actividad propia</v>
      </c>
      <c r="U173" s="79" t="s">
        <v>1527</v>
      </c>
      <c r="V173" s="30">
        <f>VLOOKUP(S173,'PAI 2025 GPS rempl2)'!$E$4:$P$504,12,0)</f>
        <v>20</v>
      </c>
      <c r="W173" s="30">
        <f>+(V173*100)/($V$151+$V$153+$V$154+$V$155+$V$169+$V$170+$V$171+$V$172+$V$173+$V$175+$V$176+$V$178+$V$179+$V$180+$V$181+$V$182+$V$184+$V$185+$V$186+$V$187+$V$188+$V$189+$V$191+$V$192+$V$193+$V$194+$V$200+$V$201+$V$337+$V$339+$V$341+$V$343+$V$344+$V$431+$V$432+$V$433+$V$434+$V$464+$V$465)</f>
        <v>1.8181818181818181</v>
      </c>
    </row>
    <row r="174" spans="1:23" x14ac:dyDescent="0.25">
      <c r="A174" s="78" t="s">
        <v>801</v>
      </c>
      <c r="B174" s="78" t="str">
        <f>VLOOKUP(A174,'PAI 2025 GPS rempl2)'!$A$3:$E$505,4,0)</f>
        <v>Producto</v>
      </c>
      <c r="C174" s="79" t="s">
        <v>1527</v>
      </c>
      <c r="D174" s="79" t="s">
        <v>1526</v>
      </c>
      <c r="E174" s="79" t="s">
        <v>747</v>
      </c>
      <c r="F174" s="79" t="s">
        <v>12</v>
      </c>
      <c r="G174" s="79" t="str">
        <f>VLOOKUP(A174,'PAI 2025 GPS rempl2)'!$E$4:$L$504,8,0)</f>
        <v>C-3599-0200-0008-53105b</v>
      </c>
      <c r="H174" s="79" t="str">
        <f>VLOOKUP(A174,'PAI 2025 GPS rempl2)'!$A$4:$V$504,15,0)</f>
        <v>Boletines de Noticias Económicas, elaborados y divulgados (Boletines de Noticias Económicas)</v>
      </c>
      <c r="I174" s="79">
        <f>VLOOKUP(A174,'PAI 2025 GPS rempl2)'!$A$4:$V$504,17,0)</f>
        <v>11</v>
      </c>
      <c r="J174" s="79" t="str">
        <f>VLOOKUP(A174,'PAI 2025 GPS rempl2)'!$A$4:$V$504,18,0)</f>
        <v>Númerica</v>
      </c>
      <c r="K174" s="159">
        <f>VLOOKUP(A174,'PAI 2025 GPS rempl2)'!$A$4:$V$504,20,0)</f>
        <v>45672</v>
      </c>
      <c r="L174" s="159">
        <f>VLOOKUP(A174,'PAI 2025 GPS rempl2)'!$A$4:$V$504,21,0)</f>
        <v>46006</v>
      </c>
      <c r="M174" s="79" t="str">
        <f>VLOOKUP(A174,'PAI 2025 GPS rempl2)'!$A$4:$V$504,22,0)</f>
        <v>37-GRUPO DE TRABAJO DE ESTUDIOS ECONÓMICOS</v>
      </c>
      <c r="N174" s="79" t="s">
        <v>1390</v>
      </c>
      <c r="O174" s="79" t="s">
        <v>1391</v>
      </c>
      <c r="P174" s="79">
        <v>0</v>
      </c>
      <c r="Q174" s="79" t="s">
        <v>1487</v>
      </c>
      <c r="S174" s="78" t="s">
        <v>801</v>
      </c>
      <c r="T174" s="78" t="str">
        <f>VLOOKUP(A174,'PAI 2025 GPS rempl2)'!$A$3:$E$505,4,0)</f>
        <v>Producto</v>
      </c>
      <c r="U174" s="79" t="s">
        <v>1527</v>
      </c>
      <c r="V174" s="30">
        <f>VLOOKUP(S174,'PAI 2025 GPS rempl2)'!$E$4:$P$504,12,0)</f>
        <v>15</v>
      </c>
      <c r="W174" s="30">
        <f>+(V174*100)/($V$150+$V$168+$V$174+$V$177+$V$183+$V$190+$V$199+$V$336+$V$342+$V$430+$V$463)</f>
        <v>7.8947368421052628</v>
      </c>
    </row>
    <row r="175" spans="1:23" x14ac:dyDescent="0.25">
      <c r="A175" s="78" t="s">
        <v>803</v>
      </c>
      <c r="B175" s="78" t="str">
        <f>VLOOKUP(A175,'PAI 2025 GPS rempl2)'!$A$3:$E$505,4,0)</f>
        <v>Actividad propia</v>
      </c>
      <c r="C175" s="79" t="s">
        <v>1527</v>
      </c>
      <c r="D175" s="79" t="s">
        <v>1526</v>
      </c>
      <c r="E175" s="79" t="s">
        <v>747</v>
      </c>
      <c r="F175" s="79"/>
      <c r="G175" s="79" t="str">
        <f>VLOOKUP(A175,'PAI 2025 GPS rempl2)'!$E$4:$L$504,8,0)</f>
        <v>N/A</v>
      </c>
      <c r="H175" s="79" t="str">
        <f>VLOOKUP(A175,'PAI 2025 GPS rempl2)'!$A$4:$V$504,15,0)</f>
        <v>Elaborar mensualmente los boletines (Boletínes / correos electrónicos de envió)</v>
      </c>
      <c r="I175" s="79">
        <f>VLOOKUP(A175,'PAI 2025 GPS rempl2)'!$A$4:$V$504,17,0)</f>
        <v>11</v>
      </c>
      <c r="J175" s="79" t="str">
        <f>VLOOKUP(A175,'PAI 2025 GPS rempl2)'!$A$4:$V$504,18,0)</f>
        <v>Númerica</v>
      </c>
      <c r="K175" s="159">
        <f>VLOOKUP(A175,'PAI 2025 GPS rempl2)'!$A$4:$V$504,20,0)</f>
        <v>45672</v>
      </c>
      <c r="L175" s="159">
        <f>VLOOKUP(A175,'PAI 2025 GPS rempl2)'!$A$4:$V$504,21,0)</f>
        <v>46006</v>
      </c>
      <c r="M175" s="79" t="str">
        <f>VLOOKUP(A175,'PAI 2025 GPS rempl2)'!$A$4:$V$504,22,0)</f>
        <v>37-GRUPO DE TRABAJO DE ESTUDIOS ECONÓMICOS</v>
      </c>
      <c r="N175" s="79"/>
      <c r="O175" s="79"/>
      <c r="P175" s="79"/>
      <c r="Q175" s="79"/>
      <c r="S175" s="78" t="s">
        <v>803</v>
      </c>
      <c r="T175" s="78" t="str">
        <f>VLOOKUP(A175,'PAI 2025 GPS rempl2)'!$A$3:$E$505,4,0)</f>
        <v>Actividad propia</v>
      </c>
      <c r="U175" s="79" t="s">
        <v>1527</v>
      </c>
      <c r="V175" s="30">
        <f>VLOOKUP(S175,'PAI 2025 GPS rempl2)'!$E$4:$P$504,12,0)</f>
        <v>80</v>
      </c>
      <c r="W175" s="30">
        <f>+(V175*100)/($V$151+$V$153+$V$154+$V$155+$V$169+$V$170+$V$171+$V$172+$V$173+$V$175+$V$176+$V$178+$V$179+$V$180+$V$181+$V$182+$V$184+$V$185+$V$186+$V$187+$V$188+$V$189+$V$191+$V$192+$V$193+$V$194+$V$200+$V$201+$V$337+$V$339+$V$341+$V$343+$V$344+$V$431+$V$432+$V$433+$V$434+$V$464+$V$465)</f>
        <v>7.2727272727272725</v>
      </c>
    </row>
    <row r="176" spans="1:23" x14ac:dyDescent="0.25">
      <c r="A176" s="78" t="s">
        <v>805</v>
      </c>
      <c r="B176" s="78" t="str">
        <f>VLOOKUP(A176,'PAI 2025 GPS rempl2)'!$A$3:$E$505,4,0)</f>
        <v>Actividad propia</v>
      </c>
      <c r="C176" s="79" t="s">
        <v>1527</v>
      </c>
      <c r="D176" s="79" t="s">
        <v>1526</v>
      </c>
      <c r="E176" s="79" t="s">
        <v>747</v>
      </c>
      <c r="F176" s="79"/>
      <c r="G176" s="79" t="str">
        <f>VLOOKUP(A176,'PAI 2025 GPS rempl2)'!$E$4:$L$504,8,0)</f>
        <v>N/A</v>
      </c>
      <c r="H176" s="79" t="str">
        <f>VLOOKUP(A176,'PAI 2025 GPS rempl2)'!$A$4:$V$504,15,0)</f>
        <v>Divulgar los boletines (boletines diseñados)</v>
      </c>
      <c r="I176" s="79">
        <f>VLOOKUP(A176,'PAI 2025 GPS rempl2)'!$A$4:$V$504,17,0)</f>
        <v>11</v>
      </c>
      <c r="J176" s="79" t="str">
        <f>VLOOKUP(A176,'PAI 2025 GPS rempl2)'!$A$4:$V$504,18,0)</f>
        <v>Númerica</v>
      </c>
      <c r="K176" s="159">
        <f>VLOOKUP(A176,'PAI 2025 GPS rempl2)'!$A$4:$V$504,20,0)</f>
        <v>45672</v>
      </c>
      <c r="L176" s="159">
        <f>VLOOKUP(A176,'PAI 2025 GPS rempl2)'!$A$4:$V$504,21,0)</f>
        <v>46006</v>
      </c>
      <c r="M176" s="79" t="str">
        <f>VLOOKUP(A176,'PAI 2025 GPS rempl2)'!$A$4:$V$504,22,0)</f>
        <v>37-GRUPO DE TRABAJO DE ESTUDIOS ECONÓMICOS</v>
      </c>
      <c r="N176" s="79"/>
      <c r="O176" s="79"/>
      <c r="P176" s="79"/>
      <c r="Q176" s="79"/>
      <c r="S176" s="78" t="s">
        <v>805</v>
      </c>
      <c r="T176" s="78" t="str">
        <f>VLOOKUP(A176,'PAI 2025 GPS rempl2)'!$A$3:$E$505,4,0)</f>
        <v>Actividad propia</v>
      </c>
      <c r="U176" s="79" t="s">
        <v>1527</v>
      </c>
      <c r="V176" s="30">
        <f>VLOOKUP(S176,'PAI 2025 GPS rempl2)'!$E$4:$P$504,12,0)</f>
        <v>20</v>
      </c>
      <c r="W176" s="30">
        <f>+(V176*100)/($V$151+$V$153+$V$154+$V$155+$V$169+$V$170+$V$171+$V$172+$V$173+$V$175+$V$176+$V$178+$V$179+$V$180+$V$181+$V$182+$V$184+$V$185+$V$186+$V$187+$V$188+$V$189+$V$191+$V$192+$V$193+$V$194+$V$200+$V$201+$V$337+$V$339+$V$341+$V$343+$V$344+$V$431+$V$432+$V$433+$V$434+$V$464+$V$465)</f>
        <v>1.8181818181818181</v>
      </c>
    </row>
    <row r="177" spans="1:23" x14ac:dyDescent="0.25">
      <c r="A177" s="78" t="s">
        <v>807</v>
      </c>
      <c r="B177" s="78" t="str">
        <f>VLOOKUP(A177,'PAI 2025 GPS rempl2)'!$A$3:$E$505,4,0)</f>
        <v>Producto</v>
      </c>
      <c r="C177" s="79" t="s">
        <v>1527</v>
      </c>
      <c r="D177" s="79" t="s">
        <v>1526</v>
      </c>
      <c r="E177" s="79" t="s">
        <v>747</v>
      </c>
      <c r="F177" s="79" t="s">
        <v>12</v>
      </c>
      <c r="G177" s="79" t="str">
        <f>VLOOKUP(A177,'PAI 2025 GPS rempl2)'!$E$4:$L$504,8,0)</f>
        <v>C-3599-0200-0008-53105b</v>
      </c>
      <c r="H177" s="79" t="str">
        <f>VLOOKUP(A177,'PAI 2025 GPS rempl2)'!$A$4:$V$504,15,0)</f>
        <v>Estudio Económico Académico, elaborado y entregado  (Estudio Económico )</v>
      </c>
      <c r="I177" s="79">
        <f>VLOOKUP(A177,'PAI 2025 GPS rempl2)'!$A$4:$V$504,17,0)</f>
        <v>1</v>
      </c>
      <c r="J177" s="79" t="str">
        <f>VLOOKUP(A177,'PAI 2025 GPS rempl2)'!$A$4:$V$504,18,0)</f>
        <v>Númerica</v>
      </c>
      <c r="K177" s="159">
        <f>VLOOKUP(A177,'PAI 2025 GPS rempl2)'!$A$4:$V$504,20,0)</f>
        <v>45705</v>
      </c>
      <c r="L177" s="159">
        <f>VLOOKUP(A177,'PAI 2025 GPS rempl2)'!$A$4:$V$504,21,0)</f>
        <v>46006</v>
      </c>
      <c r="M177" s="79" t="str">
        <f>VLOOKUP(A177,'PAI 2025 GPS rempl2)'!$A$4:$V$504,22,0)</f>
        <v>37-GRUPO DE TRABAJO DE ESTUDIOS ECONÓMICOS</v>
      </c>
      <c r="N177" s="79" t="s">
        <v>1390</v>
      </c>
      <c r="O177" s="79" t="s">
        <v>1391</v>
      </c>
      <c r="P177" s="79">
        <v>0</v>
      </c>
      <c r="Q177" s="79" t="s">
        <v>1487</v>
      </c>
      <c r="S177" s="78" t="s">
        <v>807</v>
      </c>
      <c r="T177" s="78" t="str">
        <f>VLOOKUP(A177,'PAI 2025 GPS rempl2)'!$A$3:$E$505,4,0)</f>
        <v>Producto</v>
      </c>
      <c r="U177" s="79" t="s">
        <v>1527</v>
      </c>
      <c r="V177" s="30">
        <f>VLOOKUP(S177,'PAI 2025 GPS rempl2)'!$E$4:$P$504,12,0)</f>
        <v>5</v>
      </c>
      <c r="W177" s="30">
        <f>+(V177*100)/($V$150+$V$168+$V$174+$V$177+$V$183+$V$190+$V$199+$V$336+$V$342+$V$430+$V$463)</f>
        <v>2.6315789473684212</v>
      </c>
    </row>
    <row r="178" spans="1:23" x14ac:dyDescent="0.25">
      <c r="A178" s="78" t="s">
        <v>809</v>
      </c>
      <c r="B178" s="78" t="str">
        <f>VLOOKUP(A178,'PAI 2025 GPS rempl2)'!$A$3:$E$505,4,0)</f>
        <v>Actividad propia</v>
      </c>
      <c r="C178" s="79" t="s">
        <v>1527</v>
      </c>
      <c r="D178" s="79" t="s">
        <v>1526</v>
      </c>
      <c r="E178" s="79" t="s">
        <v>747</v>
      </c>
      <c r="F178" s="79"/>
      <c r="G178" s="79" t="str">
        <f>VLOOKUP(A178,'PAI 2025 GPS rempl2)'!$E$4:$L$504,8,0)</f>
        <v>N/A</v>
      </c>
      <c r="H178" s="79" t="str">
        <f>VLOOKUP(A178,'PAI 2025 GPS rempl2)'!$A$4:$V$504,15,0)</f>
        <v>Elaborar ficha técnica  (Ficha técnica)</v>
      </c>
      <c r="I178" s="79">
        <f>VLOOKUP(A178,'PAI 2025 GPS rempl2)'!$A$4:$V$504,17,0)</f>
        <v>1</v>
      </c>
      <c r="J178" s="79" t="str">
        <f>VLOOKUP(A178,'PAI 2025 GPS rempl2)'!$A$4:$V$504,18,0)</f>
        <v>Númerica</v>
      </c>
      <c r="K178" s="159">
        <f>VLOOKUP(A178,'PAI 2025 GPS rempl2)'!$A$4:$V$504,20,0)</f>
        <v>45705</v>
      </c>
      <c r="L178" s="159">
        <f>VLOOKUP(A178,'PAI 2025 GPS rempl2)'!$A$4:$V$504,21,0)</f>
        <v>46006</v>
      </c>
      <c r="M178" s="79" t="str">
        <f>VLOOKUP(A178,'PAI 2025 GPS rempl2)'!$A$4:$V$504,22,0)</f>
        <v>37-GRUPO DE TRABAJO DE ESTUDIOS ECONÓMICOS</v>
      </c>
      <c r="N178" s="79"/>
      <c r="O178" s="79"/>
      <c r="P178" s="79"/>
      <c r="Q178" s="79"/>
      <c r="S178" s="78" t="s">
        <v>809</v>
      </c>
      <c r="T178" s="78" t="str">
        <f>VLOOKUP(A178,'PAI 2025 GPS rempl2)'!$A$3:$E$505,4,0)</f>
        <v>Actividad propia</v>
      </c>
      <c r="U178" s="79" t="s">
        <v>1527</v>
      </c>
      <c r="V178" s="30">
        <f>VLOOKUP(S178,'PAI 2025 GPS rempl2)'!$E$4:$P$504,12,0)</f>
        <v>10</v>
      </c>
      <c r="W178" s="30">
        <f>+(V178*100)/($V$151+$V$153+$V$154+$V$155+$V$169+$V$170+$V$171+$V$172+$V$173+$V$175+$V$176+$V$178+$V$179+$V$180+$V$181+$V$182+$V$184+$V$185+$V$186+$V$187+$V$188+$V$189+$V$191+$V$192+$V$193+$V$194+$V$200+$V$201+$V$337+$V$339+$V$341+$V$343+$V$344+$V$431+$V$432+$V$433+$V$434+$V$464+$V$465)</f>
        <v>0.90909090909090906</v>
      </c>
    </row>
    <row r="179" spans="1:23" x14ac:dyDescent="0.25">
      <c r="A179" s="78" t="s">
        <v>810</v>
      </c>
      <c r="B179" s="78" t="str">
        <f>VLOOKUP(A179,'PAI 2025 GPS rempl2)'!$A$3:$E$505,4,0)</f>
        <v>Actividad propia</v>
      </c>
      <c r="C179" s="79" t="s">
        <v>1527</v>
      </c>
      <c r="D179" s="79" t="s">
        <v>1526</v>
      </c>
      <c r="E179" s="79" t="s">
        <v>747</v>
      </c>
      <c r="F179" s="79"/>
      <c r="G179" s="79" t="str">
        <f>VLOOKUP(A179,'PAI 2025 GPS rempl2)'!$E$4:$L$504,8,0)</f>
        <v>N/A</v>
      </c>
      <c r="H179" s="79" t="str">
        <f>VLOOKUP(A179,'PAI 2025 GPS rempl2)'!$A$4:$V$504,15,0)</f>
        <v>Recopilar datos y construir base de datos (Archivo con Base de datos)</v>
      </c>
      <c r="I179" s="79">
        <f>VLOOKUP(A179,'PAI 2025 GPS rempl2)'!$A$4:$V$504,17,0)</f>
        <v>1</v>
      </c>
      <c r="J179" s="79" t="str">
        <f>VLOOKUP(A179,'PAI 2025 GPS rempl2)'!$A$4:$V$504,18,0)</f>
        <v>Númerica</v>
      </c>
      <c r="K179" s="159">
        <f>VLOOKUP(A179,'PAI 2025 GPS rempl2)'!$A$4:$V$504,20,0)</f>
        <v>45712</v>
      </c>
      <c r="L179" s="159">
        <f>VLOOKUP(A179,'PAI 2025 GPS rempl2)'!$A$4:$V$504,21,0)</f>
        <v>45887</v>
      </c>
      <c r="M179" s="79" t="str">
        <f>VLOOKUP(A179,'PAI 2025 GPS rempl2)'!$A$4:$V$504,22,0)</f>
        <v>37-GRUPO DE TRABAJO DE ESTUDIOS ECONÓMICOS</v>
      </c>
      <c r="N179" s="79"/>
      <c r="O179" s="79"/>
      <c r="P179" s="79"/>
      <c r="Q179" s="79"/>
      <c r="S179" s="78" t="s">
        <v>810</v>
      </c>
      <c r="T179" s="78" t="str">
        <f>VLOOKUP(A179,'PAI 2025 GPS rempl2)'!$A$3:$E$505,4,0)</f>
        <v>Actividad propia</v>
      </c>
      <c r="U179" s="79" t="s">
        <v>1527</v>
      </c>
      <c r="V179" s="30">
        <f>VLOOKUP(S179,'PAI 2025 GPS rempl2)'!$E$4:$P$504,12,0)</f>
        <v>30</v>
      </c>
      <c r="W179" s="30">
        <f>+(V179*100)/($V$151+$V$153+$V$154+$V$155+$V$169+$V$170+$V$171+$V$172+$V$173+$V$175+$V$176+$V$178+$V$179+$V$180+$V$181+$V$182+$V$184+$V$185+$V$186+$V$187+$V$188+$V$189+$V$191+$V$192+$V$193+$V$194+$V$200+$V$201+$V$337+$V$339+$V$341+$V$343+$V$344+$V$431+$V$432+$V$433+$V$434+$V$464+$V$465)</f>
        <v>2.7272727272727271</v>
      </c>
    </row>
    <row r="180" spans="1:23" x14ac:dyDescent="0.25">
      <c r="A180" s="78" t="s">
        <v>811</v>
      </c>
      <c r="B180" s="78" t="str">
        <f>VLOOKUP(A180,'PAI 2025 GPS rempl2)'!$A$3:$E$505,4,0)</f>
        <v>Actividad propia</v>
      </c>
      <c r="C180" s="79" t="s">
        <v>1527</v>
      </c>
      <c r="D180" s="79" t="s">
        <v>1526</v>
      </c>
      <c r="E180" s="79" t="s">
        <v>747</v>
      </c>
      <c r="F180" s="79"/>
      <c r="G180" s="79" t="str">
        <f>VLOOKUP(A180,'PAI 2025 GPS rempl2)'!$E$4:$L$504,8,0)</f>
        <v>N/A</v>
      </c>
      <c r="H180" s="79" t="str">
        <f>VLOOKUP(A180,'PAI 2025 GPS rempl2)'!$A$4:$V$504,15,0)</f>
        <v>Construir marco teórico (Informe/documento con marco teórico)</v>
      </c>
      <c r="I180" s="79">
        <f>VLOOKUP(A180,'PAI 2025 GPS rempl2)'!$A$4:$V$504,17,0)</f>
        <v>1</v>
      </c>
      <c r="J180" s="79" t="str">
        <f>VLOOKUP(A180,'PAI 2025 GPS rempl2)'!$A$4:$V$504,18,0)</f>
        <v>Númerica</v>
      </c>
      <c r="K180" s="159">
        <f>VLOOKUP(A180,'PAI 2025 GPS rempl2)'!$A$4:$V$504,20,0)</f>
        <v>45712</v>
      </c>
      <c r="L180" s="159">
        <f>VLOOKUP(A180,'PAI 2025 GPS rempl2)'!$A$4:$V$504,21,0)</f>
        <v>45915</v>
      </c>
      <c r="M180" s="79" t="str">
        <f>VLOOKUP(A180,'PAI 2025 GPS rempl2)'!$A$4:$V$504,22,0)</f>
        <v>37-GRUPO DE TRABAJO DE ESTUDIOS ECONÓMICOS</v>
      </c>
      <c r="N180" s="79"/>
      <c r="O180" s="79"/>
      <c r="P180" s="79"/>
      <c r="Q180" s="79"/>
      <c r="S180" s="78" t="s">
        <v>811</v>
      </c>
      <c r="T180" s="78" t="str">
        <f>VLOOKUP(A180,'PAI 2025 GPS rempl2)'!$A$3:$E$505,4,0)</f>
        <v>Actividad propia</v>
      </c>
      <c r="U180" s="79" t="s">
        <v>1527</v>
      </c>
      <c r="V180" s="30">
        <f>VLOOKUP(S180,'PAI 2025 GPS rempl2)'!$E$4:$P$504,12,0)</f>
        <v>20</v>
      </c>
      <c r="W180" s="30">
        <f>+(V180*100)/($V$151+$V$153+$V$154+$V$155+$V$169+$V$170+$V$171+$V$172+$V$173+$V$175+$V$176+$V$178+$V$179+$V$180+$V$181+$V$182+$V$184+$V$185+$V$186+$V$187+$V$188+$V$189+$V$191+$V$192+$V$193+$V$194+$V$200+$V$201+$V$337+$V$339+$V$341+$V$343+$V$344+$V$431+$V$432+$V$433+$V$434+$V$464+$V$465)</f>
        <v>1.8181818181818181</v>
      </c>
    </row>
    <row r="181" spans="1:23" x14ac:dyDescent="0.25">
      <c r="A181" s="78" t="s">
        <v>812</v>
      </c>
      <c r="B181" s="78" t="str">
        <f>VLOOKUP(A181,'PAI 2025 GPS rempl2)'!$A$3:$E$505,4,0)</f>
        <v>Actividad propia</v>
      </c>
      <c r="C181" s="79" t="s">
        <v>1527</v>
      </c>
      <c r="D181" s="79" t="s">
        <v>1526</v>
      </c>
      <c r="E181" s="79" t="s">
        <v>747</v>
      </c>
      <c r="F181" s="79"/>
      <c r="G181" s="79" t="str">
        <f>VLOOKUP(A181,'PAI 2025 GPS rempl2)'!$E$4:$L$504,8,0)</f>
        <v>N/A</v>
      </c>
      <c r="H181" s="79" t="str">
        <f>VLOOKUP(A181,'PAI 2025 GPS rempl2)'!$A$4:$V$504,15,0)</f>
        <v>Desarrollar análisis estadístico y económico (Documento de análisis estadístico y económico)</v>
      </c>
      <c r="I181" s="79">
        <f>VLOOKUP(A181,'PAI 2025 GPS rempl2)'!$A$4:$V$504,17,0)</f>
        <v>1</v>
      </c>
      <c r="J181" s="79" t="str">
        <f>VLOOKUP(A181,'PAI 2025 GPS rempl2)'!$A$4:$V$504,18,0)</f>
        <v>Númerica</v>
      </c>
      <c r="K181" s="159">
        <f>VLOOKUP(A181,'PAI 2025 GPS rempl2)'!$A$4:$V$504,20,0)</f>
        <v>45717</v>
      </c>
      <c r="L181" s="159">
        <f>VLOOKUP(A181,'PAI 2025 GPS rempl2)'!$A$4:$V$504,21,0)</f>
        <v>45975</v>
      </c>
      <c r="M181" s="79" t="str">
        <f>VLOOKUP(A181,'PAI 2025 GPS rempl2)'!$A$4:$V$504,22,0)</f>
        <v>37-GRUPO DE TRABAJO DE ESTUDIOS ECONÓMICOS</v>
      </c>
      <c r="N181" s="79"/>
      <c r="O181" s="79"/>
      <c r="P181" s="79"/>
      <c r="Q181" s="79"/>
      <c r="S181" s="78" t="s">
        <v>812</v>
      </c>
      <c r="T181" s="78" t="str">
        <f>VLOOKUP(A181,'PAI 2025 GPS rempl2)'!$A$3:$E$505,4,0)</f>
        <v>Actividad propia</v>
      </c>
      <c r="U181" s="79" t="s">
        <v>1527</v>
      </c>
      <c r="V181" s="30">
        <f>VLOOKUP(S181,'PAI 2025 GPS rempl2)'!$E$4:$P$504,12,0)</f>
        <v>20</v>
      </c>
      <c r="W181" s="30">
        <f>+(V181*100)/($V$151+$V$153+$V$154+$V$155+$V$169+$V$170+$V$171+$V$172+$V$173+$V$175+$V$176+$V$178+$V$179+$V$180+$V$181+$V$182+$V$184+$V$185+$V$186+$V$187+$V$188+$V$189+$V$191+$V$192+$V$193+$V$194+$V$200+$V$201+$V$337+$V$339+$V$341+$V$343+$V$344+$V$431+$V$432+$V$433+$V$434+$V$464+$V$465)</f>
        <v>1.8181818181818181</v>
      </c>
    </row>
    <row r="182" spans="1:23" x14ac:dyDescent="0.25">
      <c r="A182" s="78" t="s">
        <v>813</v>
      </c>
      <c r="B182" s="78" t="str">
        <f>VLOOKUP(A182,'PAI 2025 GPS rempl2)'!$A$3:$E$505,4,0)</f>
        <v>Actividad propia</v>
      </c>
      <c r="C182" s="79" t="s">
        <v>1527</v>
      </c>
      <c r="D182" s="79" t="s">
        <v>1526</v>
      </c>
      <c r="E182" s="79" t="s">
        <v>747</v>
      </c>
      <c r="F182" s="79"/>
      <c r="G182" s="79" t="str">
        <f>VLOOKUP(A182,'PAI 2025 GPS rempl2)'!$E$4:$L$504,8,0)</f>
        <v>N/A</v>
      </c>
      <c r="H182" s="79" t="str">
        <f>VLOOKUP(A182,'PAI 2025 GPS rempl2)'!$A$4:$V$504,15,0)</f>
        <v>Entregar del documento (Memorando/correo de entrega de documento)</v>
      </c>
      <c r="I182" s="79">
        <f>VLOOKUP(A182,'PAI 2025 GPS rempl2)'!$A$4:$V$504,17,0)</f>
        <v>1</v>
      </c>
      <c r="J182" s="79" t="str">
        <f>VLOOKUP(A182,'PAI 2025 GPS rempl2)'!$A$4:$V$504,18,0)</f>
        <v>Númerica</v>
      </c>
      <c r="K182" s="159">
        <f>VLOOKUP(A182,'PAI 2025 GPS rempl2)'!$A$4:$V$504,20,0)</f>
        <v>45748</v>
      </c>
      <c r="L182" s="159">
        <f>VLOOKUP(A182,'PAI 2025 GPS rempl2)'!$A$4:$V$504,21,0)</f>
        <v>46006</v>
      </c>
      <c r="M182" s="79" t="str">
        <f>VLOOKUP(A182,'PAI 2025 GPS rempl2)'!$A$4:$V$504,22,0)</f>
        <v>37-GRUPO DE TRABAJO DE ESTUDIOS ECONÓMICOS</v>
      </c>
      <c r="N182" s="79"/>
      <c r="O182" s="79"/>
      <c r="P182" s="79"/>
      <c r="Q182" s="79"/>
      <c r="S182" s="78" t="s">
        <v>813</v>
      </c>
      <c r="T182" s="78" t="str">
        <f>VLOOKUP(A182,'PAI 2025 GPS rempl2)'!$A$3:$E$505,4,0)</f>
        <v>Actividad propia</v>
      </c>
      <c r="U182" s="79" t="s">
        <v>1527</v>
      </c>
      <c r="V182" s="30">
        <f>VLOOKUP(S182,'PAI 2025 GPS rempl2)'!$E$4:$P$504,12,0)</f>
        <v>20</v>
      </c>
      <c r="W182" s="30">
        <f>+(V182*100)/($V$151+$V$153+$V$154+$V$155+$V$169+$V$170+$V$171+$V$172+$V$173+$V$175+$V$176+$V$178+$V$179+$V$180+$V$181+$V$182+$V$184+$V$185+$V$186+$V$187+$V$188+$V$189+$V$191+$V$192+$V$193+$V$194+$V$200+$V$201+$V$337+$V$339+$V$341+$V$343+$V$344+$V$431+$V$432+$V$433+$V$434+$V$464+$V$465)</f>
        <v>1.8181818181818181</v>
      </c>
    </row>
    <row r="183" spans="1:23" x14ac:dyDescent="0.25">
      <c r="A183" s="78" t="s">
        <v>814</v>
      </c>
      <c r="B183" s="78" t="str">
        <f>VLOOKUP(A183,'PAI 2025 GPS rempl2)'!$A$3:$E$505,4,0)</f>
        <v>Producto</v>
      </c>
      <c r="C183" s="79" t="s">
        <v>1527</v>
      </c>
      <c r="D183" s="79" t="s">
        <v>1526</v>
      </c>
      <c r="E183" s="79" t="s">
        <v>747</v>
      </c>
      <c r="F183" s="79" t="s">
        <v>12</v>
      </c>
      <c r="G183" s="79" t="str">
        <f>VLOOKUP(A183,'PAI 2025 GPS rempl2)'!$E$4:$L$504,8,0)</f>
        <v>C-3599-0200-0008-53105b</v>
      </c>
      <c r="H183" s="79" t="str">
        <f>VLOOKUP(A183,'PAI 2025 GPS rempl2)'!$A$4:$V$504,15,0)</f>
        <v>Estudio Económico 2024/2025 – Licencia obligatoria, elaborado y entregado  (Estudio Económico 2024/2025 – Licencia obligatoria)</v>
      </c>
      <c r="I183" s="79">
        <f>VLOOKUP(A183,'PAI 2025 GPS rempl2)'!$A$4:$V$504,17,0)</f>
        <v>1</v>
      </c>
      <c r="J183" s="79" t="str">
        <f>VLOOKUP(A183,'PAI 2025 GPS rempl2)'!$A$4:$V$504,18,0)</f>
        <v>Númerica</v>
      </c>
      <c r="K183" s="159">
        <f>VLOOKUP(A183,'PAI 2025 GPS rempl2)'!$A$4:$V$504,20,0)</f>
        <v>45705</v>
      </c>
      <c r="L183" s="159">
        <f>VLOOKUP(A183,'PAI 2025 GPS rempl2)'!$A$4:$V$504,21,0)</f>
        <v>46006</v>
      </c>
      <c r="M183" s="79" t="str">
        <f>VLOOKUP(A183,'PAI 2025 GPS rempl2)'!$A$4:$V$504,22,0)</f>
        <v>37-GRUPO DE TRABAJO DE ESTUDIOS ECONÓMICOS</v>
      </c>
      <c r="N183" s="79" t="s">
        <v>1390</v>
      </c>
      <c r="O183" s="79" t="s">
        <v>1391</v>
      </c>
      <c r="P183" s="79">
        <v>0</v>
      </c>
      <c r="Q183" s="79" t="s">
        <v>1487</v>
      </c>
      <c r="S183" s="78" t="s">
        <v>814</v>
      </c>
      <c r="T183" s="78" t="str">
        <f>VLOOKUP(A183,'PAI 2025 GPS rempl2)'!$A$3:$E$505,4,0)</f>
        <v>Producto</v>
      </c>
      <c r="U183" s="79" t="s">
        <v>1527</v>
      </c>
      <c r="V183" s="30">
        <f>VLOOKUP(S183,'PAI 2025 GPS rempl2)'!$E$4:$P$504,12,0)</f>
        <v>10</v>
      </c>
      <c r="W183" s="30">
        <f>+(V183*100)/($V$150+$V$168+$V$174+$V$177+$V$183+$V$190+$V$199+$V$336+$V$342+$V$430+$V$463)</f>
        <v>5.2631578947368425</v>
      </c>
    </row>
    <row r="184" spans="1:23" x14ac:dyDescent="0.25">
      <c r="A184" s="78" t="s">
        <v>816</v>
      </c>
      <c r="B184" s="78" t="str">
        <f>VLOOKUP(A184,'PAI 2025 GPS rempl2)'!$A$3:$E$505,4,0)</f>
        <v>Actividad propia</v>
      </c>
      <c r="C184" s="79" t="s">
        <v>1527</v>
      </c>
      <c r="D184" s="79" t="s">
        <v>1526</v>
      </c>
      <c r="E184" s="79" t="s">
        <v>747</v>
      </c>
      <c r="F184" s="79"/>
      <c r="G184" s="79" t="str">
        <f>VLOOKUP(A184,'PAI 2025 GPS rempl2)'!$E$4:$L$504,8,0)</f>
        <v>N/A</v>
      </c>
      <c r="H184" s="79" t="str">
        <f>VLOOKUP(A184,'PAI 2025 GPS rempl2)'!$A$4:$V$504,15,0)</f>
        <v>Elaborar ficha técnica (Ficha técnica)</v>
      </c>
      <c r="I184" s="79">
        <f>VLOOKUP(A184,'PAI 2025 GPS rempl2)'!$A$4:$V$504,17,0)</f>
        <v>1</v>
      </c>
      <c r="J184" s="79" t="str">
        <f>VLOOKUP(A184,'PAI 2025 GPS rempl2)'!$A$4:$V$504,18,0)</f>
        <v>Númerica</v>
      </c>
      <c r="K184" s="159">
        <f>VLOOKUP(A184,'PAI 2025 GPS rempl2)'!$A$4:$V$504,20,0)</f>
        <v>45705</v>
      </c>
      <c r="L184" s="159">
        <f>VLOOKUP(A184,'PAI 2025 GPS rempl2)'!$A$4:$V$504,21,0)</f>
        <v>46006</v>
      </c>
      <c r="M184" s="79" t="str">
        <f>VLOOKUP(A184,'PAI 2025 GPS rempl2)'!$A$4:$V$504,22,0)</f>
        <v>37-GRUPO DE TRABAJO DE ESTUDIOS ECONÓMICOS</v>
      </c>
      <c r="N184" s="79"/>
      <c r="O184" s="79"/>
      <c r="P184" s="79"/>
      <c r="Q184" s="79"/>
      <c r="S184" s="78" t="s">
        <v>816</v>
      </c>
      <c r="T184" s="78" t="str">
        <f>VLOOKUP(A184,'PAI 2025 GPS rempl2)'!$A$3:$E$505,4,0)</f>
        <v>Actividad propia</v>
      </c>
      <c r="U184" s="79" t="s">
        <v>1527</v>
      </c>
      <c r="V184" s="30">
        <f>VLOOKUP(S184,'PAI 2025 GPS rempl2)'!$E$4:$P$504,12,0)</f>
        <v>10</v>
      </c>
      <c r="W184" s="30">
        <f t="shared" ref="W184:W189" si="11">+(V184*100)/($V$151+$V$153+$V$154+$V$155+$V$169+$V$170+$V$171+$V$172+$V$173+$V$175+$V$176+$V$178+$V$179+$V$180+$V$181+$V$182+$V$184+$V$185+$V$186+$V$187+$V$188+$V$189+$V$191+$V$192+$V$193+$V$194+$V$200+$V$201+$V$337+$V$339+$V$341+$V$343+$V$344+$V$431+$V$432+$V$433+$V$434+$V$464+$V$465)</f>
        <v>0.90909090909090906</v>
      </c>
    </row>
    <row r="185" spans="1:23" x14ac:dyDescent="0.25">
      <c r="A185" s="78" t="s">
        <v>817</v>
      </c>
      <c r="B185" s="78" t="str">
        <f>VLOOKUP(A185,'PAI 2025 GPS rempl2)'!$A$3:$E$505,4,0)</f>
        <v>Actividad propia</v>
      </c>
      <c r="C185" s="79" t="s">
        <v>1527</v>
      </c>
      <c r="D185" s="79" t="s">
        <v>1526</v>
      </c>
      <c r="E185" s="79" t="s">
        <v>747</v>
      </c>
      <c r="F185" s="79"/>
      <c r="G185" s="79" t="str">
        <f>VLOOKUP(A185,'PAI 2025 GPS rempl2)'!$E$4:$L$504,8,0)</f>
        <v>N/A</v>
      </c>
      <c r="H185" s="79" t="str">
        <f>VLOOKUP(A185,'PAI 2025 GPS rempl2)'!$A$4:$V$504,15,0)</f>
        <v>Construir marco teórico (Documento Marco teórico)</v>
      </c>
      <c r="I185" s="79">
        <f>VLOOKUP(A185,'PAI 2025 GPS rempl2)'!$A$4:$V$504,17,0)</f>
        <v>1</v>
      </c>
      <c r="J185" s="79" t="str">
        <f>VLOOKUP(A185,'PAI 2025 GPS rempl2)'!$A$4:$V$504,18,0)</f>
        <v>Númerica</v>
      </c>
      <c r="K185" s="159">
        <f>VLOOKUP(A185,'PAI 2025 GPS rempl2)'!$A$4:$V$504,20,0)</f>
        <v>45712</v>
      </c>
      <c r="L185" s="159">
        <f>VLOOKUP(A185,'PAI 2025 GPS rempl2)'!$A$4:$V$504,21,0)</f>
        <v>45823</v>
      </c>
      <c r="M185" s="79" t="str">
        <f>VLOOKUP(A185,'PAI 2025 GPS rempl2)'!$A$4:$V$504,22,0)</f>
        <v>37-GRUPO DE TRABAJO DE ESTUDIOS ECONÓMICOS</v>
      </c>
      <c r="N185" s="79"/>
      <c r="O185" s="79"/>
      <c r="P185" s="79"/>
      <c r="Q185" s="79"/>
      <c r="S185" s="78" t="s">
        <v>817</v>
      </c>
      <c r="T185" s="78" t="str">
        <f>VLOOKUP(A185,'PAI 2025 GPS rempl2)'!$A$3:$E$505,4,0)</f>
        <v>Actividad propia</v>
      </c>
      <c r="U185" s="79" t="s">
        <v>1527</v>
      </c>
      <c r="V185" s="30">
        <f>VLOOKUP(S185,'PAI 2025 GPS rempl2)'!$E$4:$P$504,12,0)</f>
        <v>25</v>
      </c>
      <c r="W185" s="30">
        <f t="shared" si="11"/>
        <v>2.2727272727272729</v>
      </c>
    </row>
    <row r="186" spans="1:23" x14ac:dyDescent="0.25">
      <c r="A186" s="78" t="s">
        <v>818</v>
      </c>
      <c r="B186" s="78" t="str">
        <f>VLOOKUP(A186,'PAI 2025 GPS rempl2)'!$A$3:$E$505,4,0)</f>
        <v>Actividad propia</v>
      </c>
      <c r="C186" s="79" t="s">
        <v>1527</v>
      </c>
      <c r="D186" s="79" t="s">
        <v>1526</v>
      </c>
      <c r="E186" s="79" t="s">
        <v>747</v>
      </c>
      <c r="F186" s="79"/>
      <c r="G186" s="79" t="str">
        <f>VLOOKUP(A186,'PAI 2025 GPS rempl2)'!$E$4:$L$504,8,0)</f>
        <v>N/A</v>
      </c>
      <c r="H186" s="79" t="str">
        <f>VLOOKUP(A186,'PAI 2025 GPS rempl2)'!$A$4:$V$504,15,0)</f>
        <v>Desarrollar análisis económico parcial (Documento de análisis económico parcia)</v>
      </c>
      <c r="I186" s="79">
        <f>VLOOKUP(A186,'PAI 2025 GPS rempl2)'!$A$4:$V$504,17,0)</f>
        <v>1</v>
      </c>
      <c r="J186" s="79" t="str">
        <f>VLOOKUP(A186,'PAI 2025 GPS rempl2)'!$A$4:$V$504,18,0)</f>
        <v>Númerica</v>
      </c>
      <c r="K186" s="159">
        <f>VLOOKUP(A186,'PAI 2025 GPS rempl2)'!$A$4:$V$504,20,0)</f>
        <v>45712</v>
      </c>
      <c r="L186" s="159">
        <f>VLOOKUP(A186,'PAI 2025 GPS rempl2)'!$A$4:$V$504,21,0)</f>
        <v>45884</v>
      </c>
      <c r="M186" s="79" t="str">
        <f>VLOOKUP(A186,'PAI 2025 GPS rempl2)'!$A$4:$V$504,22,0)</f>
        <v>37-GRUPO DE TRABAJO DE ESTUDIOS ECONÓMICOS</v>
      </c>
      <c r="N186" s="79"/>
      <c r="O186" s="79"/>
      <c r="P186" s="79"/>
      <c r="Q186" s="79"/>
      <c r="S186" s="78" t="s">
        <v>818</v>
      </c>
      <c r="T186" s="78" t="str">
        <f>VLOOKUP(A186,'PAI 2025 GPS rempl2)'!$A$3:$E$505,4,0)</f>
        <v>Actividad propia</v>
      </c>
      <c r="U186" s="79" t="s">
        <v>1527</v>
      </c>
      <c r="V186" s="30">
        <f>VLOOKUP(S186,'PAI 2025 GPS rempl2)'!$E$4:$P$504,12,0)</f>
        <v>20</v>
      </c>
      <c r="W186" s="30">
        <f t="shared" si="11"/>
        <v>1.8181818181818181</v>
      </c>
    </row>
    <row r="187" spans="1:23" x14ac:dyDescent="0.25">
      <c r="A187" s="78" t="s">
        <v>820</v>
      </c>
      <c r="B187" s="78" t="str">
        <f>VLOOKUP(A187,'PAI 2025 GPS rempl2)'!$A$3:$E$505,4,0)</f>
        <v>Actividad propia</v>
      </c>
      <c r="C187" s="79" t="s">
        <v>1527</v>
      </c>
      <c r="D187" s="79" t="s">
        <v>1526</v>
      </c>
      <c r="E187" s="79" t="s">
        <v>747</v>
      </c>
      <c r="F187" s="79"/>
      <c r="G187" s="79" t="str">
        <f>VLOOKUP(A187,'PAI 2025 GPS rempl2)'!$E$4:$L$504,8,0)</f>
        <v>N/A</v>
      </c>
      <c r="H187" s="79" t="str">
        <f>VLOOKUP(A187,'PAI 2025 GPS rempl2)'!$A$4:$V$504,15,0)</f>
        <v>Recopilar datos y construir base de datos  (Base de datos)</v>
      </c>
      <c r="I187" s="79">
        <f>VLOOKUP(A187,'PAI 2025 GPS rempl2)'!$A$4:$V$504,17,0)</f>
        <v>1</v>
      </c>
      <c r="J187" s="79" t="str">
        <f>VLOOKUP(A187,'PAI 2025 GPS rempl2)'!$A$4:$V$504,18,0)</f>
        <v>Númerica</v>
      </c>
      <c r="K187" s="159">
        <f>VLOOKUP(A187,'PAI 2025 GPS rempl2)'!$A$4:$V$504,20,0)</f>
        <v>45717</v>
      </c>
      <c r="L187" s="159">
        <f>VLOOKUP(A187,'PAI 2025 GPS rempl2)'!$A$4:$V$504,21,0)</f>
        <v>45945</v>
      </c>
      <c r="M187" s="79" t="str">
        <f>VLOOKUP(A187,'PAI 2025 GPS rempl2)'!$A$4:$V$504,22,0)</f>
        <v>37-GRUPO DE TRABAJO DE ESTUDIOS ECONÓMICOS</v>
      </c>
      <c r="N187" s="79"/>
      <c r="O187" s="79"/>
      <c r="P187" s="79"/>
      <c r="Q187" s="79"/>
      <c r="S187" s="78" t="s">
        <v>820</v>
      </c>
      <c r="T187" s="78" t="str">
        <f>VLOOKUP(A187,'PAI 2025 GPS rempl2)'!$A$3:$E$505,4,0)</f>
        <v>Actividad propia</v>
      </c>
      <c r="U187" s="79" t="s">
        <v>1527</v>
      </c>
      <c r="V187" s="30">
        <f>VLOOKUP(S187,'PAI 2025 GPS rempl2)'!$E$4:$P$504,12,0)</f>
        <v>20</v>
      </c>
      <c r="W187" s="30">
        <f t="shared" si="11"/>
        <v>1.8181818181818181</v>
      </c>
    </row>
    <row r="188" spans="1:23" x14ac:dyDescent="0.25">
      <c r="A188" s="78" t="s">
        <v>821</v>
      </c>
      <c r="B188" s="78" t="str">
        <f>VLOOKUP(A188,'PAI 2025 GPS rempl2)'!$A$3:$E$505,4,0)</f>
        <v>Actividad propia</v>
      </c>
      <c r="C188" s="79" t="s">
        <v>1527</v>
      </c>
      <c r="D188" s="79" t="s">
        <v>1526</v>
      </c>
      <c r="E188" s="79" t="s">
        <v>747</v>
      </c>
      <c r="F188" s="79"/>
      <c r="G188" s="79" t="str">
        <f>VLOOKUP(A188,'PAI 2025 GPS rempl2)'!$E$4:$L$504,8,0)</f>
        <v>N/A</v>
      </c>
      <c r="H188" s="79" t="str">
        <f>VLOOKUP(A188,'PAI 2025 GPS rempl2)'!$A$4:$V$504,15,0)</f>
        <v>Desarrollar análisis económico final (Documento de análisis económico final)</v>
      </c>
      <c r="I188" s="79">
        <f>VLOOKUP(A188,'PAI 2025 GPS rempl2)'!$A$4:$V$504,17,0)</f>
        <v>1</v>
      </c>
      <c r="J188" s="79" t="str">
        <f>VLOOKUP(A188,'PAI 2025 GPS rempl2)'!$A$4:$V$504,18,0)</f>
        <v>Númerica</v>
      </c>
      <c r="K188" s="159">
        <f>VLOOKUP(A188,'PAI 2025 GPS rempl2)'!$A$4:$V$504,20,0)</f>
        <v>45748</v>
      </c>
      <c r="L188" s="159">
        <f>VLOOKUP(A188,'PAI 2025 GPS rempl2)'!$A$4:$V$504,21,0)</f>
        <v>45976</v>
      </c>
      <c r="M188" s="79" t="str">
        <f>VLOOKUP(A188,'PAI 2025 GPS rempl2)'!$A$4:$V$504,22,0)</f>
        <v>37-GRUPO DE TRABAJO DE ESTUDIOS ECONÓMICOS</v>
      </c>
      <c r="N188" s="79"/>
      <c r="O188" s="79"/>
      <c r="P188" s="79"/>
      <c r="Q188" s="79"/>
      <c r="S188" s="78" t="s">
        <v>821</v>
      </c>
      <c r="T188" s="78" t="str">
        <f>VLOOKUP(A188,'PAI 2025 GPS rempl2)'!$A$3:$E$505,4,0)</f>
        <v>Actividad propia</v>
      </c>
      <c r="U188" s="79" t="s">
        <v>1527</v>
      </c>
      <c r="V188" s="30">
        <f>VLOOKUP(S188,'PAI 2025 GPS rempl2)'!$E$4:$P$504,12,0)</f>
        <v>20</v>
      </c>
      <c r="W188" s="30">
        <f t="shared" si="11"/>
        <v>1.8181818181818181</v>
      </c>
    </row>
    <row r="189" spans="1:23" x14ac:dyDescent="0.25">
      <c r="A189" s="78" t="s">
        <v>823</v>
      </c>
      <c r="B189" s="78" t="str">
        <f>VLOOKUP(A189,'PAI 2025 GPS rempl2)'!$A$3:$E$505,4,0)</f>
        <v>Actividad propia</v>
      </c>
      <c r="C189" s="79" t="s">
        <v>1527</v>
      </c>
      <c r="D189" s="79" t="s">
        <v>1526</v>
      </c>
      <c r="E189" s="79" t="s">
        <v>747</v>
      </c>
      <c r="F189" s="79"/>
      <c r="G189" s="79" t="str">
        <f>VLOOKUP(A189,'PAI 2025 GPS rempl2)'!$E$4:$L$504,8,0)</f>
        <v>N/A</v>
      </c>
      <c r="H189" s="79" t="str">
        <f>VLOOKUP(A189,'PAI 2025 GPS rempl2)'!$A$4:$V$504,15,0)</f>
        <v>Entregar producto (Memorando/correo)</v>
      </c>
      <c r="I189" s="79">
        <f>VLOOKUP(A189,'PAI 2025 GPS rempl2)'!$A$4:$V$504,17,0)</f>
        <v>1</v>
      </c>
      <c r="J189" s="79" t="str">
        <f>VLOOKUP(A189,'PAI 2025 GPS rempl2)'!$A$4:$V$504,18,0)</f>
        <v>Númerica</v>
      </c>
      <c r="K189" s="159">
        <f>VLOOKUP(A189,'PAI 2025 GPS rempl2)'!$A$4:$V$504,20,0)</f>
        <v>45778</v>
      </c>
      <c r="L189" s="159">
        <f>VLOOKUP(A189,'PAI 2025 GPS rempl2)'!$A$4:$V$504,21,0)</f>
        <v>46006</v>
      </c>
      <c r="M189" s="79" t="str">
        <f>VLOOKUP(A189,'PAI 2025 GPS rempl2)'!$A$4:$V$504,22,0)</f>
        <v>37-GRUPO DE TRABAJO DE ESTUDIOS ECONÓMICOS</v>
      </c>
      <c r="N189" s="79"/>
      <c r="O189" s="79"/>
      <c r="P189" s="79"/>
      <c r="Q189" s="79"/>
      <c r="S189" s="78" t="s">
        <v>823</v>
      </c>
      <c r="T189" s="78" t="str">
        <f>VLOOKUP(A189,'PAI 2025 GPS rempl2)'!$A$3:$E$505,4,0)</f>
        <v>Actividad propia</v>
      </c>
      <c r="U189" s="79" t="s">
        <v>1527</v>
      </c>
      <c r="V189" s="30">
        <f>VLOOKUP(S189,'PAI 2025 GPS rempl2)'!$E$4:$P$504,12,0)</f>
        <v>5</v>
      </c>
      <c r="W189" s="30">
        <f t="shared" si="11"/>
        <v>0.45454545454545453</v>
      </c>
    </row>
    <row r="190" spans="1:23" x14ac:dyDescent="0.25">
      <c r="A190" s="78" t="s">
        <v>824</v>
      </c>
      <c r="B190" s="78" t="str">
        <f>VLOOKUP(A190,'PAI 2025 GPS rempl2)'!$A$3:$E$505,4,0)</f>
        <v>Producto</v>
      </c>
      <c r="C190" s="79" t="s">
        <v>1527</v>
      </c>
      <c r="D190" s="79" t="s">
        <v>1526</v>
      </c>
      <c r="E190" s="79" t="s">
        <v>747</v>
      </c>
      <c r="F190" s="79" t="s">
        <v>12</v>
      </c>
      <c r="G190" s="79" t="str">
        <f>VLOOKUP(A190,'PAI 2025 GPS rempl2)'!$E$4:$L$504,8,0)</f>
        <v>C-3599-0200-0008-53105b</v>
      </c>
      <c r="H190" s="79" t="str">
        <f>VLOOKUP(A190,'PAI 2025 GPS rempl2)'!$A$4:$V$504,15,0)</f>
        <v>Estudios Económicos Coyunturales, elaborados y entregados (Estudios Económicos Coyunturales)</v>
      </c>
      <c r="I190" s="79">
        <f>VLOOKUP(A190,'PAI 2025 GPS rempl2)'!$A$4:$V$504,17,0)</f>
        <v>50</v>
      </c>
      <c r="J190" s="79" t="str">
        <f>VLOOKUP(A190,'PAI 2025 GPS rempl2)'!$A$4:$V$504,18,0)</f>
        <v>Númerica</v>
      </c>
      <c r="K190" s="159">
        <f>VLOOKUP(A190,'PAI 2025 GPS rempl2)'!$A$4:$V$504,20,0)</f>
        <v>45659</v>
      </c>
      <c r="L190" s="159">
        <f>VLOOKUP(A190,'PAI 2025 GPS rempl2)'!$A$4:$V$504,21,0)</f>
        <v>46010</v>
      </c>
      <c r="M190" s="79" t="str">
        <f>VLOOKUP(A190,'PAI 2025 GPS rempl2)'!$A$4:$V$504,22,0)</f>
        <v>37-GRUPO DE TRABAJO DE ESTUDIOS ECONÓMICOS</v>
      </c>
      <c r="N190" s="79" t="s">
        <v>1390</v>
      </c>
      <c r="O190" s="79" t="s">
        <v>1391</v>
      </c>
      <c r="P190" s="79">
        <v>0</v>
      </c>
      <c r="Q190" s="79" t="s">
        <v>1487</v>
      </c>
      <c r="S190" s="78" t="s">
        <v>824</v>
      </c>
      <c r="T190" s="78" t="str">
        <f>VLOOKUP(A190,'PAI 2025 GPS rempl2)'!$A$3:$E$505,4,0)</f>
        <v>Producto</v>
      </c>
      <c r="U190" s="79" t="s">
        <v>1527</v>
      </c>
      <c r="V190" s="30">
        <f>VLOOKUP(S190,'PAI 2025 GPS rempl2)'!$E$4:$P$504,12,0)</f>
        <v>20</v>
      </c>
      <c r="W190" s="30">
        <f>+(V190*100)/($V$150+$V$168+$V$174+$V$177+$V$183+$V$190+$V$199+$V$336+$V$342+$V$430+$V$463)</f>
        <v>10.526315789473685</v>
      </c>
    </row>
    <row r="191" spans="1:23" x14ac:dyDescent="0.25">
      <c r="A191" s="78" t="s">
        <v>826</v>
      </c>
      <c r="B191" s="78" t="str">
        <f>VLOOKUP(A191,'PAI 2025 GPS rempl2)'!$A$3:$E$505,4,0)</f>
        <v>Actividad propia</v>
      </c>
      <c r="C191" s="79" t="s">
        <v>1527</v>
      </c>
      <c r="D191" s="79" t="s">
        <v>1526</v>
      </c>
      <c r="E191" s="79" t="s">
        <v>747</v>
      </c>
      <c r="F191" s="79"/>
      <c r="G191" s="79" t="str">
        <f>VLOOKUP(A191,'PAI 2025 GPS rempl2)'!$E$4:$L$504,8,0)</f>
        <v>N/A</v>
      </c>
      <c r="H191" s="79" t="str">
        <f>VLOOKUP(A191,'PAI 2025 GPS rempl2)'!$A$4:$V$504,15,0)</f>
        <v>Requerir a las diferentes áreas de la entidad, la identificación de los estudios económicos coyunturales que requieren sean elaborados por el Grupo de Estudios Económicos (Inventario de solicitudes de estudios coyunturales)</v>
      </c>
      <c r="I191" s="79">
        <f>VLOOKUP(A191,'PAI 2025 GPS rempl2)'!$A$4:$V$504,17,0)</f>
        <v>1</v>
      </c>
      <c r="J191" s="79" t="str">
        <f>VLOOKUP(A191,'PAI 2025 GPS rempl2)'!$A$4:$V$504,18,0)</f>
        <v>Númerica</v>
      </c>
      <c r="K191" s="159">
        <f>VLOOKUP(A191,'PAI 2025 GPS rempl2)'!$A$4:$V$504,20,0)</f>
        <v>45659</v>
      </c>
      <c r="L191" s="159">
        <f>VLOOKUP(A191,'PAI 2025 GPS rempl2)'!$A$4:$V$504,21,0)</f>
        <v>45716</v>
      </c>
      <c r="M191" s="79" t="str">
        <f>VLOOKUP(A191,'PAI 2025 GPS rempl2)'!$A$4:$V$504,22,0)</f>
        <v>37-GRUPO DE TRABAJO DE ESTUDIOS ECONÓMICOS</v>
      </c>
      <c r="N191" s="79"/>
      <c r="O191" s="79"/>
      <c r="P191" s="79"/>
      <c r="Q191" s="79"/>
      <c r="S191" s="78" t="s">
        <v>826</v>
      </c>
      <c r="T191" s="78" t="str">
        <f>VLOOKUP(A191,'PAI 2025 GPS rempl2)'!$A$3:$E$505,4,0)</f>
        <v>Actividad propia</v>
      </c>
      <c r="U191" s="79" t="s">
        <v>1527</v>
      </c>
      <c r="V191" s="30">
        <f>VLOOKUP(S191,'PAI 2025 GPS rempl2)'!$E$4:$P$504,12,0)</f>
        <v>5</v>
      </c>
      <c r="W191" s="30">
        <f>+(V191*100)/($V$151+$V$153+$V$154+$V$155+$V$169+$V$170+$V$171+$V$172+$V$173+$V$175+$V$176+$V$178+$V$179+$V$180+$V$181+$V$182+$V$184+$V$185+$V$186+$V$187+$V$188+$V$189+$V$191+$V$192+$V$193+$V$194+$V$200+$V$201+$V$337+$V$339+$V$341+$V$343+$V$344+$V$431+$V$432+$V$433+$V$434+$V$464+$V$465)</f>
        <v>0.45454545454545453</v>
      </c>
    </row>
    <row r="192" spans="1:23" x14ac:dyDescent="0.25">
      <c r="A192" s="78" t="s">
        <v>828</v>
      </c>
      <c r="B192" s="78" t="str">
        <f>VLOOKUP(A192,'PAI 2025 GPS rempl2)'!$A$3:$E$505,4,0)</f>
        <v>Actividad propia</v>
      </c>
      <c r="C192" s="79" t="s">
        <v>1527</v>
      </c>
      <c r="D192" s="79" t="s">
        <v>1526</v>
      </c>
      <c r="E192" s="79" t="s">
        <v>747</v>
      </c>
      <c r="F192" s="79"/>
      <c r="G192" s="79" t="str">
        <f>VLOOKUP(A192,'PAI 2025 GPS rempl2)'!$E$4:$L$504,8,0)</f>
        <v>N/A</v>
      </c>
      <c r="H192" s="79" t="str">
        <f>VLOOKUP(A192,'PAI 2025 GPS rempl2)'!$A$4:$V$504,15,0)</f>
        <v>Definir, a partir del análisis de las solicitudes de las áreas, las temáticas y  estudios conyunturales que serán desarrollados a lo largo de la vigencia por el Grupo de Estudios Económicos (Informe con estudios seleccionados)</v>
      </c>
      <c r="I192" s="79">
        <f>VLOOKUP(A192,'PAI 2025 GPS rempl2)'!$A$4:$V$504,17,0)</f>
        <v>1</v>
      </c>
      <c r="J192" s="79" t="str">
        <f>VLOOKUP(A192,'PAI 2025 GPS rempl2)'!$A$4:$V$504,18,0)</f>
        <v>Númerica</v>
      </c>
      <c r="K192" s="159">
        <f>VLOOKUP(A192,'PAI 2025 GPS rempl2)'!$A$4:$V$504,20,0)</f>
        <v>45717</v>
      </c>
      <c r="L192" s="159">
        <f>VLOOKUP(A192,'PAI 2025 GPS rempl2)'!$A$4:$V$504,21,0)</f>
        <v>45731</v>
      </c>
      <c r="M192" s="79" t="str">
        <f>VLOOKUP(A192,'PAI 2025 GPS rempl2)'!$A$4:$V$504,22,0)</f>
        <v>37-GRUPO DE TRABAJO DE ESTUDIOS ECONÓMICOS</v>
      </c>
      <c r="N192" s="79"/>
      <c r="O192" s="79"/>
      <c r="P192" s="79"/>
      <c r="Q192" s="79"/>
      <c r="S192" s="78" t="s">
        <v>828</v>
      </c>
      <c r="T192" s="78" t="str">
        <f>VLOOKUP(A192,'PAI 2025 GPS rempl2)'!$A$3:$E$505,4,0)</f>
        <v>Actividad propia</v>
      </c>
      <c r="U192" s="79" t="s">
        <v>1527</v>
      </c>
      <c r="V192" s="30">
        <f>VLOOKUP(S192,'PAI 2025 GPS rempl2)'!$E$4:$P$504,12,0)</f>
        <v>10</v>
      </c>
      <c r="W192" s="30">
        <f>+(V192*100)/($V$151+$V$153+$V$154+$V$155+$V$169+$V$170+$V$171+$V$172+$V$173+$V$175+$V$176+$V$178+$V$179+$V$180+$V$181+$V$182+$V$184+$V$185+$V$186+$V$187+$V$188+$V$189+$V$191+$V$192+$V$193+$V$194+$V$200+$V$201+$V$337+$V$339+$V$341+$V$343+$V$344+$V$431+$V$432+$V$433+$V$434+$V$464+$V$465)</f>
        <v>0.90909090909090906</v>
      </c>
    </row>
    <row r="193" spans="1:23" x14ac:dyDescent="0.25">
      <c r="A193" s="78" t="s">
        <v>830</v>
      </c>
      <c r="B193" s="78" t="str">
        <f>VLOOKUP(A193,'PAI 2025 GPS rempl2)'!$A$3:$E$505,4,0)</f>
        <v>Actividad propia</v>
      </c>
      <c r="C193" s="79" t="s">
        <v>1527</v>
      </c>
      <c r="D193" s="79" t="s">
        <v>1526</v>
      </c>
      <c r="E193" s="79" t="s">
        <v>747</v>
      </c>
      <c r="F193" s="79"/>
      <c r="G193" s="79" t="str">
        <f>VLOOKUP(A193,'PAI 2025 GPS rempl2)'!$E$4:$L$504,8,0)</f>
        <v>N/A</v>
      </c>
      <c r="H193" s="79" t="str">
        <f>VLOOKUP(A193,'PAI 2025 GPS rempl2)'!$A$4:$V$504,15,0)</f>
        <v>Definir un plan de trabajo para la elaboración y entrega de los estudios seleccionados (plan de trabajo)</v>
      </c>
      <c r="I193" s="79">
        <f>VLOOKUP(A193,'PAI 2025 GPS rempl2)'!$A$4:$V$504,17,0)</f>
        <v>1</v>
      </c>
      <c r="J193" s="79" t="str">
        <f>VLOOKUP(A193,'PAI 2025 GPS rempl2)'!$A$4:$V$504,18,0)</f>
        <v>Númerica</v>
      </c>
      <c r="K193" s="159">
        <f>VLOOKUP(A193,'PAI 2025 GPS rempl2)'!$A$4:$V$504,20,0)</f>
        <v>45733</v>
      </c>
      <c r="L193" s="159">
        <f>VLOOKUP(A193,'PAI 2025 GPS rempl2)'!$A$4:$V$504,21,0)</f>
        <v>45752</v>
      </c>
      <c r="M193" s="79" t="str">
        <f>VLOOKUP(A193,'PAI 2025 GPS rempl2)'!$A$4:$V$504,22,0)</f>
        <v>37-GRUPO DE TRABAJO DE ESTUDIOS ECONÓMICOS</v>
      </c>
      <c r="N193" s="79"/>
      <c r="O193" s="79"/>
      <c r="P193" s="79"/>
      <c r="Q193" s="79"/>
      <c r="S193" s="78" t="s">
        <v>830</v>
      </c>
      <c r="T193" s="78" t="str">
        <f>VLOOKUP(A193,'PAI 2025 GPS rempl2)'!$A$3:$E$505,4,0)</f>
        <v>Actividad propia</v>
      </c>
      <c r="U193" s="79" t="s">
        <v>1527</v>
      </c>
      <c r="V193" s="30">
        <f>VLOOKUP(S193,'PAI 2025 GPS rempl2)'!$E$4:$P$504,12,0)</f>
        <v>10</v>
      </c>
      <c r="W193" s="30">
        <f>+(V193*100)/($V$151+$V$153+$V$154+$V$155+$V$169+$V$170+$V$171+$V$172+$V$173+$V$175+$V$176+$V$178+$V$179+$V$180+$V$181+$V$182+$V$184+$V$185+$V$186+$V$187+$V$188+$V$189+$V$191+$V$192+$V$193+$V$194+$V$200+$V$201+$V$337+$V$339+$V$341+$V$343+$V$344+$V$431+$V$432+$V$433+$V$434+$V$464+$V$465)</f>
        <v>0.90909090909090906</v>
      </c>
    </row>
    <row r="194" spans="1:23" x14ac:dyDescent="0.25">
      <c r="A194" s="78" t="s">
        <v>832</v>
      </c>
      <c r="B194" s="78" t="str">
        <f>VLOOKUP(A194,'PAI 2025 GPS rempl2)'!$A$3:$E$505,4,0)</f>
        <v>Actividad propia</v>
      </c>
      <c r="C194" s="79" t="s">
        <v>1527</v>
      </c>
      <c r="D194" s="79" t="s">
        <v>1526</v>
      </c>
      <c r="E194" s="79" t="s">
        <v>747</v>
      </c>
      <c r="F194" s="79"/>
      <c r="G194" s="79" t="str">
        <f>VLOOKUP(A194,'PAI 2025 GPS rempl2)'!$E$4:$L$504,8,0)</f>
        <v>N/A</v>
      </c>
      <c r="H194" s="79" t="str">
        <f>VLOOKUP(A194,'PAI 2025 GPS rempl2)'!$A$4:$V$504,15,0)</f>
        <v>Ejecutar el plan de trabajo (Informe de seguimiento y/o ejecución del programa)</v>
      </c>
      <c r="I194" s="79">
        <f>VLOOKUP(A194,'PAI 2025 GPS rempl2)'!$A$4:$V$504,17,0)</f>
        <v>100</v>
      </c>
      <c r="J194" s="79" t="str">
        <f>VLOOKUP(A194,'PAI 2025 GPS rempl2)'!$A$4:$V$504,18,0)</f>
        <v>Porcentual</v>
      </c>
      <c r="K194" s="159">
        <f>VLOOKUP(A194,'PAI 2025 GPS rempl2)'!$A$4:$V$504,20,0)</f>
        <v>45754</v>
      </c>
      <c r="L194" s="159">
        <f>VLOOKUP(A194,'PAI 2025 GPS rempl2)'!$A$4:$V$504,21,0)</f>
        <v>46010</v>
      </c>
      <c r="M194" s="79" t="str">
        <f>VLOOKUP(A194,'PAI 2025 GPS rempl2)'!$A$4:$V$504,22,0)</f>
        <v>37-GRUPO DE TRABAJO DE ESTUDIOS ECONÓMICOS</v>
      </c>
      <c r="N194" s="79"/>
      <c r="O194" s="79"/>
      <c r="P194" s="79"/>
      <c r="Q194" s="79"/>
      <c r="S194" s="78" t="s">
        <v>832</v>
      </c>
      <c r="T194" s="78" t="str">
        <f>VLOOKUP(A194,'PAI 2025 GPS rempl2)'!$A$3:$E$505,4,0)</f>
        <v>Actividad propia</v>
      </c>
      <c r="U194" s="79" t="s">
        <v>1527</v>
      </c>
      <c r="V194" s="30">
        <f>VLOOKUP(S194,'PAI 2025 GPS rempl2)'!$E$4:$P$504,12,0)</f>
        <v>75</v>
      </c>
      <c r="W194" s="30">
        <f>+(V194*100)/($V$151+$V$153+$V$154+$V$155+$V$169+$V$170+$V$171+$V$172+$V$173+$V$175+$V$176+$V$178+$V$179+$V$180+$V$181+$V$182+$V$184+$V$185+$V$186+$V$187+$V$188+$V$189+$V$191+$V$192+$V$193+$V$194+$V$200+$V$201+$V$337+$V$339+$V$341+$V$343+$V$344+$V$431+$V$432+$V$433+$V$434+$V$464+$V$465)</f>
        <v>6.8181818181818183</v>
      </c>
    </row>
    <row r="195" spans="1:23" x14ac:dyDescent="0.25">
      <c r="A195" s="78" t="s">
        <v>835</v>
      </c>
      <c r="B195" s="78" t="str">
        <f>VLOOKUP(A195,'PAI 2025 GPS rempl2)'!$A$3:$E$505,4,0)</f>
        <v>Producto</v>
      </c>
      <c r="C195" s="79" t="s">
        <v>1517</v>
      </c>
      <c r="D195" s="79" t="s">
        <v>1528</v>
      </c>
      <c r="E195" s="79" t="s">
        <v>1437</v>
      </c>
      <c r="F195" s="79" t="s">
        <v>12</v>
      </c>
      <c r="G195" s="79" t="str">
        <f>VLOOKUP(A195,'PAI 2025 GPS rempl2)'!$E$4:$L$504,8,0)</f>
        <v>FUNCIONAMIENTO</v>
      </c>
      <c r="H195" s="79" t="str">
        <f>VLOOKUP(A195,'PAI 2025 GPS rempl2)'!$A$4:$V$504,15,0)</f>
        <v>Documento diagnóstico y de recomendaciones para la adopción o adaptación de medidas en el marco regulatorio colombiano que permitan  la protección de datos personales de cara a los avances, usos e impactos no deseados de los sistemas de Inteligencia Artifical, elaborado y publicado (Documento diagnóstico y de recomendaciones)</v>
      </c>
      <c r="I195" s="79">
        <f>VLOOKUP(A195,'PAI 2025 GPS rempl2)'!$A$4:$V$504,17,0)</f>
        <v>1</v>
      </c>
      <c r="J195" s="79" t="str">
        <f>VLOOKUP(A195,'PAI 2025 GPS rempl2)'!$A$4:$V$504,18,0)</f>
        <v>Númerica</v>
      </c>
      <c r="K195" s="159">
        <f>VLOOKUP(A195,'PAI 2025 GPS rempl2)'!$A$4:$V$504,20,0)</f>
        <v>45691</v>
      </c>
      <c r="L195" s="159">
        <f>VLOOKUP(A195,'PAI 2025 GPS rempl2)'!$A$4:$V$504,21,0)</f>
        <v>45987</v>
      </c>
      <c r="M195" s="79" t="str">
        <f>VLOOKUP(A195,'PAI 2025 GPS rempl2)'!$A$4:$V$504,22,0)</f>
        <v>7000-DESPACHO DEL SUPERINTENDENTE DELEGADO PARA LA PROTECCIÓN DE DATOS PERSONALES</v>
      </c>
      <c r="N195" s="79" t="s">
        <v>1390</v>
      </c>
      <c r="O195" s="79" t="s">
        <v>1391</v>
      </c>
      <c r="P195" s="79">
        <v>0</v>
      </c>
      <c r="Q195" s="79" t="s">
        <v>1487</v>
      </c>
      <c r="S195" s="78" t="s">
        <v>835</v>
      </c>
      <c r="T195" s="78" t="str">
        <f>VLOOKUP(A195,'PAI 2025 GPS rempl2)'!$A$3:$E$505,4,0)</f>
        <v>Producto</v>
      </c>
      <c r="U195" s="79" t="s">
        <v>1517</v>
      </c>
      <c r="V195" s="30">
        <f>VLOOKUP(S195,'PAI 2025 GPS rempl2)'!$E$4:$P$504,12,0)</f>
        <v>10</v>
      </c>
      <c r="W195" s="143">
        <f>(V195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196" spans="1:23" x14ac:dyDescent="0.25">
      <c r="A196" s="78" t="s">
        <v>837</v>
      </c>
      <c r="B196" s="78" t="str">
        <f>VLOOKUP(A196,'PAI 2025 GPS rempl2)'!$A$3:$E$505,4,0)</f>
        <v>Actividad propia</v>
      </c>
      <c r="C196" s="79" t="s">
        <v>1517</v>
      </c>
      <c r="D196" s="79" t="s">
        <v>1528</v>
      </c>
      <c r="E196" s="79" t="s">
        <v>1437</v>
      </c>
      <c r="F196" s="79"/>
      <c r="G196" s="79" t="str">
        <f>VLOOKUP(A196,'PAI 2025 GPS rempl2)'!$E$4:$L$504,8,0)</f>
        <v>N/A</v>
      </c>
      <c r="H196" s="79" t="str">
        <f>VLOOKUP(A196,'PAI 2025 GPS rempl2)'!$A$4:$V$504,15,0)</f>
        <v>Recopilar insumos para la identificación de buenas prácticas internacionales, mecanismos institucionales y normativos y eventuales vacíos jurídicos en la legislación colombiana que limiten o impidan mantener actualizado el marco jurídico colombiano de protección de datos personales de cara a los avances, usos e impactos no deseados de los sistemas de IA. (Informe)</v>
      </c>
      <c r="I196" s="79">
        <f>VLOOKUP(A196,'PAI 2025 GPS rempl2)'!$A$4:$V$504,17,0)</f>
        <v>1</v>
      </c>
      <c r="J196" s="79" t="str">
        <f>VLOOKUP(A196,'PAI 2025 GPS rempl2)'!$A$4:$V$504,18,0)</f>
        <v>Númerica</v>
      </c>
      <c r="K196" s="159">
        <f>VLOOKUP(A196,'PAI 2025 GPS rempl2)'!$A$4:$V$504,20,0)</f>
        <v>45691</v>
      </c>
      <c r="L196" s="159">
        <f>VLOOKUP(A196,'PAI 2025 GPS rempl2)'!$A$4:$V$504,21,0)</f>
        <v>45789</v>
      </c>
      <c r="M196" s="79" t="str">
        <f>VLOOKUP(A196,'PAI 2025 GPS rempl2)'!$A$4:$V$504,22,0)</f>
        <v>7000-DESPACHO DEL SUPERINTENDENTE DELEGADO PARA LA PROTECCIÓN DE DATOS PERSONALES</v>
      </c>
      <c r="N196" s="79"/>
      <c r="O196" s="79"/>
      <c r="P196" s="79"/>
      <c r="Q196" s="79"/>
      <c r="S196" s="78" t="s">
        <v>837</v>
      </c>
      <c r="T196" s="78" t="str">
        <f>VLOOKUP(A196,'PAI 2025 GPS rempl2)'!$A$3:$E$505,4,0)</f>
        <v>Actividad propia</v>
      </c>
      <c r="U196" s="79" t="s">
        <v>1517</v>
      </c>
      <c r="V196" s="30">
        <f>VLOOKUP(S196,'PAI 2025 GPS rempl2)'!$E$4:$P$504,12,0)</f>
        <v>30</v>
      </c>
      <c r="W196" s="145" t="e">
        <f>+(V196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97" spans="1:23" x14ac:dyDescent="0.25">
      <c r="A197" s="78" t="s">
        <v>839</v>
      </c>
      <c r="B197" s="78" t="str">
        <f>VLOOKUP(A197,'PAI 2025 GPS rempl2)'!$A$3:$E$505,4,0)</f>
        <v>Actividad propia</v>
      </c>
      <c r="C197" s="79" t="s">
        <v>1517</v>
      </c>
      <c r="D197" s="79" t="s">
        <v>1528</v>
      </c>
      <c r="E197" s="79" t="s">
        <v>1437</v>
      </c>
      <c r="F197" s="79"/>
      <c r="G197" s="79" t="str">
        <f>VLOOKUP(A197,'PAI 2025 GPS rempl2)'!$E$4:$L$504,8,0)</f>
        <v>N/A</v>
      </c>
      <c r="H197" s="79" t="str">
        <f>VLOOKUP(A197,'PAI 2025 GPS rempl2)'!$A$4:$V$504,15,0)</f>
        <v>Elaborar documento con el desarrollo del estudio comparativo y un apartado de recomendaciones para la adopción o adaptación de dichas medidas en el marco regulatorio colombiano (Documento)</v>
      </c>
      <c r="I197" s="79">
        <f>VLOOKUP(A197,'PAI 2025 GPS rempl2)'!$A$4:$V$504,17,0)</f>
        <v>1</v>
      </c>
      <c r="J197" s="79" t="str">
        <f>VLOOKUP(A197,'PAI 2025 GPS rempl2)'!$A$4:$V$504,18,0)</f>
        <v>Númerica</v>
      </c>
      <c r="K197" s="159">
        <f>VLOOKUP(A197,'PAI 2025 GPS rempl2)'!$A$4:$V$504,20,0)</f>
        <v>45790</v>
      </c>
      <c r="L197" s="159">
        <f>VLOOKUP(A197,'PAI 2025 GPS rempl2)'!$A$4:$V$504,21,0)</f>
        <v>45947</v>
      </c>
      <c r="M197" s="79" t="str">
        <f>VLOOKUP(A197,'PAI 2025 GPS rempl2)'!$A$4:$V$504,22,0)</f>
        <v>7000-DESPACHO DEL SUPERINTENDENTE DELEGADO PARA LA PROTECCIÓN DE DATOS PERSONALES</v>
      </c>
      <c r="N197" s="79"/>
      <c r="O197" s="79"/>
      <c r="P197" s="79"/>
      <c r="Q197" s="79"/>
      <c r="S197" s="78" t="s">
        <v>839</v>
      </c>
      <c r="T197" s="78" t="str">
        <f>VLOOKUP(A197,'PAI 2025 GPS rempl2)'!$A$3:$E$505,4,0)</f>
        <v>Actividad propia</v>
      </c>
      <c r="U197" s="79" t="s">
        <v>1517</v>
      </c>
      <c r="V197" s="30">
        <f>VLOOKUP(S197,'PAI 2025 GPS rempl2)'!$E$4:$P$504,12,0)</f>
        <v>60</v>
      </c>
      <c r="W197" s="145" t="e">
        <f>+(V197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98" spans="1:23" x14ac:dyDescent="0.25">
      <c r="A198" s="78" t="s">
        <v>841</v>
      </c>
      <c r="B198" s="78" t="str">
        <f>VLOOKUP(A198,'PAI 2025 GPS rempl2)'!$A$3:$E$505,4,0)</f>
        <v>Actividad propia</v>
      </c>
      <c r="C198" s="79" t="s">
        <v>1517</v>
      </c>
      <c r="D198" s="79" t="s">
        <v>1528</v>
      </c>
      <c r="E198" s="79" t="s">
        <v>1437</v>
      </c>
      <c r="F198" s="79"/>
      <c r="G198" s="79" t="str">
        <f>VLOOKUP(A198,'PAI 2025 GPS rempl2)'!$E$4:$L$504,8,0)</f>
        <v>N/A</v>
      </c>
      <c r="H198" s="79" t="str">
        <f>VLOOKUP(A198,'PAI 2025 GPS rempl2)'!$A$4:$V$504,15,0)</f>
        <v>Solicitar la publicación del documento con el propósito que entidades públicas y privadas conozcan los efectos de la Inteligencia Artificial (IA) al derecho en cuestión (Link de publicación)</v>
      </c>
      <c r="I198" s="79">
        <f>VLOOKUP(A198,'PAI 2025 GPS rempl2)'!$A$4:$V$504,17,0)</f>
        <v>1</v>
      </c>
      <c r="J198" s="79" t="str">
        <f>VLOOKUP(A198,'PAI 2025 GPS rempl2)'!$A$4:$V$504,18,0)</f>
        <v>Númerica</v>
      </c>
      <c r="K198" s="159">
        <f>VLOOKUP(A198,'PAI 2025 GPS rempl2)'!$A$4:$V$504,20,0)</f>
        <v>45947</v>
      </c>
      <c r="L198" s="159">
        <f>VLOOKUP(A198,'PAI 2025 GPS rempl2)'!$A$4:$V$504,21,0)</f>
        <v>45987</v>
      </c>
      <c r="M198" s="79" t="str">
        <f>VLOOKUP(A198,'PAI 2025 GPS rempl2)'!$A$4:$V$504,22,0)</f>
        <v>7000-DESPACHO DEL SUPERINTENDENTE DELEGADO PARA LA PROTECCIÓN DE DATOS PERSONALES</v>
      </c>
      <c r="N198" s="79"/>
      <c r="O198" s="79"/>
      <c r="P198" s="79"/>
      <c r="Q198" s="79"/>
      <c r="S198" s="78" t="s">
        <v>841</v>
      </c>
      <c r="T198" s="78" t="str">
        <f>VLOOKUP(A198,'PAI 2025 GPS rempl2)'!$A$3:$E$505,4,0)</f>
        <v>Actividad propia</v>
      </c>
      <c r="U198" s="79" t="s">
        <v>1517</v>
      </c>
      <c r="V198" s="30">
        <f>VLOOKUP(S198,'PAI 2025 GPS rempl2)'!$E$4:$P$504,12,0)</f>
        <v>10</v>
      </c>
      <c r="W198" s="145" t="e">
        <f>+(V198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199" spans="1:23" x14ac:dyDescent="0.25">
      <c r="A199" s="78" t="s">
        <v>842</v>
      </c>
      <c r="B199" s="78" t="str">
        <f>VLOOKUP(A199,'PAI 2025 GPS rempl2)'!$A$3:$E$505,4,0)</f>
        <v>Producto</v>
      </c>
      <c r="C199" s="79" t="s">
        <v>1527</v>
      </c>
      <c r="D199" s="79" t="s">
        <v>1526</v>
      </c>
      <c r="E199" s="79" t="s">
        <v>747</v>
      </c>
      <c r="F199" s="79" t="s">
        <v>10</v>
      </c>
      <c r="G199" s="79" t="str">
        <f>VLOOKUP(A199,'PAI 2025 GPS rempl2)'!$E$4:$L$504,8,0)</f>
        <v>C-3503-0200-0012-20104c</v>
      </c>
      <c r="H199" s="79" t="str">
        <f>VLOOKUP(A199,'PAI 2025 GPS rempl2)'!$A$4:$V$504,15,0)</f>
        <v>Lineamientos para generar conciencia sobre el debido tratamiento de datos personales en los procesos de transferencia de tecnología para salvaguardar el derecho en dichos procesos,  divulgado.  (informe de conclusiones/único entregable)</v>
      </c>
      <c r="I199" s="79">
        <f>VLOOKUP(A199,'PAI 2025 GPS rempl2)'!$A$4:$V$504,17,0)</f>
        <v>1</v>
      </c>
      <c r="J199" s="79" t="str">
        <f>VLOOKUP(A199,'PAI 2025 GPS rempl2)'!$A$4:$V$504,18,0)</f>
        <v>Númerica</v>
      </c>
      <c r="K199" s="159">
        <f>VLOOKUP(A199,'PAI 2025 GPS rempl2)'!$A$4:$V$504,20,0)</f>
        <v>45720</v>
      </c>
      <c r="L199" s="159">
        <f>VLOOKUP(A199,'PAI 2025 GPS rempl2)'!$A$4:$V$504,21,0)</f>
        <v>45989</v>
      </c>
      <c r="M199" s="79" t="str">
        <f>VLOOKUP(A199,'PAI 2025 GPS rempl2)'!$A$4:$V$504,22,0)</f>
        <v>7000-DESPACHO DEL SUPERINTENDENTE DELEGADO PARA LA PROTECCIÓN DE DATOS PERSONALES</v>
      </c>
      <c r="N199" s="79" t="s">
        <v>1394</v>
      </c>
      <c r="O199" s="79" t="s">
        <v>1395</v>
      </c>
      <c r="P199" s="79" t="s">
        <v>1552</v>
      </c>
      <c r="Q199" s="79" t="s">
        <v>1734</v>
      </c>
      <c r="S199" s="78" t="s">
        <v>842</v>
      </c>
      <c r="T199" s="78" t="str">
        <f>VLOOKUP(A199,'PAI 2025 GPS rempl2)'!$A$3:$E$505,4,0)</f>
        <v>Producto</v>
      </c>
      <c r="U199" s="79" t="s">
        <v>1527</v>
      </c>
      <c r="V199" s="30">
        <f>VLOOKUP(S199,'PAI 2025 GPS rempl2)'!$E$4:$P$504,12,0)</f>
        <v>10</v>
      </c>
      <c r="W199" s="30">
        <f>+(V199*100)/($V$150+$V$168+$V$174+$V$177+$V$183+$V$190+$V$199+$V$336+$V$342+$V$430+$V$463)</f>
        <v>5.2631578947368425</v>
      </c>
    </row>
    <row r="200" spans="1:23" x14ac:dyDescent="0.25">
      <c r="A200" s="78" t="s">
        <v>844</v>
      </c>
      <c r="B200" s="78" t="str">
        <f>VLOOKUP(A200,'PAI 2025 GPS rempl2)'!$A$3:$E$505,4,0)</f>
        <v>Actividad propia</v>
      </c>
      <c r="C200" s="79" t="s">
        <v>1527</v>
      </c>
      <c r="D200" s="79" t="s">
        <v>1526</v>
      </c>
      <c r="E200" s="79" t="s">
        <v>747</v>
      </c>
      <c r="F200" s="79"/>
      <c r="G200" s="79" t="str">
        <f>VLOOKUP(A200,'PAI 2025 GPS rempl2)'!$E$4:$L$504,8,0)</f>
        <v>N/A</v>
      </c>
      <c r="H200" s="79" t="str">
        <f>VLOOKUP(A200,'PAI 2025 GPS rempl2)'!$A$4:$V$504,15,0)</f>
        <v>Realizar sensibilización de los lineamientos sobre el tratamiento de datos personales en los procesos de transferencia de tecnología con los sectores instruidos. (Correo electrónico con la evidencia de la realización de la socialización/único entregable)</v>
      </c>
      <c r="I200" s="79">
        <f>VLOOKUP(A200,'PAI 2025 GPS rempl2)'!$A$4:$V$504,17,0)</f>
        <v>1</v>
      </c>
      <c r="J200" s="79" t="str">
        <f>VLOOKUP(A200,'PAI 2025 GPS rempl2)'!$A$4:$V$504,18,0)</f>
        <v>Númerica</v>
      </c>
      <c r="K200" s="159">
        <f>VLOOKUP(A200,'PAI 2025 GPS rempl2)'!$A$4:$V$504,20,0)</f>
        <v>45720</v>
      </c>
      <c r="L200" s="159">
        <f>VLOOKUP(A200,'PAI 2025 GPS rempl2)'!$A$4:$V$504,21,0)</f>
        <v>45983</v>
      </c>
      <c r="M200" s="79" t="str">
        <f>VLOOKUP(A200,'PAI 2025 GPS rempl2)'!$A$4:$V$504,22,0)</f>
        <v>7000-DESPACHO DEL SUPERINTENDENTE DELEGADO PARA LA PROTECCIÓN DE DATOS PERSONALES</v>
      </c>
      <c r="N200" s="79"/>
      <c r="O200" s="79"/>
      <c r="P200" s="79"/>
      <c r="Q200" s="79"/>
      <c r="S200" s="78" t="s">
        <v>844</v>
      </c>
      <c r="T200" s="78" t="str">
        <f>VLOOKUP(A200,'PAI 2025 GPS rempl2)'!$A$3:$E$505,4,0)</f>
        <v>Actividad propia</v>
      </c>
      <c r="U200" s="79" t="s">
        <v>1527</v>
      </c>
      <c r="V200" s="30">
        <f>VLOOKUP(S200,'PAI 2025 GPS rempl2)'!$E$4:$P$504,12,0)</f>
        <v>50</v>
      </c>
      <c r="W200" s="30">
        <f>+(V200*100)/($V$151+$V$153+$V$154+$V$155+$V$169+$V$170+$V$171+$V$172+$V$173+$V$175+$V$176+$V$178+$V$179+$V$180+$V$181+$V$182+$V$184+$V$185+$V$186+$V$187+$V$188+$V$189+$V$191+$V$192+$V$193+$V$194+$V$200+$V$201+$V$337+$V$339+$V$341+$V$343+$V$344+$V$431+$V$432+$V$433+$V$434+$V$464+$V$465)</f>
        <v>4.5454545454545459</v>
      </c>
    </row>
    <row r="201" spans="1:23" x14ac:dyDescent="0.25">
      <c r="A201" s="78" t="s">
        <v>845</v>
      </c>
      <c r="B201" s="78" t="str">
        <f>VLOOKUP(A201,'PAI 2025 GPS rempl2)'!$A$3:$E$505,4,0)</f>
        <v>Actividad propia</v>
      </c>
      <c r="C201" s="79" t="s">
        <v>1527</v>
      </c>
      <c r="D201" s="79" t="s">
        <v>1526</v>
      </c>
      <c r="E201" s="79" t="s">
        <v>747</v>
      </c>
      <c r="F201" s="79"/>
      <c r="G201" s="79" t="str">
        <f>VLOOKUP(A201,'PAI 2025 GPS rempl2)'!$E$4:$L$504,8,0)</f>
        <v>N/A</v>
      </c>
      <c r="H201" s="79" t="str">
        <f>VLOOKUP(A201,'PAI 2025 GPS rempl2)'!$A$4:$V$504,15,0)</f>
        <v>Realizar un informe con las conclusiones y reflexiones sobre la sinergias entre las propiedad industrial y el debido de tratamiento datos personales. (Informe elaborado)</v>
      </c>
      <c r="I201" s="79">
        <f>VLOOKUP(A201,'PAI 2025 GPS rempl2)'!$A$4:$V$504,17,0)</f>
        <v>1</v>
      </c>
      <c r="J201" s="79" t="str">
        <f>VLOOKUP(A201,'PAI 2025 GPS rempl2)'!$A$4:$V$504,18,0)</f>
        <v>Númerica</v>
      </c>
      <c r="K201" s="159">
        <f>VLOOKUP(A201,'PAI 2025 GPS rempl2)'!$A$4:$V$504,20,0)</f>
        <v>45839</v>
      </c>
      <c r="L201" s="159">
        <f>VLOOKUP(A201,'PAI 2025 GPS rempl2)'!$A$4:$V$504,21,0)</f>
        <v>45989</v>
      </c>
      <c r="M201" s="79" t="str">
        <f>VLOOKUP(A201,'PAI 2025 GPS rempl2)'!$A$4:$V$504,22,0)</f>
        <v>7000-DESPACHO DEL SUPERINTENDENTE DELEGADO PARA LA PROTECCIÓN DE DATOS PERSONALES</v>
      </c>
      <c r="N201" s="79"/>
      <c r="O201" s="79"/>
      <c r="P201" s="79"/>
      <c r="Q201" s="79"/>
      <c r="S201" s="78" t="s">
        <v>845</v>
      </c>
      <c r="T201" s="78" t="str">
        <f>VLOOKUP(A201,'PAI 2025 GPS rempl2)'!$A$3:$E$505,4,0)</f>
        <v>Actividad propia</v>
      </c>
      <c r="U201" s="79" t="s">
        <v>1527</v>
      </c>
      <c r="V201" s="30">
        <f>VLOOKUP(S201,'PAI 2025 GPS rempl2)'!$E$4:$P$504,12,0)</f>
        <v>50</v>
      </c>
      <c r="W201" s="30">
        <f>+(V201*100)/($V$151+$V$153+$V$154+$V$155+$V$169+$V$170+$V$171+$V$172+$V$173+$V$175+$V$176+$V$178+$V$179+$V$180+$V$181+$V$182+$V$184+$V$185+$V$186+$V$187+$V$188+$V$189+$V$191+$V$192+$V$193+$V$194+$V$200+$V$201+$V$337+$V$339+$V$341+$V$343+$V$344+$V$431+$V$432+$V$433+$V$434+$V$464+$V$465)</f>
        <v>4.5454545454545459</v>
      </c>
    </row>
    <row r="202" spans="1:23" x14ac:dyDescent="0.25">
      <c r="A202" s="78" t="s">
        <v>846</v>
      </c>
      <c r="B202" s="78" t="str">
        <f>VLOOKUP(A202,'PAI 2025 GPS rempl2)'!$A$3:$E$505,4,0)</f>
        <v>Producto</v>
      </c>
      <c r="C202" s="79" t="s">
        <v>1517</v>
      </c>
      <c r="D202" s="79" t="s">
        <v>1525</v>
      </c>
      <c r="E202" s="79" t="s">
        <v>695</v>
      </c>
      <c r="F202" s="79" t="s">
        <v>13</v>
      </c>
      <c r="G202" s="79" t="str">
        <f>VLOOKUP(A202,'PAI 2025 GPS rempl2)'!$E$4:$L$504,8,0)</f>
        <v>FUNCIONAMIENTO</v>
      </c>
      <c r="H202" s="79" t="str">
        <f>VLOOKUP(A202,'PAI 2025 GPS rempl2)'!$A$4:$V$504,15,0)</f>
        <v>Actuaciones colaborativas con autoridades de protección de datos internacionales en busca de establecer buenas prácticas al momento de investigar compañías con presencia transfronteriza, realizada y documentada (Informe / único entregable)</v>
      </c>
      <c r="I202" s="79">
        <f>VLOOKUP(A202,'PAI 2025 GPS rempl2)'!$A$4:$V$504,17,0)</f>
        <v>1</v>
      </c>
      <c r="J202" s="79" t="str">
        <f>VLOOKUP(A202,'PAI 2025 GPS rempl2)'!$A$4:$V$504,18,0)</f>
        <v>Númerica</v>
      </c>
      <c r="K202" s="159">
        <f>VLOOKUP(A202,'PAI 2025 GPS rempl2)'!$A$4:$V$504,20,0)</f>
        <v>45748</v>
      </c>
      <c r="L202" s="159">
        <f>VLOOKUP(A202,'PAI 2025 GPS rempl2)'!$A$4:$V$504,21,0)</f>
        <v>45897</v>
      </c>
      <c r="M202" s="79" t="str">
        <f>VLOOKUP(A202,'PAI 2025 GPS rempl2)'!$A$4:$V$504,22,0)</f>
        <v>7000-DESPACHO DEL SUPERINTENDENTE DELEGADO PARA LA PROTECCIÓN DE DATOS PERSONALES</v>
      </c>
      <c r="N202" s="79" t="s">
        <v>1397</v>
      </c>
      <c r="O202" s="79" t="s">
        <v>1436</v>
      </c>
      <c r="P202" s="79" t="s">
        <v>1553</v>
      </c>
      <c r="Q202" s="79" t="s">
        <v>1490</v>
      </c>
      <c r="S202" s="78" t="s">
        <v>846</v>
      </c>
      <c r="T202" s="78" t="str">
        <f>VLOOKUP(A202,'PAI 2025 GPS rempl2)'!$A$3:$E$505,4,0)</f>
        <v>Producto</v>
      </c>
      <c r="U202" s="79" t="s">
        <v>1517</v>
      </c>
      <c r="V202" s="30">
        <f>VLOOKUP(S202,'PAI 2025 GPS rempl2)'!$E$4:$P$504,12,0)</f>
        <v>10</v>
      </c>
      <c r="W202" s="143">
        <f>(V202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203" spans="1:23" x14ac:dyDescent="0.25">
      <c r="A203" s="78" t="s">
        <v>848</v>
      </c>
      <c r="B203" s="78" t="str">
        <f>VLOOKUP(A203,'PAI 2025 GPS rempl2)'!$A$3:$E$505,4,0)</f>
        <v>Actividad propia</v>
      </c>
      <c r="C203" s="79" t="s">
        <v>1517</v>
      </c>
      <c r="D203" s="79" t="s">
        <v>1525</v>
      </c>
      <c r="E203" s="79" t="s">
        <v>695</v>
      </c>
      <c r="F203" s="79"/>
      <c r="G203" s="79" t="str">
        <f>VLOOKUP(A203,'PAI 2025 GPS rempl2)'!$E$4:$L$504,8,0)</f>
        <v>N/A</v>
      </c>
      <c r="H203" s="79" t="str">
        <f>VLOOKUP(A203,'PAI 2025 GPS rempl2)'!$A$4:$V$504,15,0)</f>
        <v>Exponer ante un foro internacional las lecciones aprendidas de una actuación administrativa frente a una compañía con presencia transfronteriza (Captura de pantalla o imágenes de la exposición realizada/único entregable)</v>
      </c>
      <c r="I203" s="79">
        <f>VLOOKUP(A203,'PAI 2025 GPS rempl2)'!$A$4:$V$504,17,0)</f>
        <v>1</v>
      </c>
      <c r="J203" s="79" t="str">
        <f>VLOOKUP(A203,'PAI 2025 GPS rempl2)'!$A$4:$V$504,18,0)</f>
        <v>Númerica</v>
      </c>
      <c r="K203" s="159">
        <f>VLOOKUP(A203,'PAI 2025 GPS rempl2)'!$A$4:$V$504,20,0)</f>
        <v>45748</v>
      </c>
      <c r="L203" s="159">
        <f>VLOOKUP(A203,'PAI 2025 GPS rempl2)'!$A$4:$V$504,21,0)</f>
        <v>45835</v>
      </c>
      <c r="M203" s="79" t="str">
        <f>VLOOKUP(A203,'PAI 2025 GPS rempl2)'!$A$4:$V$504,22,0)</f>
        <v>7000-DESPACHO DEL SUPERINTENDENTE DELEGADO PARA LA PROTECCIÓN DE DATOS PERSONALES</v>
      </c>
      <c r="N203" s="79"/>
      <c r="O203" s="79"/>
      <c r="P203" s="79"/>
      <c r="Q203" s="79"/>
      <c r="S203" s="78" t="s">
        <v>848</v>
      </c>
      <c r="T203" s="78" t="str">
        <f>VLOOKUP(A203,'PAI 2025 GPS rempl2)'!$A$3:$E$505,4,0)</f>
        <v>Actividad propia</v>
      </c>
      <c r="U203" s="79" t="s">
        <v>1517</v>
      </c>
      <c r="V203" s="30">
        <f>VLOOKUP(S203,'PAI 2025 GPS rempl2)'!$E$4:$P$504,12,0)</f>
        <v>50</v>
      </c>
      <c r="W203" s="145" t="e">
        <f>+(V203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04" spans="1:23" x14ac:dyDescent="0.25">
      <c r="A204" s="78" t="s">
        <v>850</v>
      </c>
      <c r="B204" s="78" t="str">
        <f>VLOOKUP(A204,'PAI 2025 GPS rempl2)'!$A$3:$E$505,4,0)</f>
        <v>Actividad propia</v>
      </c>
      <c r="C204" s="79" t="s">
        <v>1517</v>
      </c>
      <c r="D204" s="79" t="s">
        <v>1525</v>
      </c>
      <c r="E204" s="79" t="s">
        <v>695</v>
      </c>
      <c r="F204" s="79"/>
      <c r="G204" s="79" t="str">
        <f>VLOOKUP(A204,'PAI 2025 GPS rempl2)'!$E$4:$L$504,8,0)</f>
        <v>N/A</v>
      </c>
      <c r="H204" s="79" t="str">
        <f>VLOOKUP(A204,'PAI 2025 GPS rempl2)'!$A$4:$V$504,15,0)</f>
        <v>Elaborar informe que recopile las conclusiones con las autoridades de protección de datos internacionales de buenas prácticas al momento de investigar compañías con presencia transfronteriza. (Informe/único entregable)</v>
      </c>
      <c r="I204" s="79">
        <f>VLOOKUP(A204,'PAI 2025 GPS rempl2)'!$A$4:$V$504,17,0)</f>
        <v>1</v>
      </c>
      <c r="J204" s="79" t="str">
        <f>VLOOKUP(A204,'PAI 2025 GPS rempl2)'!$A$4:$V$504,18,0)</f>
        <v>Númerica</v>
      </c>
      <c r="K204" s="159">
        <f>VLOOKUP(A204,'PAI 2025 GPS rempl2)'!$A$4:$V$504,20,0)</f>
        <v>45839</v>
      </c>
      <c r="L204" s="159">
        <f>VLOOKUP(A204,'PAI 2025 GPS rempl2)'!$A$4:$V$504,21,0)</f>
        <v>45897</v>
      </c>
      <c r="M204" s="79" t="str">
        <f>VLOOKUP(A204,'PAI 2025 GPS rempl2)'!$A$4:$V$504,22,0)</f>
        <v>7000-DESPACHO DEL SUPERINTENDENTE DELEGADO PARA LA PROTECCIÓN DE DATOS PERSONALES</v>
      </c>
      <c r="N204" s="79"/>
      <c r="O204" s="79"/>
      <c r="P204" s="79"/>
      <c r="Q204" s="79"/>
      <c r="S204" s="78" t="s">
        <v>850</v>
      </c>
      <c r="T204" s="78" t="str">
        <f>VLOOKUP(A204,'PAI 2025 GPS rempl2)'!$A$3:$E$505,4,0)</f>
        <v>Actividad propia</v>
      </c>
      <c r="U204" s="79" t="s">
        <v>1517</v>
      </c>
      <c r="V204" s="30">
        <f>VLOOKUP(S204,'PAI 2025 GPS rempl2)'!$E$4:$P$504,12,0)</f>
        <v>50</v>
      </c>
      <c r="W204" s="145" t="e">
        <f>+(V204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05" spans="1:23" x14ac:dyDescent="0.25">
      <c r="A205" s="78" t="s">
        <v>851</v>
      </c>
      <c r="B205" s="78" t="str">
        <f>VLOOKUP(A205,'PAI 2025 GPS rempl2)'!$A$3:$E$505,4,0)</f>
        <v>Producto</v>
      </c>
      <c r="C205" s="79" t="s">
        <v>1517</v>
      </c>
      <c r="D205" s="79" t="s">
        <v>1525</v>
      </c>
      <c r="E205" s="79" t="s">
        <v>695</v>
      </c>
      <c r="F205" s="79" t="s">
        <v>10</v>
      </c>
      <c r="G205" s="79" t="str">
        <f>VLOOKUP(A205,'PAI 2025 GPS rempl2)'!$E$4:$L$504,8,0)</f>
        <v>C-3503-0200-0012-20104c</v>
      </c>
      <c r="H205" s="79" t="str">
        <f>VLOOKUP(A205,'PAI 2025 GPS rempl2)'!$A$4:$V$504,15,0)</f>
        <v>Eventos en temas relacionados con datos personales, realizados  (Pantallazos o captura de pantalla /único entregable)</v>
      </c>
      <c r="I205" s="79">
        <f>VLOOKUP(A205,'PAI 2025 GPS rempl2)'!$A$4:$V$504,17,0)</f>
        <v>2</v>
      </c>
      <c r="J205" s="79" t="str">
        <f>VLOOKUP(A205,'PAI 2025 GPS rempl2)'!$A$4:$V$504,18,0)</f>
        <v>Númerica</v>
      </c>
      <c r="K205" s="159">
        <f>VLOOKUP(A205,'PAI 2025 GPS rempl2)'!$A$4:$V$504,20,0)</f>
        <v>45692</v>
      </c>
      <c r="L205" s="159">
        <f>VLOOKUP(A205,'PAI 2025 GPS rempl2)'!$A$4:$V$504,21,0)</f>
        <v>45989</v>
      </c>
      <c r="M205" s="79" t="str">
        <f>VLOOKUP(A205,'PAI 2025 GPS rempl2)'!$A$4:$V$504,22,0)</f>
        <v>7000-DESPACHO DEL SUPERINTENDENTE DELEGADO PARA LA PROTECCIÓN DE DATOS PERSONALES;
73-GRUPO DE TRABAJO DE COMUNICACION</v>
      </c>
      <c r="N205" s="79" t="s">
        <v>1394</v>
      </c>
      <c r="O205" s="79" t="s">
        <v>1395</v>
      </c>
      <c r="P205" s="79" t="s">
        <v>1554</v>
      </c>
      <c r="Q205" s="79" t="s">
        <v>1734</v>
      </c>
      <c r="S205" s="78" t="s">
        <v>851</v>
      </c>
      <c r="T205" s="78" t="str">
        <f>VLOOKUP(A205,'PAI 2025 GPS rempl2)'!$A$3:$E$505,4,0)</f>
        <v>Producto</v>
      </c>
      <c r="U205" s="79" t="s">
        <v>1517</v>
      </c>
      <c r="V205" s="30">
        <f>VLOOKUP(S205,'PAI 2025 GPS rempl2)'!$E$4:$P$504,12,0)</f>
        <v>40</v>
      </c>
      <c r="W205" s="143">
        <f>(V205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1.7937219730941705</v>
      </c>
    </row>
    <row r="206" spans="1:23" x14ac:dyDescent="0.25">
      <c r="A206" s="78" t="s">
        <v>854</v>
      </c>
      <c r="B206" s="78" t="str">
        <f>VLOOKUP(A206,'PAI 2025 GPS rempl2)'!$A$3:$E$505,4,0)</f>
        <v>Actividad propia</v>
      </c>
      <c r="C206" s="79" t="s">
        <v>1517</v>
      </c>
      <c r="D206" s="79" t="s">
        <v>1525</v>
      </c>
      <c r="E206" s="79" t="s">
        <v>695</v>
      </c>
      <c r="F206" s="79"/>
      <c r="G206" s="79" t="str">
        <f>VLOOKUP(A206,'PAI 2025 GPS rempl2)'!$E$4:$L$504,8,0)</f>
        <v>N/A</v>
      </c>
      <c r="H206" s="79" t="str">
        <f>VLOOKUP(A206,'PAI 2025 GPS rempl2)'!$A$4:$V$504,15,0)</f>
        <v>Solicitar publicación de la fecha del evento en el calendario de eventos de la entidad  al Grupo de Comunicaciones  (captura de pantalla de la publicación de la fecha del evento / único entregable)</v>
      </c>
      <c r="I206" s="79">
        <f>VLOOKUP(A206,'PAI 2025 GPS rempl2)'!$A$4:$V$504,17,0)</f>
        <v>2</v>
      </c>
      <c r="J206" s="79" t="str">
        <f>VLOOKUP(A206,'PAI 2025 GPS rempl2)'!$A$4:$V$504,18,0)</f>
        <v>Númerica</v>
      </c>
      <c r="K206" s="159">
        <f>VLOOKUP(A206,'PAI 2025 GPS rempl2)'!$A$4:$V$504,20,0)</f>
        <v>45692</v>
      </c>
      <c r="L206" s="159">
        <f>VLOOKUP(A206,'PAI 2025 GPS rempl2)'!$A$4:$V$504,21,0)</f>
        <v>45933</v>
      </c>
      <c r="M206" s="79" t="str">
        <f>VLOOKUP(A206,'PAI 2025 GPS rempl2)'!$A$4:$V$504,22,0)</f>
        <v>7000-DESPACHO DEL SUPERINTENDENTE DELEGADO PARA LA PROTECCIÓN DE DATOS PERSONALES</v>
      </c>
      <c r="N206" s="79"/>
      <c r="O206" s="79"/>
      <c r="P206" s="79"/>
      <c r="Q206" s="79"/>
      <c r="S206" s="78" t="s">
        <v>854</v>
      </c>
      <c r="T206" s="78" t="str">
        <f>VLOOKUP(A206,'PAI 2025 GPS rempl2)'!$A$3:$E$505,4,0)</f>
        <v>Actividad propia</v>
      </c>
      <c r="U206" s="79" t="s">
        <v>1517</v>
      </c>
      <c r="V206" s="30">
        <f>VLOOKUP(S206,'PAI 2025 GPS rempl2)'!$E$4:$P$504,12,0)</f>
        <v>5</v>
      </c>
      <c r="W206" s="145" t="e">
        <f>+(V206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07" spans="1:23" x14ac:dyDescent="0.25">
      <c r="A207" s="78" t="s">
        <v>856</v>
      </c>
      <c r="B207" s="78" t="str">
        <f>VLOOKUP(A207,'PAI 2025 GPS rempl2)'!$A$3:$E$505,4,0)</f>
        <v>Actividad propia</v>
      </c>
      <c r="C207" s="79" t="s">
        <v>1517</v>
      </c>
      <c r="D207" s="79" t="s">
        <v>1525</v>
      </c>
      <c r="E207" s="79" t="s">
        <v>695</v>
      </c>
      <c r="F207" s="79"/>
      <c r="G207" s="79" t="str">
        <f>VLOOKUP(A207,'PAI 2025 GPS rempl2)'!$E$4:$L$504,8,0)</f>
        <v>N/A</v>
      </c>
      <c r="H207" s="79" t="str">
        <f>VLOOKUP(A207,'PAI 2025 GPS rempl2)'!$A$4:$V$504,15,0)</f>
        <v>Diligenciar check list del evento con la fecha definitiva igual a la publicada en el  calendario de eventos  (documento de check list para la realización del evento / único entregable)</v>
      </c>
      <c r="I207" s="79">
        <f>VLOOKUP(A207,'PAI 2025 GPS rempl2)'!$A$4:$V$504,17,0)</f>
        <v>2</v>
      </c>
      <c r="J207" s="79" t="str">
        <f>VLOOKUP(A207,'PAI 2025 GPS rempl2)'!$A$4:$V$504,18,0)</f>
        <v>Númerica</v>
      </c>
      <c r="K207" s="159">
        <f>VLOOKUP(A207,'PAI 2025 GPS rempl2)'!$A$4:$V$504,20,0)</f>
        <v>45811</v>
      </c>
      <c r="L207" s="159">
        <f>VLOOKUP(A207,'PAI 2025 GPS rempl2)'!$A$4:$V$504,21,0)</f>
        <v>45947</v>
      </c>
      <c r="M207" s="79" t="str">
        <f>VLOOKUP(A207,'PAI 2025 GPS rempl2)'!$A$4:$V$504,22,0)</f>
        <v>7000-DESPACHO DEL SUPERINTENDENTE DELEGADO PARA LA PROTECCIÓN DE DATOS PERSONALES</v>
      </c>
      <c r="N207" s="79"/>
      <c r="O207" s="79"/>
      <c r="P207" s="79"/>
      <c r="Q207" s="79"/>
      <c r="S207" s="78" t="s">
        <v>856</v>
      </c>
      <c r="T207" s="78" t="str">
        <f>VLOOKUP(A207,'PAI 2025 GPS rempl2)'!$A$3:$E$505,4,0)</f>
        <v>Actividad propia</v>
      </c>
      <c r="U207" s="79" t="s">
        <v>1517</v>
      </c>
      <c r="V207" s="30">
        <f>VLOOKUP(S207,'PAI 2025 GPS rempl2)'!$E$4:$P$504,12,0)</f>
        <v>15</v>
      </c>
      <c r="W207" s="145" t="e">
        <f>+(V207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08" spans="1:23" x14ac:dyDescent="0.25">
      <c r="A208" s="78" t="s">
        <v>858</v>
      </c>
      <c r="B208" s="78" t="str">
        <f>VLOOKUP(A208,'PAI 2025 GPS rempl2)'!$A$3:$E$505,4,0)</f>
        <v>Actividad propia</v>
      </c>
      <c r="C208" s="79" t="s">
        <v>1517</v>
      </c>
      <c r="D208" s="79" t="s">
        <v>1525</v>
      </c>
      <c r="E208" s="79" t="s">
        <v>695</v>
      </c>
      <c r="F208" s="79"/>
      <c r="G208" s="79" t="str">
        <f>VLOOKUP(A208,'PAI 2025 GPS rempl2)'!$E$4:$L$504,8,0)</f>
        <v>N/A</v>
      </c>
      <c r="H208" s="79" t="str">
        <f>VLOOKUP(A208,'PAI 2025 GPS rempl2)'!$A$4:$V$504,15,0)</f>
        <v>Elaborar y enviar agenda definitiva para ser publicada  (correo electrónico con agenda definitiva / único entregable)</v>
      </c>
      <c r="I208" s="79">
        <f>VLOOKUP(A208,'PAI 2025 GPS rempl2)'!$A$4:$V$504,17,0)</f>
        <v>2</v>
      </c>
      <c r="J208" s="79" t="str">
        <f>VLOOKUP(A208,'PAI 2025 GPS rempl2)'!$A$4:$V$504,18,0)</f>
        <v>Númerica</v>
      </c>
      <c r="K208" s="159">
        <f>VLOOKUP(A208,'PAI 2025 GPS rempl2)'!$A$4:$V$504,20,0)</f>
        <v>45811</v>
      </c>
      <c r="L208" s="159">
        <f>VLOOKUP(A208,'PAI 2025 GPS rempl2)'!$A$4:$V$504,21,0)</f>
        <v>45968</v>
      </c>
      <c r="M208" s="79" t="str">
        <f>VLOOKUP(A208,'PAI 2025 GPS rempl2)'!$A$4:$V$504,22,0)</f>
        <v>7000-DESPACHO DEL SUPERINTENDENTE DELEGADO PARA LA PROTECCIÓN DE DATOS PERSONALES</v>
      </c>
      <c r="N208" s="79"/>
      <c r="O208" s="79"/>
      <c r="P208" s="79"/>
      <c r="Q208" s="79"/>
      <c r="S208" s="78" t="s">
        <v>858</v>
      </c>
      <c r="T208" s="78" t="str">
        <f>VLOOKUP(A208,'PAI 2025 GPS rempl2)'!$A$3:$E$505,4,0)</f>
        <v>Actividad propia</v>
      </c>
      <c r="U208" s="79" t="s">
        <v>1517</v>
      </c>
      <c r="V208" s="30">
        <f>VLOOKUP(S208,'PAI 2025 GPS rempl2)'!$E$4:$P$504,12,0)</f>
        <v>20</v>
      </c>
      <c r="W208" s="145" t="e">
        <f>+(V208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09" spans="1:23" x14ac:dyDescent="0.25">
      <c r="A209" s="78" t="s">
        <v>860</v>
      </c>
      <c r="B209" s="78" t="str">
        <f>VLOOKUP(A209,'PAI 2025 GPS rempl2)'!$A$3:$E$505,4,0)</f>
        <v>Actividad sin participación</v>
      </c>
      <c r="C209" s="79" t="s">
        <v>1517</v>
      </c>
      <c r="D209" s="79" t="s">
        <v>1525</v>
      </c>
      <c r="E209" s="79" t="s">
        <v>695</v>
      </c>
      <c r="F209" s="79"/>
      <c r="G209" s="79" t="str">
        <f>VLOOKUP(A209,'PAI 2025 GPS rempl2)'!$E$4:$L$504,8,0)</f>
        <v>N/A</v>
      </c>
      <c r="H209" s="79" t="str">
        <f>VLOOKUP(A209,'PAI 2025 GPS rempl2)'!$A$4:$V$504,15,0)</f>
        <v>Publicar Agenda definitiva  (Captura de pantalla de la publicación)</v>
      </c>
      <c r="I209" s="79">
        <f>VLOOKUP(A209,'PAI 2025 GPS rempl2)'!$A$4:$V$504,17,0)</f>
        <v>2</v>
      </c>
      <c r="J209" s="79" t="str">
        <f>VLOOKUP(A209,'PAI 2025 GPS rempl2)'!$A$4:$V$504,18,0)</f>
        <v>Númerica</v>
      </c>
      <c r="K209" s="159">
        <f>VLOOKUP(A209,'PAI 2025 GPS rempl2)'!$A$4:$V$504,20,0)</f>
        <v>45811</v>
      </c>
      <c r="L209" s="159">
        <f>VLOOKUP(A209,'PAI 2025 GPS rempl2)'!$A$4:$V$504,21,0)</f>
        <v>45982</v>
      </c>
      <c r="M209" s="79" t="str">
        <f>VLOOKUP(A209,'PAI 2025 GPS rempl2)'!$A$4:$V$504,22,0)</f>
        <v>73-GRUPO DE TRABAJO DE COMUNICACION</v>
      </c>
      <c r="N209" s="79"/>
      <c r="O209" s="79"/>
      <c r="P209" s="79"/>
      <c r="Q209" s="79"/>
      <c r="S209" s="78" t="s">
        <v>860</v>
      </c>
      <c r="T209" s="78" t="str">
        <f>VLOOKUP(A209,'PAI 2025 GPS rempl2)'!$A$3:$E$505,4,0)</f>
        <v>Actividad sin participación</v>
      </c>
      <c r="U209" s="79" t="s">
        <v>1517</v>
      </c>
      <c r="V209" s="30">
        <f>VLOOKUP(S209,'PAI 2025 GPS rempl2)'!$E$4:$P$504,12,0)</f>
        <v>0</v>
      </c>
      <c r="W209" s="30">
        <f>+V209</f>
        <v>0</v>
      </c>
    </row>
    <row r="210" spans="1:23" x14ac:dyDescent="0.25">
      <c r="A210" s="78" t="s">
        <v>862</v>
      </c>
      <c r="B210" s="78" t="str">
        <f>VLOOKUP(A210,'PAI 2025 GPS rempl2)'!$A$3:$E$505,4,0)</f>
        <v>Actividad propia</v>
      </c>
      <c r="C210" s="79" t="s">
        <v>1517</v>
      </c>
      <c r="D210" s="79" t="s">
        <v>1525</v>
      </c>
      <c r="E210" s="79" t="s">
        <v>695</v>
      </c>
      <c r="F210" s="79"/>
      <c r="G210" s="79" t="str">
        <f>VLOOKUP(A210,'PAI 2025 GPS rempl2)'!$E$4:$L$504,8,0)</f>
        <v>N/A</v>
      </c>
      <c r="H210" s="79" t="str">
        <f>VLOOKUP(A210,'PAI 2025 GPS rempl2)'!$A$4:$V$504,15,0)</f>
        <v>Realizar el evento (fotografías del evento realizado / único entregable)()</v>
      </c>
      <c r="I210" s="79">
        <f>VLOOKUP(A210,'PAI 2025 GPS rempl2)'!$A$4:$V$504,17,0)</f>
        <v>2</v>
      </c>
      <c r="J210" s="79" t="str">
        <f>VLOOKUP(A210,'PAI 2025 GPS rempl2)'!$A$4:$V$504,18,0)</f>
        <v>Númerica</v>
      </c>
      <c r="K210" s="159">
        <f>VLOOKUP(A210,'PAI 2025 GPS rempl2)'!$A$4:$V$504,20,0)</f>
        <v>45811</v>
      </c>
      <c r="L210" s="159">
        <f>VLOOKUP(A210,'PAI 2025 GPS rempl2)'!$A$4:$V$504,21,0)</f>
        <v>45989</v>
      </c>
      <c r="M210" s="79" t="str">
        <f>VLOOKUP(A210,'PAI 2025 GPS rempl2)'!$A$4:$V$504,22,0)</f>
        <v>7000-DESPACHO DEL SUPERINTENDENTE DELEGADO PARA LA PROTECCIÓN DE DATOS PERSONALES;
73-GRUPO DE TRABAJO DE COMUNICACION</v>
      </c>
      <c r="N210" s="79"/>
      <c r="O210" s="79"/>
      <c r="P210" s="79"/>
      <c r="Q210" s="79"/>
      <c r="S210" s="78" t="s">
        <v>862</v>
      </c>
      <c r="T210" s="78" t="str">
        <f>VLOOKUP(A210,'PAI 2025 GPS rempl2)'!$A$3:$E$505,4,0)</f>
        <v>Actividad propia</v>
      </c>
      <c r="U210" s="79" t="s">
        <v>1517</v>
      </c>
      <c r="V210" s="30">
        <f>VLOOKUP(S210,'PAI 2025 GPS rempl2)'!$E$4:$P$504,12,0)</f>
        <v>60</v>
      </c>
      <c r="W210" s="145" t="e">
        <f>+(V210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11" spans="1:23" x14ac:dyDescent="0.25">
      <c r="A211" s="78" t="s">
        <v>864</v>
      </c>
      <c r="B211" s="78" t="str">
        <f>VLOOKUP(A211,'PAI 2025 GPS rempl2)'!$A$3:$E$505,4,0)</f>
        <v>Producto</v>
      </c>
      <c r="C211" s="79" t="s">
        <v>1517</v>
      </c>
      <c r="D211" s="79" t="s">
        <v>1521</v>
      </c>
      <c r="E211" s="79" t="s">
        <v>614</v>
      </c>
      <c r="F211" s="79" t="s">
        <v>10</v>
      </c>
      <c r="G211" s="79" t="str">
        <f>VLOOKUP(A211,'PAI 2025 GPS rempl2)'!$E$4:$L$504,8,0)</f>
        <v>FUNCIONAMIENTO</v>
      </c>
      <c r="H211" s="79" t="str">
        <f>VLOOKUP(A211,'PAI 2025 GPS rempl2)'!$A$4:$V$504,15,0)</f>
        <v>Campaña de divulgación para fortalecer el empoderamiento de las personas sobre sus datos, ejecutada (Pantallazos con la publicación/único entregable)</v>
      </c>
      <c r="I211" s="79">
        <f>VLOOKUP(A211,'PAI 2025 GPS rempl2)'!$A$4:$V$504,17,0)</f>
        <v>1</v>
      </c>
      <c r="J211" s="79" t="str">
        <f>VLOOKUP(A211,'PAI 2025 GPS rempl2)'!$A$4:$V$504,18,0)</f>
        <v>Númerica</v>
      </c>
      <c r="K211" s="159">
        <f>VLOOKUP(A211,'PAI 2025 GPS rempl2)'!$A$4:$V$504,20,0)</f>
        <v>45691</v>
      </c>
      <c r="L211" s="159">
        <f>VLOOKUP(A211,'PAI 2025 GPS rempl2)'!$A$4:$V$504,21,0)</f>
        <v>45868</v>
      </c>
      <c r="M211" s="79" t="str">
        <f>VLOOKUP(A211,'PAI 2025 GPS rempl2)'!$A$4:$V$504,22,0)</f>
        <v>7000-DESPACHO DEL SUPERINTENDENTE DELEGADO PARA LA PROTECCIÓN DE DATOS PERSONALES;
73-GRUPO DE TRABAJO DE COMUNICACION</v>
      </c>
      <c r="N211" s="79" t="s">
        <v>1394</v>
      </c>
      <c r="O211" s="79" t="s">
        <v>1395</v>
      </c>
      <c r="P211" s="79" t="s">
        <v>1554</v>
      </c>
      <c r="Q211" s="79" t="s">
        <v>1734</v>
      </c>
      <c r="S211" s="78" t="s">
        <v>864</v>
      </c>
      <c r="T211" s="78" t="str">
        <f>VLOOKUP(A211,'PAI 2025 GPS rempl2)'!$A$3:$E$505,4,0)</f>
        <v>Producto</v>
      </c>
      <c r="U211" s="79" t="s">
        <v>1517</v>
      </c>
      <c r="V211" s="30">
        <f>VLOOKUP(S211,'PAI 2025 GPS rempl2)'!$E$4:$P$504,12,0)</f>
        <v>30</v>
      </c>
      <c r="W211" s="143">
        <f>(V211*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row>
    <row r="212" spans="1:23" x14ac:dyDescent="0.25">
      <c r="A212" s="78" t="s">
        <v>866</v>
      </c>
      <c r="B212" s="78" t="str">
        <f>VLOOKUP(A212,'PAI 2025 GPS rempl2)'!$A$3:$E$505,4,0)</f>
        <v>Actividad propia</v>
      </c>
      <c r="C212" s="79" t="s">
        <v>1517</v>
      </c>
      <c r="D212" s="79" t="s">
        <v>1521</v>
      </c>
      <c r="E212" s="79" t="s">
        <v>614</v>
      </c>
      <c r="F212" s="79"/>
      <c r="G212" s="79" t="str">
        <f>VLOOKUP(A212,'PAI 2025 GPS rempl2)'!$E$4:$L$504,8,0)</f>
        <v>N/A</v>
      </c>
      <c r="H212" s="79" t="str">
        <f>VLOOKUP(A212,'PAI 2025 GPS rempl2)'!$A$4:$V$504,15,0)</f>
        <v>Diligenciar y enviar al Grupo de trabajo de comunicaciones el brief  de la campaña genérica previa concertación con OSCAE. (correo electrónico con el Brief diligenciado /único entregable)</v>
      </c>
      <c r="I212" s="79">
        <f>VLOOKUP(A212,'PAI 2025 GPS rempl2)'!$A$4:$V$504,17,0)</f>
        <v>1</v>
      </c>
      <c r="J212" s="79" t="str">
        <f>VLOOKUP(A212,'PAI 2025 GPS rempl2)'!$A$4:$V$504,18,0)</f>
        <v>Númerica</v>
      </c>
      <c r="K212" s="159">
        <f>VLOOKUP(A212,'PAI 2025 GPS rempl2)'!$A$4:$V$504,20,0)</f>
        <v>45691</v>
      </c>
      <c r="L212" s="159">
        <f>VLOOKUP(A212,'PAI 2025 GPS rempl2)'!$A$4:$V$504,21,0)</f>
        <v>45736</v>
      </c>
      <c r="M212" s="79" t="str">
        <f>VLOOKUP(A212,'PAI 2025 GPS rempl2)'!$A$4:$V$504,22,0)</f>
        <v>7000-DESPACHO DEL SUPERINTENDENTE DELEGADO PARA LA PROTECCIÓN DE DATOS PERSONALES</v>
      </c>
      <c r="N212" s="79"/>
      <c r="O212" s="79"/>
      <c r="P212" s="79"/>
      <c r="Q212" s="79"/>
      <c r="S212" s="78" t="s">
        <v>866</v>
      </c>
      <c r="T212" s="78" t="str">
        <f>VLOOKUP(A212,'PAI 2025 GPS rempl2)'!$A$3:$E$505,4,0)</f>
        <v>Actividad propia</v>
      </c>
      <c r="U212" s="79" t="s">
        <v>1517</v>
      </c>
      <c r="V212" s="30">
        <f>VLOOKUP(S212,'PAI 2025 GPS rempl2)'!$E$4:$P$504,12,0)</f>
        <v>50</v>
      </c>
      <c r="W212" s="145" t="e">
        <f>+(V212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13" spans="1:23" x14ac:dyDescent="0.25">
      <c r="A213" s="78" t="s">
        <v>868</v>
      </c>
      <c r="B213" s="78" t="str">
        <f>VLOOKUP(A213,'PAI 2025 GPS rempl2)'!$A$3:$E$505,4,0)</f>
        <v>Actividad sin participación</v>
      </c>
      <c r="C213" s="79" t="s">
        <v>1517</v>
      </c>
      <c r="D213" s="79" t="s">
        <v>1521</v>
      </c>
      <c r="E213" s="79" t="s">
        <v>614</v>
      </c>
      <c r="F213" s="79"/>
      <c r="G213" s="79" t="str">
        <f>VLOOKUP(A213,'PAI 2025 GPS rempl2)'!$E$4:$L$504,8,0)</f>
        <v>N/A</v>
      </c>
      <c r="H213" s="79" t="str">
        <f>VLOOKUP(A213,'PAI 2025 GPS rempl2)'!$A$4:$V$504,15,0)</f>
        <v>Elaborar y presentar el concepto gráfico y racional de la campaña y sus diferentes ejes temáticos  (correo electrónico con Documento en el que se observe el concepto gráfico y racional de la campaña integral y sus diferentes ejes temáticos /único entregable)</v>
      </c>
      <c r="I213" s="79">
        <f>VLOOKUP(A213,'PAI 2025 GPS rempl2)'!$A$4:$V$504,17,0)</f>
        <v>1</v>
      </c>
      <c r="J213" s="79" t="str">
        <f>VLOOKUP(A213,'PAI 2025 GPS rempl2)'!$A$4:$V$504,18,0)</f>
        <v>Númerica</v>
      </c>
      <c r="K213" s="159">
        <f>VLOOKUP(A213,'PAI 2025 GPS rempl2)'!$A$4:$V$504,20,0)</f>
        <v>45737</v>
      </c>
      <c r="L213" s="159">
        <f>VLOOKUP(A213,'PAI 2025 GPS rempl2)'!$A$4:$V$504,21,0)</f>
        <v>45782</v>
      </c>
      <c r="M213" s="79" t="str">
        <f>VLOOKUP(A213,'PAI 2025 GPS rempl2)'!$A$4:$V$504,22,0)</f>
        <v>73-GRUPO DE TRABAJO DE COMUNICACION</v>
      </c>
      <c r="N213" s="79"/>
      <c r="O213" s="79"/>
      <c r="P213" s="79"/>
      <c r="Q213" s="79"/>
      <c r="S213" s="78" t="s">
        <v>868</v>
      </c>
      <c r="T213" s="78" t="str">
        <f>VLOOKUP(A213,'PAI 2025 GPS rempl2)'!$A$3:$E$505,4,0)</f>
        <v>Actividad sin participación</v>
      </c>
      <c r="U213" s="79" t="s">
        <v>1517</v>
      </c>
      <c r="V213" s="30">
        <f>VLOOKUP(S213,'PAI 2025 GPS rempl2)'!$E$4:$P$504,12,0)</f>
        <v>0</v>
      </c>
      <c r="W213" s="30">
        <f>+V213</f>
        <v>0</v>
      </c>
    </row>
    <row r="214" spans="1:23" x14ac:dyDescent="0.25">
      <c r="A214" s="78" t="s">
        <v>870</v>
      </c>
      <c r="B214" s="78" t="str">
        <f>VLOOKUP(A214,'PAI 2025 GPS rempl2)'!$A$3:$E$505,4,0)</f>
        <v>Actividad propia</v>
      </c>
      <c r="C214" s="79" t="s">
        <v>1517</v>
      </c>
      <c r="D214" s="79" t="s">
        <v>1521</v>
      </c>
      <c r="E214" s="79" t="s">
        <v>614</v>
      </c>
      <c r="F214" s="79"/>
      <c r="G214" s="79" t="str">
        <f>VLOOKUP(A214,'PAI 2025 GPS rempl2)'!$E$4:$L$504,8,0)</f>
        <v>N/A</v>
      </c>
      <c r="H214" s="79" t="str">
        <f>VLOOKUP(A214,'PAI 2025 GPS rempl2)'!$A$4:$V$504,15,0)</f>
        <v>Revisar y aprobar la propuesta por parte del área responsable (única revisión) /correo electrónico con documento aprobado)</v>
      </c>
      <c r="I214" s="79">
        <f>VLOOKUP(A214,'PAI 2025 GPS rempl2)'!$A$4:$V$504,17,0)</f>
        <v>1</v>
      </c>
      <c r="J214" s="79" t="str">
        <f>VLOOKUP(A214,'PAI 2025 GPS rempl2)'!$A$4:$V$504,18,0)</f>
        <v>Númerica</v>
      </c>
      <c r="K214" s="159">
        <f>VLOOKUP(A214,'PAI 2025 GPS rempl2)'!$A$4:$V$504,20,0)</f>
        <v>45783</v>
      </c>
      <c r="L214" s="159">
        <f>VLOOKUP(A214,'PAI 2025 GPS rempl2)'!$A$4:$V$504,21,0)</f>
        <v>45785</v>
      </c>
      <c r="M214" s="79" t="str">
        <f>VLOOKUP(A214,'PAI 2025 GPS rempl2)'!$A$4:$V$504,22,0)</f>
        <v>7000-DESPACHO DEL SUPERINTENDENTE DELEGADO PARA LA PROTECCIÓN DE DATOS PERSONALES</v>
      </c>
      <c r="N214" s="79"/>
      <c r="O214" s="79"/>
      <c r="P214" s="79"/>
      <c r="Q214" s="79"/>
      <c r="S214" s="78" t="s">
        <v>870</v>
      </c>
      <c r="T214" s="78" t="str">
        <f>VLOOKUP(A214,'PAI 2025 GPS rempl2)'!$A$3:$E$505,4,0)</f>
        <v>Actividad propia</v>
      </c>
      <c r="U214" s="79" t="s">
        <v>1517</v>
      </c>
      <c r="V214" s="30">
        <f>VLOOKUP(S214,'PAI 2025 GPS rempl2)'!$E$4:$P$504,12,0)</f>
        <v>50</v>
      </c>
      <c r="W214" s="145" t="e">
        <f>+(V214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15" spans="1:23" x14ac:dyDescent="0.25">
      <c r="A215" s="78" t="s">
        <v>872</v>
      </c>
      <c r="B215" s="78" t="str">
        <f>VLOOKUP(A215,'PAI 2025 GPS rempl2)'!$A$3:$E$505,4,0)</f>
        <v>Actividad sin participación</v>
      </c>
      <c r="C215" s="79" t="s">
        <v>1517</v>
      </c>
      <c r="D215" s="79" t="s">
        <v>1521</v>
      </c>
      <c r="E215" s="79" t="s">
        <v>614</v>
      </c>
      <c r="F215" s="79"/>
      <c r="G215" s="79" t="str">
        <f>VLOOKUP(A215,'PAI 2025 GPS rempl2)'!$E$4:$L$504,8,0)</f>
        <v>N/A</v>
      </c>
      <c r="H215" s="79" t="str">
        <f>VLOOKUP(A215,'PAI 2025 GPS rempl2)'!$A$4:$V$504,15,0)</f>
        <v>Ejecutar la campaña  (Capturas de pantalla de la publicación de la campaña)</v>
      </c>
      <c r="I215" s="79">
        <f>VLOOKUP(A215,'PAI 2025 GPS rempl2)'!$A$4:$V$504,17,0)</f>
        <v>1</v>
      </c>
      <c r="J215" s="79" t="str">
        <f>VLOOKUP(A215,'PAI 2025 GPS rempl2)'!$A$4:$V$504,18,0)</f>
        <v>Númerica</v>
      </c>
      <c r="K215" s="159">
        <f>VLOOKUP(A215,'PAI 2025 GPS rempl2)'!$A$4:$V$504,20,0)</f>
        <v>45786</v>
      </c>
      <c r="L215" s="159">
        <f>VLOOKUP(A215,'PAI 2025 GPS rempl2)'!$A$4:$V$504,21,0)</f>
        <v>45868</v>
      </c>
      <c r="M215" s="79" t="str">
        <f>VLOOKUP(A215,'PAI 2025 GPS rempl2)'!$A$4:$V$504,22,0)</f>
        <v>73-GRUPO DE TRABAJO DE COMUNICACION</v>
      </c>
      <c r="N215" s="79"/>
      <c r="O215" s="79"/>
      <c r="P215" s="79"/>
      <c r="Q215" s="79"/>
      <c r="S215" s="78" t="s">
        <v>872</v>
      </c>
      <c r="T215" s="78" t="str">
        <f>VLOOKUP(A215,'PAI 2025 GPS rempl2)'!$A$3:$E$505,4,0)</f>
        <v>Actividad sin participación</v>
      </c>
      <c r="U215" s="79" t="s">
        <v>1517</v>
      </c>
      <c r="V215" s="30">
        <f>VLOOKUP(S215,'PAI 2025 GPS rempl2)'!$E$4:$P$504,12,0)</f>
        <v>0</v>
      </c>
      <c r="W215" s="30">
        <f>+V215</f>
        <v>0</v>
      </c>
    </row>
    <row r="216" spans="1:23" x14ac:dyDescent="0.25">
      <c r="A216" s="78" t="s">
        <v>875</v>
      </c>
      <c r="B216" s="78" t="str">
        <f>VLOOKUP(A216,'PAI 2025 GPS rempl2)'!$A$3:$E$505,4,0)</f>
        <v>Producto</v>
      </c>
      <c r="C216" s="79" t="s">
        <v>1517</v>
      </c>
      <c r="D216" s="79" t="s">
        <v>1525</v>
      </c>
      <c r="E216" s="79" t="s">
        <v>695</v>
      </c>
      <c r="F216" s="79" t="s">
        <v>10</v>
      </c>
      <c r="G216" s="79" t="str">
        <f>VLOOKUP(A216,'PAI 2025 GPS rempl2)'!$E$4:$L$504,8,0)</f>
        <v>C-3503-0200-0012-20104c</v>
      </c>
      <c r="H216" s="79" t="str">
        <f>VLOOKUP(A216,'PAI 2025 GPS rempl2)'!$A$4:$V$504,15,0)</f>
        <v>Capacitaciones dirigidas al a los sujetos obligados para la adecuada inscripción de sus bases de datos en el Registro Nacional de Bases de Datos (RNBD), realizadas (registros fotográficos/capturas de pantallas )</v>
      </c>
      <c r="I216" s="79">
        <f>VLOOKUP(A216,'PAI 2025 GPS rempl2)'!$A$4:$V$504,17,0)</f>
        <v>6</v>
      </c>
      <c r="J216" s="79" t="str">
        <f>VLOOKUP(A216,'PAI 2025 GPS rempl2)'!$A$4:$V$504,18,0)</f>
        <v>Númerica</v>
      </c>
      <c r="K216" s="159">
        <f>VLOOKUP(A216,'PAI 2025 GPS rempl2)'!$A$4:$V$504,20,0)</f>
        <v>45692</v>
      </c>
      <c r="L216" s="159">
        <f>VLOOKUP(A216,'PAI 2025 GPS rempl2)'!$A$4:$V$504,21,0)</f>
        <v>46007</v>
      </c>
      <c r="M216" s="79" t="str">
        <f>VLOOKUP(A216,'PAI 2025 GPS rempl2)'!$A$4:$V$504,22,0)</f>
        <v>7100-DIRECCIÓN DE INVESTIGACIONES DE PROTECCIÓN DE DATOS PERSONALES;
73-GRUPO DE TRABAJO DE COMUNICACION</v>
      </c>
      <c r="N216" s="79" t="s">
        <v>1394</v>
      </c>
      <c r="O216" s="79" t="s">
        <v>1395</v>
      </c>
      <c r="P216" s="79">
        <v>0</v>
      </c>
      <c r="Q216" s="79" t="s">
        <v>1734</v>
      </c>
      <c r="S216" s="78" t="s">
        <v>875</v>
      </c>
      <c r="T216" s="78" t="str">
        <f>VLOOKUP(A216,'PAI 2025 GPS rempl2)'!$A$3:$E$505,4,0)</f>
        <v>Producto</v>
      </c>
      <c r="U216" s="79" t="s">
        <v>1517</v>
      </c>
      <c r="V216" s="30">
        <f>VLOOKUP(S216,'PAI 2025 GPS rempl2)'!$E$4:$P$504,12,0)</f>
        <v>50</v>
      </c>
      <c r="W216" s="143">
        <f>(V216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row>
    <row r="217" spans="1:23" x14ac:dyDescent="0.25">
      <c r="A217" s="78" t="s">
        <v>878</v>
      </c>
      <c r="B217" s="78" t="str">
        <f>VLOOKUP(A217,'PAI 2025 GPS rempl2)'!$A$3:$E$505,4,0)</f>
        <v>Actividad propia</v>
      </c>
      <c r="C217" s="79" t="s">
        <v>1517</v>
      </c>
      <c r="D217" s="79" t="s">
        <v>1525</v>
      </c>
      <c r="E217" s="79" t="s">
        <v>695</v>
      </c>
      <c r="F217" s="79"/>
      <c r="G217" s="79" t="str">
        <f>VLOOKUP(A217,'PAI 2025 GPS rempl2)'!$E$4:$L$504,8,0)</f>
        <v>N/A</v>
      </c>
      <c r="H217" s="79" t="str">
        <f>VLOOKUP(A217,'PAI 2025 GPS rempl2)'!$A$4:$V$504,15,0)</f>
        <v>Elaborar y enviar cronograma de capacitaciones al grupo de comunicaciones  (correo electrónico con cronograma/único entregable)</v>
      </c>
      <c r="I217" s="79">
        <f>VLOOKUP(A217,'PAI 2025 GPS rempl2)'!$A$4:$V$504,17,0)</f>
        <v>1</v>
      </c>
      <c r="J217" s="79" t="str">
        <f>VLOOKUP(A217,'PAI 2025 GPS rempl2)'!$A$4:$V$504,18,0)</f>
        <v>Númerica</v>
      </c>
      <c r="K217" s="159">
        <f>VLOOKUP(A217,'PAI 2025 GPS rempl2)'!$A$4:$V$504,20,0)</f>
        <v>45692</v>
      </c>
      <c r="L217" s="159">
        <f>VLOOKUP(A217,'PAI 2025 GPS rempl2)'!$A$4:$V$504,21,0)</f>
        <v>45695</v>
      </c>
      <c r="M217" s="79" t="str">
        <f>VLOOKUP(A217,'PAI 2025 GPS rempl2)'!$A$4:$V$504,22,0)</f>
        <v>7100-DIRECCIÓN DE INVESTIGACIONES DE PROTECCIÓN DE DATOS PERSONALES</v>
      </c>
      <c r="N217" s="79"/>
      <c r="O217" s="79"/>
      <c r="P217" s="79"/>
      <c r="Q217" s="79"/>
      <c r="S217" s="78" t="s">
        <v>878</v>
      </c>
      <c r="T217" s="78" t="str">
        <f>VLOOKUP(A217,'PAI 2025 GPS rempl2)'!$A$3:$E$505,4,0)</f>
        <v>Actividad propia</v>
      </c>
      <c r="U217" s="79" t="s">
        <v>1517</v>
      </c>
      <c r="V217" s="30">
        <f>VLOOKUP(S217,'PAI 2025 GPS rempl2)'!$E$4:$P$504,12,0)</f>
        <v>10</v>
      </c>
      <c r="W217" s="145" t="e">
        <f>+(V217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18" spans="1:23" x14ac:dyDescent="0.25">
      <c r="A218" s="78" t="s">
        <v>880</v>
      </c>
      <c r="B218" s="78" t="str">
        <f>VLOOKUP(A218,'PAI 2025 GPS rempl2)'!$A$3:$E$505,4,0)</f>
        <v>Actividad propia</v>
      </c>
      <c r="C218" s="79" t="s">
        <v>1517</v>
      </c>
      <c r="D218" s="79" t="s">
        <v>1525</v>
      </c>
      <c r="E218" s="79" t="s">
        <v>695</v>
      </c>
      <c r="F218" s="79"/>
      <c r="G218" s="79" t="str">
        <f>VLOOKUP(A218,'PAI 2025 GPS rempl2)'!$E$4:$L$504,8,0)</f>
        <v>N/A</v>
      </c>
      <c r="H218" s="79" t="str">
        <f>VLOOKUP(A218,'PAI 2025 GPS rempl2)'!$A$4:$V$504,15,0)</f>
        <v>Realizar capacitaciones en temas relacionados con datos personales. (Registro fotográfico o captura de pantalla)</v>
      </c>
      <c r="I218" s="79">
        <f>VLOOKUP(A218,'PAI 2025 GPS rempl2)'!$A$4:$V$504,17,0)</f>
        <v>6</v>
      </c>
      <c r="J218" s="79" t="str">
        <f>VLOOKUP(A218,'PAI 2025 GPS rempl2)'!$A$4:$V$504,18,0)</f>
        <v>Númerica</v>
      </c>
      <c r="K218" s="159">
        <f>VLOOKUP(A218,'PAI 2025 GPS rempl2)'!$A$4:$V$504,20,0)</f>
        <v>45699</v>
      </c>
      <c r="L218" s="159">
        <f>VLOOKUP(A218,'PAI 2025 GPS rempl2)'!$A$4:$V$504,21,0)</f>
        <v>45989</v>
      </c>
      <c r="M218" s="79" t="str">
        <f>VLOOKUP(A218,'PAI 2025 GPS rempl2)'!$A$4:$V$504,22,0)</f>
        <v>7100-DIRECCIÓN DE INVESTIGACIONES DE PROTECCIÓN DE DATOS PERSONALES;
73-GRUPO DE TRABAJO DE COMUNICACION</v>
      </c>
      <c r="N218" s="79"/>
      <c r="O218" s="79"/>
      <c r="P218" s="79"/>
      <c r="Q218" s="79"/>
      <c r="S218" s="78" t="s">
        <v>880</v>
      </c>
      <c r="T218" s="78" t="str">
        <f>VLOOKUP(A218,'PAI 2025 GPS rempl2)'!$A$3:$E$505,4,0)</f>
        <v>Actividad propia</v>
      </c>
      <c r="U218" s="79" t="s">
        <v>1517</v>
      </c>
      <c r="V218" s="30">
        <f>VLOOKUP(S218,'PAI 2025 GPS rempl2)'!$E$4:$P$504,12,0)</f>
        <v>60</v>
      </c>
      <c r="W218" s="145" t="e">
        <f>+(V218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19" spans="1:23" x14ac:dyDescent="0.25">
      <c r="A219" s="78" t="s">
        <v>881</v>
      </c>
      <c r="B219" s="78" t="str">
        <f>VLOOKUP(A219,'PAI 2025 GPS rempl2)'!$A$3:$E$505,4,0)</f>
        <v>Actividad propia</v>
      </c>
      <c r="C219" s="79" t="s">
        <v>1517</v>
      </c>
      <c r="D219" s="79" t="s">
        <v>1525</v>
      </c>
      <c r="E219" s="79" t="s">
        <v>695</v>
      </c>
      <c r="F219" s="79"/>
      <c r="G219" s="79" t="str">
        <f>VLOOKUP(A219,'PAI 2025 GPS rempl2)'!$E$4:$L$504,8,0)</f>
        <v>N/A</v>
      </c>
      <c r="H219" s="79" t="str">
        <f>VLOOKUP(A219,'PAI 2025 GPS rempl2)'!$A$4:$V$504,15,0)</f>
        <v>Realizar informes de capacitaciones realizadas  (Informe elaborado)</v>
      </c>
      <c r="I219" s="79">
        <f>VLOOKUP(A219,'PAI 2025 GPS rempl2)'!$A$4:$V$504,17,0)</f>
        <v>6</v>
      </c>
      <c r="J219" s="79" t="str">
        <f>VLOOKUP(A219,'PAI 2025 GPS rempl2)'!$A$4:$V$504,18,0)</f>
        <v>Númerica</v>
      </c>
      <c r="K219" s="159">
        <f>VLOOKUP(A219,'PAI 2025 GPS rempl2)'!$A$4:$V$504,20,0)</f>
        <v>45699</v>
      </c>
      <c r="L219" s="159">
        <f>VLOOKUP(A219,'PAI 2025 GPS rempl2)'!$A$4:$V$504,21,0)</f>
        <v>46007</v>
      </c>
      <c r="M219" s="79" t="str">
        <f>VLOOKUP(A219,'PAI 2025 GPS rempl2)'!$A$4:$V$504,22,0)</f>
        <v>7100-DIRECCIÓN DE INVESTIGACIONES DE PROTECCIÓN DE DATOS PERSONALES</v>
      </c>
      <c r="N219" s="79"/>
      <c r="O219" s="79"/>
      <c r="P219" s="79"/>
      <c r="Q219" s="79"/>
      <c r="S219" s="78" t="s">
        <v>881</v>
      </c>
      <c r="T219" s="78" t="str">
        <f>VLOOKUP(A219,'PAI 2025 GPS rempl2)'!$A$3:$E$505,4,0)</f>
        <v>Actividad propia</v>
      </c>
      <c r="U219" s="79" t="s">
        <v>1517</v>
      </c>
      <c r="V219" s="30">
        <f>VLOOKUP(S219,'PAI 2025 GPS rempl2)'!$E$4:$P$504,12,0)</f>
        <v>30</v>
      </c>
      <c r="W219" s="145" t="e">
        <f>+(V219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20" spans="1:23" x14ac:dyDescent="0.25">
      <c r="A220" s="78" t="s">
        <v>883</v>
      </c>
      <c r="B220" s="78" t="str">
        <f>VLOOKUP(A220,'PAI 2025 GPS rempl2)'!$A$3:$E$505,4,0)</f>
        <v>Producto</v>
      </c>
      <c r="C220" s="79" t="s">
        <v>1517</v>
      </c>
      <c r="D220" s="79" t="s">
        <v>1519</v>
      </c>
      <c r="E220" s="79" t="s">
        <v>574</v>
      </c>
      <c r="F220" s="79" t="s">
        <v>9</v>
      </c>
      <c r="G220" s="79" t="str">
        <f>VLOOKUP(A220,'PAI 2025 GPS rempl2)'!$E$4:$L$504,8,0)</f>
        <v>C-3503-0200-0012-20104c</v>
      </c>
      <c r="H220" s="79" t="str">
        <f>VLOOKUP(A220,'PAI 2025 GPS rempl2)'!$A$4:$V$504,15,0)</f>
        <v>Modelo de inteligencia artificial (IA) para el análisis de las políticas de tratamiento de datos personales cargadas por los sujetos obligados en el Registro Nacional de Bases de Datos (RNBD), para la optimización del recurso humano, implementado (Informe que evidencie el paso a producción)</v>
      </c>
      <c r="I220" s="79">
        <f>VLOOKUP(A220,'PAI 2025 GPS rempl2)'!$A$4:$V$504,17,0)</f>
        <v>1</v>
      </c>
      <c r="J220" s="79" t="str">
        <f>VLOOKUP(A220,'PAI 2025 GPS rempl2)'!$A$4:$V$504,18,0)</f>
        <v>Númerica</v>
      </c>
      <c r="K220" s="159">
        <f>VLOOKUP(A220,'PAI 2025 GPS rempl2)'!$A$4:$V$504,20,0)</f>
        <v>45691</v>
      </c>
      <c r="L220" s="159">
        <f>VLOOKUP(A220,'PAI 2025 GPS rempl2)'!$A$4:$V$504,21,0)</f>
        <v>45930</v>
      </c>
      <c r="M220" s="79" t="str">
        <f>VLOOKUP(A220,'PAI 2025 GPS rempl2)'!$A$4:$V$504,22,0)</f>
        <v>7100-DIRECCIÓN DE INVESTIGACIONES DE PROTECCIÓN DE DATOS PERSONALES</v>
      </c>
      <c r="N220" s="79" t="s">
        <v>1396</v>
      </c>
      <c r="O220" s="79" t="s">
        <v>1434</v>
      </c>
      <c r="P220" s="79">
        <v>0</v>
      </c>
      <c r="Q220" s="79" t="s">
        <v>1487</v>
      </c>
      <c r="S220" s="78" t="s">
        <v>883</v>
      </c>
      <c r="T220" s="78" t="str">
        <f>VLOOKUP(A220,'PAI 2025 GPS rempl2)'!$A$3:$E$505,4,0)</f>
        <v>Producto</v>
      </c>
      <c r="U220" s="79" t="s">
        <v>1517</v>
      </c>
      <c r="V220" s="30">
        <f>VLOOKUP(S220,'PAI 2025 GPS rempl2)'!$E$4:$P$504,12,0)</f>
        <v>50</v>
      </c>
      <c r="W220" s="143">
        <f>(V220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row>
    <row r="221" spans="1:23" x14ac:dyDescent="0.25">
      <c r="A221" s="78" t="s">
        <v>885</v>
      </c>
      <c r="B221" s="78" t="str">
        <f>VLOOKUP(A221,'PAI 2025 GPS rempl2)'!$A$3:$E$505,4,0)</f>
        <v>Actividad propia</v>
      </c>
      <c r="C221" s="79" t="s">
        <v>1517</v>
      </c>
      <c r="D221" s="79" t="s">
        <v>1519</v>
      </c>
      <c r="E221" s="79" t="s">
        <v>574</v>
      </c>
      <c r="F221" s="79"/>
      <c r="G221" s="79" t="str">
        <f>VLOOKUP(A221,'PAI 2025 GPS rempl2)'!$E$4:$L$504,8,0)</f>
        <v>N/A</v>
      </c>
      <c r="H221" s="79" t="str">
        <f>VLOOKUP(A221,'PAI 2025 GPS rempl2)'!$A$4:$V$504,15,0)</f>
        <v>Realizar el diseño de la integración de la herramienta del Detector de Políticas con el Registro Nacional de Bases de Datos (Documento técnico con los diagramas de componentes requeridos y la descripción de cada uno)</v>
      </c>
      <c r="I221" s="79">
        <f>VLOOKUP(A221,'PAI 2025 GPS rempl2)'!$A$4:$V$504,17,0)</f>
        <v>1</v>
      </c>
      <c r="J221" s="79" t="str">
        <f>VLOOKUP(A221,'PAI 2025 GPS rempl2)'!$A$4:$V$504,18,0)</f>
        <v>Númerica</v>
      </c>
      <c r="K221" s="159">
        <f>VLOOKUP(A221,'PAI 2025 GPS rempl2)'!$A$4:$V$504,20,0)</f>
        <v>45691</v>
      </c>
      <c r="L221" s="159">
        <f>VLOOKUP(A221,'PAI 2025 GPS rempl2)'!$A$4:$V$504,21,0)</f>
        <v>45733</v>
      </c>
      <c r="M221" s="79" t="str">
        <f>VLOOKUP(A221,'PAI 2025 GPS rempl2)'!$A$4:$V$504,22,0)</f>
        <v>7100-DIRECCIÓN DE INVESTIGACIONES DE PROTECCIÓN DE DATOS PERSONALES</v>
      </c>
      <c r="N221" s="79"/>
      <c r="O221" s="79"/>
      <c r="P221" s="79"/>
      <c r="Q221" s="79"/>
      <c r="S221" s="78" t="s">
        <v>885</v>
      </c>
      <c r="T221" s="78" t="str">
        <f>VLOOKUP(A221,'PAI 2025 GPS rempl2)'!$A$3:$E$505,4,0)</f>
        <v>Actividad propia</v>
      </c>
      <c r="U221" s="79" t="s">
        <v>1517</v>
      </c>
      <c r="V221" s="30">
        <f>VLOOKUP(S221,'PAI 2025 GPS rempl2)'!$E$4:$P$504,12,0)</f>
        <v>20</v>
      </c>
      <c r="W221" s="145" t="e">
        <f>+(V221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22" spans="1:23" x14ac:dyDescent="0.25">
      <c r="A222" s="78" t="s">
        <v>887</v>
      </c>
      <c r="B222" s="78" t="str">
        <f>VLOOKUP(A222,'PAI 2025 GPS rempl2)'!$A$3:$E$505,4,0)</f>
        <v>Actividad propia</v>
      </c>
      <c r="C222" s="79" t="s">
        <v>1517</v>
      </c>
      <c r="D222" s="79" t="s">
        <v>1519</v>
      </c>
      <c r="E222" s="79" t="s">
        <v>574</v>
      </c>
      <c r="F222" s="79"/>
      <c r="G222" s="79" t="str">
        <f>VLOOKUP(A222,'PAI 2025 GPS rempl2)'!$E$4:$L$504,8,0)</f>
        <v>N/A</v>
      </c>
      <c r="H222" s="79" t="str">
        <f>VLOOKUP(A222,'PAI 2025 GPS rempl2)'!$A$4:$V$504,15,0)</f>
        <v>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v>
      </c>
      <c r="I222" s="79">
        <f>VLOOKUP(A222,'PAI 2025 GPS rempl2)'!$A$4:$V$504,17,0)</f>
        <v>1</v>
      </c>
      <c r="J222" s="79" t="str">
        <f>VLOOKUP(A222,'PAI 2025 GPS rempl2)'!$A$4:$V$504,18,0)</f>
        <v>Númerica</v>
      </c>
      <c r="K222" s="159">
        <f>VLOOKUP(A222,'PAI 2025 GPS rempl2)'!$A$4:$V$504,20,0)</f>
        <v>45734</v>
      </c>
      <c r="L222" s="159">
        <f>VLOOKUP(A222,'PAI 2025 GPS rempl2)'!$A$4:$V$504,21,0)</f>
        <v>45806</v>
      </c>
      <c r="M222" s="79" t="str">
        <f>VLOOKUP(A222,'PAI 2025 GPS rempl2)'!$A$4:$V$504,22,0)</f>
        <v>7100-DIRECCIÓN DE INVESTIGACIONES DE PROTECCIÓN DE DATOS PERSONALES</v>
      </c>
      <c r="N222" s="79"/>
      <c r="O222" s="79"/>
      <c r="P222" s="79"/>
      <c r="Q222" s="79"/>
      <c r="S222" s="78" t="s">
        <v>887</v>
      </c>
      <c r="T222" s="78" t="str">
        <f>VLOOKUP(A222,'PAI 2025 GPS rempl2)'!$A$3:$E$505,4,0)</f>
        <v>Actividad propia</v>
      </c>
      <c r="U222" s="79" t="s">
        <v>1517</v>
      </c>
      <c r="V222" s="30">
        <f>VLOOKUP(S222,'PAI 2025 GPS rempl2)'!$E$4:$P$504,12,0)</f>
        <v>30</v>
      </c>
      <c r="W222" s="145" t="e">
        <f>+(V222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23" spans="1:23" x14ac:dyDescent="0.25">
      <c r="A223" s="78" t="s">
        <v>888</v>
      </c>
      <c r="B223" s="78" t="str">
        <f>VLOOKUP(A223,'PAI 2025 GPS rempl2)'!$A$3:$E$505,4,0)</f>
        <v>Actividad propia</v>
      </c>
      <c r="C223" s="79" t="s">
        <v>1517</v>
      </c>
      <c r="D223" s="79" t="s">
        <v>1519</v>
      </c>
      <c r="E223" s="79" t="s">
        <v>574</v>
      </c>
      <c r="F223" s="79"/>
      <c r="G223" s="79" t="str">
        <f>VLOOKUP(A223,'PAI 2025 GPS rempl2)'!$E$4:$L$504,8,0)</f>
        <v>N/A</v>
      </c>
      <c r="H223" s="79" t="str">
        <f>VLOOKUP(A223,'PAI 2025 GPS rempl2)'!$A$4:$V$504,15,0)</f>
        <v>Ejecutar pruebas funcionales y pruebas de carga al sistema RNBD para garantizar su correcto funcionamiento en el proceso de  validación de documentos de políticas (Informe que detalle los resultados obtenidos durante el proceso de pruebas)</v>
      </c>
      <c r="I223" s="79">
        <f>VLOOKUP(A223,'PAI 2025 GPS rempl2)'!$A$4:$V$504,17,0)</f>
        <v>1</v>
      </c>
      <c r="J223" s="79" t="str">
        <f>VLOOKUP(A223,'PAI 2025 GPS rempl2)'!$A$4:$V$504,18,0)</f>
        <v>Númerica</v>
      </c>
      <c r="K223" s="159">
        <f>VLOOKUP(A223,'PAI 2025 GPS rempl2)'!$A$4:$V$504,20,0)</f>
        <v>45811</v>
      </c>
      <c r="L223" s="159">
        <f>VLOOKUP(A223,'PAI 2025 GPS rempl2)'!$A$4:$V$504,21,0)</f>
        <v>45849</v>
      </c>
      <c r="M223" s="79" t="str">
        <f>VLOOKUP(A223,'PAI 2025 GPS rempl2)'!$A$4:$V$504,22,0)</f>
        <v>7100-DIRECCIÓN DE INVESTIGACIONES DE PROTECCIÓN DE DATOS PERSONALES</v>
      </c>
      <c r="N223" s="79"/>
      <c r="O223" s="79"/>
      <c r="P223" s="79"/>
      <c r="Q223" s="79"/>
      <c r="S223" s="78" t="s">
        <v>888</v>
      </c>
      <c r="T223" s="78" t="str">
        <f>VLOOKUP(A223,'PAI 2025 GPS rempl2)'!$A$3:$E$505,4,0)</f>
        <v>Actividad propia</v>
      </c>
      <c r="U223" s="79" t="s">
        <v>1517</v>
      </c>
      <c r="V223" s="30">
        <f>VLOOKUP(S223,'PAI 2025 GPS rempl2)'!$E$4:$P$504,12,0)</f>
        <v>20</v>
      </c>
      <c r="W223" s="145" t="e">
        <f>+(V223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24" spans="1:23" x14ac:dyDescent="0.25">
      <c r="A224" s="78" t="s">
        <v>889</v>
      </c>
      <c r="B224" s="78" t="str">
        <f>VLOOKUP(A224,'PAI 2025 GPS rempl2)'!$A$3:$E$505,4,0)</f>
        <v>Actividad propia</v>
      </c>
      <c r="C224" s="79" t="s">
        <v>1517</v>
      </c>
      <c r="D224" s="79" t="s">
        <v>1519</v>
      </c>
      <c r="E224" s="79" t="s">
        <v>574</v>
      </c>
      <c r="F224" s="79"/>
      <c r="G224" s="79" t="str">
        <f>VLOOKUP(A224,'PAI 2025 GPS rempl2)'!$E$4:$L$504,8,0)</f>
        <v>N/A</v>
      </c>
      <c r="H224" s="79" t="str">
        <f>VLOOKUP(A224,'PAI 2025 GPS rempl2)'!$A$4:$V$504,15,0)</f>
        <v>Realizar capacitación a los usuarios funcionales para socializar el manejo del servicio del Detector de Políticas como parte del sistema RNBD (Actas de Capacitación realizadas a los usuarios funcionales)</v>
      </c>
      <c r="I224" s="79">
        <f>VLOOKUP(A224,'PAI 2025 GPS rempl2)'!$A$4:$V$504,17,0)</f>
        <v>1</v>
      </c>
      <c r="J224" s="79" t="str">
        <f>VLOOKUP(A224,'PAI 2025 GPS rempl2)'!$A$4:$V$504,18,0)</f>
        <v>Númerica</v>
      </c>
      <c r="K224" s="159">
        <f>VLOOKUP(A224,'PAI 2025 GPS rempl2)'!$A$4:$V$504,20,0)</f>
        <v>45852</v>
      </c>
      <c r="L224" s="159">
        <f>VLOOKUP(A224,'PAI 2025 GPS rempl2)'!$A$4:$V$504,21,0)</f>
        <v>45898</v>
      </c>
      <c r="M224" s="79" t="str">
        <f>VLOOKUP(A224,'PAI 2025 GPS rempl2)'!$A$4:$V$504,22,0)</f>
        <v>7100-DIRECCIÓN DE INVESTIGACIONES DE PROTECCIÓN DE DATOS PERSONALES</v>
      </c>
      <c r="N224" s="79"/>
      <c r="O224" s="79"/>
      <c r="P224" s="79"/>
      <c r="Q224" s="79"/>
      <c r="S224" s="78" t="s">
        <v>889</v>
      </c>
      <c r="T224" s="78" t="str">
        <f>VLOOKUP(A224,'PAI 2025 GPS rempl2)'!$A$3:$E$505,4,0)</f>
        <v>Actividad propia</v>
      </c>
      <c r="U224" s="79" t="s">
        <v>1517</v>
      </c>
      <c r="V224" s="30">
        <f>VLOOKUP(S224,'PAI 2025 GPS rempl2)'!$E$4:$P$504,12,0)</f>
        <v>10</v>
      </c>
      <c r="W224" s="145" t="e">
        <f>+(V224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25" spans="1:23" x14ac:dyDescent="0.25">
      <c r="A225" s="78" t="s">
        <v>891</v>
      </c>
      <c r="B225" s="78" t="str">
        <f>VLOOKUP(A225,'PAI 2025 GPS rempl2)'!$A$3:$E$505,4,0)</f>
        <v>Actividad propia</v>
      </c>
      <c r="C225" s="79" t="s">
        <v>1517</v>
      </c>
      <c r="D225" s="79" t="s">
        <v>1519</v>
      </c>
      <c r="E225" s="79" t="s">
        <v>574</v>
      </c>
      <c r="F225" s="79"/>
      <c r="G225" s="79" t="str">
        <f>VLOOKUP(A225,'PAI 2025 GPS rempl2)'!$E$4:$L$504,8,0)</f>
        <v>N/A</v>
      </c>
      <c r="H225" s="79" t="str">
        <f>VLOOKUP(A225,'PAI 2025 GPS rempl2)'!$A$4:$V$504,15,0)</f>
        <v>Realizar paso a producción de la versión del sistema RNBD que incluya la integración con el Detector de Políticas (Informe que evidencie el paso a producción)</v>
      </c>
      <c r="I225" s="79">
        <f>VLOOKUP(A225,'PAI 2025 GPS rempl2)'!$A$4:$V$504,17,0)</f>
        <v>1</v>
      </c>
      <c r="J225" s="79" t="str">
        <f>VLOOKUP(A225,'PAI 2025 GPS rempl2)'!$A$4:$V$504,18,0)</f>
        <v>Númerica</v>
      </c>
      <c r="K225" s="159">
        <f>VLOOKUP(A225,'PAI 2025 GPS rempl2)'!$A$4:$V$504,20,0)</f>
        <v>45901</v>
      </c>
      <c r="L225" s="159">
        <f>VLOOKUP(A225,'PAI 2025 GPS rempl2)'!$A$4:$V$504,21,0)</f>
        <v>45930</v>
      </c>
      <c r="M225" s="79" t="str">
        <f>VLOOKUP(A225,'PAI 2025 GPS rempl2)'!$A$4:$V$504,22,0)</f>
        <v>7100-DIRECCIÓN DE INVESTIGACIONES DE PROTECCIÓN DE DATOS PERSONALES</v>
      </c>
      <c r="N225" s="79"/>
      <c r="O225" s="79"/>
      <c r="P225" s="79"/>
      <c r="Q225" s="79"/>
      <c r="S225" s="78" t="s">
        <v>891</v>
      </c>
      <c r="T225" s="78" t="str">
        <f>VLOOKUP(A225,'PAI 2025 GPS rempl2)'!$A$3:$E$505,4,0)</f>
        <v>Actividad propia</v>
      </c>
      <c r="U225" s="79" t="s">
        <v>1517</v>
      </c>
      <c r="V225" s="30">
        <f>VLOOKUP(S225,'PAI 2025 GPS rempl2)'!$E$4:$P$504,12,0)</f>
        <v>20</v>
      </c>
      <c r="W225" s="145" t="e">
        <f>+(V225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26" spans="1:23" x14ac:dyDescent="0.25">
      <c r="A226" s="78" t="s">
        <v>893</v>
      </c>
      <c r="B226" s="78" t="str">
        <f>VLOOKUP(A226,'PAI 2025 GPS rempl2)'!$A$3:$E$505,4,0)</f>
        <v>Producto</v>
      </c>
      <c r="C226" s="79" t="s">
        <v>1517</v>
      </c>
      <c r="D226" s="79" t="s">
        <v>1519</v>
      </c>
      <c r="E226" s="79" t="s">
        <v>574</v>
      </c>
      <c r="F226" s="79" t="s">
        <v>11</v>
      </c>
      <c r="G226" s="79" t="str">
        <f>VLOOKUP(A226,'PAI 2025 GPS rempl2)'!$E$4:$L$504,8,0)</f>
        <v>C-3503-0200-0012-20104c</v>
      </c>
      <c r="H226" s="79" t="str">
        <f>VLOOKUP(A226,'PAI 2025 GPS rempl2)'!$A$4:$V$504,15,0)</f>
        <v>Piloto de una herramienta con componente de inteligencia artificial (IA) para la clasificación de quejas o denuncias en la etapa preliminar de la Dirección de Habeas Data para atender el volumen de reclamaciones y mejorar los tiempos de atención, desarrollado (informe desarrollo)</v>
      </c>
      <c r="I226" s="79">
        <f>VLOOKUP(A226,'PAI 2025 GPS rempl2)'!$A$4:$V$504,17,0)</f>
        <v>1</v>
      </c>
      <c r="J226" s="79" t="str">
        <f>VLOOKUP(A226,'PAI 2025 GPS rempl2)'!$A$4:$V$504,18,0)</f>
        <v>Númerica</v>
      </c>
      <c r="K226" s="159">
        <f>VLOOKUP(A226,'PAI 2025 GPS rempl2)'!$A$4:$V$504,20,0)</f>
        <v>45691</v>
      </c>
      <c r="L226" s="159">
        <f>VLOOKUP(A226,'PAI 2025 GPS rempl2)'!$A$4:$V$504,21,0)</f>
        <v>45960</v>
      </c>
      <c r="M226" s="79" t="str">
        <f>VLOOKUP(A226,'PAI 2025 GPS rempl2)'!$A$4:$V$504,22,0)</f>
        <v>20-OFICINA DE TECNOLOGÍA E INFORMÁTICA;
7200-DIRECCION DE HABEAS DATA</v>
      </c>
      <c r="N226" s="79" t="s">
        <v>1392</v>
      </c>
      <c r="O226" s="79" t="s">
        <v>1393</v>
      </c>
      <c r="P226" s="79">
        <v>0</v>
      </c>
      <c r="Q226" s="79" t="s">
        <v>1488</v>
      </c>
      <c r="S226" s="78" t="s">
        <v>893</v>
      </c>
      <c r="T226" s="78" t="str">
        <f>VLOOKUP(A226,'PAI 2025 GPS rempl2)'!$A$3:$E$505,4,0)</f>
        <v>Producto</v>
      </c>
      <c r="U226" s="79" t="s">
        <v>1517</v>
      </c>
      <c r="V226" s="30">
        <f>VLOOKUP(S226,'PAI 2025 GPS rempl2)'!$E$4:$P$504,12,0)</f>
        <v>50</v>
      </c>
      <c r="W226" s="143">
        <f>(V226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row>
    <row r="227" spans="1:23" x14ac:dyDescent="0.25">
      <c r="A227" s="78" t="s">
        <v>896</v>
      </c>
      <c r="B227" s="78" t="str">
        <f>VLOOKUP(A227,'PAI 2025 GPS rempl2)'!$A$3:$E$505,4,0)</f>
        <v>Actividad propia</v>
      </c>
      <c r="C227" s="79" t="s">
        <v>1517</v>
      </c>
      <c r="D227" s="79" t="s">
        <v>1519</v>
      </c>
      <c r="E227" s="79" t="s">
        <v>574</v>
      </c>
      <c r="F227" s="79"/>
      <c r="G227" s="79" t="str">
        <f>VLOOKUP(A227,'PAI 2025 GPS rempl2)'!$E$4:$L$504,8,0)</f>
        <v>N/A</v>
      </c>
      <c r="H227" s="79" t="str">
        <f>VLOOKUP(A227,'PAI 2025 GPS rempl2)'!$A$4:$V$504,15,0)</f>
        <v>Elaborar y aprobar requerimiento (1. Formato Solicitud de Requerimientos a Sistemas de Información GS03-F18, 2. Formato Lista de Chequeo de Requisitos de Seguridad de la Información GS03-F27 (Opcional) )</v>
      </c>
      <c r="I227" s="79">
        <f>VLOOKUP(A227,'PAI 2025 GPS rempl2)'!$A$4:$V$504,17,0)</f>
        <v>1</v>
      </c>
      <c r="J227" s="79" t="str">
        <f>VLOOKUP(A227,'PAI 2025 GPS rempl2)'!$A$4:$V$504,18,0)</f>
        <v>Númerica</v>
      </c>
      <c r="K227" s="159">
        <f>VLOOKUP(A227,'PAI 2025 GPS rempl2)'!$A$4:$V$504,20,0)</f>
        <v>45691</v>
      </c>
      <c r="L227" s="159">
        <f>VLOOKUP(A227,'PAI 2025 GPS rempl2)'!$A$4:$V$504,21,0)</f>
        <v>45777</v>
      </c>
      <c r="M227" s="79" t="str">
        <f>VLOOKUP(A227,'PAI 2025 GPS rempl2)'!$A$4:$V$504,22,0)</f>
        <v>20-OFICINA DE TECNOLOGÍA E INFORMÁTICA;
7200-DIRECCION DE HABEAS DATA</v>
      </c>
      <c r="N227" s="79"/>
      <c r="O227" s="79"/>
      <c r="P227" s="79"/>
      <c r="Q227" s="79"/>
      <c r="S227" s="78" t="s">
        <v>896</v>
      </c>
      <c r="T227" s="78" t="str">
        <f>VLOOKUP(A227,'PAI 2025 GPS rempl2)'!$A$3:$E$505,4,0)</f>
        <v>Actividad propia</v>
      </c>
      <c r="U227" s="79" t="s">
        <v>1517</v>
      </c>
      <c r="V227" s="30">
        <f>VLOOKUP(S227,'PAI 2025 GPS rempl2)'!$E$4:$P$504,12,0)</f>
        <v>100</v>
      </c>
      <c r="W227" s="145" t="e">
        <f>+(V227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28" spans="1:23" x14ac:dyDescent="0.25">
      <c r="A228" s="78" t="s">
        <v>898</v>
      </c>
      <c r="B228" s="78" t="str">
        <f>VLOOKUP(A228,'PAI 2025 GPS rempl2)'!$A$3:$E$505,4,0)</f>
        <v>Actividad sin participación</v>
      </c>
      <c r="C228" s="79" t="s">
        <v>1517</v>
      </c>
      <c r="D228" s="79" t="s">
        <v>1519</v>
      </c>
      <c r="E228" s="79" t="s">
        <v>574</v>
      </c>
      <c r="F228" s="79"/>
      <c r="G228" s="79" t="str">
        <f>VLOOKUP(A228,'PAI 2025 GPS rempl2)'!$E$4:$L$504,8,0)</f>
        <v>N/A</v>
      </c>
      <c r="H228" s="79" t="str">
        <f>VLOOKUP(A228,'PAI 2025 GPS rempl2)'!$A$4:$V$504,15,0)</f>
        <v>Diseñar la solución (1. Anteproyecto (Alcance, estado del arte, metodología, métricas, cronograma, etc.) / Único entregable)</v>
      </c>
      <c r="I228" s="79">
        <f>VLOOKUP(A228,'PAI 2025 GPS rempl2)'!$A$4:$V$504,17,0)</f>
        <v>1</v>
      </c>
      <c r="J228" s="79" t="str">
        <f>VLOOKUP(A228,'PAI 2025 GPS rempl2)'!$A$4:$V$504,18,0)</f>
        <v>Númerica</v>
      </c>
      <c r="K228" s="159">
        <f>VLOOKUP(A228,'PAI 2025 GPS rempl2)'!$A$4:$V$504,20,0)</f>
        <v>45779</v>
      </c>
      <c r="L228" s="159">
        <f>VLOOKUP(A228,'PAI 2025 GPS rempl2)'!$A$4:$V$504,21,0)</f>
        <v>45839</v>
      </c>
      <c r="M228" s="79" t="str">
        <f>VLOOKUP(A228,'PAI 2025 GPS rempl2)'!$A$4:$V$504,22,0)</f>
        <v>20-OFICINA DE TECNOLOGÍA E INFORMÁTICA</v>
      </c>
      <c r="N228" s="79"/>
      <c r="O228" s="79"/>
      <c r="P228" s="79"/>
      <c r="Q228" s="79"/>
      <c r="S228" s="78" t="s">
        <v>898</v>
      </c>
      <c r="T228" s="78" t="str">
        <f>VLOOKUP(A228,'PAI 2025 GPS rempl2)'!$A$3:$E$505,4,0)</f>
        <v>Actividad sin participación</v>
      </c>
      <c r="U228" s="79" t="s">
        <v>1517</v>
      </c>
      <c r="V228" s="30">
        <f>VLOOKUP(S228,'PAI 2025 GPS rempl2)'!$E$4:$P$504,12,0)</f>
        <v>0</v>
      </c>
      <c r="W228" s="30">
        <f>+V228</f>
        <v>0</v>
      </c>
    </row>
    <row r="229" spans="1:23" x14ac:dyDescent="0.25">
      <c r="A229" s="78" t="s">
        <v>899</v>
      </c>
      <c r="B229" s="78" t="str">
        <f>VLOOKUP(A229,'PAI 2025 GPS rempl2)'!$A$3:$E$505,4,0)</f>
        <v>Actividad sin participación</v>
      </c>
      <c r="C229" s="79" t="s">
        <v>1517</v>
      </c>
      <c r="D229" s="79" t="s">
        <v>1519</v>
      </c>
      <c r="E229" s="79" t="s">
        <v>574</v>
      </c>
      <c r="F229" s="79"/>
      <c r="G229" s="79" t="str">
        <f>VLOOKUP(A229,'PAI 2025 GPS rempl2)'!$E$4:$L$504,8,0)</f>
        <v>N/A</v>
      </c>
      <c r="H229" s="79" t="str">
        <f>VLOOKUP(A229,'PAI 2025 GPS rempl2)'!$A$4:$V$504,15,0)</f>
        <v>Planeación y gestión de la solución  (1. Reporte planeación de tareas, linea base de requerimientos (historias de usuario) y entregables  en la herramienta devops 2. plan de pruebas diseñado y registrado en la herramienta devops)</v>
      </c>
      <c r="I229" s="79">
        <f>VLOOKUP(A229,'PAI 2025 GPS rempl2)'!$A$4:$V$504,17,0)</f>
        <v>1</v>
      </c>
      <c r="J229" s="79" t="str">
        <f>VLOOKUP(A229,'PAI 2025 GPS rempl2)'!$A$4:$V$504,18,0)</f>
        <v>Númerica</v>
      </c>
      <c r="K229" s="159">
        <f>VLOOKUP(A229,'PAI 2025 GPS rempl2)'!$A$4:$V$504,20,0)</f>
        <v>45839</v>
      </c>
      <c r="L229" s="159">
        <f>VLOOKUP(A229,'PAI 2025 GPS rempl2)'!$A$4:$V$504,21,0)</f>
        <v>45869</v>
      </c>
      <c r="M229" s="79" t="str">
        <f>VLOOKUP(A229,'PAI 2025 GPS rempl2)'!$A$4:$V$504,22,0)</f>
        <v>20-OFICINA DE TECNOLOGÍA E INFORMÁTICA</v>
      </c>
      <c r="N229" s="79"/>
      <c r="O229" s="79"/>
      <c r="P229" s="79"/>
      <c r="Q229" s="79"/>
      <c r="S229" s="78" t="s">
        <v>899</v>
      </c>
      <c r="T229" s="78" t="str">
        <f>VLOOKUP(A229,'PAI 2025 GPS rempl2)'!$A$3:$E$505,4,0)</f>
        <v>Actividad sin participación</v>
      </c>
      <c r="U229" s="79" t="s">
        <v>1517</v>
      </c>
      <c r="V229" s="30">
        <f>VLOOKUP(S229,'PAI 2025 GPS rempl2)'!$E$4:$P$504,12,0)</f>
        <v>0</v>
      </c>
      <c r="W229" s="30">
        <f>+V229</f>
        <v>0</v>
      </c>
    </row>
    <row r="230" spans="1:23" x14ac:dyDescent="0.25">
      <c r="A230" s="78" t="s">
        <v>900</v>
      </c>
      <c r="B230" s="78" t="str">
        <f>VLOOKUP(A230,'PAI 2025 GPS rempl2)'!$A$3:$E$505,4,0)</f>
        <v>Actividad sin participación</v>
      </c>
      <c r="C230" s="79" t="s">
        <v>1517</v>
      </c>
      <c r="D230" s="79" t="s">
        <v>1519</v>
      </c>
      <c r="E230" s="79" t="s">
        <v>574</v>
      </c>
      <c r="F230" s="79"/>
      <c r="G230" s="79" t="str">
        <f>VLOOKUP(A230,'PAI 2025 GPS rempl2)'!$E$4:$L$504,8,0)</f>
        <v>N/A</v>
      </c>
      <c r="H230" s="79" t="str">
        <f>VLOOKUP(A230,'PAI 2025 GPS rempl2)'!$A$4:$V$504,15,0)</f>
        <v>Desarrollo de la solución (1. Captura de pantalla del Código fuente registrado en devops / 2. Captura de pantalla  de casos de prueba ejecutados por desarrollo. 3. Informe de desarrollo )</v>
      </c>
      <c r="I230" s="79">
        <f>VLOOKUP(A230,'PAI 2025 GPS rempl2)'!$A$4:$V$504,17,0)</f>
        <v>1</v>
      </c>
      <c r="J230" s="79" t="str">
        <f>VLOOKUP(A230,'PAI 2025 GPS rempl2)'!$A$4:$V$504,18,0)</f>
        <v>Númerica</v>
      </c>
      <c r="K230" s="159">
        <f>VLOOKUP(A230,'PAI 2025 GPS rempl2)'!$A$4:$V$504,20,0)</f>
        <v>45870</v>
      </c>
      <c r="L230" s="159">
        <f>VLOOKUP(A230,'PAI 2025 GPS rempl2)'!$A$4:$V$504,21,0)</f>
        <v>45960</v>
      </c>
      <c r="M230" s="79" t="str">
        <f>VLOOKUP(A230,'PAI 2025 GPS rempl2)'!$A$4:$V$504,22,0)</f>
        <v>20-OFICINA DE TECNOLOGÍA E INFORMÁTICA</v>
      </c>
      <c r="N230" s="79"/>
      <c r="O230" s="79"/>
      <c r="P230" s="79"/>
      <c r="Q230" s="79"/>
      <c r="S230" s="78" t="s">
        <v>900</v>
      </c>
      <c r="T230" s="78" t="str">
        <f>VLOOKUP(A230,'PAI 2025 GPS rempl2)'!$A$3:$E$505,4,0)</f>
        <v>Actividad sin participación</v>
      </c>
      <c r="U230" s="79" t="s">
        <v>1517</v>
      </c>
      <c r="V230" s="30">
        <f>VLOOKUP(S230,'PAI 2025 GPS rempl2)'!$E$4:$P$504,12,0)</f>
        <v>0</v>
      </c>
      <c r="W230" s="30">
        <f>+V230</f>
        <v>0</v>
      </c>
    </row>
    <row r="231" spans="1:23" x14ac:dyDescent="0.25">
      <c r="A231" s="78" t="s">
        <v>901</v>
      </c>
      <c r="B231" s="78" t="str">
        <f>VLOOKUP(A231,'PAI 2025 GPS rempl2)'!$A$3:$E$505,4,0)</f>
        <v>Producto</v>
      </c>
      <c r="C231" s="79" t="s">
        <v>1517</v>
      </c>
      <c r="D231" s="79" t="s">
        <v>1521</v>
      </c>
      <c r="E231" s="79" t="s">
        <v>614</v>
      </c>
      <c r="F231" s="79" t="s">
        <v>12</v>
      </c>
      <c r="G231" s="79" t="str">
        <f>VLOOKUP(A231,'PAI 2025 GPS rempl2)'!$E$4:$L$504,8,0)</f>
        <v>C-3503-0200-0012-20104c</v>
      </c>
      <c r="H231" s="79" t="str">
        <f>VLOOKUP(A231,'PAI 2025 GPS rempl2)'!$A$4:$V$504,15,0)</f>
        <v>Monitoreos de verificación y cumplimiento respecto a las decisiones impartidas por la Dirección de Habeas Data relacionados con las malas prácticas y reincidencias al Régimen de Protección de Datos Personales por parte de los sujetos obligados, realizados. (informe)</v>
      </c>
      <c r="I231" s="79">
        <f>VLOOKUP(A231,'PAI 2025 GPS rempl2)'!$A$4:$V$504,17,0)</f>
        <v>2</v>
      </c>
      <c r="J231" s="79" t="str">
        <f>VLOOKUP(A231,'PAI 2025 GPS rempl2)'!$A$4:$V$504,18,0)</f>
        <v>Númerica</v>
      </c>
      <c r="K231" s="159">
        <f>VLOOKUP(A231,'PAI 2025 GPS rempl2)'!$A$4:$V$504,20,0)</f>
        <v>45691</v>
      </c>
      <c r="L231" s="159">
        <f>VLOOKUP(A231,'PAI 2025 GPS rempl2)'!$A$4:$V$504,21,0)</f>
        <v>45989</v>
      </c>
      <c r="M231" s="79" t="str">
        <f>VLOOKUP(A231,'PAI 2025 GPS rempl2)'!$A$4:$V$504,22,0)</f>
        <v>7200-DIRECCION DE HABEAS DATA</v>
      </c>
      <c r="N231" s="79" t="s">
        <v>1390</v>
      </c>
      <c r="O231" s="79" t="s">
        <v>1391</v>
      </c>
      <c r="P231" s="79">
        <v>0</v>
      </c>
      <c r="Q231" s="79" t="s">
        <v>1487</v>
      </c>
      <c r="S231" s="78" t="s">
        <v>901</v>
      </c>
      <c r="T231" s="78" t="str">
        <f>VLOOKUP(A231,'PAI 2025 GPS rempl2)'!$A$3:$E$505,4,0)</f>
        <v>Producto</v>
      </c>
      <c r="U231" s="79" t="s">
        <v>1517</v>
      </c>
      <c r="V231" s="30">
        <f>VLOOKUP(S231,'PAI 2025 GPS rempl2)'!$E$4:$P$504,12,0)</f>
        <v>50</v>
      </c>
      <c r="W231" s="143">
        <f>(V231*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row>
    <row r="232" spans="1:23" x14ac:dyDescent="0.25">
      <c r="A232" s="78" t="s">
        <v>903</v>
      </c>
      <c r="B232" s="78" t="str">
        <f>VLOOKUP(A232,'PAI 2025 GPS rempl2)'!$A$3:$E$505,4,0)</f>
        <v>Actividad propia</v>
      </c>
      <c r="C232" s="79" t="s">
        <v>1517</v>
      </c>
      <c r="D232" s="79" t="s">
        <v>1521</v>
      </c>
      <c r="E232" s="79" t="s">
        <v>614</v>
      </c>
      <c r="F232" s="79"/>
      <c r="G232" s="79" t="str">
        <f>VLOOKUP(A232,'PAI 2025 GPS rempl2)'!$E$4:$L$504,8,0)</f>
        <v>N/A</v>
      </c>
      <c r="H232" s="79" t="str">
        <f>VLOOKUP(A232,'PAI 2025 GPS rempl2)'!$A$4:$V$504,15,0)</f>
        <v>Realizar mesas de trabajo entre la Dirección de Habeas Data y la Dirección de Investigaciones para determinar el enfoque de cada monitoreo (Listado asistencia /único entregable)</v>
      </c>
      <c r="I232" s="79">
        <f>VLOOKUP(A232,'PAI 2025 GPS rempl2)'!$A$4:$V$504,17,0)</f>
        <v>2</v>
      </c>
      <c r="J232" s="79" t="str">
        <f>VLOOKUP(A232,'PAI 2025 GPS rempl2)'!$A$4:$V$504,18,0)</f>
        <v>Númerica</v>
      </c>
      <c r="K232" s="159">
        <f>VLOOKUP(A232,'PAI 2025 GPS rempl2)'!$A$4:$V$504,20,0)</f>
        <v>45691</v>
      </c>
      <c r="L232" s="159">
        <f>VLOOKUP(A232,'PAI 2025 GPS rempl2)'!$A$4:$V$504,21,0)</f>
        <v>45842</v>
      </c>
      <c r="M232" s="79" t="str">
        <f>VLOOKUP(A232,'PAI 2025 GPS rempl2)'!$A$4:$V$504,22,0)</f>
        <v>7200-DIRECCION DE HABEAS DATA</v>
      </c>
      <c r="N232" s="79"/>
      <c r="O232" s="79"/>
      <c r="P232" s="79"/>
      <c r="Q232" s="79"/>
      <c r="S232" s="78" t="s">
        <v>903</v>
      </c>
      <c r="T232" s="78" t="str">
        <f>VLOOKUP(A232,'PAI 2025 GPS rempl2)'!$A$3:$E$505,4,0)</f>
        <v>Actividad propia</v>
      </c>
      <c r="U232" s="79" t="s">
        <v>1517</v>
      </c>
      <c r="V232" s="30">
        <f>VLOOKUP(S232,'PAI 2025 GPS rempl2)'!$E$4:$P$504,12,0)</f>
        <v>20</v>
      </c>
      <c r="W232" s="145" t="e">
        <f>+(V232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33" spans="1:23" x14ac:dyDescent="0.25">
      <c r="A233" s="78" t="s">
        <v>905</v>
      </c>
      <c r="B233" s="78" t="str">
        <f>VLOOKUP(A233,'PAI 2025 GPS rempl2)'!$A$3:$E$505,4,0)</f>
        <v>Actividad propia</v>
      </c>
      <c r="C233" s="79" t="s">
        <v>1517</v>
      </c>
      <c r="D233" s="79" t="s">
        <v>1521</v>
      </c>
      <c r="E233" s="79" t="s">
        <v>614</v>
      </c>
      <c r="F233" s="79"/>
      <c r="G233" s="79" t="str">
        <f>VLOOKUP(A233,'PAI 2025 GPS rempl2)'!$E$4:$L$504,8,0)</f>
        <v>N/A</v>
      </c>
      <c r="H233" s="79" t="str">
        <f>VLOOKUP(A233,'PAI 2025 GPS rempl2)'!$A$4:$V$504,15,0)</f>
        <v>Realizar informe respecto de las órdenes impartidas, de la ley 1266 de 2008. (Documento respecto de la ley 1266 de 2008/único entregable)</v>
      </c>
      <c r="I233" s="79">
        <f>VLOOKUP(A233,'PAI 2025 GPS rempl2)'!$A$4:$V$504,17,0)</f>
        <v>1</v>
      </c>
      <c r="J233" s="79" t="str">
        <f>VLOOKUP(A233,'PAI 2025 GPS rempl2)'!$A$4:$V$504,18,0)</f>
        <v>Númerica</v>
      </c>
      <c r="K233" s="159">
        <f>VLOOKUP(A233,'PAI 2025 GPS rempl2)'!$A$4:$V$504,20,0)</f>
        <v>45720</v>
      </c>
      <c r="L233" s="159">
        <f>VLOOKUP(A233,'PAI 2025 GPS rempl2)'!$A$4:$V$504,21,0)</f>
        <v>45835</v>
      </c>
      <c r="M233" s="79" t="str">
        <f>VLOOKUP(A233,'PAI 2025 GPS rempl2)'!$A$4:$V$504,22,0)</f>
        <v>7200-DIRECCION DE HABEAS DATA</v>
      </c>
      <c r="N233" s="79"/>
      <c r="O233" s="79"/>
      <c r="P233" s="79"/>
      <c r="Q233" s="79"/>
      <c r="S233" s="78" t="s">
        <v>905</v>
      </c>
      <c r="T233" s="78" t="str">
        <f>VLOOKUP(A233,'PAI 2025 GPS rempl2)'!$A$3:$E$505,4,0)</f>
        <v>Actividad propia</v>
      </c>
      <c r="U233" s="79" t="s">
        <v>1517</v>
      </c>
      <c r="V233" s="30">
        <f>VLOOKUP(S233,'PAI 2025 GPS rempl2)'!$E$4:$P$504,12,0)</f>
        <v>40</v>
      </c>
      <c r="W233" s="145" t="e">
        <f>+(V233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34" spans="1:23" x14ac:dyDescent="0.25">
      <c r="A234" s="78" t="s">
        <v>907</v>
      </c>
      <c r="B234" s="78" t="str">
        <f>VLOOKUP(A234,'PAI 2025 GPS rempl2)'!$A$3:$E$505,4,0)</f>
        <v>Actividad propia</v>
      </c>
      <c r="C234" s="79" t="s">
        <v>1517</v>
      </c>
      <c r="D234" s="79" t="s">
        <v>1521</v>
      </c>
      <c r="E234" s="79" t="s">
        <v>614</v>
      </c>
      <c r="F234" s="79"/>
      <c r="G234" s="79" t="str">
        <f>VLOOKUP(A234,'PAI 2025 GPS rempl2)'!$E$4:$L$504,8,0)</f>
        <v>N/A</v>
      </c>
      <c r="H234" s="79" t="str">
        <f>VLOOKUP(A234,'PAI 2025 GPS rempl2)'!$A$4:$V$504,15,0)</f>
        <v>Realizar informe respecto de las órdenes impartidas, de la ley 1581 de 2012  (Documento respecto de la ley 1581 de 2012/único entregable)</v>
      </c>
      <c r="I234" s="79">
        <f>VLOOKUP(A234,'PAI 2025 GPS rempl2)'!$A$4:$V$504,17,0)</f>
        <v>1</v>
      </c>
      <c r="J234" s="79" t="str">
        <f>VLOOKUP(A234,'PAI 2025 GPS rempl2)'!$A$4:$V$504,18,0)</f>
        <v>Númerica</v>
      </c>
      <c r="K234" s="159">
        <f>VLOOKUP(A234,'PAI 2025 GPS rempl2)'!$A$4:$V$504,20,0)</f>
        <v>45839</v>
      </c>
      <c r="L234" s="159">
        <f>VLOOKUP(A234,'PAI 2025 GPS rempl2)'!$A$4:$V$504,21,0)</f>
        <v>45989</v>
      </c>
      <c r="M234" s="79" t="str">
        <f>VLOOKUP(A234,'PAI 2025 GPS rempl2)'!$A$4:$V$504,22,0)</f>
        <v>7200-DIRECCION DE HABEAS DATA</v>
      </c>
      <c r="N234" s="79"/>
      <c r="O234" s="79"/>
      <c r="P234" s="79"/>
      <c r="Q234" s="79"/>
      <c r="S234" s="78" t="s">
        <v>907</v>
      </c>
      <c r="T234" s="78" t="str">
        <f>VLOOKUP(A234,'PAI 2025 GPS rempl2)'!$A$3:$E$505,4,0)</f>
        <v>Actividad propia</v>
      </c>
      <c r="U234" s="79" t="s">
        <v>1517</v>
      </c>
      <c r="V234" s="30">
        <f>VLOOKUP(S234,'PAI 2025 GPS rempl2)'!$E$4:$P$504,12,0)</f>
        <v>40</v>
      </c>
      <c r="W234" s="145" t="e">
        <f>+(V234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35" spans="1:23" x14ac:dyDescent="0.25">
      <c r="A235" s="78" t="s">
        <v>909</v>
      </c>
      <c r="B235" s="78" t="str">
        <f>VLOOKUP(A235,'PAI 2025 GPS rempl2)'!$A$3:$E$505,4,0)</f>
        <v>Producto</v>
      </c>
      <c r="C235" s="79" t="s">
        <v>1517</v>
      </c>
      <c r="D235" s="79" t="s">
        <v>1525</v>
      </c>
      <c r="E235" s="79" t="s">
        <v>695</v>
      </c>
      <c r="F235" s="79" t="s">
        <v>59</v>
      </c>
      <c r="G235" s="79" t="str">
        <f>VLOOKUP(A235,'PAI 2025 GPS rempl2)'!$E$4:$L$504,8,0)</f>
        <v>C-3599-0200-0005-53105b</v>
      </c>
      <c r="H235" s="79" t="str">
        <f>VLOOKUP(A235,'PAI 2025 GPS rempl2)'!$A$4:$V$504,15,0)</f>
        <v>Estrategia Integral de Relacionamiento Ciudadano, orientada al fortalecimiento de la relación entre la entidad y los ciudadanos, promoviendo la participación, el servicio eficiente y la confianza mutua, ejecutada (Informe de actividades realizadas )</v>
      </c>
      <c r="I235" s="79">
        <f>VLOOKUP(A235,'PAI 2025 GPS rempl2)'!$A$4:$V$504,17,0)</f>
        <v>100</v>
      </c>
      <c r="J235" s="79" t="str">
        <f>VLOOKUP(A235,'PAI 2025 GPS rempl2)'!$A$4:$V$504,18,0)</f>
        <v>Porcentual</v>
      </c>
      <c r="K235" s="159">
        <f>VLOOKUP(A235,'PAI 2025 GPS rempl2)'!$A$4:$V$504,20,0)</f>
        <v>45672</v>
      </c>
      <c r="L235" s="159">
        <f>VLOOKUP(A235,'PAI 2025 GPS rempl2)'!$A$4:$V$504,21,0)</f>
        <v>45975</v>
      </c>
      <c r="M235" s="79" t="str">
        <f>VLOOKUP(A235,'PAI 2025 GPS rempl2)'!$A$4:$V$504,22,0)</f>
        <v>72-GRUPO DE TRABAJO DE ATENCION AL CIUDADANO</v>
      </c>
      <c r="N235" s="79" t="s">
        <v>1731</v>
      </c>
      <c r="O235" s="79" t="s">
        <v>1389</v>
      </c>
      <c r="P235" s="79">
        <v>0</v>
      </c>
      <c r="Q235" s="79" t="s">
        <v>1487</v>
      </c>
      <c r="S235" s="78" t="s">
        <v>909</v>
      </c>
      <c r="T235" s="78" t="str">
        <f>VLOOKUP(A235,'PAI 2025 GPS rempl2)'!$A$3:$E$505,4,0)</f>
        <v>Producto</v>
      </c>
      <c r="U235" s="79" t="s">
        <v>1517</v>
      </c>
      <c r="V235" s="30">
        <f>VLOOKUP(S235,'PAI 2025 GPS rempl2)'!$E$4:$P$504,12,0)</f>
        <v>30</v>
      </c>
      <c r="W235" s="143">
        <f>(V235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row>
    <row r="236" spans="1:23" x14ac:dyDescent="0.25">
      <c r="A236" s="78" t="s">
        <v>910</v>
      </c>
      <c r="B236" s="78" t="str">
        <f>VLOOKUP(A236,'PAI 2025 GPS rempl2)'!$A$3:$E$505,4,0)</f>
        <v>Actividad propia</v>
      </c>
      <c r="C236" s="79" t="s">
        <v>1517</v>
      </c>
      <c r="D236" s="79" t="s">
        <v>1525</v>
      </c>
      <c r="E236" s="79" t="s">
        <v>695</v>
      </c>
      <c r="F236" s="79"/>
      <c r="G236" s="79" t="str">
        <f>VLOOKUP(A236,'PAI 2025 GPS rempl2)'!$E$4:$L$504,8,0)</f>
        <v>N/A</v>
      </c>
      <c r="H236" s="79" t="str">
        <f>VLOOKUP(A236,'PAI 2025 GPS rempl2)'!$A$4:$V$504,15,0)</f>
        <v>Diseñar la estrategia de relacionamiento con la ciudadanía SIC 2025  que incluya el plan de trabajo para su ejecución (Documento de estrategia que incluya plan de trabajo)</v>
      </c>
      <c r="I236" s="79">
        <f>VLOOKUP(A236,'PAI 2025 GPS rempl2)'!$A$4:$V$504,17,0)</f>
        <v>1</v>
      </c>
      <c r="J236" s="79" t="str">
        <f>VLOOKUP(A236,'PAI 2025 GPS rempl2)'!$A$4:$V$504,18,0)</f>
        <v>Númerica</v>
      </c>
      <c r="K236" s="159">
        <f>VLOOKUP(A236,'PAI 2025 GPS rempl2)'!$A$4:$V$504,20,0)</f>
        <v>45672</v>
      </c>
      <c r="L236" s="159">
        <f>VLOOKUP(A236,'PAI 2025 GPS rempl2)'!$A$4:$V$504,21,0)</f>
        <v>45706</v>
      </c>
      <c r="M236" s="79" t="str">
        <f>VLOOKUP(A236,'PAI 2025 GPS rempl2)'!$A$4:$V$504,22,0)</f>
        <v>72-GRUPO DE TRABAJO DE ATENCION AL CIUDADANO</v>
      </c>
      <c r="N236" s="79"/>
      <c r="O236" s="79"/>
      <c r="P236" s="79"/>
      <c r="Q236" s="79"/>
      <c r="S236" s="78" t="s">
        <v>910</v>
      </c>
      <c r="T236" s="78" t="str">
        <f>VLOOKUP(A236,'PAI 2025 GPS rempl2)'!$A$3:$E$505,4,0)</f>
        <v>Actividad propia</v>
      </c>
      <c r="U236" s="79" t="s">
        <v>1517</v>
      </c>
      <c r="V236" s="30">
        <f>VLOOKUP(S236,'PAI 2025 GPS rempl2)'!$E$4:$P$504,12,0)</f>
        <v>10</v>
      </c>
      <c r="W236" s="145" t="e">
        <f>+(V236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37" spans="1:23" x14ac:dyDescent="0.25">
      <c r="A237" s="78" t="s">
        <v>912</v>
      </c>
      <c r="B237" s="78" t="str">
        <f>VLOOKUP(A237,'PAI 2025 GPS rempl2)'!$A$3:$E$505,4,0)</f>
        <v>Actividad propia</v>
      </c>
      <c r="C237" s="79" t="s">
        <v>1517</v>
      </c>
      <c r="D237" s="79" t="s">
        <v>1525</v>
      </c>
      <c r="E237" s="79" t="s">
        <v>695</v>
      </c>
      <c r="F237" s="79"/>
      <c r="G237" s="79" t="str">
        <f>VLOOKUP(A237,'PAI 2025 GPS rempl2)'!$E$4:$L$504,8,0)</f>
        <v>N/A</v>
      </c>
      <c r="H237" s="79" t="str">
        <f>VLOOKUP(A237,'PAI 2025 GPS rempl2)'!$A$4:$V$504,15,0)</f>
        <v>Comunicar a los grupos de valor la Estrategia de relacionamiento diseñada  (Capturas de pantalla de la divulgación en la página web y redes sociales)</v>
      </c>
      <c r="I237" s="79">
        <f>VLOOKUP(A237,'PAI 2025 GPS rempl2)'!$A$4:$V$504,17,0)</f>
        <v>1</v>
      </c>
      <c r="J237" s="79" t="str">
        <f>VLOOKUP(A237,'PAI 2025 GPS rempl2)'!$A$4:$V$504,18,0)</f>
        <v>Númerica</v>
      </c>
      <c r="K237" s="159">
        <f>VLOOKUP(A237,'PAI 2025 GPS rempl2)'!$A$4:$V$504,20,0)</f>
        <v>45707</v>
      </c>
      <c r="L237" s="159">
        <f>VLOOKUP(A237,'PAI 2025 GPS rempl2)'!$A$4:$V$504,21,0)</f>
        <v>45716</v>
      </c>
      <c r="M237" s="79" t="str">
        <f>VLOOKUP(A237,'PAI 2025 GPS rempl2)'!$A$4:$V$504,22,0)</f>
        <v>72-GRUPO DE TRABAJO DE ATENCION AL CIUDADANO</v>
      </c>
      <c r="N237" s="79"/>
      <c r="O237" s="79"/>
      <c r="P237" s="79"/>
      <c r="Q237" s="79"/>
      <c r="S237" s="78" t="s">
        <v>912</v>
      </c>
      <c r="T237" s="78" t="str">
        <f>VLOOKUP(A237,'PAI 2025 GPS rempl2)'!$A$3:$E$505,4,0)</f>
        <v>Actividad propia</v>
      </c>
      <c r="U237" s="79" t="s">
        <v>1517</v>
      </c>
      <c r="V237" s="30">
        <f>VLOOKUP(S237,'PAI 2025 GPS rempl2)'!$E$4:$P$504,12,0)</f>
        <v>10</v>
      </c>
      <c r="W237" s="145" t="e">
        <f>+(V237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38" spans="1:23" x14ac:dyDescent="0.25">
      <c r="A238" s="78" t="s">
        <v>914</v>
      </c>
      <c r="B238" s="78" t="str">
        <f>VLOOKUP(A238,'PAI 2025 GPS rempl2)'!$A$3:$E$505,4,0)</f>
        <v>Actividad propia</v>
      </c>
      <c r="C238" s="79" t="s">
        <v>1517</v>
      </c>
      <c r="D238" s="79" t="s">
        <v>1525</v>
      </c>
      <c r="E238" s="79" t="s">
        <v>695</v>
      </c>
      <c r="F238" s="79"/>
      <c r="G238" s="79" t="str">
        <f>VLOOKUP(A238,'PAI 2025 GPS rempl2)'!$E$4:$L$504,8,0)</f>
        <v>N/A</v>
      </c>
      <c r="H238" s="79" t="str">
        <f>VLOOKUP(A238,'PAI 2025 GPS rempl2)'!$A$4:$V$504,15,0)</f>
        <v>Desarrollar laboratorios de simplicidad para traducir a lenguaje claro documentos de alto tráfico de cara a la ciudadanía  (Informe con el resultado de los laboratorios)</v>
      </c>
      <c r="I238" s="79">
        <f>VLOOKUP(A238,'PAI 2025 GPS rempl2)'!$A$4:$V$504,17,0)</f>
        <v>2</v>
      </c>
      <c r="J238" s="79" t="str">
        <f>VLOOKUP(A238,'PAI 2025 GPS rempl2)'!$A$4:$V$504,18,0)</f>
        <v>Númerica</v>
      </c>
      <c r="K238" s="159">
        <f>VLOOKUP(A238,'PAI 2025 GPS rempl2)'!$A$4:$V$504,20,0)</f>
        <v>45719</v>
      </c>
      <c r="L238" s="159">
        <f>VLOOKUP(A238,'PAI 2025 GPS rempl2)'!$A$4:$V$504,21,0)</f>
        <v>45930</v>
      </c>
      <c r="M238" s="79" t="str">
        <f>VLOOKUP(A238,'PAI 2025 GPS rempl2)'!$A$4:$V$504,22,0)</f>
        <v>72-GRUPO DE TRABAJO DE ATENCION AL CIUDADANO</v>
      </c>
      <c r="N238" s="79"/>
      <c r="O238" s="79"/>
      <c r="P238" s="79"/>
      <c r="Q238" s="79"/>
      <c r="S238" s="78" t="s">
        <v>914</v>
      </c>
      <c r="T238" s="78" t="str">
        <f>VLOOKUP(A238,'PAI 2025 GPS rempl2)'!$A$3:$E$505,4,0)</f>
        <v>Actividad propia</v>
      </c>
      <c r="U238" s="79" t="s">
        <v>1517</v>
      </c>
      <c r="V238" s="30">
        <f>VLOOKUP(S238,'PAI 2025 GPS rempl2)'!$E$4:$P$504,12,0)</f>
        <v>15</v>
      </c>
      <c r="W238" s="145" t="e">
        <f>+(V238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39" spans="1:23" x14ac:dyDescent="0.25">
      <c r="A239" s="78" t="s">
        <v>916</v>
      </c>
      <c r="B239" s="78" t="str">
        <f>VLOOKUP(A239,'PAI 2025 GPS rempl2)'!$A$3:$E$505,4,0)</f>
        <v>Actividad propia</v>
      </c>
      <c r="C239" s="79" t="s">
        <v>1517</v>
      </c>
      <c r="D239" s="79" t="s">
        <v>1525</v>
      </c>
      <c r="E239" s="79" t="s">
        <v>695</v>
      </c>
      <c r="F239" s="79"/>
      <c r="G239" s="79" t="str">
        <f>VLOOKUP(A239,'PAI 2025 GPS rempl2)'!$E$4:$L$504,8,0)</f>
        <v>N/A</v>
      </c>
      <c r="H239" s="79" t="str">
        <f>VLOOKUP(A239,'PAI 2025 GPS rempl2)'!$A$4:$V$504,15,0)</f>
        <v>Traducir la Carta de Trato Digno dirigida a la ciudadanía en una lengua étnica y en braille  (Dos traducciones realizadas)</v>
      </c>
      <c r="I239" s="79">
        <f>VLOOKUP(A239,'PAI 2025 GPS rempl2)'!$A$4:$V$504,17,0)</f>
        <v>2</v>
      </c>
      <c r="J239" s="79" t="str">
        <f>VLOOKUP(A239,'PAI 2025 GPS rempl2)'!$A$4:$V$504,18,0)</f>
        <v>Númerica</v>
      </c>
      <c r="K239" s="159">
        <f>VLOOKUP(A239,'PAI 2025 GPS rempl2)'!$A$4:$V$504,20,0)</f>
        <v>45748</v>
      </c>
      <c r="L239" s="159">
        <f>VLOOKUP(A239,'PAI 2025 GPS rempl2)'!$A$4:$V$504,21,0)</f>
        <v>45975</v>
      </c>
      <c r="M239" s="79" t="str">
        <f>VLOOKUP(A239,'PAI 2025 GPS rempl2)'!$A$4:$V$504,22,0)</f>
        <v>72-GRUPO DE TRABAJO DE ATENCION AL CIUDADANO</v>
      </c>
      <c r="N239" s="79"/>
      <c r="O239" s="79"/>
      <c r="P239" s="79"/>
      <c r="Q239" s="79"/>
      <c r="S239" s="78" t="s">
        <v>916</v>
      </c>
      <c r="T239" s="78" t="str">
        <f>VLOOKUP(A239,'PAI 2025 GPS rempl2)'!$A$3:$E$505,4,0)</f>
        <v>Actividad propia</v>
      </c>
      <c r="U239" s="79" t="s">
        <v>1517</v>
      </c>
      <c r="V239" s="30">
        <f>VLOOKUP(S239,'PAI 2025 GPS rempl2)'!$E$4:$P$504,12,0)</f>
        <v>20</v>
      </c>
      <c r="W239" s="145" t="e">
        <f>+(V239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40" spans="1:23" x14ac:dyDescent="0.25">
      <c r="A240" s="78" t="s">
        <v>918</v>
      </c>
      <c r="B240" s="78" t="str">
        <f>VLOOKUP(A240,'PAI 2025 GPS rempl2)'!$A$3:$E$505,4,0)</f>
        <v>Actividad propia</v>
      </c>
      <c r="C240" s="79" t="s">
        <v>1517</v>
      </c>
      <c r="D240" s="79" t="s">
        <v>1525</v>
      </c>
      <c r="E240" s="79" t="s">
        <v>695</v>
      </c>
      <c r="F240" s="79"/>
      <c r="G240" s="79" t="str">
        <f>VLOOKUP(A240,'PAI 2025 GPS rempl2)'!$E$4:$L$504,8,0)</f>
        <v>N/A</v>
      </c>
      <c r="H240" s="79" t="str">
        <f>VLOOKUP(A240,'PAI 2025 GPS rempl2)'!$A$4:$V$504,15,0)</f>
        <v>Promover el uso de los canales virtuales a través de campañas de comunicación interna y externa  (Evidencias de las campañas realizadas)</v>
      </c>
      <c r="I240" s="79">
        <f>VLOOKUP(A240,'PAI 2025 GPS rempl2)'!$A$4:$V$504,17,0)</f>
        <v>2</v>
      </c>
      <c r="J240" s="79" t="str">
        <f>VLOOKUP(A240,'PAI 2025 GPS rempl2)'!$A$4:$V$504,18,0)</f>
        <v>Númerica</v>
      </c>
      <c r="K240" s="159">
        <f>VLOOKUP(A240,'PAI 2025 GPS rempl2)'!$A$4:$V$504,20,0)</f>
        <v>45754</v>
      </c>
      <c r="L240" s="159">
        <f>VLOOKUP(A240,'PAI 2025 GPS rempl2)'!$A$4:$V$504,21,0)</f>
        <v>45930</v>
      </c>
      <c r="M240" s="79" t="str">
        <f>VLOOKUP(A240,'PAI 2025 GPS rempl2)'!$A$4:$V$504,22,0)</f>
        <v>72-GRUPO DE TRABAJO DE ATENCION AL CIUDADANO</v>
      </c>
      <c r="N240" s="79"/>
      <c r="O240" s="79"/>
      <c r="P240" s="79"/>
      <c r="Q240" s="79"/>
      <c r="S240" s="78" t="s">
        <v>918</v>
      </c>
      <c r="T240" s="78" t="str">
        <f>VLOOKUP(A240,'PAI 2025 GPS rempl2)'!$A$3:$E$505,4,0)</f>
        <v>Actividad propia</v>
      </c>
      <c r="U240" s="79" t="s">
        <v>1517</v>
      </c>
      <c r="V240" s="30">
        <f>VLOOKUP(S240,'PAI 2025 GPS rempl2)'!$E$4:$P$504,12,0)</f>
        <v>15</v>
      </c>
      <c r="W240" s="145" t="e">
        <f>+(V240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41" spans="1:23" x14ac:dyDescent="0.25">
      <c r="A241" s="78" t="s">
        <v>920</v>
      </c>
      <c r="B241" s="78" t="str">
        <f>VLOOKUP(A241,'PAI 2025 GPS rempl2)'!$A$3:$E$505,4,0)</f>
        <v>Actividad propia</v>
      </c>
      <c r="C241" s="79" t="s">
        <v>1517</v>
      </c>
      <c r="D241" s="79" t="s">
        <v>1525</v>
      </c>
      <c r="E241" s="79" t="s">
        <v>695</v>
      </c>
      <c r="F241" s="79"/>
      <c r="G241" s="79" t="str">
        <f>VLOOKUP(A241,'PAI 2025 GPS rempl2)'!$E$4:$L$504,8,0)</f>
        <v>N/A</v>
      </c>
      <c r="H241" s="79" t="str">
        <f>VLOOKUP(A241,'PAI 2025 GPS rempl2)'!$A$4:$V$504,15,0)</f>
        <v>Desarrollar jornadas de socialización de lineamientos de Atención al Ciudadano a nivel interno  (Evidencias de socialización)</v>
      </c>
      <c r="I241" s="79">
        <f>VLOOKUP(A241,'PAI 2025 GPS rempl2)'!$A$4:$V$504,17,0)</f>
        <v>2</v>
      </c>
      <c r="J241" s="79" t="str">
        <f>VLOOKUP(A241,'PAI 2025 GPS rempl2)'!$A$4:$V$504,18,0)</f>
        <v>Númerica</v>
      </c>
      <c r="K241" s="159">
        <f>VLOOKUP(A241,'PAI 2025 GPS rempl2)'!$A$4:$V$504,20,0)</f>
        <v>45779</v>
      </c>
      <c r="L241" s="159">
        <f>VLOOKUP(A241,'PAI 2025 GPS rempl2)'!$A$4:$V$504,21,0)</f>
        <v>45930</v>
      </c>
      <c r="M241" s="79" t="str">
        <f>VLOOKUP(A241,'PAI 2025 GPS rempl2)'!$A$4:$V$504,22,0)</f>
        <v>72-GRUPO DE TRABAJO DE ATENCION AL CIUDADANO</v>
      </c>
      <c r="N241" s="79"/>
      <c r="O241" s="79"/>
      <c r="P241" s="79"/>
      <c r="Q241" s="79"/>
      <c r="S241" s="78" t="s">
        <v>920</v>
      </c>
      <c r="T241" s="78" t="str">
        <f>VLOOKUP(A241,'PAI 2025 GPS rempl2)'!$A$3:$E$505,4,0)</f>
        <v>Actividad propia</v>
      </c>
      <c r="U241" s="79" t="s">
        <v>1517</v>
      </c>
      <c r="V241" s="30">
        <f>VLOOKUP(S241,'PAI 2025 GPS rempl2)'!$E$4:$P$504,12,0)</f>
        <v>10</v>
      </c>
      <c r="W241" s="145" t="e">
        <f>+(V241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42" spans="1:23" x14ac:dyDescent="0.25">
      <c r="A242" s="78" t="s">
        <v>922</v>
      </c>
      <c r="B242" s="78" t="str">
        <f>VLOOKUP(A242,'PAI 2025 GPS rempl2)'!$A$3:$E$505,4,0)</f>
        <v>Actividad propia</v>
      </c>
      <c r="C242" s="79" t="s">
        <v>1517</v>
      </c>
      <c r="D242" s="79" t="s">
        <v>1525</v>
      </c>
      <c r="E242" s="79" t="s">
        <v>695</v>
      </c>
      <c r="F242" s="79"/>
      <c r="G242" s="79" t="str">
        <f>VLOOKUP(A242,'PAI 2025 GPS rempl2)'!$E$4:$L$504,8,0)</f>
        <v>N/A</v>
      </c>
      <c r="H242" s="79" t="str">
        <f>VLOOKUP(A242,'PAI 2025 GPS rempl2)'!$A$4:$V$504,15,0)</f>
        <v>Ejecutar el plan de trabajo de la estrategia de relacionamiento con la ciudadanía SIC 2025 (Informe de ejecución de estrategia de relacionamiento elaborado)</v>
      </c>
      <c r="I242" s="79">
        <f>VLOOKUP(A242,'PAI 2025 GPS rempl2)'!$A$4:$V$504,17,0)</f>
        <v>100</v>
      </c>
      <c r="J242" s="79" t="str">
        <f>VLOOKUP(A242,'PAI 2025 GPS rempl2)'!$A$4:$V$504,18,0)</f>
        <v>Porcentual</v>
      </c>
      <c r="K242" s="159">
        <f>VLOOKUP(A242,'PAI 2025 GPS rempl2)'!$A$4:$V$504,20,0)</f>
        <v>45779</v>
      </c>
      <c r="L242" s="159">
        <f>VLOOKUP(A242,'PAI 2025 GPS rempl2)'!$A$4:$V$504,21,0)</f>
        <v>45930</v>
      </c>
      <c r="M242" s="79" t="str">
        <f>VLOOKUP(A242,'PAI 2025 GPS rempl2)'!$A$4:$V$504,22,0)</f>
        <v>72-GRUPO DE TRABAJO DE ATENCION AL CIUDADANO</v>
      </c>
      <c r="N242" s="79"/>
      <c r="O242" s="79"/>
      <c r="P242" s="79"/>
      <c r="Q242" s="79"/>
      <c r="S242" s="78" t="s">
        <v>922</v>
      </c>
      <c r="T242" s="78" t="str">
        <f>VLOOKUP(A242,'PAI 2025 GPS rempl2)'!$A$3:$E$505,4,0)</f>
        <v>Actividad propia</v>
      </c>
      <c r="U242" s="79" t="s">
        <v>1517</v>
      </c>
      <c r="V242" s="30">
        <f>VLOOKUP(S242,'PAI 2025 GPS rempl2)'!$E$4:$P$504,12,0)</f>
        <v>10</v>
      </c>
      <c r="W242" s="145" t="e">
        <f>+(V242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43" spans="1:23" x14ac:dyDescent="0.25">
      <c r="A243" s="78" t="s">
        <v>923</v>
      </c>
      <c r="B243" s="78" t="str">
        <f>VLOOKUP(A243,'PAI 2025 GPS rempl2)'!$A$3:$E$505,4,0)</f>
        <v>Actividad propia</v>
      </c>
      <c r="C243" s="79" t="s">
        <v>1517</v>
      </c>
      <c r="D243" s="79" t="s">
        <v>1525</v>
      </c>
      <c r="E243" s="79" t="s">
        <v>695</v>
      </c>
      <c r="F243" s="79"/>
      <c r="G243" s="79" t="str">
        <f>VLOOKUP(A243,'PAI 2025 GPS rempl2)'!$E$4:$L$504,8,0)</f>
        <v>N/A</v>
      </c>
      <c r="H243" s="79" t="str">
        <f>VLOOKUP(A243,'PAI 2025 GPS rempl2)'!$A$4:$V$504,15,0)</f>
        <v>Elaborar y publicar informe con el resultado de la implementación de la estrategia de relacionamiento  (Informe publicado en el página web)</v>
      </c>
      <c r="I243" s="79">
        <f>VLOOKUP(A243,'PAI 2025 GPS rempl2)'!$A$4:$V$504,17,0)</f>
        <v>1</v>
      </c>
      <c r="J243" s="79" t="str">
        <f>VLOOKUP(A243,'PAI 2025 GPS rempl2)'!$A$4:$V$504,18,0)</f>
        <v>Númerica</v>
      </c>
      <c r="K243" s="159">
        <f>VLOOKUP(A243,'PAI 2025 GPS rempl2)'!$A$4:$V$504,20,0)</f>
        <v>45931</v>
      </c>
      <c r="L243" s="159">
        <f>VLOOKUP(A243,'PAI 2025 GPS rempl2)'!$A$4:$V$504,21,0)</f>
        <v>45975</v>
      </c>
      <c r="M243" s="79" t="str">
        <f>VLOOKUP(A243,'PAI 2025 GPS rempl2)'!$A$4:$V$504,22,0)</f>
        <v>72-GRUPO DE TRABAJO DE ATENCION AL CIUDADANO</v>
      </c>
      <c r="N243" s="79"/>
      <c r="O243" s="79"/>
      <c r="P243" s="79"/>
      <c r="Q243" s="79"/>
      <c r="S243" s="78" t="s">
        <v>923</v>
      </c>
      <c r="T243" s="78" t="str">
        <f>VLOOKUP(A243,'PAI 2025 GPS rempl2)'!$A$3:$E$505,4,0)</f>
        <v>Actividad propia</v>
      </c>
      <c r="U243" s="79" t="s">
        <v>1517</v>
      </c>
      <c r="V243" s="30">
        <f>VLOOKUP(S243,'PAI 2025 GPS rempl2)'!$E$4:$P$504,12,0)</f>
        <v>10</v>
      </c>
      <c r="W243" s="145" t="e">
        <f>+(V243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44" spans="1:23" x14ac:dyDescent="0.25">
      <c r="A244" s="78" t="s">
        <v>925</v>
      </c>
      <c r="B244" s="78" t="str">
        <f>VLOOKUP(A244,'PAI 2025 GPS rempl2)'!$A$3:$E$505,4,0)</f>
        <v>Producto</v>
      </c>
      <c r="C244" s="79" t="s">
        <v>1517</v>
      </c>
      <c r="D244" s="79" t="s">
        <v>1521</v>
      </c>
      <c r="E244" s="79" t="s">
        <v>614</v>
      </c>
      <c r="F244" s="79" t="s">
        <v>9</v>
      </c>
      <c r="G244" s="79" t="str">
        <f>VLOOKUP(A244,'PAI 2025 GPS rempl2)'!$E$4:$L$504,8,0)</f>
        <v>C-3599-0200-0005-53105b</v>
      </c>
      <c r="H244" s="79" t="str">
        <f>VLOOKUP(A244,'PAI 2025 GPS rempl2)'!$A$4:$V$504,15,0)</f>
        <v>Estrategia de Sinergia Interinstitucional para Jornadas Conjuntas de  Atención a la Ciudadanía, diseñada e implementada (Informe de actividades realizadas)</v>
      </c>
      <c r="I244" s="79">
        <f>VLOOKUP(A244,'PAI 2025 GPS rempl2)'!$A$4:$V$504,17,0)</f>
        <v>1</v>
      </c>
      <c r="J244" s="79" t="str">
        <f>VLOOKUP(A244,'PAI 2025 GPS rempl2)'!$A$4:$V$504,18,0)</f>
        <v>Númerica</v>
      </c>
      <c r="K244" s="159">
        <f>VLOOKUP(A244,'PAI 2025 GPS rempl2)'!$A$4:$V$504,20,0)</f>
        <v>45691</v>
      </c>
      <c r="L244" s="159">
        <f>VLOOKUP(A244,'PAI 2025 GPS rempl2)'!$A$4:$V$504,21,0)</f>
        <v>46022</v>
      </c>
      <c r="M244" s="79" t="str">
        <f>VLOOKUP(A244,'PAI 2025 GPS rempl2)'!$A$4:$V$504,22,0)</f>
        <v>72-GRUPO DE TRABAJO DE ATENCION AL CIUDADANO</v>
      </c>
      <c r="N244" s="79" t="s">
        <v>1396</v>
      </c>
      <c r="O244" s="79" t="s">
        <v>1434</v>
      </c>
      <c r="P244" s="79">
        <v>0</v>
      </c>
      <c r="Q244" s="79" t="s">
        <v>1487</v>
      </c>
      <c r="S244" s="78" t="s">
        <v>925</v>
      </c>
      <c r="T244" s="78" t="str">
        <f>VLOOKUP(A244,'PAI 2025 GPS rempl2)'!$A$3:$E$505,4,0)</f>
        <v>Producto</v>
      </c>
      <c r="U244" s="79" t="s">
        <v>1517</v>
      </c>
      <c r="V244" s="30">
        <f>VLOOKUP(S244,'PAI 2025 GPS rempl2)'!$E$4:$P$504,12,0)</f>
        <v>25</v>
      </c>
      <c r="W244" s="143">
        <f>(V244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1.1210762331838564</v>
      </c>
    </row>
    <row r="245" spans="1:23" x14ac:dyDescent="0.25">
      <c r="A245" s="78" t="s">
        <v>927</v>
      </c>
      <c r="B245" s="78" t="str">
        <f>VLOOKUP(A245,'PAI 2025 GPS rempl2)'!$A$3:$E$505,4,0)</f>
        <v>Actividad propia</v>
      </c>
      <c r="C245" s="79" t="s">
        <v>1517</v>
      </c>
      <c r="D245" s="79" t="s">
        <v>1521</v>
      </c>
      <c r="E245" s="79" t="s">
        <v>614</v>
      </c>
      <c r="F245" s="79"/>
      <c r="G245" s="79" t="str">
        <f>VLOOKUP(A245,'PAI 2025 GPS rempl2)'!$E$4:$L$504,8,0)</f>
        <v>N/A</v>
      </c>
      <c r="H245" s="79" t="str">
        <f>VLOOKUP(A245,'PAI 2025 GPS rempl2)'!$A$4:$V$504,15,0)</f>
        <v>Diseñar la estrategia de sinergia con otras entidades que incluya plan de trabajo   (Documento estrategia (incluye plan de trabajo)</v>
      </c>
      <c r="I245" s="79">
        <f>VLOOKUP(A245,'PAI 2025 GPS rempl2)'!$A$4:$V$504,17,0)</f>
        <v>1</v>
      </c>
      <c r="J245" s="79" t="str">
        <f>VLOOKUP(A245,'PAI 2025 GPS rempl2)'!$A$4:$V$504,18,0)</f>
        <v>Númerica</v>
      </c>
      <c r="K245" s="159">
        <f>VLOOKUP(A245,'PAI 2025 GPS rempl2)'!$A$4:$V$504,20,0)</f>
        <v>45691</v>
      </c>
      <c r="L245" s="159">
        <f>VLOOKUP(A245,'PAI 2025 GPS rempl2)'!$A$4:$V$504,21,0)</f>
        <v>45747</v>
      </c>
      <c r="M245" s="79" t="str">
        <f>VLOOKUP(A245,'PAI 2025 GPS rempl2)'!$A$4:$V$504,22,0)</f>
        <v>72-GRUPO DE TRABAJO DE ATENCION AL CIUDADANO</v>
      </c>
      <c r="N245" s="79"/>
      <c r="O245" s="79"/>
      <c r="P245" s="79"/>
      <c r="Q245" s="79"/>
      <c r="S245" s="78" t="s">
        <v>927</v>
      </c>
      <c r="T245" s="78" t="str">
        <f>VLOOKUP(A245,'PAI 2025 GPS rempl2)'!$A$3:$E$505,4,0)</f>
        <v>Actividad propia</v>
      </c>
      <c r="U245" s="79" t="s">
        <v>1517</v>
      </c>
      <c r="V245" s="30">
        <f>VLOOKUP(S245,'PAI 2025 GPS rempl2)'!$E$4:$P$504,12,0)</f>
        <v>30</v>
      </c>
      <c r="W245" s="145" t="e">
        <f>+(V245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46" spans="1:23" x14ac:dyDescent="0.25">
      <c r="A246" s="78" t="s">
        <v>929</v>
      </c>
      <c r="B246" s="78" t="str">
        <f>VLOOKUP(A246,'PAI 2025 GPS rempl2)'!$A$3:$E$505,4,0)</f>
        <v>Actividad propia</v>
      </c>
      <c r="C246" s="79" t="s">
        <v>1517</v>
      </c>
      <c r="D246" s="79" t="s">
        <v>1521</v>
      </c>
      <c r="E246" s="79" t="s">
        <v>614</v>
      </c>
      <c r="F246" s="79"/>
      <c r="G246" s="79" t="str">
        <f>VLOOKUP(A246,'PAI 2025 GPS rempl2)'!$E$4:$L$504,8,0)</f>
        <v>N/A</v>
      </c>
      <c r="H246" s="79" t="str">
        <f>VLOOKUP(A246,'PAI 2025 GPS rempl2)'!$A$4:$V$504,15,0)</f>
        <v>Ejecutar el plan de trabajo de la estrategia de sinergia (Documento de seguimiento trimestral)</v>
      </c>
      <c r="I246" s="79">
        <f>VLOOKUP(A246,'PAI 2025 GPS rempl2)'!$A$4:$V$504,17,0)</f>
        <v>100</v>
      </c>
      <c r="J246" s="79" t="str">
        <f>VLOOKUP(A246,'PAI 2025 GPS rempl2)'!$A$4:$V$504,18,0)</f>
        <v>Porcentual</v>
      </c>
      <c r="K246" s="159">
        <f>VLOOKUP(A246,'PAI 2025 GPS rempl2)'!$A$4:$V$504,20,0)</f>
        <v>45748</v>
      </c>
      <c r="L246" s="159">
        <f>VLOOKUP(A246,'PAI 2025 GPS rempl2)'!$A$4:$V$504,21,0)</f>
        <v>46022</v>
      </c>
      <c r="M246" s="79" t="str">
        <f>VLOOKUP(A246,'PAI 2025 GPS rempl2)'!$A$4:$V$504,22,0)</f>
        <v>72-GRUPO DE TRABAJO DE ATENCION AL CIUDADANO</v>
      </c>
      <c r="N246" s="79"/>
      <c r="O246" s="79"/>
      <c r="P246" s="79"/>
      <c r="Q246" s="79"/>
      <c r="S246" s="78" t="s">
        <v>929</v>
      </c>
      <c r="T246" s="78" t="str">
        <f>VLOOKUP(A246,'PAI 2025 GPS rempl2)'!$A$3:$E$505,4,0)</f>
        <v>Actividad propia</v>
      </c>
      <c r="U246" s="79" t="s">
        <v>1517</v>
      </c>
      <c r="V246" s="30">
        <f>VLOOKUP(S246,'PAI 2025 GPS rempl2)'!$E$4:$P$504,12,0)</f>
        <v>60</v>
      </c>
      <c r="W246" s="145" t="e">
        <f>+(V246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47" spans="1:23" x14ac:dyDescent="0.25">
      <c r="A247" s="78" t="s">
        <v>930</v>
      </c>
      <c r="B247" s="78" t="str">
        <f>VLOOKUP(A247,'PAI 2025 GPS rempl2)'!$A$3:$E$505,4,0)</f>
        <v>Actividad propia</v>
      </c>
      <c r="C247" s="79" t="s">
        <v>1517</v>
      </c>
      <c r="D247" s="79" t="s">
        <v>1521</v>
      </c>
      <c r="E247" s="79" t="s">
        <v>614</v>
      </c>
      <c r="F247" s="79"/>
      <c r="G247" s="79" t="str">
        <f>VLOOKUP(A247,'PAI 2025 GPS rempl2)'!$E$4:$L$504,8,0)</f>
        <v>N/A</v>
      </c>
      <c r="H247" s="79" t="str">
        <f>VLOOKUP(A247,'PAI 2025 GPS rempl2)'!$A$4:$V$504,15,0)</f>
        <v>Elaborar informe final de la estrategia (Informe elaborado)</v>
      </c>
      <c r="I247" s="79">
        <f>VLOOKUP(A247,'PAI 2025 GPS rempl2)'!$A$4:$V$504,17,0)</f>
        <v>1</v>
      </c>
      <c r="J247" s="79" t="str">
        <f>VLOOKUP(A247,'PAI 2025 GPS rempl2)'!$A$4:$V$504,18,0)</f>
        <v>Númerica</v>
      </c>
      <c r="K247" s="159">
        <f>VLOOKUP(A247,'PAI 2025 GPS rempl2)'!$A$4:$V$504,20,0)</f>
        <v>45992</v>
      </c>
      <c r="L247" s="159">
        <f>VLOOKUP(A247,'PAI 2025 GPS rempl2)'!$A$4:$V$504,21,0)</f>
        <v>46022</v>
      </c>
      <c r="M247" s="79" t="str">
        <f>VLOOKUP(A247,'PAI 2025 GPS rempl2)'!$A$4:$V$504,22,0)</f>
        <v>72-GRUPO DE TRABAJO DE ATENCION AL CIUDADANO</v>
      </c>
      <c r="N247" s="79"/>
      <c r="O247" s="79"/>
      <c r="P247" s="79"/>
      <c r="Q247" s="79"/>
      <c r="S247" s="78" t="s">
        <v>930</v>
      </c>
      <c r="T247" s="78" t="str">
        <f>VLOOKUP(A247,'PAI 2025 GPS rempl2)'!$A$3:$E$505,4,0)</f>
        <v>Actividad propia</v>
      </c>
      <c r="U247" s="79" t="s">
        <v>1517</v>
      </c>
      <c r="V247" s="30">
        <f>VLOOKUP(S247,'PAI 2025 GPS rempl2)'!$E$4:$P$504,12,0)</f>
        <v>10</v>
      </c>
      <c r="W247" s="145" t="e">
        <f>+(V247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48" spans="1:23" x14ac:dyDescent="0.25">
      <c r="A248" s="78" t="s">
        <v>932</v>
      </c>
      <c r="B248" s="78" t="str">
        <f>VLOOKUP(A248,'PAI 2025 GPS rempl2)'!$A$3:$E$505,4,0)</f>
        <v>Producto</v>
      </c>
      <c r="C248" s="79" t="s">
        <v>1517</v>
      </c>
      <c r="D248" s="79" t="s">
        <v>1525</v>
      </c>
      <c r="E248" s="79" t="s">
        <v>695</v>
      </c>
      <c r="F248" s="79" t="s">
        <v>10</v>
      </c>
      <c r="G248" s="79" t="str">
        <f>VLOOKUP(A248,'PAI 2025 GPS rempl2)'!$E$4:$L$504,8,0)</f>
        <v>C-3599-0200-0005-53105b</v>
      </c>
      <c r="H248" s="79" t="str">
        <f>VLOOKUP(A248,'PAI 2025 GPS rempl2)'!$A$4:$V$504,15,0)</f>
        <v>Programa de atención a la ciudadanía con enfoque diferencial implementado. (Informe de actividades realizadas )</v>
      </c>
      <c r="I248" s="79">
        <f>VLOOKUP(A248,'PAI 2025 GPS rempl2)'!$A$4:$V$504,17,0)</f>
        <v>1</v>
      </c>
      <c r="J248" s="79" t="str">
        <f>VLOOKUP(A248,'PAI 2025 GPS rempl2)'!$A$4:$V$504,18,0)</f>
        <v>Númerica</v>
      </c>
      <c r="K248" s="159">
        <f>VLOOKUP(A248,'PAI 2025 GPS rempl2)'!$A$4:$V$504,20,0)</f>
        <v>45691</v>
      </c>
      <c r="L248" s="159">
        <f>VLOOKUP(A248,'PAI 2025 GPS rempl2)'!$A$4:$V$504,21,0)</f>
        <v>45989</v>
      </c>
      <c r="M248" s="79" t="str">
        <f>VLOOKUP(A248,'PAI 2025 GPS rempl2)'!$A$4:$V$504,22,0)</f>
        <v>142-GRUPO DE TRABAJO DE SERVICIOS ADMINISTRATIVOS Y RECURSOS FÍSICOS;
20-OFICINA DE TECNOLOGÍA E INFORMÁTICA;
72-GRUPO DE TRABAJO DE ATENCION AL CIUDADANO</v>
      </c>
      <c r="N248" s="79" t="s">
        <v>1394</v>
      </c>
      <c r="O248" s="79" t="s">
        <v>1395</v>
      </c>
      <c r="P248" s="79">
        <v>0</v>
      </c>
      <c r="Q248" s="79" t="s">
        <v>1489</v>
      </c>
      <c r="S248" s="78" t="s">
        <v>932</v>
      </c>
      <c r="T248" s="78" t="str">
        <f>VLOOKUP(A248,'PAI 2025 GPS rempl2)'!$A$3:$E$505,4,0)</f>
        <v>Producto</v>
      </c>
      <c r="U248" s="79" t="s">
        <v>1517</v>
      </c>
      <c r="V248" s="30">
        <f>VLOOKUP(S248,'PAI 2025 GPS rempl2)'!$E$4:$P$504,12,0)</f>
        <v>25</v>
      </c>
      <c r="W248" s="143">
        <f>(V248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1.1210762331838564</v>
      </c>
    </row>
    <row r="249" spans="1:23" x14ac:dyDescent="0.25">
      <c r="A249" s="78" t="s">
        <v>934</v>
      </c>
      <c r="B249" s="78" t="str">
        <f>VLOOKUP(A249,'PAI 2025 GPS rempl2)'!$A$3:$E$505,4,0)</f>
        <v>Actividad propia</v>
      </c>
      <c r="C249" s="79" t="s">
        <v>1517</v>
      </c>
      <c r="D249" s="79" t="s">
        <v>1525</v>
      </c>
      <c r="E249" s="79" t="s">
        <v>695</v>
      </c>
      <c r="F249" s="79"/>
      <c r="G249" s="79" t="str">
        <f>VLOOKUP(A249,'PAI 2025 GPS rempl2)'!$E$4:$L$504,8,0)</f>
        <v>N/A</v>
      </c>
      <c r="H249" s="79" t="str">
        <f>VLOOKUP(A249,'PAI 2025 GPS rempl2)'!$A$4:$V$504,15,0)</f>
        <v>Identificar e intervenir los canales y servicios a los que se aplicará el enfoque diferencial (Documento con la propuesta de intervención de canales/servicios)</v>
      </c>
      <c r="I249" s="79">
        <f>VLOOKUP(A249,'PAI 2025 GPS rempl2)'!$A$4:$V$504,17,0)</f>
        <v>1</v>
      </c>
      <c r="J249" s="79" t="str">
        <f>VLOOKUP(A249,'PAI 2025 GPS rempl2)'!$A$4:$V$504,18,0)</f>
        <v>Númerica</v>
      </c>
      <c r="K249" s="159">
        <f>VLOOKUP(A249,'PAI 2025 GPS rempl2)'!$A$4:$V$504,20,0)</f>
        <v>45691</v>
      </c>
      <c r="L249" s="159">
        <f>VLOOKUP(A249,'PAI 2025 GPS rempl2)'!$A$4:$V$504,21,0)</f>
        <v>45730</v>
      </c>
      <c r="M249" s="79" t="str">
        <f>VLOOKUP(A249,'PAI 2025 GPS rempl2)'!$A$4:$V$504,22,0)</f>
        <v>72-GRUPO DE TRABAJO DE ATENCION AL CIUDADANO</v>
      </c>
      <c r="N249" s="79"/>
      <c r="O249" s="79"/>
      <c r="P249" s="79"/>
      <c r="Q249" s="79"/>
      <c r="S249" s="78" t="s">
        <v>934</v>
      </c>
      <c r="T249" s="78" t="str">
        <f>VLOOKUP(A249,'PAI 2025 GPS rempl2)'!$A$3:$E$505,4,0)</f>
        <v>Actividad propia</v>
      </c>
      <c r="U249" s="79" t="s">
        <v>1517</v>
      </c>
      <c r="V249" s="30">
        <f>VLOOKUP(S249,'PAI 2025 GPS rempl2)'!$E$4:$P$504,12,0)</f>
        <v>15</v>
      </c>
      <c r="W249" s="145" t="e">
        <f>+(V249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50" spans="1:23" x14ac:dyDescent="0.25">
      <c r="A250" s="78" t="s">
        <v>936</v>
      </c>
      <c r="B250" s="78" t="str">
        <f>VLOOKUP(A250,'PAI 2025 GPS rempl2)'!$A$3:$E$505,4,0)</f>
        <v>Actividad propia</v>
      </c>
      <c r="C250" s="79" t="s">
        <v>1517</v>
      </c>
      <c r="D250" s="79" t="s">
        <v>1525</v>
      </c>
      <c r="E250" s="79" t="s">
        <v>695</v>
      </c>
      <c r="F250" s="79"/>
      <c r="G250" s="79" t="str">
        <f>VLOOKUP(A250,'PAI 2025 GPS rempl2)'!$E$4:$L$504,8,0)</f>
        <v>N/A</v>
      </c>
      <c r="H250" s="79" t="str">
        <f>VLOOKUP(A250,'PAI 2025 GPS rempl2)'!$A$4:$V$504,15,0)</f>
        <v>Implementar la señalización inclusiva en otro lenguaje o idioma para los puntos priorizados de atención al ciudadano presenciales a nivel nacional (Informe de implementación)</v>
      </c>
      <c r="I250" s="79">
        <f>VLOOKUP(A250,'PAI 2025 GPS rempl2)'!$A$4:$V$504,17,0)</f>
        <v>1</v>
      </c>
      <c r="J250" s="79" t="str">
        <f>VLOOKUP(A250,'PAI 2025 GPS rempl2)'!$A$4:$V$504,18,0)</f>
        <v>Númerica</v>
      </c>
      <c r="K250" s="159">
        <f>VLOOKUP(A250,'PAI 2025 GPS rempl2)'!$A$4:$V$504,20,0)</f>
        <v>45734</v>
      </c>
      <c r="L250" s="159">
        <f>VLOOKUP(A250,'PAI 2025 GPS rempl2)'!$A$4:$V$504,21,0)</f>
        <v>45898</v>
      </c>
      <c r="M250" s="79" t="str">
        <f>VLOOKUP(A250,'PAI 2025 GPS rempl2)'!$A$4:$V$504,22,0)</f>
        <v>142-GRUPO DE TRABAJO DE SERVICIOS ADMINISTRATIVOS Y RECURSOS FÍSICOS;
72-GRUPO DE TRABAJO DE ATENCION AL CIUDADANO</v>
      </c>
      <c r="N250" s="79"/>
      <c r="O250" s="79"/>
      <c r="P250" s="79"/>
      <c r="Q250" s="79"/>
      <c r="S250" s="78" t="s">
        <v>936</v>
      </c>
      <c r="T250" s="78" t="str">
        <f>VLOOKUP(A250,'PAI 2025 GPS rempl2)'!$A$3:$E$505,4,0)</f>
        <v>Actividad propia</v>
      </c>
      <c r="U250" s="79" t="s">
        <v>1517</v>
      </c>
      <c r="V250" s="30">
        <f>VLOOKUP(S250,'PAI 2025 GPS rempl2)'!$E$4:$P$504,12,0)</f>
        <v>15</v>
      </c>
      <c r="W250" s="145" t="e">
        <f>+(V250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51" spans="1:23" x14ac:dyDescent="0.25">
      <c r="A251" s="78" t="s">
        <v>939</v>
      </c>
      <c r="B251" s="78" t="str">
        <f>VLOOKUP(A251,'PAI 2025 GPS rempl2)'!$A$3:$E$505,4,0)</f>
        <v>Actividad propia</v>
      </c>
      <c r="C251" s="79" t="s">
        <v>1517</v>
      </c>
      <c r="D251" s="79" t="s">
        <v>1525</v>
      </c>
      <c r="E251" s="79" t="s">
        <v>695</v>
      </c>
      <c r="F251" s="79"/>
      <c r="G251" s="79" t="str">
        <f>VLOOKUP(A251,'PAI 2025 GPS rempl2)'!$E$4:$L$504,8,0)</f>
        <v>N/A</v>
      </c>
      <c r="H251" s="79" t="str">
        <f>VLOOKUP(A251,'PAI 2025 GPS rempl2)'!$A$4:$V$504,15,0)</f>
        <v>Desarrolla jornada  con las entidades líderes en la atención incluyente y documentar las buenas prácticas en la materia (Documento de buenas prácticas identificadas)</v>
      </c>
      <c r="I251" s="79">
        <f>VLOOKUP(A251,'PAI 2025 GPS rempl2)'!$A$4:$V$504,17,0)</f>
        <v>1</v>
      </c>
      <c r="J251" s="79" t="str">
        <f>VLOOKUP(A251,'PAI 2025 GPS rempl2)'!$A$4:$V$504,18,0)</f>
        <v>Númerica</v>
      </c>
      <c r="K251" s="159">
        <f>VLOOKUP(A251,'PAI 2025 GPS rempl2)'!$A$4:$V$504,20,0)</f>
        <v>45748</v>
      </c>
      <c r="L251" s="159">
        <f>VLOOKUP(A251,'PAI 2025 GPS rempl2)'!$A$4:$V$504,21,0)</f>
        <v>45812</v>
      </c>
      <c r="M251" s="79" t="str">
        <f>VLOOKUP(A251,'PAI 2025 GPS rempl2)'!$A$4:$V$504,22,0)</f>
        <v>72-GRUPO DE TRABAJO DE ATENCION AL CIUDADANO</v>
      </c>
      <c r="N251" s="79"/>
      <c r="O251" s="79"/>
      <c r="P251" s="79"/>
      <c r="Q251" s="79"/>
      <c r="S251" s="78" t="s">
        <v>939</v>
      </c>
      <c r="T251" s="78" t="str">
        <f>VLOOKUP(A251,'PAI 2025 GPS rempl2)'!$A$3:$E$505,4,0)</f>
        <v>Actividad propia</v>
      </c>
      <c r="U251" s="79" t="s">
        <v>1517</v>
      </c>
      <c r="V251" s="30">
        <f>VLOOKUP(S251,'PAI 2025 GPS rempl2)'!$E$4:$P$504,12,0)</f>
        <v>20</v>
      </c>
      <c r="W251" s="145" t="e">
        <f>+(V251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52" spans="1:23" x14ac:dyDescent="0.25">
      <c r="A252" s="78" t="s">
        <v>941</v>
      </c>
      <c r="B252" s="78" t="e">
        <f>VLOOKUP(A252,'PAI 2025 GPS rempl2)'!$A$3:$E$505,4,0)</f>
        <v>#N/A</v>
      </c>
      <c r="C252" s="79" t="s">
        <v>1517</v>
      </c>
      <c r="D252" s="79" t="s">
        <v>1525</v>
      </c>
      <c r="E252" s="79" t="s">
        <v>695</v>
      </c>
      <c r="F252" s="79"/>
      <c r="G252" s="79" t="e">
        <f>VLOOKUP(A252,'PAI 2025 GPS rempl2)'!$E$4:$L$504,8,0)</f>
        <v>#N/A</v>
      </c>
      <c r="H252" s="79" t="e">
        <f>VLOOKUP(A252,'PAI 2025 GPS rempl2)'!$A$4:$V$504,15,0)</f>
        <v>#N/A</v>
      </c>
      <c r="I252" s="79" t="e">
        <f>VLOOKUP(A252,'PAI 2025 GPS rempl2)'!$A$4:$V$504,17,0)</f>
        <v>#N/A</v>
      </c>
      <c r="J252" s="79" t="e">
        <f>VLOOKUP(A252,'PAI 2025 GPS rempl2)'!$A$4:$V$504,18,0)</f>
        <v>#N/A</v>
      </c>
      <c r="K252" s="159" t="e">
        <f>VLOOKUP(A252,'PAI 2025 GPS rempl2)'!$A$4:$V$504,20,0)</f>
        <v>#N/A</v>
      </c>
      <c r="L252" s="159" t="e">
        <f>VLOOKUP(A252,'PAI 2025 GPS rempl2)'!$A$4:$V$504,21,0)</f>
        <v>#N/A</v>
      </c>
      <c r="M252" s="79" t="e">
        <f>VLOOKUP(A252,'PAI 2025 GPS rempl2)'!$A$4:$V$504,22,0)</f>
        <v>#N/A</v>
      </c>
      <c r="N252" s="79"/>
      <c r="O252" s="79"/>
      <c r="P252" s="79"/>
      <c r="Q252" s="79"/>
      <c r="S252" s="78" t="s">
        <v>941</v>
      </c>
      <c r="T252" s="78" t="e">
        <f>VLOOKUP(A252,'PAI 2025 GPS rempl2)'!$A$3:$E$505,4,0)</f>
        <v>#N/A</v>
      </c>
      <c r="U252" s="79" t="s">
        <v>1517</v>
      </c>
      <c r="V252" s="30" t="e">
        <f>VLOOKUP(S252,'PAI 2025 GPS rempl2)'!$E$4:$P$504,12,0)</f>
        <v>#N/A</v>
      </c>
      <c r="W252" s="145" t="e">
        <f>+(V252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53" spans="1:23" x14ac:dyDescent="0.25">
      <c r="A253" s="78" t="s">
        <v>943</v>
      </c>
      <c r="B253" s="78" t="str">
        <f>VLOOKUP(A253,'PAI 2025 GPS rempl2)'!$A$3:$E$505,4,0)</f>
        <v>Actividad propia</v>
      </c>
      <c r="C253" s="79" t="s">
        <v>1517</v>
      </c>
      <c r="D253" s="79" t="s">
        <v>1525</v>
      </c>
      <c r="E253" s="79" t="s">
        <v>695</v>
      </c>
      <c r="F253" s="79"/>
      <c r="G253" s="79" t="str">
        <f>VLOOKUP(A253,'PAI 2025 GPS rempl2)'!$E$4:$L$504,8,0)</f>
        <v>N/A</v>
      </c>
      <c r="H253" s="79" t="str">
        <f>VLOOKUP(A253,'PAI 2025 GPS rempl2)'!$A$4:$V$504,15,0)</f>
        <v>Implementar fase 2 del traductor interactivo  (Adquisición pantalla y en funcionamiento)</v>
      </c>
      <c r="I253" s="79">
        <f>VLOOKUP(A253,'PAI 2025 GPS rempl2)'!$A$4:$V$504,17,0)</f>
        <v>1</v>
      </c>
      <c r="J253" s="79" t="str">
        <f>VLOOKUP(A253,'PAI 2025 GPS rempl2)'!$A$4:$V$504,18,0)</f>
        <v>Númerica</v>
      </c>
      <c r="K253" s="159">
        <f>VLOOKUP(A253,'PAI 2025 GPS rempl2)'!$A$4:$V$504,20,0)</f>
        <v>45828</v>
      </c>
      <c r="L253" s="159">
        <f>VLOOKUP(A253,'PAI 2025 GPS rempl2)'!$A$4:$V$504,21,0)</f>
        <v>45989</v>
      </c>
      <c r="M253" s="79" t="str">
        <f>VLOOKUP(A253,'PAI 2025 GPS rempl2)'!$A$4:$V$504,22,0)</f>
        <v>20-OFICINA DE TECNOLOGÍA E INFORMÁTICA;
72-GRUPO DE TRABAJO DE ATENCION AL CIUDADANO</v>
      </c>
      <c r="N253" s="79"/>
      <c r="O253" s="79"/>
      <c r="P253" s="79"/>
      <c r="Q253" s="79"/>
      <c r="S253" s="78" t="s">
        <v>943</v>
      </c>
      <c r="T253" s="78" t="str">
        <f>VLOOKUP(A253,'PAI 2025 GPS rempl2)'!$A$3:$E$505,4,0)</f>
        <v>Actividad propia</v>
      </c>
      <c r="U253" s="79" t="s">
        <v>1517</v>
      </c>
      <c r="V253" s="30">
        <f>VLOOKUP(S253,'PAI 2025 GPS rempl2)'!$E$4:$P$504,12,0)</f>
        <v>50</v>
      </c>
      <c r="W253" s="145" t="e">
        <f>+(V253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54" spans="1:23" x14ac:dyDescent="0.25">
      <c r="A254" s="78" t="s">
        <v>945</v>
      </c>
      <c r="B254" s="78" t="str">
        <f>VLOOKUP(A254,'PAI 2025 GPS rempl2)'!$A$3:$E$505,4,0)</f>
        <v>Producto</v>
      </c>
      <c r="C254" s="79" t="s">
        <v>1517</v>
      </c>
      <c r="D254" s="79" t="s">
        <v>1525</v>
      </c>
      <c r="E254" s="79" t="s">
        <v>695</v>
      </c>
      <c r="F254" s="79" t="s">
        <v>59</v>
      </c>
      <c r="G254" s="79" t="str">
        <f>VLOOKUP(A254,'PAI 2025 GPS rempl2)'!$E$4:$L$504,8,0)</f>
        <v>C-3599-0200-0005-53105b</v>
      </c>
      <c r="H254" s="79" t="str">
        <f>VLOOKUP(A254,'PAI 2025 GPS rempl2)'!$A$4:$V$504,15,0)</f>
        <v>Estrategia de promoción de la participación ciudadana en la SIC, formulada e implementada  (Informe de actividades realizadas )</v>
      </c>
      <c r="I254" s="79">
        <f>VLOOKUP(A254,'PAI 2025 GPS rempl2)'!$A$4:$V$504,17,0)</f>
        <v>30</v>
      </c>
      <c r="J254" s="79" t="str">
        <f>VLOOKUP(A254,'PAI 2025 GPS rempl2)'!$A$4:$V$504,18,0)</f>
        <v>Porcentual</v>
      </c>
      <c r="K254" s="159">
        <f>VLOOKUP(A254,'PAI 2025 GPS rempl2)'!$A$4:$V$504,20,0)</f>
        <v>45672</v>
      </c>
      <c r="L254" s="159">
        <f>VLOOKUP(A254,'PAI 2025 GPS rempl2)'!$A$4:$V$504,21,0)</f>
        <v>46006</v>
      </c>
      <c r="M254" s="79" t="str">
        <f>VLOOKUP(A254,'PAI 2025 GPS rempl2)'!$A$4:$V$504,22,0)</f>
        <v>72-GRUPO DE TRABAJO DE ATENCION AL CIUDADANO</v>
      </c>
      <c r="N254" s="79" t="s">
        <v>1731</v>
      </c>
      <c r="O254" s="79" t="s">
        <v>1389</v>
      </c>
      <c r="P254" s="79" t="s">
        <v>1555</v>
      </c>
      <c r="Q254" s="79" t="s">
        <v>1487</v>
      </c>
      <c r="S254" s="78" t="s">
        <v>945</v>
      </c>
      <c r="T254" s="78" t="str">
        <f>VLOOKUP(A254,'PAI 2025 GPS rempl2)'!$A$3:$E$505,4,0)</f>
        <v>Producto</v>
      </c>
      <c r="U254" s="79" t="s">
        <v>1517</v>
      </c>
      <c r="V254" s="30">
        <f>VLOOKUP(S254,'PAI 2025 GPS rempl2)'!$E$4:$P$504,12,0)</f>
        <v>20</v>
      </c>
      <c r="W254" s="143">
        <f>(V254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255" spans="1:23" x14ac:dyDescent="0.25">
      <c r="A255" s="78" t="s">
        <v>947</v>
      </c>
      <c r="B255" s="78" t="str">
        <f>VLOOKUP(A255,'PAI 2025 GPS rempl2)'!$A$3:$E$505,4,0)</f>
        <v>Actividad propia</v>
      </c>
      <c r="C255" s="79" t="s">
        <v>1517</v>
      </c>
      <c r="D255" s="79" t="s">
        <v>1525</v>
      </c>
      <c r="E255" s="79" t="s">
        <v>695</v>
      </c>
      <c r="F255" s="79"/>
      <c r="G255" s="79" t="str">
        <f>VLOOKUP(A255,'PAI 2025 GPS rempl2)'!$E$4:$L$504,8,0)</f>
        <v>N/A</v>
      </c>
      <c r="H255" s="79" t="str">
        <f>VLOOKUP(A255,'PAI 2025 GPS rempl2)'!$A$4:$V$504,15,0)</f>
        <v>Diseñar la estrategia de participación ciudadanía SIC 2025 que incluya el plan detrabajo para su ejecución (Documento de estrategia)</v>
      </c>
      <c r="I255" s="79">
        <f>VLOOKUP(A255,'PAI 2025 GPS rempl2)'!$A$4:$V$504,17,0)</f>
        <v>1</v>
      </c>
      <c r="J255" s="79" t="str">
        <f>VLOOKUP(A255,'PAI 2025 GPS rempl2)'!$A$4:$V$504,18,0)</f>
        <v>Númerica</v>
      </c>
      <c r="K255" s="159">
        <f>VLOOKUP(A255,'PAI 2025 GPS rempl2)'!$A$4:$V$504,20,0)</f>
        <v>45672</v>
      </c>
      <c r="L255" s="159">
        <f>VLOOKUP(A255,'PAI 2025 GPS rempl2)'!$A$4:$V$504,21,0)</f>
        <v>45706</v>
      </c>
      <c r="M255" s="79" t="str">
        <f>VLOOKUP(A255,'PAI 2025 GPS rempl2)'!$A$4:$V$504,22,0)</f>
        <v>72-GRUPO DE TRABAJO DE ATENCION AL CIUDADANO</v>
      </c>
      <c r="N255" s="79"/>
      <c r="O255" s="79"/>
      <c r="P255" s="79"/>
      <c r="Q255" s="79"/>
      <c r="S255" s="78" t="s">
        <v>947</v>
      </c>
      <c r="T255" s="78" t="str">
        <f>VLOOKUP(A255,'PAI 2025 GPS rempl2)'!$A$3:$E$505,4,0)</f>
        <v>Actividad propia</v>
      </c>
      <c r="U255" s="79" t="s">
        <v>1517</v>
      </c>
      <c r="V255" s="30">
        <f>VLOOKUP(S255,'PAI 2025 GPS rempl2)'!$E$4:$P$504,12,0)</f>
        <v>25</v>
      </c>
      <c r="W255" s="145" t="e">
        <f>+(V255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56" spans="1:23" x14ac:dyDescent="0.25">
      <c r="A256" s="78" t="s">
        <v>949</v>
      </c>
      <c r="B256" s="78" t="str">
        <f>VLOOKUP(A256,'PAI 2025 GPS rempl2)'!$A$3:$E$505,4,0)</f>
        <v>Actividad propia</v>
      </c>
      <c r="C256" s="79" t="s">
        <v>1517</v>
      </c>
      <c r="D256" s="79" t="s">
        <v>1525</v>
      </c>
      <c r="E256" s="79" t="s">
        <v>695</v>
      </c>
      <c r="F256" s="79"/>
      <c r="G256" s="79" t="str">
        <f>VLOOKUP(A256,'PAI 2025 GPS rempl2)'!$E$4:$L$504,8,0)</f>
        <v>N/A</v>
      </c>
      <c r="H256" s="79" t="str">
        <f>VLOOKUP(A256,'PAI 2025 GPS rempl2)'!$A$4:$V$504,15,0)</f>
        <v>Comunicar a los grupos de valor la Estrategia de participación ciudadana diseñada  (Capturas de pantalla de la divulgación en la página web y redes sociales)</v>
      </c>
      <c r="I256" s="79">
        <f>VLOOKUP(A256,'PAI 2025 GPS rempl2)'!$A$4:$V$504,17,0)</f>
        <v>1</v>
      </c>
      <c r="J256" s="79" t="str">
        <f>VLOOKUP(A256,'PAI 2025 GPS rempl2)'!$A$4:$V$504,18,0)</f>
        <v>Númerica</v>
      </c>
      <c r="K256" s="159">
        <f>VLOOKUP(A256,'PAI 2025 GPS rempl2)'!$A$4:$V$504,20,0)</f>
        <v>45707</v>
      </c>
      <c r="L256" s="159">
        <f>VLOOKUP(A256,'PAI 2025 GPS rempl2)'!$A$4:$V$504,21,0)</f>
        <v>45716</v>
      </c>
      <c r="M256" s="79" t="str">
        <f>VLOOKUP(A256,'PAI 2025 GPS rempl2)'!$A$4:$V$504,22,0)</f>
        <v>72-GRUPO DE TRABAJO DE ATENCION AL CIUDADANO</v>
      </c>
      <c r="N256" s="79"/>
      <c r="O256" s="79"/>
      <c r="P256" s="79"/>
      <c r="Q256" s="79"/>
      <c r="S256" s="78" t="s">
        <v>949</v>
      </c>
      <c r="T256" s="78" t="str">
        <f>VLOOKUP(A256,'PAI 2025 GPS rempl2)'!$A$3:$E$505,4,0)</f>
        <v>Actividad propia</v>
      </c>
      <c r="U256" s="79" t="s">
        <v>1517</v>
      </c>
      <c r="V256" s="30">
        <f>VLOOKUP(S256,'PAI 2025 GPS rempl2)'!$E$4:$P$504,12,0)</f>
        <v>20</v>
      </c>
      <c r="W256" s="145" t="e">
        <f>+(V256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57" spans="1:23" x14ac:dyDescent="0.25">
      <c r="A257" s="78" t="s">
        <v>951</v>
      </c>
      <c r="B257" s="78" t="str">
        <f>VLOOKUP(A257,'PAI 2025 GPS rempl2)'!$A$3:$E$505,4,0)</f>
        <v>Actividad propia</v>
      </c>
      <c r="C257" s="79" t="s">
        <v>1517</v>
      </c>
      <c r="D257" s="79" t="s">
        <v>1525</v>
      </c>
      <c r="E257" s="79" t="s">
        <v>695</v>
      </c>
      <c r="F257" s="79"/>
      <c r="G257" s="79" t="str">
        <f>VLOOKUP(A257,'PAI 2025 GPS rempl2)'!$E$4:$L$504,8,0)</f>
        <v>N/A</v>
      </c>
      <c r="H257" s="79" t="str">
        <f>VLOOKUP(A257,'PAI 2025 GPS rempl2)'!$A$4:$V$504,15,0)</f>
        <v>Ejecutar el plan de trabajo de la estrategia  (Informe trimestral de seguimiento elaborado)</v>
      </c>
      <c r="I257" s="79">
        <f>VLOOKUP(A257,'PAI 2025 GPS rempl2)'!$A$4:$V$504,17,0)</f>
        <v>100</v>
      </c>
      <c r="J257" s="79" t="str">
        <f>VLOOKUP(A257,'PAI 2025 GPS rempl2)'!$A$4:$V$504,18,0)</f>
        <v>Porcentual</v>
      </c>
      <c r="K257" s="159">
        <f>VLOOKUP(A257,'PAI 2025 GPS rempl2)'!$A$4:$V$504,20,0)</f>
        <v>45719</v>
      </c>
      <c r="L257" s="159">
        <f>VLOOKUP(A257,'PAI 2025 GPS rempl2)'!$A$4:$V$504,21,0)</f>
        <v>45975</v>
      </c>
      <c r="M257" s="79" t="str">
        <f>VLOOKUP(A257,'PAI 2025 GPS rempl2)'!$A$4:$V$504,22,0)</f>
        <v>72-GRUPO DE TRABAJO DE ATENCION AL CIUDADANO</v>
      </c>
      <c r="N257" s="79"/>
      <c r="O257" s="79"/>
      <c r="P257" s="79"/>
      <c r="Q257" s="79"/>
      <c r="S257" s="78" t="s">
        <v>951</v>
      </c>
      <c r="T257" s="78" t="str">
        <f>VLOOKUP(A257,'PAI 2025 GPS rempl2)'!$A$3:$E$505,4,0)</f>
        <v>Actividad propia</v>
      </c>
      <c r="U257" s="79" t="s">
        <v>1517</v>
      </c>
      <c r="V257" s="30">
        <f>VLOOKUP(S257,'PAI 2025 GPS rempl2)'!$E$4:$P$504,12,0)</f>
        <v>30</v>
      </c>
      <c r="W257" s="145" t="e">
        <f>+(V257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58" spans="1:23" x14ac:dyDescent="0.25">
      <c r="A258" s="78" t="s">
        <v>952</v>
      </c>
      <c r="B258" s="78" t="str">
        <f>VLOOKUP(A258,'PAI 2025 GPS rempl2)'!$A$3:$E$505,4,0)</f>
        <v>Actividad propia</v>
      </c>
      <c r="C258" s="79" t="s">
        <v>1517</v>
      </c>
      <c r="D258" s="79" t="s">
        <v>1525</v>
      </c>
      <c r="E258" s="79" t="s">
        <v>695</v>
      </c>
      <c r="F258" s="79"/>
      <c r="G258" s="79" t="str">
        <f>VLOOKUP(A258,'PAI 2025 GPS rempl2)'!$E$4:$L$504,8,0)</f>
        <v>N/A</v>
      </c>
      <c r="H258" s="79" t="str">
        <f>VLOOKUP(A258,'PAI 2025 GPS rempl2)'!$A$4:$V$504,15,0)</f>
        <v>Elaborar y publicar informe con el resultado de la implementación de la estrategia de participación ciudadana (Informe publicado en el página web)</v>
      </c>
      <c r="I258" s="79">
        <f>VLOOKUP(A258,'PAI 2025 GPS rempl2)'!$A$4:$V$504,17,0)</f>
        <v>1</v>
      </c>
      <c r="J258" s="79" t="str">
        <f>VLOOKUP(A258,'PAI 2025 GPS rempl2)'!$A$4:$V$504,18,0)</f>
        <v>Númerica</v>
      </c>
      <c r="K258" s="159">
        <f>VLOOKUP(A258,'PAI 2025 GPS rempl2)'!$A$4:$V$504,20,0)</f>
        <v>45992</v>
      </c>
      <c r="L258" s="159">
        <f>VLOOKUP(A258,'PAI 2025 GPS rempl2)'!$A$4:$V$504,21,0)</f>
        <v>46006</v>
      </c>
      <c r="M258" s="79" t="str">
        <f>VLOOKUP(A258,'PAI 2025 GPS rempl2)'!$A$4:$V$504,22,0)</f>
        <v>72-GRUPO DE TRABAJO DE ATENCION AL CIUDADANO</v>
      </c>
      <c r="N258" s="79"/>
      <c r="O258" s="79"/>
      <c r="P258" s="79"/>
      <c r="Q258" s="79"/>
      <c r="S258" s="78" t="s">
        <v>952</v>
      </c>
      <c r="T258" s="78" t="str">
        <f>VLOOKUP(A258,'PAI 2025 GPS rempl2)'!$A$3:$E$505,4,0)</f>
        <v>Actividad propia</v>
      </c>
      <c r="U258" s="79" t="s">
        <v>1517</v>
      </c>
      <c r="V258" s="30">
        <f>VLOOKUP(S258,'PAI 2025 GPS rempl2)'!$E$4:$P$504,12,0)</f>
        <v>25</v>
      </c>
      <c r="W258" s="145" t="e">
        <f>+(V258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59" spans="1:23" x14ac:dyDescent="0.25">
      <c r="A259" s="78" t="s">
        <v>955</v>
      </c>
      <c r="B259" s="78" t="str">
        <f>VLOOKUP(A259,'PAI 2025 GPS rempl2)'!$A$3:$E$505,4,0)</f>
        <v>Producto</v>
      </c>
      <c r="C259" s="79" t="s">
        <v>1517</v>
      </c>
      <c r="D259" s="79" t="s">
        <v>1521</v>
      </c>
      <c r="E259" s="79" t="s">
        <v>614</v>
      </c>
      <c r="F259" s="79" t="s">
        <v>12</v>
      </c>
      <c r="G259" s="79" t="str">
        <f>VLOOKUP(A259,'PAI 2025 GPS rempl2)'!$E$4:$L$504,8,0)</f>
        <v>FUNCIONAMIENTO</v>
      </c>
      <c r="H259" s="79" t="str">
        <f>VLOOKUP(A259,'PAI 2025 GPS rempl2)'!$A$4:$V$504,15,0)</f>
        <v>Capacitaciones externas de acompañamiento a los operadores comunitarios respecto del Régimen diferencial de protección de usuarios, realizadas (Soportes de desarrollo de capacitaciones (Presentación  y/o listas asistencia  y/o fotos)</v>
      </c>
      <c r="I259" s="79">
        <f>VLOOKUP(A259,'PAI 2025 GPS rempl2)'!$A$4:$V$504,17,0)</f>
        <v>10</v>
      </c>
      <c r="J259" s="79" t="str">
        <f>VLOOKUP(A259,'PAI 2025 GPS rempl2)'!$A$4:$V$504,18,0)</f>
        <v>Númerica</v>
      </c>
      <c r="K259" s="159">
        <f>VLOOKUP(A259,'PAI 2025 GPS rempl2)'!$A$4:$V$504,20,0)</f>
        <v>45672</v>
      </c>
      <c r="L259" s="159">
        <f>VLOOKUP(A259,'PAI 2025 GPS rempl2)'!$A$4:$V$504,21,0)</f>
        <v>46006</v>
      </c>
      <c r="M259" s="79" t="str">
        <f>VLOOKUP(A259,'PAI 2025 GPS rempl2)'!$A$4:$V$504,22,0)</f>
        <v>3200-DIRECCIÓN DE INVESTIGACIONES DE PROTECCIÓN DE USUARIOS DE SERVICIOS DE COMUNICACIONES</v>
      </c>
      <c r="N259" s="79" t="s">
        <v>1390</v>
      </c>
      <c r="O259" s="79" t="s">
        <v>1391</v>
      </c>
      <c r="P259" s="79" t="s">
        <v>1556</v>
      </c>
      <c r="Q259" s="79" t="s">
        <v>1487</v>
      </c>
      <c r="S259" s="78" t="s">
        <v>955</v>
      </c>
      <c r="T259" s="78" t="str">
        <f>VLOOKUP(A259,'PAI 2025 GPS rempl2)'!$A$3:$E$505,4,0)</f>
        <v>Producto</v>
      </c>
      <c r="U259" s="79" t="s">
        <v>1517</v>
      </c>
      <c r="V259" s="30">
        <f>VLOOKUP(S259,'PAI 2025 GPS rempl2)'!$E$4:$P$504,12,0)</f>
        <v>50</v>
      </c>
      <c r="W259" s="143">
        <f>(V259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row>
    <row r="260" spans="1:23" x14ac:dyDescent="0.25">
      <c r="A260" s="78" t="s">
        <v>958</v>
      </c>
      <c r="B260" s="78" t="str">
        <f>VLOOKUP(A260,'PAI 2025 GPS rempl2)'!$A$3:$E$505,4,0)</f>
        <v>Actividad propia</v>
      </c>
      <c r="C260" s="79" t="s">
        <v>1517</v>
      </c>
      <c r="D260" s="79" t="s">
        <v>1521</v>
      </c>
      <c r="E260" s="79" t="s">
        <v>614</v>
      </c>
      <c r="F260" s="79"/>
      <c r="G260" s="79" t="str">
        <f>VLOOKUP(A260,'PAI 2025 GPS rempl2)'!$E$4:$L$504,8,0)</f>
        <v>N/A</v>
      </c>
      <c r="H260" s="79" t="str">
        <f>VLOOKUP(A260,'PAI 2025 GPS rempl2)'!$A$4:$V$504,15,0)</f>
        <v>Definir el plan de trabajo de las capacitaciones a realizar (Temas y lugares donde se realizarán las capacitaciones) (Acta de reunión)</v>
      </c>
      <c r="I260" s="79">
        <f>VLOOKUP(A260,'PAI 2025 GPS rempl2)'!$A$4:$V$504,17,0)</f>
        <v>1</v>
      </c>
      <c r="J260" s="79" t="str">
        <f>VLOOKUP(A260,'PAI 2025 GPS rempl2)'!$A$4:$V$504,18,0)</f>
        <v>Númerica</v>
      </c>
      <c r="K260" s="159">
        <f>VLOOKUP(A260,'PAI 2025 GPS rempl2)'!$A$4:$V$504,20,0)</f>
        <v>45672</v>
      </c>
      <c r="L260" s="159">
        <f>VLOOKUP(A260,'PAI 2025 GPS rempl2)'!$A$4:$V$504,21,0)</f>
        <v>45702</v>
      </c>
      <c r="M260" s="79" t="str">
        <f>VLOOKUP(A260,'PAI 2025 GPS rempl2)'!$A$4:$V$504,22,0)</f>
        <v>3200-DIRECCIÓN DE INVESTIGACIONES DE PROTECCIÓN DE USUARIOS DE SERVICIOS DE COMUNICACIONES</v>
      </c>
      <c r="N260" s="79"/>
      <c r="O260" s="79"/>
      <c r="P260" s="79"/>
      <c r="Q260" s="79"/>
      <c r="S260" s="78" t="s">
        <v>958</v>
      </c>
      <c r="T260" s="78" t="str">
        <f>VLOOKUP(A260,'PAI 2025 GPS rempl2)'!$A$3:$E$505,4,0)</f>
        <v>Actividad propia</v>
      </c>
      <c r="U260" s="79" t="s">
        <v>1517</v>
      </c>
      <c r="V260" s="30">
        <f>VLOOKUP(S260,'PAI 2025 GPS rempl2)'!$E$4:$P$504,12,0)</f>
        <v>50</v>
      </c>
      <c r="W260" s="145" t="e">
        <f>+(V260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61" spans="1:23" x14ac:dyDescent="0.25">
      <c r="A261" s="78" t="s">
        <v>960</v>
      </c>
      <c r="B261" s="78" t="str">
        <f>VLOOKUP(A261,'PAI 2025 GPS rempl2)'!$A$3:$E$505,4,0)</f>
        <v>Actividad propia</v>
      </c>
      <c r="C261" s="79" t="s">
        <v>1517</v>
      </c>
      <c r="D261" s="79" t="s">
        <v>1521</v>
      </c>
      <c r="E261" s="79" t="s">
        <v>614</v>
      </c>
      <c r="F261" s="79"/>
      <c r="G261" s="79" t="str">
        <f>VLOOKUP(A261,'PAI 2025 GPS rempl2)'!$E$4:$L$504,8,0)</f>
        <v>N/A</v>
      </c>
      <c r="H261" s="79" t="str">
        <f>VLOOKUP(A261,'PAI 2025 GPS rempl2)'!$A$4:$V$504,15,0)</f>
        <v>Realizar las jornadas de capacitación (Soportes de desarrollo de capacitaciones (Presentación  y/o listas asistencia  y/o fotos)</v>
      </c>
      <c r="I261" s="79">
        <f>VLOOKUP(A261,'PAI 2025 GPS rempl2)'!$A$4:$V$504,17,0)</f>
        <v>10</v>
      </c>
      <c r="J261" s="79" t="str">
        <f>VLOOKUP(A261,'PAI 2025 GPS rempl2)'!$A$4:$V$504,18,0)</f>
        <v>Númerica</v>
      </c>
      <c r="K261" s="159">
        <f>VLOOKUP(A261,'PAI 2025 GPS rempl2)'!$A$4:$V$504,20,0)</f>
        <v>45705</v>
      </c>
      <c r="L261" s="159">
        <f>VLOOKUP(A261,'PAI 2025 GPS rempl2)'!$A$4:$V$504,21,0)</f>
        <v>46006</v>
      </c>
      <c r="M261" s="79" t="str">
        <f>VLOOKUP(A261,'PAI 2025 GPS rempl2)'!$A$4:$V$504,22,0)</f>
        <v>3200-DIRECCIÓN DE INVESTIGACIONES DE PROTECCIÓN DE USUARIOS DE SERVICIOS DE COMUNICACIONES</v>
      </c>
      <c r="N261" s="79"/>
      <c r="O261" s="79"/>
      <c r="P261" s="79"/>
      <c r="Q261" s="79"/>
      <c r="S261" s="78" t="s">
        <v>960</v>
      </c>
      <c r="T261" s="78" t="str">
        <f>VLOOKUP(A261,'PAI 2025 GPS rempl2)'!$A$3:$E$505,4,0)</f>
        <v>Actividad propia</v>
      </c>
      <c r="U261" s="79" t="s">
        <v>1517</v>
      </c>
      <c r="V261" s="30">
        <f>VLOOKUP(S261,'PAI 2025 GPS rempl2)'!$E$4:$P$504,12,0)</f>
        <v>50</v>
      </c>
      <c r="W261" s="145" t="e">
        <f>+(V261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62" spans="1:23" x14ac:dyDescent="0.25">
      <c r="A262" s="78" t="s">
        <v>961</v>
      </c>
      <c r="B262" s="78" t="str">
        <f>VLOOKUP(A262,'PAI 2025 GPS rempl2)'!$A$3:$E$505,4,0)</f>
        <v>Producto</v>
      </c>
      <c r="C262" s="79" t="s">
        <v>1517</v>
      </c>
      <c r="D262" s="79" t="s">
        <v>1521</v>
      </c>
      <c r="E262" s="79" t="s">
        <v>614</v>
      </c>
      <c r="F262" s="79" t="s">
        <v>9</v>
      </c>
      <c r="G262" s="79" t="str">
        <f>VLOOKUP(A262,'PAI 2025 GPS rempl2)'!$E$4:$L$504,8,0)</f>
        <v>FUNCIONAMIENTO</v>
      </c>
      <c r="H262" s="79" t="str">
        <f>VLOOKUP(A262,'PAI 2025 GPS rempl2)'!$A$4:$V$504,15,0)</f>
        <v>Recursos de reposición decididos en 6 meses o menos ( Listado definitivo realizado).</v>
      </c>
      <c r="I262" s="79">
        <f>VLOOKUP(A262,'PAI 2025 GPS rempl2)'!$A$4:$V$504,17,0)</f>
        <v>80</v>
      </c>
      <c r="J262" s="79" t="str">
        <f>VLOOKUP(A262,'PAI 2025 GPS rempl2)'!$A$4:$V$504,18,0)</f>
        <v>Porcentual</v>
      </c>
      <c r="K262" s="159">
        <f>VLOOKUP(A262,'PAI 2025 GPS rempl2)'!$A$4:$V$504,20,0)</f>
        <v>45659</v>
      </c>
      <c r="L262" s="159">
        <f>VLOOKUP(A262,'PAI 2025 GPS rempl2)'!$A$4:$V$504,21,0)</f>
        <v>46021</v>
      </c>
      <c r="M262" s="79" t="str">
        <f>VLOOKUP(A262,'PAI 2025 GPS rempl2)'!$A$4:$V$504,22,0)</f>
        <v>3200-DIRECCIÓN DE INVESTIGACIONES DE PROTECCIÓN DE USUARIOS DE SERVICIOS DE COMUNICACIONES</v>
      </c>
      <c r="N262" s="79" t="s">
        <v>1396</v>
      </c>
      <c r="O262" s="79" t="s">
        <v>1434</v>
      </c>
      <c r="P262" s="79">
        <v>0</v>
      </c>
      <c r="Q262" s="79" t="s">
        <v>1487</v>
      </c>
      <c r="S262" s="78" t="s">
        <v>961</v>
      </c>
      <c r="T262" s="78" t="str">
        <f>VLOOKUP(A262,'PAI 2025 GPS rempl2)'!$A$3:$E$505,4,0)</f>
        <v>Producto</v>
      </c>
      <c r="U262" s="79" t="s">
        <v>1517</v>
      </c>
      <c r="V262" s="30">
        <f>VLOOKUP(S262,'PAI 2025 GPS rempl2)'!$E$4:$P$504,12,0)</f>
        <v>50</v>
      </c>
      <c r="W262" s="143">
        <f>(V262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row>
    <row r="263" spans="1:23" x14ac:dyDescent="0.25">
      <c r="A263" s="78" t="s">
        <v>963</v>
      </c>
      <c r="B263" s="78" t="str">
        <f>VLOOKUP(A263,'PAI 2025 GPS rempl2)'!$A$3:$E$505,4,0)</f>
        <v>Actividad propia</v>
      </c>
      <c r="C263" s="79" t="s">
        <v>1517</v>
      </c>
      <c r="D263" s="79" t="s">
        <v>1521</v>
      </c>
      <c r="E263" s="79" t="s">
        <v>614</v>
      </c>
      <c r="F263" s="79"/>
      <c r="G263" s="79" t="str">
        <f>VLOOKUP(A263,'PAI 2025 GPS rempl2)'!$E$4:$L$504,8,0)</f>
        <v>N/A</v>
      </c>
      <c r="H263" s="79" t="str">
        <f>VLOOKUP(A263,'PAI 2025 GPS rempl2)'!$A$4:$V$504,15,0)</f>
        <v>Realizar un inventario que identifique los recursos de reposición radicados entre el 15 de agosto de 2024 y el 15 de enero de 2025, incluyendo la información necesaria para verificar su cumplimiento (Listado con celdas definidas)</v>
      </c>
      <c r="I263" s="79">
        <f>VLOOKUP(A263,'PAI 2025 GPS rempl2)'!$A$4:$V$504,17,0)</f>
        <v>1</v>
      </c>
      <c r="J263" s="79" t="str">
        <f>VLOOKUP(A263,'PAI 2025 GPS rempl2)'!$A$4:$V$504,18,0)</f>
        <v>Númerica</v>
      </c>
      <c r="K263" s="159">
        <f>VLOOKUP(A263,'PAI 2025 GPS rempl2)'!$A$4:$V$504,20,0)</f>
        <v>45659</v>
      </c>
      <c r="L263" s="159">
        <f>VLOOKUP(A263,'PAI 2025 GPS rempl2)'!$A$4:$V$504,21,0)</f>
        <v>45730</v>
      </c>
      <c r="M263" s="79" t="str">
        <f>VLOOKUP(A263,'PAI 2025 GPS rempl2)'!$A$4:$V$504,22,0)</f>
        <v>3200-DIRECCIÓN DE INVESTIGACIONES DE PROTECCIÓN DE USUARIOS DE SERVICIOS DE COMUNICACIONES</v>
      </c>
      <c r="N263" s="79"/>
      <c r="O263" s="79"/>
      <c r="P263" s="79"/>
      <c r="Q263" s="79"/>
      <c r="S263" s="78" t="s">
        <v>963</v>
      </c>
      <c r="T263" s="78" t="str">
        <f>VLOOKUP(A263,'PAI 2025 GPS rempl2)'!$A$3:$E$505,4,0)</f>
        <v>Actividad propia</v>
      </c>
      <c r="U263" s="79" t="s">
        <v>1517</v>
      </c>
      <c r="V263" s="30">
        <f>VLOOKUP(S263,'PAI 2025 GPS rempl2)'!$E$4:$P$504,12,0)</f>
        <v>25</v>
      </c>
      <c r="W263" s="145" t="e">
        <f>+(V263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64" spans="1:23" x14ac:dyDescent="0.25">
      <c r="A264" s="78" t="s">
        <v>965</v>
      </c>
      <c r="B264" s="78" t="str">
        <f>VLOOKUP(A264,'PAI 2025 GPS rempl2)'!$A$3:$E$505,4,0)</f>
        <v>Actividad propia</v>
      </c>
      <c r="C264" s="79" t="s">
        <v>1517</v>
      </c>
      <c r="D264" s="79" t="s">
        <v>1521</v>
      </c>
      <c r="E264" s="79" t="s">
        <v>614</v>
      </c>
      <c r="F264" s="79"/>
      <c r="G264" s="79" t="str">
        <f>VLOOKUP(A264,'PAI 2025 GPS rempl2)'!$E$4:$L$504,8,0)</f>
        <v>N/A</v>
      </c>
      <c r="H264" s="79" t="str">
        <f>VLOOKUP(A264,'PAI 2025 GPS rempl2)'!$A$4:$V$504,15,0)</f>
        <v>Actualizar periodicamente el listado, incorporando los recursos de reposición ingresados desde el 15 de enero hasta el 30 de junio de 2025.  (Listado)</v>
      </c>
      <c r="I264" s="79">
        <f>VLOOKUP(A264,'PAI 2025 GPS rempl2)'!$A$4:$V$504,17,0)</f>
        <v>1</v>
      </c>
      <c r="J264" s="79" t="str">
        <f>VLOOKUP(A264,'PAI 2025 GPS rempl2)'!$A$4:$V$504,18,0)</f>
        <v>Númerica</v>
      </c>
      <c r="K264" s="159">
        <f>VLOOKUP(A264,'PAI 2025 GPS rempl2)'!$A$4:$V$504,20,0)</f>
        <v>45659</v>
      </c>
      <c r="L264" s="159">
        <f>VLOOKUP(A264,'PAI 2025 GPS rempl2)'!$A$4:$V$504,21,0)</f>
        <v>45853</v>
      </c>
      <c r="M264" s="79" t="str">
        <f>VLOOKUP(A264,'PAI 2025 GPS rempl2)'!$A$4:$V$504,22,0)</f>
        <v>3200-DIRECCIÓN DE INVESTIGACIONES DE PROTECCIÓN DE USUARIOS DE SERVICIOS DE COMUNICACIONES</v>
      </c>
      <c r="N264" s="79"/>
      <c r="O264" s="79"/>
      <c r="P264" s="79"/>
      <c r="Q264" s="79"/>
      <c r="S264" s="78" t="s">
        <v>965</v>
      </c>
      <c r="T264" s="78" t="str">
        <f>VLOOKUP(A264,'PAI 2025 GPS rempl2)'!$A$3:$E$505,4,0)</f>
        <v>Actividad propia</v>
      </c>
      <c r="U264" s="79" t="s">
        <v>1517</v>
      </c>
      <c r="V264" s="30">
        <f>VLOOKUP(S264,'PAI 2025 GPS rempl2)'!$E$4:$P$504,12,0)</f>
        <v>25</v>
      </c>
      <c r="W264" s="145" t="e">
        <f>+(V264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65" spans="1:23" x14ac:dyDescent="0.25">
      <c r="A265" s="78" t="s">
        <v>966</v>
      </c>
      <c r="B265" s="78" t="str">
        <f>VLOOKUP(A265,'PAI 2025 GPS rempl2)'!$A$3:$E$505,4,0)</f>
        <v>Actividad propia</v>
      </c>
      <c r="C265" s="79" t="s">
        <v>1517</v>
      </c>
      <c r="D265" s="79" t="s">
        <v>1521</v>
      </c>
      <c r="E265" s="79" t="s">
        <v>614</v>
      </c>
      <c r="F265" s="79"/>
      <c r="G265" s="79" t="str">
        <f>VLOOKUP(A265,'PAI 2025 GPS rempl2)'!$E$4:$L$504,8,0)</f>
        <v>N/A</v>
      </c>
      <c r="H265" s="79" t="str">
        <f>VLOOKUP(A265,'PAI 2025 GPS rempl2)'!$A$4:$V$504,15,0)</f>
        <v>Resolver los recursos de reposición identificados en el inventario de la actividad anterior en 6 meses o menos (listado definitivo realizado)</v>
      </c>
      <c r="I265" s="79">
        <f>VLOOKUP(A265,'PAI 2025 GPS rempl2)'!$A$4:$V$504,17,0)</f>
        <v>80</v>
      </c>
      <c r="J265" s="79" t="str">
        <f>VLOOKUP(A265,'PAI 2025 GPS rempl2)'!$A$4:$V$504,18,0)</f>
        <v>Porcentual</v>
      </c>
      <c r="K265" s="159">
        <f>VLOOKUP(A265,'PAI 2025 GPS rempl2)'!$A$4:$V$504,20,0)</f>
        <v>45659</v>
      </c>
      <c r="L265" s="159">
        <f>VLOOKUP(A265,'PAI 2025 GPS rempl2)'!$A$4:$V$504,21,0)</f>
        <v>46021</v>
      </c>
      <c r="M265" s="79" t="str">
        <f>VLOOKUP(A265,'PAI 2025 GPS rempl2)'!$A$4:$V$504,22,0)</f>
        <v>3200-DIRECCIÓN DE INVESTIGACIONES DE PROTECCIÓN DE USUARIOS DE SERVICIOS DE COMUNICACIONES</v>
      </c>
      <c r="N265" s="79"/>
      <c r="O265" s="79"/>
      <c r="P265" s="79"/>
      <c r="Q265" s="79"/>
      <c r="S265" s="78" t="s">
        <v>966</v>
      </c>
      <c r="T265" s="78" t="str">
        <f>VLOOKUP(A265,'PAI 2025 GPS rempl2)'!$A$3:$E$505,4,0)</f>
        <v>Actividad propia</v>
      </c>
      <c r="U265" s="79" t="s">
        <v>1517</v>
      </c>
      <c r="V265" s="30">
        <f>VLOOKUP(S265,'PAI 2025 GPS rempl2)'!$E$4:$P$504,12,0)</f>
        <v>50</v>
      </c>
      <c r="W265" s="145" t="e">
        <f>+(V265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66" spans="1:23" x14ac:dyDescent="0.25">
      <c r="A266" s="78" t="s">
        <v>969</v>
      </c>
      <c r="B266" s="78" t="str">
        <f>VLOOKUP(A266,'PAI 2025 GPS rempl2)'!$A$3:$E$505,4,0)</f>
        <v>Producto</v>
      </c>
      <c r="C266" s="79" t="s">
        <v>1517</v>
      </c>
      <c r="D266" s="79" t="s">
        <v>1521</v>
      </c>
      <c r="E266" s="79" t="s">
        <v>614</v>
      </c>
      <c r="F266" s="79" t="s">
        <v>9</v>
      </c>
      <c r="G266" s="79" t="str">
        <f>VLOOKUP(A266,'PAI 2025 GPS rempl2)'!$E$4:$L$504,8,0)</f>
        <v>C-3503-0200-0014-20309b</v>
      </c>
      <c r="H266" s="79" t="str">
        <f>VLOOKUP(A266,'PAI 2025 GPS rempl2)'!$A$4:$V$504,15,0)</f>
        <v>Recursos de apelación, reposición, revocatoria directa y queja presentados contra las decisiones proferidas por los Directores de Signos Distintivos y Nuevas Creaciones y la Superintendente de Industria y Comercio atrasados a 31 de diciembre de 2025, salvo casos detenidos, decididos (Reporte de indicador generado en Tableau o Power BI)</v>
      </c>
      <c r="I266" s="79">
        <f>VLOOKUP(A266,'PAI 2025 GPS rempl2)'!$A$4:$V$504,17,0)</f>
        <v>60</v>
      </c>
      <c r="J266" s="79" t="str">
        <f>VLOOKUP(A266,'PAI 2025 GPS rempl2)'!$A$4:$V$504,18,0)</f>
        <v>Porcentual</v>
      </c>
      <c r="K266" s="159">
        <f>VLOOKUP(A266,'PAI 2025 GPS rempl2)'!$A$4:$V$504,20,0)</f>
        <v>45659</v>
      </c>
      <c r="L266" s="159">
        <f>VLOOKUP(A266,'PAI 2025 GPS rempl2)'!$A$4:$V$504,21,0)</f>
        <v>46022</v>
      </c>
      <c r="M266" s="79" t="str">
        <f>VLOOKUP(A266,'PAI 2025 GPS rempl2)'!$A$4:$V$504,22,0)</f>
        <v>2000-DESPACHO DEL SUPERINTENDENTE DELEGADO PARA LA PROPIEDAD INDUSTRIAL</v>
      </c>
      <c r="N266" s="79" t="s">
        <v>1396</v>
      </c>
      <c r="O266" s="79" t="s">
        <v>1434</v>
      </c>
      <c r="P266" s="79">
        <v>0</v>
      </c>
      <c r="Q266" s="79" t="s">
        <v>1487</v>
      </c>
      <c r="S266" s="78" t="s">
        <v>969</v>
      </c>
      <c r="T266" s="78" t="str">
        <f>VLOOKUP(A266,'PAI 2025 GPS rempl2)'!$A$3:$E$505,4,0)</f>
        <v>Producto</v>
      </c>
      <c r="U266" s="79" t="s">
        <v>1517</v>
      </c>
      <c r="V266" s="30">
        <f>VLOOKUP(S266,'PAI 2025 GPS rempl2)'!$E$4:$P$504,12,0)</f>
        <v>50</v>
      </c>
      <c r="W266" s="143">
        <f>(V266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row>
    <row r="267" spans="1:23" x14ac:dyDescent="0.25">
      <c r="A267" s="78" t="s">
        <v>971</v>
      </c>
      <c r="B267" s="78" t="str">
        <f>VLOOKUP(A267,'PAI 2025 GPS rempl2)'!$A$3:$E$505,4,0)</f>
        <v>Actividad propia</v>
      </c>
      <c r="C267" s="79" t="s">
        <v>1517</v>
      </c>
      <c r="D267" s="79" t="s">
        <v>1521</v>
      </c>
      <c r="E267" s="79" t="s">
        <v>614</v>
      </c>
      <c r="F267" s="79"/>
      <c r="G267" s="79" t="str">
        <f>VLOOKUP(A267,'PAI 2025 GPS rempl2)'!$E$4:$L$504,8,0)</f>
        <v>N/A</v>
      </c>
      <c r="H267" s="79" t="str">
        <f>VLOOKUP(A267,'PAI 2025 GPS rempl2)'!$A$4:$V$504,15,0)</f>
        <v>Decidir el atraso a 31 de diciembre de 2025, de los recursos de apelación, reposición, revocatoria directa y queja presentados contra las decisiones proferidas por los Directores de Signos Distintivos y Nuevas Creaciones y la Superintendente de Industria y Comercio, salvo casos detenidos (Stock proyectado es de 12,422) (Reporte de indicador generado en Tableau o Power BI)</v>
      </c>
      <c r="I267" s="79">
        <f>VLOOKUP(A267,'PAI 2025 GPS rempl2)'!$A$4:$V$504,17,0)</f>
        <v>60</v>
      </c>
      <c r="J267" s="79" t="str">
        <f>VLOOKUP(A267,'PAI 2025 GPS rempl2)'!$A$4:$V$504,18,0)</f>
        <v>Porcentual</v>
      </c>
      <c r="K267" s="159">
        <f>VLOOKUP(A267,'PAI 2025 GPS rempl2)'!$A$4:$V$504,20,0)</f>
        <v>45659</v>
      </c>
      <c r="L267" s="159">
        <f>VLOOKUP(A267,'PAI 2025 GPS rempl2)'!$A$4:$V$504,21,0)</f>
        <v>46022</v>
      </c>
      <c r="M267" s="79" t="str">
        <f>VLOOKUP(A267,'PAI 2025 GPS rempl2)'!$A$4:$V$504,22,0)</f>
        <v>2000-DESPACHO DEL SUPERINTENDENTE DELEGADO PARA LA PROPIEDAD INDUSTRIAL</v>
      </c>
      <c r="N267" s="79"/>
      <c r="O267" s="79"/>
      <c r="P267" s="79"/>
      <c r="Q267" s="79"/>
      <c r="S267" s="78" t="s">
        <v>971</v>
      </c>
      <c r="T267" s="78" t="str">
        <f>VLOOKUP(A267,'PAI 2025 GPS rempl2)'!$A$3:$E$505,4,0)</f>
        <v>Actividad propia</v>
      </c>
      <c r="U267" s="79" t="s">
        <v>1517</v>
      </c>
      <c r="V267" s="30">
        <f>VLOOKUP(S267,'PAI 2025 GPS rempl2)'!$E$4:$P$504,12,0)</f>
        <v>100</v>
      </c>
      <c r="W267" s="145" t="e">
        <f>+(V267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68" spans="1:23" x14ac:dyDescent="0.25">
      <c r="A268" s="78" t="s">
        <v>972</v>
      </c>
      <c r="B268" s="78" t="str">
        <f>VLOOKUP(A268,'PAI 2025 GPS rempl2)'!$A$3:$E$505,4,0)</f>
        <v>Producto</v>
      </c>
      <c r="C268" s="79" t="s">
        <v>1517</v>
      </c>
      <c r="D268" s="79" t="s">
        <v>1521</v>
      </c>
      <c r="E268" s="79" t="s">
        <v>614</v>
      </c>
      <c r="F268" s="79" t="s">
        <v>12</v>
      </c>
      <c r="G268" s="79" t="str">
        <f>VLOOKUP(A268,'PAI 2025 GPS rempl2)'!$E$4:$L$504,8,0)</f>
        <v>N/A</v>
      </c>
      <c r="H268" s="79" t="str">
        <f>VLOOKUP(A268,'PAI 2025 GPS rempl2)'!$A$4:$V$504,15,0)</f>
        <v>Protocolo para la promoción, sensibilización y orientación al ciudadano en temas de Propiedad Industrial, mediante comunicación clara, oportuna y veraz, socializado (Acta de socialización firmada)</v>
      </c>
      <c r="I268" s="79">
        <f>VLOOKUP(A268,'PAI 2025 GPS rempl2)'!$A$4:$V$504,17,0)</f>
        <v>1</v>
      </c>
      <c r="J268" s="79" t="str">
        <f>VLOOKUP(A268,'PAI 2025 GPS rempl2)'!$A$4:$V$504,18,0)</f>
        <v>Númerica</v>
      </c>
      <c r="K268" s="159">
        <f>VLOOKUP(A268,'PAI 2025 GPS rempl2)'!$A$4:$V$504,20,0)</f>
        <v>45719</v>
      </c>
      <c r="L268" s="159">
        <f>VLOOKUP(A268,'PAI 2025 GPS rempl2)'!$A$4:$V$504,21,0)</f>
        <v>45961</v>
      </c>
      <c r="M268" s="79" t="str">
        <f>VLOOKUP(A268,'PAI 2025 GPS rempl2)'!$A$4:$V$504,22,0)</f>
        <v>2000-DESPACHO DEL SUPERINTENDENTE DELEGADO PARA LA PROPIEDAD INDUSTRIAL;
2023-GRUPO DE TRABAJO DE CENTRO DE INFORMACIÓN TECNOLÓGICA Y APOYO A LA GESTIÓN DE PROPIEDAD LA INDUSTRIAL</v>
      </c>
      <c r="N268" s="79" t="s">
        <v>1390</v>
      </c>
      <c r="O268" s="79" t="s">
        <v>1391</v>
      </c>
      <c r="P268" s="79">
        <v>0</v>
      </c>
      <c r="Q268" s="79" t="s">
        <v>1487</v>
      </c>
      <c r="S268" s="78" t="s">
        <v>972</v>
      </c>
      <c r="T268" s="78" t="str">
        <f>VLOOKUP(A268,'PAI 2025 GPS rempl2)'!$A$3:$E$505,4,0)</f>
        <v>Producto</v>
      </c>
      <c r="U268" s="79" t="s">
        <v>1517</v>
      </c>
      <c r="V268" s="30">
        <f>VLOOKUP(S268,'PAI 2025 GPS rempl2)'!$E$4:$P$504,12,0)</f>
        <v>10</v>
      </c>
      <c r="W268" s="143">
        <f>(V268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269" spans="1:23" x14ac:dyDescent="0.25">
      <c r="A269" s="78" t="s">
        <v>975</v>
      </c>
      <c r="B269" s="78" t="str">
        <f>VLOOKUP(A269,'PAI 2025 GPS rempl2)'!$A$3:$E$505,4,0)</f>
        <v>Actividad sin participación</v>
      </c>
      <c r="C269" s="79" t="s">
        <v>1517</v>
      </c>
      <c r="D269" s="79" t="s">
        <v>1521</v>
      </c>
      <c r="E269" s="79" t="s">
        <v>614</v>
      </c>
      <c r="F269" s="79"/>
      <c r="G269" s="79" t="str">
        <f>VLOOKUP(A269,'PAI 2025 GPS rempl2)'!$E$4:$L$504,8,0)</f>
        <v>N/A</v>
      </c>
      <c r="H269" s="79" t="str">
        <f>VLOOKUP(A269,'PAI 2025 GPS rempl2)'!$A$4:$V$504,15,0)</f>
        <v>Definir la estructura y contenido del protocolo (Estructura y contenido del Protocolo definida)</v>
      </c>
      <c r="I269" s="79">
        <f>VLOOKUP(A269,'PAI 2025 GPS rempl2)'!$A$4:$V$504,17,0)</f>
        <v>1</v>
      </c>
      <c r="J269" s="79" t="str">
        <f>VLOOKUP(A269,'PAI 2025 GPS rempl2)'!$A$4:$V$504,18,0)</f>
        <v>Númerica</v>
      </c>
      <c r="K269" s="159">
        <f>VLOOKUP(A269,'PAI 2025 GPS rempl2)'!$A$4:$V$504,20,0)</f>
        <v>45719</v>
      </c>
      <c r="L269" s="159">
        <f>VLOOKUP(A269,'PAI 2025 GPS rempl2)'!$A$4:$V$504,21,0)</f>
        <v>45747</v>
      </c>
      <c r="M269" s="79" t="str">
        <f>VLOOKUP(A269,'PAI 2025 GPS rempl2)'!$A$4:$V$504,22,0)</f>
        <v>2023-GRUPO DE TRABAJO DE CENTRO DE INFORMACIÓN TECNOLÓGICA Y APOYO A LA GESTIÓN DE PROPIEDAD LA INDUSTRIAL</v>
      </c>
      <c r="N269" s="79"/>
      <c r="O269" s="79"/>
      <c r="P269" s="79"/>
      <c r="Q269" s="79"/>
      <c r="S269" s="78" t="s">
        <v>975</v>
      </c>
      <c r="T269" s="78" t="str">
        <f>VLOOKUP(A269,'PAI 2025 GPS rempl2)'!$A$3:$E$505,4,0)</f>
        <v>Actividad sin participación</v>
      </c>
      <c r="U269" s="79" t="s">
        <v>1517</v>
      </c>
      <c r="V269" s="30">
        <f>VLOOKUP(S269,'PAI 2025 GPS rempl2)'!$E$4:$P$504,12,0)</f>
        <v>0</v>
      </c>
      <c r="W269" s="30">
        <f>+V269</f>
        <v>0</v>
      </c>
    </row>
    <row r="270" spans="1:23" x14ac:dyDescent="0.25">
      <c r="A270" s="78" t="s">
        <v>977</v>
      </c>
      <c r="B270" s="78" t="str">
        <f>VLOOKUP(A270,'PAI 2025 GPS rempl2)'!$A$3:$E$505,4,0)</f>
        <v>Actividad propia</v>
      </c>
      <c r="C270" s="79" t="s">
        <v>1517</v>
      </c>
      <c r="D270" s="79" t="s">
        <v>1521</v>
      </c>
      <c r="E270" s="79" t="s">
        <v>614</v>
      </c>
      <c r="F270" s="79"/>
      <c r="G270" s="79" t="str">
        <f>VLOOKUP(A270,'PAI 2025 GPS rempl2)'!$E$4:$L$504,8,0)</f>
        <v>N/A</v>
      </c>
      <c r="H270" s="79" t="str">
        <f>VLOOKUP(A270,'PAI 2025 GPS rempl2)'!$A$4:$V$504,15,0)</f>
        <v>Definir los lineamientos para la promoción,  sensibilización y orientación en temas de Propiedad Industrial que se desarrollarán en el protocolo (Lineamientos para la promoción definidos)</v>
      </c>
      <c r="I270" s="79">
        <f>VLOOKUP(A270,'PAI 2025 GPS rempl2)'!$A$4:$V$504,17,0)</f>
        <v>1</v>
      </c>
      <c r="J270" s="79" t="str">
        <f>VLOOKUP(A270,'PAI 2025 GPS rempl2)'!$A$4:$V$504,18,0)</f>
        <v>Númerica</v>
      </c>
      <c r="K270" s="159">
        <f>VLOOKUP(A270,'PAI 2025 GPS rempl2)'!$A$4:$V$504,20,0)</f>
        <v>45748</v>
      </c>
      <c r="L270" s="159">
        <f>VLOOKUP(A270,'PAI 2025 GPS rempl2)'!$A$4:$V$504,21,0)</f>
        <v>45807</v>
      </c>
      <c r="M270" s="79" t="str">
        <f>VLOOKUP(A270,'PAI 2025 GPS rempl2)'!$A$4:$V$504,22,0)</f>
        <v>2000-DESPACHO DEL SUPERINTENDENTE DELEGADO PARA LA PROPIEDAD INDUSTRIAL;
2023-GRUPO DE TRABAJO DE CENTRO DE INFORMACIÓN TECNOLÓGICA Y APOYO A LA GESTIÓN DE PROPIEDAD LA INDUSTRIAL</v>
      </c>
      <c r="N270" s="79"/>
      <c r="O270" s="79"/>
      <c r="P270" s="79"/>
      <c r="Q270" s="79"/>
      <c r="S270" s="78" t="s">
        <v>977</v>
      </c>
      <c r="T270" s="78" t="str">
        <f>VLOOKUP(A270,'PAI 2025 GPS rempl2)'!$A$3:$E$505,4,0)</f>
        <v>Actividad propia</v>
      </c>
      <c r="U270" s="79" t="s">
        <v>1517</v>
      </c>
      <c r="V270" s="30">
        <f>VLOOKUP(S270,'PAI 2025 GPS rempl2)'!$E$4:$P$504,12,0)</f>
        <v>50</v>
      </c>
      <c r="W270" s="145" t="e">
        <f>+(V270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71" spans="1:23" x14ac:dyDescent="0.25">
      <c r="A271" s="78" t="s">
        <v>979</v>
      </c>
      <c r="B271" s="78" t="str">
        <f>VLOOKUP(A271,'PAI 2025 GPS rempl2)'!$A$3:$E$505,4,0)</f>
        <v>Actividad sin participación</v>
      </c>
      <c r="C271" s="79" t="s">
        <v>1517</v>
      </c>
      <c r="D271" s="79" t="s">
        <v>1521</v>
      </c>
      <c r="E271" s="79" t="s">
        <v>614</v>
      </c>
      <c r="F271" s="79"/>
      <c r="G271" s="79" t="str">
        <f>VLOOKUP(A271,'PAI 2025 GPS rempl2)'!$E$4:$L$504,8,0)</f>
        <v>N/A</v>
      </c>
      <c r="H271" s="79" t="str">
        <f>VLOOKUP(A271,'PAI 2025 GPS rempl2)'!$A$4:$V$504,15,0)</f>
        <v>Elaborar el protocolo para la promoción,  sensibilización y orientación en temas de Propiedad Industrial (Protocolo elaborado)</v>
      </c>
      <c r="I271" s="79">
        <f>VLOOKUP(A271,'PAI 2025 GPS rempl2)'!$A$4:$V$504,17,0)</f>
        <v>1</v>
      </c>
      <c r="J271" s="79" t="str">
        <f>VLOOKUP(A271,'PAI 2025 GPS rempl2)'!$A$4:$V$504,18,0)</f>
        <v>Númerica</v>
      </c>
      <c r="K271" s="159">
        <f>VLOOKUP(A271,'PAI 2025 GPS rempl2)'!$A$4:$V$504,20,0)</f>
        <v>45811</v>
      </c>
      <c r="L271" s="159">
        <f>VLOOKUP(A271,'PAI 2025 GPS rempl2)'!$A$4:$V$504,21,0)</f>
        <v>45898</v>
      </c>
      <c r="M271" s="79" t="str">
        <f>VLOOKUP(A271,'PAI 2025 GPS rempl2)'!$A$4:$V$504,22,0)</f>
        <v>2023-GRUPO DE TRABAJO DE CENTRO DE INFORMACIÓN TECNOLÓGICA Y APOYO A LA GESTIÓN DE PROPIEDAD LA INDUSTRIAL</v>
      </c>
      <c r="N271" s="79"/>
      <c r="O271" s="79"/>
      <c r="P271" s="79"/>
      <c r="Q271" s="79"/>
      <c r="S271" s="78" t="s">
        <v>979</v>
      </c>
      <c r="T271" s="78" t="str">
        <f>VLOOKUP(A271,'PAI 2025 GPS rempl2)'!$A$3:$E$505,4,0)</f>
        <v>Actividad sin participación</v>
      </c>
      <c r="U271" s="79" t="s">
        <v>1517</v>
      </c>
      <c r="V271" s="30">
        <f>VLOOKUP(S271,'PAI 2025 GPS rempl2)'!$E$4:$P$504,12,0)</f>
        <v>0</v>
      </c>
      <c r="W271" s="30">
        <f>+V271</f>
        <v>0</v>
      </c>
    </row>
    <row r="272" spans="1:23" x14ac:dyDescent="0.25">
      <c r="A272" s="78" t="s">
        <v>981</v>
      </c>
      <c r="B272" s="78" t="str">
        <f>VLOOKUP(A272,'PAI 2025 GPS rempl2)'!$A$3:$E$505,4,0)</f>
        <v>Actividad propia</v>
      </c>
      <c r="C272" s="79" t="s">
        <v>1517</v>
      </c>
      <c r="D272" s="79" t="s">
        <v>1521</v>
      </c>
      <c r="E272" s="79" t="s">
        <v>614</v>
      </c>
      <c r="F272" s="79"/>
      <c r="G272" s="79" t="str">
        <f>VLOOKUP(A272,'PAI 2025 GPS rempl2)'!$E$4:$L$504,8,0)</f>
        <v>N/A</v>
      </c>
      <c r="H272" s="79" t="str">
        <f>VLOOKUP(A272,'PAI 2025 GPS rempl2)'!$A$4:$V$504,15,0)</f>
        <v>Socializar a OSCAE y a la Red de Protección al Consumidor, el protocolo para la promoción,  sensibilización y orientación en temas de Propiedad Industrial (Acta de socialización firmada)</v>
      </c>
      <c r="I272" s="79">
        <f>VLOOKUP(A272,'PAI 2025 GPS rempl2)'!$A$4:$V$504,17,0)</f>
        <v>1</v>
      </c>
      <c r="J272" s="79" t="str">
        <f>VLOOKUP(A272,'PAI 2025 GPS rempl2)'!$A$4:$V$504,18,0)</f>
        <v>Númerica</v>
      </c>
      <c r="K272" s="159">
        <f>VLOOKUP(A272,'PAI 2025 GPS rempl2)'!$A$4:$V$504,20,0)</f>
        <v>45901</v>
      </c>
      <c r="L272" s="159">
        <f>VLOOKUP(A272,'PAI 2025 GPS rempl2)'!$A$4:$V$504,21,0)</f>
        <v>45961</v>
      </c>
      <c r="M272" s="79" t="str">
        <f>VLOOKUP(A272,'PAI 2025 GPS rempl2)'!$A$4:$V$504,22,0)</f>
        <v>2000-DESPACHO DEL SUPERINTENDENTE DELEGADO PARA LA PROPIEDAD INDUSTRIAL;
2023-GRUPO DE TRABAJO DE CENTRO DE INFORMACIÓN TECNOLÓGICA Y APOYO A LA GESTIÓN DE PROPIEDAD LA INDUSTRIAL</v>
      </c>
      <c r="N272" s="79"/>
      <c r="O272" s="79"/>
      <c r="P272" s="79"/>
      <c r="Q272" s="79"/>
      <c r="S272" s="78" t="s">
        <v>981</v>
      </c>
      <c r="T272" s="78" t="str">
        <f>VLOOKUP(A272,'PAI 2025 GPS rempl2)'!$A$3:$E$505,4,0)</f>
        <v>Actividad propia</v>
      </c>
      <c r="U272" s="79" t="s">
        <v>1517</v>
      </c>
      <c r="V272" s="30">
        <f>VLOOKUP(S272,'PAI 2025 GPS rempl2)'!$E$4:$P$504,12,0)</f>
        <v>50</v>
      </c>
      <c r="W272" s="145" t="e">
        <f>+(V272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73" spans="1:23" x14ac:dyDescent="0.25">
      <c r="A273" s="78" t="s">
        <v>982</v>
      </c>
      <c r="B273" s="78" t="str">
        <f>VLOOKUP(A273,'PAI 2025 GPS rempl2)'!$A$3:$E$505,4,0)</f>
        <v>Producto</v>
      </c>
      <c r="C273" s="79" t="s">
        <v>1530</v>
      </c>
      <c r="D273" s="79" t="s">
        <v>1529</v>
      </c>
      <c r="E273" s="79" t="s">
        <v>983</v>
      </c>
      <c r="F273" s="79" t="s">
        <v>11</v>
      </c>
      <c r="G273" s="79" t="str">
        <f>VLOOKUP(A273,'PAI 2025 GPS rempl2)'!$E$4:$L$504,8,0)</f>
        <v>N/A</v>
      </c>
      <c r="H273" s="79" t="str">
        <f>VLOOKUP(A273,'PAI 2025 GPS rempl2)'!$A$4:$V$504,15,0)</f>
        <v>Solución, mapa de ruta y documentación inicial en materia procedimental para el manejo del expediente electrónico - Segunda fase de estructura de expediente electrónico, realizada  (Informe elaborado)</v>
      </c>
      <c r="I273" s="79">
        <f>VLOOKUP(A273,'PAI 2025 GPS rempl2)'!$A$4:$V$504,17,0)</f>
        <v>1</v>
      </c>
      <c r="J273" s="79" t="str">
        <f>VLOOKUP(A273,'PAI 2025 GPS rempl2)'!$A$4:$V$504,18,0)</f>
        <v>Númerica</v>
      </c>
      <c r="K273" s="159">
        <f>VLOOKUP(A273,'PAI 2025 GPS rempl2)'!$A$4:$V$504,20,0)</f>
        <v>45691</v>
      </c>
      <c r="L273" s="159">
        <f>VLOOKUP(A273,'PAI 2025 GPS rempl2)'!$A$4:$V$504,21,0)</f>
        <v>45989</v>
      </c>
      <c r="M273" s="79" t="str">
        <f>VLOOKUP(A273,'PAI 2025 GPS rempl2)'!$A$4:$V$504,22,0)</f>
        <v>141-GRUPO DE TRABAJO DE GESTIÓN DOCUMENTAL Y ARCHIVO;
20-OFICINA DE TECNOLOGÍA E INFORMÁTICA;
2000-DESPACHO DEL SUPERINTENDENTE DELEGADO PARA LA PROPIEDAD INDUSTRIAL;
2020-DIRECCIÓN DE NUEVAS CREACIONES;
30-OFICINA ASESORA DE PLANEACIÓN</v>
      </c>
      <c r="N273" s="79" t="s">
        <v>1392</v>
      </c>
      <c r="O273" s="79" t="s">
        <v>1393</v>
      </c>
      <c r="P273" s="79">
        <v>0</v>
      </c>
      <c r="Q273" s="79" t="s">
        <v>1488</v>
      </c>
      <c r="S273" s="78" t="s">
        <v>982</v>
      </c>
      <c r="T273" s="78" t="str">
        <f>VLOOKUP(A273,'PAI 2025 GPS rempl2)'!$A$3:$E$505,4,0)</f>
        <v>Producto</v>
      </c>
      <c r="U273" s="79" t="s">
        <v>1530</v>
      </c>
      <c r="V273" s="30">
        <f>VLOOKUP(S273,'PAI 2025 GPS rempl2)'!$E$4:$P$504,12,0)</f>
        <v>10</v>
      </c>
      <c r="W273" s="30">
        <f>+V273</f>
        <v>10</v>
      </c>
    </row>
    <row r="274" spans="1:23" x14ac:dyDescent="0.25">
      <c r="A274" s="78" t="s">
        <v>986</v>
      </c>
      <c r="B274" s="78" t="str">
        <f>VLOOKUP(A274,'PAI 2025 GPS rempl2)'!$A$3:$E$505,4,0)</f>
        <v>Actividad propia</v>
      </c>
      <c r="C274" s="79" t="s">
        <v>1530</v>
      </c>
      <c r="D274" s="79" t="s">
        <v>1529</v>
      </c>
      <c r="E274" s="79" t="s">
        <v>983</v>
      </c>
      <c r="F274" s="79"/>
      <c r="G274" s="79" t="str">
        <f>VLOOKUP(A274,'PAI 2025 GPS rempl2)'!$E$4:$L$504,8,0)</f>
        <v>N/A</v>
      </c>
      <c r="H274" s="79" t="str">
        <f>VLOOKUP(A274,'PAI 2025 GPS rempl2)'!$A$4:$V$504,15,0)</f>
        <v>Establecer cronograma para identificar el plan de trabajo a desarrollar (Cronograma establecido)</v>
      </c>
      <c r="I274" s="79">
        <f>VLOOKUP(A274,'PAI 2025 GPS rempl2)'!$A$4:$V$504,17,0)</f>
        <v>1</v>
      </c>
      <c r="J274" s="79" t="str">
        <f>VLOOKUP(A274,'PAI 2025 GPS rempl2)'!$A$4:$V$504,18,0)</f>
        <v>Númerica</v>
      </c>
      <c r="K274" s="159">
        <f>VLOOKUP(A274,'PAI 2025 GPS rempl2)'!$A$4:$V$504,20,0)</f>
        <v>45691</v>
      </c>
      <c r="L274" s="159">
        <f>VLOOKUP(A274,'PAI 2025 GPS rempl2)'!$A$4:$V$504,21,0)</f>
        <v>45716</v>
      </c>
      <c r="M274" s="79" t="str">
        <f>VLOOKUP(A274,'PAI 2025 GPS rempl2)'!$A$4:$V$504,22,0)</f>
        <v>141-GRUPO DE TRABAJO DE GESTIÓN DOCUMENTAL Y ARCHIVO;
20-OFICINA DE TECNOLOGÍA E INFORMÁTICA;
2000-DESPACHO DEL SUPERINTENDENTE DELEGADO PARA LA PROPIEDAD INDUSTRIAL;
2020-DIRECCIÓN DE NUEVAS CREACIONES;
30-OFICINA ASESORA DE PLANEACIÓN</v>
      </c>
      <c r="N274" s="79"/>
      <c r="O274" s="79"/>
      <c r="P274" s="79"/>
      <c r="Q274" s="79"/>
      <c r="S274" s="78" t="s">
        <v>986</v>
      </c>
      <c r="T274" s="78" t="str">
        <f>VLOOKUP(A274,'PAI 2025 GPS rempl2)'!$A$3:$E$505,4,0)</f>
        <v>Actividad propia</v>
      </c>
      <c r="U274" s="79" t="s">
        <v>1530</v>
      </c>
      <c r="V274" s="30">
        <f>VLOOKUP(S274,'PAI 2025 GPS rempl2)'!$E$4:$P$504,12,0)</f>
        <v>10</v>
      </c>
      <c r="W274" s="30">
        <f>+(V274*100)/(V$274+$V$275+$V$276+$V$278+$V$280+$V$281+$V$482+$V$483+$V$484+$V$486+$V$487+$V$488+$V$490)</f>
        <v>2</v>
      </c>
    </row>
    <row r="275" spans="1:23" x14ac:dyDescent="0.25">
      <c r="A275" s="78" t="s">
        <v>988</v>
      </c>
      <c r="B275" s="78" t="str">
        <f>VLOOKUP(A275,'PAI 2025 GPS rempl2)'!$A$3:$E$505,4,0)</f>
        <v>Actividad propia</v>
      </c>
      <c r="C275" s="79" t="s">
        <v>1530</v>
      </c>
      <c r="D275" s="79" t="s">
        <v>1529</v>
      </c>
      <c r="E275" s="79" t="s">
        <v>983</v>
      </c>
      <c r="F275" s="79"/>
      <c r="G275" s="79" t="str">
        <f>VLOOKUP(A275,'PAI 2025 GPS rempl2)'!$E$4:$L$504,8,0)</f>
        <v>N/A</v>
      </c>
      <c r="H275" s="79" t="str">
        <f>VLOOKUP(A275,'PAI 2025 GPS rempl2)'!$A$4:$V$504,15,0)</f>
        <v>Realizar el seguimiento a las actividades planeadas en el cronograma (Informes de seguimiento a las actividades planeadas en el cronograma)</v>
      </c>
      <c r="I275" s="79">
        <f>VLOOKUP(A275,'PAI 2025 GPS rempl2)'!$A$4:$V$504,17,0)</f>
        <v>8</v>
      </c>
      <c r="J275" s="79" t="str">
        <f>VLOOKUP(A275,'PAI 2025 GPS rempl2)'!$A$4:$V$504,18,0)</f>
        <v>Númerica</v>
      </c>
      <c r="K275" s="159">
        <f>VLOOKUP(A275,'PAI 2025 GPS rempl2)'!$A$4:$V$504,20,0)</f>
        <v>45719</v>
      </c>
      <c r="L275" s="159">
        <f>VLOOKUP(A275,'PAI 2025 GPS rempl2)'!$A$4:$V$504,21,0)</f>
        <v>45961</v>
      </c>
      <c r="M275" s="79" t="str">
        <f>VLOOKUP(A275,'PAI 2025 GPS rempl2)'!$A$4:$V$504,22,0)</f>
        <v>2000-DESPACHO DEL SUPERINTENDENTE DELEGADO PARA LA PROPIEDAD INDUSTRIAL</v>
      </c>
      <c r="N275" s="79"/>
      <c r="O275" s="79"/>
      <c r="P275" s="79"/>
      <c r="Q275" s="79"/>
      <c r="S275" s="78" t="s">
        <v>988</v>
      </c>
      <c r="T275" s="78" t="str">
        <f>VLOOKUP(A275,'PAI 2025 GPS rempl2)'!$A$3:$E$505,4,0)</f>
        <v>Actividad propia</v>
      </c>
      <c r="U275" s="79" t="s">
        <v>1530</v>
      </c>
      <c r="V275" s="30">
        <f>VLOOKUP(S275,'PAI 2025 GPS rempl2)'!$E$4:$P$504,12,0)</f>
        <v>60</v>
      </c>
      <c r="W275" s="30">
        <f>+(V275*100)/(V$274+$V$275+$V$276+$V$278+$V$280+$V$281+$V$482+$V$483+$V$484+$V$486+$V$487+$V$488+$V$490)</f>
        <v>12</v>
      </c>
    </row>
    <row r="276" spans="1:23" x14ac:dyDescent="0.25">
      <c r="A276" s="78" t="s">
        <v>990</v>
      </c>
      <c r="B276" s="78" t="str">
        <f>VLOOKUP(A276,'PAI 2025 GPS rempl2)'!$A$3:$E$505,4,0)</f>
        <v>Actividad propia</v>
      </c>
      <c r="C276" s="79" t="s">
        <v>1530</v>
      </c>
      <c r="D276" s="79" t="s">
        <v>1529</v>
      </c>
      <c r="E276" s="79" t="s">
        <v>983</v>
      </c>
      <c r="F276" s="79"/>
      <c r="G276" s="79" t="str">
        <f>VLOOKUP(A276,'PAI 2025 GPS rempl2)'!$E$4:$L$504,8,0)</f>
        <v>N/A</v>
      </c>
      <c r="H276" s="79" t="str">
        <f>VLOOKUP(A276,'PAI 2025 GPS rempl2)'!$A$4:$V$504,15,0)</f>
        <v>Elaborar informe de brechas (Informe elaborado)</v>
      </c>
      <c r="I276" s="79">
        <f>VLOOKUP(A276,'PAI 2025 GPS rempl2)'!$A$4:$V$504,17,0)</f>
        <v>1</v>
      </c>
      <c r="J276" s="79" t="str">
        <f>VLOOKUP(A276,'PAI 2025 GPS rempl2)'!$A$4:$V$504,18,0)</f>
        <v>Númerica</v>
      </c>
      <c r="K276" s="159">
        <f>VLOOKUP(A276,'PAI 2025 GPS rempl2)'!$A$4:$V$504,20,0)</f>
        <v>45965</v>
      </c>
      <c r="L276" s="159">
        <f>VLOOKUP(A276,'PAI 2025 GPS rempl2)'!$A$4:$V$504,21,0)</f>
        <v>45989</v>
      </c>
      <c r="M276" s="79" t="str">
        <f>VLOOKUP(A276,'PAI 2025 GPS rempl2)'!$A$4:$V$504,22,0)</f>
        <v>141-GRUPO DE TRABAJO DE GESTIÓN DOCUMENTAL Y ARCHIVO;
20-OFICINA DE TECNOLOGÍA E INFORMÁTICA;
2000-DESPACHO DEL SUPERINTENDENTE DELEGADO PARA LA PROPIEDAD INDUSTRIAL;
2020-DIRECCIÓN DE NUEVAS CREACIONES;
30-OFICINA ASESORA DE PLANEACIÓN</v>
      </c>
      <c r="N276" s="79"/>
      <c r="O276" s="79"/>
      <c r="P276" s="79"/>
      <c r="Q276" s="79"/>
      <c r="S276" s="78" t="s">
        <v>990</v>
      </c>
      <c r="T276" s="78" t="str">
        <f>VLOOKUP(A276,'PAI 2025 GPS rempl2)'!$A$3:$E$505,4,0)</f>
        <v>Actividad propia</v>
      </c>
      <c r="U276" s="79" t="s">
        <v>1530</v>
      </c>
      <c r="V276" s="30">
        <f>VLOOKUP(S276,'PAI 2025 GPS rempl2)'!$E$4:$P$504,12,0)</f>
        <v>30</v>
      </c>
      <c r="W276" s="30">
        <f>+(V276*100)/(V$274+$V$275+$V$276+$V$278+$V$280+$V$281+$V$482+$V$483+$V$484+$V$486+$V$487+$V$488+$V$490)</f>
        <v>6</v>
      </c>
    </row>
    <row r="277" spans="1:23" x14ac:dyDescent="0.25">
      <c r="A277" s="78" t="s">
        <v>992</v>
      </c>
      <c r="B277" s="78" t="str">
        <f>VLOOKUP(A277,'PAI 2025 GPS rempl2)'!$A$3:$E$505,4,0)</f>
        <v>Producto</v>
      </c>
      <c r="C277" s="79" t="s">
        <v>1530</v>
      </c>
      <c r="D277" s="79" t="s">
        <v>1529</v>
      </c>
      <c r="E277" s="79" t="s">
        <v>983</v>
      </c>
      <c r="F277" s="79" t="s">
        <v>11</v>
      </c>
      <c r="G277" s="79" t="str">
        <f>VLOOKUP(A277,'PAI 2025 GPS rempl2)'!$E$4:$L$504,8,0)</f>
        <v>N/A</v>
      </c>
      <c r="H277" s="79" t="str">
        <f>VLOOKUP(A277,'PAI 2025 GPS rempl2)'!$A$4:$V$504,15,0)</f>
        <v>Protocolo para la conservación de evidencias en el entorno digital, gestión de pruebas digitales y el aseguramiento del acervo probatorio en entornos digitales, elaborado. (Protocolo elaborado)</v>
      </c>
      <c r="I277" s="79">
        <f>VLOOKUP(A277,'PAI 2025 GPS rempl2)'!$A$4:$V$504,17,0)</f>
        <v>1</v>
      </c>
      <c r="J277" s="79" t="str">
        <f>VLOOKUP(A277,'PAI 2025 GPS rempl2)'!$A$4:$V$504,18,0)</f>
        <v>Númerica</v>
      </c>
      <c r="K277" s="159">
        <f>VLOOKUP(A277,'PAI 2025 GPS rempl2)'!$A$4:$V$504,20,0)</f>
        <v>45677</v>
      </c>
      <c r="L277" s="159">
        <f>VLOOKUP(A277,'PAI 2025 GPS rempl2)'!$A$4:$V$504,21,0)</f>
        <v>45989</v>
      </c>
      <c r="M277" s="79" t="str">
        <f>VLOOKUP(A277,'PAI 2025 GPS rempl2)'!$A$4:$V$504,22,0)</f>
        <v>10-OFICINA  ASESORA JURÍDICA;
20-OFICINA DE TECNOLOGÍA E INFORMÁTICA;
2000-DESPACHO DEL SUPERINTENDENTE DELEGADO PARA LA PROPIEDAD INDUSTRIAL;
2010-DIRECCION DE SIGNOS DISTINTIVOS;
2020-DIRECCIÓN DE NUEVAS CREACIONES</v>
      </c>
      <c r="N277" s="79" t="s">
        <v>1392</v>
      </c>
      <c r="O277" s="79" t="s">
        <v>1393</v>
      </c>
      <c r="P277" s="79">
        <v>0</v>
      </c>
      <c r="Q277" s="79" t="s">
        <v>1488</v>
      </c>
      <c r="S277" s="78" t="s">
        <v>992</v>
      </c>
      <c r="T277" s="78" t="str">
        <f>VLOOKUP(A277,'PAI 2025 GPS rempl2)'!$A$3:$E$505,4,0)</f>
        <v>Producto</v>
      </c>
      <c r="U277" s="79" t="s">
        <v>1530</v>
      </c>
      <c r="V277" s="30">
        <f>VLOOKUP(S277,'PAI 2025 GPS rempl2)'!$E$4:$P$504,12,0)</f>
        <v>10</v>
      </c>
      <c r="W277" s="30">
        <f>+V277</f>
        <v>10</v>
      </c>
    </row>
    <row r="278" spans="1:23" x14ac:dyDescent="0.25">
      <c r="A278" s="78" t="s">
        <v>994</v>
      </c>
      <c r="B278" s="78" t="str">
        <f>VLOOKUP(A278,'PAI 2025 GPS rempl2)'!$A$3:$E$505,4,0)</f>
        <v>Actividad propia</v>
      </c>
      <c r="C278" s="79" t="s">
        <v>1530</v>
      </c>
      <c r="D278" s="79" t="s">
        <v>1529</v>
      </c>
      <c r="E278" s="79" t="s">
        <v>983</v>
      </c>
      <c r="F278" s="79"/>
      <c r="G278" s="79" t="str">
        <f>VLOOKUP(A278,'PAI 2025 GPS rempl2)'!$E$4:$L$504,8,0)</f>
        <v>N/A</v>
      </c>
      <c r="H278" s="79" t="str">
        <f>VLOOKUP(A278,'PAI 2025 GPS rempl2)'!$A$4:$V$504,15,0)</f>
        <v>Identificar los tipos de evidencia y fuentes que requieren de conservación en los trámites de PI  (Informe sobre tipos de evidencia y fuentes de conservación elaborado)</v>
      </c>
      <c r="I278" s="79">
        <f>VLOOKUP(A278,'PAI 2025 GPS rempl2)'!$A$4:$V$504,17,0)</f>
        <v>1</v>
      </c>
      <c r="J278" s="79" t="str">
        <f>VLOOKUP(A278,'PAI 2025 GPS rempl2)'!$A$4:$V$504,18,0)</f>
        <v>Númerica</v>
      </c>
      <c r="K278" s="159">
        <f>VLOOKUP(A278,'PAI 2025 GPS rempl2)'!$A$4:$V$504,20,0)</f>
        <v>45677</v>
      </c>
      <c r="L278" s="159">
        <f>VLOOKUP(A278,'PAI 2025 GPS rempl2)'!$A$4:$V$504,21,0)</f>
        <v>45716</v>
      </c>
      <c r="M278" s="79" t="str">
        <f>VLOOKUP(A278,'PAI 2025 GPS rempl2)'!$A$4:$V$504,22,0)</f>
        <v>20-OFICINA DE TECNOLOGÍA E INFORMÁTICA;
2000-DESPACHO DEL SUPERINTENDENTE DELEGADO PARA LA PROPIEDAD INDUSTRIAL;
2010-DIRECCION DE SIGNOS DISTINTIVOS;
2020-DIRECCIÓN DE NUEVAS CREACIONES</v>
      </c>
      <c r="N278" s="79"/>
      <c r="O278" s="79"/>
      <c r="P278" s="79"/>
      <c r="Q278" s="79"/>
      <c r="S278" s="78" t="s">
        <v>994</v>
      </c>
      <c r="T278" s="78" t="str">
        <f>VLOOKUP(A278,'PAI 2025 GPS rempl2)'!$A$3:$E$505,4,0)</f>
        <v>Actividad propia</v>
      </c>
      <c r="U278" s="79" t="s">
        <v>1530</v>
      </c>
      <c r="V278" s="30">
        <f>VLOOKUP(S278,'PAI 2025 GPS rempl2)'!$E$4:$P$504,12,0)</f>
        <v>40</v>
      </c>
      <c r="W278" s="30">
        <f>+(V278*100)/(V$274+$V$275+$V$276+$V$278+$V$280+$V$281+$V$482+$V$483+$V$484+$V$486+$V$487+$V$488+$V$490)</f>
        <v>8</v>
      </c>
    </row>
    <row r="279" spans="1:23" x14ac:dyDescent="0.25">
      <c r="A279" s="78" t="s">
        <v>997</v>
      </c>
      <c r="B279" s="78" t="str">
        <f>VLOOKUP(A279,'PAI 2025 GPS rempl2)'!$A$3:$E$505,4,0)</f>
        <v>Actividad sin participación</v>
      </c>
      <c r="C279" s="79" t="s">
        <v>1530</v>
      </c>
      <c r="D279" s="79" t="s">
        <v>1529</v>
      </c>
      <c r="E279" s="79" t="s">
        <v>983</v>
      </c>
      <c r="F279" s="79"/>
      <c r="G279" s="79" t="str">
        <f>VLOOKUP(A279,'PAI 2025 GPS rempl2)'!$E$4:$L$504,8,0)</f>
        <v>N/A</v>
      </c>
      <c r="H279" s="79" t="str">
        <f>VLOOKUP(A279,'PAI 2025 GPS rempl2)'!$A$4:$V$504,15,0)</f>
        <v>Realizar un análisis de las leyes y regulaciones sobre la conservación de evidencias digitales  (Documento de análisis elaborado)</v>
      </c>
      <c r="I279" s="79">
        <f>VLOOKUP(A279,'PAI 2025 GPS rempl2)'!$A$4:$V$504,17,0)</f>
        <v>1</v>
      </c>
      <c r="J279" s="79" t="str">
        <f>VLOOKUP(A279,'PAI 2025 GPS rempl2)'!$A$4:$V$504,18,0)</f>
        <v>Númerica</v>
      </c>
      <c r="K279" s="159">
        <f>VLOOKUP(A279,'PAI 2025 GPS rempl2)'!$A$4:$V$504,20,0)</f>
        <v>45677</v>
      </c>
      <c r="L279" s="159">
        <f>VLOOKUP(A279,'PAI 2025 GPS rempl2)'!$A$4:$V$504,21,0)</f>
        <v>45716</v>
      </c>
      <c r="M279" s="79" t="str">
        <f>VLOOKUP(A279,'PAI 2025 GPS rempl2)'!$A$4:$V$504,22,0)</f>
        <v>10-OFICINA  ASESORA JURÍDICA</v>
      </c>
      <c r="N279" s="79"/>
      <c r="O279" s="79"/>
      <c r="P279" s="79"/>
      <c r="Q279" s="79"/>
      <c r="S279" s="78" t="s">
        <v>997</v>
      </c>
      <c r="T279" s="78" t="str">
        <f>VLOOKUP(A279,'PAI 2025 GPS rempl2)'!$A$3:$E$505,4,0)</f>
        <v>Actividad sin participación</v>
      </c>
      <c r="U279" s="79" t="s">
        <v>1530</v>
      </c>
      <c r="V279" s="30">
        <f>VLOOKUP(S279,'PAI 2025 GPS rempl2)'!$E$4:$P$504,12,0)</f>
        <v>0</v>
      </c>
      <c r="W279" s="30">
        <f>+V279</f>
        <v>0</v>
      </c>
    </row>
    <row r="280" spans="1:23" x14ac:dyDescent="0.25">
      <c r="A280" s="78" t="s">
        <v>1000</v>
      </c>
      <c r="B280" s="78" t="str">
        <f>VLOOKUP(A280,'PAI 2025 GPS rempl2)'!$A$3:$E$505,4,0)</f>
        <v>Actividad propia</v>
      </c>
      <c r="C280" s="79" t="s">
        <v>1530</v>
      </c>
      <c r="D280" s="79" t="s">
        <v>1529</v>
      </c>
      <c r="E280" s="79" t="s">
        <v>983</v>
      </c>
      <c r="F280" s="79"/>
      <c r="G280" s="79" t="str">
        <f>VLOOKUP(A280,'PAI 2025 GPS rempl2)'!$E$4:$L$504,8,0)</f>
        <v>N/A</v>
      </c>
      <c r="H280" s="79" t="str">
        <f>VLOOKUP(A280,'PAI 2025 GPS rempl2)'!$A$4:$V$504,15,0)</f>
        <v>Definir la estructura y contenido del Protocolo (Documento con la estructura y contenido definido)</v>
      </c>
      <c r="I280" s="79">
        <f>VLOOKUP(A280,'PAI 2025 GPS rempl2)'!$A$4:$V$504,17,0)</f>
        <v>1</v>
      </c>
      <c r="J280" s="79" t="str">
        <f>VLOOKUP(A280,'PAI 2025 GPS rempl2)'!$A$4:$V$504,18,0)</f>
        <v>Númerica</v>
      </c>
      <c r="K280" s="159">
        <f>VLOOKUP(A280,'PAI 2025 GPS rempl2)'!$A$4:$V$504,20,0)</f>
        <v>45719</v>
      </c>
      <c r="L280" s="159">
        <f>VLOOKUP(A280,'PAI 2025 GPS rempl2)'!$A$4:$V$504,21,0)</f>
        <v>45777</v>
      </c>
      <c r="M280" s="79" t="str">
        <f>VLOOKUP(A280,'PAI 2025 GPS rempl2)'!$A$4:$V$504,22,0)</f>
        <v>20-OFICINA DE TECNOLOGÍA E INFORMÁTICA;
2000-DESPACHO DEL SUPERINTENDENTE DELEGADO PARA LA PROPIEDAD INDUSTRIAL;
2010-DIRECCION DE SIGNOS DISTINTIVOS;
2020-DIRECCIÓN DE NUEVAS CREACIONES</v>
      </c>
      <c r="N280" s="79"/>
      <c r="O280" s="79"/>
      <c r="P280" s="79"/>
      <c r="Q280" s="79"/>
      <c r="S280" s="78" t="s">
        <v>1000</v>
      </c>
      <c r="T280" s="78" t="str">
        <f>VLOOKUP(A280,'PAI 2025 GPS rempl2)'!$A$3:$E$505,4,0)</f>
        <v>Actividad propia</v>
      </c>
      <c r="U280" s="79" t="s">
        <v>1530</v>
      </c>
      <c r="V280" s="30">
        <f>VLOOKUP(S280,'PAI 2025 GPS rempl2)'!$E$4:$P$504,12,0)</f>
        <v>30</v>
      </c>
      <c r="W280" s="30">
        <f>+(V280*100)/(V$274+$V$275+$V$276+$V$278+$V$280+$V$281+$V$482+$V$483+$V$484+$V$486+$V$487+$V$488+$V$490)</f>
        <v>6</v>
      </c>
    </row>
    <row r="281" spans="1:23" x14ac:dyDescent="0.25">
      <c r="A281" s="78" t="s">
        <v>1001</v>
      </c>
      <c r="B281" s="78" t="str">
        <f>VLOOKUP(A281,'PAI 2025 GPS rempl2)'!$A$3:$E$505,4,0)</f>
        <v>Actividad propia</v>
      </c>
      <c r="C281" s="79" t="s">
        <v>1530</v>
      </c>
      <c r="D281" s="79" t="s">
        <v>1529</v>
      </c>
      <c r="E281" s="79" t="s">
        <v>983</v>
      </c>
      <c r="F281" s="79"/>
      <c r="G281" s="79" t="str">
        <f>VLOOKUP(A281,'PAI 2025 GPS rempl2)'!$E$4:$L$504,8,0)</f>
        <v>N/A</v>
      </c>
      <c r="H281" s="79" t="str">
        <f>VLOOKUP(A281,'PAI 2025 GPS rempl2)'!$A$4:$V$504,15,0)</f>
        <v>Elaborar el protocolo para la conservación de evidencias en el entorno digital (Protocolo elaborado)</v>
      </c>
      <c r="I281" s="79">
        <f>VLOOKUP(A281,'PAI 2025 GPS rempl2)'!$A$4:$V$504,17,0)</f>
        <v>1</v>
      </c>
      <c r="J281" s="79" t="str">
        <f>VLOOKUP(A281,'PAI 2025 GPS rempl2)'!$A$4:$V$504,18,0)</f>
        <v>Númerica</v>
      </c>
      <c r="K281" s="159">
        <f>VLOOKUP(A281,'PAI 2025 GPS rempl2)'!$A$4:$V$504,20,0)</f>
        <v>45782</v>
      </c>
      <c r="L281" s="159">
        <f>VLOOKUP(A281,'PAI 2025 GPS rempl2)'!$A$4:$V$504,21,0)</f>
        <v>45989</v>
      </c>
      <c r="M281" s="79" t="str">
        <f>VLOOKUP(A281,'PAI 2025 GPS rempl2)'!$A$4:$V$504,22,0)</f>
        <v>20-OFICINA DE TECNOLOGÍA E INFORMÁTICA;
2000-DESPACHO DEL SUPERINTENDENTE DELEGADO PARA LA PROPIEDAD INDUSTRIAL;
2010-DIRECCION DE SIGNOS DISTINTIVOS;
2020-DIRECCIÓN DE NUEVAS CREACIONES</v>
      </c>
      <c r="N281" s="79"/>
      <c r="O281" s="79"/>
      <c r="P281" s="79"/>
      <c r="Q281" s="79"/>
      <c r="S281" s="78" t="s">
        <v>1001</v>
      </c>
      <c r="T281" s="78" t="str">
        <f>VLOOKUP(A281,'PAI 2025 GPS rempl2)'!$A$3:$E$505,4,0)</f>
        <v>Actividad propia</v>
      </c>
      <c r="U281" s="79" t="s">
        <v>1530</v>
      </c>
      <c r="V281" s="30">
        <f>VLOOKUP(S281,'PAI 2025 GPS rempl2)'!$E$4:$P$504,12,0)</f>
        <v>30</v>
      </c>
      <c r="W281" s="30">
        <f>+(V281*100)/(V$274+$V$275+$V$276+$V$278+$V$280+$V$281+$V$482+$V$483+$V$484+$V$486+$V$487+$V$488+$V$490)</f>
        <v>6</v>
      </c>
    </row>
    <row r="282" spans="1:23" x14ac:dyDescent="0.25">
      <c r="A282" s="78" t="s">
        <v>1002</v>
      </c>
      <c r="B282" s="78" t="str">
        <f>VLOOKUP(A282,'PAI 2025 GPS rempl2)'!$A$3:$E$505,4,0)</f>
        <v>Producto</v>
      </c>
      <c r="C282" s="79" t="s">
        <v>1517</v>
      </c>
      <c r="D282" s="79" t="s">
        <v>1516</v>
      </c>
      <c r="E282" s="79" t="s">
        <v>510</v>
      </c>
      <c r="F282" s="79" t="s">
        <v>11</v>
      </c>
      <c r="G282" s="79" t="str">
        <f>VLOOKUP(A282,'PAI 2025 GPS rempl2)'!$E$4:$L$504,8,0)</f>
        <v>FUNCIONAMIENTO</v>
      </c>
      <c r="H282" s="79" t="str">
        <f>VLOOKUP(A282,'PAI 2025 GPS rempl2)'!$A$4:$V$504,15,0)</f>
        <v>Intervenciones en el sistema de información SIPI respecto a temas funcionales y técnicos, puestas en producción (Correos electrónicos del proveedor indicando la puesta en producción)</v>
      </c>
      <c r="I282" s="79">
        <f>VLOOKUP(A282,'PAI 2025 GPS rempl2)'!$A$4:$V$504,17,0)</f>
        <v>4</v>
      </c>
      <c r="J282" s="79" t="str">
        <f>VLOOKUP(A282,'PAI 2025 GPS rempl2)'!$A$4:$V$504,18,0)</f>
        <v>Númerica</v>
      </c>
      <c r="K282" s="159">
        <f>VLOOKUP(A282,'PAI 2025 GPS rempl2)'!$A$4:$V$504,20,0)</f>
        <v>45664</v>
      </c>
      <c r="L282" s="159">
        <f>VLOOKUP(A282,'PAI 2025 GPS rempl2)'!$A$4:$V$504,21,0)</f>
        <v>45989</v>
      </c>
      <c r="M282" s="79" t="str">
        <f>VLOOKUP(A282,'PAI 2025 GPS rempl2)'!$A$4:$V$504,22,0)</f>
        <v>20-OFICINA DE TECNOLOGÍA E INFORMÁTICA;
2000-DESPACHO DEL SUPERINTENDENTE DELEGADO PARA LA PROPIEDAD INDUSTRIAL</v>
      </c>
      <c r="N282" s="79" t="s">
        <v>1392</v>
      </c>
      <c r="O282" s="79" t="s">
        <v>1393</v>
      </c>
      <c r="P282" s="79">
        <v>0</v>
      </c>
      <c r="Q282" s="79" t="s">
        <v>1488</v>
      </c>
      <c r="S282" s="78" t="s">
        <v>1002</v>
      </c>
      <c r="T282" s="78" t="str">
        <f>VLOOKUP(A282,'PAI 2025 GPS rempl2)'!$A$3:$E$505,4,0)</f>
        <v>Producto</v>
      </c>
      <c r="U282" s="79" t="s">
        <v>1517</v>
      </c>
      <c r="V282" s="30">
        <f>VLOOKUP(S282,'PAI 2025 GPS rempl2)'!$E$4:$P$504,12,0)</f>
        <v>10</v>
      </c>
      <c r="W282" s="143">
        <f>(V282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283" spans="1:23" x14ac:dyDescent="0.25">
      <c r="A283" s="78" t="s">
        <v>1005</v>
      </c>
      <c r="B283" s="78" t="str">
        <f>VLOOKUP(A283,'PAI 2025 GPS rempl2)'!$A$3:$E$505,4,0)</f>
        <v>Actividad propia</v>
      </c>
      <c r="C283" s="79" t="s">
        <v>1517</v>
      </c>
      <c r="D283" s="79" t="s">
        <v>1516</v>
      </c>
      <c r="E283" s="79" t="s">
        <v>510</v>
      </c>
      <c r="F283" s="79"/>
      <c r="G283" s="79" t="str">
        <f>VLOOKUP(A283,'PAI 2025 GPS rempl2)'!$E$4:$L$504,8,0)</f>
        <v>N/A</v>
      </c>
      <c r="H283" s="79" t="str">
        <f>VLOOKUP(A283,'PAI 2025 GPS rempl2)'!$A$4:$V$504,15,0)</f>
        <v>Priorizar y enviar los requerimientos previstos para las 4 versiones de fortalecimiento del SIPI (Correos electrónicos de la OTI al proveedor informando los requerimientos priorizados)</v>
      </c>
      <c r="I283" s="79">
        <f>VLOOKUP(A283,'PAI 2025 GPS rempl2)'!$A$4:$V$504,17,0)</f>
        <v>4</v>
      </c>
      <c r="J283" s="79" t="str">
        <f>VLOOKUP(A283,'PAI 2025 GPS rempl2)'!$A$4:$V$504,18,0)</f>
        <v>Númerica</v>
      </c>
      <c r="K283" s="159">
        <f>VLOOKUP(A283,'PAI 2025 GPS rempl2)'!$A$4:$V$504,20,0)</f>
        <v>45664</v>
      </c>
      <c r="L283" s="159">
        <f>VLOOKUP(A283,'PAI 2025 GPS rempl2)'!$A$4:$V$504,21,0)</f>
        <v>45989</v>
      </c>
      <c r="M283" s="79" t="str">
        <f>VLOOKUP(A283,'PAI 2025 GPS rempl2)'!$A$4:$V$504,22,0)</f>
        <v>20-OFICINA DE TECNOLOGÍA E INFORMÁTICA;
2000-DESPACHO DEL SUPERINTENDENTE DELEGADO PARA LA PROPIEDAD INDUSTRIAL</v>
      </c>
      <c r="N283" s="79"/>
      <c r="O283" s="79"/>
      <c r="P283" s="79"/>
      <c r="Q283" s="79"/>
      <c r="S283" s="78" t="s">
        <v>1005</v>
      </c>
      <c r="T283" s="78" t="str">
        <f>VLOOKUP(A283,'PAI 2025 GPS rempl2)'!$A$3:$E$505,4,0)</f>
        <v>Actividad propia</v>
      </c>
      <c r="U283" s="79" t="s">
        <v>1517</v>
      </c>
      <c r="V283" s="30">
        <f>VLOOKUP(S283,'PAI 2025 GPS rempl2)'!$E$4:$P$504,12,0)</f>
        <v>50</v>
      </c>
      <c r="W283" s="145" t="e">
        <f>+(V283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84" spans="1:23" x14ac:dyDescent="0.25">
      <c r="A284" s="78" t="s">
        <v>1007</v>
      </c>
      <c r="B284" s="78" t="str">
        <f>VLOOKUP(A284,'PAI 2025 GPS rempl2)'!$A$3:$E$505,4,0)</f>
        <v>Actividad propia</v>
      </c>
      <c r="C284" s="79" t="s">
        <v>1517</v>
      </c>
      <c r="D284" s="79" t="s">
        <v>1516</v>
      </c>
      <c r="E284" s="79" t="s">
        <v>510</v>
      </c>
      <c r="F284" s="79"/>
      <c r="G284" s="79" t="str">
        <f>VLOOKUP(A284,'PAI 2025 GPS rempl2)'!$E$4:$L$504,8,0)</f>
        <v>N/A</v>
      </c>
      <c r="H284" s="79" t="str">
        <f>VLOOKUP(A284,'PAI 2025 GPS rempl2)'!$A$4:$V$504,15,0)</f>
        <v>Realizar seguimiento al desarrollo, prueba y puesta en producción de los requerimientos priorizados en las 4 versiones (Correos electrónicos del proveedor indicando la puesta en producción)</v>
      </c>
      <c r="I284" s="79">
        <f>VLOOKUP(A284,'PAI 2025 GPS rempl2)'!$A$4:$V$504,17,0)</f>
        <v>4</v>
      </c>
      <c r="J284" s="79" t="str">
        <f>VLOOKUP(A284,'PAI 2025 GPS rempl2)'!$A$4:$V$504,18,0)</f>
        <v>Númerica</v>
      </c>
      <c r="K284" s="159">
        <f>VLOOKUP(A284,'PAI 2025 GPS rempl2)'!$A$4:$V$504,20,0)</f>
        <v>45748</v>
      </c>
      <c r="L284" s="159">
        <f>VLOOKUP(A284,'PAI 2025 GPS rempl2)'!$A$4:$V$504,21,0)</f>
        <v>45989</v>
      </c>
      <c r="M284" s="79" t="str">
        <f>VLOOKUP(A284,'PAI 2025 GPS rempl2)'!$A$4:$V$504,22,0)</f>
        <v>20-OFICINA DE TECNOLOGÍA E INFORMÁTICA;
2000-DESPACHO DEL SUPERINTENDENTE DELEGADO PARA LA PROPIEDAD INDUSTRIAL</v>
      </c>
      <c r="N284" s="79"/>
      <c r="O284" s="79"/>
      <c r="P284" s="79"/>
      <c r="Q284" s="79"/>
      <c r="S284" s="78" t="s">
        <v>1007</v>
      </c>
      <c r="T284" s="78" t="str">
        <f>VLOOKUP(A284,'PAI 2025 GPS rempl2)'!$A$3:$E$505,4,0)</f>
        <v>Actividad propia</v>
      </c>
      <c r="U284" s="79" t="s">
        <v>1517</v>
      </c>
      <c r="V284" s="30">
        <f>VLOOKUP(S284,'PAI 2025 GPS rempl2)'!$E$4:$P$504,12,0)</f>
        <v>50</v>
      </c>
      <c r="W284" s="145" t="e">
        <f>+(V284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85" spans="1:23" x14ac:dyDescent="0.25">
      <c r="A285" s="78" t="s">
        <v>1008</v>
      </c>
      <c r="B285" s="78" t="str">
        <f>VLOOKUP(A285,'PAI 2025 GPS rempl2)'!$A$3:$E$505,4,0)</f>
        <v>Producto</v>
      </c>
      <c r="C285" s="79" t="s">
        <v>1517</v>
      </c>
      <c r="D285" s="79" t="s">
        <v>1528</v>
      </c>
      <c r="E285" s="79" t="s">
        <v>1437</v>
      </c>
      <c r="F285" s="79" t="s">
        <v>59</v>
      </c>
      <c r="G285" s="79" t="str">
        <f>VLOOKUP(A285,'PAI 2025 GPS rempl2)'!$E$4:$L$504,8,0)</f>
        <v>N/A</v>
      </c>
      <c r="H285" s="79" t="str">
        <f>VLOOKUP(A285,'PAI 2025 GPS rempl2)'!$A$4:$V$504,15,0)</f>
        <v>Propuestas de modificación y actualización del Título X de la Circular Única de la Superintendencia de Industria y Comercio en materia de Propiedad Industrial, remitida al grupo de regulación (Propuestas de modificación enviadas por memorando)</v>
      </c>
      <c r="I285" s="79">
        <f>VLOOKUP(A285,'PAI 2025 GPS rempl2)'!$A$4:$V$504,17,0)</f>
        <v>2</v>
      </c>
      <c r="J285" s="79" t="str">
        <f>VLOOKUP(A285,'PAI 2025 GPS rempl2)'!$A$4:$V$504,18,0)</f>
        <v>Númerica</v>
      </c>
      <c r="K285" s="159">
        <f>VLOOKUP(A285,'PAI 2025 GPS rempl2)'!$A$4:$V$504,20,0)</f>
        <v>45677</v>
      </c>
      <c r="L285" s="159">
        <f>VLOOKUP(A285,'PAI 2025 GPS rempl2)'!$A$4:$V$504,21,0)</f>
        <v>45856</v>
      </c>
      <c r="M285" s="79" t="str">
        <f>VLOOKUP(A285,'PAI 2025 GPS rempl2)'!$A$4:$V$504,22,0)</f>
        <v>2000-DESPACHO DEL SUPERINTENDENTE DELEGADO PARA LA PROPIEDAD INDUSTRIAL;
2010-DIRECCION DE SIGNOS DISTINTIVOS;
2020-DIRECCIÓN DE NUEVAS CREACIONES</v>
      </c>
      <c r="N285" s="79" t="s">
        <v>1731</v>
      </c>
      <c r="O285" s="79" t="s">
        <v>1389</v>
      </c>
      <c r="P285" s="79">
        <v>0</v>
      </c>
      <c r="Q285" s="79" t="s">
        <v>1487</v>
      </c>
      <c r="S285" s="78" t="s">
        <v>1008</v>
      </c>
      <c r="T285" s="78" t="str">
        <f>VLOOKUP(A285,'PAI 2025 GPS rempl2)'!$A$3:$E$505,4,0)</f>
        <v>Producto</v>
      </c>
      <c r="U285" s="79" t="s">
        <v>1517</v>
      </c>
      <c r="V285" s="30">
        <f>VLOOKUP(S285,'PAI 2025 GPS rempl2)'!$E$4:$P$504,12,0)</f>
        <v>10</v>
      </c>
      <c r="W285" s="143">
        <f>(V285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286" spans="1:23" x14ac:dyDescent="0.25">
      <c r="A286" s="78" t="s">
        <v>1010</v>
      </c>
      <c r="B286" s="78" t="str">
        <f>VLOOKUP(A286,'PAI 2025 GPS rempl2)'!$A$3:$E$505,4,0)</f>
        <v>Actividad sin participación</v>
      </c>
      <c r="C286" s="79" t="s">
        <v>1517</v>
      </c>
      <c r="D286" s="79" t="s">
        <v>1528</v>
      </c>
      <c r="E286" s="79" t="s">
        <v>1437</v>
      </c>
      <c r="F286" s="79"/>
      <c r="G286" s="79" t="str">
        <f>VLOOKUP(A286,'PAI 2025 GPS rempl2)'!$E$4:$L$504,8,0)</f>
        <v>N/A</v>
      </c>
      <c r="H286" s="79" t="str">
        <f>VLOOKUP(A286,'PAI 2025 GPS rempl2)'!$A$4:$V$504,15,0)</f>
        <v>Identificar necesidades de regulación en materia de Propiedad Industrial para mejora de los trámites (Documento de identificación de necesidades elaborado)</v>
      </c>
      <c r="I286" s="79">
        <f>VLOOKUP(A286,'PAI 2025 GPS rempl2)'!$A$4:$V$504,17,0)</f>
        <v>2</v>
      </c>
      <c r="J286" s="79" t="str">
        <f>VLOOKUP(A286,'PAI 2025 GPS rempl2)'!$A$4:$V$504,18,0)</f>
        <v>Númerica</v>
      </c>
      <c r="K286" s="159">
        <f>VLOOKUP(A286,'PAI 2025 GPS rempl2)'!$A$4:$V$504,20,0)</f>
        <v>45677</v>
      </c>
      <c r="L286" s="159">
        <f>VLOOKUP(A286,'PAI 2025 GPS rempl2)'!$A$4:$V$504,21,0)</f>
        <v>45807</v>
      </c>
      <c r="M286" s="79" t="str">
        <f>VLOOKUP(A286,'PAI 2025 GPS rempl2)'!$A$4:$V$504,22,0)</f>
        <v>2010-DIRECCION DE SIGNOS DISTINTIVOS;
2020-DIRECCIÓN DE NUEVAS CREACIONES</v>
      </c>
      <c r="N286" s="79"/>
      <c r="O286" s="79"/>
      <c r="P286" s="79"/>
      <c r="Q286" s="79"/>
      <c r="S286" s="78" t="s">
        <v>1010</v>
      </c>
      <c r="T286" s="78" t="str">
        <f>VLOOKUP(A286,'PAI 2025 GPS rempl2)'!$A$3:$E$505,4,0)</f>
        <v>Actividad sin participación</v>
      </c>
      <c r="U286" s="79" t="s">
        <v>1517</v>
      </c>
      <c r="V286" s="30">
        <f>VLOOKUP(S286,'PAI 2025 GPS rempl2)'!$E$4:$P$504,12,0)</f>
        <v>0</v>
      </c>
      <c r="W286" s="30">
        <f>+V286</f>
        <v>0</v>
      </c>
    </row>
    <row r="287" spans="1:23" x14ac:dyDescent="0.25">
      <c r="A287" s="78" t="s">
        <v>1013</v>
      </c>
      <c r="B287" s="78" t="str">
        <f>VLOOKUP(A287,'PAI 2025 GPS rempl2)'!$A$3:$E$505,4,0)</f>
        <v>Actividad sin participación</v>
      </c>
      <c r="C287" s="79" t="s">
        <v>1517</v>
      </c>
      <c r="D287" s="79" t="s">
        <v>1528</v>
      </c>
      <c r="E287" s="79" t="s">
        <v>1437</v>
      </c>
      <c r="F287" s="79"/>
      <c r="G287" s="79" t="str">
        <f>VLOOKUP(A287,'PAI 2025 GPS rempl2)'!$E$4:$L$504,8,0)</f>
        <v>N/A</v>
      </c>
      <c r="H287" s="79" t="str">
        <f>VLOOKUP(A287,'PAI 2025 GPS rempl2)'!$A$4:$V$504,15,0)</f>
        <v>Elaborar propuesta de modificación y actualización del Título X de la Circular Única de la Superintendencia de Industria y Comercio en materia de Nuevas Creaciones y  Signos Distintivos (Propuestas de modificación entregadas al Despacho de PI)</v>
      </c>
      <c r="I287" s="79">
        <f>VLOOKUP(A287,'PAI 2025 GPS rempl2)'!$A$4:$V$504,17,0)</f>
        <v>2</v>
      </c>
      <c r="J287" s="79" t="str">
        <f>VLOOKUP(A287,'PAI 2025 GPS rempl2)'!$A$4:$V$504,18,0)</f>
        <v>Númerica</v>
      </c>
      <c r="K287" s="159">
        <f>VLOOKUP(A287,'PAI 2025 GPS rempl2)'!$A$4:$V$504,20,0)</f>
        <v>45677</v>
      </c>
      <c r="L287" s="159">
        <f>VLOOKUP(A287,'PAI 2025 GPS rempl2)'!$A$4:$V$504,21,0)</f>
        <v>45807</v>
      </c>
      <c r="M287" s="79" t="str">
        <f>VLOOKUP(A287,'PAI 2025 GPS rempl2)'!$A$4:$V$504,22,0)</f>
        <v>2010-DIRECCION DE SIGNOS DISTINTIVOS;
2020-DIRECCIÓN DE NUEVAS CREACIONES</v>
      </c>
      <c r="N287" s="79"/>
      <c r="O287" s="79"/>
      <c r="P287" s="79"/>
      <c r="Q287" s="79"/>
      <c r="S287" s="78" t="s">
        <v>1013</v>
      </c>
      <c r="T287" s="78" t="str">
        <f>VLOOKUP(A287,'PAI 2025 GPS rempl2)'!$A$3:$E$505,4,0)</f>
        <v>Actividad sin participación</v>
      </c>
      <c r="U287" s="79" t="s">
        <v>1517</v>
      </c>
      <c r="V287" s="30">
        <f>VLOOKUP(S287,'PAI 2025 GPS rempl2)'!$E$4:$P$504,12,0)</f>
        <v>0</v>
      </c>
      <c r="W287" s="30">
        <f>+V287</f>
        <v>0</v>
      </c>
    </row>
    <row r="288" spans="1:23" x14ac:dyDescent="0.25">
      <c r="A288" s="78" t="s">
        <v>1015</v>
      </c>
      <c r="B288" s="78" t="str">
        <f>VLOOKUP(A288,'PAI 2025 GPS rempl2)'!$A$3:$E$505,4,0)</f>
        <v>Actividad propia</v>
      </c>
      <c r="C288" s="79" t="s">
        <v>1517</v>
      </c>
      <c r="D288" s="79" t="s">
        <v>1528</v>
      </c>
      <c r="E288" s="79" t="s">
        <v>1437</v>
      </c>
      <c r="F288" s="79"/>
      <c r="G288" s="79" t="str">
        <f>VLOOKUP(A288,'PAI 2025 GPS rempl2)'!$E$4:$L$504,8,0)</f>
        <v>N/A</v>
      </c>
      <c r="H288" s="79" t="str">
        <f>VLOOKUP(A288,'PAI 2025 GPS rempl2)'!$A$4:$V$504,15,0)</f>
        <v>Remitir las propuestas de modificación y actualización del Título X de la Circular Única de la Superintendencia de Industria y Comercio en materia de propiedad industrial al Grupo de Regulación de la Oficina Asesora Jurídica a efectos de que realicen las observaciones y sugerencias pertinentes (Propuestas de modificación enviadas por memorando)</v>
      </c>
      <c r="I288" s="79">
        <f>VLOOKUP(A288,'PAI 2025 GPS rempl2)'!$A$4:$V$504,17,0)</f>
        <v>2</v>
      </c>
      <c r="J288" s="79" t="str">
        <f>VLOOKUP(A288,'PAI 2025 GPS rempl2)'!$A$4:$V$504,18,0)</f>
        <v>Númerica</v>
      </c>
      <c r="K288" s="159">
        <f>VLOOKUP(A288,'PAI 2025 GPS rempl2)'!$A$4:$V$504,20,0)</f>
        <v>45811</v>
      </c>
      <c r="L288" s="159">
        <f>VLOOKUP(A288,'PAI 2025 GPS rempl2)'!$A$4:$V$504,21,0)</f>
        <v>45835</v>
      </c>
      <c r="M288" s="79" t="str">
        <f>VLOOKUP(A288,'PAI 2025 GPS rempl2)'!$A$4:$V$504,22,0)</f>
        <v>2000-DESPACHO DEL SUPERINTENDENTE DELEGADO PARA LA PROPIEDAD INDUSTRIAL</v>
      </c>
      <c r="N288" s="79"/>
      <c r="O288" s="79"/>
      <c r="P288" s="79"/>
      <c r="Q288" s="79"/>
      <c r="S288" s="78" t="s">
        <v>1015</v>
      </c>
      <c r="T288" s="78" t="str">
        <f>VLOOKUP(A288,'PAI 2025 GPS rempl2)'!$A$3:$E$505,4,0)</f>
        <v>Actividad propia</v>
      </c>
      <c r="U288" s="79" t="s">
        <v>1517</v>
      </c>
      <c r="V288" s="30">
        <f>VLOOKUP(S288,'PAI 2025 GPS rempl2)'!$E$4:$P$504,12,0)</f>
        <v>50</v>
      </c>
      <c r="W288" s="145" t="e">
        <f>+(V288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89" spans="1:23" x14ac:dyDescent="0.25">
      <c r="A289" s="78" t="s">
        <v>1016</v>
      </c>
      <c r="B289" s="78" t="str">
        <f>VLOOKUP(A289,'PAI 2025 GPS rempl2)'!$A$3:$E$505,4,0)</f>
        <v>Actividad propia</v>
      </c>
      <c r="C289" s="79" t="s">
        <v>1517</v>
      </c>
      <c r="D289" s="79" t="s">
        <v>1528</v>
      </c>
      <c r="E289" s="79" t="s">
        <v>1437</v>
      </c>
      <c r="F289" s="79"/>
      <c r="G289" s="79" t="str">
        <f>VLOOKUP(A289,'PAI 2025 GPS rempl2)'!$E$4:$L$504,8,0)</f>
        <v>N/A</v>
      </c>
      <c r="H289" s="79" t="str">
        <f>VLOOKUP(A289,'PAI 2025 GPS rempl2)'!$A$4:$V$504,15,0)</f>
        <v>Remitir el documento final de las propuestas de modificación y actualización del Título X de la Circular Única de la Superintendencia de Industria y Comercio en materia de Propiedad Industrial, al Grupo de Regulación de la Oficina Asesora Jurídica. (Propuestas de modificación enviadas por memorando)</v>
      </c>
      <c r="I289" s="79">
        <f>VLOOKUP(A289,'PAI 2025 GPS rempl2)'!$A$4:$V$504,17,0)</f>
        <v>2</v>
      </c>
      <c r="J289" s="79" t="str">
        <f>VLOOKUP(A289,'PAI 2025 GPS rempl2)'!$A$4:$V$504,18,0)</f>
        <v>Númerica</v>
      </c>
      <c r="K289" s="159">
        <f>VLOOKUP(A289,'PAI 2025 GPS rempl2)'!$A$4:$V$504,20,0)</f>
        <v>45839</v>
      </c>
      <c r="L289" s="159">
        <f>VLOOKUP(A289,'PAI 2025 GPS rempl2)'!$A$4:$V$504,21,0)</f>
        <v>45856</v>
      </c>
      <c r="M289" s="79" t="str">
        <f>VLOOKUP(A289,'PAI 2025 GPS rempl2)'!$A$4:$V$504,22,0)</f>
        <v>2000-DESPACHO DEL SUPERINTENDENTE DELEGADO PARA LA PROPIEDAD INDUSTRIAL</v>
      </c>
      <c r="N289" s="79"/>
      <c r="O289" s="79"/>
      <c r="P289" s="79"/>
      <c r="Q289" s="79"/>
      <c r="S289" s="78" t="s">
        <v>1016</v>
      </c>
      <c r="T289" s="78" t="str">
        <f>VLOOKUP(A289,'PAI 2025 GPS rempl2)'!$A$3:$E$505,4,0)</f>
        <v>Actividad propia</v>
      </c>
      <c r="U289" s="79" t="s">
        <v>1517</v>
      </c>
      <c r="V289" s="30">
        <f>VLOOKUP(S289,'PAI 2025 GPS rempl2)'!$E$4:$P$504,12,0)</f>
        <v>50</v>
      </c>
      <c r="W289" s="145" t="e">
        <f>+(V289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90" spans="1:23" x14ac:dyDescent="0.25">
      <c r="A290" s="78" t="s">
        <v>1018</v>
      </c>
      <c r="B290" s="78" t="str">
        <f>VLOOKUP(A290,'PAI 2025 GPS rempl2)'!$A$3:$E$505,4,0)</f>
        <v>Producto</v>
      </c>
      <c r="C290" s="79" t="s">
        <v>1517</v>
      </c>
      <c r="D290" s="79" t="s">
        <v>1521</v>
      </c>
      <c r="E290" s="79" t="s">
        <v>614</v>
      </c>
      <c r="F290" s="79" t="s">
        <v>9</v>
      </c>
      <c r="G290" s="79" t="str">
        <f>VLOOKUP(A290,'PAI 2025 GPS rempl2)'!$E$4:$L$504,8,0)</f>
        <v>C-3503-0200-0011-40401c</v>
      </c>
      <c r="H290" s="79" t="str">
        <f>VLOOKUP(A290,'PAI 2025 GPS rempl2)'!$A$4:$V$504,15,0)</f>
        <v>Niveles de congestión de los procesos admitidos y pendientes de decisión a 31 de diciembre de 2024, en materia de Competencia Desleal y Propiedad Industrial, reducidos. (Informe final que liste el número de procesos de Competencia Desleal y Propiedad Industrial admitidos y pendientes de decisión a 31 de diciembre de 2024 y cuales de ellos fueron finalizados)</v>
      </c>
      <c r="I290" s="79">
        <f>VLOOKUP(A290,'PAI 2025 GPS rempl2)'!$A$4:$V$504,17,0)</f>
        <v>137</v>
      </c>
      <c r="J290" s="79" t="str">
        <f>VLOOKUP(A290,'PAI 2025 GPS rempl2)'!$A$4:$V$504,18,0)</f>
        <v>Númerica</v>
      </c>
      <c r="K290" s="159">
        <f>VLOOKUP(A290,'PAI 2025 GPS rempl2)'!$A$4:$V$504,20,0)</f>
        <v>45677</v>
      </c>
      <c r="L290" s="159">
        <f>VLOOKUP(A290,'PAI 2025 GPS rempl2)'!$A$4:$V$504,21,0)</f>
        <v>46003</v>
      </c>
      <c r="M290" s="79" t="str">
        <f>VLOOKUP(A290,'PAI 2025 GPS rempl2)'!$A$4:$V$504,22,0)</f>
        <v>4000-DESPACHO DEL SUPERINTENDENTE DELEGADO PARA ASUNTOS JURISDICCIONALES</v>
      </c>
      <c r="N290" s="79" t="s">
        <v>1396</v>
      </c>
      <c r="O290" s="79" t="s">
        <v>1434</v>
      </c>
      <c r="P290" s="79">
        <v>0</v>
      </c>
      <c r="Q290" s="79" t="s">
        <v>1487</v>
      </c>
      <c r="S290" s="78" t="s">
        <v>1018</v>
      </c>
      <c r="T290" s="78" t="str">
        <f>VLOOKUP(A290,'PAI 2025 GPS rempl2)'!$A$3:$E$505,4,0)</f>
        <v>Producto</v>
      </c>
      <c r="U290" s="79" t="s">
        <v>1517</v>
      </c>
      <c r="V290" s="30">
        <f>VLOOKUP(S290,'PAI 2025 GPS rempl2)'!$E$4:$P$504,12,0)</f>
        <v>16</v>
      </c>
      <c r="W290" s="143">
        <f>(V290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0.71748878923766812</v>
      </c>
    </row>
    <row r="291" spans="1:23" x14ac:dyDescent="0.25">
      <c r="A291" s="78" t="s">
        <v>1019</v>
      </c>
      <c r="B291" s="78" t="str">
        <f>VLOOKUP(A291,'PAI 2025 GPS rempl2)'!$A$3:$E$505,4,0)</f>
        <v>Actividad propia</v>
      </c>
      <c r="C291" s="79" t="s">
        <v>1517</v>
      </c>
      <c r="D291" s="79" t="s">
        <v>1521</v>
      </c>
      <c r="E291" s="79" t="s">
        <v>614</v>
      </c>
      <c r="F291" s="79"/>
      <c r="G291" s="79" t="str">
        <f>VLOOKUP(A291,'PAI 2025 GPS rempl2)'!$E$4:$L$504,8,0)</f>
        <v>N/A</v>
      </c>
      <c r="H291" s="79" t="str">
        <f>VLOOKUP(A291,'PAI 2025 GPS rempl2)'!$A$4:$V$504,15,0)</f>
        <v>Finalizar acciones de competencia desleal y propiedad industrial que hayan sido admitidas a 31 de diciembre de 2024. (Listado mensual en Excel de autos o sentencias finalizados)</v>
      </c>
      <c r="I291" s="79">
        <f>VLOOKUP(A291,'PAI 2025 GPS rempl2)'!$A$4:$V$504,17,0)</f>
        <v>137</v>
      </c>
      <c r="J291" s="79" t="str">
        <f>VLOOKUP(A291,'PAI 2025 GPS rempl2)'!$A$4:$V$504,18,0)</f>
        <v>Númerica</v>
      </c>
      <c r="K291" s="159">
        <f>VLOOKUP(A291,'PAI 2025 GPS rempl2)'!$A$4:$V$504,20,0)</f>
        <v>45677</v>
      </c>
      <c r="L291" s="159">
        <f>VLOOKUP(A291,'PAI 2025 GPS rempl2)'!$A$4:$V$504,21,0)</f>
        <v>46003</v>
      </c>
      <c r="M291" s="79" t="str">
        <f>VLOOKUP(A291,'PAI 2025 GPS rempl2)'!$A$4:$V$504,22,0)</f>
        <v>4000-DESPACHO DEL SUPERINTENDENTE DELEGADO PARA ASUNTOS JURISDICCIONALES</v>
      </c>
      <c r="N291" s="79"/>
      <c r="O291" s="79"/>
      <c r="P291" s="79"/>
      <c r="Q291" s="79"/>
      <c r="S291" s="78" t="s">
        <v>1019</v>
      </c>
      <c r="T291" s="78" t="str">
        <f>VLOOKUP(A291,'PAI 2025 GPS rempl2)'!$A$3:$E$505,4,0)</f>
        <v>Actividad propia</v>
      </c>
      <c r="U291" s="79" t="s">
        <v>1517</v>
      </c>
      <c r="V291" s="30">
        <f>VLOOKUP(S291,'PAI 2025 GPS rempl2)'!$E$4:$P$504,12,0)</f>
        <v>100</v>
      </c>
      <c r="W291" s="145" t="e">
        <f>+(V291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92" spans="1:23" x14ac:dyDescent="0.25">
      <c r="A292" s="78" t="s">
        <v>1020</v>
      </c>
      <c r="B292" s="78" t="str">
        <f>VLOOKUP(A292,'PAI 2025 GPS rempl2)'!$A$3:$E$505,4,0)</f>
        <v>Producto</v>
      </c>
      <c r="C292" s="79" t="s">
        <v>1517</v>
      </c>
      <c r="D292" s="79" t="s">
        <v>1521</v>
      </c>
      <c r="E292" s="79" t="s">
        <v>614</v>
      </c>
      <c r="F292" s="79" t="s">
        <v>9</v>
      </c>
      <c r="G292" s="79" t="str">
        <f>VLOOKUP(A292,'PAI 2025 GPS rempl2)'!$E$4:$L$504,8,0)</f>
        <v>C-3503-0200-0011-40401c</v>
      </c>
      <c r="H292" s="79" t="str">
        <f>VLOOKUP(A292,'PAI 2025 GPS rempl2)'!$A$4:$V$504,15,0)</f>
        <v>Demandas de protección al consumidor, en fase de calificación, gestionadas. (Informe consolidado/ único entregable)..</v>
      </c>
      <c r="I292" s="79">
        <f>VLOOKUP(A292,'PAI 2025 GPS rempl2)'!$A$4:$V$504,17,0)</f>
        <v>43000</v>
      </c>
      <c r="J292" s="79" t="str">
        <f>VLOOKUP(A292,'PAI 2025 GPS rempl2)'!$A$4:$V$504,18,0)</f>
        <v>Númerica</v>
      </c>
      <c r="K292" s="159">
        <f>VLOOKUP(A292,'PAI 2025 GPS rempl2)'!$A$4:$V$504,20,0)</f>
        <v>45677</v>
      </c>
      <c r="L292" s="159">
        <f>VLOOKUP(A292,'PAI 2025 GPS rempl2)'!$A$4:$V$504,21,0)</f>
        <v>46003</v>
      </c>
      <c r="M292" s="79" t="str">
        <f>VLOOKUP(A292,'PAI 2025 GPS rempl2)'!$A$4:$V$504,22,0)</f>
        <v>4000-DESPACHO DEL SUPERINTENDENTE DELEGADO PARA ASUNTOS JURISDICCIONALES</v>
      </c>
      <c r="N292" s="79" t="s">
        <v>1396</v>
      </c>
      <c r="O292" s="79" t="s">
        <v>1434</v>
      </c>
      <c r="P292" s="79">
        <v>0</v>
      </c>
      <c r="Q292" s="79" t="s">
        <v>1487</v>
      </c>
      <c r="S292" s="78" t="s">
        <v>1020</v>
      </c>
      <c r="T292" s="78" t="str">
        <f>VLOOKUP(A292,'PAI 2025 GPS rempl2)'!$A$3:$E$505,4,0)</f>
        <v>Producto</v>
      </c>
      <c r="U292" s="79" t="s">
        <v>1517</v>
      </c>
      <c r="V292" s="30">
        <f>VLOOKUP(S292,'PAI 2025 GPS rempl2)'!$E$4:$P$504,12,0)</f>
        <v>17</v>
      </c>
      <c r="W292" s="143">
        <f>(V292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0.7623318385650224</v>
      </c>
    </row>
    <row r="293" spans="1:23" x14ac:dyDescent="0.25">
      <c r="A293" s="78" t="s">
        <v>1021</v>
      </c>
      <c r="B293" s="78" t="str">
        <f>VLOOKUP(A293,'PAI 2025 GPS rempl2)'!$A$3:$E$505,4,0)</f>
        <v>Actividad propia</v>
      </c>
      <c r="C293" s="79" t="s">
        <v>1517</v>
      </c>
      <c r="D293" s="79" t="s">
        <v>1521</v>
      </c>
      <c r="E293" s="79" t="s">
        <v>614</v>
      </c>
      <c r="F293" s="79"/>
      <c r="G293" s="79" t="str">
        <f>VLOOKUP(A293,'PAI 2025 GPS rempl2)'!$E$4:$L$504,8,0)</f>
        <v>N/A</v>
      </c>
      <c r="H293" s="79" t="str">
        <f>VLOOKUP(A293,'PAI 2025 GPS rempl2)'!$A$4:$V$504,15,0)</f>
        <v>Gestionar las demandas de protección al consumidor (Informe mensual consolidado/ único entregable)</v>
      </c>
      <c r="I293" s="79">
        <f>VLOOKUP(A293,'PAI 2025 GPS rempl2)'!$A$4:$V$504,17,0)</f>
        <v>43000</v>
      </c>
      <c r="J293" s="79" t="str">
        <f>VLOOKUP(A293,'PAI 2025 GPS rempl2)'!$A$4:$V$504,18,0)</f>
        <v>Númerica</v>
      </c>
      <c r="K293" s="159">
        <f>VLOOKUP(A293,'PAI 2025 GPS rempl2)'!$A$4:$V$504,20,0)</f>
        <v>45677</v>
      </c>
      <c r="L293" s="159">
        <f>VLOOKUP(A293,'PAI 2025 GPS rempl2)'!$A$4:$V$504,21,0)</f>
        <v>46003</v>
      </c>
      <c r="M293" s="79" t="str">
        <f>VLOOKUP(A293,'PAI 2025 GPS rempl2)'!$A$4:$V$504,22,0)</f>
        <v>4000-DESPACHO DEL SUPERINTENDENTE DELEGADO PARA ASUNTOS JURISDICCIONALES</v>
      </c>
      <c r="N293" s="79"/>
      <c r="O293" s="79"/>
      <c r="P293" s="79"/>
      <c r="Q293" s="79"/>
      <c r="S293" s="78" t="s">
        <v>1021</v>
      </c>
      <c r="T293" s="78" t="str">
        <f>VLOOKUP(A293,'PAI 2025 GPS rempl2)'!$A$3:$E$505,4,0)</f>
        <v>Actividad propia</v>
      </c>
      <c r="U293" s="79" t="s">
        <v>1517</v>
      </c>
      <c r="V293" s="30">
        <f>VLOOKUP(S293,'PAI 2025 GPS rempl2)'!$E$4:$P$504,12,0)</f>
        <v>100</v>
      </c>
      <c r="W293" s="145" t="e">
        <f>+(V293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94" spans="1:23" x14ac:dyDescent="0.25">
      <c r="A294" s="78" t="s">
        <v>1022</v>
      </c>
      <c r="B294" s="78" t="str">
        <f>VLOOKUP(A294,'PAI 2025 GPS rempl2)'!$A$3:$E$505,4,0)</f>
        <v>Producto</v>
      </c>
      <c r="C294" s="79" t="s">
        <v>1517</v>
      </c>
      <c r="D294" s="79" t="s">
        <v>1521</v>
      </c>
      <c r="E294" s="79" t="s">
        <v>614</v>
      </c>
      <c r="F294" s="79" t="s">
        <v>9</v>
      </c>
      <c r="G294" s="79" t="str">
        <f>VLOOKUP(A294,'PAI 2025 GPS rempl2)'!$E$4:$L$504,8,0)</f>
        <v>C-3503-0200-0011-40401c</v>
      </c>
      <c r="H294" s="79" t="str">
        <f>VLOOKUP(A294,'PAI 2025 GPS rempl2)'!$A$4:$V$504,15,0)</f>
        <v>Niveles de congestión de los procesos admitidos y pendientes de decisión a 31 de marzo de 2025, en materia de Protección al Consumidor, reducidos. (Informe final que liste los autos o sentencias admitidos, finalizados)</v>
      </c>
      <c r="I294" s="79">
        <f>VLOOKUP(A294,'PAI 2025 GPS rempl2)'!$A$4:$V$504,17,0)</f>
        <v>22000</v>
      </c>
      <c r="J294" s="79" t="str">
        <f>VLOOKUP(A294,'PAI 2025 GPS rempl2)'!$A$4:$V$504,18,0)</f>
        <v>Númerica</v>
      </c>
      <c r="K294" s="159">
        <f>VLOOKUP(A294,'PAI 2025 GPS rempl2)'!$A$4:$V$504,20,0)</f>
        <v>45677</v>
      </c>
      <c r="L294" s="159">
        <f>VLOOKUP(A294,'PAI 2025 GPS rempl2)'!$A$4:$V$504,21,0)</f>
        <v>46003</v>
      </c>
      <c r="M294" s="79" t="str">
        <f>VLOOKUP(A294,'PAI 2025 GPS rempl2)'!$A$4:$V$504,22,0)</f>
        <v>4000-DESPACHO DEL SUPERINTENDENTE DELEGADO PARA ASUNTOS JURISDICCIONALES</v>
      </c>
      <c r="N294" s="79" t="s">
        <v>1396</v>
      </c>
      <c r="O294" s="79" t="s">
        <v>1434</v>
      </c>
      <c r="P294" s="79">
        <v>0</v>
      </c>
      <c r="Q294" s="79" t="s">
        <v>1487</v>
      </c>
      <c r="S294" s="78" t="s">
        <v>1022</v>
      </c>
      <c r="T294" s="78" t="str">
        <f>VLOOKUP(A294,'PAI 2025 GPS rempl2)'!$A$3:$E$505,4,0)</f>
        <v>Producto</v>
      </c>
      <c r="U294" s="79" t="s">
        <v>1517</v>
      </c>
      <c r="V294" s="30">
        <f>VLOOKUP(S294,'PAI 2025 GPS rempl2)'!$E$4:$P$504,12,0)</f>
        <v>17</v>
      </c>
      <c r="W294" s="143">
        <f>(V294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0.7623318385650224</v>
      </c>
    </row>
    <row r="295" spans="1:23" x14ac:dyDescent="0.25">
      <c r="A295" s="78" t="s">
        <v>1023</v>
      </c>
      <c r="B295" s="78" t="str">
        <f>VLOOKUP(A295,'PAI 2025 GPS rempl2)'!$A$3:$E$505,4,0)</f>
        <v>Actividad propia</v>
      </c>
      <c r="C295" s="79" t="s">
        <v>1517</v>
      </c>
      <c r="D295" s="79" t="s">
        <v>1521</v>
      </c>
      <c r="E295" s="79" t="s">
        <v>614</v>
      </c>
      <c r="F295" s="79"/>
      <c r="G295" s="79" t="str">
        <f>VLOOKUP(A295,'PAI 2025 GPS rempl2)'!$E$4:$L$504,8,0)</f>
        <v>N/A</v>
      </c>
      <c r="H295" s="79" t="str">
        <f>VLOOKUP(A295,'PAI 2025 GPS rempl2)'!$A$4:$V$504,15,0)</f>
        <v>Finalizar las acciones de protección al consumidor admitidas y pendientes de decisión a 31 de marzo de 2025. (Listado mensual en Excel de autos o sentencias finalizados)</v>
      </c>
      <c r="I295" s="79">
        <f>VLOOKUP(A295,'PAI 2025 GPS rempl2)'!$A$4:$V$504,17,0)</f>
        <v>22000</v>
      </c>
      <c r="J295" s="79" t="str">
        <f>VLOOKUP(A295,'PAI 2025 GPS rempl2)'!$A$4:$V$504,18,0)</f>
        <v>Númerica</v>
      </c>
      <c r="K295" s="159">
        <f>VLOOKUP(A295,'PAI 2025 GPS rempl2)'!$A$4:$V$504,20,0)</f>
        <v>45677</v>
      </c>
      <c r="L295" s="159">
        <f>VLOOKUP(A295,'PAI 2025 GPS rempl2)'!$A$4:$V$504,21,0)</f>
        <v>46003</v>
      </c>
      <c r="M295" s="79" t="str">
        <f>VLOOKUP(A295,'PAI 2025 GPS rempl2)'!$A$4:$V$504,22,0)</f>
        <v>4000-DESPACHO DEL SUPERINTENDENTE DELEGADO PARA ASUNTOS JURISDICCIONALES</v>
      </c>
      <c r="N295" s="79"/>
      <c r="O295" s="79"/>
      <c r="P295" s="79"/>
      <c r="Q295" s="79"/>
      <c r="S295" s="78" t="s">
        <v>1023</v>
      </c>
      <c r="T295" s="78" t="str">
        <f>VLOOKUP(A295,'PAI 2025 GPS rempl2)'!$A$3:$E$505,4,0)</f>
        <v>Actividad propia</v>
      </c>
      <c r="U295" s="79" t="s">
        <v>1517</v>
      </c>
      <c r="V295" s="30">
        <f>VLOOKUP(S295,'PAI 2025 GPS rempl2)'!$E$4:$P$504,12,0)</f>
        <v>100</v>
      </c>
      <c r="W295" s="145" t="e">
        <f>+(V295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96" spans="1:23" x14ac:dyDescent="0.25">
      <c r="A296" s="78" t="s">
        <v>1024</v>
      </c>
      <c r="B296" s="78" t="str">
        <f>VLOOKUP(A296,'PAI 2025 GPS rempl2)'!$A$3:$E$505,4,0)</f>
        <v>Producto</v>
      </c>
      <c r="C296" s="79" t="s">
        <v>1517</v>
      </c>
      <c r="D296" s="79" t="s">
        <v>1521</v>
      </c>
      <c r="E296" s="79" t="s">
        <v>614</v>
      </c>
      <c r="F296" s="79" t="s">
        <v>9</v>
      </c>
      <c r="G296" s="79" t="str">
        <f>VLOOKUP(A296,'PAI 2025 GPS rempl2)'!$E$4:$L$504,8,0)</f>
        <v>C-3503-0200-0011-40401c</v>
      </c>
      <c r="H296" s="79" t="str">
        <f>VLOOKUP(A296,'PAI 2025 GPS rempl2)'!$A$4:$V$504,15,0)</f>
        <v>Cultura de cumplimiento de sentencias, transacciones y conciliaciones a favor del consumidor, legalmente celebradas, fortalecida a través del trámite de verificación de cumplimiento. (Informe final de finalizados / único entregable)</v>
      </c>
      <c r="I296" s="79">
        <f>VLOOKUP(A296,'PAI 2025 GPS rempl2)'!$A$4:$V$504,17,0)</f>
        <v>12400</v>
      </c>
      <c r="J296" s="79" t="str">
        <f>VLOOKUP(A296,'PAI 2025 GPS rempl2)'!$A$4:$V$504,18,0)</f>
        <v>Númerica</v>
      </c>
      <c r="K296" s="159">
        <f>VLOOKUP(A296,'PAI 2025 GPS rempl2)'!$A$4:$V$504,20,0)</f>
        <v>45677</v>
      </c>
      <c r="L296" s="159">
        <f>VLOOKUP(A296,'PAI 2025 GPS rempl2)'!$A$4:$V$504,21,0)</f>
        <v>46003</v>
      </c>
      <c r="M296" s="79" t="str">
        <f>VLOOKUP(A296,'PAI 2025 GPS rempl2)'!$A$4:$V$504,22,0)</f>
        <v>4000-DESPACHO DEL SUPERINTENDENTE DELEGADO PARA ASUNTOS JURISDICCIONALES</v>
      </c>
      <c r="N296" s="79" t="s">
        <v>1396</v>
      </c>
      <c r="O296" s="79" t="s">
        <v>1434</v>
      </c>
      <c r="P296" s="79">
        <v>0</v>
      </c>
      <c r="Q296" s="79" t="s">
        <v>1487</v>
      </c>
      <c r="S296" s="78" t="s">
        <v>1024</v>
      </c>
      <c r="T296" s="78" t="str">
        <f>VLOOKUP(A296,'PAI 2025 GPS rempl2)'!$A$3:$E$505,4,0)</f>
        <v>Producto</v>
      </c>
      <c r="U296" s="79" t="s">
        <v>1517</v>
      </c>
      <c r="V296" s="30">
        <f>VLOOKUP(S296,'PAI 2025 GPS rempl2)'!$E$4:$P$504,12,0)</f>
        <v>17</v>
      </c>
      <c r="W296" s="143">
        <f>(V296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0.7623318385650224</v>
      </c>
    </row>
    <row r="297" spans="1:23" x14ac:dyDescent="0.25">
      <c r="A297" s="78" t="s">
        <v>1025</v>
      </c>
      <c r="B297" s="78" t="str">
        <f>VLOOKUP(A297,'PAI 2025 GPS rempl2)'!$A$3:$E$505,4,0)</f>
        <v>Actividad propia</v>
      </c>
      <c r="C297" s="79" t="s">
        <v>1517</v>
      </c>
      <c r="D297" s="79" t="s">
        <v>1521</v>
      </c>
      <c r="E297" s="79" t="s">
        <v>614</v>
      </c>
      <c r="F297" s="79"/>
      <c r="G297" s="79" t="str">
        <f>VLOOKUP(A297,'PAI 2025 GPS rempl2)'!$E$4:$L$504,8,0)</f>
        <v>N/A</v>
      </c>
      <c r="H297" s="79" t="str">
        <f>VLOOKUP(A297,'PAI 2025 GPS rempl2)'!$A$4:$V$504,15,0)</f>
        <v>Finalizar el trámite para la verificación del cumplimiento de las sentencias, transacciones y conciliaciones a favor del consumidor legalmente celebradas (Listado en Excel mensual de finalización)</v>
      </c>
      <c r="I297" s="79">
        <f>VLOOKUP(A297,'PAI 2025 GPS rempl2)'!$A$4:$V$504,17,0)</f>
        <v>12400</v>
      </c>
      <c r="J297" s="79" t="str">
        <f>VLOOKUP(A297,'PAI 2025 GPS rempl2)'!$A$4:$V$504,18,0)</f>
        <v>Númerica</v>
      </c>
      <c r="K297" s="159">
        <f>VLOOKUP(A297,'PAI 2025 GPS rempl2)'!$A$4:$V$504,20,0)</f>
        <v>45677</v>
      </c>
      <c r="L297" s="159">
        <f>VLOOKUP(A297,'PAI 2025 GPS rempl2)'!$A$4:$V$504,21,0)</f>
        <v>46003</v>
      </c>
      <c r="M297" s="79" t="str">
        <f>VLOOKUP(A297,'PAI 2025 GPS rempl2)'!$A$4:$V$504,22,0)</f>
        <v>4000-DESPACHO DEL SUPERINTENDENTE DELEGADO PARA ASUNTOS JURISDICCIONALES</v>
      </c>
      <c r="N297" s="79"/>
      <c r="O297" s="79"/>
      <c r="P297" s="79"/>
      <c r="Q297" s="79"/>
      <c r="S297" s="78" t="s">
        <v>1025</v>
      </c>
      <c r="T297" s="78" t="str">
        <f>VLOOKUP(A297,'PAI 2025 GPS rempl2)'!$A$3:$E$505,4,0)</f>
        <v>Actividad propia</v>
      </c>
      <c r="U297" s="79" t="s">
        <v>1517</v>
      </c>
      <c r="V297" s="30">
        <f>VLOOKUP(S297,'PAI 2025 GPS rempl2)'!$E$4:$P$504,12,0)</f>
        <v>50</v>
      </c>
      <c r="W297" s="145" t="e">
        <f>+(V297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98" spans="1:23" x14ac:dyDescent="0.25">
      <c r="A298" s="78" t="s">
        <v>1754</v>
      </c>
      <c r="B298" s="78" t="str">
        <f>VLOOKUP(A298,'PAI 2025 GPS rempl2)'!$A$3:$E$505,4,0)</f>
        <v>Actividad propia</v>
      </c>
      <c r="C298" s="79" t="s">
        <v>1517</v>
      </c>
      <c r="D298" s="79" t="s">
        <v>1521</v>
      </c>
      <c r="E298" s="79" t="s">
        <v>614</v>
      </c>
      <c r="F298" s="79"/>
      <c r="G298" s="79" t="str">
        <f>VLOOKUP(A298,'PAI 2025 GPS rempl2)'!$E$4:$L$504,8,0)</f>
        <v>N/A</v>
      </c>
      <c r="H298" s="79" t="str">
        <f>VLOOKUP(A298,'PAI 2025 GPS rempl2)'!$A$4:$V$504,15,0)</f>
        <v>Finalizar con archivo el trámite para la verificación del cumplimiento de los expedientes sin noticia de incumplimiento, noticias pretempore, extemporáneas o archivo por ausencia de derecho de postulación y controles de legalidad que deriven en archivo en relación con las sentencias, transacciones y conciliaciones respecto de las sociedades FAST COLOMBIA SAS y ULTRA AIR S.A.S proferidas a 31 de marzo de 2025; estos archivos incluyen todos aquellos proferidos en la vigencia 2025 (Listado en Excel mensual de finalización y el inventario mensual)</v>
      </c>
      <c r="I298" s="79">
        <f>VLOOKUP(A298,'PAI 2025 GPS rempl2)'!$A$4:$V$504,17,0)</f>
        <v>100</v>
      </c>
      <c r="J298" s="79" t="str">
        <f>VLOOKUP(A298,'PAI 2025 GPS rempl2)'!$A$4:$V$504,18,0)</f>
        <v>Porcentual</v>
      </c>
      <c r="K298" s="159">
        <f>VLOOKUP(A298,'PAI 2025 GPS rempl2)'!$A$4:$V$504,20,0)</f>
        <v>45779</v>
      </c>
      <c r="L298" s="159">
        <f>VLOOKUP(A298,'PAI 2025 GPS rempl2)'!$A$4:$V$504,21,0)</f>
        <v>46003</v>
      </c>
      <c r="M298" s="79" t="str">
        <f>VLOOKUP(A298,'PAI 2025 GPS rempl2)'!$A$4:$V$504,22,0)</f>
        <v>4000-DESPACHO DEL SUPERINTENDENTE DELEGADO PARA ASUNTOS JURISDICCIONALES</v>
      </c>
      <c r="N298" s="79"/>
      <c r="O298" s="79"/>
      <c r="P298" s="79"/>
      <c r="Q298" s="79"/>
      <c r="S298" s="78" t="s">
        <v>1754</v>
      </c>
      <c r="T298" s="78" t="str">
        <f>VLOOKUP(A298,'PAI 2025 GPS rempl2)'!$A$3:$E$505,4,0)</f>
        <v>Actividad propia</v>
      </c>
      <c r="U298" s="79" t="s">
        <v>1517</v>
      </c>
      <c r="V298" s="30">
        <f>VLOOKUP(S298,'PAI 2025 GPS rempl2)'!$E$4:$P$504,12,0)</f>
        <v>50</v>
      </c>
      <c r="W298" s="145" t="e">
        <f>+(V298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299" spans="1:23" x14ac:dyDescent="0.25">
      <c r="A299" s="78" t="s">
        <v>1026</v>
      </c>
      <c r="B299" s="78" t="str">
        <f>VLOOKUP(A299,'PAI 2025 GPS rempl2)'!$A$3:$E$505,4,0)</f>
        <v>Producto</v>
      </c>
      <c r="C299" s="79" t="s">
        <v>1517</v>
      </c>
      <c r="D299" s="79" t="s">
        <v>1521</v>
      </c>
      <c r="E299" s="79" t="s">
        <v>614</v>
      </c>
      <c r="F299" s="79" t="s">
        <v>10</v>
      </c>
      <c r="G299" s="79" t="str">
        <f>VLOOKUP(A299,'PAI 2025 GPS rempl2)'!$E$4:$L$504,8,0)</f>
        <v>C-3503-0200-0011-40401c</v>
      </c>
      <c r="H299" s="79" t="str">
        <f>VLOOKUP(A299,'PAI 2025 GPS rempl2)'!$A$4:$V$504,15,0)</f>
        <v>Presencia territorial de la SIC en materia de asuntos jursidiccionales, fortalecida. (Listados de asistencia por jornada)</v>
      </c>
      <c r="I299" s="79">
        <f>VLOOKUP(A299,'PAI 2025 GPS rempl2)'!$A$4:$V$504,17,0)</f>
        <v>6</v>
      </c>
      <c r="J299" s="79" t="str">
        <f>VLOOKUP(A299,'PAI 2025 GPS rempl2)'!$A$4:$V$504,18,0)</f>
        <v>Númerica</v>
      </c>
      <c r="K299" s="159">
        <f>VLOOKUP(A299,'PAI 2025 GPS rempl2)'!$A$4:$V$504,20,0)</f>
        <v>45691</v>
      </c>
      <c r="L299" s="159">
        <f>VLOOKUP(A299,'PAI 2025 GPS rempl2)'!$A$4:$V$504,21,0)</f>
        <v>45989</v>
      </c>
      <c r="M299" s="79" t="str">
        <f>VLOOKUP(A299,'PAI 2025 GPS rempl2)'!$A$4:$V$504,22,0)</f>
        <v>4000-DESPACHO DEL SUPERINTENDENTE DELEGADO PARA ASUNTOS JURISDICCIONALES</v>
      </c>
      <c r="N299" s="79" t="s">
        <v>1394</v>
      </c>
      <c r="O299" s="79" t="s">
        <v>1395</v>
      </c>
      <c r="P299" s="79">
        <v>0</v>
      </c>
      <c r="Q299" s="79" t="s">
        <v>1489</v>
      </c>
      <c r="S299" s="78" t="s">
        <v>1026</v>
      </c>
      <c r="T299" s="78" t="str">
        <f>VLOOKUP(A299,'PAI 2025 GPS rempl2)'!$A$3:$E$505,4,0)</f>
        <v>Producto</v>
      </c>
      <c r="U299" s="79" t="s">
        <v>1517</v>
      </c>
      <c r="V299" s="30">
        <f>VLOOKUP(S299,'PAI 2025 GPS rempl2)'!$E$4:$P$504,12,0)</f>
        <v>12</v>
      </c>
      <c r="W299" s="143">
        <f>(V299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0.53811659192825112</v>
      </c>
    </row>
    <row r="300" spans="1:23" x14ac:dyDescent="0.25">
      <c r="A300" s="78" t="s">
        <v>1028</v>
      </c>
      <c r="B300" s="78" t="str">
        <f>VLOOKUP(A300,'PAI 2025 GPS rempl2)'!$A$3:$E$505,4,0)</f>
        <v>Actividad propia</v>
      </c>
      <c r="C300" s="79" t="s">
        <v>1517</v>
      </c>
      <c r="D300" s="79" t="s">
        <v>1521</v>
      </c>
      <c r="E300" s="79" t="s">
        <v>614</v>
      </c>
      <c r="F300" s="79"/>
      <c r="G300" s="79" t="str">
        <f>VLOOKUP(A300,'PAI 2025 GPS rempl2)'!$E$4:$L$504,8,0)</f>
        <v>N/A</v>
      </c>
      <c r="H300" s="79" t="str">
        <f>VLOOKUP(A300,'PAI 2025 GPS rempl2)'!$A$4:$V$504,15,0)</f>
        <v>Definir fechas de las jornadas de territorialización. (correo electrónico enviando con las fechas de las jornadas/único entregable)</v>
      </c>
      <c r="I300" s="79">
        <f>VLOOKUP(A300,'PAI 2025 GPS rempl2)'!$A$4:$V$504,17,0)</f>
        <v>1</v>
      </c>
      <c r="J300" s="79" t="str">
        <f>VLOOKUP(A300,'PAI 2025 GPS rempl2)'!$A$4:$V$504,18,0)</f>
        <v>Númerica</v>
      </c>
      <c r="K300" s="159">
        <f>VLOOKUP(A300,'PAI 2025 GPS rempl2)'!$A$4:$V$504,20,0)</f>
        <v>45691</v>
      </c>
      <c r="L300" s="159">
        <f>VLOOKUP(A300,'PAI 2025 GPS rempl2)'!$A$4:$V$504,21,0)</f>
        <v>45747</v>
      </c>
      <c r="M300" s="79" t="str">
        <f>VLOOKUP(A300,'PAI 2025 GPS rempl2)'!$A$4:$V$504,22,0)</f>
        <v>4000-DESPACHO DEL SUPERINTENDENTE DELEGADO PARA ASUNTOS JURISDICCIONALES</v>
      </c>
      <c r="N300" s="79"/>
      <c r="O300" s="79"/>
      <c r="P300" s="79"/>
      <c r="Q300" s="79"/>
      <c r="S300" s="78" t="s">
        <v>1028</v>
      </c>
      <c r="T300" s="78" t="str">
        <f>VLOOKUP(A300,'PAI 2025 GPS rempl2)'!$A$3:$E$505,4,0)</f>
        <v>Actividad propia</v>
      </c>
      <c r="U300" s="79" t="s">
        <v>1517</v>
      </c>
      <c r="V300" s="30">
        <f>VLOOKUP(S300,'PAI 2025 GPS rempl2)'!$E$4:$P$504,12,0)</f>
        <v>20</v>
      </c>
      <c r="W300" s="145" t="e">
        <f>+(V300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01" spans="1:23" x14ac:dyDescent="0.25">
      <c r="A301" s="78" t="s">
        <v>1030</v>
      </c>
      <c r="B301" s="78" t="str">
        <f>VLOOKUP(A301,'PAI 2025 GPS rempl2)'!$A$3:$E$505,4,0)</f>
        <v>Actividad propia</v>
      </c>
      <c r="C301" s="79" t="s">
        <v>1517</v>
      </c>
      <c r="D301" s="79" t="s">
        <v>1521</v>
      </c>
      <c r="E301" s="79" t="s">
        <v>614</v>
      </c>
      <c r="F301" s="79"/>
      <c r="G301" s="79" t="str">
        <f>VLOOKUP(A301,'PAI 2025 GPS rempl2)'!$E$4:$L$504,8,0)</f>
        <v>N/A</v>
      </c>
      <c r="H301" s="79" t="str">
        <f>VLOOKUP(A301,'PAI 2025 GPS rempl2)'!$A$4:$V$504,15,0)</f>
        <v>Realizar jornadas de territorialización, de acuerdo con el cronograma establecido. (Listados de asistencia por programa)</v>
      </c>
      <c r="I301" s="79">
        <f>VLOOKUP(A301,'PAI 2025 GPS rempl2)'!$A$4:$V$504,17,0)</f>
        <v>6</v>
      </c>
      <c r="J301" s="79" t="str">
        <f>VLOOKUP(A301,'PAI 2025 GPS rempl2)'!$A$4:$V$504,18,0)</f>
        <v>Númerica</v>
      </c>
      <c r="K301" s="159">
        <f>VLOOKUP(A301,'PAI 2025 GPS rempl2)'!$A$4:$V$504,20,0)</f>
        <v>45748</v>
      </c>
      <c r="L301" s="159">
        <f>VLOOKUP(A301,'PAI 2025 GPS rempl2)'!$A$4:$V$504,21,0)</f>
        <v>45989</v>
      </c>
      <c r="M301" s="79" t="str">
        <f>VLOOKUP(A301,'PAI 2025 GPS rempl2)'!$A$4:$V$504,22,0)</f>
        <v>4000-DESPACHO DEL SUPERINTENDENTE DELEGADO PARA ASUNTOS JURISDICCIONALES</v>
      </c>
      <c r="N301" s="79"/>
      <c r="O301" s="79"/>
      <c r="P301" s="79"/>
      <c r="Q301" s="79"/>
      <c r="S301" s="78" t="s">
        <v>1030</v>
      </c>
      <c r="T301" s="78" t="str">
        <f>VLOOKUP(A301,'PAI 2025 GPS rempl2)'!$A$3:$E$505,4,0)</f>
        <v>Actividad propia</v>
      </c>
      <c r="U301" s="79" t="s">
        <v>1517</v>
      </c>
      <c r="V301" s="30">
        <f>VLOOKUP(S301,'PAI 2025 GPS rempl2)'!$E$4:$P$504,12,0)</f>
        <v>80</v>
      </c>
      <c r="W301" s="145" t="e">
        <f>+(V301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02" spans="1:23" x14ac:dyDescent="0.25">
      <c r="A302" s="78" t="s">
        <v>1031</v>
      </c>
      <c r="B302" s="78" t="str">
        <f>VLOOKUP(A302,'PAI 2025 GPS rempl2)'!$A$3:$E$505,4,0)</f>
        <v>Producto</v>
      </c>
      <c r="C302" s="79" t="s">
        <v>1517</v>
      </c>
      <c r="D302" s="79" t="s">
        <v>1525</v>
      </c>
      <c r="E302" s="79" t="s">
        <v>695</v>
      </c>
      <c r="F302" s="79" t="s">
        <v>13</v>
      </c>
      <c r="G302" s="79" t="str">
        <f>VLOOKUP(A302,'PAI 2025 GPS rempl2)'!$E$4:$L$504,8,0)</f>
        <v>C-3503-0200-0011-40401c</v>
      </c>
      <c r="H302" s="79" t="str">
        <f>VLOOKUP(A302,'PAI 2025 GPS rempl2)'!$A$4:$V$504,15,0)</f>
        <v>II Congreso de autoridades administrativas investidas con funciones jurisdiccionales en materia de competencia desleal, propiedad industrial y derecho de consumo, realizado. (fotografías del evento realizado /único entregable)</v>
      </c>
      <c r="I302" s="79">
        <f>VLOOKUP(A302,'PAI 2025 GPS rempl2)'!$A$4:$V$504,17,0)</f>
        <v>1</v>
      </c>
      <c r="J302" s="79" t="str">
        <f>VLOOKUP(A302,'PAI 2025 GPS rempl2)'!$A$4:$V$504,18,0)</f>
        <v>Númerica</v>
      </c>
      <c r="K302" s="159">
        <f>VLOOKUP(A302,'PAI 2025 GPS rempl2)'!$A$4:$V$504,20,0)</f>
        <v>45691</v>
      </c>
      <c r="L302" s="159">
        <f>VLOOKUP(A302,'PAI 2025 GPS rempl2)'!$A$4:$V$504,21,0)</f>
        <v>45996</v>
      </c>
      <c r="M302" s="79" t="str">
        <f>VLOOKUP(A302,'PAI 2025 GPS rempl2)'!$A$4:$V$504,22,0)</f>
        <v>20-OFICINA DE TECNOLOGÍA E INFORMÁTICA;
4000-DESPACHO DEL SUPERINTENDENTE DELEGADO PARA ASUNTOS JURISDICCIONALES;
73-GRUPO DE TRABAJO DE COMUNICACION</v>
      </c>
      <c r="N302" s="79" t="s">
        <v>1397</v>
      </c>
      <c r="O302" s="79" t="s">
        <v>1436</v>
      </c>
      <c r="P302" s="79">
        <v>0</v>
      </c>
      <c r="Q302" s="79" t="s">
        <v>1490</v>
      </c>
      <c r="S302" s="78" t="s">
        <v>1031</v>
      </c>
      <c r="T302" s="78" t="str">
        <f>VLOOKUP(A302,'PAI 2025 GPS rempl2)'!$A$3:$E$505,4,0)</f>
        <v>Producto</v>
      </c>
      <c r="U302" s="79" t="s">
        <v>1517</v>
      </c>
      <c r="V302" s="30">
        <f>VLOOKUP(S302,'PAI 2025 GPS rempl2)'!$E$4:$P$504,12,0)</f>
        <v>16</v>
      </c>
      <c r="W302" s="143">
        <f>(V302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0.71748878923766812</v>
      </c>
    </row>
    <row r="303" spans="1:23" x14ac:dyDescent="0.25">
      <c r="A303" s="78" t="s">
        <v>1034</v>
      </c>
      <c r="B303" s="78" t="str">
        <f>VLOOKUP(A303,'PAI 2025 GPS rempl2)'!$A$3:$E$505,4,0)</f>
        <v>Actividad propia</v>
      </c>
      <c r="C303" s="79" t="s">
        <v>1517</v>
      </c>
      <c r="D303" s="79" t="s">
        <v>1525</v>
      </c>
      <c r="E303" s="79" t="s">
        <v>695</v>
      </c>
      <c r="F303" s="79"/>
      <c r="G303" s="79" t="str">
        <f>VLOOKUP(A303,'PAI 2025 GPS rempl2)'!$E$4:$L$504,8,0)</f>
        <v>N/A</v>
      </c>
      <c r="H303" s="79" t="str">
        <f>VLOOKUP(A303,'PAI 2025 GPS rempl2)'!$A$4:$V$504,15,0)</f>
        <v>Solicitar publicación de la fecha del evento en el calendario de eventos de la entidad  al Grupo de trabajo de Comunicaciones   (correo electrónico enviado con la fecha del evento/único entregable)</v>
      </c>
      <c r="I303" s="79">
        <f>VLOOKUP(A303,'PAI 2025 GPS rempl2)'!$A$4:$V$504,17,0)</f>
        <v>1</v>
      </c>
      <c r="J303" s="79" t="str">
        <f>VLOOKUP(A303,'PAI 2025 GPS rempl2)'!$A$4:$V$504,18,0)</f>
        <v>Númerica</v>
      </c>
      <c r="K303" s="159">
        <f>VLOOKUP(A303,'PAI 2025 GPS rempl2)'!$A$4:$V$504,20,0)</f>
        <v>45691</v>
      </c>
      <c r="L303" s="159">
        <f>VLOOKUP(A303,'PAI 2025 GPS rempl2)'!$A$4:$V$504,21,0)</f>
        <v>45807</v>
      </c>
      <c r="M303" s="79" t="str">
        <f>VLOOKUP(A303,'PAI 2025 GPS rempl2)'!$A$4:$V$504,22,0)</f>
        <v>4000-DESPACHO DEL SUPERINTENDENTE DELEGADO PARA ASUNTOS JURISDICCIONALES</v>
      </c>
      <c r="N303" s="79"/>
      <c r="O303" s="79"/>
      <c r="P303" s="79"/>
      <c r="Q303" s="79"/>
      <c r="S303" s="78" t="s">
        <v>1034</v>
      </c>
      <c r="T303" s="78" t="str">
        <f>VLOOKUP(A303,'PAI 2025 GPS rempl2)'!$A$3:$E$505,4,0)</f>
        <v>Actividad propia</v>
      </c>
      <c r="U303" s="79" t="s">
        <v>1517</v>
      </c>
      <c r="V303" s="30">
        <f>VLOOKUP(S303,'PAI 2025 GPS rempl2)'!$E$4:$P$504,12,0)</f>
        <v>25</v>
      </c>
      <c r="W303" s="145" t="e">
        <f>+(V303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04" spans="1:23" x14ac:dyDescent="0.25">
      <c r="A304" s="78" t="s">
        <v>1036</v>
      </c>
      <c r="B304" s="78" t="str">
        <f>VLOOKUP(A304,'PAI 2025 GPS rempl2)'!$A$3:$E$505,4,0)</f>
        <v>Actividad sin participación</v>
      </c>
      <c r="C304" s="79" t="s">
        <v>1517</v>
      </c>
      <c r="D304" s="79" t="s">
        <v>1525</v>
      </c>
      <c r="E304" s="79" t="s">
        <v>695</v>
      </c>
      <c r="F304" s="79"/>
      <c r="G304" s="79" t="str">
        <f>VLOOKUP(A304,'PAI 2025 GPS rempl2)'!$E$4:$L$504,8,0)</f>
        <v>N/A</v>
      </c>
      <c r="H304" s="79" t="str">
        <f>VLOOKUP(A304,'PAI 2025 GPS rempl2)'!$A$4:$V$504,15,0)</f>
        <v>Publicar fecha del evento en calendario de la entidad (captura de pantalla de la publicación de la fecha del evento / único entregable)</v>
      </c>
      <c r="I304" s="79">
        <f>VLOOKUP(A304,'PAI 2025 GPS rempl2)'!$A$4:$V$504,17,0)</f>
        <v>1</v>
      </c>
      <c r="J304" s="79" t="str">
        <f>VLOOKUP(A304,'PAI 2025 GPS rempl2)'!$A$4:$V$504,18,0)</f>
        <v>Númerica</v>
      </c>
      <c r="K304" s="159">
        <f>VLOOKUP(A304,'PAI 2025 GPS rempl2)'!$A$4:$V$504,20,0)</f>
        <v>45811</v>
      </c>
      <c r="L304" s="159">
        <f>VLOOKUP(A304,'PAI 2025 GPS rempl2)'!$A$4:$V$504,21,0)</f>
        <v>45905</v>
      </c>
      <c r="M304" s="79" t="str">
        <f>VLOOKUP(A304,'PAI 2025 GPS rempl2)'!$A$4:$V$504,22,0)</f>
        <v>73-GRUPO DE TRABAJO DE COMUNICACION</v>
      </c>
      <c r="N304" s="79"/>
      <c r="O304" s="79"/>
      <c r="P304" s="79"/>
      <c r="Q304" s="79"/>
      <c r="S304" s="78" t="s">
        <v>1036</v>
      </c>
      <c r="T304" s="78" t="str">
        <f>VLOOKUP(A304,'PAI 2025 GPS rempl2)'!$A$3:$E$505,4,0)</f>
        <v>Actividad sin participación</v>
      </c>
      <c r="U304" s="79" t="s">
        <v>1517</v>
      </c>
      <c r="V304" s="30">
        <f>VLOOKUP(S304,'PAI 2025 GPS rempl2)'!$E$4:$P$504,12,0)</f>
        <v>0</v>
      </c>
      <c r="W304" s="143">
        <f>(V304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v>
      </c>
    </row>
    <row r="305" spans="1:23" x14ac:dyDescent="0.25">
      <c r="A305" s="78" t="s">
        <v>1038</v>
      </c>
      <c r="B305" s="78" t="str">
        <f>VLOOKUP(A305,'PAI 2025 GPS rempl2)'!$A$3:$E$505,4,0)</f>
        <v>Actividad propia</v>
      </c>
      <c r="C305" s="79" t="s">
        <v>1517</v>
      </c>
      <c r="D305" s="79" t="s">
        <v>1525</v>
      </c>
      <c r="E305" s="79" t="s">
        <v>695</v>
      </c>
      <c r="F305" s="79"/>
      <c r="G305" s="79" t="str">
        <f>VLOOKUP(A305,'PAI 2025 GPS rempl2)'!$E$4:$L$504,8,0)</f>
        <v>N/A</v>
      </c>
      <c r="H305" s="79" t="str">
        <f>VLOOKUP(A305,'PAI 2025 GPS rempl2)'!$A$4:$V$504,15,0)</f>
        <v>Diligenciar check list del evento con la fecha definitiva igual a la publicada en el  calendario de eventos (documento de check list para la realización del evento / único entregable)</v>
      </c>
      <c r="I305" s="79">
        <f>VLOOKUP(A305,'PAI 2025 GPS rempl2)'!$A$4:$V$504,17,0)</f>
        <v>1</v>
      </c>
      <c r="J305" s="79" t="str">
        <f>VLOOKUP(A305,'PAI 2025 GPS rempl2)'!$A$4:$V$504,18,0)</f>
        <v>Númerica</v>
      </c>
      <c r="K305" s="159">
        <f>VLOOKUP(A305,'PAI 2025 GPS rempl2)'!$A$4:$V$504,20,0)</f>
        <v>45908</v>
      </c>
      <c r="L305" s="159">
        <f>VLOOKUP(A305,'PAI 2025 GPS rempl2)'!$A$4:$V$504,21,0)</f>
        <v>45947</v>
      </c>
      <c r="M305" s="79" t="str">
        <f>VLOOKUP(A305,'PAI 2025 GPS rempl2)'!$A$4:$V$504,22,0)</f>
        <v>4000-DESPACHO DEL SUPERINTENDENTE DELEGADO PARA ASUNTOS JURISDICCIONALES</v>
      </c>
      <c r="N305" s="79"/>
      <c r="O305" s="79"/>
      <c r="P305" s="79"/>
      <c r="Q305" s="79"/>
      <c r="S305" s="78" t="s">
        <v>1038</v>
      </c>
      <c r="T305" s="78" t="str">
        <f>VLOOKUP(A305,'PAI 2025 GPS rempl2)'!$A$3:$E$505,4,0)</f>
        <v>Actividad propia</v>
      </c>
      <c r="U305" s="79" t="s">
        <v>1517</v>
      </c>
      <c r="V305" s="30">
        <f>VLOOKUP(S305,'PAI 2025 GPS rempl2)'!$E$4:$P$504,12,0)</f>
        <v>25</v>
      </c>
      <c r="W305" s="145" t="e">
        <f>+(V305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06" spans="1:23" x14ac:dyDescent="0.25">
      <c r="A306" s="78" t="s">
        <v>1040</v>
      </c>
      <c r="B306" s="78" t="str">
        <f>VLOOKUP(A306,'PAI 2025 GPS rempl2)'!$A$3:$E$505,4,0)</f>
        <v>Actividad propia</v>
      </c>
      <c r="C306" s="79" t="s">
        <v>1517</v>
      </c>
      <c r="D306" s="79" t="s">
        <v>1525</v>
      </c>
      <c r="E306" s="79" t="s">
        <v>695</v>
      </c>
      <c r="F306" s="79"/>
      <c r="G306" s="79" t="str">
        <f>VLOOKUP(A306,'PAI 2025 GPS rempl2)'!$E$4:$L$504,8,0)</f>
        <v>N/A</v>
      </c>
      <c r="H306" s="79" t="str">
        <f>VLOOKUP(A306,'PAI 2025 GPS rempl2)'!$A$4:$V$504,15,0)</f>
        <v>Elaborar y enviar agenda definitiva para ser publicada (correo electrónico con agenda definitiva / único entregable)</v>
      </c>
      <c r="I306" s="79">
        <f>VLOOKUP(A306,'PAI 2025 GPS rempl2)'!$A$4:$V$504,17,0)</f>
        <v>1</v>
      </c>
      <c r="J306" s="79" t="str">
        <f>VLOOKUP(A306,'PAI 2025 GPS rempl2)'!$A$4:$V$504,18,0)</f>
        <v>Númerica</v>
      </c>
      <c r="K306" s="159">
        <f>VLOOKUP(A306,'PAI 2025 GPS rempl2)'!$A$4:$V$504,20,0)</f>
        <v>45950</v>
      </c>
      <c r="L306" s="159">
        <f>VLOOKUP(A306,'PAI 2025 GPS rempl2)'!$A$4:$V$504,21,0)</f>
        <v>45968</v>
      </c>
      <c r="M306" s="79" t="str">
        <f>VLOOKUP(A306,'PAI 2025 GPS rempl2)'!$A$4:$V$504,22,0)</f>
        <v>4000-DESPACHO DEL SUPERINTENDENTE DELEGADO PARA ASUNTOS JURISDICCIONALES</v>
      </c>
      <c r="N306" s="79"/>
      <c r="O306" s="79"/>
      <c r="P306" s="79"/>
      <c r="Q306" s="79"/>
      <c r="S306" s="78" t="s">
        <v>1040</v>
      </c>
      <c r="T306" s="78" t="str">
        <f>VLOOKUP(A306,'PAI 2025 GPS rempl2)'!$A$3:$E$505,4,0)</f>
        <v>Actividad propia</v>
      </c>
      <c r="U306" s="79" t="s">
        <v>1517</v>
      </c>
      <c r="V306" s="30">
        <f>VLOOKUP(S306,'PAI 2025 GPS rempl2)'!$E$4:$P$504,12,0)</f>
        <v>25</v>
      </c>
      <c r="W306" s="145" t="e">
        <f>+(V306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07" spans="1:23" x14ac:dyDescent="0.25">
      <c r="A307" s="78" t="s">
        <v>1042</v>
      </c>
      <c r="B307" s="78" t="str">
        <f>VLOOKUP(A307,'PAI 2025 GPS rempl2)'!$A$3:$E$505,4,0)</f>
        <v>Actividad sin participación</v>
      </c>
      <c r="C307" s="79" t="s">
        <v>1517</v>
      </c>
      <c r="D307" s="79" t="s">
        <v>1525</v>
      </c>
      <c r="E307" s="79" t="s">
        <v>695</v>
      </c>
      <c r="F307" s="79"/>
      <c r="G307" s="79" t="str">
        <f>VLOOKUP(A307,'PAI 2025 GPS rempl2)'!$E$4:$L$504,8,0)</f>
        <v>N/A</v>
      </c>
      <c r="H307" s="79" t="str">
        <f>VLOOKUP(A307,'PAI 2025 GPS rempl2)'!$A$4:$V$504,15,0)</f>
        <v>Publicar Agenda definitiva (Captura de pantalla de la publicación/ único entregable)</v>
      </c>
      <c r="I307" s="79">
        <f>VLOOKUP(A307,'PAI 2025 GPS rempl2)'!$A$4:$V$504,17,0)</f>
        <v>1</v>
      </c>
      <c r="J307" s="79" t="str">
        <f>VLOOKUP(A307,'PAI 2025 GPS rempl2)'!$A$4:$V$504,18,0)</f>
        <v>Númerica</v>
      </c>
      <c r="K307" s="159">
        <f>VLOOKUP(A307,'PAI 2025 GPS rempl2)'!$A$4:$V$504,20,0)</f>
        <v>45971</v>
      </c>
      <c r="L307" s="159">
        <f>VLOOKUP(A307,'PAI 2025 GPS rempl2)'!$A$4:$V$504,21,0)</f>
        <v>45975</v>
      </c>
      <c r="M307" s="79" t="str">
        <f>VLOOKUP(A307,'PAI 2025 GPS rempl2)'!$A$4:$V$504,22,0)</f>
        <v>20-OFICINA DE TECNOLOGÍA E INFORMÁTICA</v>
      </c>
      <c r="N307" s="79"/>
      <c r="O307" s="79"/>
      <c r="P307" s="79"/>
      <c r="Q307" s="79"/>
      <c r="S307" s="78" t="s">
        <v>1042</v>
      </c>
      <c r="T307" s="78" t="str">
        <f>VLOOKUP(A307,'PAI 2025 GPS rempl2)'!$A$3:$E$505,4,0)</f>
        <v>Actividad sin participación</v>
      </c>
      <c r="U307" s="79" t="s">
        <v>1517</v>
      </c>
      <c r="V307" s="30">
        <f>VLOOKUP(S307,'PAI 2025 GPS rempl2)'!$E$4:$P$504,12,0)</f>
        <v>0</v>
      </c>
      <c r="W307" s="30">
        <f>+V307</f>
        <v>0</v>
      </c>
    </row>
    <row r="308" spans="1:23" x14ac:dyDescent="0.25">
      <c r="A308" s="78" t="s">
        <v>1044</v>
      </c>
      <c r="B308" s="78" t="str">
        <f>VLOOKUP(A308,'PAI 2025 GPS rempl2)'!$A$3:$E$505,4,0)</f>
        <v>Actividad propia</v>
      </c>
      <c r="C308" s="79" t="s">
        <v>1517</v>
      </c>
      <c r="D308" s="79" t="s">
        <v>1525</v>
      </c>
      <c r="E308" s="79" t="s">
        <v>695</v>
      </c>
      <c r="F308" s="79"/>
      <c r="G308" s="79" t="str">
        <f>VLOOKUP(A308,'PAI 2025 GPS rempl2)'!$E$4:$L$504,8,0)</f>
        <v>N/A</v>
      </c>
      <c r="H308" s="79" t="str">
        <f>VLOOKUP(A308,'PAI 2025 GPS rempl2)'!$A$4:$V$504,15,0)</f>
        <v>Realizar el evento (fotografías del evento realizado / único entregable)</v>
      </c>
      <c r="I308" s="79">
        <f>VLOOKUP(A308,'PAI 2025 GPS rempl2)'!$A$4:$V$504,17,0)</f>
        <v>1</v>
      </c>
      <c r="J308" s="79" t="str">
        <f>VLOOKUP(A308,'PAI 2025 GPS rempl2)'!$A$4:$V$504,18,0)</f>
        <v>Númerica</v>
      </c>
      <c r="K308" s="159">
        <f>VLOOKUP(A308,'PAI 2025 GPS rempl2)'!$A$4:$V$504,20,0)</f>
        <v>45979</v>
      </c>
      <c r="L308" s="159">
        <f>VLOOKUP(A308,'PAI 2025 GPS rempl2)'!$A$4:$V$504,21,0)</f>
        <v>45996</v>
      </c>
      <c r="M308" s="79" t="str">
        <f>VLOOKUP(A308,'PAI 2025 GPS rempl2)'!$A$4:$V$504,22,0)</f>
        <v>4000-DESPACHO DEL SUPERINTENDENTE DELEGADO PARA ASUNTOS JURISDICCIONALES;
73-GRUPO DE TRABAJO DE COMUNICACION</v>
      </c>
      <c r="N308" s="79"/>
      <c r="O308" s="79"/>
      <c r="P308" s="79"/>
      <c r="Q308" s="79"/>
      <c r="S308" s="78" t="s">
        <v>1044</v>
      </c>
      <c r="T308" s="78" t="str">
        <f>VLOOKUP(A308,'PAI 2025 GPS rempl2)'!$A$3:$E$505,4,0)</f>
        <v>Actividad propia</v>
      </c>
      <c r="U308" s="79" t="s">
        <v>1517</v>
      </c>
      <c r="V308" s="30">
        <f>VLOOKUP(S308,'PAI 2025 GPS rempl2)'!$E$4:$P$504,12,0)</f>
        <v>25</v>
      </c>
      <c r="W308" s="145" t="e">
        <f>+(V308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09" spans="1:23" x14ac:dyDescent="0.25">
      <c r="A309" s="78" t="s">
        <v>1054</v>
      </c>
      <c r="B309" s="78" t="str">
        <f>VLOOKUP(A309,'PAI 2025 GPS rempl2)'!$A$3:$E$505,4,0)</f>
        <v>Producto</v>
      </c>
      <c r="C309" s="79" t="s">
        <v>1517</v>
      </c>
      <c r="D309" s="79" t="s">
        <v>1521</v>
      </c>
      <c r="E309" s="79" t="s">
        <v>614</v>
      </c>
      <c r="F309" s="79" t="s">
        <v>12</v>
      </c>
      <c r="G309" s="79" t="str">
        <f>VLOOKUP(A309,'PAI 2025 GPS rempl2)'!$E$4:$L$504,8,0)</f>
        <v>C-3503-0200-0011-40401c</v>
      </c>
      <c r="H309" s="79" t="str">
        <f>VLOOKUP(A309,'PAI 2025 GPS rempl2)'!$A$4:$V$504,15,0)</f>
        <v>Documento diagnóstico para determinar la viabilidad de creación del primer  Centro de Arbitraje, Mediación y Conciliación e en materia de consumo, competencia desleal y propiedad industrial), elaborado y presentado a la Superintendente (Documento diagnóstico y memorando/ correo / presentación único entregable).</v>
      </c>
      <c r="I309" s="79">
        <f>VLOOKUP(A309,'PAI 2025 GPS rempl2)'!$A$4:$V$504,17,0)</f>
        <v>1</v>
      </c>
      <c r="J309" s="79" t="str">
        <f>VLOOKUP(A309,'PAI 2025 GPS rempl2)'!$A$4:$V$504,18,0)</f>
        <v>Númerica</v>
      </c>
      <c r="K309" s="159">
        <f>VLOOKUP(A309,'PAI 2025 GPS rempl2)'!$A$4:$V$504,20,0)</f>
        <v>45691</v>
      </c>
      <c r="L309" s="159">
        <f>VLOOKUP(A309,'PAI 2025 GPS rempl2)'!$A$4:$V$504,21,0)</f>
        <v>46003</v>
      </c>
      <c r="M309" s="79" t="str">
        <f>VLOOKUP(A309,'PAI 2025 GPS rempl2)'!$A$4:$V$504,22,0)</f>
        <v>4000-DESPACHO DEL SUPERINTENDENTE DELEGADO PARA ASUNTOS JURISDICCIONALES</v>
      </c>
      <c r="N309" s="79" t="s">
        <v>1390</v>
      </c>
      <c r="O309" s="79" t="s">
        <v>1391</v>
      </c>
      <c r="P309" s="79">
        <v>0</v>
      </c>
      <c r="Q309" s="79" t="s">
        <v>1487</v>
      </c>
      <c r="S309" s="78" t="s">
        <v>1054</v>
      </c>
      <c r="T309" s="78" t="str">
        <f>VLOOKUP(A309,'PAI 2025 GPS rempl2)'!$A$3:$E$505,4,0)</f>
        <v>Producto</v>
      </c>
      <c r="U309" s="79" t="s">
        <v>1517</v>
      </c>
      <c r="V309" s="30">
        <f>VLOOKUP(S309,'PAI 2025 GPS rempl2)'!$E$4:$P$504,12,0)</f>
        <v>5</v>
      </c>
      <c r="W309" s="143">
        <f>(V309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0.22421524663677131</v>
      </c>
    </row>
    <row r="310" spans="1:23" x14ac:dyDescent="0.25">
      <c r="A310" s="78" t="s">
        <v>1056</v>
      </c>
      <c r="B310" s="78" t="str">
        <f>VLOOKUP(A310,'PAI 2025 GPS rempl2)'!$A$3:$E$505,4,0)</f>
        <v>Actividad propia</v>
      </c>
      <c r="C310" s="79" t="s">
        <v>1517</v>
      </c>
      <c r="D310" s="79" t="s">
        <v>1521</v>
      </c>
      <c r="E310" s="79" t="s">
        <v>614</v>
      </c>
      <c r="F310" s="79"/>
      <c r="G310" s="79" t="str">
        <f>VLOOKUP(A310,'PAI 2025 GPS rempl2)'!$E$4:$L$504,8,0)</f>
        <v>N/A</v>
      </c>
      <c r="H310" s="79" t="str">
        <f>VLOOKUP(A310,'PAI 2025 GPS rempl2)'!$A$4:$V$504,15,0)</f>
        <v>Realizar y presentar a la Superintendente, el documento diagnóstico para determinar la viabilidad de creación del primer  Centro de Arbitraje, Mediación y Conciliación e en materia de consumo, competencia desleal y propiedad industrial) (Documento diagnóstico y memorando/ correo / presentación único entregable).</v>
      </c>
      <c r="I310" s="79">
        <f>VLOOKUP(A310,'PAI 2025 GPS rempl2)'!$A$4:$V$504,17,0)</f>
        <v>1</v>
      </c>
      <c r="J310" s="79" t="str">
        <f>VLOOKUP(A310,'PAI 2025 GPS rempl2)'!$A$4:$V$504,18,0)</f>
        <v>Númerica</v>
      </c>
      <c r="K310" s="159">
        <f>VLOOKUP(A310,'PAI 2025 GPS rempl2)'!$A$4:$V$504,20,0)</f>
        <v>45691</v>
      </c>
      <c r="L310" s="159">
        <f>VLOOKUP(A310,'PAI 2025 GPS rempl2)'!$A$4:$V$504,21,0)</f>
        <v>46003</v>
      </c>
      <c r="M310" s="79" t="str">
        <f>VLOOKUP(A310,'PAI 2025 GPS rempl2)'!$A$4:$V$504,22,0)</f>
        <v>4000-DESPACHO DEL SUPERINTENDENTE DELEGADO PARA ASUNTOS JURISDICCIONALES</v>
      </c>
      <c r="N310" s="79"/>
      <c r="O310" s="79"/>
      <c r="P310" s="79"/>
      <c r="Q310" s="79"/>
      <c r="S310" s="78" t="s">
        <v>1056</v>
      </c>
      <c r="T310" s="78" t="str">
        <f>VLOOKUP(A310,'PAI 2025 GPS rempl2)'!$A$3:$E$505,4,0)</f>
        <v>Actividad propia</v>
      </c>
      <c r="U310" s="79" t="s">
        <v>1517</v>
      </c>
      <c r="V310" s="30">
        <f>VLOOKUP(S310,'PAI 2025 GPS rempl2)'!$E$4:$P$504,12,0)</f>
        <v>100</v>
      </c>
      <c r="W310" s="145" t="e">
        <f>+(V310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11" spans="1:23" x14ac:dyDescent="0.25">
      <c r="A311" s="78" t="s">
        <v>1058</v>
      </c>
      <c r="B311" s="78" t="str">
        <f>VLOOKUP(A311,'PAI 2025 GPS rempl2)'!$A$3:$E$505,4,0)</f>
        <v>Producto</v>
      </c>
      <c r="C311" s="79" t="s">
        <v>1532</v>
      </c>
      <c r="D311" s="79" t="s">
        <v>1531</v>
      </c>
      <c r="E311" s="79" t="s">
        <v>499</v>
      </c>
      <c r="F311" s="79" t="s">
        <v>9</v>
      </c>
      <c r="G311" s="79" t="str">
        <f>VLOOKUP(A311,'PAI 2025 GPS rempl2)'!$E$4:$L$504,8,0)</f>
        <v>FUNCIONAMIENTO</v>
      </c>
      <c r="H311" s="79" t="str">
        <f>VLOOKUP(A311,'PAI 2025 GPS rempl2)'!$A$4:$V$504,15,0)</f>
        <v>Sistema de alertas para monitorear el comportamiento de los trámites misionales priorizados, elaborado y presentado (Correo electronico con el envío del reporte al equipo directivo)</v>
      </c>
      <c r="I311" s="79">
        <f>VLOOKUP(A311,'PAI 2025 GPS rempl2)'!$A$4:$V$504,17,0)</f>
        <v>1</v>
      </c>
      <c r="J311" s="79" t="str">
        <f>VLOOKUP(A311,'PAI 2025 GPS rempl2)'!$A$4:$V$504,18,0)</f>
        <v>Númerica</v>
      </c>
      <c r="K311" s="159">
        <f>VLOOKUP(A311,'PAI 2025 GPS rempl2)'!$A$4:$V$504,20,0)</f>
        <v>45730</v>
      </c>
      <c r="L311" s="159">
        <f>VLOOKUP(A311,'PAI 2025 GPS rempl2)'!$A$4:$V$504,21,0)</f>
        <v>46006</v>
      </c>
      <c r="M311" s="79" t="str">
        <f>VLOOKUP(A311,'PAI 2025 GPS rempl2)'!$A$4:$V$504,22,0)</f>
        <v>30-OFICINA ASESORA DE PLANEACIÓN</v>
      </c>
      <c r="N311" s="79" t="s">
        <v>1396</v>
      </c>
      <c r="O311" s="79" t="s">
        <v>1434</v>
      </c>
      <c r="P311" s="79">
        <v>0</v>
      </c>
      <c r="Q311" s="79" t="s">
        <v>1487</v>
      </c>
      <c r="S311" s="78" t="s">
        <v>1058</v>
      </c>
      <c r="T311" s="78" t="str">
        <f>VLOOKUP(A311,'PAI 2025 GPS rempl2)'!$A$3:$E$505,4,0)</f>
        <v>Producto</v>
      </c>
      <c r="U311" s="79" t="s">
        <v>1532</v>
      </c>
      <c r="V311" s="30">
        <f>VLOOKUP(S311,'PAI 2025 GPS rempl2)'!$E$4:$P$504,12,0)</f>
        <v>20</v>
      </c>
      <c r="W311" s="30">
        <v>100</v>
      </c>
    </row>
    <row r="312" spans="1:23" x14ac:dyDescent="0.25">
      <c r="A312" s="78" t="s">
        <v>1060</v>
      </c>
      <c r="B312" s="78" t="str">
        <f>VLOOKUP(A312,'PAI 2025 GPS rempl2)'!$A$3:$E$505,4,0)</f>
        <v>Actividad propia</v>
      </c>
      <c r="C312" s="79" t="s">
        <v>1532</v>
      </c>
      <c r="D312" s="79" t="s">
        <v>1531</v>
      </c>
      <c r="E312" s="79" t="s">
        <v>499</v>
      </c>
      <c r="F312" s="79"/>
      <c r="G312" s="79" t="str">
        <f>VLOOKUP(A312,'PAI 2025 GPS rempl2)'!$E$4:$L$504,8,0)</f>
        <v>N/A</v>
      </c>
      <c r="H312" s="79" t="str">
        <f>VLOOKUP(A312,'PAI 2025 GPS rempl2)'!$A$4:$V$504,15,0)</f>
        <v>Priorizar los trámites por Delegatura objeto de monitoreo (Documento con los tramites priorizados por Delegatura objeto de monitoreo)</v>
      </c>
      <c r="I312" s="79">
        <f>VLOOKUP(A312,'PAI 2025 GPS rempl2)'!$A$4:$V$504,17,0)</f>
        <v>1</v>
      </c>
      <c r="J312" s="79" t="str">
        <f>VLOOKUP(A312,'PAI 2025 GPS rempl2)'!$A$4:$V$504,18,0)</f>
        <v>Númerica</v>
      </c>
      <c r="K312" s="159">
        <f>VLOOKUP(A312,'PAI 2025 GPS rempl2)'!$A$4:$V$504,20,0)</f>
        <v>45730</v>
      </c>
      <c r="L312" s="159">
        <f>VLOOKUP(A312,'PAI 2025 GPS rempl2)'!$A$4:$V$504,21,0)</f>
        <v>45762</v>
      </c>
      <c r="M312" s="79" t="str">
        <f>VLOOKUP(A312,'PAI 2025 GPS rempl2)'!$A$4:$V$504,22,0)</f>
        <v>30-OFICINA ASESORA DE PLANEACIÓN</v>
      </c>
      <c r="N312" s="79"/>
      <c r="O312" s="79"/>
      <c r="P312" s="79"/>
      <c r="Q312" s="79"/>
      <c r="S312" s="78" t="s">
        <v>1060</v>
      </c>
      <c r="T312" s="78" t="str">
        <f>VLOOKUP(A312,'PAI 2025 GPS rempl2)'!$A$3:$E$505,4,0)</f>
        <v>Actividad propia</v>
      </c>
      <c r="U312" s="79" t="s">
        <v>1532</v>
      </c>
      <c r="V312" s="30">
        <f>VLOOKUP(S312,'PAI 2025 GPS rempl2)'!$E$4:$P$504,12,0)</f>
        <v>20</v>
      </c>
      <c r="W312" s="30">
        <f>+V312</f>
        <v>20</v>
      </c>
    </row>
    <row r="313" spans="1:23" x14ac:dyDescent="0.25">
      <c r="A313" s="78" t="s">
        <v>1062</v>
      </c>
      <c r="B313" s="78" t="str">
        <f>VLOOKUP(A313,'PAI 2025 GPS rempl2)'!$A$3:$E$505,4,0)</f>
        <v>Actividad propia</v>
      </c>
      <c r="C313" s="79" t="s">
        <v>1532</v>
      </c>
      <c r="D313" s="79" t="s">
        <v>1531</v>
      </c>
      <c r="E313" s="79" t="s">
        <v>499</v>
      </c>
      <c r="F313" s="79"/>
      <c r="G313" s="79" t="str">
        <f>VLOOKUP(A313,'PAI 2025 GPS rempl2)'!$E$4:$L$504,8,0)</f>
        <v>N/A</v>
      </c>
      <c r="H313" s="79" t="str">
        <f>VLOOKUP(A313,'PAI 2025 GPS rempl2)'!$A$4:$V$504,15,0)</f>
        <v>Definir los parámetros que determinarán las alertas (Documento con la definición de los parámetros )</v>
      </c>
      <c r="I313" s="79">
        <f>VLOOKUP(A313,'PAI 2025 GPS rempl2)'!$A$4:$V$504,17,0)</f>
        <v>1</v>
      </c>
      <c r="J313" s="79" t="str">
        <f>VLOOKUP(A313,'PAI 2025 GPS rempl2)'!$A$4:$V$504,18,0)</f>
        <v>Númerica</v>
      </c>
      <c r="K313" s="159">
        <f>VLOOKUP(A313,'PAI 2025 GPS rempl2)'!$A$4:$V$504,20,0)</f>
        <v>45765</v>
      </c>
      <c r="L313" s="159">
        <f>VLOOKUP(A313,'PAI 2025 GPS rempl2)'!$A$4:$V$504,21,0)</f>
        <v>45779</v>
      </c>
      <c r="M313" s="79" t="str">
        <f>VLOOKUP(A313,'PAI 2025 GPS rempl2)'!$A$4:$V$504,22,0)</f>
        <v>30-OFICINA ASESORA DE PLANEACIÓN</v>
      </c>
      <c r="N313" s="79"/>
      <c r="O313" s="79"/>
      <c r="P313" s="79"/>
      <c r="Q313" s="79"/>
      <c r="S313" s="78" t="s">
        <v>1062</v>
      </c>
      <c r="T313" s="78" t="str">
        <f>VLOOKUP(A313,'PAI 2025 GPS rempl2)'!$A$3:$E$505,4,0)</f>
        <v>Actividad propia</v>
      </c>
      <c r="U313" s="79" t="s">
        <v>1532</v>
      </c>
      <c r="V313" s="30">
        <f>VLOOKUP(S313,'PAI 2025 GPS rempl2)'!$E$4:$P$504,12,0)</f>
        <v>20</v>
      </c>
      <c r="W313" s="30">
        <f>+V313</f>
        <v>20</v>
      </c>
    </row>
    <row r="314" spans="1:23" x14ac:dyDescent="0.25">
      <c r="A314" s="78" t="s">
        <v>1064</v>
      </c>
      <c r="B314" s="78" t="str">
        <f>VLOOKUP(A314,'PAI 2025 GPS rempl2)'!$A$3:$E$505,4,0)</f>
        <v>Actividad propia</v>
      </c>
      <c r="C314" s="79" t="s">
        <v>1532</v>
      </c>
      <c r="D314" s="79" t="s">
        <v>1531</v>
      </c>
      <c r="E314" s="79" t="s">
        <v>499</v>
      </c>
      <c r="F314" s="79"/>
      <c r="G314" s="79" t="str">
        <f>VLOOKUP(A314,'PAI 2025 GPS rempl2)'!$E$4:$L$504,8,0)</f>
        <v>N/A</v>
      </c>
      <c r="H314" s="79" t="str">
        <f>VLOOKUP(A314,'PAI 2025 GPS rempl2)'!$A$4:$V$504,15,0)</f>
        <v>Definir y validar con las Delegaturas el diseño del reporte de alertas (Diseño del reporte de alertas definido y validado por las Delegaturas)</v>
      </c>
      <c r="I314" s="79">
        <f>VLOOKUP(A314,'PAI 2025 GPS rempl2)'!$A$4:$V$504,17,0)</f>
        <v>1</v>
      </c>
      <c r="J314" s="79" t="str">
        <f>VLOOKUP(A314,'PAI 2025 GPS rempl2)'!$A$4:$V$504,18,0)</f>
        <v>Númerica</v>
      </c>
      <c r="K314" s="159">
        <f>VLOOKUP(A314,'PAI 2025 GPS rempl2)'!$A$4:$V$504,20,0)</f>
        <v>45782</v>
      </c>
      <c r="L314" s="159">
        <f>VLOOKUP(A314,'PAI 2025 GPS rempl2)'!$A$4:$V$504,21,0)</f>
        <v>45912</v>
      </c>
      <c r="M314" s="79" t="str">
        <f>VLOOKUP(A314,'PAI 2025 GPS rempl2)'!$A$4:$V$504,22,0)</f>
        <v>30-OFICINA ASESORA DE PLANEACIÓN</v>
      </c>
      <c r="N314" s="79"/>
      <c r="O314" s="79"/>
      <c r="P314" s="79"/>
      <c r="Q314" s="79"/>
      <c r="S314" s="78" t="s">
        <v>1064</v>
      </c>
      <c r="T314" s="78" t="str">
        <f>VLOOKUP(A314,'PAI 2025 GPS rempl2)'!$A$3:$E$505,4,0)</f>
        <v>Actividad propia</v>
      </c>
      <c r="U314" s="79" t="s">
        <v>1532</v>
      </c>
      <c r="V314" s="30">
        <f>VLOOKUP(S314,'PAI 2025 GPS rempl2)'!$E$4:$P$504,12,0)</f>
        <v>20</v>
      </c>
      <c r="W314" s="30">
        <f>+V314</f>
        <v>20</v>
      </c>
    </row>
    <row r="315" spans="1:23" x14ac:dyDescent="0.25">
      <c r="A315" s="78" t="s">
        <v>1066</v>
      </c>
      <c r="B315" s="78" t="str">
        <f>VLOOKUP(A315,'PAI 2025 GPS rempl2)'!$A$3:$E$505,4,0)</f>
        <v>Actividad propia</v>
      </c>
      <c r="C315" s="79" t="s">
        <v>1532</v>
      </c>
      <c r="D315" s="79" t="s">
        <v>1531</v>
      </c>
      <c r="E315" s="79" t="s">
        <v>499</v>
      </c>
      <c r="F315" s="79"/>
      <c r="G315" s="79" t="str">
        <f>VLOOKUP(A315,'PAI 2025 GPS rempl2)'!$E$4:$L$504,8,0)</f>
        <v>N/A</v>
      </c>
      <c r="H315" s="79" t="str">
        <f>VLOOKUP(A315,'PAI 2025 GPS rempl2)'!$A$4:$V$504,15,0)</f>
        <v>Elaborar y presentar reportes al equipo directivo.  (Correos electronicos con el envío del reporte al equipo directivo)</v>
      </c>
      <c r="I315" s="79">
        <f>VLOOKUP(A315,'PAI 2025 GPS rempl2)'!$A$4:$V$504,17,0)</f>
        <v>2</v>
      </c>
      <c r="J315" s="79" t="str">
        <f>VLOOKUP(A315,'PAI 2025 GPS rempl2)'!$A$4:$V$504,18,0)</f>
        <v>Númerica</v>
      </c>
      <c r="K315" s="159">
        <f>VLOOKUP(A315,'PAI 2025 GPS rempl2)'!$A$4:$V$504,20,0)</f>
        <v>45915</v>
      </c>
      <c r="L315" s="159">
        <f>VLOOKUP(A315,'PAI 2025 GPS rempl2)'!$A$4:$V$504,21,0)</f>
        <v>46006</v>
      </c>
      <c r="M315" s="79" t="str">
        <f>VLOOKUP(A315,'PAI 2025 GPS rempl2)'!$A$4:$V$504,22,0)</f>
        <v>30-OFICINA ASESORA DE PLANEACIÓN</v>
      </c>
      <c r="N315" s="79"/>
      <c r="O315" s="79"/>
      <c r="P315" s="79"/>
      <c r="Q315" s="79"/>
      <c r="S315" s="78" t="s">
        <v>1066</v>
      </c>
      <c r="T315" s="78" t="str">
        <f>VLOOKUP(A315,'PAI 2025 GPS rempl2)'!$A$3:$E$505,4,0)</f>
        <v>Actividad propia</v>
      </c>
      <c r="U315" s="79" t="s">
        <v>1532</v>
      </c>
      <c r="V315" s="30">
        <f>VLOOKUP(S315,'PAI 2025 GPS rempl2)'!$E$4:$P$504,12,0)</f>
        <v>40</v>
      </c>
      <c r="W315" s="30">
        <f>+V315</f>
        <v>40</v>
      </c>
    </row>
    <row r="316" spans="1:23" x14ac:dyDescent="0.25">
      <c r="A316" s="78" t="s">
        <v>1068</v>
      </c>
      <c r="B316" s="78" t="str">
        <f>VLOOKUP(A316,'PAI 2025 GPS rempl2)'!$A$3:$E$505,4,0)</f>
        <v>Producto</v>
      </c>
      <c r="C316" s="79" t="s">
        <v>1517</v>
      </c>
      <c r="D316" s="79" t="s">
        <v>1519</v>
      </c>
      <c r="E316" s="79" t="s">
        <v>574</v>
      </c>
      <c r="F316" s="79" t="s">
        <v>59</v>
      </c>
      <c r="G316" s="79" t="str">
        <f>VLOOKUP(A316,'PAI 2025 GPS rempl2)'!$E$4:$L$504,8,0)</f>
        <v>C-3503-0200-0016-40401c</v>
      </c>
      <c r="H316" s="79" t="str">
        <f>VLOOKUP(A316,'PAI 2025 GPS rempl2)'!$A$4:$V$504,15,0)</f>
        <v>Proyectos estratégicos transversales estructurados y ejecutados (Informe de resultados)</v>
      </c>
      <c r="I316" s="79">
        <f>VLOOKUP(A316,'PAI 2025 GPS rempl2)'!$A$4:$V$504,17,0)</f>
        <v>100</v>
      </c>
      <c r="J316" s="79" t="str">
        <f>VLOOKUP(A316,'PAI 2025 GPS rempl2)'!$A$4:$V$504,18,0)</f>
        <v>Porcentual</v>
      </c>
      <c r="K316" s="159">
        <f>VLOOKUP(A316,'PAI 2025 GPS rempl2)'!$A$4:$V$504,20,0)</f>
        <v>45712</v>
      </c>
      <c r="L316" s="159">
        <f>VLOOKUP(A316,'PAI 2025 GPS rempl2)'!$A$4:$V$504,21,0)</f>
        <v>46010</v>
      </c>
      <c r="M316" s="79" t="str">
        <f>VLOOKUP(A316,'PAI 2025 GPS rempl2)'!$A$4:$V$504,22,0)</f>
        <v>30-OFICINA ASESORA DE PLANEACIÓN</v>
      </c>
      <c r="N316" s="79" t="s">
        <v>1731</v>
      </c>
      <c r="O316" s="79" t="s">
        <v>1389</v>
      </c>
      <c r="P316" s="79">
        <v>0</v>
      </c>
      <c r="Q316" s="79" t="s">
        <v>1487</v>
      </c>
      <c r="S316" s="78" t="s">
        <v>1068</v>
      </c>
      <c r="T316" s="78" t="str">
        <f>VLOOKUP(A316,'PAI 2025 GPS rempl2)'!$A$3:$E$505,4,0)</f>
        <v>Producto</v>
      </c>
      <c r="U316" s="79" t="s">
        <v>1517</v>
      </c>
      <c r="V316" s="30">
        <f>VLOOKUP(S316,'PAI 2025 GPS rempl2)'!$E$4:$P$504,12,0)</f>
        <v>20</v>
      </c>
      <c r="W316" s="143">
        <f>(V316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317" spans="1:23" x14ac:dyDescent="0.25">
      <c r="A317" s="78" t="s">
        <v>1070</v>
      </c>
      <c r="B317" s="78" t="str">
        <f>VLOOKUP(A317,'PAI 2025 GPS rempl2)'!$A$3:$E$505,4,0)</f>
        <v>Actividad propia</v>
      </c>
      <c r="C317" s="79" t="s">
        <v>1517</v>
      </c>
      <c r="D317" s="79" t="s">
        <v>1519</v>
      </c>
      <c r="E317" s="79" t="s">
        <v>574</v>
      </c>
      <c r="F317" s="79"/>
      <c r="G317" s="79" t="str">
        <f>VLOOKUP(A317,'PAI 2025 GPS rempl2)'!$E$4:$L$504,8,0)</f>
        <v>N/A</v>
      </c>
      <c r="H317" s="79" t="str">
        <f>VLOOKUP(A317,'PAI 2025 GPS rempl2)'!$A$4:$V$504,15,0)</f>
        <v>Identificar y someter a aprobación del Despacho, la definición de 2 proyectos estratégicos de impacto transversal  a ser ejecutados (proyectos estratégicos de impacto transversal identificados y aprobados)</v>
      </c>
      <c r="I317" s="79">
        <f>VLOOKUP(A317,'PAI 2025 GPS rempl2)'!$A$4:$V$504,17,0)</f>
        <v>2</v>
      </c>
      <c r="J317" s="79" t="str">
        <f>VLOOKUP(A317,'PAI 2025 GPS rempl2)'!$A$4:$V$504,18,0)</f>
        <v>Númerica</v>
      </c>
      <c r="K317" s="159">
        <f>VLOOKUP(A317,'PAI 2025 GPS rempl2)'!$A$4:$V$504,20,0)</f>
        <v>45712</v>
      </c>
      <c r="L317" s="159">
        <f>VLOOKUP(A317,'PAI 2025 GPS rempl2)'!$A$4:$V$504,21,0)</f>
        <v>45723</v>
      </c>
      <c r="M317" s="79" t="str">
        <f>VLOOKUP(A317,'PAI 2025 GPS rempl2)'!$A$4:$V$504,22,0)</f>
        <v>30-OFICINA ASESORA DE PLANEACIÓN</v>
      </c>
      <c r="N317" s="79"/>
      <c r="O317" s="79"/>
      <c r="P317" s="79"/>
      <c r="Q317" s="79"/>
      <c r="S317" s="78" t="s">
        <v>1070</v>
      </c>
      <c r="T317" s="78" t="str">
        <f>VLOOKUP(A317,'PAI 2025 GPS rempl2)'!$A$3:$E$505,4,0)</f>
        <v>Actividad propia</v>
      </c>
      <c r="U317" s="79" t="s">
        <v>1517</v>
      </c>
      <c r="V317" s="30">
        <f>VLOOKUP(S317,'PAI 2025 GPS rempl2)'!$E$4:$P$504,12,0)</f>
        <v>15</v>
      </c>
      <c r="W317" s="145" t="e">
        <f>+(V317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18" spans="1:23" x14ac:dyDescent="0.25">
      <c r="A318" s="78" t="s">
        <v>1072</v>
      </c>
      <c r="B318" s="78" t="str">
        <f>VLOOKUP(A318,'PAI 2025 GPS rempl2)'!$A$3:$E$505,4,0)</f>
        <v>Actividad propia</v>
      </c>
      <c r="C318" s="79" t="s">
        <v>1517</v>
      </c>
      <c r="D318" s="79" t="s">
        <v>1519</v>
      </c>
      <c r="E318" s="79" t="s">
        <v>574</v>
      </c>
      <c r="F318" s="79"/>
      <c r="G318" s="79" t="str">
        <f>VLOOKUP(A318,'PAI 2025 GPS rempl2)'!$E$4:$L$504,8,0)</f>
        <v>N/A</v>
      </c>
      <c r="H318" s="79" t="str">
        <f>VLOOKUP(A318,'PAI 2025 GPS rempl2)'!$A$4:$V$504,15,0)</f>
        <v>Diseñar y concertar el plan de trabajo (actividades hito y responsable) (Plan de trabajo Diseñado y concertado con las áreas involucradas)</v>
      </c>
      <c r="I318" s="79">
        <f>VLOOKUP(A318,'PAI 2025 GPS rempl2)'!$A$4:$V$504,17,0)</f>
        <v>1</v>
      </c>
      <c r="J318" s="79" t="str">
        <f>VLOOKUP(A318,'PAI 2025 GPS rempl2)'!$A$4:$V$504,18,0)</f>
        <v>Númerica</v>
      </c>
      <c r="K318" s="159">
        <f>VLOOKUP(A318,'PAI 2025 GPS rempl2)'!$A$4:$V$504,20,0)</f>
        <v>45726</v>
      </c>
      <c r="L318" s="159">
        <f>VLOOKUP(A318,'PAI 2025 GPS rempl2)'!$A$4:$V$504,21,0)</f>
        <v>45777</v>
      </c>
      <c r="M318" s="79" t="str">
        <f>VLOOKUP(A318,'PAI 2025 GPS rempl2)'!$A$4:$V$504,22,0)</f>
        <v>30-OFICINA ASESORA DE PLANEACIÓN</v>
      </c>
      <c r="N318" s="79"/>
      <c r="O318" s="79"/>
      <c r="P318" s="79"/>
      <c r="Q318" s="79"/>
      <c r="S318" s="78" t="s">
        <v>1072</v>
      </c>
      <c r="T318" s="78" t="str">
        <f>VLOOKUP(A318,'PAI 2025 GPS rempl2)'!$A$3:$E$505,4,0)</f>
        <v>Actividad propia</v>
      </c>
      <c r="U318" s="79" t="s">
        <v>1517</v>
      </c>
      <c r="V318" s="30">
        <f>VLOOKUP(S318,'PAI 2025 GPS rempl2)'!$E$4:$P$504,12,0)</f>
        <v>30</v>
      </c>
      <c r="W318" s="145" t="e">
        <f>+(V318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19" spans="1:23" x14ac:dyDescent="0.25">
      <c r="A319" s="78" t="s">
        <v>1074</v>
      </c>
      <c r="B319" s="78" t="str">
        <f>VLOOKUP(A319,'PAI 2025 GPS rempl2)'!$A$3:$E$505,4,0)</f>
        <v>Actividad propia</v>
      </c>
      <c r="C319" s="79" t="s">
        <v>1517</v>
      </c>
      <c r="D319" s="79" t="s">
        <v>1519</v>
      </c>
      <c r="E319" s="79" t="s">
        <v>574</v>
      </c>
      <c r="F319" s="79"/>
      <c r="G319" s="79" t="str">
        <f>VLOOKUP(A319,'PAI 2025 GPS rempl2)'!$E$4:$L$504,8,0)</f>
        <v>N/A</v>
      </c>
      <c r="H319" s="79" t="str">
        <f>VLOOKUP(A319,'PAI 2025 GPS rempl2)'!$A$4:$V$504,15,0)</f>
        <v>Ejecutar el plan de trabajo (Seguimiento al plan de trabajo y evidencias de su cumplimiento)</v>
      </c>
      <c r="I319" s="79">
        <f>VLOOKUP(A319,'PAI 2025 GPS rempl2)'!$A$4:$V$504,17,0)</f>
        <v>100</v>
      </c>
      <c r="J319" s="79" t="str">
        <f>VLOOKUP(A319,'PAI 2025 GPS rempl2)'!$A$4:$V$504,18,0)</f>
        <v>Porcentual</v>
      </c>
      <c r="K319" s="159">
        <f>VLOOKUP(A319,'PAI 2025 GPS rempl2)'!$A$4:$V$504,20,0)</f>
        <v>45778</v>
      </c>
      <c r="L319" s="159">
        <f>VLOOKUP(A319,'PAI 2025 GPS rempl2)'!$A$4:$V$504,21,0)</f>
        <v>45989</v>
      </c>
      <c r="M319" s="79" t="str">
        <f>VLOOKUP(A319,'PAI 2025 GPS rempl2)'!$A$4:$V$504,22,0)</f>
        <v>30-OFICINA ASESORA DE PLANEACIÓN</v>
      </c>
      <c r="N319" s="79"/>
      <c r="O319" s="79"/>
      <c r="P319" s="79"/>
      <c r="Q319" s="79"/>
      <c r="S319" s="78" t="s">
        <v>1074</v>
      </c>
      <c r="T319" s="78" t="str">
        <f>VLOOKUP(A319,'PAI 2025 GPS rempl2)'!$A$3:$E$505,4,0)</f>
        <v>Actividad propia</v>
      </c>
      <c r="U319" s="79" t="s">
        <v>1517</v>
      </c>
      <c r="V319" s="30">
        <f>VLOOKUP(S319,'PAI 2025 GPS rempl2)'!$E$4:$P$504,12,0)</f>
        <v>50</v>
      </c>
      <c r="W319" s="145" t="e">
        <f>+(V319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20" spans="1:23" x14ac:dyDescent="0.25">
      <c r="A320" s="78" t="s">
        <v>1075</v>
      </c>
      <c r="B320" s="78" t="str">
        <f>VLOOKUP(A320,'PAI 2025 GPS rempl2)'!$A$3:$E$505,4,0)</f>
        <v>Actividad propia</v>
      </c>
      <c r="C320" s="79" t="s">
        <v>1517</v>
      </c>
      <c r="D320" s="79" t="s">
        <v>1519</v>
      </c>
      <c r="E320" s="79" t="s">
        <v>574</v>
      </c>
      <c r="F320" s="79"/>
      <c r="G320" s="79" t="str">
        <f>VLOOKUP(A320,'PAI 2025 GPS rempl2)'!$E$4:$L$504,8,0)</f>
        <v>N/A</v>
      </c>
      <c r="H320" s="79" t="str">
        <f>VLOOKUP(A320,'PAI 2025 GPS rempl2)'!$A$4:$V$504,15,0)</f>
        <v>Presentar resultados (Presentación de resultados y  Lista de asistencia reunióno de presentación)</v>
      </c>
      <c r="I320" s="79">
        <f>VLOOKUP(A320,'PAI 2025 GPS rempl2)'!$A$4:$V$504,17,0)</f>
        <v>2</v>
      </c>
      <c r="J320" s="79" t="str">
        <f>VLOOKUP(A320,'PAI 2025 GPS rempl2)'!$A$4:$V$504,18,0)</f>
        <v>Númerica</v>
      </c>
      <c r="K320" s="159">
        <f>VLOOKUP(A320,'PAI 2025 GPS rempl2)'!$A$4:$V$504,20,0)</f>
        <v>45992</v>
      </c>
      <c r="L320" s="159">
        <f>VLOOKUP(A320,'PAI 2025 GPS rempl2)'!$A$4:$V$504,21,0)</f>
        <v>46010</v>
      </c>
      <c r="M320" s="79" t="str">
        <f>VLOOKUP(A320,'PAI 2025 GPS rempl2)'!$A$4:$V$504,22,0)</f>
        <v>30-OFICINA ASESORA DE PLANEACIÓN</v>
      </c>
      <c r="N320" s="79"/>
      <c r="O320" s="79"/>
      <c r="P320" s="79"/>
      <c r="Q320" s="79"/>
      <c r="S320" s="78" t="s">
        <v>1075</v>
      </c>
      <c r="T320" s="78" t="str">
        <f>VLOOKUP(A320,'PAI 2025 GPS rempl2)'!$A$3:$E$505,4,0)</f>
        <v>Actividad propia</v>
      </c>
      <c r="U320" s="79" t="s">
        <v>1517</v>
      </c>
      <c r="V320" s="30">
        <f>VLOOKUP(S320,'PAI 2025 GPS rempl2)'!$E$4:$P$504,12,0)</f>
        <v>5</v>
      </c>
      <c r="W320" s="145" t="e">
        <f>+(V320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21" spans="1:23" x14ac:dyDescent="0.25">
      <c r="A321" s="78" t="s">
        <v>1081</v>
      </c>
      <c r="B321" s="78" t="str">
        <f>VLOOKUP(A321,'PAI 2025 GPS rempl2)'!$A$3:$E$505,4,0)</f>
        <v>Producto</v>
      </c>
      <c r="C321" s="79" t="s">
        <v>1524</v>
      </c>
      <c r="D321" s="79" t="s">
        <v>1533</v>
      </c>
      <c r="E321" s="79" t="s">
        <v>1078</v>
      </c>
      <c r="F321" s="79" t="s">
        <v>59</v>
      </c>
      <c r="G321" s="79" t="str">
        <f>VLOOKUP(A321,'PAI 2025 GPS rempl2)'!$E$4:$L$504,8,0)</f>
        <v>C-3503-0200-0016-40401c</v>
      </c>
      <c r="H321" s="79" t="str">
        <f>VLOOKUP(A321,'PAI 2025 GPS rempl2)'!$A$4:$V$504,15,0)</f>
        <v>Estudio de costos de los trámites priorizados, realizado (Estudio Realizado )</v>
      </c>
      <c r="I321" s="79">
        <f>VLOOKUP(A321,'PAI 2025 GPS rempl2)'!$A$4:$V$504,17,0)</f>
        <v>1</v>
      </c>
      <c r="J321" s="79" t="str">
        <f>VLOOKUP(A321,'PAI 2025 GPS rempl2)'!$A$4:$V$504,18,0)</f>
        <v>Númerica</v>
      </c>
      <c r="K321" s="159">
        <f>VLOOKUP(A321,'PAI 2025 GPS rempl2)'!$A$4:$V$504,20,0)</f>
        <v>45782</v>
      </c>
      <c r="L321" s="159">
        <f>VLOOKUP(A321,'PAI 2025 GPS rempl2)'!$A$4:$V$504,21,0)</f>
        <v>45981</v>
      </c>
      <c r="M321" s="79" t="str">
        <f>VLOOKUP(A321,'PAI 2025 GPS rempl2)'!$A$4:$V$504,22,0)</f>
        <v>30-OFICINA ASESORA DE PLANEACIÓN;
37-GRUPO DE TRABAJO DE ESTUDIOS ECONÓMICOS</v>
      </c>
      <c r="N321" s="79" t="s">
        <v>1731</v>
      </c>
      <c r="O321" s="79" t="s">
        <v>1389</v>
      </c>
      <c r="P321" s="79">
        <v>0</v>
      </c>
      <c r="Q321" s="79" t="s">
        <v>1487</v>
      </c>
      <c r="S321" s="78" t="s">
        <v>1081</v>
      </c>
      <c r="T321" s="78" t="str">
        <f>VLOOKUP(A321,'PAI 2025 GPS rempl2)'!$A$3:$E$505,4,0)</f>
        <v>Producto</v>
      </c>
      <c r="U321" s="79" t="s">
        <v>1524</v>
      </c>
      <c r="V321" s="30">
        <f>VLOOKUP(S321,'PAI 2025 GPS rempl2)'!$E$4:$P$504,12,0)</f>
        <v>20</v>
      </c>
      <c r="W321" s="30" t="e">
        <f>+(V321*100)/($V$112+#REF!+$V$321+$V$330+$V$371)</f>
        <v>#REF!</v>
      </c>
    </row>
    <row r="322" spans="1:23" x14ac:dyDescent="0.25">
      <c r="A322" s="78" t="s">
        <v>1084</v>
      </c>
      <c r="B322" s="78" t="str">
        <f>VLOOKUP(A322,'PAI 2025 GPS rempl2)'!$A$3:$E$505,4,0)</f>
        <v>Actividad propia</v>
      </c>
      <c r="C322" s="79" t="s">
        <v>1524</v>
      </c>
      <c r="D322" s="79" t="s">
        <v>1533</v>
      </c>
      <c r="E322" s="79" t="s">
        <v>1078</v>
      </c>
      <c r="F322" s="79"/>
      <c r="G322" s="79" t="str">
        <f>VLOOKUP(A322,'PAI 2025 GPS rempl2)'!$E$4:$L$504,8,0)</f>
        <v>N/A</v>
      </c>
      <c r="H322" s="79" t="str">
        <f>VLOOKUP(A322,'PAI 2025 GPS rempl2)'!$A$4:$V$504,15,0)</f>
        <v>Priorizar los trámites objeto del estudio de costeo (Documento con la priorización de trámites)</v>
      </c>
      <c r="I322" s="79">
        <f>VLOOKUP(A322,'PAI 2025 GPS rempl2)'!$A$4:$V$504,17,0)</f>
        <v>1</v>
      </c>
      <c r="J322" s="79" t="str">
        <f>VLOOKUP(A322,'PAI 2025 GPS rempl2)'!$A$4:$V$504,18,0)</f>
        <v>Númerica</v>
      </c>
      <c r="K322" s="159">
        <f>VLOOKUP(A322,'PAI 2025 GPS rempl2)'!$A$4:$V$504,20,0)</f>
        <v>45782</v>
      </c>
      <c r="L322" s="159">
        <f>VLOOKUP(A322,'PAI 2025 GPS rempl2)'!$A$4:$V$504,21,0)</f>
        <v>45814</v>
      </c>
      <c r="M322" s="79" t="str">
        <f>VLOOKUP(A322,'PAI 2025 GPS rempl2)'!$A$4:$V$504,22,0)</f>
        <v>30-OFICINA ASESORA DE PLANEACIÓN</v>
      </c>
      <c r="N322" s="79"/>
      <c r="O322" s="79"/>
      <c r="P322" s="79"/>
      <c r="Q322" s="79"/>
      <c r="S322" s="78" t="s">
        <v>1084</v>
      </c>
      <c r="T322" s="78" t="str">
        <f>VLOOKUP(A322,'PAI 2025 GPS rempl2)'!$A$3:$E$505,4,0)</f>
        <v>Actividad propia</v>
      </c>
      <c r="U322" s="79" t="s">
        <v>1524</v>
      </c>
      <c r="V322" s="30">
        <f>VLOOKUP(S322,'PAI 2025 GPS rempl2)'!$E$4:$P$504,12,0)</f>
        <v>10</v>
      </c>
      <c r="W322" s="30" t="e">
        <f>+(V322*100)/($V$113+#REF!+#REF!+$V$322+$V$323+$V$324+$V$325+$V$331+$V$332+$V$372+$V$373+$V$375+$V$376)</f>
        <v>#REF!</v>
      </c>
    </row>
    <row r="323" spans="1:23" x14ac:dyDescent="0.25">
      <c r="A323" s="78" t="s">
        <v>1086</v>
      </c>
      <c r="B323" s="78" t="str">
        <f>VLOOKUP(A323,'PAI 2025 GPS rempl2)'!$A$3:$E$505,4,0)</f>
        <v>Actividad propia</v>
      </c>
      <c r="C323" s="79" t="s">
        <v>1524</v>
      </c>
      <c r="D323" s="79" t="s">
        <v>1533</v>
      </c>
      <c r="E323" s="79" t="s">
        <v>1078</v>
      </c>
      <c r="F323" s="79"/>
      <c r="G323" s="79" t="str">
        <f>VLOOKUP(A323,'PAI 2025 GPS rempl2)'!$E$4:$L$504,8,0)</f>
        <v>N/A</v>
      </c>
      <c r="H323" s="79" t="str">
        <f>VLOOKUP(A323,'PAI 2025 GPS rempl2)'!$A$4:$V$504,15,0)</f>
        <v>Recopilar la información necesaria para realizar el estudio de costeo de uno de los trámites priorizados  (Documento que relacione la documentación recopilada)</v>
      </c>
      <c r="I323" s="79">
        <f>VLOOKUP(A323,'PAI 2025 GPS rempl2)'!$A$4:$V$504,17,0)</f>
        <v>100</v>
      </c>
      <c r="J323" s="79" t="str">
        <f>VLOOKUP(A323,'PAI 2025 GPS rempl2)'!$A$4:$V$504,18,0)</f>
        <v>Porcentual</v>
      </c>
      <c r="K323" s="159">
        <f>VLOOKUP(A323,'PAI 2025 GPS rempl2)'!$A$4:$V$504,20,0)</f>
        <v>45817</v>
      </c>
      <c r="L323" s="159">
        <f>VLOOKUP(A323,'PAI 2025 GPS rempl2)'!$A$4:$V$504,21,0)</f>
        <v>45884</v>
      </c>
      <c r="M323" s="79" t="str">
        <f>VLOOKUP(A323,'PAI 2025 GPS rempl2)'!$A$4:$V$504,22,0)</f>
        <v>30-OFICINA ASESORA DE PLANEACIÓN;
37-GRUPO DE TRABAJO DE ESTUDIOS ECONÓMICOS</v>
      </c>
      <c r="N323" s="79"/>
      <c r="O323" s="79"/>
      <c r="P323" s="79"/>
      <c r="Q323" s="79"/>
      <c r="S323" s="78" t="s">
        <v>1086</v>
      </c>
      <c r="T323" s="78" t="str">
        <f>VLOOKUP(A323,'PAI 2025 GPS rempl2)'!$A$3:$E$505,4,0)</f>
        <v>Actividad propia</v>
      </c>
      <c r="U323" s="79" t="s">
        <v>1524</v>
      </c>
      <c r="V323" s="30">
        <f>VLOOKUP(S323,'PAI 2025 GPS rempl2)'!$E$4:$P$504,12,0)</f>
        <v>8</v>
      </c>
      <c r="W323" s="30" t="e">
        <f>+(V323*100)/($V$113+#REF!+#REF!+$V$322+$V$323+$V$324+$V$325+$V$331+$V$332+$V$372+$V$373+$V$375+$V$376)</f>
        <v>#REF!</v>
      </c>
    </row>
    <row r="324" spans="1:23" x14ac:dyDescent="0.25">
      <c r="A324" s="78" t="s">
        <v>1088</v>
      </c>
      <c r="B324" s="78" t="str">
        <f>VLOOKUP(A324,'PAI 2025 GPS rempl2)'!$A$3:$E$505,4,0)</f>
        <v>Actividad propia</v>
      </c>
      <c r="C324" s="79" t="s">
        <v>1524</v>
      </c>
      <c r="D324" s="79" t="s">
        <v>1533</v>
      </c>
      <c r="E324" s="79" t="s">
        <v>1078</v>
      </c>
      <c r="F324" s="79"/>
      <c r="G324" s="79" t="str">
        <f>VLOOKUP(A324,'PAI 2025 GPS rempl2)'!$E$4:$L$504,8,0)</f>
        <v>N/A</v>
      </c>
      <c r="H324" s="79" t="str">
        <f>VLOOKUP(A324,'PAI 2025 GPS rempl2)'!$A$4:$V$504,15,0)</f>
        <v>Recopilar la información necesaria para realizar el estudio de costeo de los demás trámites priorizados (Documento que relacione la documentación recopilada)</v>
      </c>
      <c r="I324" s="79">
        <f>VLOOKUP(A324,'PAI 2025 GPS rempl2)'!$A$4:$V$504,17,0)</f>
        <v>100</v>
      </c>
      <c r="J324" s="79" t="str">
        <f>VLOOKUP(A324,'PAI 2025 GPS rempl2)'!$A$4:$V$504,18,0)</f>
        <v>Porcentual</v>
      </c>
      <c r="K324" s="159">
        <f>VLOOKUP(A324,'PAI 2025 GPS rempl2)'!$A$4:$V$504,20,0)</f>
        <v>45887</v>
      </c>
      <c r="L324" s="159">
        <f>VLOOKUP(A324,'PAI 2025 GPS rempl2)'!$A$4:$V$504,21,0)</f>
        <v>45926</v>
      </c>
      <c r="M324" s="79" t="str">
        <f>VLOOKUP(A324,'PAI 2025 GPS rempl2)'!$A$4:$V$504,22,0)</f>
        <v>30-OFICINA ASESORA DE PLANEACIÓN;
37-GRUPO DE TRABAJO DE ESTUDIOS ECONÓMICOS</v>
      </c>
      <c r="N324" s="79"/>
      <c r="O324" s="79"/>
      <c r="P324" s="79"/>
      <c r="Q324" s="79"/>
      <c r="S324" s="78" t="s">
        <v>1088</v>
      </c>
      <c r="T324" s="78" t="str">
        <f>VLOOKUP(A324,'PAI 2025 GPS rempl2)'!$A$3:$E$505,4,0)</f>
        <v>Actividad propia</v>
      </c>
      <c r="U324" s="79" t="s">
        <v>1524</v>
      </c>
      <c r="V324" s="30">
        <f>VLOOKUP(S324,'PAI 2025 GPS rempl2)'!$E$4:$P$504,12,0)</f>
        <v>22</v>
      </c>
      <c r="W324" s="30" t="e">
        <f>+(V324*100)/($V$113+#REF!+#REF!+$V$322+$V$323+$V$324+$V$325+$V$331+$V$332+$V$372+$V$373+$V$375+$V$376)</f>
        <v>#REF!</v>
      </c>
    </row>
    <row r="325" spans="1:23" x14ac:dyDescent="0.25">
      <c r="A325" s="78" t="s">
        <v>1090</v>
      </c>
      <c r="B325" s="78" t="str">
        <f>VLOOKUP(A325,'PAI 2025 GPS rempl2)'!$A$3:$E$505,4,0)</f>
        <v>Actividad propia</v>
      </c>
      <c r="C325" s="79" t="s">
        <v>1524</v>
      </c>
      <c r="D325" s="79" t="s">
        <v>1533</v>
      </c>
      <c r="E325" s="79" t="s">
        <v>1078</v>
      </c>
      <c r="F325" s="79"/>
      <c r="G325" s="79" t="str">
        <f>VLOOKUP(A325,'PAI 2025 GPS rempl2)'!$E$4:$L$504,8,0)</f>
        <v>N/A</v>
      </c>
      <c r="H325" s="79" t="str">
        <f>VLOOKUP(A325,'PAI 2025 GPS rempl2)'!$A$4:$V$504,15,0)</f>
        <v>Realizar estudio de costo de los trámites priorizados (Estudio Realizado)</v>
      </c>
      <c r="I325" s="79">
        <f>VLOOKUP(A325,'PAI 2025 GPS rempl2)'!$A$4:$V$504,17,0)</f>
        <v>1</v>
      </c>
      <c r="J325" s="79" t="str">
        <f>VLOOKUP(A325,'PAI 2025 GPS rempl2)'!$A$4:$V$504,18,0)</f>
        <v>Númerica</v>
      </c>
      <c r="K325" s="159">
        <f>VLOOKUP(A325,'PAI 2025 GPS rempl2)'!$A$4:$V$504,20,0)</f>
        <v>45854</v>
      </c>
      <c r="L325" s="159">
        <f>VLOOKUP(A325,'PAI 2025 GPS rempl2)'!$A$4:$V$504,21,0)</f>
        <v>45980</v>
      </c>
      <c r="M325" s="79" t="str">
        <f>VLOOKUP(A325,'PAI 2025 GPS rempl2)'!$A$4:$V$504,22,0)</f>
        <v>30-OFICINA ASESORA DE PLANEACIÓN;
37-GRUPO DE TRABAJO DE ESTUDIOS ECONÓMICOS</v>
      </c>
      <c r="N325" s="79"/>
      <c r="O325" s="79"/>
      <c r="P325" s="79"/>
      <c r="Q325" s="79"/>
      <c r="S325" s="78" t="s">
        <v>1090</v>
      </c>
      <c r="T325" s="78" t="str">
        <f>VLOOKUP(A325,'PAI 2025 GPS rempl2)'!$A$3:$E$505,4,0)</f>
        <v>Actividad propia</v>
      </c>
      <c r="U325" s="79" t="s">
        <v>1524</v>
      </c>
      <c r="V325" s="30">
        <f>VLOOKUP(S325,'PAI 2025 GPS rempl2)'!$E$4:$P$504,12,0)</f>
        <v>50</v>
      </c>
      <c r="W325" s="30" t="e">
        <f>+(V325*100)/($V$113+#REF!+#REF!+$V$322+$V$323+$V$324+$V$325+$V$331+$V$332+$V$372+$V$373+$V$375+$V$376)</f>
        <v>#REF!</v>
      </c>
    </row>
    <row r="326" spans="1:23" x14ac:dyDescent="0.25">
      <c r="A326" s="78" t="s">
        <v>1805</v>
      </c>
      <c r="B326" s="78" t="str">
        <f>VLOOKUP(A326,'PAI 2025 GPS rempl2)'!$A$3:$E$505,4,0)</f>
        <v>Actividad propia</v>
      </c>
      <c r="C326" s="79" t="s">
        <v>1524</v>
      </c>
      <c r="D326" s="79" t="s">
        <v>1533</v>
      </c>
      <c r="E326" s="79" t="s">
        <v>1078</v>
      </c>
      <c r="F326" s="79"/>
      <c r="G326" s="79" t="str">
        <f>VLOOKUP(A326,'PAI 2025 GPS rempl2)'!$E$4:$L$504,8,0)</f>
        <v>N/A</v>
      </c>
      <c r="H326" s="79" t="str">
        <f>VLOOKUP(A326,'PAI 2025 GPS rempl2)'!$A$4:$V$504,15,0)</f>
        <v>Socializar los resultados del estudio con los jefes de las áreas responsables de los trámites costeados (Correo electronico con el envío del estudio realizado  /  Listas de asistencia a reunion de socialización)</v>
      </c>
      <c r="I326" s="79">
        <f>VLOOKUP(A326,'PAI 2025 GPS rempl2)'!$A$4:$V$504,17,0)</f>
        <v>1</v>
      </c>
      <c r="J326" s="79" t="str">
        <f>VLOOKUP(A326,'PAI 2025 GPS rempl2)'!$A$4:$V$504,18,0)</f>
        <v>Númerica</v>
      </c>
      <c r="K326" s="159">
        <f>VLOOKUP(A326,'PAI 2025 GPS rempl2)'!$A$4:$V$504,20,0)</f>
        <v>45964</v>
      </c>
      <c r="L326" s="159">
        <f>VLOOKUP(A326,'PAI 2025 GPS rempl2)'!$A$4:$V$504,21,0)</f>
        <v>45981</v>
      </c>
      <c r="M326" s="79" t="str">
        <f>VLOOKUP(A326,'PAI 2025 GPS rempl2)'!$A$4:$V$504,22,0)</f>
        <v>30-OFICINA ASESORA DE PLANEACIÓN;
37-GRUPO DE TRABAJO DE ESTUDIOS ECONÓMICOS</v>
      </c>
      <c r="N326" s="79"/>
      <c r="O326" s="79"/>
      <c r="P326" s="79"/>
      <c r="Q326" s="79"/>
      <c r="S326" s="78" t="s">
        <v>1805</v>
      </c>
      <c r="T326" s="78" t="str">
        <f>VLOOKUP(A326,'PAI 2025 GPS rempl2)'!$A$3:$E$505,4,0)</f>
        <v>Actividad propia</v>
      </c>
      <c r="U326" s="79" t="s">
        <v>1524</v>
      </c>
    </row>
    <row r="327" spans="1:23" x14ac:dyDescent="0.25">
      <c r="A327" s="78" t="s">
        <v>1092</v>
      </c>
      <c r="B327" s="78" t="str">
        <f>VLOOKUP(A327,'PAI 2025 GPS rempl2)'!$A$3:$E$505,4,0)</f>
        <v>Producto</v>
      </c>
      <c r="C327" s="79" t="s">
        <v>1517</v>
      </c>
      <c r="D327" s="79" t="s">
        <v>1534</v>
      </c>
      <c r="E327" s="79" t="s">
        <v>1093</v>
      </c>
      <c r="F327" s="79" t="s">
        <v>59</v>
      </c>
      <c r="G327" s="79" t="str">
        <f>VLOOKUP(A327,'PAI 2025 GPS rempl2)'!$E$4:$L$504,8,0)</f>
        <v>N/A</v>
      </c>
      <c r="H327" s="79" t="str">
        <f>VLOOKUP(A327,'PAI 2025 GPS rempl2)'!$A$4:$V$504,15,0)</f>
        <v>Estrategia de racionalización de trámites implementada</v>
      </c>
      <c r="I327" s="79">
        <f>VLOOKUP(A327,'PAI 2025 GPS rempl2)'!$A$4:$V$504,17,0)</f>
        <v>100</v>
      </c>
      <c r="J327" s="79" t="str">
        <f>VLOOKUP(A327,'PAI 2025 GPS rempl2)'!$A$4:$V$504,18,0)</f>
        <v>Porcentual</v>
      </c>
      <c r="K327" s="159">
        <f>VLOOKUP(A327,'PAI 2025 GPS rempl2)'!$A$4:$V$504,20,0)</f>
        <v>45672</v>
      </c>
      <c r="L327" s="159">
        <f>VLOOKUP(A327,'PAI 2025 GPS rempl2)'!$A$4:$V$504,21,0)</f>
        <v>46013</v>
      </c>
      <c r="M327" s="79" t="str">
        <f>VLOOKUP(A327,'PAI 2025 GPS rempl2)'!$A$4:$V$504,22,0)</f>
        <v>30-OFICINA ASESORA DE PLANEACIÓN</v>
      </c>
      <c r="N327" s="79" t="s">
        <v>1731</v>
      </c>
      <c r="O327" s="79" t="s">
        <v>1389</v>
      </c>
      <c r="P327" s="79">
        <v>0</v>
      </c>
      <c r="Q327" s="79" t="s">
        <v>1487</v>
      </c>
      <c r="S327" s="78" t="s">
        <v>1092</v>
      </c>
      <c r="T327" s="78" t="str">
        <f>VLOOKUP(A327,'PAI 2025 GPS rempl2)'!$A$3:$E$505,4,0)</f>
        <v>Producto</v>
      </c>
      <c r="U327" s="79" t="s">
        <v>1517</v>
      </c>
      <c r="V327" s="30">
        <f>VLOOKUP(S327,'PAI 2025 GPS rempl2)'!$E$4:$P$504,12,0)</f>
        <v>20</v>
      </c>
      <c r="W327" s="143">
        <f>(V327*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328" spans="1:23" x14ac:dyDescent="0.25">
      <c r="A328" s="78" t="s">
        <v>1095</v>
      </c>
      <c r="B328" s="78" t="str">
        <f>VLOOKUP(A328,'PAI 2025 GPS rempl2)'!$A$3:$E$505,4,0)</f>
        <v>Actividad propia</v>
      </c>
      <c r="C328" s="79" t="s">
        <v>1517</v>
      </c>
      <c r="D328" s="79" t="s">
        <v>1534</v>
      </c>
      <c r="E328" s="79" t="s">
        <v>1093</v>
      </c>
      <c r="F328" s="79"/>
      <c r="G328" s="79" t="str">
        <f>VLOOKUP(A328,'PAI 2025 GPS rempl2)'!$E$4:$L$504,8,0)</f>
        <v>N/A</v>
      </c>
      <c r="H328" s="79" t="str">
        <f>VLOOKUP(A328,'PAI 2025 GPS rempl2)'!$A$4:$V$504,15,0)</f>
        <v>Elaborar el plan de trabajo de la estrategia de racionalización de trámites</v>
      </c>
      <c r="I328" s="79">
        <f>VLOOKUP(A328,'PAI 2025 GPS rempl2)'!$A$4:$V$504,17,0)</f>
        <v>1</v>
      </c>
      <c r="J328" s="79" t="str">
        <f>VLOOKUP(A328,'PAI 2025 GPS rempl2)'!$A$4:$V$504,18,0)</f>
        <v>Númerica</v>
      </c>
      <c r="K328" s="159">
        <f>VLOOKUP(A328,'PAI 2025 GPS rempl2)'!$A$4:$V$504,20,0)</f>
        <v>45672</v>
      </c>
      <c r="L328" s="159">
        <f>VLOOKUP(A328,'PAI 2025 GPS rempl2)'!$A$4:$V$504,21,0)</f>
        <v>45744</v>
      </c>
      <c r="M328" s="79" t="str">
        <f>VLOOKUP(A328,'PAI 2025 GPS rempl2)'!$A$4:$V$504,22,0)</f>
        <v>30-OFICINA ASESORA DE PLANEACIÓN</v>
      </c>
      <c r="N328" s="79"/>
      <c r="O328" s="79"/>
      <c r="P328" s="79"/>
      <c r="Q328" s="79"/>
      <c r="S328" s="78" t="s">
        <v>1095</v>
      </c>
      <c r="T328" s="78" t="str">
        <f>VLOOKUP(A328,'PAI 2025 GPS rempl2)'!$A$3:$E$505,4,0)</f>
        <v>Actividad propia</v>
      </c>
      <c r="U328" s="79" t="s">
        <v>1517</v>
      </c>
      <c r="V328" s="30">
        <f>VLOOKUP(S328,'PAI 2025 GPS rempl2)'!$E$4:$P$504,12,0)</f>
        <v>20</v>
      </c>
      <c r="W328" s="145" t="e">
        <f>+(V328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29" spans="1:23" x14ac:dyDescent="0.25">
      <c r="A329" s="78" t="s">
        <v>1097</v>
      </c>
      <c r="B329" s="78" t="str">
        <f>VLOOKUP(A329,'PAI 2025 GPS rempl2)'!$A$3:$E$505,4,0)</f>
        <v>Actividad propia</v>
      </c>
      <c r="C329" s="79" t="s">
        <v>1517</v>
      </c>
      <c r="D329" s="79" t="s">
        <v>1534</v>
      </c>
      <c r="E329" s="79" t="s">
        <v>1093</v>
      </c>
      <c r="F329" s="79"/>
      <c r="G329" s="79" t="str">
        <f>VLOOKUP(A329,'PAI 2025 GPS rempl2)'!$E$4:$L$504,8,0)</f>
        <v>N/A</v>
      </c>
      <c r="H329" s="79" t="str">
        <f>VLOOKUP(A329,'PAI 2025 GPS rempl2)'!$A$4:$V$504,15,0)</f>
        <v>Ejecutar el plan de trabajo de la estrategia de racionalización de trámites</v>
      </c>
      <c r="I329" s="79">
        <f>VLOOKUP(A329,'PAI 2025 GPS rempl2)'!$A$4:$V$504,17,0)</f>
        <v>100</v>
      </c>
      <c r="J329" s="79" t="str">
        <f>VLOOKUP(A329,'PAI 2025 GPS rempl2)'!$A$4:$V$504,18,0)</f>
        <v>Porcentual</v>
      </c>
      <c r="K329" s="159">
        <f>VLOOKUP(A329,'PAI 2025 GPS rempl2)'!$A$4:$V$504,20,0)</f>
        <v>45744</v>
      </c>
      <c r="L329" s="159">
        <f>VLOOKUP(A329,'PAI 2025 GPS rempl2)'!$A$4:$V$504,21,0)</f>
        <v>46013</v>
      </c>
      <c r="M329" s="79" t="str">
        <f>VLOOKUP(A329,'PAI 2025 GPS rempl2)'!$A$4:$V$504,22,0)</f>
        <v>30-OFICINA ASESORA DE PLANEACIÓN</v>
      </c>
      <c r="N329" s="79"/>
      <c r="O329" s="79"/>
      <c r="P329" s="79"/>
      <c r="Q329" s="79"/>
      <c r="S329" s="78" t="s">
        <v>1097</v>
      </c>
      <c r="T329" s="78" t="str">
        <f>VLOOKUP(A329,'PAI 2025 GPS rempl2)'!$A$3:$E$505,4,0)</f>
        <v>Actividad propia</v>
      </c>
      <c r="U329" s="79" t="s">
        <v>1517</v>
      </c>
      <c r="V329" s="30">
        <f>VLOOKUP(S329,'PAI 2025 GPS rempl2)'!$E$4:$P$504,12,0)</f>
        <v>80</v>
      </c>
      <c r="W329" s="145" t="e">
        <f>+(V329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30" spans="1:23" x14ac:dyDescent="0.25">
      <c r="A330" s="78" t="s">
        <v>1099</v>
      </c>
      <c r="B330" s="78" t="str">
        <f>VLOOKUP(A330,'PAI 2025 GPS rempl2)'!$A$3:$E$505,4,0)</f>
        <v>Producto</v>
      </c>
      <c r="C330" s="79" t="s">
        <v>1524</v>
      </c>
      <c r="D330" s="79" t="s">
        <v>1535</v>
      </c>
      <c r="E330" s="79" t="s">
        <v>1100</v>
      </c>
      <c r="F330" s="79" t="s">
        <v>59</v>
      </c>
      <c r="G330" s="79" t="str">
        <f>VLOOKUP(A330,'PAI 2025 GPS rempl2)'!$E$4:$L$504,8,0)</f>
        <v>N/A</v>
      </c>
      <c r="H330" s="79" t="str">
        <f>VLOOKUP(A330,'PAI 2025 GPS rempl2)'!$A$4:$V$504,15,0)</f>
        <v>Plan de Transparencia y Ética Publica, formulado y ejecutado</v>
      </c>
      <c r="I330" s="79">
        <f>VLOOKUP(A330,'PAI 2025 GPS rempl2)'!$A$4:$V$504,17,0)</f>
        <v>100</v>
      </c>
      <c r="J330" s="79" t="str">
        <f>VLOOKUP(A330,'PAI 2025 GPS rempl2)'!$A$4:$V$504,18,0)</f>
        <v>Porcentual</v>
      </c>
      <c r="K330" s="159">
        <f>VLOOKUP(A330,'PAI 2025 GPS rempl2)'!$A$4:$V$504,20,0)</f>
        <v>45672</v>
      </c>
      <c r="L330" s="159">
        <f>VLOOKUP(A330,'PAI 2025 GPS rempl2)'!$A$4:$V$504,21,0)</f>
        <v>46013</v>
      </c>
      <c r="M330" s="79" t="str">
        <f>VLOOKUP(A330,'PAI 2025 GPS rempl2)'!$A$4:$V$504,22,0)</f>
        <v>100-SECRETARIA GENERAL;
30-OFICINA ASESORA DE PLANEACIÓN</v>
      </c>
      <c r="N330" s="79" t="s">
        <v>1731</v>
      </c>
      <c r="O330" s="79" t="s">
        <v>1389</v>
      </c>
      <c r="P330" s="79" t="s">
        <v>1536</v>
      </c>
      <c r="Q330" s="79" t="s">
        <v>1487</v>
      </c>
      <c r="S330" s="78" t="s">
        <v>1099</v>
      </c>
      <c r="T330" s="78" t="str">
        <f>VLOOKUP(A330,'PAI 2025 GPS rempl2)'!$A$3:$E$505,4,0)</f>
        <v>Producto</v>
      </c>
      <c r="U330" s="79" t="s">
        <v>1524</v>
      </c>
      <c r="V330" s="30">
        <f>VLOOKUP(S330,'PAI 2025 GPS rempl2)'!$E$4:$P$504,12,0)</f>
        <v>20</v>
      </c>
      <c r="W330" s="30" t="e">
        <f>+(V330*100)/($V$112+#REF!+$V$321+$V$330+$V$371)</f>
        <v>#REF!</v>
      </c>
    </row>
    <row r="331" spans="1:23" x14ac:dyDescent="0.25">
      <c r="A331" s="78" t="s">
        <v>1102</v>
      </c>
      <c r="B331" s="78" t="str">
        <f>VLOOKUP(A331,'PAI 2025 GPS rempl2)'!$A$3:$E$505,4,0)</f>
        <v>Actividad propia</v>
      </c>
      <c r="C331" s="79" t="s">
        <v>1524</v>
      </c>
      <c r="D331" s="79" t="s">
        <v>1535</v>
      </c>
      <c r="E331" s="79" t="s">
        <v>1100</v>
      </c>
      <c r="F331" s="79"/>
      <c r="G331" s="79" t="str">
        <f>VLOOKUP(A331,'PAI 2025 GPS rempl2)'!$E$4:$L$504,8,0)</f>
        <v>N/A</v>
      </c>
      <c r="H331" s="79" t="str">
        <f>VLOOKUP(A331,'PAI 2025 GPS rempl2)'!$A$4:$V$504,15,0)</f>
        <v>Elaborar el plan de trabajo para formular el Programa de Transparencia y Ética Pública - PTEP, en el marco de la ley 2195 de 2022 y su decreto reglamentario 1122 de 2024</v>
      </c>
      <c r="I331" s="79">
        <f>VLOOKUP(A331,'PAI 2025 GPS rempl2)'!$A$4:$V$504,17,0)</f>
        <v>1</v>
      </c>
      <c r="J331" s="79" t="str">
        <f>VLOOKUP(A331,'PAI 2025 GPS rempl2)'!$A$4:$V$504,18,0)</f>
        <v>Númerica</v>
      </c>
      <c r="K331" s="159">
        <f>VLOOKUP(A331,'PAI 2025 GPS rempl2)'!$A$4:$V$504,20,0)</f>
        <v>45672</v>
      </c>
      <c r="L331" s="159">
        <f>VLOOKUP(A331,'PAI 2025 GPS rempl2)'!$A$4:$V$504,21,0)</f>
        <v>45703</v>
      </c>
      <c r="M331" s="79" t="str">
        <f>VLOOKUP(A331,'PAI 2025 GPS rempl2)'!$A$4:$V$504,22,0)</f>
        <v>100-SECRETARIA GENERAL;
30-OFICINA ASESORA DE PLANEACIÓN</v>
      </c>
      <c r="N331" s="79"/>
      <c r="O331" s="79"/>
      <c r="P331" s="79"/>
      <c r="Q331" s="79"/>
      <c r="S331" s="78" t="s">
        <v>1102</v>
      </c>
      <c r="T331" s="78" t="str">
        <f>VLOOKUP(A331,'PAI 2025 GPS rempl2)'!$A$3:$E$505,4,0)</f>
        <v>Actividad propia</v>
      </c>
      <c r="U331" s="79" t="s">
        <v>1524</v>
      </c>
      <c r="V331" s="30">
        <f>VLOOKUP(S331,'PAI 2025 GPS rempl2)'!$E$4:$P$504,12,0)</f>
        <v>20</v>
      </c>
      <c r="W331" s="30" t="e">
        <f>+(V331*100)/($V$113+#REF!+#REF!+$V$322+$V$323+$V$324+$V$325+$V$331+$V$332+$V$372+$V$373+$V$375+$V$376)</f>
        <v>#REF!</v>
      </c>
    </row>
    <row r="332" spans="1:23" x14ac:dyDescent="0.25">
      <c r="A332" s="78" t="s">
        <v>1103</v>
      </c>
      <c r="B332" s="78" t="str">
        <f>VLOOKUP(A332,'PAI 2025 GPS rempl2)'!$A$3:$E$505,4,0)</f>
        <v>Actividad propia</v>
      </c>
      <c r="C332" s="79" t="s">
        <v>1524</v>
      </c>
      <c r="D332" s="79" t="s">
        <v>1535</v>
      </c>
      <c r="E332" s="79" t="s">
        <v>1100</v>
      </c>
      <c r="F332" s="79"/>
      <c r="G332" s="79" t="str">
        <f>VLOOKUP(A332,'PAI 2025 GPS rempl2)'!$E$4:$L$507,8,0)</f>
        <v>N/A</v>
      </c>
      <c r="H332" s="79" t="str">
        <f>VLOOKUP(A332,'PAI 2025 GPS rempl2)'!$A$4:$V$505,15,0)</f>
        <v>Ejecutar el plan de trabajo del Programa de Transparencia y Ética Pública</v>
      </c>
      <c r="I332" s="79">
        <f>VLOOKUP(A332,'PAI 2025 GPS rempl2)'!$A$4:$V$505,17,0)</f>
        <v>100</v>
      </c>
      <c r="J332" s="79" t="str">
        <f>VLOOKUP(A332,'PAI 2025 GPS rempl2)'!$A$4:$V$505,18,0)</f>
        <v>Porcentual</v>
      </c>
      <c r="K332" s="159">
        <f>VLOOKUP(A332,'PAI 2025 GPS rempl2)'!$A$4:$V$505,20,0)</f>
        <v>45688</v>
      </c>
      <c r="L332" s="159">
        <f>VLOOKUP(A332,'PAI 2025 GPS rempl2)'!$A$4:$V$505,21,0)</f>
        <v>46013</v>
      </c>
      <c r="M332" s="79" t="str">
        <f>VLOOKUP(A332,'PAI 2025 GPS rempl2)'!$A$4:$V$505,22,0)</f>
        <v>100-SECRETARIA GENERAL;
30-OFICINA ASESORA DE PLANEACIÓN</v>
      </c>
      <c r="N332" s="79"/>
      <c r="O332" s="79"/>
      <c r="P332" s="79"/>
      <c r="Q332" s="79"/>
      <c r="S332" s="78" t="s">
        <v>1103</v>
      </c>
      <c r="T332" s="78" t="str">
        <f>VLOOKUP(A332,'PAI 2025 GPS rempl2)'!$A$3:$E$505,4,0)</f>
        <v>Actividad propia</v>
      </c>
      <c r="U332" s="79" t="s">
        <v>1524</v>
      </c>
      <c r="V332" s="30" t="e">
        <f>VLOOKUP(S332,'PAI 2025 GPS rempl2)'!$E$4:$P$504,12,0)</f>
        <v>#N/A</v>
      </c>
      <c r="W332" s="30" t="e">
        <f>+(V332*100)/($V$113+#REF!+#REF!+$V$322+$V$323+$V$324+$V$325+$V$331+$V$332+$V$372+$V$373+$V$375+$V$376)</f>
        <v>#N/A</v>
      </c>
    </row>
    <row r="333" spans="1:23" x14ac:dyDescent="0.25">
      <c r="A333" s="78" t="s">
        <v>1105</v>
      </c>
      <c r="B333" s="78" t="str">
        <f>VLOOKUP(A333,'PAI 2025 GPS rempl2)'!$A$3:$E$505,4,0)</f>
        <v>Producto</v>
      </c>
      <c r="C333" s="79" t="s">
        <v>1517</v>
      </c>
      <c r="D333" s="79" t="s">
        <v>1525</v>
      </c>
      <c r="E333" s="79" t="s">
        <v>695</v>
      </c>
      <c r="F333" s="79" t="s">
        <v>10</v>
      </c>
      <c r="G333" s="79" t="str">
        <f>VLOOKUP(A333,'PAI 2025 GPS rempl2)'!$E$4:$L$504,8,0)</f>
        <v>N/A</v>
      </c>
      <c r="H333" s="79" t="str">
        <f>VLOOKUP(A333,'PAI 2025 GPS rempl2)'!$A$4:$V$504,15,0)</f>
        <v>Departamentos con estrategias para el Fortalecimiento sobre la Protección y Promoción de la libre competencia, beneficiados (Informe que de cuenta de los departamentos beneficiados )</v>
      </c>
      <c r="I333" s="79">
        <f>VLOOKUP(A333,'PAI 2025 GPS rempl2)'!$A$4:$V$504,17,0)</f>
        <v>56</v>
      </c>
      <c r="J333" s="79" t="str">
        <f>VLOOKUP(A333,'PAI 2025 GPS rempl2)'!$A$4:$V$504,18,0)</f>
        <v>Porcentual</v>
      </c>
      <c r="K333" s="159">
        <f>VLOOKUP(A333,'PAI 2025 GPS rempl2)'!$A$4:$V$504,20,0)</f>
        <v>45670</v>
      </c>
      <c r="L333" s="159">
        <f>VLOOKUP(A333,'PAI 2025 GPS rempl2)'!$A$4:$V$504,21,0)</f>
        <v>46003</v>
      </c>
      <c r="M333" s="79" t="str">
        <f>VLOOKUP(A333,'PAI 2025 GPS rempl2)'!$A$4:$V$504,22,0)</f>
        <v>1000-DESPACHO DEL SUPERINTENDENTE DELEGADO PARA LA PROTECCIÓN DE LA COMPETENCIA</v>
      </c>
      <c r="N333" s="79" t="s">
        <v>1394</v>
      </c>
      <c r="O333" s="79" t="s">
        <v>1395</v>
      </c>
      <c r="P333" s="79" t="s">
        <v>1557</v>
      </c>
      <c r="Q333" s="79" t="s">
        <v>1489</v>
      </c>
      <c r="S333" s="78" t="s">
        <v>1105</v>
      </c>
      <c r="T333" s="78" t="str">
        <f>VLOOKUP(A333,'PAI 2025 GPS rempl2)'!$A$3:$E$505,4,0)</f>
        <v>Producto</v>
      </c>
      <c r="U333" s="79" t="s">
        <v>1517</v>
      </c>
      <c r="V333" s="30">
        <f>VLOOKUP(S333,'PAI 2025 GPS rempl2)'!$E$4:$P$504,12,0)</f>
        <v>20</v>
      </c>
      <c r="W333" s="143">
        <f>(V333*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334" spans="1:23" x14ac:dyDescent="0.25">
      <c r="A334" s="78" t="s">
        <v>1107</v>
      </c>
      <c r="B334" s="78" t="str">
        <f>VLOOKUP(A334,'PAI 2025 GPS rempl2)'!$A$3:$E$505,4,0)</f>
        <v>Actividad propia</v>
      </c>
      <c r="C334" s="79" t="s">
        <v>1517</v>
      </c>
      <c r="D334" s="79" t="s">
        <v>1525</v>
      </c>
      <c r="E334" s="79" t="s">
        <v>695</v>
      </c>
      <c r="F334" s="79"/>
      <c r="G334" s="79" t="str">
        <f>VLOOKUP(A334,'PAI 2025 GPS rempl2)'!$E$4:$L$504,8,0)</f>
        <v>N/A</v>
      </c>
      <c r="H334" s="79" t="str">
        <f>VLOOKUP(A334,'PAI 2025 GPS rempl2)'!$A$4:$V$504,15,0)</f>
        <v>Establecer el plan de trabajo para la ampliación del Programa de Estrategias para el Fortalecimiento sobre la Protección y Promoción de la libre competencia a nivel territorial, identificando las actividades que se realizan en cada programa (Programa de Estrategias remitido al Delegado para la Protección de la Competencia)</v>
      </c>
      <c r="I334" s="79">
        <f>VLOOKUP(A334,'PAI 2025 GPS rempl2)'!$A$4:$V$504,17,0)</f>
        <v>1</v>
      </c>
      <c r="J334" s="79" t="str">
        <f>VLOOKUP(A334,'PAI 2025 GPS rempl2)'!$A$4:$V$504,18,0)</f>
        <v>Númerica</v>
      </c>
      <c r="K334" s="159">
        <f>VLOOKUP(A334,'PAI 2025 GPS rempl2)'!$A$4:$V$504,20,0)</f>
        <v>45670</v>
      </c>
      <c r="L334" s="159">
        <f>VLOOKUP(A334,'PAI 2025 GPS rempl2)'!$A$4:$V$504,21,0)</f>
        <v>45716</v>
      </c>
      <c r="M334" s="79" t="str">
        <f>VLOOKUP(A334,'PAI 2025 GPS rempl2)'!$A$4:$V$504,22,0)</f>
        <v>1000-DESPACHO DEL SUPERINTENDENTE DELEGADO PARA LA PROTECCIÓN DE LA COMPETENCIA</v>
      </c>
      <c r="N334" s="79"/>
      <c r="O334" s="79"/>
      <c r="P334" s="79"/>
      <c r="Q334" s="79"/>
      <c r="S334" s="78" t="s">
        <v>1107</v>
      </c>
      <c r="T334" s="78" t="str">
        <f>VLOOKUP(A334,'PAI 2025 GPS rempl2)'!$A$3:$E$505,4,0)</f>
        <v>Actividad propia</v>
      </c>
      <c r="U334" s="79" t="s">
        <v>1517</v>
      </c>
      <c r="V334" s="30">
        <f>VLOOKUP(S334,'PAI 2025 GPS rempl2)'!$E$4:$P$504,12,0)</f>
        <v>20</v>
      </c>
      <c r="W334" s="145" t="e">
        <f>+(V334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35" spans="1:23" x14ac:dyDescent="0.25">
      <c r="A335" s="78" t="s">
        <v>1109</v>
      </c>
      <c r="B335" s="78" t="str">
        <f>VLOOKUP(A335,'PAI 2025 GPS rempl2)'!$A$3:$E$505,4,0)</f>
        <v>Actividad propia</v>
      </c>
      <c r="C335" s="79" t="s">
        <v>1517</v>
      </c>
      <c r="D335" s="79" t="s">
        <v>1525</v>
      </c>
      <c r="E335" s="79" t="s">
        <v>695</v>
      </c>
      <c r="F335" s="79"/>
      <c r="G335" s="79" t="str">
        <f>VLOOKUP(A335,'PAI 2025 GPS rempl2)'!$E$4:$L$504,8,0)</f>
        <v>N/A</v>
      </c>
      <c r="H335" s="79" t="str">
        <f>VLOOKUP(A335,'PAI 2025 GPS rempl2)'!$A$4:$V$504,15,0)</f>
        <v>Realizar las actividades del Programa de Estrategias para el Fortalecimiento sobre la Protección y Promoción de la libre competencia a nivel territorial, de acuerdo con el programa establecido. (Informe de cada una de las actividades definidas en el programa)</v>
      </c>
      <c r="I335" s="79">
        <f>VLOOKUP(A335,'PAI 2025 GPS rempl2)'!$A$4:$V$504,17,0)</f>
        <v>100</v>
      </c>
      <c r="J335" s="79" t="str">
        <f>VLOOKUP(A335,'PAI 2025 GPS rempl2)'!$A$4:$V$504,18,0)</f>
        <v>Porcentual</v>
      </c>
      <c r="K335" s="159">
        <f>VLOOKUP(A335,'PAI 2025 GPS rempl2)'!$A$4:$V$504,20,0)</f>
        <v>45719</v>
      </c>
      <c r="L335" s="159">
        <f>VLOOKUP(A335,'PAI 2025 GPS rempl2)'!$A$4:$V$504,21,0)</f>
        <v>46003</v>
      </c>
      <c r="M335" s="79" t="str">
        <f>VLOOKUP(A335,'PAI 2025 GPS rempl2)'!$A$4:$V$504,22,0)</f>
        <v>1000-DESPACHO DEL SUPERINTENDENTE DELEGADO PARA LA PROTECCIÓN DE LA COMPETENCIA</v>
      </c>
      <c r="N335" s="79"/>
      <c r="O335" s="79"/>
      <c r="P335" s="79"/>
      <c r="Q335" s="79"/>
      <c r="S335" s="78" t="s">
        <v>1109</v>
      </c>
      <c r="T335" s="78" t="str">
        <f>VLOOKUP(A335,'PAI 2025 GPS rempl2)'!$A$3:$E$505,4,0)</f>
        <v>Actividad propia</v>
      </c>
      <c r="U335" s="79" t="s">
        <v>1517</v>
      </c>
      <c r="V335" s="30">
        <f>VLOOKUP(S335,'PAI 2025 GPS rempl2)'!$E$4:$P$504,12,0)</f>
        <v>80</v>
      </c>
      <c r="W335" s="145" t="e">
        <f>+(V335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36" spans="1:23" x14ac:dyDescent="0.25">
      <c r="A336" s="78" t="s">
        <v>1111</v>
      </c>
      <c r="B336" s="78" t="str">
        <f>VLOOKUP(A336,'PAI 2025 GPS rempl2)'!$A$3:$E$505,4,0)</f>
        <v>Producto</v>
      </c>
      <c r="C336" s="79" t="s">
        <v>1527</v>
      </c>
      <c r="D336" s="79" t="s">
        <v>1526</v>
      </c>
      <c r="E336" s="79" t="s">
        <v>747</v>
      </c>
      <c r="F336" s="79" t="s">
        <v>12</v>
      </c>
      <c r="G336" s="79" t="str">
        <f>VLOOKUP(A336,'PAI 2025 GPS rempl2)'!$E$4:$L$504,8,0)</f>
        <v>N/A</v>
      </c>
      <c r="H336" s="79" t="str">
        <f>VLOOKUP(A336,'PAI 2025 GPS rempl2)'!$A$4:$V$504,15,0)</f>
        <v>Guías o directrices para incentivar de manera eficaz la aplicación de normas de protección y libre competencia económica y proporcionar claridad a empresas, autoridades públicas y de competencia homóloga, elaboradas y publicadas (Guía elaborada/capturas de publicación)</v>
      </c>
      <c r="I336" s="79">
        <f>VLOOKUP(A336,'PAI 2025 GPS rempl2)'!$A$4:$V$504,17,0)</f>
        <v>4</v>
      </c>
      <c r="J336" s="79" t="str">
        <f>VLOOKUP(A336,'PAI 2025 GPS rempl2)'!$A$4:$V$504,18,0)</f>
        <v>Númerica</v>
      </c>
      <c r="K336" s="159">
        <f>VLOOKUP(A336,'PAI 2025 GPS rempl2)'!$A$4:$V$504,20,0)</f>
        <v>45691</v>
      </c>
      <c r="L336" s="159">
        <f>VLOOKUP(A336,'PAI 2025 GPS rempl2)'!$A$4:$V$504,21,0)</f>
        <v>45989</v>
      </c>
      <c r="M336" s="79" t="str">
        <f>VLOOKUP(A336,'PAI 2025 GPS rempl2)'!$A$4:$V$504,22,0)</f>
        <v>10-OFICINA  ASESORA JURÍDICA;
1000-DESPACHO DEL SUPERINTENDENTE DELEGADO PARA LA PROTECCIÓN DE LA COMPETENCIA;
73-GRUPO DE TRABAJO DE COMUNICACION</v>
      </c>
      <c r="N336" s="79" t="s">
        <v>1390</v>
      </c>
      <c r="O336" s="79" t="s">
        <v>1391</v>
      </c>
      <c r="P336" s="79" t="s">
        <v>1738</v>
      </c>
      <c r="Q336" s="79" t="s">
        <v>1487</v>
      </c>
      <c r="S336" s="78" t="s">
        <v>1111</v>
      </c>
      <c r="T336" s="78" t="str">
        <f>VLOOKUP(A336,'PAI 2025 GPS rempl2)'!$A$3:$E$505,4,0)</f>
        <v>Producto</v>
      </c>
      <c r="U336" s="79" t="s">
        <v>1527</v>
      </c>
      <c r="V336" s="30">
        <f>VLOOKUP(S336,'PAI 2025 GPS rempl2)'!$E$4:$P$504,12,0)</f>
        <v>20</v>
      </c>
      <c r="W336" s="30">
        <f>+(V336*100)/($V$150+$V$168+$V$174+$V$177+$V$183+$V$190+$V$199+$V$336+$V$342+$V$430+$V$463)</f>
        <v>10.526315789473685</v>
      </c>
    </row>
    <row r="337" spans="1:23" x14ac:dyDescent="0.25">
      <c r="A337" s="78" t="s">
        <v>1114</v>
      </c>
      <c r="B337" s="78" t="str">
        <f>VLOOKUP(A337,'PAI 2025 GPS rempl2)'!$A$3:$E$505,4,0)</f>
        <v>Actividad propia</v>
      </c>
      <c r="C337" s="79" t="s">
        <v>1527</v>
      </c>
      <c r="D337" s="79" t="s">
        <v>1526</v>
      </c>
      <c r="E337" s="79" t="s">
        <v>747</v>
      </c>
      <c r="F337" s="79"/>
      <c r="G337" s="79" t="str">
        <f>VLOOKUP(A337,'PAI 2025 GPS rempl2)'!$E$4:$L$504,8,0)</f>
        <v>N/A</v>
      </c>
      <c r="H337" s="79" t="str">
        <f>VLOOKUP(A337,'PAI 2025 GPS rempl2)'!$A$4:$V$504,15,0)</f>
        <v>Elaborar y enviar los documentos a la Oficina Asesora Jurídica  (Documento en Word de la guía o manual remitido a la Oficina Asesora Jurídica)</v>
      </c>
      <c r="I337" s="79">
        <f>VLOOKUP(A337,'PAI 2025 GPS rempl2)'!$A$4:$V$504,17,0)</f>
        <v>4</v>
      </c>
      <c r="J337" s="79" t="str">
        <f>VLOOKUP(A337,'PAI 2025 GPS rempl2)'!$A$4:$V$504,18,0)</f>
        <v>Númerica</v>
      </c>
      <c r="K337" s="159">
        <f>VLOOKUP(A337,'PAI 2025 GPS rempl2)'!$A$4:$V$504,20,0)</f>
        <v>45691</v>
      </c>
      <c r="L337" s="159">
        <f>VLOOKUP(A337,'PAI 2025 GPS rempl2)'!$A$4:$V$504,21,0)</f>
        <v>45869</v>
      </c>
      <c r="M337" s="79" t="str">
        <f>VLOOKUP(A337,'PAI 2025 GPS rempl2)'!$A$4:$V$504,22,0)</f>
        <v>1000-DESPACHO DEL SUPERINTENDENTE DELEGADO PARA LA PROTECCIÓN DE LA COMPETENCIA</v>
      </c>
      <c r="N337" s="79"/>
      <c r="O337" s="79"/>
      <c r="P337" s="79"/>
      <c r="Q337" s="79"/>
      <c r="S337" s="78" t="s">
        <v>1114</v>
      </c>
      <c r="T337" s="78" t="str">
        <f>VLOOKUP(A337,'PAI 2025 GPS rempl2)'!$A$3:$E$505,4,0)</f>
        <v>Actividad propia</v>
      </c>
      <c r="U337" s="79" t="s">
        <v>1527</v>
      </c>
      <c r="V337" s="30">
        <f>VLOOKUP(S337,'PAI 2025 GPS rempl2)'!$E$4:$P$504,12,0)</f>
        <v>50</v>
      </c>
      <c r="W337" s="30">
        <f>+(V337*100)/($V$151+$V$153+$V$154+$V$155+$V$169+$V$170+$V$171+$V$172+$V$173+$V$175+$V$176+$V$178+$V$179+$V$180+$V$181+$V$182+$V$184+$V$185+$V$186+$V$187+$V$188+$V$189+$V$191+$V$192+$V$193+$V$194+$V$200+$V$201+$V$337+$V$339+$V$341+$V$343+$V$344+$V$431+$V$432+$V$433+$V$434+$V$464+$V$465)</f>
        <v>4.5454545454545459</v>
      </c>
    </row>
    <row r="338" spans="1:23" x14ac:dyDescent="0.25">
      <c r="A338" s="78" t="s">
        <v>1116</v>
      </c>
      <c r="B338" s="78" t="str">
        <f>VLOOKUP(A338,'PAI 2025 GPS rempl2)'!$A$3:$E$505,4,0)</f>
        <v>Actividad sin participación</v>
      </c>
      <c r="C338" s="79" t="s">
        <v>1527</v>
      </c>
      <c r="D338" s="79" t="s">
        <v>1526</v>
      </c>
      <c r="E338" s="79" t="s">
        <v>747</v>
      </c>
      <c r="F338" s="79"/>
      <c r="G338" s="79" t="str">
        <f>VLOOKUP(A338,'PAI 2025 GPS rempl2)'!$E$4:$L$504,8,0)</f>
        <v>N/A</v>
      </c>
      <c r="H338" s="79" t="str">
        <f>VLOOKUP(A338,'PAI 2025 GPS rempl2)'!$A$4:$V$504,15,0)</f>
        <v>Revisar y/o aprobar los documentos y enviarlos al área solicitante mediante correo electrónico. (Correo electrónico con revisión y/o aprobación de los documentos)</v>
      </c>
      <c r="I338" s="79">
        <f>VLOOKUP(A338,'PAI 2025 GPS rempl2)'!$A$4:$V$504,17,0)</f>
        <v>4</v>
      </c>
      <c r="J338" s="79" t="str">
        <f>VLOOKUP(A338,'PAI 2025 GPS rempl2)'!$A$4:$V$504,18,0)</f>
        <v>Númerica</v>
      </c>
      <c r="K338" s="159">
        <f>VLOOKUP(A338,'PAI 2025 GPS rempl2)'!$A$4:$V$504,20,0)</f>
        <v>45736</v>
      </c>
      <c r="L338" s="159">
        <f>VLOOKUP(A338,'PAI 2025 GPS rempl2)'!$A$4:$V$504,21,0)</f>
        <v>45869</v>
      </c>
      <c r="M338" s="79" t="str">
        <f>VLOOKUP(A338,'PAI 2025 GPS rempl2)'!$A$4:$V$504,22,0)</f>
        <v>10-OFICINA  ASESORA JURÍDICA</v>
      </c>
      <c r="N338" s="79"/>
      <c r="O338" s="79"/>
      <c r="P338" s="79"/>
      <c r="Q338" s="79"/>
      <c r="S338" s="78" t="s">
        <v>1116</v>
      </c>
      <c r="T338" s="78" t="str">
        <f>VLOOKUP(A338,'PAI 2025 GPS rempl2)'!$A$3:$E$505,4,0)</f>
        <v>Actividad sin participación</v>
      </c>
      <c r="U338" s="79" t="s">
        <v>1527</v>
      </c>
      <c r="V338" s="30">
        <f>VLOOKUP(S338,'PAI 2025 GPS rempl2)'!$E$4:$P$504,12,0)</f>
        <v>0</v>
      </c>
      <c r="W338" s="30">
        <f t="shared" ref="W338" si="12">+(V338*100)/1100</f>
        <v>0</v>
      </c>
    </row>
    <row r="339" spans="1:23" x14ac:dyDescent="0.25">
      <c r="A339" s="78" t="s">
        <v>1119</v>
      </c>
      <c r="B339" s="78" t="str">
        <f>VLOOKUP(A339,'PAI 2025 GPS rempl2)'!$A$3:$E$505,4,0)</f>
        <v>Actividad propia</v>
      </c>
      <c r="C339" s="79" t="s">
        <v>1527</v>
      </c>
      <c r="D339" s="79" t="s">
        <v>1526</v>
      </c>
      <c r="E339" s="79" t="s">
        <v>747</v>
      </c>
      <c r="F339" s="79"/>
      <c r="G339" s="79" t="str">
        <f>VLOOKUP(A339,'PAI 2025 GPS rempl2)'!$E$4:$L$504,8,0)</f>
        <v>N/A</v>
      </c>
      <c r="H339" s="79" t="str">
        <f>VLOOKUP(A339,'PAI 2025 GPS rempl2)'!$A$4:$V$504,15,0)</f>
        <v>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v>
      </c>
      <c r="I339" s="79">
        <f>VLOOKUP(A339,'PAI 2025 GPS rempl2)'!$A$4:$V$504,17,0)</f>
        <v>4</v>
      </c>
      <c r="J339" s="79" t="str">
        <f>VLOOKUP(A339,'PAI 2025 GPS rempl2)'!$A$4:$V$504,18,0)</f>
        <v>Númerica</v>
      </c>
      <c r="K339" s="159">
        <f>VLOOKUP(A339,'PAI 2025 GPS rempl2)'!$A$4:$V$504,20,0)</f>
        <v>45870</v>
      </c>
      <c r="L339" s="159">
        <f>VLOOKUP(A339,'PAI 2025 GPS rempl2)'!$A$4:$V$504,21,0)</f>
        <v>45898</v>
      </c>
      <c r="M339" s="79" t="str">
        <f>VLOOKUP(A339,'PAI 2025 GPS rempl2)'!$A$4:$V$504,22,0)</f>
        <v>1000-DESPACHO DEL SUPERINTENDENTE DELEGADO PARA LA PROTECCIÓN DE LA COMPETENCIA</v>
      </c>
      <c r="N339" s="79"/>
      <c r="O339" s="79"/>
      <c r="P339" s="79"/>
      <c r="Q339" s="79"/>
      <c r="S339" s="78" t="s">
        <v>1119</v>
      </c>
      <c r="T339" s="78" t="str">
        <f>VLOOKUP(A339,'PAI 2025 GPS rempl2)'!$A$3:$E$505,4,0)</f>
        <v>Actividad propia</v>
      </c>
      <c r="U339" s="79" t="s">
        <v>1527</v>
      </c>
      <c r="V339" s="30">
        <f>VLOOKUP(S339,'PAI 2025 GPS rempl2)'!$E$4:$P$504,12,0)</f>
        <v>30</v>
      </c>
      <c r="W339" s="30">
        <f>+(V339*100)/($V$151+$V$153+$V$154+$V$155+$V$169+$V$170+$V$171+$V$172+$V$173+$V$175+$V$176+$V$178+$V$179+$V$180+$V$181+$V$182+$V$184+$V$185+$V$186+$V$187+$V$188+$V$189+$V$191+$V$192+$V$193+$V$194+$V$200+$V$201+$V$337+$V$339+$V$341+$V$343+$V$344+$V$431+$V$432+$V$433+$V$434+$V$464+$V$465)</f>
        <v>2.7272727272727271</v>
      </c>
    </row>
    <row r="340" spans="1:23" x14ac:dyDescent="0.25">
      <c r="A340" s="78" t="s">
        <v>1121</v>
      </c>
      <c r="B340" s="78" t="str">
        <f>VLOOKUP(A340,'PAI 2025 GPS rempl2)'!$A$3:$E$505,4,0)</f>
        <v>Actividad sin participación</v>
      </c>
      <c r="C340" s="79" t="s">
        <v>1527</v>
      </c>
      <c r="D340" s="79" t="s">
        <v>1526</v>
      </c>
      <c r="E340" s="79" t="s">
        <v>747</v>
      </c>
      <c r="F340" s="79"/>
      <c r="G340" s="79" t="str">
        <f>VLOOKUP(A340,'PAI 2025 GPS rempl2)'!$E$4:$L$504,8,0)</f>
        <v>N/A</v>
      </c>
      <c r="H340" s="79" t="str">
        <f>VLOOKUP(A340,'PAI 2025 GPS rempl2)'!$A$4:$V$504,15,0)</f>
        <v>Elaborar y enviar al área solicitante, los  documentos con ajustes de corrección de estilo y diagramado.  (Documento Final)</v>
      </c>
      <c r="I340" s="79">
        <f>VLOOKUP(A340,'PAI 2025 GPS rempl2)'!$A$4:$V$504,17,0)</f>
        <v>4</v>
      </c>
      <c r="J340" s="79" t="str">
        <f>VLOOKUP(A340,'PAI 2025 GPS rempl2)'!$A$4:$V$504,18,0)</f>
        <v>Númerica</v>
      </c>
      <c r="K340" s="159">
        <f>VLOOKUP(A340,'PAI 2025 GPS rempl2)'!$A$4:$V$504,20,0)</f>
        <v>45901</v>
      </c>
      <c r="L340" s="159">
        <f>VLOOKUP(A340,'PAI 2025 GPS rempl2)'!$A$4:$V$504,21,0)</f>
        <v>45961</v>
      </c>
      <c r="M340" s="79" t="str">
        <f>VLOOKUP(A340,'PAI 2025 GPS rempl2)'!$A$4:$V$504,22,0)</f>
        <v>73-GRUPO DE TRABAJO DE COMUNICACION</v>
      </c>
      <c r="N340" s="79"/>
      <c r="O340" s="79"/>
      <c r="P340" s="79"/>
      <c r="Q340" s="79"/>
      <c r="S340" s="78" t="s">
        <v>1121</v>
      </c>
      <c r="T340" s="78" t="str">
        <f>VLOOKUP(A340,'PAI 2025 GPS rempl2)'!$A$3:$E$505,4,0)</f>
        <v>Actividad sin participación</v>
      </c>
      <c r="U340" s="79" t="s">
        <v>1527</v>
      </c>
      <c r="V340" s="30">
        <f>VLOOKUP(S340,'PAI 2025 GPS rempl2)'!$E$4:$P$504,12,0)</f>
        <v>0</v>
      </c>
      <c r="W340" s="30">
        <f>+V340</f>
        <v>0</v>
      </c>
    </row>
    <row r="341" spans="1:23" x14ac:dyDescent="0.25">
      <c r="A341" s="78" t="s">
        <v>1123</v>
      </c>
      <c r="B341" s="78" t="str">
        <f>VLOOKUP(A341,'PAI 2025 GPS rempl2)'!$A$3:$E$505,4,0)</f>
        <v>Actividad propia</v>
      </c>
      <c r="C341" s="79" t="s">
        <v>1527</v>
      </c>
      <c r="D341" s="79" t="s">
        <v>1526</v>
      </c>
      <c r="E341" s="79" t="s">
        <v>747</v>
      </c>
      <c r="F341" s="79"/>
      <c r="G341" s="79" t="str">
        <f>VLOOKUP(A341,'PAI 2025 GPS rempl2)'!$E$4:$L$504,8,0)</f>
        <v>N/A</v>
      </c>
      <c r="H341" s="79" t="str">
        <f>VLOOKUP(A341,'PAI 2025 GPS rempl2)'!$A$4:$V$504,15,0)</f>
        <v>Solicitar la Publicación de los documentos en la página web. (Correo electrónico y Documento de la guía o manual a publicar)</v>
      </c>
      <c r="I341" s="79">
        <f>VLOOKUP(A341,'PAI 2025 GPS rempl2)'!$A$4:$V$504,17,0)</f>
        <v>4</v>
      </c>
      <c r="J341" s="79" t="str">
        <f>VLOOKUP(A341,'PAI 2025 GPS rempl2)'!$A$4:$V$504,18,0)</f>
        <v>Númerica</v>
      </c>
      <c r="K341" s="159">
        <f>VLOOKUP(A341,'PAI 2025 GPS rempl2)'!$A$4:$V$504,20,0)</f>
        <v>45965</v>
      </c>
      <c r="L341" s="159">
        <f>VLOOKUP(A341,'PAI 2025 GPS rempl2)'!$A$4:$V$504,21,0)</f>
        <v>45989</v>
      </c>
      <c r="M341" s="79" t="str">
        <f>VLOOKUP(A341,'PAI 2025 GPS rempl2)'!$A$4:$V$504,22,0)</f>
        <v>1000-DESPACHO DEL SUPERINTENDENTE DELEGADO PARA LA PROTECCIÓN DE LA COMPETENCIA</v>
      </c>
      <c r="N341" s="79"/>
      <c r="O341" s="79"/>
      <c r="P341" s="79"/>
      <c r="Q341" s="79"/>
      <c r="S341" s="78" t="s">
        <v>1123</v>
      </c>
      <c r="T341" s="78" t="str">
        <f>VLOOKUP(A341,'PAI 2025 GPS rempl2)'!$A$3:$E$505,4,0)</f>
        <v>Actividad propia</v>
      </c>
      <c r="U341" s="79" t="s">
        <v>1527</v>
      </c>
      <c r="V341" s="30">
        <f>VLOOKUP(S341,'PAI 2025 GPS rempl2)'!$E$4:$P$504,12,0)</f>
        <v>20</v>
      </c>
      <c r="W341" s="30">
        <f>+(V341*100)/($V$151+$V$153+$V$154+$V$155+$V$169+$V$170+$V$171+$V$172+$V$173+$V$175+$V$176+$V$178+$V$179+$V$180+$V$181+$V$182+$V$184+$V$185+$V$186+$V$187+$V$188+$V$189+$V$191+$V$192+$V$193+$V$194+$V$200+$V$201+$V$337+$V$339+$V$341+$V$343+$V$344+$V$431+$V$432+$V$433+$V$434+$V$464+$V$465)</f>
        <v>1.8181818181818181</v>
      </c>
    </row>
    <row r="342" spans="1:23" x14ac:dyDescent="0.25">
      <c r="A342" s="78" t="s">
        <v>1125</v>
      </c>
      <c r="B342" s="78" t="str">
        <f>VLOOKUP(A342,'PAI 2025 GPS rempl2)'!$A$3:$E$505,4,0)</f>
        <v>Producto</v>
      </c>
      <c r="C342" s="79" t="s">
        <v>1527</v>
      </c>
      <c r="D342" s="79" t="s">
        <v>1526</v>
      </c>
      <c r="E342" s="79" t="s">
        <v>747</v>
      </c>
      <c r="F342" s="79" t="s">
        <v>12</v>
      </c>
      <c r="G342" s="79" t="str">
        <f>VLOOKUP(A342,'PAI 2025 GPS rempl2)'!$E$4:$L$504,8,0)</f>
        <v>N/A</v>
      </c>
      <c r="H342" s="79" t="str">
        <f>VLOOKUP(A342,'PAI 2025 GPS rempl2)'!$A$4:$V$504,15,0)</f>
        <v>Estudios Económicos o informes que permitan Identificar factores que generen distorsiones en la competencia de los mercados y acciones prioritarias en materia de defensa de la competencia, realizados  (Estudios Económicos o informes elaborados)</v>
      </c>
      <c r="I342" s="79">
        <f>VLOOKUP(A342,'PAI 2025 GPS rempl2)'!$A$4:$V$504,17,0)</f>
        <v>5</v>
      </c>
      <c r="J342" s="79" t="str">
        <f>VLOOKUP(A342,'PAI 2025 GPS rempl2)'!$A$4:$V$504,18,0)</f>
        <v>Númerica</v>
      </c>
      <c r="K342" s="159">
        <f>VLOOKUP(A342,'PAI 2025 GPS rempl2)'!$A$4:$V$504,20,0)</f>
        <v>45691</v>
      </c>
      <c r="L342" s="159">
        <f>VLOOKUP(A342,'PAI 2025 GPS rempl2)'!$A$4:$V$504,21,0)</f>
        <v>46003</v>
      </c>
      <c r="M342" s="79" t="str">
        <f>VLOOKUP(A342,'PAI 2025 GPS rempl2)'!$A$4:$V$504,22,0)</f>
        <v>1000-DESPACHO DEL SUPERINTENDENTE DELEGADO PARA LA PROTECCIÓN DE LA COMPETENCIA</v>
      </c>
      <c r="N342" s="79" t="s">
        <v>1390</v>
      </c>
      <c r="O342" s="79" t="s">
        <v>1391</v>
      </c>
      <c r="P342" s="79" t="s">
        <v>1558</v>
      </c>
      <c r="Q342" s="79" t="s">
        <v>1487</v>
      </c>
      <c r="S342" s="78" t="s">
        <v>1125</v>
      </c>
      <c r="T342" s="78" t="str">
        <f>VLOOKUP(A342,'PAI 2025 GPS rempl2)'!$A$3:$E$505,4,0)</f>
        <v>Producto</v>
      </c>
      <c r="U342" s="79" t="s">
        <v>1527</v>
      </c>
      <c r="V342" s="30">
        <f>VLOOKUP(S342,'PAI 2025 GPS rempl2)'!$E$4:$P$504,12,0)</f>
        <v>15</v>
      </c>
      <c r="W342" s="30">
        <f>+(V342*100)/($V$150+$V$168+$V$174+$V$177+$V$183+$V$190+$V$199+$V$336+$V$342+$V$430+$V$463)</f>
        <v>7.8947368421052628</v>
      </c>
    </row>
    <row r="343" spans="1:23" x14ac:dyDescent="0.25">
      <c r="A343" s="78" t="s">
        <v>1127</v>
      </c>
      <c r="B343" s="78" t="str">
        <f>VLOOKUP(A343,'PAI 2025 GPS rempl2)'!$A$3:$E$505,4,0)</f>
        <v>Actividad propia</v>
      </c>
      <c r="C343" s="79" t="s">
        <v>1527</v>
      </c>
      <c r="D343" s="79" t="s">
        <v>1526</v>
      </c>
      <c r="E343" s="79" t="s">
        <v>747</v>
      </c>
      <c r="F343" s="79"/>
      <c r="G343" s="79" t="str">
        <f>VLOOKUP(A343,'PAI 2025 GPS rempl2)'!$E$4:$L$504,8,0)</f>
        <v>N/A</v>
      </c>
      <c r="H343" s="79" t="str">
        <f>VLOOKUP(A343,'PAI 2025 GPS rempl2)'!$A$4:$V$504,15,0)</f>
        <v>Definir el alcance requerido, para los estudios o informes.  (Acta con el alcance definido)</v>
      </c>
      <c r="I343" s="79">
        <f>VLOOKUP(A343,'PAI 2025 GPS rempl2)'!$A$4:$V$504,17,0)</f>
        <v>5</v>
      </c>
      <c r="J343" s="79" t="str">
        <f>VLOOKUP(A343,'PAI 2025 GPS rempl2)'!$A$4:$V$504,18,0)</f>
        <v>Númerica</v>
      </c>
      <c r="K343" s="159">
        <f>VLOOKUP(A343,'PAI 2025 GPS rempl2)'!$A$4:$V$504,20,0)</f>
        <v>45691</v>
      </c>
      <c r="L343" s="159">
        <f>VLOOKUP(A343,'PAI 2025 GPS rempl2)'!$A$4:$V$504,21,0)</f>
        <v>45716</v>
      </c>
      <c r="M343" s="79" t="str">
        <f>VLOOKUP(A343,'PAI 2025 GPS rempl2)'!$A$4:$V$504,22,0)</f>
        <v>1000-DESPACHO DEL SUPERINTENDENTE DELEGADO PARA LA PROTECCIÓN DE LA COMPETENCIA</v>
      </c>
      <c r="N343" s="79"/>
      <c r="O343" s="79"/>
      <c r="P343" s="79"/>
      <c r="Q343" s="79"/>
      <c r="S343" s="78" t="s">
        <v>1127</v>
      </c>
      <c r="T343" s="78" t="str">
        <f>VLOOKUP(A343,'PAI 2025 GPS rempl2)'!$A$3:$E$505,4,0)</f>
        <v>Actividad propia</v>
      </c>
      <c r="U343" s="79" t="s">
        <v>1527</v>
      </c>
      <c r="V343" s="30">
        <f>VLOOKUP(S343,'PAI 2025 GPS rempl2)'!$E$4:$P$504,12,0)</f>
        <v>20</v>
      </c>
      <c r="W343" s="30">
        <f>+(V343*100)/($V$151+$V$153+$V$154+$V$155+$V$169+$V$170+$V$171+$V$172+$V$173+$V$175+$V$176+$V$178+$V$179+$V$180+$V$181+$V$182+$V$184+$V$185+$V$186+$V$187+$V$188+$V$189+$V$191+$V$192+$V$193+$V$194+$V$200+$V$201+$V$337+$V$339+$V$341+$V$343+$V$344+$V$431+$V$432+$V$433+$V$434+$V$464+$V$465)</f>
        <v>1.8181818181818181</v>
      </c>
    </row>
    <row r="344" spans="1:23" x14ac:dyDescent="0.25">
      <c r="A344" s="78" t="s">
        <v>1129</v>
      </c>
      <c r="B344" s="78" t="str">
        <f>VLOOKUP(A344,'PAI 2025 GPS rempl2)'!$A$3:$E$505,4,0)</f>
        <v>Actividad propia</v>
      </c>
      <c r="C344" s="79" t="s">
        <v>1527</v>
      </c>
      <c r="D344" s="79" t="s">
        <v>1526</v>
      </c>
      <c r="E344" s="79" t="s">
        <v>747</v>
      </c>
      <c r="F344" s="79"/>
      <c r="G344" s="79" t="str">
        <f>VLOOKUP(A344,'PAI 2025 GPS rempl2)'!$E$4:$L$504,8,0)</f>
        <v>N/A</v>
      </c>
      <c r="H344" s="79" t="str">
        <f>VLOOKUP(A344,'PAI 2025 GPS rempl2)'!$A$4:$V$504,15,0)</f>
        <v>Realizar y entregar los estudios o informes   (Estudio presentado a la Delegada para la Protección de la Competencia)</v>
      </c>
      <c r="I344" s="79">
        <f>VLOOKUP(A344,'PAI 2025 GPS rempl2)'!$A$4:$V$504,17,0)</f>
        <v>5</v>
      </c>
      <c r="J344" s="79" t="str">
        <f>VLOOKUP(A344,'PAI 2025 GPS rempl2)'!$A$4:$V$504,18,0)</f>
        <v>Númerica</v>
      </c>
      <c r="K344" s="159">
        <f>VLOOKUP(A344,'PAI 2025 GPS rempl2)'!$A$4:$V$504,20,0)</f>
        <v>45719</v>
      </c>
      <c r="L344" s="159">
        <f>VLOOKUP(A344,'PAI 2025 GPS rempl2)'!$A$4:$V$504,21,0)</f>
        <v>46003</v>
      </c>
      <c r="M344" s="79" t="str">
        <f>VLOOKUP(A344,'PAI 2025 GPS rempl2)'!$A$4:$V$504,22,0)</f>
        <v>1000-DESPACHO DEL SUPERINTENDENTE DELEGADO PARA LA PROTECCIÓN DE LA COMPETENCIA</v>
      </c>
      <c r="N344" s="79"/>
      <c r="O344" s="79"/>
      <c r="P344" s="79"/>
      <c r="Q344" s="79"/>
      <c r="S344" s="78" t="s">
        <v>1129</v>
      </c>
      <c r="T344" s="78" t="str">
        <f>VLOOKUP(A344,'PAI 2025 GPS rempl2)'!$A$3:$E$505,4,0)</f>
        <v>Actividad propia</v>
      </c>
      <c r="U344" s="79" t="s">
        <v>1527</v>
      </c>
      <c r="V344" s="30">
        <f>VLOOKUP(S344,'PAI 2025 GPS rempl2)'!$E$4:$P$504,12,0)</f>
        <v>80</v>
      </c>
      <c r="W344" s="30">
        <f>+(V344*100)/($V$151+$V$153+$V$154+$V$155+$V$169+$V$170+$V$171+$V$172+$V$173+$V$175+$V$176+$V$178+$V$179+$V$180+$V$181+$V$182+$V$184+$V$185+$V$186+$V$187+$V$188+$V$189+$V$191+$V$192+$V$193+$V$194+$V$200+$V$201+$V$337+$V$339+$V$341+$V$343+$V$344+$V$431+$V$432+$V$433+$V$434+$V$464+$V$465)</f>
        <v>7.2727272727272725</v>
      </c>
    </row>
    <row r="345" spans="1:23" x14ac:dyDescent="0.25">
      <c r="A345" s="78" t="s">
        <v>1131</v>
      </c>
      <c r="B345" s="78" t="str">
        <f>VLOOKUP(A345,'PAI 2025 GPS rempl2)'!$A$3:$E$505,4,0)</f>
        <v>Producto</v>
      </c>
      <c r="C345" s="79" t="s">
        <v>1517</v>
      </c>
      <c r="D345" s="79" t="s">
        <v>1528</v>
      </c>
      <c r="E345" s="79" t="s">
        <v>1437</v>
      </c>
      <c r="F345" s="79" t="s">
        <v>13</v>
      </c>
      <c r="G345" s="79" t="str">
        <f>VLOOKUP(A345,'PAI 2025 GPS rempl2)'!$E$4:$L$504,8,0)</f>
        <v>N/A</v>
      </c>
      <c r="H345" s="79" t="str">
        <f>VLOOKUP(A345,'PAI 2025 GPS rempl2)'!$A$4:$V$504,15,0)</f>
        <v>Reforma de la norma andina Decisión 608 de la CAN, con el objetivo de contribuir al desarrollo de un sistema normativo de protección de la libre competencia a nivel andino (Documento de revisión)</v>
      </c>
      <c r="I345" s="79">
        <f>VLOOKUP(A345,'PAI 2025 GPS rempl2)'!$A$4:$V$504,17,0)</f>
        <v>1</v>
      </c>
      <c r="J345" s="79" t="str">
        <f>VLOOKUP(A345,'PAI 2025 GPS rempl2)'!$A$4:$V$504,18,0)</f>
        <v>Númerica</v>
      </c>
      <c r="K345" s="159">
        <f>VLOOKUP(A345,'PAI 2025 GPS rempl2)'!$A$4:$V$504,20,0)</f>
        <v>45691</v>
      </c>
      <c r="L345" s="159">
        <f>VLOOKUP(A345,'PAI 2025 GPS rempl2)'!$A$4:$V$504,21,0)</f>
        <v>46010</v>
      </c>
      <c r="M345" s="79" t="str">
        <f>VLOOKUP(A345,'PAI 2025 GPS rempl2)'!$A$4:$V$504,22,0)</f>
        <v>1000-DESPACHO DEL SUPERINTENDENTE DELEGADO PARA LA PROTECCIÓN DE LA COMPETENCIA</v>
      </c>
      <c r="N345" s="79" t="s">
        <v>1397</v>
      </c>
      <c r="O345" s="79" t="s">
        <v>1436</v>
      </c>
      <c r="P345" s="79" t="s">
        <v>1739</v>
      </c>
      <c r="Q345" s="79" t="s">
        <v>1490</v>
      </c>
      <c r="S345" s="78" t="s">
        <v>1131</v>
      </c>
      <c r="T345" s="78" t="str">
        <f>VLOOKUP(A345,'PAI 2025 GPS rempl2)'!$A$3:$E$505,4,0)</f>
        <v>Producto</v>
      </c>
      <c r="U345" s="79" t="s">
        <v>1517</v>
      </c>
      <c r="V345" s="30">
        <f>VLOOKUP(S345,'PAI 2025 GPS rempl2)'!$E$4:$P$504,12,0)</f>
        <v>15</v>
      </c>
      <c r="W345" s="143">
        <f>(V345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0.67264573991031396</v>
      </c>
    </row>
    <row r="346" spans="1:23" x14ac:dyDescent="0.25">
      <c r="A346" s="78" t="s">
        <v>1133</v>
      </c>
      <c r="B346" s="78" t="str">
        <f>VLOOKUP(A346,'PAI 2025 GPS rempl2)'!$A$3:$E$505,4,0)</f>
        <v>Actividad propia</v>
      </c>
      <c r="C346" s="79" t="s">
        <v>1517</v>
      </c>
      <c r="D346" s="79" t="s">
        <v>1528</v>
      </c>
      <c r="E346" s="79" t="s">
        <v>1437</v>
      </c>
      <c r="F346" s="79"/>
      <c r="G346" s="79" t="str">
        <f>VLOOKUP(A346,'PAI 2025 GPS rempl2)'!$E$4:$L$504,8,0)</f>
        <v>N/A</v>
      </c>
      <c r="H346" s="79" t="str">
        <f>VLOOKUP(A346,'PAI 2025 GPS rempl2)'!$A$4:$V$504,15,0)</f>
        <v>Participar en las reuniones para discusión, aprobación y divulgación del articulado de la modificación a la Decisión 608 de la CAN.  (Listado de asistencia, captura de pantalla de la reunión o acta de discusión)</v>
      </c>
      <c r="I346" s="79">
        <f>VLOOKUP(A346,'PAI 2025 GPS rempl2)'!$A$4:$V$504,17,0)</f>
        <v>6</v>
      </c>
      <c r="J346" s="79" t="str">
        <f>VLOOKUP(A346,'PAI 2025 GPS rempl2)'!$A$4:$V$504,18,0)</f>
        <v>Númerica</v>
      </c>
      <c r="K346" s="159">
        <f>VLOOKUP(A346,'PAI 2025 GPS rempl2)'!$A$4:$V$504,20,0)</f>
        <v>45691</v>
      </c>
      <c r="L346" s="159">
        <f>VLOOKUP(A346,'PAI 2025 GPS rempl2)'!$A$4:$V$504,21,0)</f>
        <v>45989</v>
      </c>
      <c r="M346" s="79" t="str">
        <f>VLOOKUP(A346,'PAI 2025 GPS rempl2)'!$A$4:$V$504,22,0)</f>
        <v>1000-DESPACHO DEL SUPERINTENDENTE DELEGADO PARA LA PROTECCIÓN DE LA COMPETENCIA</v>
      </c>
      <c r="N346" s="79"/>
      <c r="O346" s="79"/>
      <c r="P346" s="79"/>
      <c r="Q346" s="79"/>
      <c r="S346" s="78" t="s">
        <v>1133</v>
      </c>
      <c r="T346" s="78" t="str">
        <f>VLOOKUP(A346,'PAI 2025 GPS rempl2)'!$A$3:$E$505,4,0)</f>
        <v>Actividad propia</v>
      </c>
      <c r="U346" s="79" t="s">
        <v>1517</v>
      </c>
      <c r="V346" s="30">
        <f>VLOOKUP(S346,'PAI 2025 GPS rempl2)'!$E$4:$P$504,12,0)</f>
        <v>20</v>
      </c>
      <c r="W346" s="145" t="e">
        <f>+(V346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47" spans="1:23" x14ac:dyDescent="0.25">
      <c r="A347" s="78" t="s">
        <v>1135</v>
      </c>
      <c r="B347" s="78" t="str">
        <f>VLOOKUP(A347,'PAI 2025 GPS rempl2)'!$A$3:$E$505,4,0)</f>
        <v>Actividad propia</v>
      </c>
      <c r="C347" s="79" t="s">
        <v>1517</v>
      </c>
      <c r="D347" s="79" t="s">
        <v>1528</v>
      </c>
      <c r="E347" s="79" t="s">
        <v>1437</v>
      </c>
      <c r="F347" s="79"/>
      <c r="G347" s="79" t="str">
        <f>VLOOKUP(A347,'PAI 2025 GPS rempl2)'!$E$4:$L$504,8,0)</f>
        <v>N/A</v>
      </c>
      <c r="H347" s="79" t="str">
        <f>VLOOKUP(A347,'PAI 2025 GPS rempl2)'!$A$4:$V$504,15,0)</f>
        <v>Realizar la revisión de las modificaciones a la Decisión 608  (Documento de revisión)</v>
      </c>
      <c r="I347" s="79">
        <f>VLOOKUP(A347,'PAI 2025 GPS rempl2)'!$A$4:$V$504,17,0)</f>
        <v>1</v>
      </c>
      <c r="J347" s="79" t="str">
        <f>VLOOKUP(A347,'PAI 2025 GPS rempl2)'!$A$4:$V$504,18,0)</f>
        <v>Númerica</v>
      </c>
      <c r="K347" s="159">
        <f>VLOOKUP(A347,'PAI 2025 GPS rempl2)'!$A$4:$V$504,20,0)</f>
        <v>45870</v>
      </c>
      <c r="L347" s="159">
        <f>VLOOKUP(A347,'PAI 2025 GPS rempl2)'!$A$4:$V$504,21,0)</f>
        <v>46010</v>
      </c>
      <c r="M347" s="79" t="str">
        <f>VLOOKUP(A347,'PAI 2025 GPS rempl2)'!$A$4:$V$504,22,0)</f>
        <v>1000-DESPACHO DEL SUPERINTENDENTE DELEGADO PARA LA PROTECCIÓN DE LA COMPETENCIA</v>
      </c>
      <c r="N347" s="79"/>
      <c r="O347" s="79"/>
      <c r="P347" s="79"/>
      <c r="Q347" s="79"/>
      <c r="S347" s="78" t="s">
        <v>1135</v>
      </c>
      <c r="T347" s="78" t="str">
        <f>VLOOKUP(A347,'PAI 2025 GPS rempl2)'!$A$3:$E$505,4,0)</f>
        <v>Actividad propia</v>
      </c>
      <c r="U347" s="79" t="s">
        <v>1517</v>
      </c>
      <c r="V347" s="30">
        <f>VLOOKUP(S347,'PAI 2025 GPS rempl2)'!$E$4:$P$504,12,0)</f>
        <v>80</v>
      </c>
      <c r="W347" s="145" t="e">
        <f>+(V347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48" spans="1:23" x14ac:dyDescent="0.25">
      <c r="A348" s="78" t="s">
        <v>1136</v>
      </c>
      <c r="B348" s="78" t="str">
        <f>VLOOKUP(A348,'PAI 2025 GPS rempl2)'!$A$3:$E$505,4,0)</f>
        <v>Producto</v>
      </c>
      <c r="C348" s="79" t="s">
        <v>1517</v>
      </c>
      <c r="D348" s="79" t="s">
        <v>1521</v>
      </c>
      <c r="E348" s="79" t="s">
        <v>614</v>
      </c>
      <c r="F348" s="79" t="s">
        <v>10</v>
      </c>
      <c r="G348" s="79" t="str">
        <f>VLOOKUP(A348,'PAI 2025 GPS rempl2)'!$E$4:$L$504,8,0)</f>
        <v>N/A</v>
      </c>
      <c r="H348" s="79" t="str">
        <f>VLOOKUP(A348,'PAI 2025 GPS rempl2)'!$A$4:$V$504,15,0)</f>
        <v>Matriz de riesgos de colusión en contratación pública y formulación de mecanismos para reducir dichos riesgos, elaborada y socializada (Matrices guía para identificar riesgos entregada)</v>
      </c>
      <c r="I348" s="79">
        <f>VLOOKUP(A348,'PAI 2025 GPS rempl2)'!$A$4:$V$504,17,0)</f>
        <v>1</v>
      </c>
      <c r="J348" s="79" t="str">
        <f>VLOOKUP(A348,'PAI 2025 GPS rempl2)'!$A$4:$V$504,18,0)</f>
        <v>Númerica</v>
      </c>
      <c r="K348" s="159">
        <f>VLOOKUP(A348,'PAI 2025 GPS rempl2)'!$A$4:$V$504,20,0)</f>
        <v>45677</v>
      </c>
      <c r="L348" s="159">
        <f>VLOOKUP(A348,'PAI 2025 GPS rempl2)'!$A$4:$V$504,21,0)</f>
        <v>46003</v>
      </c>
      <c r="M348" s="79" t="str">
        <f>VLOOKUP(A348,'PAI 2025 GPS rempl2)'!$A$4:$V$504,22,0)</f>
        <v>1000-DESPACHO DEL SUPERINTENDENTE DELEGADO PARA LA PROTECCIÓN DE LA COMPETENCIA</v>
      </c>
      <c r="N348" s="79" t="s">
        <v>1394</v>
      </c>
      <c r="O348" s="79" t="s">
        <v>1395</v>
      </c>
      <c r="P348" s="79" t="s">
        <v>1559</v>
      </c>
      <c r="Q348" s="79" t="s">
        <v>1735</v>
      </c>
      <c r="S348" s="78" t="s">
        <v>1136</v>
      </c>
      <c r="T348" s="78" t="str">
        <f>VLOOKUP(A348,'PAI 2025 GPS rempl2)'!$A$3:$E$505,4,0)</f>
        <v>Producto</v>
      </c>
      <c r="U348" s="79" t="s">
        <v>1517</v>
      </c>
      <c r="V348" s="30">
        <f>VLOOKUP(S348,'PAI 2025 GPS rempl2)'!$E$4:$P$504,12,0)</f>
        <v>15</v>
      </c>
      <c r="W348" s="143">
        <f>(V348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0.67264573991031396</v>
      </c>
    </row>
    <row r="349" spans="1:23" x14ac:dyDescent="0.25">
      <c r="A349" s="78" t="s">
        <v>1138</v>
      </c>
      <c r="B349" s="78" t="str">
        <f>VLOOKUP(A349,'PAI 2025 GPS rempl2)'!$A$3:$E$505,4,0)</f>
        <v>Actividad propia</v>
      </c>
      <c r="C349" s="79" t="s">
        <v>1517</v>
      </c>
      <c r="D349" s="79" t="s">
        <v>1521</v>
      </c>
      <c r="E349" s="79" t="s">
        <v>614</v>
      </c>
      <c r="F349" s="79"/>
      <c r="G349" s="79" t="str">
        <f>VLOOKUP(A349,'PAI 2025 GPS rempl2)'!$E$4:$L$504,8,0)</f>
        <v>N/A</v>
      </c>
      <c r="H349" s="79" t="str">
        <f>VLOOKUP(A349,'PAI 2025 GPS rempl2)'!$A$4:$V$504,15,0)</f>
        <v>Diseñar la matriz de riesgos de colusión en contratación pública a partir de la identificación y análisis de los riesgos de colusión en contratación pública (Documento con la identificación de riesgos)</v>
      </c>
      <c r="I349" s="79">
        <f>VLOOKUP(A349,'PAI 2025 GPS rempl2)'!$A$4:$V$504,17,0)</f>
        <v>1</v>
      </c>
      <c r="J349" s="79" t="str">
        <f>VLOOKUP(A349,'PAI 2025 GPS rempl2)'!$A$4:$V$504,18,0)</f>
        <v>Númerica</v>
      </c>
      <c r="K349" s="159">
        <f>VLOOKUP(A349,'PAI 2025 GPS rempl2)'!$A$4:$V$504,20,0)</f>
        <v>45677</v>
      </c>
      <c r="L349" s="159">
        <f>VLOOKUP(A349,'PAI 2025 GPS rempl2)'!$A$4:$V$504,21,0)</f>
        <v>45835</v>
      </c>
      <c r="M349" s="79" t="str">
        <f>VLOOKUP(A349,'PAI 2025 GPS rempl2)'!$A$4:$V$504,22,0)</f>
        <v>1000-DESPACHO DEL SUPERINTENDENTE DELEGADO PARA LA PROTECCIÓN DE LA COMPETENCIA</v>
      </c>
      <c r="N349" s="79"/>
      <c r="O349" s="79"/>
      <c r="P349" s="79"/>
      <c r="Q349" s="79"/>
      <c r="S349" s="78" t="s">
        <v>1138</v>
      </c>
      <c r="T349" s="78" t="str">
        <f>VLOOKUP(A349,'PAI 2025 GPS rempl2)'!$A$3:$E$505,4,0)</f>
        <v>Actividad propia</v>
      </c>
      <c r="U349" s="79" t="s">
        <v>1517</v>
      </c>
      <c r="V349" s="30">
        <f>VLOOKUP(S349,'PAI 2025 GPS rempl2)'!$E$4:$P$504,12,0)</f>
        <v>20</v>
      </c>
      <c r="W349" s="145" t="e">
        <f>+(V349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50" spans="1:23" x14ac:dyDescent="0.25">
      <c r="A350" s="78" t="s">
        <v>1140</v>
      </c>
      <c r="B350" s="78" t="str">
        <f>VLOOKUP(A350,'PAI 2025 GPS rempl2)'!$A$3:$E$505,4,0)</f>
        <v>Actividad propia</v>
      </c>
      <c r="C350" s="79" t="s">
        <v>1517</v>
      </c>
      <c r="D350" s="79" t="s">
        <v>1521</v>
      </c>
      <c r="E350" s="79" t="s">
        <v>614</v>
      </c>
      <c r="F350" s="79"/>
      <c r="G350" s="79" t="str">
        <f>VLOOKUP(A350,'PAI 2025 GPS rempl2)'!$E$4:$L$504,8,0)</f>
        <v>N/A</v>
      </c>
      <c r="H350" s="79" t="str">
        <f>VLOOKUP(A350,'PAI 2025 GPS rempl2)'!$A$4:$V$504,15,0)</f>
        <v>Socializar la matriz con los grupos de valor externos (Soportes de la socialización de la matriz con las entidades)</v>
      </c>
      <c r="I350" s="79">
        <f>VLOOKUP(A350,'PAI 2025 GPS rempl2)'!$A$4:$V$504,17,0)</f>
        <v>1</v>
      </c>
      <c r="J350" s="79" t="str">
        <f>VLOOKUP(A350,'PAI 2025 GPS rempl2)'!$A$4:$V$504,18,0)</f>
        <v>Númerica</v>
      </c>
      <c r="K350" s="159">
        <f>VLOOKUP(A350,'PAI 2025 GPS rempl2)'!$A$4:$V$504,20,0)</f>
        <v>45839</v>
      </c>
      <c r="L350" s="159">
        <f>VLOOKUP(A350,'PAI 2025 GPS rempl2)'!$A$4:$V$504,21,0)</f>
        <v>46003</v>
      </c>
      <c r="M350" s="79" t="str">
        <f>VLOOKUP(A350,'PAI 2025 GPS rempl2)'!$A$4:$V$504,22,0)</f>
        <v>1000-DESPACHO DEL SUPERINTENDENTE DELEGADO PARA LA PROTECCIÓN DE LA COMPETENCIA</v>
      </c>
      <c r="N350" s="79"/>
      <c r="O350" s="79"/>
      <c r="P350" s="79"/>
      <c r="Q350" s="79"/>
      <c r="S350" s="78" t="s">
        <v>1140</v>
      </c>
      <c r="T350" s="78" t="str">
        <f>VLOOKUP(A350,'PAI 2025 GPS rempl2)'!$A$3:$E$505,4,0)</f>
        <v>Actividad propia</v>
      </c>
      <c r="U350" s="79" t="s">
        <v>1517</v>
      </c>
      <c r="V350" s="30">
        <f>VLOOKUP(S350,'PAI 2025 GPS rempl2)'!$E$4:$P$504,12,0)</f>
        <v>80</v>
      </c>
      <c r="W350" s="145" t="e">
        <f>+(V350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51" spans="1:23" x14ac:dyDescent="0.25">
      <c r="A351" s="78" t="s">
        <v>1142</v>
      </c>
      <c r="B351" s="78" t="str">
        <f>VLOOKUP(A351,'PAI 2025 GPS rempl2)'!$A$3:$E$505,4,0)</f>
        <v>Producto</v>
      </c>
      <c r="C351" s="79" t="s">
        <v>1517</v>
      </c>
      <c r="D351" s="79" t="s">
        <v>1519</v>
      </c>
      <c r="E351" s="79" t="s">
        <v>574</v>
      </c>
      <c r="F351" s="79" t="s">
        <v>9</v>
      </c>
      <c r="G351" s="79" t="str">
        <f>VLOOKUP(A351,'PAI 2025 GPS rempl2)'!$E$4:$L$504,8,0)</f>
        <v>N/A</v>
      </c>
      <c r="H351" s="79" t="str">
        <f>VLOOKUP(A351,'PAI 2025 GPS rempl2)'!$A$4:$V$504,15,0)</f>
        <v>Herramienta de control y gestión de los tiempos de las actividades de los procedimientos de la Delegatura, diseñada y probada  (Matrices con el registro  de los tiempos de cada actividad entregado)</v>
      </c>
      <c r="I351" s="79">
        <f>VLOOKUP(A351,'PAI 2025 GPS rempl2)'!$A$4:$V$504,17,0)</f>
        <v>1</v>
      </c>
      <c r="J351" s="79" t="str">
        <f>VLOOKUP(A351,'PAI 2025 GPS rempl2)'!$A$4:$V$504,18,0)</f>
        <v>Númerica</v>
      </c>
      <c r="K351" s="159">
        <f>VLOOKUP(A351,'PAI 2025 GPS rempl2)'!$A$4:$V$504,20,0)</f>
        <v>45677</v>
      </c>
      <c r="L351" s="159">
        <f>VLOOKUP(A351,'PAI 2025 GPS rempl2)'!$A$4:$V$504,21,0)</f>
        <v>46003</v>
      </c>
      <c r="M351" s="79" t="str">
        <f>VLOOKUP(A351,'PAI 2025 GPS rempl2)'!$A$4:$V$504,22,0)</f>
        <v>1000-DESPACHO DEL SUPERINTENDENTE DELEGADO PARA LA PROTECCIÓN DE LA COMPETENCIA</v>
      </c>
      <c r="N351" s="79" t="s">
        <v>1396</v>
      </c>
      <c r="O351" s="79" t="s">
        <v>1434</v>
      </c>
      <c r="P351" s="79">
        <v>0</v>
      </c>
      <c r="Q351" s="79" t="s">
        <v>1487</v>
      </c>
      <c r="S351" s="78" t="s">
        <v>1142</v>
      </c>
      <c r="T351" s="78" t="str">
        <f>VLOOKUP(A351,'PAI 2025 GPS rempl2)'!$A$3:$E$505,4,0)</f>
        <v>Producto</v>
      </c>
      <c r="U351" s="79" t="s">
        <v>1517</v>
      </c>
      <c r="V351" s="30">
        <f>VLOOKUP(S351,'PAI 2025 GPS rempl2)'!$E$4:$P$504,12,0)</f>
        <v>15</v>
      </c>
      <c r="W351" s="143">
        <f>(V351*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0.67264573991031396</v>
      </c>
    </row>
    <row r="352" spans="1:23" x14ac:dyDescent="0.25">
      <c r="A352" s="78" t="s">
        <v>1144</v>
      </c>
      <c r="B352" s="78" t="str">
        <f>VLOOKUP(A352,'PAI 2025 GPS rempl2)'!$A$3:$E$505,4,0)</f>
        <v>Actividad propia</v>
      </c>
      <c r="C352" s="79" t="s">
        <v>1517</v>
      </c>
      <c r="D352" s="79" t="s">
        <v>1519</v>
      </c>
      <c r="E352" s="79" t="s">
        <v>574</v>
      </c>
      <c r="F352" s="79"/>
      <c r="G352" s="79" t="str">
        <f>VLOOKUP(A352,'PAI 2025 GPS rempl2)'!$E$4:$L$504,8,0)</f>
        <v>N/A</v>
      </c>
      <c r="H352" s="79" t="str">
        <f>VLOOKUP(A352,'PAI 2025 GPS rempl2)'!$A$4:$V$504,15,0)</f>
        <v>Diseñar la herramienta de control y gestión de tiempos (Matrices por procedimiento)</v>
      </c>
      <c r="I352" s="79">
        <f>VLOOKUP(A352,'PAI 2025 GPS rempl2)'!$A$4:$V$504,17,0)</f>
        <v>4</v>
      </c>
      <c r="J352" s="79" t="str">
        <f>VLOOKUP(A352,'PAI 2025 GPS rempl2)'!$A$4:$V$504,18,0)</f>
        <v>Númerica</v>
      </c>
      <c r="K352" s="159">
        <f>VLOOKUP(A352,'PAI 2025 GPS rempl2)'!$A$4:$V$504,20,0)</f>
        <v>45677</v>
      </c>
      <c r="L352" s="159">
        <f>VLOOKUP(A352,'PAI 2025 GPS rempl2)'!$A$4:$V$504,21,0)</f>
        <v>45835</v>
      </c>
      <c r="M352" s="79" t="str">
        <f>VLOOKUP(A352,'PAI 2025 GPS rempl2)'!$A$4:$V$504,22,0)</f>
        <v>1000-DESPACHO DEL SUPERINTENDENTE DELEGADO PARA LA PROTECCIÓN DE LA COMPETENCIA</v>
      </c>
      <c r="N352" s="79"/>
      <c r="O352" s="79"/>
      <c r="P352" s="79"/>
      <c r="Q352" s="79"/>
      <c r="S352" s="78" t="s">
        <v>1144</v>
      </c>
      <c r="T352" s="78" t="str">
        <f>VLOOKUP(A352,'PAI 2025 GPS rempl2)'!$A$3:$E$505,4,0)</f>
        <v>Actividad propia</v>
      </c>
      <c r="U352" s="79" t="s">
        <v>1517</v>
      </c>
      <c r="V352" s="30">
        <f>VLOOKUP(S352,'PAI 2025 GPS rempl2)'!$E$4:$P$504,12,0)</f>
        <v>20</v>
      </c>
      <c r="W352" s="145" t="e">
        <f>+(V352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53" spans="1:23" x14ac:dyDescent="0.25">
      <c r="A353" s="78" t="s">
        <v>1146</v>
      </c>
      <c r="B353" s="78" t="str">
        <f>VLOOKUP(A353,'PAI 2025 GPS rempl2)'!$A$3:$E$505,4,0)</f>
        <v>Actividad propia</v>
      </c>
      <c r="C353" s="79" t="s">
        <v>1517</v>
      </c>
      <c r="D353" s="79" t="s">
        <v>1519</v>
      </c>
      <c r="E353" s="79" t="s">
        <v>574</v>
      </c>
      <c r="F353" s="79"/>
      <c r="G353" s="79" t="str">
        <f>VLOOKUP(A353,'PAI 2025 GPS rempl2)'!$E$4:$L$504,8,0)</f>
        <v>N/A</v>
      </c>
      <c r="H353" s="79" t="str">
        <f>VLOOKUP(A353,'PAI 2025 GPS rempl2)'!$A$4:$V$504,15,0)</f>
        <v>Establecer las metas de tiempos de atención de las actividades definidas en la herramienta, a partir del histórico de atención de los trámites activos  (Matrices con los tiempos registrados de los trámites de la vigencia 2024)</v>
      </c>
      <c r="I353" s="79">
        <f>VLOOKUP(A353,'PAI 2025 GPS rempl2)'!$A$4:$V$504,17,0)</f>
        <v>4</v>
      </c>
      <c r="J353" s="79" t="str">
        <f>VLOOKUP(A353,'PAI 2025 GPS rempl2)'!$A$4:$V$504,18,0)</f>
        <v>Númerica</v>
      </c>
      <c r="K353" s="159">
        <f>VLOOKUP(A353,'PAI 2025 GPS rempl2)'!$A$4:$V$504,20,0)</f>
        <v>45839</v>
      </c>
      <c r="L353" s="159">
        <f>VLOOKUP(A353,'PAI 2025 GPS rempl2)'!$A$4:$V$504,21,0)</f>
        <v>45975</v>
      </c>
      <c r="M353" s="79" t="str">
        <f>VLOOKUP(A353,'PAI 2025 GPS rempl2)'!$A$4:$V$504,22,0)</f>
        <v>1000-DESPACHO DEL SUPERINTENDENTE DELEGADO PARA LA PROTECCIÓN DE LA COMPETENCIA</v>
      </c>
      <c r="N353" s="79"/>
      <c r="O353" s="79"/>
      <c r="P353" s="79"/>
      <c r="Q353" s="79"/>
      <c r="S353" s="78" t="s">
        <v>1146</v>
      </c>
      <c r="T353" s="78" t="str">
        <f>VLOOKUP(A353,'PAI 2025 GPS rempl2)'!$A$3:$E$505,4,0)</f>
        <v>Actividad propia</v>
      </c>
      <c r="U353" s="79" t="s">
        <v>1517</v>
      </c>
      <c r="V353" s="30">
        <f>VLOOKUP(S353,'PAI 2025 GPS rempl2)'!$E$4:$P$504,12,0)</f>
        <v>40</v>
      </c>
      <c r="W353" s="145" t="e">
        <f>+(V353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54" spans="1:23" x14ac:dyDescent="0.25">
      <c r="A354" s="78" t="s">
        <v>1148</v>
      </c>
      <c r="B354" s="78" t="str">
        <f>VLOOKUP(A354,'PAI 2025 GPS rempl2)'!$A$3:$E$505,4,0)</f>
        <v>Actividad propia</v>
      </c>
      <c r="C354" s="79" t="s">
        <v>1517</v>
      </c>
      <c r="D354" s="79" t="s">
        <v>1519</v>
      </c>
      <c r="E354" s="79" t="s">
        <v>574</v>
      </c>
      <c r="F354" s="79"/>
      <c r="G354" s="79" t="str">
        <f>VLOOKUP(A354,'PAI 2025 GPS rempl2)'!$E$4:$L$504,8,0)</f>
        <v>N/A</v>
      </c>
      <c r="H354" s="79" t="str">
        <f>VLOOKUP(A354,'PAI 2025 GPS rempl2)'!$A$4:$V$504,15,0)</f>
        <v>Realizar prueba piloto de la herramienta de control y gestión (Informe de los resultados de la prueba piloto)</v>
      </c>
      <c r="I354" s="79">
        <f>VLOOKUP(A354,'PAI 2025 GPS rempl2)'!$A$4:$V$504,17,0)</f>
        <v>1</v>
      </c>
      <c r="J354" s="79" t="str">
        <f>VLOOKUP(A354,'PAI 2025 GPS rempl2)'!$A$4:$V$504,18,0)</f>
        <v>Númerica</v>
      </c>
      <c r="K354" s="159">
        <f>VLOOKUP(A354,'PAI 2025 GPS rempl2)'!$A$4:$V$504,20,0)</f>
        <v>45975</v>
      </c>
      <c r="L354" s="159">
        <f>VLOOKUP(A354,'PAI 2025 GPS rempl2)'!$A$4:$V$504,21,0)</f>
        <v>46003</v>
      </c>
      <c r="M354" s="79" t="str">
        <f>VLOOKUP(A354,'PAI 2025 GPS rempl2)'!$A$4:$V$504,22,0)</f>
        <v>1000-DESPACHO DEL SUPERINTENDENTE DELEGADO PARA LA PROTECCIÓN DE LA COMPETENCIA</v>
      </c>
      <c r="N354" s="79"/>
      <c r="O354" s="79"/>
      <c r="P354" s="79"/>
      <c r="Q354" s="79"/>
      <c r="S354" s="78" t="s">
        <v>1148</v>
      </c>
      <c r="T354" s="78" t="str">
        <f>VLOOKUP(A354,'PAI 2025 GPS rempl2)'!$A$3:$E$505,4,0)</f>
        <v>Actividad propia</v>
      </c>
      <c r="U354" s="79" t="s">
        <v>1517</v>
      </c>
      <c r="V354" s="30">
        <f>VLOOKUP(S354,'PAI 2025 GPS rempl2)'!$E$4:$P$504,12,0)</f>
        <v>40</v>
      </c>
      <c r="W354" s="145" t="e">
        <f>+(V354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55" spans="1:23" x14ac:dyDescent="0.25">
      <c r="A355" s="78" t="s">
        <v>1151</v>
      </c>
      <c r="B355" s="78" t="str">
        <f>VLOOKUP(A355,'PAI 2025 GPS rempl2)'!$A$3:$E$505,4,0)</f>
        <v>Producto</v>
      </c>
      <c r="C355" s="79" t="s">
        <v>1517</v>
      </c>
      <c r="D355" s="79" t="s">
        <v>1521</v>
      </c>
      <c r="E355" s="79" t="s">
        <v>614</v>
      </c>
      <c r="F355" s="79" t="s">
        <v>10</v>
      </c>
      <c r="G355" s="79" t="str">
        <f>VLOOKUP(A355,'PAI 2025 GPS rempl2)'!$E$4:$L$504,8,0)</f>
        <v>C-3599-0200-0005-53105b</v>
      </c>
      <c r="H355" s="79" t="str">
        <f>VLOOKUP(A355,'PAI 2025 GPS rempl2)'!$A$4:$V$504,15,0)</f>
        <v>Jornadas de Capacitación bajo la Estrategia Marcas de Paz, realizadas.
 (Informe consolidado de la ejecución de las jornadas)</v>
      </c>
      <c r="I355" s="79">
        <f>VLOOKUP(A355,'PAI 2025 GPS rempl2)'!$A$4:$V$504,17,0)</f>
        <v>100</v>
      </c>
      <c r="J355" s="79" t="str">
        <f>VLOOKUP(A355,'PAI 2025 GPS rempl2)'!$A$4:$V$504,18,0)</f>
        <v>Porcentual</v>
      </c>
      <c r="K355" s="159">
        <f>VLOOKUP(A355,'PAI 2025 GPS rempl2)'!$A$4:$V$504,20,0)</f>
        <v>45691</v>
      </c>
      <c r="L355" s="159">
        <f>VLOOKUP(A355,'PAI 2025 GPS rempl2)'!$A$4:$V$504,21,0)</f>
        <v>46010</v>
      </c>
      <c r="M355" s="79" t="str">
        <f>VLOOKUP(A355,'PAI 2025 GPS rempl2)'!$A$4:$V$504,22,0)</f>
        <v>71-GRUPO DE TRABAJO DE FORMACION</v>
      </c>
      <c r="N355" s="79" t="s">
        <v>1394</v>
      </c>
      <c r="O355" s="79" t="s">
        <v>1395</v>
      </c>
      <c r="P355" s="79">
        <v>0</v>
      </c>
      <c r="Q355" s="79" t="s">
        <v>1733</v>
      </c>
      <c r="S355" s="78" t="s">
        <v>1151</v>
      </c>
      <c r="T355" s="78" t="str">
        <f>VLOOKUP(A355,'PAI 2025 GPS rempl2)'!$A$3:$E$505,4,0)</f>
        <v>Producto</v>
      </c>
      <c r="U355" s="79" t="s">
        <v>1517</v>
      </c>
      <c r="V355" s="30">
        <f>VLOOKUP(S355,'PAI 2025 GPS rempl2)'!$E$4:$P$504,12,0)</f>
        <v>30</v>
      </c>
      <c r="W355" s="143">
        <f>(V355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row>
    <row r="356" spans="1:23" x14ac:dyDescent="0.25">
      <c r="A356" s="78" t="s">
        <v>1153</v>
      </c>
      <c r="B356" s="78" t="str">
        <f>VLOOKUP(A356,'PAI 2025 GPS rempl2)'!$A$3:$E$505,4,0)</f>
        <v>Actividad propia</v>
      </c>
      <c r="C356" s="79" t="s">
        <v>1517</v>
      </c>
      <c r="D356" s="79" t="s">
        <v>1521</v>
      </c>
      <c r="E356" s="79" t="s">
        <v>614</v>
      </c>
      <c r="F356" s="79"/>
      <c r="G356" s="79" t="str">
        <f>VLOOKUP(A356,'PAI 2025 GPS rempl2)'!$E$4:$L$504,8,0)</f>
        <v>N/A</v>
      </c>
      <c r="H356" s="79" t="str">
        <f>VLOOKUP(A356,'PAI 2025 GPS rempl2)'!$A$4:$V$504,15,0)</f>
        <v>Definir, en coordinación con el Despacho de la Superintendente de PI, el contenido temático que será abordado en las jornadas de capacitación y los aportes a la proyección mensual del número de jornadas a realizar. (Documento con las definiciones)</v>
      </c>
      <c r="I356" s="79">
        <f>VLOOKUP(A356,'PAI 2025 GPS rempl2)'!$A$4:$V$504,17,0)</f>
        <v>1</v>
      </c>
      <c r="J356" s="79" t="str">
        <f>VLOOKUP(A356,'PAI 2025 GPS rempl2)'!$A$4:$V$504,18,0)</f>
        <v>Númerica</v>
      </c>
      <c r="K356" s="159">
        <f>VLOOKUP(A356,'PAI 2025 GPS rempl2)'!$A$4:$V$504,20,0)</f>
        <v>45691</v>
      </c>
      <c r="L356" s="159">
        <f>VLOOKUP(A356,'PAI 2025 GPS rempl2)'!$A$4:$V$504,21,0)</f>
        <v>45744</v>
      </c>
      <c r="M356" s="79" t="str">
        <f>VLOOKUP(A356,'PAI 2025 GPS rempl2)'!$A$4:$V$504,22,0)</f>
        <v>71-GRUPO DE TRABAJO DE FORMACION</v>
      </c>
      <c r="N356" s="79"/>
      <c r="O356" s="79"/>
      <c r="P356" s="79"/>
      <c r="Q356" s="79"/>
      <c r="S356" s="78" t="s">
        <v>1153</v>
      </c>
      <c r="T356" s="78" t="str">
        <f>VLOOKUP(A356,'PAI 2025 GPS rempl2)'!$A$3:$E$505,4,0)</f>
        <v>Actividad propia</v>
      </c>
      <c r="U356" s="79" t="s">
        <v>1517</v>
      </c>
      <c r="V356" s="30">
        <f>VLOOKUP(S356,'PAI 2025 GPS rempl2)'!$E$4:$P$504,12,0)</f>
        <v>30</v>
      </c>
      <c r="W356" s="145" t="e">
        <f>+(V356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57" spans="1:23" x14ac:dyDescent="0.25">
      <c r="A357" s="78" t="s">
        <v>1155</v>
      </c>
      <c r="B357" s="78" t="str">
        <f>VLOOKUP(A357,'PAI 2025 GPS rempl2)'!$A$3:$E$505,4,0)</f>
        <v>Actividad propia</v>
      </c>
      <c r="C357" s="79" t="s">
        <v>1517</v>
      </c>
      <c r="D357" s="79" t="s">
        <v>1521</v>
      </c>
      <c r="E357" s="79" t="s">
        <v>614</v>
      </c>
      <c r="F357" s="79"/>
      <c r="G357" s="79" t="str">
        <f>VLOOKUP(A357,'PAI 2025 GPS rempl2)'!$E$4:$L$504,8,0)</f>
        <v>N/A</v>
      </c>
      <c r="H357" s="79" t="str">
        <f>VLOOKUP(A357,'PAI 2025 GPS rempl2)'!$A$4:$V$504,15,0)</f>
        <v>Realizar las jornadas de capacitación. (Matriz de gestión de jornadas realizadas)</v>
      </c>
      <c r="I357" s="79">
        <f>VLOOKUP(A357,'PAI 2025 GPS rempl2)'!$A$4:$V$504,17,0)</f>
        <v>42</v>
      </c>
      <c r="J357" s="79" t="str">
        <f>VLOOKUP(A357,'PAI 2025 GPS rempl2)'!$A$4:$V$504,18,0)</f>
        <v>Númerica</v>
      </c>
      <c r="K357" s="159">
        <f>VLOOKUP(A357,'PAI 2025 GPS rempl2)'!$A$4:$V$504,20,0)</f>
        <v>45748</v>
      </c>
      <c r="L357" s="159">
        <f>VLOOKUP(A357,'PAI 2025 GPS rempl2)'!$A$4:$V$504,21,0)</f>
        <v>46003</v>
      </c>
      <c r="M357" s="79" t="str">
        <f>VLOOKUP(A357,'PAI 2025 GPS rempl2)'!$A$4:$V$504,22,0)</f>
        <v>71-GRUPO DE TRABAJO DE FORMACION</v>
      </c>
      <c r="N357" s="79"/>
      <c r="O357" s="79"/>
      <c r="P357" s="79"/>
      <c r="Q357" s="79"/>
      <c r="S357" s="78" t="s">
        <v>1155</v>
      </c>
      <c r="T357" s="78" t="str">
        <f>VLOOKUP(A357,'PAI 2025 GPS rempl2)'!$A$3:$E$505,4,0)</f>
        <v>Actividad propia</v>
      </c>
      <c r="U357" s="79" t="s">
        <v>1517</v>
      </c>
      <c r="V357" s="30">
        <f>VLOOKUP(S357,'PAI 2025 GPS rempl2)'!$E$4:$P$504,12,0)</f>
        <v>60</v>
      </c>
      <c r="W357" s="145" t="e">
        <f>+(V357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58" spans="1:23" x14ac:dyDescent="0.25">
      <c r="A358" s="78" t="s">
        <v>1156</v>
      </c>
      <c r="B358" s="78" t="str">
        <f>VLOOKUP(A358,'PAI 2025 GPS rempl2)'!$A$3:$E$505,4,0)</f>
        <v>Actividad propia</v>
      </c>
      <c r="C358" s="79" t="s">
        <v>1517</v>
      </c>
      <c r="D358" s="79" t="s">
        <v>1521</v>
      </c>
      <c r="E358" s="79" t="s">
        <v>614</v>
      </c>
      <c r="F358" s="79"/>
      <c r="G358" s="79" t="str">
        <f>VLOOKUP(A358,'PAI 2025 GPS rempl2)'!$E$4:$L$504,8,0)</f>
        <v>N/A</v>
      </c>
      <c r="H358" s="79" t="str">
        <f>VLOOKUP(A358,'PAI 2025 GPS rempl2)'!$A$4:$V$504,15,0)</f>
        <v>Elaborar informes trimestrales de las jornadas de capacitación realizadas. (Informe)</v>
      </c>
      <c r="I358" s="79">
        <f>VLOOKUP(A358,'PAI 2025 GPS rempl2)'!$A$4:$V$504,17,0)</f>
        <v>3</v>
      </c>
      <c r="J358" s="79" t="str">
        <f>VLOOKUP(A358,'PAI 2025 GPS rempl2)'!$A$4:$V$504,18,0)</f>
        <v>Númerica</v>
      </c>
      <c r="K358" s="159">
        <f>VLOOKUP(A358,'PAI 2025 GPS rempl2)'!$A$4:$V$504,20,0)</f>
        <v>45748</v>
      </c>
      <c r="L358" s="159">
        <f>VLOOKUP(A358,'PAI 2025 GPS rempl2)'!$A$4:$V$504,21,0)</f>
        <v>46010</v>
      </c>
      <c r="M358" s="79" t="str">
        <f>VLOOKUP(A358,'PAI 2025 GPS rempl2)'!$A$4:$V$504,22,0)</f>
        <v>71-GRUPO DE TRABAJO DE FORMACION</v>
      </c>
      <c r="N358" s="79"/>
      <c r="O358" s="79"/>
      <c r="P358" s="79"/>
      <c r="Q358" s="79"/>
      <c r="S358" s="78" t="s">
        <v>1156</v>
      </c>
      <c r="T358" s="78" t="str">
        <f>VLOOKUP(A358,'PAI 2025 GPS rempl2)'!$A$3:$E$505,4,0)</f>
        <v>Actividad propia</v>
      </c>
      <c r="U358" s="79" t="s">
        <v>1517</v>
      </c>
      <c r="V358" s="30">
        <f>VLOOKUP(S358,'PAI 2025 GPS rempl2)'!$E$4:$P$504,12,0)</f>
        <v>10</v>
      </c>
      <c r="W358" s="145" t="e">
        <f>+(V358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59" spans="1:23" x14ac:dyDescent="0.25">
      <c r="A359" s="78" t="s">
        <v>1158</v>
      </c>
      <c r="B359" s="78" t="str">
        <f>VLOOKUP(A359,'PAI 2025 GPS rempl2)'!$A$3:$E$505,4,0)</f>
        <v>Producto</v>
      </c>
      <c r="C359" s="79" t="s">
        <v>1517</v>
      </c>
      <c r="D359" s="79" t="s">
        <v>1525</v>
      </c>
      <c r="E359" s="79" t="s">
        <v>695</v>
      </c>
      <c r="F359" s="79" t="s">
        <v>10</v>
      </c>
      <c r="G359" s="79" t="str">
        <f>VLOOKUP(A359,'PAI 2025 GPS rempl2)'!$E$4:$L$504,8,0)</f>
        <v>C-3599-0200-0005-53105b</v>
      </c>
      <c r="H359" s="79" t="str">
        <f>VLOOKUP(A359,'PAI 2025 GPS rempl2)'!$A$4:$V$504,15,0)</f>
        <v>Programa estratégico de enfoque diferencial para la Inclusión de población vulnerable en la oferta académica del Grupo de Formación, ejecutado (Informe consolidado de la ejecución del programa)</v>
      </c>
      <c r="I359" s="79">
        <f>VLOOKUP(A359,'PAI 2025 GPS rempl2)'!$A$4:$V$504,17,0)</f>
        <v>100</v>
      </c>
      <c r="J359" s="79" t="str">
        <f>VLOOKUP(A359,'PAI 2025 GPS rempl2)'!$A$4:$V$504,18,0)</f>
        <v>Porcentual</v>
      </c>
      <c r="K359" s="159">
        <f>VLOOKUP(A359,'PAI 2025 GPS rempl2)'!$A$4:$V$504,20,0)</f>
        <v>45691</v>
      </c>
      <c r="L359" s="159">
        <f>VLOOKUP(A359,'PAI 2025 GPS rempl2)'!$A$4:$V$504,21,0)</f>
        <v>45989</v>
      </c>
      <c r="M359" s="79" t="str">
        <f>VLOOKUP(A359,'PAI 2025 GPS rempl2)'!$A$4:$V$504,22,0)</f>
        <v>71-GRUPO DE TRABAJO DE FORMACION</v>
      </c>
      <c r="N359" s="79" t="s">
        <v>1394</v>
      </c>
      <c r="O359" s="79" t="s">
        <v>1395</v>
      </c>
      <c r="P359" s="79">
        <v>0</v>
      </c>
      <c r="Q359" s="79" t="s">
        <v>1489</v>
      </c>
      <c r="S359" s="78" t="s">
        <v>1158</v>
      </c>
      <c r="T359" s="78" t="str">
        <f>VLOOKUP(A359,'PAI 2025 GPS rempl2)'!$A$3:$E$505,4,0)</f>
        <v>Producto</v>
      </c>
      <c r="U359" s="79" t="s">
        <v>1517</v>
      </c>
      <c r="V359" s="30">
        <f>VLOOKUP(S359,'PAI 2025 GPS rempl2)'!$E$4:$P$504,12,0)</f>
        <v>20</v>
      </c>
      <c r="W359" s="143">
        <f>(V359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360" spans="1:23" x14ac:dyDescent="0.25">
      <c r="A360" s="78" t="s">
        <v>1160</v>
      </c>
      <c r="B360" s="78" t="str">
        <f>VLOOKUP(A360,'PAI 2025 GPS rempl2)'!$A$3:$E$505,4,0)</f>
        <v>Actividad propia</v>
      </c>
      <c r="C360" s="79" t="s">
        <v>1517</v>
      </c>
      <c r="D360" s="79" t="s">
        <v>1525</v>
      </c>
      <c r="E360" s="79" t="s">
        <v>695</v>
      </c>
      <c r="F360" s="79"/>
      <c r="G360" s="79" t="str">
        <f>VLOOKUP(A360,'PAI 2025 GPS rempl2)'!$E$4:$L$504,8,0)</f>
        <v>N/A</v>
      </c>
      <c r="H360" s="79" t="str">
        <f>VLOOKUP(A360,'PAI 2025 GPS rempl2)'!$A$4:$V$504,15,0)</f>
        <v>Diseñar el programa de enfoque diferencial  que incluya el plan de trabajo. (Documento de programa)</v>
      </c>
      <c r="I360" s="79">
        <f>VLOOKUP(A360,'PAI 2025 GPS rempl2)'!$A$4:$V$504,17,0)</f>
        <v>1</v>
      </c>
      <c r="J360" s="79" t="str">
        <f>VLOOKUP(A360,'PAI 2025 GPS rempl2)'!$A$4:$V$504,18,0)</f>
        <v>Númerica</v>
      </c>
      <c r="K360" s="159">
        <f>VLOOKUP(A360,'PAI 2025 GPS rempl2)'!$A$4:$V$504,20,0)</f>
        <v>45691</v>
      </c>
      <c r="L360" s="159">
        <f>VLOOKUP(A360,'PAI 2025 GPS rempl2)'!$A$4:$V$504,21,0)</f>
        <v>45747</v>
      </c>
      <c r="M360" s="79" t="str">
        <f>VLOOKUP(A360,'PAI 2025 GPS rempl2)'!$A$4:$V$504,22,0)</f>
        <v>71-GRUPO DE TRABAJO DE FORMACION</v>
      </c>
      <c r="N360" s="79"/>
      <c r="O360" s="79"/>
      <c r="P360" s="79"/>
      <c r="Q360" s="79"/>
      <c r="S360" s="78" t="s">
        <v>1160</v>
      </c>
      <c r="T360" s="78" t="str">
        <f>VLOOKUP(A360,'PAI 2025 GPS rempl2)'!$A$3:$E$505,4,0)</f>
        <v>Actividad propia</v>
      </c>
      <c r="U360" s="79" t="s">
        <v>1517</v>
      </c>
      <c r="V360" s="30">
        <f>VLOOKUP(S360,'PAI 2025 GPS rempl2)'!$E$4:$P$504,12,0)</f>
        <v>30</v>
      </c>
      <c r="W360" s="145" t="e">
        <f>+(V360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61" spans="1:23" x14ac:dyDescent="0.25">
      <c r="A361" s="78" t="s">
        <v>1162</v>
      </c>
      <c r="B361" s="78" t="str">
        <f>VLOOKUP(A361,'PAI 2025 GPS rempl2)'!$A$3:$E$505,4,0)</f>
        <v>Actividad propia</v>
      </c>
      <c r="C361" s="79" t="s">
        <v>1517</v>
      </c>
      <c r="D361" s="79" t="s">
        <v>1525</v>
      </c>
      <c r="E361" s="79" t="s">
        <v>695</v>
      </c>
      <c r="F361" s="79"/>
      <c r="G361" s="79" t="str">
        <f>VLOOKUP(A361,'PAI 2025 GPS rempl2)'!$E$4:$L$504,8,0)</f>
        <v>N/A</v>
      </c>
      <c r="H361" s="79" t="str">
        <f>VLOOKUP(A361,'PAI 2025 GPS rempl2)'!$A$4:$V$504,15,0)</f>
        <v>Elaborar e implementar un protocolo de  enfoque diferencial de la oferta académica (Protocolo elaborado)</v>
      </c>
      <c r="I361" s="79">
        <f>VLOOKUP(A361,'PAI 2025 GPS rempl2)'!$A$4:$V$504,17,0)</f>
        <v>1</v>
      </c>
      <c r="J361" s="79" t="str">
        <f>VLOOKUP(A361,'PAI 2025 GPS rempl2)'!$A$4:$V$504,18,0)</f>
        <v>Númerica</v>
      </c>
      <c r="K361" s="159">
        <f>VLOOKUP(A361,'PAI 2025 GPS rempl2)'!$A$4:$V$504,20,0)</f>
        <v>45748</v>
      </c>
      <c r="L361" s="159">
        <f>VLOOKUP(A361,'PAI 2025 GPS rempl2)'!$A$4:$V$504,21,0)</f>
        <v>45989</v>
      </c>
      <c r="M361" s="79" t="str">
        <f>VLOOKUP(A361,'PAI 2025 GPS rempl2)'!$A$4:$V$504,22,0)</f>
        <v>71-GRUPO DE TRABAJO DE FORMACION</v>
      </c>
      <c r="N361" s="79"/>
      <c r="O361" s="79"/>
      <c r="P361" s="79"/>
      <c r="Q361" s="79"/>
      <c r="S361" s="78" t="s">
        <v>1162</v>
      </c>
      <c r="T361" s="78" t="str">
        <f>VLOOKUP(A361,'PAI 2025 GPS rempl2)'!$A$3:$E$505,4,0)</f>
        <v>Actividad propia</v>
      </c>
      <c r="U361" s="79" t="s">
        <v>1517</v>
      </c>
      <c r="V361" s="30">
        <f>VLOOKUP(S361,'PAI 2025 GPS rempl2)'!$E$4:$P$504,12,0)</f>
        <v>60</v>
      </c>
      <c r="W361" s="145" t="e">
        <f>+(V361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62" spans="1:23" x14ac:dyDescent="0.25">
      <c r="A362" s="78" t="s">
        <v>1164</v>
      </c>
      <c r="B362" s="78" t="str">
        <f>VLOOKUP(A362,'PAI 2025 GPS rempl2)'!$A$3:$E$505,4,0)</f>
        <v>Actividad propia</v>
      </c>
      <c r="C362" s="79" t="s">
        <v>1517</v>
      </c>
      <c r="D362" s="79" t="s">
        <v>1525</v>
      </c>
      <c r="E362" s="79" t="s">
        <v>695</v>
      </c>
      <c r="F362" s="79"/>
      <c r="G362" s="79" t="str">
        <f>VLOOKUP(A362,'PAI 2025 GPS rempl2)'!$E$4:$L$504,8,0)</f>
        <v>N/A</v>
      </c>
      <c r="H362" s="79" t="str">
        <f>VLOOKUP(A362,'PAI 2025 GPS rempl2)'!$A$4:$V$504,15,0)</f>
        <v>Ejecutar el plan de trabajo del programa de enfoque diferencial.  (Informe de la ejecución del programa)</v>
      </c>
      <c r="I362" s="79">
        <f>VLOOKUP(A362,'PAI 2025 GPS rempl2)'!$A$4:$V$504,17,0)</f>
        <v>100</v>
      </c>
      <c r="J362" s="79" t="str">
        <f>VLOOKUP(A362,'PAI 2025 GPS rempl2)'!$A$4:$V$504,18,0)</f>
        <v>Porcentual</v>
      </c>
      <c r="K362" s="159">
        <f>VLOOKUP(A362,'PAI 2025 GPS rempl2)'!$A$4:$V$504,20,0)</f>
        <v>45748</v>
      </c>
      <c r="L362" s="159">
        <f>VLOOKUP(A362,'PAI 2025 GPS rempl2)'!$A$4:$V$504,21,0)</f>
        <v>45989</v>
      </c>
      <c r="M362" s="79" t="str">
        <f>VLOOKUP(A362,'PAI 2025 GPS rempl2)'!$A$4:$V$504,22,0)</f>
        <v>71-GRUPO DE TRABAJO DE FORMACION</v>
      </c>
      <c r="N362" s="79"/>
      <c r="O362" s="79"/>
      <c r="P362" s="79"/>
      <c r="Q362" s="79"/>
      <c r="S362" s="78" t="s">
        <v>1164</v>
      </c>
      <c r="T362" s="78" t="str">
        <f>VLOOKUP(A362,'PAI 2025 GPS rempl2)'!$A$3:$E$505,4,0)</f>
        <v>Actividad propia</v>
      </c>
      <c r="U362" s="79" t="s">
        <v>1517</v>
      </c>
      <c r="V362" s="30">
        <f>VLOOKUP(S362,'PAI 2025 GPS rempl2)'!$E$4:$P$504,12,0)</f>
        <v>10</v>
      </c>
      <c r="W362" s="145" t="e">
        <f>+(V362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63" spans="1:23" x14ac:dyDescent="0.25">
      <c r="A363" s="78" t="s">
        <v>1165</v>
      </c>
      <c r="B363" s="78" t="str">
        <f>VLOOKUP(A363,'PAI 2025 GPS rempl2)'!$A$3:$E$505,4,0)</f>
        <v>Producto</v>
      </c>
      <c r="C363" s="79" t="s">
        <v>1517</v>
      </c>
      <c r="D363" s="79" t="s">
        <v>1521</v>
      </c>
      <c r="E363" s="79" t="s">
        <v>614</v>
      </c>
      <c r="F363" s="79" t="s">
        <v>11</v>
      </c>
      <c r="G363" s="79" t="str">
        <f>VLOOKUP(A363,'PAI 2025 GPS rempl2)'!$E$4:$L$504,8,0)</f>
        <v>C-3599-0200-0005-53105b</v>
      </c>
      <c r="H363" s="79" t="str">
        <f>VLOOKUP(A363,'PAI 2025 GPS rempl2)'!$A$4:$V$504,15,0)</f>
        <v>Plataforma del Campus virtual accesible conforme a los estándares WCAG 2.1 nivel AA implementada (Informe consolidado de la implementación)</v>
      </c>
      <c r="I363" s="79">
        <f>VLOOKUP(A363,'PAI 2025 GPS rempl2)'!$A$4:$V$504,17,0)</f>
        <v>100</v>
      </c>
      <c r="J363" s="79" t="str">
        <f>VLOOKUP(A363,'PAI 2025 GPS rempl2)'!$A$4:$V$504,18,0)</f>
        <v>Porcentual</v>
      </c>
      <c r="K363" s="159">
        <f>VLOOKUP(A363,'PAI 2025 GPS rempl2)'!$A$4:$V$504,20,0)</f>
        <v>45705</v>
      </c>
      <c r="L363" s="159">
        <f>VLOOKUP(A363,'PAI 2025 GPS rempl2)'!$A$4:$V$504,21,0)</f>
        <v>46003</v>
      </c>
      <c r="M363" s="79" t="str">
        <f>VLOOKUP(A363,'PAI 2025 GPS rempl2)'!$A$4:$V$504,22,0)</f>
        <v>71-GRUPO DE TRABAJO DE FORMACION</v>
      </c>
      <c r="N363" s="79" t="s">
        <v>1392</v>
      </c>
      <c r="O363" s="79" t="s">
        <v>1393</v>
      </c>
      <c r="P363" s="79">
        <v>0</v>
      </c>
      <c r="Q363" s="79" t="s">
        <v>1488</v>
      </c>
      <c r="S363" s="78" t="s">
        <v>1165</v>
      </c>
      <c r="T363" s="78" t="str">
        <f>VLOOKUP(A363,'PAI 2025 GPS rempl2)'!$A$3:$E$505,4,0)</f>
        <v>Producto</v>
      </c>
      <c r="U363" s="79" t="s">
        <v>1517</v>
      </c>
      <c r="V363" s="30">
        <f>VLOOKUP(S363,'PAI 2025 GPS rempl2)'!$E$4:$P$504,12,0)</f>
        <v>20</v>
      </c>
      <c r="W363" s="143">
        <f>(V363*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364" spans="1:23" x14ac:dyDescent="0.25">
      <c r="A364" s="78" t="s">
        <v>1166</v>
      </c>
      <c r="B364" s="78" t="str">
        <f>VLOOKUP(A364,'PAI 2025 GPS rempl2)'!$A$3:$E$505,4,0)</f>
        <v>Actividad propia</v>
      </c>
      <c r="C364" s="79" t="s">
        <v>1517</v>
      </c>
      <c r="D364" s="79" t="s">
        <v>1521</v>
      </c>
      <c r="E364" s="79" t="s">
        <v>614</v>
      </c>
      <c r="F364" s="79"/>
      <c r="G364" s="79" t="str">
        <f>VLOOKUP(A364,'PAI 2025 GPS rempl2)'!$E$4:$L$504,8,0)</f>
        <v>N/A</v>
      </c>
      <c r="H364" s="79" t="str">
        <f>VLOOKUP(A364,'PAI 2025 GPS rempl2)'!$A$4:$V$504,15,0)</f>
        <v>Elaborar un diagnóstico de los aspectos que requieren ser implementados en accesibilidad de la plataforma del campus virtual. (Informe de diagnóstico).</v>
      </c>
      <c r="I364" s="79">
        <f>VLOOKUP(A364,'PAI 2025 GPS rempl2)'!$A$4:$V$504,17,0)</f>
        <v>1</v>
      </c>
      <c r="J364" s="79" t="str">
        <f>VLOOKUP(A364,'PAI 2025 GPS rempl2)'!$A$4:$V$504,18,0)</f>
        <v>Númerica</v>
      </c>
      <c r="K364" s="159">
        <f>VLOOKUP(A364,'PAI 2025 GPS rempl2)'!$A$4:$V$504,20,0)</f>
        <v>45705</v>
      </c>
      <c r="L364" s="159">
        <f>VLOOKUP(A364,'PAI 2025 GPS rempl2)'!$A$4:$V$504,21,0)</f>
        <v>45853</v>
      </c>
      <c r="M364" s="79" t="str">
        <f>VLOOKUP(A364,'PAI 2025 GPS rempl2)'!$A$4:$V$504,22,0)</f>
        <v>71-GRUPO DE TRABAJO DE FORMACION</v>
      </c>
      <c r="N364" s="79"/>
      <c r="O364" s="79"/>
      <c r="P364" s="79"/>
      <c r="Q364" s="79"/>
      <c r="S364" s="78" t="s">
        <v>1166</v>
      </c>
      <c r="T364" s="78" t="str">
        <f>VLOOKUP(A364,'PAI 2025 GPS rempl2)'!$A$3:$E$505,4,0)</f>
        <v>Actividad propia</v>
      </c>
      <c r="U364" s="79" t="s">
        <v>1517</v>
      </c>
      <c r="V364" s="30">
        <f>VLOOKUP(S364,'PAI 2025 GPS rempl2)'!$E$4:$P$504,12,0)</f>
        <v>30</v>
      </c>
      <c r="W364" s="145" t="e">
        <f>+(V364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65" spans="1:23" x14ac:dyDescent="0.25">
      <c r="A365" s="78" t="s">
        <v>1167</v>
      </c>
      <c r="B365" s="78" t="str">
        <f>VLOOKUP(A365,'PAI 2025 GPS rempl2)'!$A$3:$E$505,4,0)</f>
        <v>Actividad propia</v>
      </c>
      <c r="C365" s="79" t="s">
        <v>1517</v>
      </c>
      <c r="D365" s="79" t="s">
        <v>1521</v>
      </c>
      <c r="E365" s="79" t="s">
        <v>614</v>
      </c>
      <c r="F365" s="79"/>
      <c r="G365" s="79" t="str">
        <f>VLOOKUP(A365,'PAI 2025 GPS rempl2)'!$E$4:$L$504,8,0)</f>
        <v>N/A</v>
      </c>
      <c r="H365" s="79" t="str">
        <f>VLOOKUP(A365,'PAI 2025 GPS rempl2)'!$A$4:$V$504,15,0)</f>
        <v>Elaborar un plan de trabajo para la implementación de accesibilidad del campus virtual. (Plan de trabajo).</v>
      </c>
      <c r="I365" s="79">
        <f>VLOOKUP(A365,'PAI 2025 GPS rempl2)'!$A$4:$V$504,17,0)</f>
        <v>1</v>
      </c>
      <c r="J365" s="79" t="str">
        <f>VLOOKUP(A365,'PAI 2025 GPS rempl2)'!$A$4:$V$504,18,0)</f>
        <v>Númerica</v>
      </c>
      <c r="K365" s="159">
        <f>VLOOKUP(A365,'PAI 2025 GPS rempl2)'!$A$4:$V$504,20,0)</f>
        <v>45733</v>
      </c>
      <c r="L365" s="159">
        <f>VLOOKUP(A365,'PAI 2025 GPS rempl2)'!$A$4:$V$504,21,0)</f>
        <v>45869</v>
      </c>
      <c r="M365" s="79" t="str">
        <f>VLOOKUP(A365,'PAI 2025 GPS rempl2)'!$A$4:$V$504,22,0)</f>
        <v>71-GRUPO DE TRABAJO DE FORMACION</v>
      </c>
      <c r="N365" s="79"/>
      <c r="O365" s="79"/>
      <c r="P365" s="79"/>
      <c r="Q365" s="79"/>
      <c r="S365" s="78" t="s">
        <v>1167</v>
      </c>
      <c r="T365" s="78" t="str">
        <f>VLOOKUP(A365,'PAI 2025 GPS rempl2)'!$A$3:$E$505,4,0)</f>
        <v>Actividad propia</v>
      </c>
      <c r="U365" s="79" t="s">
        <v>1517</v>
      </c>
      <c r="V365" s="30">
        <f>VLOOKUP(S365,'PAI 2025 GPS rempl2)'!$E$4:$P$504,12,0)</f>
        <v>20</v>
      </c>
      <c r="W365" s="145" t="e">
        <f>+(V365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66" spans="1:23" x14ac:dyDescent="0.25">
      <c r="A366" s="78" t="s">
        <v>1168</v>
      </c>
      <c r="B366" s="78" t="str">
        <f>VLOOKUP(A366,'PAI 2025 GPS rempl2)'!$A$3:$E$505,4,0)</f>
        <v>Actividad propia</v>
      </c>
      <c r="C366" s="79" t="s">
        <v>1517</v>
      </c>
      <c r="D366" s="79" t="s">
        <v>1521</v>
      </c>
      <c r="E366" s="79" t="s">
        <v>614</v>
      </c>
      <c r="F366" s="79"/>
      <c r="G366" s="79" t="str">
        <f>VLOOKUP(A366,'PAI 2025 GPS rempl2)'!$E$4:$L$504,8,0)</f>
        <v>N/A</v>
      </c>
      <c r="H366" s="79" t="str">
        <f>VLOOKUP(A366,'PAI 2025 GPS rempl2)'!$A$4:$V$504,15,0)</f>
        <v>Ejecutar el plan de trabajo  para la implementación de accesibilidad de la plataforma del campus virtual. (Reporte de avance de la ejecución del plan de trabajo).</v>
      </c>
      <c r="I366" s="79">
        <f>VLOOKUP(A366,'PAI 2025 GPS rempl2)'!$A$4:$V$504,17,0)</f>
        <v>100</v>
      </c>
      <c r="J366" s="79" t="str">
        <f>VLOOKUP(A366,'PAI 2025 GPS rempl2)'!$A$4:$V$504,18,0)</f>
        <v>Porcentual</v>
      </c>
      <c r="K366" s="159">
        <f>VLOOKUP(A366,'PAI 2025 GPS rempl2)'!$A$4:$V$504,20,0)</f>
        <v>45748</v>
      </c>
      <c r="L366" s="159">
        <f>VLOOKUP(A366,'PAI 2025 GPS rempl2)'!$A$4:$V$504,21,0)</f>
        <v>45996</v>
      </c>
      <c r="M366" s="79" t="str">
        <f>VLOOKUP(A366,'PAI 2025 GPS rempl2)'!$A$4:$V$504,22,0)</f>
        <v>71-GRUPO DE TRABAJO DE FORMACION</v>
      </c>
      <c r="N366" s="79"/>
      <c r="O366" s="79"/>
      <c r="P366" s="79"/>
      <c r="Q366" s="79"/>
      <c r="S366" s="78" t="s">
        <v>1168</v>
      </c>
      <c r="T366" s="78" t="str">
        <f>VLOOKUP(A366,'PAI 2025 GPS rempl2)'!$A$3:$E$505,4,0)</f>
        <v>Actividad propia</v>
      </c>
      <c r="U366" s="79" t="s">
        <v>1517</v>
      </c>
      <c r="V366" s="30">
        <f>VLOOKUP(S366,'PAI 2025 GPS rempl2)'!$E$4:$P$504,12,0)</f>
        <v>40</v>
      </c>
      <c r="W366" s="145" t="e">
        <f>+(V366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67" spans="1:23" x14ac:dyDescent="0.25">
      <c r="A367" s="78" t="s">
        <v>1169</v>
      </c>
      <c r="B367" s="78" t="str">
        <f>VLOOKUP(A367,'PAI 2025 GPS rempl2)'!$A$3:$E$505,4,0)</f>
        <v>Actividad propia</v>
      </c>
      <c r="C367" s="79" t="s">
        <v>1517</v>
      </c>
      <c r="D367" s="79" t="s">
        <v>1521</v>
      </c>
      <c r="E367" s="79" t="s">
        <v>614</v>
      </c>
      <c r="F367" s="79"/>
      <c r="G367" s="79" t="str">
        <f>VLOOKUP(A367,'PAI 2025 GPS rempl2)'!$E$4:$L$504,8,0)</f>
        <v>N/A</v>
      </c>
      <c r="H367" s="79" t="str">
        <f>VLOOKUP(A367,'PAI 2025 GPS rempl2)'!$A$4:$V$504,15,0)</f>
        <v>Elaborar informe de resultados de la accesibilidad de la plataforma del campus virtual. (Informe consolidado de la  accesibilidad)</v>
      </c>
      <c r="I367" s="79">
        <f>VLOOKUP(A367,'PAI 2025 GPS rempl2)'!$A$4:$V$504,17,0)</f>
        <v>1</v>
      </c>
      <c r="J367" s="79" t="str">
        <f>VLOOKUP(A367,'PAI 2025 GPS rempl2)'!$A$4:$V$504,18,0)</f>
        <v>Númerica</v>
      </c>
      <c r="K367" s="159">
        <f>VLOOKUP(A367,'PAI 2025 GPS rempl2)'!$A$4:$V$504,20,0)</f>
        <v>45992</v>
      </c>
      <c r="L367" s="159">
        <f>VLOOKUP(A367,'PAI 2025 GPS rempl2)'!$A$4:$V$504,21,0)</f>
        <v>46003</v>
      </c>
      <c r="M367" s="79" t="str">
        <f>VLOOKUP(A367,'PAI 2025 GPS rempl2)'!$A$4:$V$504,22,0)</f>
        <v>71-GRUPO DE TRABAJO DE FORMACION</v>
      </c>
      <c r="N367" s="79"/>
      <c r="O367" s="79"/>
      <c r="P367" s="79"/>
      <c r="Q367" s="79"/>
      <c r="S367" s="78" t="s">
        <v>1169</v>
      </c>
      <c r="T367" s="78" t="str">
        <f>VLOOKUP(A367,'PAI 2025 GPS rempl2)'!$A$3:$E$505,4,0)</f>
        <v>Actividad propia</v>
      </c>
      <c r="U367" s="79" t="s">
        <v>1517</v>
      </c>
      <c r="V367" s="30">
        <f>VLOOKUP(S367,'PAI 2025 GPS rempl2)'!$E$4:$P$504,12,0)</f>
        <v>10</v>
      </c>
      <c r="W367" s="145" t="e">
        <f>+(V367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68" spans="1:23" x14ac:dyDescent="0.25">
      <c r="A368" s="78" t="s">
        <v>1170</v>
      </c>
      <c r="B368" s="78" t="str">
        <f>VLOOKUP(A368,'PAI 2025 GPS rempl2)'!$A$3:$E$505,4,0)</f>
        <v>Producto</v>
      </c>
      <c r="C368" s="79" t="s">
        <v>1517</v>
      </c>
      <c r="D368" s="79" t="s">
        <v>1521</v>
      </c>
      <c r="E368" s="79" t="s">
        <v>614</v>
      </c>
      <c r="F368" s="79" t="s">
        <v>10</v>
      </c>
      <c r="G368" s="79" t="str">
        <f>VLOOKUP(A368,'PAI 2025 GPS rempl2)'!$E$4:$L$504,8,0)</f>
        <v>C-3599-0200-0005-53105b</v>
      </c>
      <c r="H368" s="79" t="str">
        <f>VLOOKUP(A368,'PAI 2025 GPS rempl2)'!$A$4:$V$504,15,0)</f>
        <v>Jornadas de Formación (Capacitaciones, Sensibilizaciones, Jornada de Información) en Metrología Legal y Reglamentos Técnicos brindados a actores del SICAL identificados.  (Registros de asistencia-capturas de pantalla, fotografías y reporte mensual con los resultados de las Jornadas de Formación (Capacitaciones, Sensibilizaciones, Jornada de Información).</v>
      </c>
      <c r="I368" s="79">
        <f>VLOOKUP(A368,'PAI 2025 GPS rempl2)'!$A$4:$V$504,17,0)</f>
        <v>290</v>
      </c>
      <c r="J368" s="79" t="str">
        <f>VLOOKUP(A368,'PAI 2025 GPS rempl2)'!$A$4:$V$504,18,0)</f>
        <v>Númerica</v>
      </c>
      <c r="K368" s="159">
        <f>VLOOKUP(A368,'PAI 2025 GPS rempl2)'!$A$4:$V$504,20,0)</f>
        <v>45717</v>
      </c>
      <c r="L368" s="159">
        <f>VLOOKUP(A368,'PAI 2025 GPS rempl2)'!$A$4:$V$504,21,0)</f>
        <v>46003</v>
      </c>
      <c r="M368" s="79" t="str">
        <f>VLOOKUP(A368,'PAI 2025 GPS rempl2)'!$A$4:$V$504,22,0)</f>
        <v>71-GRUPO DE TRABAJO DE FORMACION</v>
      </c>
      <c r="N368" s="79" t="s">
        <v>1394</v>
      </c>
      <c r="O368" s="79" t="s">
        <v>1395</v>
      </c>
      <c r="P368" s="79" t="s">
        <v>1560</v>
      </c>
      <c r="Q368" s="79" t="s">
        <v>1736</v>
      </c>
      <c r="S368" s="78" t="s">
        <v>1170</v>
      </c>
      <c r="T368" s="78" t="str">
        <f>VLOOKUP(A368,'PAI 2025 GPS rempl2)'!$A$3:$E$505,4,0)</f>
        <v>Producto</v>
      </c>
      <c r="U368" s="79" t="s">
        <v>1517</v>
      </c>
      <c r="V368" s="30">
        <f>VLOOKUP(S368,'PAI 2025 GPS rempl2)'!$E$4:$P$504,12,0)</f>
        <v>30</v>
      </c>
      <c r="W368" s="143">
        <f>(V368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row>
    <row r="369" spans="1:23" x14ac:dyDescent="0.25">
      <c r="A369" s="78" t="s">
        <v>1171</v>
      </c>
      <c r="B369" s="78" t="e">
        <f>VLOOKUP(A369,'PAI 2025 GPS rempl2)'!$A$3:$E$505,4,0)</f>
        <v>#N/A</v>
      </c>
      <c r="C369" s="79" t="s">
        <v>1517</v>
      </c>
      <c r="D369" s="79" t="s">
        <v>1521</v>
      </c>
      <c r="E369" s="79" t="s">
        <v>614</v>
      </c>
      <c r="F369" s="79"/>
      <c r="G369" s="79" t="e">
        <f>VLOOKUP(A369,'PAI 2025 GPS rempl2)'!$E$4:$L$504,8,0)</f>
        <v>#N/A</v>
      </c>
      <c r="H369" s="79" t="e">
        <f>VLOOKUP(A369,'PAI 2025 GPS rempl2)'!$A$4:$V$504,15,0)</f>
        <v>#N/A</v>
      </c>
      <c r="I369" s="79" t="e">
        <f>VLOOKUP(A369,'PAI 2025 GPS rempl2)'!$A$4:$V$504,17,0)</f>
        <v>#N/A</v>
      </c>
      <c r="J369" s="79" t="e">
        <f>VLOOKUP(A369,'PAI 2025 GPS rempl2)'!$A$4:$V$504,18,0)</f>
        <v>#N/A</v>
      </c>
      <c r="K369" s="159" t="e">
        <f>VLOOKUP(A369,'PAI 2025 GPS rempl2)'!$A$4:$V$504,20,0)</f>
        <v>#N/A</v>
      </c>
      <c r="L369" s="159" t="e">
        <f>VLOOKUP(A369,'PAI 2025 GPS rempl2)'!$A$4:$V$504,21,0)</f>
        <v>#N/A</v>
      </c>
      <c r="M369" s="79" t="e">
        <f>VLOOKUP(A369,'PAI 2025 GPS rempl2)'!$A$4:$V$504,22,0)</f>
        <v>#N/A</v>
      </c>
      <c r="N369" s="79"/>
      <c r="O369" s="79"/>
      <c r="P369" s="79"/>
      <c r="Q369" s="79"/>
      <c r="S369" s="78" t="s">
        <v>1171</v>
      </c>
      <c r="T369" s="78" t="e">
        <f>VLOOKUP(A369,'PAI 2025 GPS rempl2)'!$A$3:$E$505,4,0)</f>
        <v>#N/A</v>
      </c>
      <c r="U369" s="79" t="s">
        <v>1517</v>
      </c>
      <c r="V369" s="30" t="e">
        <f>VLOOKUP(S369,'PAI 2025 GPS rempl2)'!$E$4:$P$504,12,0)</f>
        <v>#N/A</v>
      </c>
      <c r="W369" s="145" t="e">
        <f>+(V369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70" spans="1:23" x14ac:dyDescent="0.25">
      <c r="A370" s="78" t="s">
        <v>1172</v>
      </c>
      <c r="B370" s="78" t="e">
        <f>VLOOKUP(A370,'PAI 2025 GPS rempl2)'!$A$3:$E$505,4,0)</f>
        <v>#N/A</v>
      </c>
      <c r="C370" s="79" t="s">
        <v>1517</v>
      </c>
      <c r="D370" s="79" t="s">
        <v>1521</v>
      </c>
      <c r="E370" s="79" t="s">
        <v>614</v>
      </c>
      <c r="F370" s="79"/>
      <c r="G370" s="79" t="e">
        <f>VLOOKUP(A370,'PAI 2025 GPS rempl2)'!$E$4:$L$504,8,0)</f>
        <v>#N/A</v>
      </c>
      <c r="H370" s="79" t="e">
        <f>VLOOKUP(A370,'PAI 2025 GPS rempl2)'!$A$4:$V$504,15,0)</f>
        <v>#N/A</v>
      </c>
      <c r="I370" s="79" t="e">
        <f>VLOOKUP(A370,'PAI 2025 GPS rempl2)'!$A$4:$V$504,17,0)</f>
        <v>#N/A</v>
      </c>
      <c r="J370" s="79" t="e">
        <f>VLOOKUP(A370,'PAI 2025 GPS rempl2)'!$A$4:$V$504,18,0)</f>
        <v>#N/A</v>
      </c>
      <c r="K370" s="159" t="e">
        <f>VLOOKUP(A370,'PAI 2025 GPS rempl2)'!$A$4:$V$504,20,0)</f>
        <v>#N/A</v>
      </c>
      <c r="L370" s="159" t="e">
        <f>VLOOKUP(A370,'PAI 2025 GPS rempl2)'!$A$4:$V$504,21,0)</f>
        <v>#N/A</v>
      </c>
      <c r="M370" s="79" t="e">
        <f>VLOOKUP(A370,'PAI 2025 GPS rempl2)'!$A$4:$V$504,22,0)</f>
        <v>#N/A</v>
      </c>
      <c r="N370" s="79"/>
      <c r="O370" s="79"/>
      <c r="P370" s="79"/>
      <c r="Q370" s="79"/>
      <c r="S370" s="78" t="s">
        <v>1172</v>
      </c>
      <c r="T370" s="78" t="e">
        <f>VLOOKUP(A370,'PAI 2025 GPS rempl2)'!$A$3:$E$505,4,0)</f>
        <v>#N/A</v>
      </c>
      <c r="U370" s="79" t="s">
        <v>1517</v>
      </c>
      <c r="V370" s="30">
        <v>50</v>
      </c>
      <c r="W370" s="145" t="e">
        <f>+(V370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71" spans="1:23" x14ac:dyDescent="0.25">
      <c r="A371" s="78" t="s">
        <v>1174</v>
      </c>
      <c r="B371" s="78" t="str">
        <f>VLOOKUP(A371,'PAI 2025 GPS rempl2)'!$A$3:$E$505,4,0)</f>
        <v>Producto</v>
      </c>
      <c r="C371" s="79" t="s">
        <v>1524</v>
      </c>
      <c r="D371" s="79" t="s">
        <v>1533</v>
      </c>
      <c r="E371" s="79" t="s">
        <v>1078</v>
      </c>
      <c r="F371" s="79" t="s">
        <v>59</v>
      </c>
      <c r="G371" s="79" t="str">
        <f>VLOOKUP(A371,'PAI 2025 GPS rempl2)'!$E$4:$L$504,8,0)</f>
        <v>N/A</v>
      </c>
      <c r="H371" s="79" t="str">
        <f>VLOOKUP(A371,'PAI 2025 GPS rempl2)'!$A$4:$V$504,15,0)</f>
        <v>Estrategia para incrementar los ingresos garantizando la sostenibilidad financiera de la Entidad, diseñada  (Documento de diseño de la estrategia para incrementar los ingresos)</v>
      </c>
      <c r="I371" s="79">
        <f>VLOOKUP(A371,'PAI 2025 GPS rempl2)'!$A$4:$V$504,17,0)</f>
        <v>1</v>
      </c>
      <c r="J371" s="79" t="str">
        <f>VLOOKUP(A371,'PAI 2025 GPS rempl2)'!$A$4:$V$504,18,0)</f>
        <v>Númerica</v>
      </c>
      <c r="K371" s="159">
        <f>VLOOKUP(A371,'PAI 2025 GPS rempl2)'!$A$4:$V$504,20,0)</f>
        <v>45705</v>
      </c>
      <c r="L371" s="159">
        <f>VLOOKUP(A371,'PAI 2025 GPS rempl2)'!$A$4:$V$504,21,0)</f>
        <v>45978</v>
      </c>
      <c r="M371" s="79" t="str">
        <f>VLOOKUP(A371,'PAI 2025 GPS rempl2)'!$A$4:$V$504,22,0)</f>
        <v>10-OFICINA  ASESORA JURÍDICA;
100-SECRETARIA GENERAL;
1000-DESPACHO DEL SUPERINTENDENTE DELEGADO PARA LA PROTECCIÓN DE LA COMPETENCIA;
130-DIRECCIÓN FINANCIERA;
2000-DESPACHO DEL SUPERINTENDENTE DELEGADO PARA LA PROPIEDAD INDUSTRIAL;
30-OFICINA ASESORA DE PLANEACIÓN;
3000-DESPACHO DEL SUPERINTENDENTE DELEGADO PARA LA PROTECCIÓN DEL CONSUMIDOR;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N371" s="79" t="s">
        <v>1731</v>
      </c>
      <c r="O371" s="79" t="s">
        <v>1389</v>
      </c>
      <c r="P371" s="79">
        <v>0</v>
      </c>
      <c r="Q371" s="79" t="s">
        <v>1487</v>
      </c>
      <c r="S371" s="78" t="s">
        <v>1174</v>
      </c>
      <c r="T371" s="78" t="str">
        <f>VLOOKUP(A371,'PAI 2025 GPS rempl2)'!$A$3:$E$505,4,0)</f>
        <v>Producto</v>
      </c>
      <c r="U371" s="79" t="s">
        <v>1524</v>
      </c>
      <c r="V371" s="30">
        <f>VLOOKUP(S371,'PAI 2025 GPS rempl2)'!$E$4:$P$504,12,0)</f>
        <v>100</v>
      </c>
      <c r="W371" s="30" t="e">
        <f>+(V371*100)/($V$112+#REF!+$V$321+$V$330+$V$371)</f>
        <v>#REF!</v>
      </c>
    </row>
    <row r="372" spans="1:23" x14ac:dyDescent="0.25">
      <c r="A372" s="78" t="s">
        <v>1177</v>
      </c>
      <c r="B372" s="78" t="str">
        <f>VLOOKUP(A372,'PAI 2025 GPS rempl2)'!$A$3:$E$505,4,0)</f>
        <v>Actividad propia</v>
      </c>
      <c r="C372" s="79" t="s">
        <v>1524</v>
      </c>
      <c r="D372" s="79" t="s">
        <v>1533</v>
      </c>
      <c r="E372" s="79" t="s">
        <v>1078</v>
      </c>
      <c r="F372" s="79"/>
      <c r="G372" s="79" t="str">
        <f>VLOOKUP(A372,'PAI 2025 GPS rempl2)'!$E$4:$L$504,8,0)</f>
        <v>N/A</v>
      </c>
      <c r="H372" s="79" t="str">
        <f>VLOOKUP(A372,'PAI 2025 GPS rempl2)'!$A$4:$V$504,15,0)</f>
        <v>Monitorear el comportamiento del recaudo por Delegatura y presentar reportes periódicos a los Delegados y al Secretario General (Tablero de control con el seguimiento del recaudo por delegatura  y Correos electrónicos)</v>
      </c>
      <c r="I372" s="79">
        <f>VLOOKUP(A372,'PAI 2025 GPS rempl2)'!$A$4:$V$504,17,0)</f>
        <v>6</v>
      </c>
      <c r="J372" s="79" t="str">
        <f>VLOOKUP(A372,'PAI 2025 GPS rempl2)'!$A$4:$V$504,18,0)</f>
        <v>Númerica</v>
      </c>
      <c r="K372" s="159">
        <f>VLOOKUP(A372,'PAI 2025 GPS rempl2)'!$A$4:$V$504,20,0)</f>
        <v>45705</v>
      </c>
      <c r="L372" s="159">
        <f>VLOOKUP(A372,'PAI 2025 GPS rempl2)'!$A$4:$V$504,21,0)</f>
        <v>45978</v>
      </c>
      <c r="M372" s="79" t="str">
        <f>VLOOKUP(A372,'PAI 2025 GPS rempl2)'!$A$4:$V$504,22,0)</f>
        <v>100-SECRETARIA GENERAL;
130-DIRECCIÓN FINANCIERA</v>
      </c>
      <c r="N372" s="79"/>
      <c r="O372" s="79"/>
      <c r="P372" s="79"/>
      <c r="Q372" s="79"/>
      <c r="S372" s="78" t="s">
        <v>1177</v>
      </c>
      <c r="T372" s="78" t="str">
        <f>VLOOKUP(A372,'PAI 2025 GPS rempl2)'!$A$3:$E$505,4,0)</f>
        <v>Actividad propia</v>
      </c>
      <c r="U372" s="79" t="s">
        <v>1524</v>
      </c>
      <c r="V372" s="30">
        <f>VLOOKUP(S372,'PAI 2025 GPS rempl2)'!$E$4:$P$504,12,0)</f>
        <v>10</v>
      </c>
      <c r="W372" s="30" t="e">
        <f>+(V372*100)/($V$113+#REF!+#REF!+$V$322+$V$323+$V$324+$V$325+$V$331+$V$332+$V$372+$V$373+$V$375+$V$376)</f>
        <v>#REF!</v>
      </c>
    </row>
    <row r="373" spans="1:23" x14ac:dyDescent="0.25">
      <c r="A373" s="78" t="s">
        <v>1179</v>
      </c>
      <c r="B373" s="78" t="str">
        <f>VLOOKUP(A373,'PAI 2025 GPS rempl2)'!$A$3:$E$505,4,0)</f>
        <v>Actividad propia</v>
      </c>
      <c r="C373" s="79" t="s">
        <v>1524</v>
      </c>
      <c r="D373" s="79" t="s">
        <v>1533</v>
      </c>
      <c r="E373" s="79" t="s">
        <v>1078</v>
      </c>
      <c r="F373" s="79"/>
      <c r="G373" s="79" t="str">
        <f>VLOOKUP(A373,'PAI 2025 GPS rempl2)'!$E$4:$L$504,8,0)</f>
        <v>N/A</v>
      </c>
      <c r="H373" s="79" t="str">
        <f>VLOOKUP(A373,'PAI 2025 GPS rempl2)'!$A$4:$V$504,15,0)</f>
        <v>Elaborar y enviar vía correo electrónico a los delegados el estudio de análisis de nuevas fuentes de ingreso (Documento de estudio con identificación de nuevas fuentes de ingresos , y correo electrónico de envío a los Delegados)</v>
      </c>
      <c r="I373" s="79">
        <f>VLOOKUP(A373,'PAI 2025 GPS rempl2)'!$A$4:$V$504,17,0)</f>
        <v>1</v>
      </c>
      <c r="J373" s="79" t="str">
        <f>VLOOKUP(A373,'PAI 2025 GPS rempl2)'!$A$4:$V$504,18,0)</f>
        <v>Númerica</v>
      </c>
      <c r="K373" s="159">
        <f>VLOOKUP(A373,'PAI 2025 GPS rempl2)'!$A$4:$V$504,20,0)</f>
        <v>45705</v>
      </c>
      <c r="L373" s="159">
        <f>VLOOKUP(A373,'PAI 2025 GPS rempl2)'!$A$4:$V$504,21,0)</f>
        <v>45961</v>
      </c>
      <c r="M373" s="79" t="str">
        <f>VLOOKUP(A373,'PAI 2025 GPS rempl2)'!$A$4:$V$504,22,0)</f>
        <v>10-OFICINA  ASESORA JURÍDICA;
1000-DESPACHO DEL SUPERINTENDENTE DELEGADO PARA LA PROTECCIÓN DE LA COMPETENCIA;
130-DIRECCIÓN FINANCIERA;
2000-DESPACHO DEL SUPERINTENDENTE DELEGADO PARA LA PROPIEDAD INDUSTRIAL;
30-OFICINA ASESORA DE PLANEACIÓN;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v>
      </c>
      <c r="N373" s="79"/>
      <c r="O373" s="79"/>
      <c r="P373" s="79"/>
      <c r="Q373" s="79"/>
      <c r="S373" s="78" t="s">
        <v>1179</v>
      </c>
      <c r="T373" s="78" t="str">
        <f>VLOOKUP(A373,'PAI 2025 GPS rempl2)'!$A$3:$E$505,4,0)</f>
        <v>Actividad propia</v>
      </c>
      <c r="U373" s="79" t="s">
        <v>1524</v>
      </c>
      <c r="V373" s="30">
        <f>VLOOKUP(S373,'PAI 2025 GPS rempl2)'!$E$4:$P$504,12,0)</f>
        <v>30</v>
      </c>
      <c r="W373" s="30" t="e">
        <f>+(V373*100)/($V$113+#REF!+#REF!+$V$322+$V$323+$V$324+$V$325+$V$331+$V$332+$V$372+$V$373+$V$375+$V$376)</f>
        <v>#REF!</v>
      </c>
    </row>
    <row r="374" spans="1:23" x14ac:dyDescent="0.25">
      <c r="A374" s="78" t="s">
        <v>1181</v>
      </c>
      <c r="B374" s="78" t="str">
        <f>VLOOKUP(A374,'PAI 2025 GPS rempl2)'!$A$3:$E$505,4,0)</f>
        <v>Actividad sin participación</v>
      </c>
      <c r="C374" s="79" t="s">
        <v>1524</v>
      </c>
      <c r="D374" s="79" t="s">
        <v>1533</v>
      </c>
      <c r="E374" s="79" t="s">
        <v>1078</v>
      </c>
      <c r="F374" s="79"/>
      <c r="G374" s="79" t="str">
        <f>VLOOKUP(A374,'PAI 2025 GPS rempl2)'!$E$4:$L$504,8,0)</f>
        <v>N/A</v>
      </c>
      <c r="H374" s="79" t="str">
        <f>VLOOKUP(A374,'PAI 2025 GPS rempl2)'!$A$4:$V$504,15,0)</f>
        <v>Elaborar un documento de análisis con recomendaciones para la mejora en la gestion y reducción de tiempos al interior de las delegaturas para la imposición de sanciones y la resolución de recursos (Documento de análisis con recomendaciones para la mejora en la gestión y reducción de tiempos al interior de las delegaturas para efectuar la imposición de la sanción y la resolución de recursos)</v>
      </c>
      <c r="I374" s="79">
        <f>VLOOKUP(A374,'PAI 2025 GPS rempl2)'!$A$4:$V$504,17,0)</f>
        <v>1</v>
      </c>
      <c r="J374" s="79" t="str">
        <f>VLOOKUP(A374,'PAI 2025 GPS rempl2)'!$A$4:$V$504,18,0)</f>
        <v>Númerica</v>
      </c>
      <c r="K374" s="159">
        <f>VLOOKUP(A374,'PAI 2025 GPS rempl2)'!$A$4:$V$504,20,0)</f>
        <v>45705</v>
      </c>
      <c r="L374" s="159">
        <f>VLOOKUP(A374,'PAI 2025 GPS rempl2)'!$A$4:$V$504,21,0)</f>
        <v>45961</v>
      </c>
      <c r="M374" s="79" t="str">
        <f>VLOOKUP(A374,'PAI 2025 GPS rempl2)'!$A$4:$V$504,22,0)</f>
        <v>10-OFICINA  ASESORA JURÍDICA;
1000-DESPACHO DEL SUPERINTENDENTE DELEGADO PARA LA PROTECCIÓN DE LA COMPETENCIA;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N374" s="79"/>
      <c r="O374" s="79"/>
      <c r="P374" s="79"/>
      <c r="Q374" s="79"/>
      <c r="S374" s="78" t="s">
        <v>1181</v>
      </c>
      <c r="T374" s="78" t="str">
        <f>VLOOKUP(A374,'PAI 2025 GPS rempl2)'!$A$3:$E$505,4,0)</f>
        <v>Actividad sin participación</v>
      </c>
      <c r="U374" s="79" t="s">
        <v>1524</v>
      </c>
      <c r="V374" s="30">
        <f>VLOOKUP(S374,'PAI 2025 GPS rempl2)'!$E$4:$P$504,12,0)</f>
        <v>0</v>
      </c>
      <c r="W374" s="30">
        <f>+V374</f>
        <v>0</v>
      </c>
    </row>
    <row r="375" spans="1:23" x14ac:dyDescent="0.25">
      <c r="A375" s="78" t="s">
        <v>1183</v>
      </c>
      <c r="B375" s="78" t="str">
        <f>VLOOKUP(A375,'PAI 2025 GPS rempl2)'!$A$3:$E$505,4,0)</f>
        <v>Actividad propia</v>
      </c>
      <c r="C375" s="79" t="s">
        <v>1524</v>
      </c>
      <c r="D375" s="79" t="s">
        <v>1533</v>
      </c>
      <c r="E375" s="79" t="s">
        <v>1078</v>
      </c>
      <c r="F375" s="79"/>
      <c r="G375" s="79" t="str">
        <f>VLOOKUP(A375,'PAI 2025 GPS rempl2)'!$E$4:$L$504,8,0)</f>
        <v>N/A</v>
      </c>
      <c r="H375" s="79" t="str">
        <f>VLOOKUP(A375,'PAI 2025 GPS rempl2)'!$A$4:$V$504,15,0)</f>
        <v>Elaborar análisis del estado y composición de cartera y del recaudo, así como de la cartera con procesos de cobro coactivo vigentes por Delegatura  (Documento de  análisis del estado y composición de la cartera y del recaudo, así como de la cartera con procesos de cobro coactivo vigentes)</v>
      </c>
      <c r="I375" s="79">
        <f>VLOOKUP(A375,'PAI 2025 GPS rempl2)'!$A$4:$V$504,17,0)</f>
        <v>1</v>
      </c>
      <c r="J375" s="79" t="str">
        <f>VLOOKUP(A375,'PAI 2025 GPS rempl2)'!$A$4:$V$504,18,0)</f>
        <v>Númerica</v>
      </c>
      <c r="K375" s="159">
        <f>VLOOKUP(A375,'PAI 2025 GPS rempl2)'!$A$4:$V$504,20,0)</f>
        <v>45705</v>
      </c>
      <c r="L375" s="159">
        <f>VLOOKUP(A375,'PAI 2025 GPS rempl2)'!$A$4:$V$504,21,0)</f>
        <v>45807</v>
      </c>
      <c r="M375" s="79" t="str">
        <f>VLOOKUP(A375,'PAI 2025 GPS rempl2)'!$A$4:$V$504,22,0)</f>
        <v>130-DIRECCIÓN FINANCIERA;
11-GRUPO DE TRABAJO DE COBRO COACTIVO</v>
      </c>
      <c r="N375" s="79"/>
      <c r="O375" s="79"/>
      <c r="P375" s="79"/>
      <c r="Q375" s="79"/>
      <c r="S375" s="78" t="s">
        <v>1183</v>
      </c>
      <c r="T375" s="78" t="str">
        <f>VLOOKUP(A375,'PAI 2025 GPS rempl2)'!$A$3:$E$505,4,0)</f>
        <v>Actividad propia</v>
      </c>
      <c r="U375" s="79" t="s">
        <v>1524</v>
      </c>
      <c r="V375" s="30">
        <f>VLOOKUP(S375,'PAI 2025 GPS rempl2)'!$E$4:$P$504,12,0)</f>
        <v>30</v>
      </c>
      <c r="W375" s="30" t="e">
        <f>+(V375*100)/($V$113+#REF!+#REF!+$V$322+$V$323+$V$324+$V$325+$V$331+$V$332+$V$372+$V$373+$V$375+$V$376)</f>
        <v>#REF!</v>
      </c>
    </row>
    <row r="376" spans="1:23" x14ac:dyDescent="0.25">
      <c r="A376" s="78" t="s">
        <v>1185</v>
      </c>
      <c r="B376" s="78" t="str">
        <f>VLOOKUP(A376,'PAI 2025 GPS rempl2)'!$A$3:$E$505,4,0)</f>
        <v>Actividad propia</v>
      </c>
      <c r="C376" s="79" t="s">
        <v>1524</v>
      </c>
      <c r="D376" s="79" t="s">
        <v>1533</v>
      </c>
      <c r="E376" s="79" t="s">
        <v>1078</v>
      </c>
      <c r="F376" s="79"/>
      <c r="G376" s="79" t="str">
        <f>VLOOKUP(A376,'PAI 2025 GPS rempl2)'!$E$4:$L$504,8,0)</f>
        <v>N/A</v>
      </c>
      <c r="H376" s="79" t="str">
        <f>VLOOKUP(A376,'PAI 2025 GPS rempl2)'!$A$4:$V$504,15,0)</f>
        <v>Realizar mesa de trabajo para presentar el análisis de cartera y recaudo y elaborar de manera conjunta con las delegaturas los lineamientos en pro de un recaudo efectivo(Acta de reunión con lineamientos para un recaudo efectivo)</v>
      </c>
      <c r="I376" s="79">
        <f>VLOOKUP(A376,'PAI 2025 GPS rempl2)'!$A$4:$V$504,17,0)</f>
        <v>1</v>
      </c>
      <c r="J376" s="79" t="str">
        <f>VLOOKUP(A376,'PAI 2025 GPS rempl2)'!$A$4:$V$504,18,0)</f>
        <v>Númerica</v>
      </c>
      <c r="K376" s="159">
        <f>VLOOKUP(A376,'PAI 2025 GPS rempl2)'!$A$4:$V$504,20,0)</f>
        <v>45810</v>
      </c>
      <c r="L376" s="159">
        <f>VLOOKUP(A376,'PAI 2025 GPS rempl2)'!$A$4:$V$504,21,0)</f>
        <v>45978</v>
      </c>
      <c r="M376" s="79" t="str">
        <f>VLOOKUP(A376,'PAI 2025 GPS rempl2)'!$A$4:$V$504,22,0)</f>
        <v>1000-DESPACHO DEL SUPERINTENDENTE DELEGADO PARA LA PROTECCIÓN DE LA COMPETENCIA;
130-DIRECCIÓN FINANCIERA;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N376" s="79"/>
      <c r="O376" s="79"/>
      <c r="P376" s="79"/>
      <c r="Q376" s="79"/>
      <c r="S376" s="78" t="s">
        <v>1185</v>
      </c>
      <c r="T376" s="78" t="str">
        <f>VLOOKUP(A376,'PAI 2025 GPS rempl2)'!$A$3:$E$505,4,0)</f>
        <v>Actividad propia</v>
      </c>
      <c r="U376" s="79" t="s">
        <v>1524</v>
      </c>
      <c r="V376" s="30">
        <f>VLOOKUP(S376,'PAI 2025 GPS rempl2)'!$E$4:$P$504,12,0)</f>
        <v>30</v>
      </c>
      <c r="W376" s="30" t="e">
        <f>+(V376*100)/($V$113+#REF!+#REF!+$V$322+$V$323+$V$324+$V$325+$V$331+$V$332+$V$372+$V$373+$V$375+$V$376)</f>
        <v>#REF!</v>
      </c>
    </row>
    <row r="377" spans="1:23" x14ac:dyDescent="0.25">
      <c r="A377" s="78" t="s">
        <v>1188</v>
      </c>
      <c r="B377" s="78" t="str">
        <f>VLOOKUP(A377,'PAI 2025 GPS rempl2)'!$A$3:$E$505,4,0)</f>
        <v>Producto</v>
      </c>
      <c r="C377" s="79" t="s">
        <v>1517</v>
      </c>
      <c r="D377" s="79" t="s">
        <v>1521</v>
      </c>
      <c r="E377" s="79" t="s">
        <v>614</v>
      </c>
      <c r="F377" s="79" t="s">
        <v>10</v>
      </c>
      <c r="G377" s="79" t="str">
        <f>VLOOKUP(A377,'PAI 2025 GPS rempl2)'!$E$4:$L$504,8,0)</f>
        <v>C-3503-0200-0016-40401c</v>
      </c>
      <c r="H377" s="79" t="str">
        <f>VLOOKUP(A377,'PAI 2025 GPS rempl2)'!$A$4:$V$504,15,0)</f>
        <v>Campañas de control preventivo en los sectores eléctrico, seguridad vial, hogar y construcción e hidrocarburos, realizadas  (Informe con análisis del desarrollo de la campaña)</v>
      </c>
      <c r="I377" s="79">
        <f>VLOOKUP(A377,'PAI 2025 GPS rempl2)'!$A$4:$V$504,17,0)</f>
        <v>4</v>
      </c>
      <c r="J377" s="79" t="str">
        <f>VLOOKUP(A377,'PAI 2025 GPS rempl2)'!$A$4:$V$504,18,0)</f>
        <v>Númerica</v>
      </c>
      <c r="K377" s="159">
        <f>VLOOKUP(A377,'PAI 2025 GPS rempl2)'!$A$4:$V$504,20,0)</f>
        <v>45670</v>
      </c>
      <c r="L377" s="159">
        <f>VLOOKUP(A377,'PAI 2025 GPS rempl2)'!$A$4:$V$504,21,0)</f>
        <v>46022</v>
      </c>
      <c r="M377" s="79" t="str">
        <f>VLOOKUP(A377,'PAI 2025 GPS rempl2)'!$A$4:$V$504,22,0)</f>
        <v>6000-DESPACHO DEL SUPERINTENDENTE DELEGADO PARA EL CONTROL Y VERIFICACIÓN DE REGLAMENTOS TÉCNICOS Y METROLOGÍA LEGAL</v>
      </c>
      <c r="N377" s="79" t="s">
        <v>1394</v>
      </c>
      <c r="O377" s="79" t="s">
        <v>1395</v>
      </c>
      <c r="P377" s="79" t="s">
        <v>1561</v>
      </c>
      <c r="Q377" s="79" t="s">
        <v>1736</v>
      </c>
      <c r="S377" s="78" t="s">
        <v>1188</v>
      </c>
      <c r="T377" s="78" t="str">
        <f>VLOOKUP(A377,'PAI 2025 GPS rempl2)'!$A$3:$E$505,4,0)</f>
        <v>Producto</v>
      </c>
      <c r="U377" s="79" t="s">
        <v>1517</v>
      </c>
      <c r="V377" s="30">
        <f>VLOOKUP(S377,'PAI 2025 GPS rempl2)'!$E$4:$P$504,12,0)</f>
        <v>14</v>
      </c>
      <c r="W377" s="143">
        <f>(V377*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0.62780269058295968</v>
      </c>
    </row>
    <row r="378" spans="1:23" x14ac:dyDescent="0.25">
      <c r="A378" s="78" t="s">
        <v>1189</v>
      </c>
      <c r="B378" s="78" t="str">
        <f>VLOOKUP(A378,'PAI 2025 GPS rempl2)'!$A$3:$E$505,4,0)</f>
        <v>Actividad propia</v>
      </c>
      <c r="C378" s="79" t="s">
        <v>1517</v>
      </c>
      <c r="D378" s="79" t="s">
        <v>1521</v>
      </c>
      <c r="E378" s="79" t="s">
        <v>614</v>
      </c>
      <c r="F378" s="79"/>
      <c r="G378" s="79" t="str">
        <f>VLOOKUP(A378,'PAI 2025 GPS rempl2)'!$E$4:$L$504,8,0)</f>
        <v>N/A</v>
      </c>
      <c r="H378" s="79" t="str">
        <f>VLOOKUP(A378,'PAI 2025 GPS rempl2)'!$A$4:$V$504,15,0)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378" s="79">
        <f>VLOOKUP(A378,'PAI 2025 GPS rempl2)'!$A$4:$V$504,17,0)</f>
        <v>4</v>
      </c>
      <c r="J378" s="79" t="str">
        <f>VLOOKUP(A378,'PAI 2025 GPS rempl2)'!$A$4:$V$504,18,0)</f>
        <v>Númerica</v>
      </c>
      <c r="K378" s="159">
        <f>VLOOKUP(A378,'PAI 2025 GPS rempl2)'!$A$4:$V$504,20,0)</f>
        <v>45670</v>
      </c>
      <c r="L378" s="159">
        <f>VLOOKUP(A378,'PAI 2025 GPS rempl2)'!$A$4:$V$504,21,0)</f>
        <v>45897</v>
      </c>
      <c r="M378" s="79" t="str">
        <f>VLOOKUP(A378,'PAI 2025 GPS rempl2)'!$A$4:$V$504,22,0)</f>
        <v>6000-DESPACHO DEL SUPERINTENDENTE DELEGADO PARA EL CONTROL Y VERIFICACIÓN DE REGLAMENTOS TÉCNICOS Y METROLOGÍA LEGAL</v>
      </c>
      <c r="N378" s="79"/>
      <c r="O378" s="79"/>
      <c r="P378" s="79"/>
      <c r="Q378" s="79"/>
      <c r="S378" s="78" t="s">
        <v>1189</v>
      </c>
      <c r="T378" s="78" t="str">
        <f>VLOOKUP(A378,'PAI 2025 GPS rempl2)'!$A$3:$E$505,4,0)</f>
        <v>Actividad propia</v>
      </c>
      <c r="U378" s="79" t="s">
        <v>1517</v>
      </c>
      <c r="V378" s="30">
        <f>VLOOKUP(S378,'PAI 2025 GPS rempl2)'!$E$4:$P$504,12,0)</f>
        <v>20</v>
      </c>
      <c r="W378" s="145" t="e">
        <f>+(V378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79" spans="1:23" x14ac:dyDescent="0.25">
      <c r="A379" s="78" t="s">
        <v>1190</v>
      </c>
      <c r="B379" s="78" t="str">
        <f>VLOOKUP(A379,'PAI 2025 GPS rempl2)'!$A$3:$E$505,4,0)</f>
        <v>Actividad propia</v>
      </c>
      <c r="C379" s="79" t="s">
        <v>1517</v>
      </c>
      <c r="D379" s="79" t="s">
        <v>1521</v>
      </c>
      <c r="E379" s="79" t="s">
        <v>614</v>
      </c>
      <c r="F379" s="79"/>
      <c r="G379" s="79" t="str">
        <f>VLOOKUP(A379,'PAI 2025 GPS rempl2)'!$E$4:$L$504,8,0)</f>
        <v>N/A</v>
      </c>
      <c r="H379" s="79" t="str">
        <f>VLOOKUP(A379,'PAI 2025 GPS rempl2)'!$A$4:$V$504,15,0)</f>
        <v>Establecer el cronograma de visitas y requerimientos de cada una de las campañas en los sectores definidos (Cronograma)</v>
      </c>
      <c r="I379" s="79">
        <f>VLOOKUP(A379,'PAI 2025 GPS rempl2)'!$A$4:$V$504,17,0)</f>
        <v>4</v>
      </c>
      <c r="J379" s="79" t="str">
        <f>VLOOKUP(A379,'PAI 2025 GPS rempl2)'!$A$4:$V$504,18,0)</f>
        <v>Númerica</v>
      </c>
      <c r="K379" s="159">
        <f>VLOOKUP(A379,'PAI 2025 GPS rempl2)'!$A$4:$V$504,20,0)</f>
        <v>45670</v>
      </c>
      <c r="L379" s="159">
        <f>VLOOKUP(A379,'PAI 2025 GPS rempl2)'!$A$4:$V$504,21,0)</f>
        <v>46022</v>
      </c>
      <c r="M379" s="79" t="str">
        <f>VLOOKUP(A379,'PAI 2025 GPS rempl2)'!$A$4:$V$504,22,0)</f>
        <v>6000-DESPACHO DEL SUPERINTENDENTE DELEGADO PARA EL CONTROL Y VERIFICACIÓN DE REGLAMENTOS TÉCNICOS Y METROLOGÍA LEGAL</v>
      </c>
      <c r="N379" s="79"/>
      <c r="O379" s="79"/>
      <c r="P379" s="79"/>
      <c r="Q379" s="79"/>
      <c r="S379" s="78" t="s">
        <v>1190</v>
      </c>
      <c r="T379" s="78" t="str">
        <f>VLOOKUP(A379,'PAI 2025 GPS rempl2)'!$A$3:$E$505,4,0)</f>
        <v>Actividad propia</v>
      </c>
      <c r="U379" s="79" t="s">
        <v>1517</v>
      </c>
      <c r="V379" s="30">
        <f>VLOOKUP(S379,'PAI 2025 GPS rempl2)'!$E$4:$P$504,12,0)</f>
        <v>20</v>
      </c>
      <c r="W379" s="145" t="e">
        <f>+(V379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80" spans="1:23" x14ac:dyDescent="0.25">
      <c r="A380" s="78" t="s">
        <v>1191</v>
      </c>
      <c r="B380" s="78" t="str">
        <f>VLOOKUP(A380,'PAI 2025 GPS rempl2)'!$A$3:$E$505,4,0)</f>
        <v>Actividad propia</v>
      </c>
      <c r="C380" s="79" t="s">
        <v>1517</v>
      </c>
      <c r="D380" s="79" t="s">
        <v>1521</v>
      </c>
      <c r="E380" s="79" t="s">
        <v>614</v>
      </c>
      <c r="F380" s="79"/>
      <c r="G380" s="79" t="str">
        <f>VLOOKUP(A380,'PAI 2025 GPS rempl2)'!$E$4:$L$504,8,0)</f>
        <v>N/A</v>
      </c>
      <c r="H380" s="79" t="str">
        <f>VLOOKUP(A380,'PAI 2025 GPS rempl2)'!$A$4:$V$504,15,0)</f>
        <v>Ejecutar el cronograma de visitas y requerimientos (Seguimiento al cronograma)</v>
      </c>
      <c r="I380" s="79">
        <f>VLOOKUP(A380,'PAI 2025 GPS rempl2)'!$A$4:$V$504,17,0)</f>
        <v>100</v>
      </c>
      <c r="J380" s="79" t="str">
        <f>VLOOKUP(A380,'PAI 2025 GPS rempl2)'!$A$4:$V$504,18,0)</f>
        <v>Porcentual</v>
      </c>
      <c r="K380" s="159">
        <f>VLOOKUP(A380,'PAI 2025 GPS rempl2)'!$A$4:$V$504,20,0)</f>
        <v>45670</v>
      </c>
      <c r="L380" s="159">
        <f>VLOOKUP(A380,'PAI 2025 GPS rempl2)'!$A$4:$V$504,21,0)</f>
        <v>46022</v>
      </c>
      <c r="M380" s="79" t="str">
        <f>VLOOKUP(A380,'PAI 2025 GPS rempl2)'!$A$4:$V$504,22,0)</f>
        <v>6000-DESPACHO DEL SUPERINTENDENTE DELEGADO PARA EL CONTROL Y VERIFICACIÓN DE REGLAMENTOS TÉCNICOS Y METROLOGÍA LEGAL</v>
      </c>
      <c r="N380" s="79"/>
      <c r="O380" s="79"/>
      <c r="P380" s="79"/>
      <c r="Q380" s="79"/>
      <c r="S380" s="78" t="s">
        <v>1191</v>
      </c>
      <c r="T380" s="78" t="str">
        <f>VLOOKUP(A380,'PAI 2025 GPS rempl2)'!$A$3:$E$505,4,0)</f>
        <v>Actividad propia</v>
      </c>
      <c r="U380" s="79" t="s">
        <v>1517</v>
      </c>
      <c r="V380" s="30">
        <f>VLOOKUP(S380,'PAI 2025 GPS rempl2)'!$E$4:$P$504,12,0)</f>
        <v>30</v>
      </c>
      <c r="W380" s="145" t="e">
        <f>+(V380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81" spans="1:23" x14ac:dyDescent="0.25">
      <c r="A381" s="78" t="s">
        <v>1193</v>
      </c>
      <c r="B381" s="78" t="str">
        <f>VLOOKUP(A381,'PAI 2025 GPS rempl2)'!$A$3:$E$505,4,0)</f>
        <v>Actividad propia</v>
      </c>
      <c r="C381" s="79" t="s">
        <v>1517</v>
      </c>
      <c r="D381" s="79" t="s">
        <v>1521</v>
      </c>
      <c r="E381" s="79" t="s">
        <v>614</v>
      </c>
      <c r="F381" s="79"/>
      <c r="G381" s="79" t="str">
        <f>VLOOKUP(A381,'PAI 2025 GPS rempl2)'!$E$4:$L$504,8,0)</f>
        <v>N/A</v>
      </c>
      <c r="H381" s="79" t="str">
        <f>VLOOKUP(A381,'PAI 2025 GPS rempl2)'!$A$4:$V$504,15,0)</f>
        <v>Análisis del desarrollo de la campaña (Informe con análisis del desarrollo de la campaña)</v>
      </c>
      <c r="I381" s="79">
        <f>VLOOKUP(A381,'PAI 2025 GPS rempl2)'!$A$4:$V$504,17,0)</f>
        <v>4</v>
      </c>
      <c r="J381" s="79" t="str">
        <f>VLOOKUP(A381,'PAI 2025 GPS rempl2)'!$A$4:$V$504,18,0)</f>
        <v>Númerica</v>
      </c>
      <c r="K381" s="159">
        <f>VLOOKUP(A381,'PAI 2025 GPS rempl2)'!$A$4:$V$504,20,0)</f>
        <v>45670</v>
      </c>
      <c r="L381" s="159">
        <f>VLOOKUP(A381,'PAI 2025 GPS rempl2)'!$A$4:$V$504,21,0)</f>
        <v>46022</v>
      </c>
      <c r="M381" s="79" t="str">
        <f>VLOOKUP(A381,'PAI 2025 GPS rempl2)'!$A$4:$V$504,22,0)</f>
        <v>6000-DESPACHO DEL SUPERINTENDENTE DELEGADO PARA EL CONTROL Y VERIFICACIÓN DE REGLAMENTOS TÉCNICOS Y METROLOGÍA LEGAL</v>
      </c>
      <c r="N381" s="79"/>
      <c r="O381" s="79"/>
      <c r="P381" s="79"/>
      <c r="Q381" s="79"/>
      <c r="S381" s="78" t="s">
        <v>1193</v>
      </c>
      <c r="T381" s="78" t="str">
        <f>VLOOKUP(A381,'PAI 2025 GPS rempl2)'!$A$3:$E$505,4,0)</f>
        <v>Actividad propia</v>
      </c>
      <c r="U381" s="79" t="s">
        <v>1517</v>
      </c>
      <c r="V381" s="30">
        <f>VLOOKUP(S381,'PAI 2025 GPS rempl2)'!$E$4:$P$504,12,0)</f>
        <v>30</v>
      </c>
      <c r="W381" s="145" t="e">
        <f>+(V381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82" spans="1:23" x14ac:dyDescent="0.25">
      <c r="A382" s="78" t="s">
        <v>1194</v>
      </c>
      <c r="B382" s="78" t="str">
        <f>VLOOKUP(A382,'PAI 2025 GPS rempl2)'!$A$3:$E$505,4,0)</f>
        <v>Producto</v>
      </c>
      <c r="C382" s="79" t="s">
        <v>1517</v>
      </c>
      <c r="D382" s="79" t="s">
        <v>1521</v>
      </c>
      <c r="E382" s="79" t="s">
        <v>614</v>
      </c>
      <c r="F382" s="79" t="s">
        <v>10</v>
      </c>
      <c r="G382" s="79" t="str">
        <f>VLOOKUP(A382,'PAI 2025 GPS rempl2)'!$E$4:$L$504,8,0)</f>
        <v>C-3503-0200-0016-40401c</v>
      </c>
      <c r="H382" s="79" t="str">
        <f>VLOOKUP(A382,'PAI 2025 GPS rempl2)'!$A$4:$V$504,15,0)</f>
        <v>Campañas de control preventivo en surtidores de combustibles, balanzas, preempacados y alcoholímetros, realizadas (Informe con análisis del desarrollo de la campaña)</v>
      </c>
      <c r="I382" s="79">
        <f>VLOOKUP(A382,'PAI 2025 GPS rempl2)'!$A$4:$V$504,17,0)</f>
        <v>6</v>
      </c>
      <c r="J382" s="79" t="str">
        <f>VLOOKUP(A382,'PAI 2025 GPS rempl2)'!$A$4:$V$504,18,0)</f>
        <v>Númerica</v>
      </c>
      <c r="K382" s="159">
        <f>VLOOKUP(A382,'PAI 2025 GPS rempl2)'!$A$4:$V$504,20,0)</f>
        <v>45670</v>
      </c>
      <c r="L382" s="159">
        <f>VLOOKUP(A382,'PAI 2025 GPS rempl2)'!$A$4:$V$504,21,0)</f>
        <v>46022</v>
      </c>
      <c r="M382" s="79" t="str">
        <f>VLOOKUP(A382,'PAI 2025 GPS rempl2)'!$A$4:$V$504,22,0)</f>
        <v>6000-DESPACHO DEL SUPERINTENDENTE DELEGADO PARA EL CONTROL Y VERIFICACIÓN DE REGLAMENTOS TÉCNICOS Y METROLOGÍA LEGAL</v>
      </c>
      <c r="N382" s="79" t="s">
        <v>1394</v>
      </c>
      <c r="O382" s="79" t="s">
        <v>1395</v>
      </c>
      <c r="P382" s="79" t="s">
        <v>1561</v>
      </c>
      <c r="Q382" s="79" t="s">
        <v>1736</v>
      </c>
      <c r="S382" s="78" t="s">
        <v>1194</v>
      </c>
      <c r="T382" s="78" t="str">
        <f>VLOOKUP(A382,'PAI 2025 GPS rempl2)'!$A$3:$E$505,4,0)</f>
        <v>Producto</v>
      </c>
      <c r="U382" s="79" t="s">
        <v>1517</v>
      </c>
      <c r="V382" s="30">
        <f>VLOOKUP(S382,'PAI 2025 GPS rempl2)'!$E$4:$P$504,12,0)</f>
        <v>14</v>
      </c>
      <c r="W382" s="143">
        <f>(V382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0.62780269058295968</v>
      </c>
    </row>
    <row r="383" spans="1:23" x14ac:dyDescent="0.25">
      <c r="A383" s="78" t="s">
        <v>1195</v>
      </c>
      <c r="B383" s="78" t="str">
        <f>VLOOKUP(A383,'PAI 2025 GPS rempl2)'!$A$3:$E$505,4,0)</f>
        <v>Actividad propia</v>
      </c>
      <c r="C383" s="79" t="s">
        <v>1517</v>
      </c>
      <c r="D383" s="79" t="s">
        <v>1521</v>
      </c>
      <c r="E383" s="79" t="s">
        <v>614</v>
      </c>
      <c r="F383" s="79"/>
      <c r="G383" s="79" t="str">
        <f>VLOOKUP(A383,'PAI 2025 GPS rempl2)'!$E$4:$L$504,8,0)</f>
        <v>N/A</v>
      </c>
      <c r="H383" s="79" t="str">
        <f>VLOOKUP(A383,'PAI 2025 GPS rempl2)'!$A$4:$V$504,15,0)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383" s="79">
        <f>VLOOKUP(A383,'PAI 2025 GPS rempl2)'!$A$4:$V$504,17,0)</f>
        <v>6</v>
      </c>
      <c r="J383" s="79" t="str">
        <f>VLOOKUP(A383,'PAI 2025 GPS rempl2)'!$A$4:$V$504,18,0)</f>
        <v>Númerica</v>
      </c>
      <c r="K383" s="159">
        <f>VLOOKUP(A383,'PAI 2025 GPS rempl2)'!$A$4:$V$504,20,0)</f>
        <v>45670</v>
      </c>
      <c r="L383" s="159">
        <f>VLOOKUP(A383,'PAI 2025 GPS rempl2)'!$A$4:$V$504,21,0)</f>
        <v>45897</v>
      </c>
      <c r="M383" s="79" t="str">
        <f>VLOOKUP(A383,'PAI 2025 GPS rempl2)'!$A$4:$V$504,22,0)</f>
        <v>6000-DESPACHO DEL SUPERINTENDENTE DELEGADO PARA EL CONTROL Y VERIFICACIÓN DE REGLAMENTOS TÉCNICOS Y METROLOGÍA LEGAL</v>
      </c>
      <c r="N383" s="79"/>
      <c r="O383" s="79"/>
      <c r="P383" s="79"/>
      <c r="Q383" s="79"/>
      <c r="S383" s="78" t="s">
        <v>1195</v>
      </c>
      <c r="T383" s="78" t="str">
        <f>VLOOKUP(A383,'PAI 2025 GPS rempl2)'!$A$3:$E$505,4,0)</f>
        <v>Actividad propia</v>
      </c>
      <c r="U383" s="79" t="s">
        <v>1517</v>
      </c>
      <c r="V383" s="30">
        <f>VLOOKUP(S383,'PAI 2025 GPS rempl2)'!$E$4:$P$504,12,0)</f>
        <v>20</v>
      </c>
      <c r="W383" s="145" t="e">
        <f>+(V383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84" spans="1:23" x14ac:dyDescent="0.25">
      <c r="A384" s="78" t="s">
        <v>1196</v>
      </c>
      <c r="B384" s="78" t="str">
        <f>VLOOKUP(A384,'PAI 2025 GPS rempl2)'!$A$3:$E$505,4,0)</f>
        <v>Actividad propia</v>
      </c>
      <c r="C384" s="79" t="s">
        <v>1517</v>
      </c>
      <c r="D384" s="79" t="s">
        <v>1521</v>
      </c>
      <c r="E384" s="79" t="s">
        <v>614</v>
      </c>
      <c r="F384" s="79"/>
      <c r="G384" s="79" t="str">
        <f>VLOOKUP(A384,'PAI 2025 GPS rempl2)'!$E$4:$L$504,8,0)</f>
        <v>N/A</v>
      </c>
      <c r="H384" s="79" t="str">
        <f>VLOOKUP(A384,'PAI 2025 GPS rempl2)'!$A$4:$V$504,15,0)</f>
        <v>Establecer el cronograma de visitas y requerimientos de cada una de las campañas en los sectores definidos (Cronograma)</v>
      </c>
      <c r="I384" s="79">
        <f>VLOOKUP(A384,'PAI 2025 GPS rempl2)'!$A$4:$V$504,17,0)</f>
        <v>6</v>
      </c>
      <c r="J384" s="79" t="str">
        <f>VLOOKUP(A384,'PAI 2025 GPS rempl2)'!$A$4:$V$504,18,0)</f>
        <v>Númerica</v>
      </c>
      <c r="K384" s="159">
        <f>VLOOKUP(A384,'PAI 2025 GPS rempl2)'!$A$4:$V$504,20,0)</f>
        <v>45670</v>
      </c>
      <c r="L384" s="159">
        <f>VLOOKUP(A384,'PAI 2025 GPS rempl2)'!$A$4:$V$504,21,0)</f>
        <v>46022</v>
      </c>
      <c r="M384" s="79" t="str">
        <f>VLOOKUP(A384,'PAI 2025 GPS rempl2)'!$A$4:$V$504,22,0)</f>
        <v>6000-DESPACHO DEL SUPERINTENDENTE DELEGADO PARA EL CONTROL Y VERIFICACIÓN DE REGLAMENTOS TÉCNICOS Y METROLOGÍA LEGAL</v>
      </c>
      <c r="N384" s="79"/>
      <c r="O384" s="79"/>
      <c r="P384" s="79"/>
      <c r="Q384" s="79"/>
      <c r="S384" s="78" t="s">
        <v>1196</v>
      </c>
      <c r="T384" s="78" t="str">
        <f>VLOOKUP(A384,'PAI 2025 GPS rempl2)'!$A$3:$E$505,4,0)</f>
        <v>Actividad propia</v>
      </c>
      <c r="U384" s="79" t="s">
        <v>1517</v>
      </c>
      <c r="V384" s="30">
        <f>VLOOKUP(S384,'PAI 2025 GPS rempl2)'!$E$4:$P$504,12,0)</f>
        <v>20</v>
      </c>
      <c r="W384" s="145" t="e">
        <f>+(V384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85" spans="1:23" x14ac:dyDescent="0.25">
      <c r="A385" s="78" t="s">
        <v>1197</v>
      </c>
      <c r="B385" s="78" t="str">
        <f>VLOOKUP(A385,'PAI 2025 GPS rempl2)'!$A$3:$E$505,4,0)</f>
        <v>Actividad propia</v>
      </c>
      <c r="C385" s="79" t="s">
        <v>1517</v>
      </c>
      <c r="D385" s="79" t="s">
        <v>1521</v>
      </c>
      <c r="E385" s="79" t="s">
        <v>614</v>
      </c>
      <c r="F385" s="79"/>
      <c r="G385" s="79" t="str">
        <f>VLOOKUP(A385,'PAI 2025 GPS rempl2)'!$E$4:$L$504,8,0)</f>
        <v>N/A</v>
      </c>
      <c r="H385" s="79" t="str">
        <f>VLOOKUP(A385,'PAI 2025 GPS rempl2)'!$A$4:$V$504,15,0)</f>
        <v>Ejecutar el cronograma de visitas y requerimientos (Seguimiento al cronograma)</v>
      </c>
      <c r="I385" s="79">
        <f>VLOOKUP(A385,'PAI 2025 GPS rempl2)'!$A$4:$V$504,17,0)</f>
        <v>100</v>
      </c>
      <c r="J385" s="79" t="str">
        <f>VLOOKUP(A385,'PAI 2025 GPS rempl2)'!$A$4:$V$504,18,0)</f>
        <v>Porcentual</v>
      </c>
      <c r="K385" s="159">
        <f>VLOOKUP(A385,'PAI 2025 GPS rempl2)'!$A$4:$V$504,20,0)</f>
        <v>45670</v>
      </c>
      <c r="L385" s="159">
        <f>VLOOKUP(A385,'PAI 2025 GPS rempl2)'!$A$4:$V$504,21,0)</f>
        <v>46022</v>
      </c>
      <c r="M385" s="79" t="str">
        <f>VLOOKUP(A385,'PAI 2025 GPS rempl2)'!$A$4:$V$504,22,0)</f>
        <v>6000-DESPACHO DEL SUPERINTENDENTE DELEGADO PARA EL CONTROL Y VERIFICACIÓN DE REGLAMENTOS TÉCNICOS Y METROLOGÍA LEGAL</v>
      </c>
      <c r="N385" s="79"/>
      <c r="O385" s="79"/>
      <c r="P385" s="79"/>
      <c r="Q385" s="79"/>
      <c r="S385" s="78" t="s">
        <v>1197</v>
      </c>
      <c r="T385" s="78" t="str">
        <f>VLOOKUP(A385,'PAI 2025 GPS rempl2)'!$A$3:$E$505,4,0)</f>
        <v>Actividad propia</v>
      </c>
      <c r="U385" s="79" t="s">
        <v>1517</v>
      </c>
      <c r="V385" s="30">
        <f>VLOOKUP(S385,'PAI 2025 GPS rempl2)'!$E$4:$P$504,12,0)</f>
        <v>30</v>
      </c>
      <c r="W385" s="145" t="e">
        <f>+(V385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86" spans="1:23" x14ac:dyDescent="0.25">
      <c r="A386" s="78" t="s">
        <v>1198</v>
      </c>
      <c r="B386" s="78" t="str">
        <f>VLOOKUP(A386,'PAI 2025 GPS rempl2)'!$A$3:$E$505,4,0)</f>
        <v>Actividad propia</v>
      </c>
      <c r="C386" s="79" t="s">
        <v>1517</v>
      </c>
      <c r="D386" s="79" t="s">
        <v>1521</v>
      </c>
      <c r="E386" s="79" t="s">
        <v>614</v>
      </c>
      <c r="F386" s="79"/>
      <c r="G386" s="79" t="str">
        <f>VLOOKUP(A386,'PAI 2025 GPS rempl2)'!$E$4:$L$504,8,0)</f>
        <v>N/A</v>
      </c>
      <c r="H386" s="79" t="str">
        <f>VLOOKUP(A386,'PAI 2025 GPS rempl2)'!$A$4:$V$504,15,0)</f>
        <v>Análisis del desarrollo de la campaña (Informe con análisis del desarrollo de la campaña)</v>
      </c>
      <c r="I386" s="79">
        <f>VLOOKUP(A386,'PAI 2025 GPS rempl2)'!$A$4:$V$504,17,0)</f>
        <v>6</v>
      </c>
      <c r="J386" s="79" t="str">
        <f>VLOOKUP(A386,'PAI 2025 GPS rempl2)'!$A$4:$V$504,18,0)</f>
        <v>Númerica</v>
      </c>
      <c r="K386" s="159">
        <f>VLOOKUP(A386,'PAI 2025 GPS rempl2)'!$A$4:$V$504,20,0)</f>
        <v>45670</v>
      </c>
      <c r="L386" s="159">
        <f>VLOOKUP(A386,'PAI 2025 GPS rempl2)'!$A$4:$V$504,21,0)</f>
        <v>46022</v>
      </c>
      <c r="M386" s="79" t="str">
        <f>VLOOKUP(A386,'PAI 2025 GPS rempl2)'!$A$4:$V$504,22,0)</f>
        <v>6000-DESPACHO DEL SUPERINTENDENTE DELEGADO PARA EL CONTROL Y VERIFICACIÓN DE REGLAMENTOS TÉCNICOS Y METROLOGÍA LEGAL</v>
      </c>
      <c r="N386" s="79"/>
      <c r="O386" s="79"/>
      <c r="P386" s="79"/>
      <c r="Q386" s="79"/>
      <c r="S386" s="78" t="s">
        <v>1198</v>
      </c>
      <c r="T386" s="78" t="str">
        <f>VLOOKUP(A386,'PAI 2025 GPS rempl2)'!$A$3:$E$505,4,0)</f>
        <v>Actividad propia</v>
      </c>
      <c r="U386" s="79" t="s">
        <v>1517</v>
      </c>
      <c r="V386" s="30">
        <f>VLOOKUP(S386,'PAI 2025 GPS rempl2)'!$E$4:$P$504,12,0)</f>
        <v>30</v>
      </c>
      <c r="W386" s="145" t="e">
        <f>+(V386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87" spans="1:23" x14ac:dyDescent="0.25">
      <c r="A387" s="78" t="s">
        <v>1199</v>
      </c>
      <c r="B387" s="78" t="str">
        <f>VLOOKUP(A387,'PAI 2025 GPS rempl2)'!$A$3:$E$505,4,0)</f>
        <v>Producto</v>
      </c>
      <c r="C387" s="79" t="s">
        <v>1517</v>
      </c>
      <c r="D387" s="79" t="s">
        <v>1521</v>
      </c>
      <c r="E387" s="79" t="s">
        <v>614</v>
      </c>
      <c r="F387" s="79" t="s">
        <v>10</v>
      </c>
      <c r="G387" s="79" t="str">
        <f>VLOOKUP(A387,'PAI 2025 GPS rempl2)'!$E$4:$L$504,8,0)</f>
        <v>C-3503-0200-0016-40401c</v>
      </c>
      <c r="H387" s="79" t="str">
        <f>VLOOKUP(A387,'PAI 2025 GPS rempl2)'!$A$4:$V$504,15,0)</f>
        <v>Campañas de control preventivo en control de precios en cualquiera de los siguientes temas: combustibles, medicamentos o leche cruda, realizadas. (Informe con análisis del desarrollo de la campaña)</v>
      </c>
      <c r="I387" s="79">
        <f>VLOOKUP(A387,'PAI 2025 GPS rempl2)'!$A$4:$V$504,17,0)</f>
        <v>2</v>
      </c>
      <c r="J387" s="79" t="str">
        <f>VLOOKUP(A387,'PAI 2025 GPS rempl2)'!$A$4:$V$504,18,0)</f>
        <v>Númerica</v>
      </c>
      <c r="K387" s="159">
        <f>VLOOKUP(A387,'PAI 2025 GPS rempl2)'!$A$4:$V$504,20,0)</f>
        <v>45670</v>
      </c>
      <c r="L387" s="159">
        <f>VLOOKUP(A387,'PAI 2025 GPS rempl2)'!$A$4:$V$504,21,0)</f>
        <v>46022</v>
      </c>
      <c r="M387" s="79" t="str">
        <f>VLOOKUP(A387,'PAI 2025 GPS rempl2)'!$A$4:$V$504,22,0)</f>
        <v>6000-DESPACHO DEL SUPERINTENDENTE DELEGADO PARA EL CONTROL Y VERIFICACIÓN DE REGLAMENTOS TÉCNICOS Y METROLOGÍA LEGAL</v>
      </c>
      <c r="N387" s="79" t="s">
        <v>1394</v>
      </c>
      <c r="O387" s="79" t="s">
        <v>1395</v>
      </c>
      <c r="P387" s="79" t="s">
        <v>1561</v>
      </c>
      <c r="Q387" s="79" t="s">
        <v>1736</v>
      </c>
      <c r="S387" s="78" t="s">
        <v>1199</v>
      </c>
      <c r="T387" s="78" t="str">
        <f>VLOOKUP(A387,'PAI 2025 GPS rempl2)'!$A$3:$E$505,4,0)</f>
        <v>Producto</v>
      </c>
      <c r="U387" s="79" t="s">
        <v>1517</v>
      </c>
      <c r="V387" s="30">
        <f>VLOOKUP(S387,'PAI 2025 GPS rempl2)'!$E$4:$P$504,12,0)</f>
        <v>14</v>
      </c>
      <c r="W387" s="143">
        <f>(V387*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0.62780269058295968</v>
      </c>
    </row>
    <row r="388" spans="1:23" x14ac:dyDescent="0.25">
      <c r="A388" s="78" t="s">
        <v>1200</v>
      </c>
      <c r="B388" s="78" t="str">
        <f>VLOOKUP(A388,'PAI 2025 GPS rempl2)'!$A$3:$E$505,4,0)</f>
        <v>Actividad propia</v>
      </c>
      <c r="C388" s="79" t="s">
        <v>1517</v>
      </c>
      <c r="D388" s="79" t="s">
        <v>1521</v>
      </c>
      <c r="E388" s="79" t="s">
        <v>614</v>
      </c>
      <c r="F388" s="79"/>
      <c r="G388" s="79" t="str">
        <f>VLOOKUP(A388,'PAI 2025 GPS rempl2)'!$E$4:$L$504,8,0)</f>
        <v>N/A</v>
      </c>
      <c r="H388" s="79" t="str">
        <f>VLOOKUP(A388,'PAI 2025 GPS rempl2)'!$A$4:$V$504,15,0)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388" s="79">
        <f>VLOOKUP(A388,'PAI 2025 GPS rempl2)'!$A$4:$V$504,17,0)</f>
        <v>2</v>
      </c>
      <c r="J388" s="79" t="str">
        <f>VLOOKUP(A388,'PAI 2025 GPS rempl2)'!$A$4:$V$504,18,0)</f>
        <v>Númerica</v>
      </c>
      <c r="K388" s="159">
        <f>VLOOKUP(A388,'PAI 2025 GPS rempl2)'!$A$4:$V$504,20,0)</f>
        <v>45670</v>
      </c>
      <c r="L388" s="159">
        <f>VLOOKUP(A388,'PAI 2025 GPS rempl2)'!$A$4:$V$504,21,0)</f>
        <v>45897</v>
      </c>
      <c r="M388" s="79" t="str">
        <f>VLOOKUP(A388,'PAI 2025 GPS rempl2)'!$A$4:$V$504,22,0)</f>
        <v>6000-DESPACHO DEL SUPERINTENDENTE DELEGADO PARA EL CONTROL Y VERIFICACIÓN DE REGLAMENTOS TÉCNICOS Y METROLOGÍA LEGAL</v>
      </c>
      <c r="N388" s="79"/>
      <c r="O388" s="79"/>
      <c r="P388" s="79"/>
      <c r="Q388" s="79"/>
      <c r="S388" s="78" t="s">
        <v>1200</v>
      </c>
      <c r="T388" s="78" t="str">
        <f>VLOOKUP(A388,'PAI 2025 GPS rempl2)'!$A$3:$E$505,4,0)</f>
        <v>Actividad propia</v>
      </c>
      <c r="U388" s="79" t="s">
        <v>1517</v>
      </c>
      <c r="V388" s="30">
        <f>VLOOKUP(S388,'PAI 2025 GPS rempl2)'!$E$4:$P$504,12,0)</f>
        <v>20</v>
      </c>
      <c r="W388" s="145" t="e">
        <f>+(V388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89" spans="1:23" x14ac:dyDescent="0.25">
      <c r="A389" s="78" t="s">
        <v>1201</v>
      </c>
      <c r="B389" s="78" t="str">
        <f>VLOOKUP(A389,'PAI 2025 GPS rempl2)'!$A$3:$E$505,4,0)</f>
        <v>Actividad propia</v>
      </c>
      <c r="C389" s="79" t="s">
        <v>1517</v>
      </c>
      <c r="D389" s="79" t="s">
        <v>1521</v>
      </c>
      <c r="E389" s="79" t="s">
        <v>614</v>
      </c>
      <c r="F389" s="79"/>
      <c r="G389" s="79" t="str">
        <f>VLOOKUP(A389,'PAI 2025 GPS rempl2)'!$E$4:$L$504,8,0)</f>
        <v>N/A</v>
      </c>
      <c r="H389" s="79" t="str">
        <f>VLOOKUP(A389,'PAI 2025 GPS rempl2)'!$A$4:$V$504,15,0)</f>
        <v>Establecer el cronograma de visitas y requerimientos de cada una de las campañas en los sectores definidos (Cronograma)</v>
      </c>
      <c r="I389" s="79">
        <f>VLOOKUP(A389,'PAI 2025 GPS rempl2)'!$A$4:$V$504,17,0)</f>
        <v>2</v>
      </c>
      <c r="J389" s="79" t="str">
        <f>VLOOKUP(A389,'PAI 2025 GPS rempl2)'!$A$4:$V$504,18,0)</f>
        <v>Númerica</v>
      </c>
      <c r="K389" s="159">
        <f>VLOOKUP(A389,'PAI 2025 GPS rempl2)'!$A$4:$V$504,20,0)</f>
        <v>45670</v>
      </c>
      <c r="L389" s="159">
        <f>VLOOKUP(A389,'PAI 2025 GPS rempl2)'!$A$4:$V$504,21,0)</f>
        <v>46022</v>
      </c>
      <c r="M389" s="79" t="str">
        <f>VLOOKUP(A389,'PAI 2025 GPS rempl2)'!$A$4:$V$504,22,0)</f>
        <v>6000-DESPACHO DEL SUPERINTENDENTE DELEGADO PARA EL CONTROL Y VERIFICACIÓN DE REGLAMENTOS TÉCNICOS Y METROLOGÍA LEGAL</v>
      </c>
      <c r="N389" s="79"/>
      <c r="O389" s="79"/>
      <c r="P389" s="79"/>
      <c r="Q389" s="79"/>
      <c r="S389" s="78" t="s">
        <v>1201</v>
      </c>
      <c r="T389" s="78" t="str">
        <f>VLOOKUP(A389,'PAI 2025 GPS rempl2)'!$A$3:$E$505,4,0)</f>
        <v>Actividad propia</v>
      </c>
      <c r="U389" s="79" t="s">
        <v>1517</v>
      </c>
      <c r="V389" s="30">
        <f>VLOOKUP(S389,'PAI 2025 GPS rempl2)'!$E$4:$P$504,12,0)</f>
        <v>20</v>
      </c>
      <c r="W389" s="145" t="e">
        <f>+(V389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90" spans="1:23" x14ac:dyDescent="0.25">
      <c r="A390" s="78" t="s">
        <v>1202</v>
      </c>
      <c r="B390" s="78" t="str">
        <f>VLOOKUP(A390,'PAI 2025 GPS rempl2)'!$A$3:$E$505,4,0)</f>
        <v>Actividad propia</v>
      </c>
      <c r="C390" s="79" t="s">
        <v>1517</v>
      </c>
      <c r="D390" s="79" t="s">
        <v>1521</v>
      </c>
      <c r="E390" s="79" t="s">
        <v>614</v>
      </c>
      <c r="F390" s="79"/>
      <c r="G390" s="79" t="str">
        <f>VLOOKUP(A390,'PAI 2025 GPS rempl2)'!$E$4:$L$504,8,0)</f>
        <v>N/A</v>
      </c>
      <c r="H390" s="79" t="str">
        <f>VLOOKUP(A390,'PAI 2025 GPS rempl2)'!$A$4:$V$504,15,0)</f>
        <v>Ejecutar el cronograma de visitas y requerimientos (Seguimiento al cronograma)</v>
      </c>
      <c r="I390" s="79">
        <f>VLOOKUP(A390,'PAI 2025 GPS rempl2)'!$A$4:$V$504,17,0)</f>
        <v>100</v>
      </c>
      <c r="J390" s="79" t="str">
        <f>VLOOKUP(A390,'PAI 2025 GPS rempl2)'!$A$4:$V$504,18,0)</f>
        <v>Porcentual</v>
      </c>
      <c r="K390" s="159">
        <f>VLOOKUP(A390,'PAI 2025 GPS rempl2)'!$A$4:$V$504,20,0)</f>
        <v>45670</v>
      </c>
      <c r="L390" s="159">
        <f>VLOOKUP(A390,'PAI 2025 GPS rempl2)'!$A$4:$V$504,21,0)</f>
        <v>46022</v>
      </c>
      <c r="M390" s="79" t="str">
        <f>VLOOKUP(A390,'PAI 2025 GPS rempl2)'!$A$4:$V$504,22,0)</f>
        <v>6000-DESPACHO DEL SUPERINTENDENTE DELEGADO PARA EL CONTROL Y VERIFICACIÓN DE REGLAMENTOS TÉCNICOS Y METROLOGÍA LEGAL</v>
      </c>
      <c r="N390" s="79"/>
      <c r="O390" s="79"/>
      <c r="P390" s="79"/>
      <c r="Q390" s="79"/>
      <c r="S390" s="78" t="s">
        <v>1202</v>
      </c>
      <c r="T390" s="78" t="str">
        <f>VLOOKUP(A390,'PAI 2025 GPS rempl2)'!$A$3:$E$505,4,0)</f>
        <v>Actividad propia</v>
      </c>
      <c r="U390" s="79" t="s">
        <v>1517</v>
      </c>
      <c r="V390" s="30">
        <f>VLOOKUP(S390,'PAI 2025 GPS rempl2)'!$E$4:$P$504,12,0)</f>
        <v>30</v>
      </c>
      <c r="W390" s="145" t="e">
        <f>+(V390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91" spans="1:23" x14ac:dyDescent="0.25">
      <c r="A391" s="78" t="s">
        <v>1203</v>
      </c>
      <c r="B391" s="78" t="str">
        <f>VLOOKUP(A391,'PAI 2025 GPS rempl2)'!$A$3:$E$505,4,0)</f>
        <v>Actividad propia</v>
      </c>
      <c r="C391" s="79" t="s">
        <v>1517</v>
      </c>
      <c r="D391" s="79" t="s">
        <v>1521</v>
      </c>
      <c r="E391" s="79" t="s">
        <v>614</v>
      </c>
      <c r="F391" s="79"/>
      <c r="G391" s="79" t="str">
        <f>VLOOKUP(A391,'PAI 2025 GPS rempl2)'!$E$4:$L$504,8,0)</f>
        <v>N/A</v>
      </c>
      <c r="H391" s="79" t="str">
        <f>VLOOKUP(A391,'PAI 2025 GPS rempl2)'!$A$4:$V$504,15,0)</f>
        <v>Análisis del desarrollo de la campaña (Informe con análisis del desarrollo de la campaña)</v>
      </c>
      <c r="I391" s="79">
        <f>VLOOKUP(A391,'PAI 2025 GPS rempl2)'!$A$4:$V$504,17,0)</f>
        <v>2</v>
      </c>
      <c r="J391" s="79" t="str">
        <f>VLOOKUP(A391,'PAI 2025 GPS rempl2)'!$A$4:$V$504,18,0)</f>
        <v>Númerica</v>
      </c>
      <c r="K391" s="159">
        <f>VLOOKUP(A391,'PAI 2025 GPS rempl2)'!$A$4:$V$504,20,0)</f>
        <v>45670</v>
      </c>
      <c r="L391" s="159">
        <f>VLOOKUP(A391,'PAI 2025 GPS rempl2)'!$A$4:$V$504,21,0)</f>
        <v>46022</v>
      </c>
      <c r="M391" s="79" t="str">
        <f>VLOOKUP(A391,'PAI 2025 GPS rempl2)'!$A$4:$V$504,22,0)</f>
        <v>6000-DESPACHO DEL SUPERINTENDENTE DELEGADO PARA EL CONTROL Y VERIFICACIÓN DE REGLAMENTOS TÉCNICOS Y METROLOGÍA LEGAL</v>
      </c>
      <c r="N391" s="79"/>
      <c r="O391" s="79"/>
      <c r="P391" s="79"/>
      <c r="Q391" s="79"/>
      <c r="S391" s="78" t="s">
        <v>1203</v>
      </c>
      <c r="T391" s="78" t="str">
        <f>VLOOKUP(A391,'PAI 2025 GPS rempl2)'!$A$3:$E$505,4,0)</f>
        <v>Actividad propia</v>
      </c>
      <c r="U391" s="79" t="s">
        <v>1517</v>
      </c>
      <c r="V391" s="30">
        <f>VLOOKUP(S391,'PAI 2025 GPS rempl2)'!$E$4:$P$504,12,0)</f>
        <v>30</v>
      </c>
      <c r="W391" s="145" t="e">
        <f>+(V391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92" spans="1:23" x14ac:dyDescent="0.25">
      <c r="A392" s="78" t="s">
        <v>1204</v>
      </c>
      <c r="B392" s="78" t="str">
        <f>VLOOKUP(A392,'PAI 2025 GPS rempl2)'!$A$3:$E$505,4,0)</f>
        <v>Producto</v>
      </c>
      <c r="C392" s="79" t="s">
        <v>1517</v>
      </c>
      <c r="D392" s="79" t="s">
        <v>1528</v>
      </c>
      <c r="E392" s="79" t="s">
        <v>1437</v>
      </c>
      <c r="F392" s="79" t="s">
        <v>10</v>
      </c>
      <c r="G392" s="79" t="str">
        <f>VLOOKUP(A392,'PAI 2025 GPS rempl2)'!$E$4:$L$504,8,0)</f>
        <v>C-3503-0200-0016-40401c</v>
      </c>
      <c r="H392" s="79" t="str">
        <f>VLOOKUP(A392,'PAI 2025 GPS rempl2)'!$A$4:$V$504,15,0)</f>
        <v>Proyecto de Reglamento Técnico Metrológico de Medidores de Agua de uso residencial, elaborado y enviado (Documento proyecto y correo de envío o memorando)</v>
      </c>
      <c r="I392" s="79">
        <f>VLOOKUP(A392,'PAI 2025 GPS rempl2)'!$A$4:$V$504,17,0)</f>
        <v>1</v>
      </c>
      <c r="J392" s="79" t="str">
        <f>VLOOKUP(A392,'PAI 2025 GPS rempl2)'!$A$4:$V$504,18,0)</f>
        <v>Númerica</v>
      </c>
      <c r="K392" s="159">
        <f>VLOOKUP(A392,'PAI 2025 GPS rempl2)'!$A$4:$V$504,20,0)</f>
        <v>45691</v>
      </c>
      <c r="L392" s="159">
        <f>VLOOKUP(A392,'PAI 2025 GPS rempl2)'!$A$4:$V$504,21,0)</f>
        <v>45947</v>
      </c>
      <c r="M392" s="79" t="str">
        <f>VLOOKUP(A392,'PAI 2025 GPS rempl2)'!$A$4:$V$504,22,0)</f>
        <v>6000-DESPACHO DEL SUPERINTENDENTE DELEGADO PARA EL CONTROL Y VERIFICACIÓN DE REGLAMENTOS TÉCNICOS Y METROLOGÍA LEGAL</v>
      </c>
      <c r="N392" s="79" t="s">
        <v>1394</v>
      </c>
      <c r="O392" s="79" t="s">
        <v>1395</v>
      </c>
      <c r="P392" s="79" t="s">
        <v>1562</v>
      </c>
      <c r="Q392" s="79" t="s">
        <v>1736</v>
      </c>
      <c r="S392" s="78" t="s">
        <v>1204</v>
      </c>
      <c r="T392" s="78" t="str">
        <f>VLOOKUP(A392,'PAI 2025 GPS rempl2)'!$A$3:$E$505,4,0)</f>
        <v>Producto</v>
      </c>
      <c r="U392" s="79" t="s">
        <v>1517</v>
      </c>
      <c r="V392" s="30">
        <f>VLOOKUP(S392,'PAI 2025 GPS rempl2)'!$E$4:$P$504,12,0)</f>
        <v>14</v>
      </c>
      <c r="W392" s="143">
        <f>(V392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0.62780269058295968</v>
      </c>
    </row>
    <row r="393" spans="1:23" x14ac:dyDescent="0.25">
      <c r="A393" s="78" t="s">
        <v>1205</v>
      </c>
      <c r="B393" s="78" t="str">
        <f>VLOOKUP(A393,'PAI 2025 GPS rempl2)'!$A$3:$E$505,4,0)</f>
        <v>Actividad propia</v>
      </c>
      <c r="C393" s="79" t="s">
        <v>1517</v>
      </c>
      <c r="D393" s="79" t="s">
        <v>1528</v>
      </c>
      <c r="E393" s="79" t="s">
        <v>1437</v>
      </c>
      <c r="F393" s="79"/>
      <c r="G393" s="79" t="str">
        <f>VLOOKUP(A393,'PAI 2025 GPS rempl2)'!$E$4:$L$504,8,0)</f>
        <v>N/A</v>
      </c>
      <c r="H393" s="79" t="str">
        <f>VLOOKUP(A393,'PAI 2025 GPS rempl2)'!$A$4:$V$504,15,0)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I393" s="79">
        <f>VLOOKUP(A393,'PAI 2025 GPS rempl2)'!$A$4:$V$504,17,0)</f>
        <v>1</v>
      </c>
      <c r="J393" s="79" t="str">
        <f>VLOOKUP(A393,'PAI 2025 GPS rempl2)'!$A$4:$V$504,18,0)</f>
        <v>Númerica</v>
      </c>
      <c r="K393" s="159">
        <f>VLOOKUP(A393,'PAI 2025 GPS rempl2)'!$A$4:$V$504,20,0)</f>
        <v>45691</v>
      </c>
      <c r="L393" s="159">
        <f>VLOOKUP(A393,'PAI 2025 GPS rempl2)'!$A$4:$V$504,21,0)</f>
        <v>45730</v>
      </c>
      <c r="M393" s="79" t="str">
        <f>VLOOKUP(A393,'PAI 2025 GPS rempl2)'!$A$4:$V$504,22,0)</f>
        <v>6000-DESPACHO DEL SUPERINTENDENTE DELEGADO PARA EL CONTROL Y VERIFICACIÓN DE REGLAMENTOS TÉCNICOS Y METROLOGÍA LEGAL</v>
      </c>
      <c r="N393" s="79"/>
      <c r="O393" s="79"/>
      <c r="P393" s="79"/>
      <c r="Q393" s="79"/>
      <c r="S393" s="78" t="s">
        <v>1205</v>
      </c>
      <c r="T393" s="78" t="str">
        <f>VLOOKUP(A393,'PAI 2025 GPS rempl2)'!$A$3:$E$505,4,0)</f>
        <v>Actividad propia</v>
      </c>
      <c r="U393" s="79" t="s">
        <v>1517</v>
      </c>
      <c r="V393" s="30">
        <f>VLOOKUP(S393,'PAI 2025 GPS rempl2)'!$E$4:$P$504,12,0)</f>
        <v>20</v>
      </c>
      <c r="W393" s="145" t="e">
        <f>+(V393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94" spans="1:23" x14ac:dyDescent="0.25">
      <c r="A394" s="78" t="s">
        <v>1207</v>
      </c>
      <c r="B394" s="78" t="str">
        <f>VLOOKUP(A394,'PAI 2025 GPS rempl2)'!$A$3:$E$505,4,0)</f>
        <v>Actividad propia</v>
      </c>
      <c r="C394" s="79" t="s">
        <v>1517</v>
      </c>
      <c r="D394" s="79" t="s">
        <v>1528</v>
      </c>
      <c r="E394" s="79" t="s">
        <v>1437</v>
      </c>
      <c r="F394" s="79"/>
      <c r="G394" s="79" t="str">
        <f>VLOOKUP(A394,'PAI 2025 GPS rempl2)'!$E$4:$L$504,8,0)</f>
        <v>N/A</v>
      </c>
      <c r="H394" s="79" t="str">
        <f>VLOOKUP(A394,'PAI 2025 GPS rempl2)'!$A$4:$V$504,15,0)</f>
        <v>Remitir el proyecto de acto administrativo a la Dirección de Regulación del Ministerio de Comercio, Industria y Turismo para obtener concepto previo. (correo electrónico de remisión (o memo de traslado) y proyecto de acto administrativo  / Único entregable)</v>
      </c>
      <c r="I394" s="79">
        <f>VLOOKUP(A394,'PAI 2025 GPS rempl2)'!$A$4:$V$504,17,0)</f>
        <v>1</v>
      </c>
      <c r="J394" s="79" t="str">
        <f>VLOOKUP(A394,'PAI 2025 GPS rempl2)'!$A$4:$V$504,18,0)</f>
        <v>Númerica</v>
      </c>
      <c r="K394" s="159">
        <f>VLOOKUP(A394,'PAI 2025 GPS rempl2)'!$A$4:$V$504,20,0)</f>
        <v>45733</v>
      </c>
      <c r="L394" s="159">
        <f>VLOOKUP(A394,'PAI 2025 GPS rempl2)'!$A$4:$V$504,21,0)</f>
        <v>45751</v>
      </c>
      <c r="M394" s="79" t="str">
        <f>VLOOKUP(A394,'PAI 2025 GPS rempl2)'!$A$4:$V$504,22,0)</f>
        <v>6000-DESPACHO DEL SUPERINTENDENTE DELEGADO PARA EL CONTROL Y VERIFICACIÓN DE REGLAMENTOS TÉCNICOS Y METROLOGÍA LEGAL</v>
      </c>
      <c r="N394" s="79"/>
      <c r="O394" s="79"/>
      <c r="P394" s="79"/>
      <c r="Q394" s="79"/>
      <c r="S394" s="78" t="s">
        <v>1207</v>
      </c>
      <c r="T394" s="78" t="str">
        <f>VLOOKUP(A394,'PAI 2025 GPS rempl2)'!$A$3:$E$505,4,0)</f>
        <v>Actividad propia</v>
      </c>
      <c r="U394" s="79" t="s">
        <v>1517</v>
      </c>
      <c r="V394" s="30">
        <f>VLOOKUP(S394,'PAI 2025 GPS rempl2)'!$E$4:$P$504,12,0)</f>
        <v>20</v>
      </c>
      <c r="W394" s="145" t="e">
        <f>+(V394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95" spans="1:23" x14ac:dyDescent="0.25">
      <c r="A395" s="78" t="s">
        <v>1209</v>
      </c>
      <c r="B395" s="78" t="str">
        <f>VLOOKUP(A395,'PAI 2025 GPS rempl2)'!$A$3:$E$505,4,0)</f>
        <v>Actividad propia</v>
      </c>
      <c r="C395" s="79" t="s">
        <v>1517</v>
      </c>
      <c r="D395" s="79" t="s">
        <v>1528</v>
      </c>
      <c r="E395" s="79" t="s">
        <v>1437</v>
      </c>
      <c r="F395" s="79"/>
      <c r="G395" s="79" t="str">
        <f>VLOOKUP(A395,'PAI 2025 GPS rempl2)'!$E$4:$L$504,8,0)</f>
        <v>N/A</v>
      </c>
      <c r="H395" s="79" t="str">
        <f>VLOOKUP(A395,'PAI 2025 GPS rempl2)'!$A$4:$V$504,15,0)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I395" s="79">
        <f>VLOOKUP(A395,'PAI 2025 GPS rempl2)'!$A$4:$V$504,17,0)</f>
        <v>1</v>
      </c>
      <c r="J395" s="79" t="str">
        <f>VLOOKUP(A395,'PAI 2025 GPS rempl2)'!$A$4:$V$504,18,0)</f>
        <v>Númerica</v>
      </c>
      <c r="K395" s="159">
        <f>VLOOKUP(A395,'PAI 2025 GPS rempl2)'!$A$4:$V$504,20,0)</f>
        <v>45754</v>
      </c>
      <c r="L395" s="159">
        <f>VLOOKUP(A395,'PAI 2025 GPS rempl2)'!$A$4:$V$504,21,0)</f>
        <v>45779</v>
      </c>
      <c r="M395" s="79" t="str">
        <f>VLOOKUP(A395,'PAI 2025 GPS rempl2)'!$A$4:$V$504,22,0)</f>
        <v>6000-DESPACHO DEL SUPERINTENDENTE DELEGADO PARA EL CONTROL Y VERIFICACIÓN DE REGLAMENTOS TÉCNICOS Y METROLOGÍA LEGAL</v>
      </c>
      <c r="N395" s="79"/>
      <c r="O395" s="79"/>
      <c r="P395" s="79"/>
      <c r="Q395" s="79"/>
      <c r="S395" s="78" t="s">
        <v>1209</v>
      </c>
      <c r="T395" s="78" t="str">
        <f>VLOOKUP(A395,'PAI 2025 GPS rempl2)'!$A$3:$E$505,4,0)</f>
        <v>Actividad propia</v>
      </c>
      <c r="U395" s="79" t="s">
        <v>1517</v>
      </c>
      <c r="V395" s="30">
        <f>VLOOKUP(S395,'PAI 2025 GPS rempl2)'!$E$4:$P$504,12,0)</f>
        <v>20</v>
      </c>
      <c r="W395" s="145" t="e">
        <f>+(V395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96" spans="1:23" x14ac:dyDescent="0.25">
      <c r="A396" s="78" t="s">
        <v>1211</v>
      </c>
      <c r="B396" s="78" t="str">
        <f>VLOOKUP(A396,'PAI 2025 GPS rempl2)'!$A$3:$E$505,4,0)</f>
        <v>Actividad propia</v>
      </c>
      <c r="C396" s="79" t="s">
        <v>1517</v>
      </c>
      <c r="D396" s="79" t="s">
        <v>1528</v>
      </c>
      <c r="E396" s="79" t="s">
        <v>1437</v>
      </c>
      <c r="F396" s="79"/>
      <c r="G396" s="79" t="str">
        <f>VLOOKUP(A396,'PAI 2025 GPS rempl2)'!$E$4:$L$504,8,0)</f>
        <v>N/A</v>
      </c>
      <c r="H396" s="79" t="str">
        <f>VLOOKUP(A396,'PAI 2025 GPS rempl2)'!$A$4:$V$504,15,0)</f>
        <v>Remitir el proyecto de acto administrativo a abogacía de la competencia. (correo electrónico de remisión (o memo de traslado) y proyecto de acto administrativo  / Único entregable)</v>
      </c>
      <c r="I396" s="79">
        <f>VLOOKUP(A396,'PAI 2025 GPS rempl2)'!$A$4:$V$504,17,0)</f>
        <v>1</v>
      </c>
      <c r="J396" s="79" t="str">
        <f>VLOOKUP(A396,'PAI 2025 GPS rempl2)'!$A$4:$V$504,18,0)</f>
        <v>Númerica</v>
      </c>
      <c r="K396" s="159">
        <f>VLOOKUP(A396,'PAI 2025 GPS rempl2)'!$A$4:$V$504,20,0)</f>
        <v>45782</v>
      </c>
      <c r="L396" s="159">
        <f>VLOOKUP(A396,'PAI 2025 GPS rempl2)'!$A$4:$V$504,21,0)</f>
        <v>45800</v>
      </c>
      <c r="M396" s="79" t="str">
        <f>VLOOKUP(A396,'PAI 2025 GPS rempl2)'!$A$4:$V$504,22,0)</f>
        <v>6000-DESPACHO DEL SUPERINTENDENTE DELEGADO PARA EL CONTROL Y VERIFICACIÓN DE REGLAMENTOS TÉCNICOS Y METROLOGÍA LEGAL</v>
      </c>
      <c r="N396" s="79"/>
      <c r="O396" s="79"/>
      <c r="P396" s="79"/>
      <c r="Q396" s="79"/>
      <c r="S396" s="78" t="s">
        <v>1211</v>
      </c>
      <c r="T396" s="78" t="str">
        <f>VLOOKUP(A396,'PAI 2025 GPS rempl2)'!$A$3:$E$505,4,0)</f>
        <v>Actividad propia</v>
      </c>
      <c r="U396" s="79" t="s">
        <v>1517</v>
      </c>
      <c r="V396" s="30">
        <f>VLOOKUP(S396,'PAI 2025 GPS rempl2)'!$E$4:$P$504,12,0)</f>
        <v>20</v>
      </c>
      <c r="W396" s="145" t="e">
        <f>+(V396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97" spans="1:23" x14ac:dyDescent="0.25">
      <c r="A397" s="78" t="s">
        <v>1213</v>
      </c>
      <c r="B397" s="78" t="str">
        <f>VLOOKUP(A397,'PAI 2025 GPS rempl2)'!$A$3:$E$505,4,0)</f>
        <v>Actividad propia</v>
      </c>
      <c r="C397" s="79" t="s">
        <v>1517</v>
      </c>
      <c r="D397" s="79" t="s">
        <v>1528</v>
      </c>
      <c r="E397" s="79" t="s">
        <v>1437</v>
      </c>
      <c r="F397" s="79"/>
      <c r="G397" s="79" t="str">
        <f>VLOOKUP(A397,'PAI 2025 GPS rempl2)'!$E$4:$L$504,8,0)</f>
        <v>N/A</v>
      </c>
      <c r="H397" s="79" t="str">
        <f>VLOOKUP(A397,'PAI 2025 GPS rempl2)'!$A$4:$V$504,15,0)</f>
        <v>Ajustar el proyecto de acto administrativo acorde con comentarios, si hubiere lugar y enviar al Grupo de regulación para su expedición. (Correo electrónico de remisión y proyecto de acto administrativo ajustado / Único entregable)</v>
      </c>
      <c r="I397" s="79">
        <f>VLOOKUP(A397,'PAI 2025 GPS rempl2)'!$A$4:$V$504,17,0)</f>
        <v>1</v>
      </c>
      <c r="J397" s="79" t="str">
        <f>VLOOKUP(A397,'PAI 2025 GPS rempl2)'!$A$4:$V$504,18,0)</f>
        <v>Númerica</v>
      </c>
      <c r="K397" s="159">
        <f>VLOOKUP(A397,'PAI 2025 GPS rempl2)'!$A$4:$V$504,20,0)</f>
        <v>45828</v>
      </c>
      <c r="L397" s="159">
        <f>VLOOKUP(A397,'PAI 2025 GPS rempl2)'!$A$4:$V$504,21,0)</f>
        <v>45947</v>
      </c>
      <c r="M397" s="79" t="str">
        <f>VLOOKUP(A397,'PAI 2025 GPS rempl2)'!$A$4:$V$504,22,0)</f>
        <v>6000-DESPACHO DEL SUPERINTENDENTE DELEGADO PARA EL CONTROL Y VERIFICACIÓN DE REGLAMENTOS TÉCNICOS Y METROLOGÍA LEGAL</v>
      </c>
      <c r="N397" s="79"/>
      <c r="O397" s="79"/>
      <c r="P397" s="79"/>
      <c r="Q397" s="79"/>
      <c r="S397" s="78" t="s">
        <v>1213</v>
      </c>
      <c r="T397" s="78" t="str">
        <f>VLOOKUP(A397,'PAI 2025 GPS rempl2)'!$A$3:$E$505,4,0)</f>
        <v>Actividad propia</v>
      </c>
      <c r="U397" s="79" t="s">
        <v>1517</v>
      </c>
      <c r="V397" s="30">
        <f>VLOOKUP(S397,'PAI 2025 GPS rempl2)'!$E$4:$P$504,12,0)</f>
        <v>20</v>
      </c>
      <c r="W397" s="145" t="e">
        <f>+(V397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398" spans="1:23" x14ac:dyDescent="0.25">
      <c r="A398" s="78" t="s">
        <v>1214</v>
      </c>
      <c r="B398" s="78" t="str">
        <f>VLOOKUP(A398,'PAI 2025 GPS rempl2)'!$A$3:$E$505,4,0)</f>
        <v>Producto</v>
      </c>
      <c r="C398" s="79" t="s">
        <v>1517</v>
      </c>
      <c r="D398" s="79" t="s">
        <v>1528</v>
      </c>
      <c r="E398" s="79" t="s">
        <v>1437</v>
      </c>
      <c r="F398" s="79" t="s">
        <v>10</v>
      </c>
      <c r="G398" s="79" t="str">
        <f>VLOOKUP(A398,'PAI 2025 GPS rempl2)'!$E$4:$L$504,8,0)</f>
        <v>C-3503-0200-0016-40401c</v>
      </c>
      <c r="H398" s="79" t="str">
        <f>VLOOKUP(A398,'PAI 2025 GPS rempl2)'!$A$4:$V$504,15,0)</f>
        <v>Proyecto de Reglamento Técnico Metrológico de Medidores de Gas de uso residencial elaborado y enviado a la abogacia de la competencia. (Documento proyecto y correo de envío o memorando)</v>
      </c>
      <c r="I398" s="79">
        <f>VLOOKUP(A398,'PAI 2025 GPS rempl2)'!$A$4:$V$504,17,0)</f>
        <v>1</v>
      </c>
      <c r="J398" s="79" t="str">
        <f>VLOOKUP(A398,'PAI 2025 GPS rempl2)'!$A$4:$V$504,18,0)</f>
        <v>Númerica</v>
      </c>
      <c r="K398" s="159">
        <f>VLOOKUP(A398,'PAI 2025 GPS rempl2)'!$A$4:$V$504,20,0)</f>
        <v>45707</v>
      </c>
      <c r="L398" s="159">
        <f>VLOOKUP(A398,'PAI 2025 GPS rempl2)'!$A$4:$V$504,21,0)</f>
        <v>45961</v>
      </c>
      <c r="M398" s="79" t="str">
        <f>VLOOKUP(A398,'PAI 2025 GPS rempl2)'!$A$4:$V$504,22,0)</f>
        <v>6000-DESPACHO DEL SUPERINTENDENTE DELEGADO PARA EL CONTROL Y VERIFICACIÓN DE REGLAMENTOS TÉCNICOS Y METROLOGÍA LEGAL</v>
      </c>
      <c r="N398" s="79" t="s">
        <v>1394</v>
      </c>
      <c r="O398" s="79" t="s">
        <v>1395</v>
      </c>
      <c r="P398" s="79" t="s">
        <v>1562</v>
      </c>
      <c r="Q398" s="79" t="s">
        <v>1736</v>
      </c>
      <c r="S398" s="78" t="s">
        <v>1214</v>
      </c>
      <c r="T398" s="78" t="str">
        <f>VLOOKUP(A398,'PAI 2025 GPS rempl2)'!$A$3:$E$505,4,0)</f>
        <v>Producto</v>
      </c>
      <c r="U398" s="79" t="s">
        <v>1517</v>
      </c>
      <c r="V398" s="30">
        <f>VLOOKUP(S398,'PAI 2025 GPS rempl2)'!$E$4:$P$504,12,0)</f>
        <v>14</v>
      </c>
      <c r="W398" s="143">
        <f>(V398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0.62780269058295968</v>
      </c>
    </row>
    <row r="399" spans="1:23" x14ac:dyDescent="0.25">
      <c r="A399" s="78" t="s">
        <v>1215</v>
      </c>
      <c r="B399" s="78" t="str">
        <f>VLOOKUP(A399,'PAI 2025 GPS rempl2)'!$A$3:$E$505,4,0)</f>
        <v>Actividad propia</v>
      </c>
      <c r="C399" s="79" t="s">
        <v>1517</v>
      </c>
      <c r="D399" s="79" t="s">
        <v>1528</v>
      </c>
      <c r="E399" s="79" t="s">
        <v>1437</v>
      </c>
      <c r="F399" s="79"/>
      <c r="G399" s="79" t="str">
        <f>VLOOKUP(A399,'PAI 2025 GPS rempl2)'!$E$4:$L$504,8,0)</f>
        <v>N/A</v>
      </c>
      <c r="H399" s="79" t="str">
        <f>VLOOKUP(A399,'PAI 2025 GPS rempl2)'!$A$4:$V$504,15,0)</f>
        <v>Enviar proyecto de resolución al Grupo de Regulación para revisión. (Correo electrónico de remisión y proyecto de acto administrativo / Único entregable)</v>
      </c>
      <c r="I399" s="79">
        <f>VLOOKUP(A399,'PAI 2025 GPS rempl2)'!$A$4:$V$504,17,0)</f>
        <v>1</v>
      </c>
      <c r="J399" s="79" t="str">
        <f>VLOOKUP(A399,'PAI 2025 GPS rempl2)'!$A$4:$V$504,18,0)</f>
        <v>Númerica</v>
      </c>
      <c r="K399" s="159">
        <f>VLOOKUP(A399,'PAI 2025 GPS rempl2)'!$A$4:$V$504,20,0)</f>
        <v>45707</v>
      </c>
      <c r="L399" s="159">
        <f>VLOOKUP(A399,'PAI 2025 GPS rempl2)'!$A$4:$V$504,21,0)</f>
        <v>45721</v>
      </c>
      <c r="M399" s="79" t="str">
        <f>VLOOKUP(A399,'PAI 2025 GPS rempl2)'!$A$4:$V$504,22,0)</f>
        <v>6000-DESPACHO DEL SUPERINTENDENTE DELEGADO PARA EL CONTROL Y VERIFICACIÓN DE REGLAMENTOS TÉCNICOS Y METROLOGÍA LEGAL</v>
      </c>
      <c r="N399" s="79"/>
      <c r="O399" s="79"/>
      <c r="P399" s="79"/>
      <c r="Q399" s="79"/>
      <c r="S399" s="78" t="s">
        <v>1215</v>
      </c>
      <c r="T399" s="78" t="str">
        <f>VLOOKUP(A399,'PAI 2025 GPS rempl2)'!$A$3:$E$505,4,0)</f>
        <v>Actividad propia</v>
      </c>
      <c r="U399" s="79" t="s">
        <v>1517</v>
      </c>
      <c r="V399" s="30">
        <f>VLOOKUP(S399,'PAI 2025 GPS rempl2)'!$E$4:$P$504,12,0)</f>
        <v>10</v>
      </c>
      <c r="W399" s="145" t="e">
        <f>+(V399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00" spans="1:23" x14ac:dyDescent="0.25">
      <c r="A400" s="78" t="s">
        <v>1217</v>
      </c>
      <c r="B400" s="78" t="str">
        <f>VLOOKUP(A400,'PAI 2025 GPS rempl2)'!$A$3:$E$505,4,0)</f>
        <v>Actividad propia</v>
      </c>
      <c r="C400" s="79" t="s">
        <v>1517</v>
      </c>
      <c r="D400" s="79" t="s">
        <v>1528</v>
      </c>
      <c r="E400" s="79" t="s">
        <v>1437</v>
      </c>
      <c r="F400" s="79"/>
      <c r="G400" s="79" t="str">
        <f>VLOOKUP(A400,'PAI 2025 GPS rempl2)'!$E$4:$L$504,8,0)</f>
        <v>N/A</v>
      </c>
      <c r="H400" s="79" t="str">
        <f>VLOOKUP(A400,'PAI 2025 GPS rempl2)'!$A$4:$V$504,15,0)</f>
        <v>Revisar jurídicamente el proyecto de resolución y enviarlo a la dependencia solicitante. (Proyecto de resolución con observaciones y memorando y/o  correo electrónico de remisión a la dependencia solicitante)</v>
      </c>
      <c r="I400" s="79">
        <f>VLOOKUP(A400,'PAI 2025 GPS rempl2)'!$A$4:$V$504,17,0)</f>
        <v>1</v>
      </c>
      <c r="J400" s="79" t="str">
        <f>VLOOKUP(A400,'PAI 2025 GPS rempl2)'!$A$4:$V$504,18,0)</f>
        <v>Númerica</v>
      </c>
      <c r="K400" s="159">
        <f>VLOOKUP(A400,'PAI 2025 GPS rempl2)'!$A$4:$V$504,20,0)</f>
        <v>45722</v>
      </c>
      <c r="L400" s="159">
        <f>VLOOKUP(A400,'PAI 2025 GPS rempl2)'!$A$4:$V$504,21,0)</f>
        <v>45736</v>
      </c>
      <c r="M400" s="79" t="str">
        <f>VLOOKUP(A400,'PAI 2025 GPS rempl2)'!$A$4:$V$504,22,0)</f>
        <v>6000-DESPACHO DEL SUPERINTENDENTE DELEGADO PARA EL CONTROL Y VERIFICACIÓN DE REGLAMENTOS TÉCNICOS Y METROLOGÍA LEGAL</v>
      </c>
      <c r="N400" s="79"/>
      <c r="O400" s="79"/>
      <c r="P400" s="79"/>
      <c r="Q400" s="79"/>
      <c r="S400" s="78" t="s">
        <v>1217</v>
      </c>
      <c r="T400" s="78" t="str">
        <f>VLOOKUP(A400,'PAI 2025 GPS rempl2)'!$A$3:$E$505,4,0)</f>
        <v>Actividad propia</v>
      </c>
      <c r="U400" s="79" t="s">
        <v>1517</v>
      </c>
      <c r="V400" s="30">
        <f>VLOOKUP(S400,'PAI 2025 GPS rempl2)'!$E$4:$P$504,12,0)</f>
        <v>10</v>
      </c>
      <c r="W400" s="145" t="e">
        <f>+(V400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01" spans="1:23" x14ac:dyDescent="0.25">
      <c r="A401" s="78" t="s">
        <v>1219</v>
      </c>
      <c r="B401" s="78" t="str">
        <f>VLOOKUP(A401,'PAI 2025 GPS rempl2)'!$A$3:$E$505,4,0)</f>
        <v>Actividad propia</v>
      </c>
      <c r="C401" s="79" t="s">
        <v>1517</v>
      </c>
      <c r="D401" s="79" t="s">
        <v>1528</v>
      </c>
      <c r="E401" s="79" t="s">
        <v>1437</v>
      </c>
      <c r="F401" s="79"/>
      <c r="G401" s="79" t="str">
        <f>VLOOKUP(A401,'PAI 2025 GPS rempl2)'!$E$4:$L$504,8,0)</f>
        <v>N/A</v>
      </c>
      <c r="H401" s="79" t="str">
        <f>VLOOKUP(A401,'PAI 2025 GPS rempl2)'!$A$4:$V$504,15,0)</f>
        <v>Ajustar el proyecto de resolución según los comentarios y remitir al Grupo de Regulación para publicación. (Correo electrónico de remisión y proyecto de acto administrativo ajustado / Único entregable)</v>
      </c>
      <c r="I401" s="79">
        <f>VLOOKUP(A401,'PAI 2025 GPS rempl2)'!$A$4:$V$504,17,0)</f>
        <v>1</v>
      </c>
      <c r="J401" s="79" t="str">
        <f>VLOOKUP(A401,'PAI 2025 GPS rempl2)'!$A$4:$V$504,18,0)</f>
        <v>Númerica</v>
      </c>
      <c r="K401" s="159">
        <f>VLOOKUP(A401,'PAI 2025 GPS rempl2)'!$A$4:$V$504,20,0)</f>
        <v>45737</v>
      </c>
      <c r="L401" s="159">
        <f>VLOOKUP(A401,'PAI 2025 GPS rempl2)'!$A$4:$V$504,21,0)</f>
        <v>45772</v>
      </c>
      <c r="M401" s="79" t="str">
        <f>VLOOKUP(A401,'PAI 2025 GPS rempl2)'!$A$4:$V$504,22,0)</f>
        <v>6000-DESPACHO DEL SUPERINTENDENTE DELEGADO PARA EL CONTROL Y VERIFICACIÓN DE REGLAMENTOS TÉCNICOS Y METROLOGÍA LEGAL</v>
      </c>
      <c r="N401" s="79"/>
      <c r="O401" s="79"/>
      <c r="P401" s="79"/>
      <c r="Q401" s="79"/>
      <c r="S401" s="78" t="s">
        <v>1219</v>
      </c>
      <c r="T401" s="78" t="str">
        <f>VLOOKUP(A401,'PAI 2025 GPS rempl2)'!$A$3:$E$505,4,0)</f>
        <v>Actividad propia</v>
      </c>
      <c r="U401" s="79" t="s">
        <v>1517</v>
      </c>
      <c r="V401" s="30">
        <f>VLOOKUP(S401,'PAI 2025 GPS rempl2)'!$E$4:$P$504,12,0)</f>
        <v>10</v>
      </c>
      <c r="W401" s="145" t="e">
        <f>+(V401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02" spans="1:23" x14ac:dyDescent="0.25">
      <c r="A402" s="78" t="s">
        <v>1220</v>
      </c>
      <c r="B402" s="78" t="str">
        <f>VLOOKUP(A402,'PAI 2025 GPS rempl2)'!$A$3:$E$505,4,0)</f>
        <v>Actividad propia</v>
      </c>
      <c r="C402" s="79" t="s">
        <v>1517</v>
      </c>
      <c r="D402" s="79" t="s">
        <v>1528</v>
      </c>
      <c r="E402" s="79" t="s">
        <v>1437</v>
      </c>
      <c r="F402" s="79"/>
      <c r="G402" s="79" t="str">
        <f>VLOOKUP(A402,'PAI 2025 GPS rempl2)'!$E$4:$L$504,8,0)</f>
        <v>N/A</v>
      </c>
      <c r="H402" s="79" t="str">
        <f>VLOOKUP(A402,'PAI 2025 GPS rempl2)'!$A$4:$V$504,15,0)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I402" s="79">
        <f>VLOOKUP(A402,'PAI 2025 GPS rempl2)'!$A$4:$V$504,17,0)</f>
        <v>1</v>
      </c>
      <c r="J402" s="79" t="str">
        <f>VLOOKUP(A402,'PAI 2025 GPS rempl2)'!$A$4:$V$504,18,0)</f>
        <v>Númerica</v>
      </c>
      <c r="K402" s="159">
        <f>VLOOKUP(A402,'PAI 2025 GPS rempl2)'!$A$4:$V$504,20,0)</f>
        <v>45803</v>
      </c>
      <c r="L402" s="159">
        <f>VLOOKUP(A402,'PAI 2025 GPS rempl2)'!$A$4:$V$504,21,0)</f>
        <v>45856</v>
      </c>
      <c r="M402" s="79" t="str">
        <f>VLOOKUP(A402,'PAI 2025 GPS rempl2)'!$A$4:$V$504,22,0)</f>
        <v>6000-DESPACHO DEL SUPERINTENDENTE DELEGADO PARA EL CONTROL Y VERIFICACIÓN DE REGLAMENTOS TÉCNICOS Y METROLOGÍA LEGAL</v>
      </c>
      <c r="N402" s="79"/>
      <c r="O402" s="79"/>
      <c r="P402" s="79"/>
      <c r="Q402" s="79"/>
      <c r="S402" s="78" t="s">
        <v>1220</v>
      </c>
      <c r="T402" s="78" t="str">
        <f>VLOOKUP(A402,'PAI 2025 GPS rempl2)'!$A$3:$E$505,4,0)</f>
        <v>Actividad propia</v>
      </c>
      <c r="U402" s="79" t="s">
        <v>1517</v>
      </c>
      <c r="V402" s="30">
        <f>VLOOKUP(S402,'PAI 2025 GPS rempl2)'!$E$4:$P$504,12,0)</f>
        <v>10</v>
      </c>
      <c r="W402" s="145" t="e">
        <f>+(V402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03" spans="1:23" x14ac:dyDescent="0.25">
      <c r="A403" s="78" t="s">
        <v>1221</v>
      </c>
      <c r="B403" s="78" t="str">
        <f>VLOOKUP(A403,'PAI 2025 GPS rempl2)'!$A$3:$E$505,4,0)</f>
        <v>Actividad propia</v>
      </c>
      <c r="C403" s="79" t="s">
        <v>1517</v>
      </c>
      <c r="D403" s="79" t="s">
        <v>1528</v>
      </c>
      <c r="E403" s="79" t="s">
        <v>1437</v>
      </c>
      <c r="F403" s="79"/>
      <c r="G403" s="79" t="str">
        <f>VLOOKUP(A403,'PAI 2025 GPS rempl2)'!$E$4:$L$504,8,0)</f>
        <v>N/A</v>
      </c>
      <c r="H403" s="79" t="str">
        <f>VLOOKUP(A403,'PAI 2025 GPS rempl2)'!$A$4:$V$504,15,0)</f>
        <v>Remitir el proyecto de acto administrativo a la Dirección de Regulación del Ministerio de Comercio, Industria y Turismo para obtener concepto previo. (correo electrónico de remisión (o memo de traslado) y proyecto de acto administrativo  / Único entregable)</v>
      </c>
      <c r="I403" s="79">
        <f>VLOOKUP(A403,'PAI 2025 GPS rempl2)'!$A$4:$V$504,17,0)</f>
        <v>1</v>
      </c>
      <c r="J403" s="79" t="str">
        <f>VLOOKUP(A403,'PAI 2025 GPS rempl2)'!$A$4:$V$504,18,0)</f>
        <v>Númerica</v>
      </c>
      <c r="K403" s="159">
        <f>VLOOKUP(A403,'PAI 2025 GPS rempl2)'!$A$4:$V$504,20,0)</f>
        <v>45859</v>
      </c>
      <c r="L403" s="159">
        <f>VLOOKUP(A403,'PAI 2025 GPS rempl2)'!$A$4:$V$504,21,0)</f>
        <v>45884</v>
      </c>
      <c r="M403" s="79" t="str">
        <f>VLOOKUP(A403,'PAI 2025 GPS rempl2)'!$A$4:$V$504,22,0)</f>
        <v>6000-DESPACHO DEL SUPERINTENDENTE DELEGADO PARA EL CONTROL Y VERIFICACIÓN DE REGLAMENTOS TÉCNICOS Y METROLOGÍA LEGAL</v>
      </c>
      <c r="N403" s="79"/>
      <c r="O403" s="79"/>
      <c r="P403" s="79"/>
      <c r="Q403" s="79"/>
      <c r="S403" s="78" t="s">
        <v>1221</v>
      </c>
      <c r="T403" s="78" t="str">
        <f>VLOOKUP(A403,'PAI 2025 GPS rempl2)'!$A$3:$E$505,4,0)</f>
        <v>Actividad propia</v>
      </c>
      <c r="U403" s="79" t="s">
        <v>1517</v>
      </c>
      <c r="V403" s="30">
        <f>VLOOKUP(S403,'PAI 2025 GPS rempl2)'!$E$4:$P$504,12,0)</f>
        <v>10</v>
      </c>
      <c r="W403" s="145" t="e">
        <f>+(V403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04" spans="1:23" x14ac:dyDescent="0.25">
      <c r="A404" s="78" t="s">
        <v>1222</v>
      </c>
      <c r="B404" s="78" t="str">
        <f>VLOOKUP(A404,'PAI 2025 GPS rempl2)'!$A$3:$E$505,4,0)</f>
        <v>Actividad propia</v>
      </c>
      <c r="C404" s="79" t="s">
        <v>1517</v>
      </c>
      <c r="D404" s="79" t="s">
        <v>1528</v>
      </c>
      <c r="E404" s="79" t="s">
        <v>1437</v>
      </c>
      <c r="F404" s="79"/>
      <c r="G404" s="79" t="str">
        <f>VLOOKUP(A404,'PAI 2025 GPS rempl2)'!$E$4:$L$504,8,0)</f>
        <v>N/A</v>
      </c>
      <c r="H404" s="79" t="str">
        <f>VLOOKUP(A404,'PAI 2025 GPS rempl2)'!$A$4:$V$504,15,0)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I404" s="79">
        <f>VLOOKUP(A404,'PAI 2025 GPS rempl2)'!$A$4:$V$504,17,0)</f>
        <v>1</v>
      </c>
      <c r="J404" s="79" t="str">
        <f>VLOOKUP(A404,'PAI 2025 GPS rempl2)'!$A$4:$V$504,18,0)</f>
        <v>Númerica</v>
      </c>
      <c r="K404" s="159">
        <f>VLOOKUP(A404,'PAI 2025 GPS rempl2)'!$A$4:$V$504,20,0)</f>
        <v>45901</v>
      </c>
      <c r="L404" s="159">
        <f>VLOOKUP(A404,'PAI 2025 GPS rempl2)'!$A$4:$V$504,21,0)</f>
        <v>45933</v>
      </c>
      <c r="M404" s="79" t="str">
        <f>VLOOKUP(A404,'PAI 2025 GPS rempl2)'!$A$4:$V$504,22,0)</f>
        <v>6000-DESPACHO DEL SUPERINTENDENTE DELEGADO PARA EL CONTROL Y VERIFICACIÓN DE REGLAMENTOS TÉCNICOS Y METROLOGÍA LEGAL</v>
      </c>
      <c r="N404" s="79"/>
      <c r="O404" s="79"/>
      <c r="P404" s="79"/>
      <c r="Q404" s="79"/>
      <c r="S404" s="78" t="s">
        <v>1222</v>
      </c>
      <c r="T404" s="78" t="str">
        <f>VLOOKUP(A404,'PAI 2025 GPS rempl2)'!$A$3:$E$505,4,0)</f>
        <v>Actividad propia</v>
      </c>
      <c r="U404" s="79" t="s">
        <v>1517</v>
      </c>
      <c r="V404" s="30">
        <f>VLOOKUP(S404,'PAI 2025 GPS rempl2)'!$E$4:$P$504,12,0)</f>
        <v>25</v>
      </c>
      <c r="W404" s="145" t="e">
        <f>+(V404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05" spans="1:23" x14ac:dyDescent="0.25">
      <c r="A405" s="78" t="s">
        <v>1223</v>
      </c>
      <c r="B405" s="78" t="str">
        <f>VLOOKUP(A405,'PAI 2025 GPS rempl2)'!$A$3:$E$505,4,0)</f>
        <v>Actividad propia</v>
      </c>
      <c r="C405" s="79" t="s">
        <v>1517</v>
      </c>
      <c r="D405" s="79" t="s">
        <v>1528</v>
      </c>
      <c r="E405" s="79" t="s">
        <v>1437</v>
      </c>
      <c r="F405" s="79"/>
      <c r="G405" s="79" t="str">
        <f>VLOOKUP(A405,'PAI 2025 GPS rempl2)'!$E$4:$L$504,8,0)</f>
        <v>N/A</v>
      </c>
      <c r="H405" s="79" t="str">
        <f>VLOOKUP(A405,'PAI 2025 GPS rempl2)'!$A$4:$V$504,15,0)</f>
        <v>Remitir el proyecto de acto administrativo a abogacía de la competencia. (correo electrónico de remisión (o memo de traslado) y proyecto de acto administrativo  / Único entregable)</v>
      </c>
      <c r="I405" s="79">
        <f>VLOOKUP(A405,'PAI 2025 GPS rempl2)'!$A$4:$V$504,17,0)</f>
        <v>1</v>
      </c>
      <c r="J405" s="79" t="str">
        <f>VLOOKUP(A405,'PAI 2025 GPS rempl2)'!$A$4:$V$504,18,0)</f>
        <v>Númerica</v>
      </c>
      <c r="K405" s="159">
        <f>VLOOKUP(A405,'PAI 2025 GPS rempl2)'!$A$4:$V$504,20,0)</f>
        <v>45936</v>
      </c>
      <c r="L405" s="159">
        <f>VLOOKUP(A405,'PAI 2025 GPS rempl2)'!$A$4:$V$504,21,0)</f>
        <v>45961</v>
      </c>
      <c r="M405" s="79" t="str">
        <f>VLOOKUP(A405,'PAI 2025 GPS rempl2)'!$A$4:$V$504,22,0)</f>
        <v>6000-DESPACHO DEL SUPERINTENDENTE DELEGADO PARA EL CONTROL Y VERIFICACIÓN DE REGLAMENTOS TÉCNICOS Y METROLOGÍA LEGAL</v>
      </c>
      <c r="N405" s="79"/>
      <c r="O405" s="79"/>
      <c r="P405" s="79"/>
      <c r="Q405" s="79"/>
      <c r="S405" s="78" t="s">
        <v>1223</v>
      </c>
      <c r="T405" s="78" t="str">
        <f>VLOOKUP(A405,'PAI 2025 GPS rempl2)'!$A$3:$E$505,4,0)</f>
        <v>Actividad propia</v>
      </c>
      <c r="U405" s="79" t="s">
        <v>1517</v>
      </c>
      <c r="V405" s="30">
        <f>VLOOKUP(S405,'PAI 2025 GPS rempl2)'!$E$4:$P$504,12,0)</f>
        <v>25</v>
      </c>
      <c r="W405" s="145" t="e">
        <f>+(V405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06" spans="1:23" x14ac:dyDescent="0.25">
      <c r="A406" s="78" t="s">
        <v>1224</v>
      </c>
      <c r="B406" s="78" t="str">
        <f>VLOOKUP(A406,'PAI 2025 GPS rempl2)'!$A$3:$E$505,4,0)</f>
        <v>Producto</v>
      </c>
      <c r="C406" s="79" t="s">
        <v>1517</v>
      </c>
      <c r="D406" s="79" t="s">
        <v>1528</v>
      </c>
      <c r="E406" s="79" t="s">
        <v>1437</v>
      </c>
      <c r="F406" s="79" t="s">
        <v>10</v>
      </c>
      <c r="G406" s="79" t="str">
        <f>VLOOKUP(A406,'PAI 2025 GPS rempl2)'!$E$4:$L$504,8,0)</f>
        <v>C-3503-0200-0016-40401c</v>
      </c>
      <c r="H406" s="79" t="str">
        <f>VLOOKUP(A406,'PAI 2025 GPS rempl2)'!$A$4:$V$504,15,0)</f>
        <v>Análisis de Impacto Normativo -AIN Ex post del Reglamento Técnico Metrológico aplicable a Preempacados. Etapas 5 a 6, elaborado y enviado al Grupo de Trabajo de Regulación (Documento de Análisis de Impacto Normativo -AIN Ex post del Reglamento Técnico Metrológico aplicable a Preempacados  Etapas 5 a 6 y correo o memorando de envío)</v>
      </c>
      <c r="I406" s="79">
        <f>VLOOKUP(A406,'PAI 2025 GPS rempl2)'!$A$4:$V$504,17,0)</f>
        <v>1</v>
      </c>
      <c r="J406" s="79" t="str">
        <f>VLOOKUP(A406,'PAI 2025 GPS rempl2)'!$A$4:$V$504,18,0)</f>
        <v>Númerica</v>
      </c>
      <c r="K406" s="159">
        <f>VLOOKUP(A406,'PAI 2025 GPS rempl2)'!$A$4:$V$504,20,0)</f>
        <v>45839</v>
      </c>
      <c r="L406" s="159">
        <f>VLOOKUP(A406,'PAI 2025 GPS rempl2)'!$A$4:$V$504,21,0)</f>
        <v>46003</v>
      </c>
      <c r="M406" s="79" t="str">
        <f>VLOOKUP(A406,'PAI 2025 GPS rempl2)'!$A$4:$V$504,22,0)</f>
        <v>6000-DESPACHO DEL SUPERINTENDENTE DELEGADO PARA EL CONTROL Y VERIFICACIÓN DE REGLAMENTOS TÉCNICOS Y METROLOGÍA LEGAL</v>
      </c>
      <c r="N406" s="79" t="s">
        <v>1394</v>
      </c>
      <c r="O406" s="79" t="s">
        <v>1395</v>
      </c>
      <c r="P406" s="79" t="s">
        <v>1563</v>
      </c>
      <c r="Q406" s="79" t="s">
        <v>1736</v>
      </c>
      <c r="S406" s="78" t="s">
        <v>1224</v>
      </c>
      <c r="T406" s="78" t="str">
        <f>VLOOKUP(A406,'PAI 2025 GPS rempl2)'!$A$3:$E$505,4,0)</f>
        <v>Producto</v>
      </c>
      <c r="U406" s="79" t="s">
        <v>1517</v>
      </c>
      <c r="V406" s="30">
        <f>VLOOKUP(S406,'PAI 2025 GPS rempl2)'!$E$4:$P$504,12,0)</f>
        <v>14</v>
      </c>
      <c r="W406" s="143">
        <f>(V406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0.62780269058295968</v>
      </c>
    </row>
    <row r="407" spans="1:23" x14ac:dyDescent="0.25">
      <c r="A407" s="78" t="s">
        <v>1225</v>
      </c>
      <c r="B407" s="78" t="str">
        <f>VLOOKUP(A407,'PAI 2025 GPS rempl2)'!$A$3:$E$505,4,0)</f>
        <v>Actividad propia</v>
      </c>
      <c r="C407" s="79" t="s">
        <v>1517</v>
      </c>
      <c r="D407" s="79" t="s">
        <v>1528</v>
      </c>
      <c r="E407" s="79" t="s">
        <v>1437</v>
      </c>
      <c r="F407" s="79"/>
      <c r="G407" s="79" t="str">
        <f>VLOOKUP(A407,'PAI 2025 GPS rempl2)'!$E$4:$L$504,8,0)</f>
        <v>N/A</v>
      </c>
      <c r="H407" s="79" t="str">
        <f>VLOOKUP(A407,'PAI 2025 GPS rempl2)'!$A$4:$V$504,15,0)</f>
        <v>Elaborar y enviar al Grupo de Trabajo de Regulación el documento que contenga la información correspondiente a los pasos 5 al 6 de la guía de evaluación ex post del DNP. (Documento con los pasos del 5 al 6  y correo electrónico de remisión al Grupo de Trabajo de Regulación / Único entregable)</v>
      </c>
      <c r="I407" s="79">
        <f>VLOOKUP(A407,'PAI 2025 GPS rempl2)'!$A$4:$V$504,17,0)</f>
        <v>1</v>
      </c>
      <c r="J407" s="79" t="str">
        <f>VLOOKUP(A407,'PAI 2025 GPS rempl2)'!$A$4:$V$504,18,0)</f>
        <v>Númerica</v>
      </c>
      <c r="K407" s="159">
        <f>VLOOKUP(A407,'PAI 2025 GPS rempl2)'!$A$4:$V$504,20,0)</f>
        <v>45839</v>
      </c>
      <c r="L407" s="159">
        <f>VLOOKUP(A407,'PAI 2025 GPS rempl2)'!$A$4:$V$504,21,0)</f>
        <v>45960</v>
      </c>
      <c r="M407" s="79" t="str">
        <f>VLOOKUP(A407,'PAI 2025 GPS rempl2)'!$A$4:$V$504,22,0)</f>
        <v>6000-DESPACHO DEL SUPERINTENDENTE DELEGADO PARA EL CONTROL Y VERIFICACIÓN DE REGLAMENTOS TÉCNICOS Y METROLOGÍA LEGAL</v>
      </c>
      <c r="N407" s="79"/>
      <c r="O407" s="79"/>
      <c r="P407" s="79"/>
      <c r="Q407" s="79"/>
      <c r="S407" s="78" t="s">
        <v>1225</v>
      </c>
      <c r="T407" s="78" t="str">
        <f>VLOOKUP(A407,'PAI 2025 GPS rempl2)'!$A$3:$E$505,4,0)</f>
        <v>Actividad propia</v>
      </c>
      <c r="U407" s="79" t="s">
        <v>1517</v>
      </c>
      <c r="V407" s="30">
        <f>VLOOKUP(S407,'PAI 2025 GPS rempl2)'!$E$4:$P$504,12,0)</f>
        <v>20</v>
      </c>
      <c r="W407" s="145" t="e">
        <f>+(V407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08" spans="1:23" x14ac:dyDescent="0.25">
      <c r="A408" s="78" t="s">
        <v>1227</v>
      </c>
      <c r="B408" s="78" t="str">
        <f>VLOOKUP(A408,'PAI 2025 GPS rempl2)'!$A$3:$E$505,4,0)</f>
        <v>Actividad propia</v>
      </c>
      <c r="C408" s="79" t="s">
        <v>1517</v>
      </c>
      <c r="D408" s="79" t="s">
        <v>1528</v>
      </c>
      <c r="E408" s="79" t="s">
        <v>1437</v>
      </c>
      <c r="F408" s="79"/>
      <c r="G408" s="79" t="str">
        <f>VLOOKUP(A408,'PAI 2025 GPS rempl2)'!$E$4:$L$504,8,0)</f>
        <v>N/A</v>
      </c>
      <c r="H408" s="79" t="str">
        <f>VLOOKUP(A408,'PAI 2025 GPS rempl2)'!$A$4:$V$504,15,0)</f>
        <v>Revisar jurídicamente el documento de los pasos 5 al 6 y enviarlo a la dependencia solicitante. (Documento de los pasos 5 al 6 con observaciones y correo electrónico de remisión a la dependencia solicitante / Único entregable)</v>
      </c>
      <c r="I408" s="79">
        <f>VLOOKUP(A408,'PAI 2025 GPS rempl2)'!$A$4:$V$504,17,0)</f>
        <v>1</v>
      </c>
      <c r="J408" s="79" t="str">
        <f>VLOOKUP(A408,'PAI 2025 GPS rempl2)'!$A$4:$V$504,18,0)</f>
        <v>Númerica</v>
      </c>
      <c r="K408" s="159">
        <f>VLOOKUP(A408,'PAI 2025 GPS rempl2)'!$A$4:$V$504,20,0)</f>
        <v>45965</v>
      </c>
      <c r="L408" s="159">
        <f>VLOOKUP(A408,'PAI 2025 GPS rempl2)'!$A$4:$V$504,21,0)</f>
        <v>45982</v>
      </c>
      <c r="M408" s="79" t="str">
        <f>VLOOKUP(A408,'PAI 2025 GPS rempl2)'!$A$4:$V$504,22,0)</f>
        <v>6000-DESPACHO DEL SUPERINTENDENTE DELEGADO PARA EL CONTROL Y VERIFICACIÓN DE REGLAMENTOS TÉCNICOS Y METROLOGÍA LEGAL</v>
      </c>
      <c r="N408" s="79"/>
      <c r="O408" s="79"/>
      <c r="P408" s="79"/>
      <c r="Q408" s="79"/>
      <c r="S408" s="78" t="s">
        <v>1227</v>
      </c>
      <c r="T408" s="78" t="str">
        <f>VLOOKUP(A408,'PAI 2025 GPS rempl2)'!$A$3:$E$505,4,0)</f>
        <v>Actividad propia</v>
      </c>
      <c r="U408" s="79" t="s">
        <v>1517</v>
      </c>
      <c r="V408" s="30">
        <f>VLOOKUP(S408,'PAI 2025 GPS rempl2)'!$E$4:$P$504,12,0)</f>
        <v>30</v>
      </c>
      <c r="W408" s="145" t="e">
        <f>+(V408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09" spans="1:23" x14ac:dyDescent="0.25">
      <c r="A409" s="78" t="s">
        <v>1229</v>
      </c>
      <c r="B409" s="78" t="str">
        <f>VLOOKUP(A409,'PAI 2025 GPS rempl2)'!$A$3:$E$505,4,0)</f>
        <v>Actividad propia</v>
      </c>
      <c r="C409" s="79" t="s">
        <v>1517</v>
      </c>
      <c r="D409" s="79" t="s">
        <v>1528</v>
      </c>
      <c r="E409" s="79" t="s">
        <v>1437</v>
      </c>
      <c r="F409" s="79"/>
      <c r="G409" s="79" t="str">
        <f>VLOOKUP(A409,'PAI 2025 GPS rempl2)'!$E$4:$L$504,8,0)</f>
        <v>N/A</v>
      </c>
      <c r="H409" s="79" t="str">
        <f>VLOOKUP(A409,'PAI 2025 GPS rempl2)'!$A$4:$V$504,15,0)</f>
        <v>Ajustar el documento de los pasos 5 al 6  y remitirlo al Grupo de Trabajo de Regulación.  (Documento  de los pasos 5 al 6  ajustado y correo electrónico de remisión  al Grupo de Trabajo de Regulación / Único entregable)</v>
      </c>
      <c r="I409" s="79">
        <f>VLOOKUP(A409,'PAI 2025 GPS rempl2)'!$A$4:$V$504,17,0)</f>
        <v>1</v>
      </c>
      <c r="J409" s="79" t="str">
        <f>VLOOKUP(A409,'PAI 2025 GPS rempl2)'!$A$4:$V$504,18,0)</f>
        <v>Númerica</v>
      </c>
      <c r="K409" s="159">
        <f>VLOOKUP(A409,'PAI 2025 GPS rempl2)'!$A$4:$V$504,20,0)</f>
        <v>45985</v>
      </c>
      <c r="L409" s="159">
        <f>VLOOKUP(A409,'PAI 2025 GPS rempl2)'!$A$4:$V$504,21,0)</f>
        <v>46003</v>
      </c>
      <c r="M409" s="79" t="str">
        <f>VLOOKUP(A409,'PAI 2025 GPS rempl2)'!$A$4:$V$504,22,0)</f>
        <v>6000-DESPACHO DEL SUPERINTENDENTE DELEGADO PARA EL CONTROL Y VERIFICACIÓN DE REGLAMENTOS TÉCNICOS Y METROLOGÍA LEGAL</v>
      </c>
      <c r="N409" s="79"/>
      <c r="O409" s="79"/>
      <c r="P409" s="79"/>
      <c r="Q409" s="79"/>
      <c r="S409" s="78" t="s">
        <v>1229</v>
      </c>
      <c r="T409" s="78" t="str">
        <f>VLOOKUP(A409,'PAI 2025 GPS rempl2)'!$A$3:$E$505,4,0)</f>
        <v>Actividad propia</v>
      </c>
      <c r="U409" s="79" t="s">
        <v>1517</v>
      </c>
      <c r="V409" s="30">
        <f>VLOOKUP(S409,'PAI 2025 GPS rempl2)'!$E$4:$P$504,12,0)</f>
        <v>50</v>
      </c>
      <c r="W409" s="145" t="e">
        <f>+(V409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10" spans="1:23" x14ac:dyDescent="0.25">
      <c r="A410" s="78" t="s">
        <v>1231</v>
      </c>
      <c r="B410" s="78" t="str">
        <f>VLOOKUP(A410,'PAI 2025 GPS rempl2)'!$A$3:$E$505,4,0)</f>
        <v>Producto</v>
      </c>
      <c r="C410" s="79" t="s">
        <v>1517</v>
      </c>
      <c r="D410" s="79" t="s">
        <v>1528</v>
      </c>
      <c r="E410" s="79" t="s">
        <v>1437</v>
      </c>
      <c r="F410" s="79" t="s">
        <v>10</v>
      </c>
      <c r="G410" s="79" t="str">
        <f>VLOOKUP(A410,'PAI 2025 GPS rempl2)'!$E$4:$L$504,8,0)</f>
        <v>C-3503-0200-0016-40401c</v>
      </c>
      <c r="H410" s="79" t="str">
        <f>VLOOKUP(A410,'PAI 2025 GPS rempl2)'!$A$4:$V$504,15,0)</f>
        <v>Análisis de Impacto Normativo -AIN ex ante de Cinemómetros elaborado y enviado al Grupo de Regulación (Memorando de remisión -correo electrónico de remisión y documento de definición de problema ajustado / Formato Matriz comentarios  Único entregable)</v>
      </c>
      <c r="I410" s="79">
        <f>VLOOKUP(A410,'PAI 2025 GPS rempl2)'!$A$4:$V$504,17,0)</f>
        <v>1</v>
      </c>
      <c r="J410" s="79" t="str">
        <f>VLOOKUP(A410,'PAI 2025 GPS rempl2)'!$A$4:$V$504,18,0)</f>
        <v>Númerica</v>
      </c>
      <c r="K410" s="159">
        <f>VLOOKUP(A410,'PAI 2025 GPS rempl2)'!$A$4:$V$504,20,0)</f>
        <v>45726</v>
      </c>
      <c r="L410" s="159">
        <f>VLOOKUP(A410,'PAI 2025 GPS rempl2)'!$A$4:$V$504,21,0)</f>
        <v>45968</v>
      </c>
      <c r="M410" s="79" t="str">
        <f>VLOOKUP(A410,'PAI 2025 GPS rempl2)'!$A$4:$V$504,22,0)</f>
        <v>6000-DESPACHO DEL SUPERINTENDENTE DELEGADO PARA EL CONTROL Y VERIFICACIÓN DE REGLAMENTOS TÉCNICOS Y METROLOGÍA LEGAL</v>
      </c>
      <c r="N410" s="79" t="s">
        <v>1394</v>
      </c>
      <c r="O410" s="79" t="s">
        <v>1395</v>
      </c>
      <c r="P410" s="79" t="s">
        <v>1563</v>
      </c>
      <c r="Q410" s="79" t="s">
        <v>1736</v>
      </c>
      <c r="S410" s="78" t="s">
        <v>1231</v>
      </c>
      <c r="T410" s="78" t="str">
        <f>VLOOKUP(A410,'PAI 2025 GPS rempl2)'!$A$3:$E$505,4,0)</f>
        <v>Producto</v>
      </c>
      <c r="U410" s="79" t="s">
        <v>1517</v>
      </c>
      <c r="V410" s="30">
        <f>VLOOKUP(S410,'PAI 2025 GPS rempl2)'!$E$4:$P$504,12,0)</f>
        <v>16</v>
      </c>
      <c r="W410" s="143">
        <f>(V410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0.71748878923766812</v>
      </c>
    </row>
    <row r="411" spans="1:23" x14ac:dyDescent="0.25">
      <c r="A411" s="78" t="s">
        <v>1232</v>
      </c>
      <c r="B411" s="78" t="str">
        <f>VLOOKUP(A411,'PAI 2025 GPS rempl2)'!$A$3:$E$505,4,0)</f>
        <v>Actividad propia</v>
      </c>
      <c r="C411" s="79" t="s">
        <v>1517</v>
      </c>
      <c r="D411" s="79" t="s">
        <v>1528</v>
      </c>
      <c r="E411" s="79" t="s">
        <v>1437</v>
      </c>
      <c r="F411" s="79"/>
      <c r="G411" s="79" t="str">
        <f>VLOOKUP(A411,'PAI 2025 GPS rempl2)'!$E$4:$L$504,8,0)</f>
        <v>N/A</v>
      </c>
      <c r="H411" s="79" t="str">
        <f>VLOOKUP(A411,'PAI 2025 GPS rempl2)'!$A$4:$V$504,15,0)</f>
        <v>Elaborar y enviar al Grupo de Trabajo de Regulación el documento de definición del problema. (Documento de definición del problema y correo electrónico de remisión al Grupo de Trabajo de Regulación / Único entregable)</v>
      </c>
      <c r="I411" s="79">
        <f>VLOOKUP(A411,'PAI 2025 GPS rempl2)'!$A$4:$V$504,17,0)</f>
        <v>1</v>
      </c>
      <c r="J411" s="79" t="str">
        <f>VLOOKUP(A411,'PAI 2025 GPS rempl2)'!$A$4:$V$504,18,0)</f>
        <v>Númerica</v>
      </c>
      <c r="K411" s="159">
        <f>VLOOKUP(A411,'PAI 2025 GPS rempl2)'!$A$4:$V$504,20,0)</f>
        <v>45726</v>
      </c>
      <c r="L411" s="159">
        <f>VLOOKUP(A411,'PAI 2025 GPS rempl2)'!$A$4:$V$504,21,0)</f>
        <v>45912</v>
      </c>
      <c r="M411" s="79" t="str">
        <f>VLOOKUP(A411,'PAI 2025 GPS rempl2)'!$A$4:$V$504,22,0)</f>
        <v>6000-DESPACHO DEL SUPERINTENDENTE DELEGADO PARA EL CONTROL Y VERIFICACIÓN DE REGLAMENTOS TÉCNICOS Y METROLOGÍA LEGAL</v>
      </c>
      <c r="N411" s="79"/>
      <c r="O411" s="79"/>
      <c r="P411" s="79"/>
      <c r="Q411" s="79"/>
      <c r="S411" s="78" t="s">
        <v>1232</v>
      </c>
      <c r="T411" s="78" t="str">
        <f>VLOOKUP(A411,'PAI 2025 GPS rempl2)'!$A$3:$E$505,4,0)</f>
        <v>Actividad propia</v>
      </c>
      <c r="U411" s="79" t="s">
        <v>1517</v>
      </c>
      <c r="V411" s="30">
        <f>VLOOKUP(S411,'PAI 2025 GPS rempl2)'!$E$4:$P$504,12,0)</f>
        <v>20</v>
      </c>
      <c r="W411" s="145" t="e">
        <f>+(V411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12" spans="1:23" x14ac:dyDescent="0.25">
      <c r="A412" s="78" t="s">
        <v>1234</v>
      </c>
      <c r="B412" s="78" t="str">
        <f>VLOOKUP(A412,'PAI 2025 GPS rempl2)'!$A$3:$E$505,4,0)</f>
        <v>Actividad propia</v>
      </c>
      <c r="C412" s="79" t="s">
        <v>1517</v>
      </c>
      <c r="D412" s="79" t="s">
        <v>1528</v>
      </c>
      <c r="E412" s="79" t="s">
        <v>1437</v>
      </c>
      <c r="F412" s="79"/>
      <c r="G412" s="79" t="str">
        <f>VLOOKUP(A412,'PAI 2025 GPS rempl2)'!$E$4:$L$504,8,0)</f>
        <v>N/A</v>
      </c>
      <c r="H412" s="79" t="str">
        <f>VLOOKUP(A412,'PAI 2025 GPS rempl2)'!$A$4:$V$504,15,0)</f>
        <v>Revisar jurídicamente el documento de definición del problema y enviarlo a la dependencia solicitante. (Documento de definición del problema con observaciones y correo electrónico de remisión a la dependencia solicitante / Único entregable)</v>
      </c>
      <c r="I412" s="79">
        <f>VLOOKUP(A412,'PAI 2025 GPS rempl2)'!$A$4:$V$504,17,0)</f>
        <v>1</v>
      </c>
      <c r="J412" s="79" t="str">
        <f>VLOOKUP(A412,'PAI 2025 GPS rempl2)'!$A$4:$V$504,18,0)</f>
        <v>Númerica</v>
      </c>
      <c r="K412" s="159">
        <f>VLOOKUP(A412,'PAI 2025 GPS rempl2)'!$A$4:$V$504,20,0)</f>
        <v>45901</v>
      </c>
      <c r="L412" s="159">
        <f>VLOOKUP(A412,'PAI 2025 GPS rempl2)'!$A$4:$V$504,21,0)</f>
        <v>45926</v>
      </c>
      <c r="M412" s="79" t="str">
        <f>VLOOKUP(A412,'PAI 2025 GPS rempl2)'!$A$4:$V$504,22,0)</f>
        <v>6000-DESPACHO DEL SUPERINTENDENTE DELEGADO PARA EL CONTROL Y VERIFICACIÓN DE REGLAMENTOS TÉCNICOS Y METROLOGÍA LEGAL</v>
      </c>
      <c r="N412" s="79"/>
      <c r="O412" s="79"/>
      <c r="P412" s="79"/>
      <c r="Q412" s="79"/>
      <c r="S412" s="78" t="s">
        <v>1234</v>
      </c>
      <c r="T412" s="78" t="str">
        <f>VLOOKUP(A412,'PAI 2025 GPS rempl2)'!$A$3:$E$505,4,0)</f>
        <v>Actividad propia</v>
      </c>
      <c r="U412" s="79" t="s">
        <v>1517</v>
      </c>
      <c r="V412" s="30">
        <f>VLOOKUP(S412,'PAI 2025 GPS rempl2)'!$E$4:$P$504,12,0)</f>
        <v>20</v>
      </c>
      <c r="W412" s="145" t="e">
        <f>+(V412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13" spans="1:23" x14ac:dyDescent="0.25">
      <c r="A413" s="78" t="s">
        <v>1236</v>
      </c>
      <c r="B413" s="78" t="str">
        <f>VLOOKUP(A413,'PAI 2025 GPS rempl2)'!$A$3:$E$505,4,0)</f>
        <v>Actividad propia</v>
      </c>
      <c r="C413" s="79" t="s">
        <v>1517</v>
      </c>
      <c r="D413" s="79" t="s">
        <v>1528</v>
      </c>
      <c r="E413" s="79" t="s">
        <v>1437</v>
      </c>
      <c r="F413" s="79"/>
      <c r="G413" s="79" t="str">
        <f>VLOOKUP(A413,'PAI 2025 GPS rempl2)'!$E$4:$L$504,8,0)</f>
        <v>N/A</v>
      </c>
      <c r="H413" s="79" t="str">
        <f>VLOOKUP(A413,'PAI 2025 GPS rempl2)'!$A$4:$V$504,15,0)</f>
        <v>Ajustar el documento de definición del problema, remitirlo al Grupo de Trabajo de Regulación y solicitando publicación en la página web de la Entidad.  (Documento de definición del problema ajustado y correo electrónico con solicitud de publicación de remisión  al Grupo de Trabajo de Regulación / Único entregable)</v>
      </c>
      <c r="I413" s="79">
        <f>VLOOKUP(A413,'PAI 2025 GPS rempl2)'!$A$4:$V$504,17,0)</f>
        <v>1</v>
      </c>
      <c r="J413" s="79" t="str">
        <f>VLOOKUP(A413,'PAI 2025 GPS rempl2)'!$A$4:$V$504,18,0)</f>
        <v>Númerica</v>
      </c>
      <c r="K413" s="159">
        <f>VLOOKUP(A413,'PAI 2025 GPS rempl2)'!$A$4:$V$504,20,0)</f>
        <v>45929</v>
      </c>
      <c r="L413" s="159">
        <f>VLOOKUP(A413,'PAI 2025 GPS rempl2)'!$A$4:$V$504,21,0)</f>
        <v>45933</v>
      </c>
      <c r="M413" s="79" t="str">
        <f>VLOOKUP(A413,'PAI 2025 GPS rempl2)'!$A$4:$V$504,22,0)</f>
        <v>6000-DESPACHO DEL SUPERINTENDENTE DELEGADO PARA EL CONTROL Y VERIFICACIÓN DE REGLAMENTOS TÉCNICOS Y METROLOGÍA LEGAL</v>
      </c>
      <c r="N413" s="79"/>
      <c r="O413" s="79"/>
      <c r="P413" s="79"/>
      <c r="Q413" s="79"/>
      <c r="S413" s="78" t="s">
        <v>1236</v>
      </c>
      <c r="T413" s="78" t="str">
        <f>VLOOKUP(A413,'PAI 2025 GPS rempl2)'!$A$3:$E$505,4,0)</f>
        <v>Actividad propia</v>
      </c>
      <c r="U413" s="79" t="s">
        <v>1517</v>
      </c>
      <c r="V413" s="30">
        <f>VLOOKUP(S413,'PAI 2025 GPS rempl2)'!$E$4:$P$504,12,0)</f>
        <v>30</v>
      </c>
      <c r="W413" s="145" t="e">
        <f>+(V413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14" spans="1:23" x14ac:dyDescent="0.25">
      <c r="A414" s="78" t="s">
        <v>1238</v>
      </c>
      <c r="B414" s="78" t="str">
        <f>VLOOKUP(A414,'PAI 2025 GPS rempl2)'!$A$3:$E$505,4,0)</f>
        <v>Actividad propia</v>
      </c>
      <c r="C414" s="79" t="s">
        <v>1517</v>
      </c>
      <c r="D414" s="79" t="s">
        <v>1528</v>
      </c>
      <c r="E414" s="79" t="s">
        <v>1437</v>
      </c>
      <c r="F414" s="79"/>
      <c r="G414" s="79" t="str">
        <f>VLOOKUP(A414,'PAI 2025 GPS rempl2)'!$E$4:$L$504,8,0)</f>
        <v>N/A</v>
      </c>
      <c r="H414" s="79" t="str">
        <f>VLOOKUP(A414,'PAI 2025 GPS rempl2)'!$A$4:$V$504,15,0)</f>
        <v>Analizar los comentarios presentados al documento de definición de problema, ajustar  si es del caso, dar respuesta a los participantes en la consulta y diligenciar la matriz de comentarios dispuesta. Enviar al Grupo de Regulación (Memorando de remisión -correo electrónico de remisión y documento de definición de problema ajustado / Formato Matriz comentarios  Único entregable)</v>
      </c>
      <c r="I414" s="79">
        <f>VLOOKUP(A414,'PAI 2025 GPS rempl2)'!$A$4:$V$504,17,0)</f>
        <v>1</v>
      </c>
      <c r="J414" s="79" t="str">
        <f>VLOOKUP(A414,'PAI 2025 GPS rempl2)'!$A$4:$V$504,18,0)</f>
        <v>Númerica</v>
      </c>
      <c r="K414" s="159">
        <f>VLOOKUP(A414,'PAI 2025 GPS rempl2)'!$A$4:$V$504,20,0)</f>
        <v>45950</v>
      </c>
      <c r="L414" s="159">
        <f>VLOOKUP(A414,'PAI 2025 GPS rempl2)'!$A$4:$V$504,21,0)</f>
        <v>45968</v>
      </c>
      <c r="M414" s="79" t="str">
        <f>VLOOKUP(A414,'PAI 2025 GPS rempl2)'!$A$4:$V$504,22,0)</f>
        <v>6000-DESPACHO DEL SUPERINTENDENTE DELEGADO PARA EL CONTROL Y VERIFICACIÓN DE REGLAMENTOS TÉCNICOS Y METROLOGÍA LEGAL</v>
      </c>
      <c r="N414" s="79"/>
      <c r="O414" s="79"/>
      <c r="P414" s="79"/>
      <c r="Q414" s="79"/>
      <c r="S414" s="78" t="s">
        <v>1238</v>
      </c>
      <c r="T414" s="78" t="str">
        <f>VLOOKUP(A414,'PAI 2025 GPS rempl2)'!$A$3:$E$505,4,0)</f>
        <v>Actividad propia</v>
      </c>
      <c r="U414" s="79" t="s">
        <v>1517</v>
      </c>
      <c r="V414" s="30">
        <f>VLOOKUP(S414,'PAI 2025 GPS rempl2)'!$E$4:$P$504,12,0)</f>
        <v>30</v>
      </c>
      <c r="W414" s="145" t="e">
        <f>+(V414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15" spans="1:23" x14ac:dyDescent="0.25">
      <c r="A415" s="78" t="s">
        <v>1242</v>
      </c>
      <c r="B415" s="78" t="str">
        <f>VLOOKUP(A415,'PAI 2025 GPS rempl2)'!$A$3:$E$505,4,0)</f>
        <v>Producto</v>
      </c>
      <c r="C415" s="79" t="s">
        <v>1517</v>
      </c>
      <c r="D415" s="79" t="s">
        <v>1521</v>
      </c>
      <c r="E415" s="79" t="s">
        <v>614</v>
      </c>
      <c r="F415" s="79" t="s">
        <v>10</v>
      </c>
      <c r="G415" s="79" t="str">
        <f>VLOOKUP(A415,'PAI 2025 GPS rempl2)'!$E$4:$L$504,8,0)</f>
        <v>C-3503-0200-0009-40401c</v>
      </c>
      <c r="H415" s="79" t="str">
        <f>VLOOKUP(A415,'PAI 2025 GPS rempl2)'!$A$4:$V$504,15,0)</f>
        <v>Estrategia de difusión dirigida a actores de la cadena de consumo e instituciones para desarrollar los servicios misionales de la Red Nacional de Protección al Consumidor  y  dar a conocer los derechos y deberes de los consumidores en el territorio nacional,  ejecutada  (Informe seguimiento trimestral)</v>
      </c>
      <c r="I415" s="79">
        <f>VLOOKUP(A415,'PAI 2025 GPS rempl2)'!$A$4:$V$504,17,0)</f>
        <v>100</v>
      </c>
      <c r="J415" s="79" t="str">
        <f>VLOOKUP(A415,'PAI 2025 GPS rempl2)'!$A$4:$V$504,18,0)</f>
        <v>Porcentual</v>
      </c>
      <c r="K415" s="159">
        <f>VLOOKUP(A415,'PAI 2025 GPS rempl2)'!$A$4:$V$504,20,0)</f>
        <v>45670</v>
      </c>
      <c r="L415" s="159">
        <f>VLOOKUP(A415,'PAI 2025 GPS rempl2)'!$A$4:$V$504,21,0)</f>
        <v>46022</v>
      </c>
      <c r="M415" s="79" t="str">
        <f>VLOOKUP(A415,'PAI 2025 GPS rempl2)'!$A$4:$V$504,22,0)</f>
        <v>3000-DESPACHO DEL SUPERINTENDENTE DELEGADO PARA LA PROTECCIÓN DEL CONSUMIDOR;
3003-GRUPO DE TRABAJO DE APOYO A LA RED NACIONAL DE PROTECCIÓN  AL CONSUMIDOR</v>
      </c>
      <c r="N415" s="79" t="s">
        <v>1394</v>
      </c>
      <c r="O415" s="79" t="s">
        <v>1395</v>
      </c>
      <c r="P415" s="79" t="s">
        <v>1564</v>
      </c>
      <c r="Q415" s="79" t="s">
        <v>1489</v>
      </c>
      <c r="S415" s="78" t="s">
        <v>1242</v>
      </c>
      <c r="T415" s="78" t="str">
        <f>VLOOKUP(A415,'PAI 2025 GPS rempl2)'!$A$3:$E$505,4,0)</f>
        <v>Producto</v>
      </c>
      <c r="U415" s="79" t="s">
        <v>1517</v>
      </c>
      <c r="V415" s="30">
        <f>VLOOKUP(S415,'PAI 2025 GPS rempl2)'!$E$4:$P$504,12,0)</f>
        <v>20</v>
      </c>
      <c r="W415" s="143">
        <f>(V415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416" spans="1:23" x14ac:dyDescent="0.25">
      <c r="A416" s="78" t="s">
        <v>1245</v>
      </c>
      <c r="B416" s="78" t="str">
        <f>VLOOKUP(A416,'PAI 2025 GPS rempl2)'!$A$3:$E$505,4,0)</f>
        <v>Actividad propia</v>
      </c>
      <c r="C416" s="79" t="s">
        <v>1517</v>
      </c>
      <c r="D416" s="79" t="s">
        <v>1521</v>
      </c>
      <c r="E416" s="79" t="s">
        <v>614</v>
      </c>
      <c r="F416" s="79"/>
      <c r="G416" s="79" t="str">
        <f>VLOOKUP(A416,'PAI 2025 GPS rempl2)'!$E$4:$L$504,8,0)</f>
        <v>N/A</v>
      </c>
      <c r="H416" s="79" t="str">
        <f>VLOOKUP(A416,'PAI 2025 GPS rempl2)'!$A$4:$V$504,15,0)</f>
        <v>Definir el Plan de difusión (incluye actividades, responsables, fechas y las metas de atenciones, divulgaciones, capacitaciones, sensibilizaciones y campañas .) (Documento Plan de difusión)</v>
      </c>
      <c r="I416" s="79">
        <f>VLOOKUP(A416,'PAI 2025 GPS rempl2)'!$A$4:$V$504,17,0)</f>
        <v>1</v>
      </c>
      <c r="J416" s="79" t="str">
        <f>VLOOKUP(A416,'PAI 2025 GPS rempl2)'!$A$4:$V$504,18,0)</f>
        <v>Númerica</v>
      </c>
      <c r="K416" s="159">
        <f>VLOOKUP(A416,'PAI 2025 GPS rempl2)'!$A$4:$V$504,20,0)</f>
        <v>45670</v>
      </c>
      <c r="L416" s="159">
        <f>VLOOKUP(A416,'PAI 2025 GPS rempl2)'!$A$4:$V$504,21,0)</f>
        <v>45691</v>
      </c>
      <c r="M416" s="79" t="str">
        <f>VLOOKUP(A416,'PAI 2025 GPS rempl2)'!$A$4:$V$504,22,0)</f>
        <v>3003-GRUPO DE TRABAJO DE APOYO A LA RED NACIONAL DE PROTECCIÓN  AL CONSUMIDOR</v>
      </c>
      <c r="N416" s="79"/>
      <c r="O416" s="79"/>
      <c r="P416" s="79"/>
      <c r="Q416" s="79"/>
      <c r="S416" s="78" t="s">
        <v>1245</v>
      </c>
      <c r="T416" s="78" t="str">
        <f>VLOOKUP(A416,'PAI 2025 GPS rempl2)'!$A$3:$E$505,4,0)</f>
        <v>Actividad propia</v>
      </c>
      <c r="U416" s="79" t="s">
        <v>1517</v>
      </c>
      <c r="V416" s="30">
        <f>VLOOKUP(S416,'PAI 2025 GPS rempl2)'!$E$4:$P$504,12,0)</f>
        <v>30</v>
      </c>
      <c r="W416" s="145" t="e">
        <f>+(V416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17" spans="1:23" x14ac:dyDescent="0.25">
      <c r="A417" s="78" t="s">
        <v>1247</v>
      </c>
      <c r="B417" s="78" t="str">
        <f>VLOOKUP(A417,'PAI 2025 GPS rempl2)'!$A$3:$E$505,4,0)</f>
        <v>Actividad sin participación</v>
      </c>
      <c r="C417" s="79" t="s">
        <v>1517</v>
      </c>
      <c r="D417" s="79" t="s">
        <v>1521</v>
      </c>
      <c r="E417" s="79" t="s">
        <v>614</v>
      </c>
      <c r="F417" s="79"/>
      <c r="G417" s="79" t="str">
        <f>VLOOKUP(A417,'PAI 2025 GPS rempl2)'!$E$4:$L$504,8,0)</f>
        <v>N/A</v>
      </c>
      <c r="H417" s="79" t="str">
        <f>VLOOKUP(A417,'PAI 2025 GPS rempl2)'!$A$4:$V$504,15,0)</f>
        <v>Aprobar el Plan de difusión (Plan Estratégico y Cronograma aprobado por el Coordinador de la RNPC Y/o otras áreas participantes de requerirse.)</v>
      </c>
      <c r="I417" s="79">
        <f>VLOOKUP(A417,'PAI 2025 GPS rempl2)'!$A$4:$V$504,17,0)</f>
        <v>1</v>
      </c>
      <c r="J417" s="79" t="str">
        <f>VLOOKUP(A417,'PAI 2025 GPS rempl2)'!$A$4:$V$504,18,0)</f>
        <v>Númerica</v>
      </c>
      <c r="K417" s="159">
        <f>VLOOKUP(A417,'PAI 2025 GPS rempl2)'!$A$4:$V$504,20,0)</f>
        <v>45691</v>
      </c>
      <c r="L417" s="159">
        <f>VLOOKUP(A417,'PAI 2025 GPS rempl2)'!$A$4:$V$504,21,0)</f>
        <v>45716</v>
      </c>
      <c r="M417" s="79" t="str">
        <f>VLOOKUP(A417,'PAI 2025 GPS rempl2)'!$A$4:$V$504,22,0)</f>
        <v>3000-DESPACHO DEL SUPERINTENDENTE DELEGADO PARA LA PROTECCIÓN DEL CONSUMIDOR</v>
      </c>
      <c r="N417" s="79"/>
      <c r="O417" s="79"/>
      <c r="P417" s="79"/>
      <c r="Q417" s="79"/>
      <c r="S417" s="78" t="s">
        <v>1247</v>
      </c>
      <c r="T417" s="78" t="str">
        <f>VLOOKUP(A417,'PAI 2025 GPS rempl2)'!$A$3:$E$505,4,0)</f>
        <v>Actividad sin participación</v>
      </c>
      <c r="U417" s="79" t="s">
        <v>1517</v>
      </c>
      <c r="V417" s="30">
        <f>VLOOKUP(S417,'PAI 2025 GPS rempl2)'!$E$4:$P$504,12,0)</f>
        <v>0</v>
      </c>
      <c r="W417" s="30">
        <f>+V417</f>
        <v>0</v>
      </c>
    </row>
    <row r="418" spans="1:23" x14ac:dyDescent="0.25">
      <c r="A418" s="78" t="s">
        <v>1250</v>
      </c>
      <c r="B418" s="78" t="str">
        <f>VLOOKUP(A418,'PAI 2025 GPS rempl2)'!$A$3:$E$505,4,0)</f>
        <v>Actividad propia</v>
      </c>
      <c r="C418" s="79" t="s">
        <v>1517</v>
      </c>
      <c r="D418" s="79" t="s">
        <v>1521</v>
      </c>
      <c r="E418" s="79" t="s">
        <v>614</v>
      </c>
      <c r="F418" s="79"/>
      <c r="G418" s="79" t="str">
        <f>VLOOKUP(A418,'PAI 2025 GPS rempl2)'!$E$4:$L$504,8,0)</f>
        <v>N/A</v>
      </c>
      <c r="H418" s="79" t="str">
        <f>VLOOKUP(A418,'PAI 2025 GPS rempl2)'!$A$4:$V$504,15,0)</f>
        <v>Ejecutar el Plan de difusión  (Seguimiento trimestral plan y evidencias de ejecución)</v>
      </c>
      <c r="I418" s="79">
        <f>VLOOKUP(A418,'PAI 2025 GPS rempl2)'!$A$4:$V$504,17,0)</f>
        <v>100</v>
      </c>
      <c r="J418" s="79" t="str">
        <f>VLOOKUP(A418,'PAI 2025 GPS rempl2)'!$A$4:$V$504,18,0)</f>
        <v>Porcentual</v>
      </c>
      <c r="K418" s="159">
        <f>VLOOKUP(A418,'PAI 2025 GPS rempl2)'!$A$4:$V$504,20,0)</f>
        <v>45691</v>
      </c>
      <c r="L418" s="159">
        <f>VLOOKUP(A418,'PAI 2025 GPS rempl2)'!$A$4:$V$504,21,0)</f>
        <v>46022</v>
      </c>
      <c r="M418" s="79" t="str">
        <f>VLOOKUP(A418,'PAI 2025 GPS rempl2)'!$A$4:$V$504,22,0)</f>
        <v>3003-GRUPO DE TRABAJO DE APOYO A LA RED NACIONAL DE PROTECCIÓN  AL CONSUMIDOR</v>
      </c>
      <c r="N418" s="79"/>
      <c r="O418" s="79"/>
      <c r="P418" s="79"/>
      <c r="Q418" s="79"/>
      <c r="S418" s="78" t="s">
        <v>1250</v>
      </c>
      <c r="T418" s="78" t="str">
        <f>VLOOKUP(A418,'PAI 2025 GPS rempl2)'!$A$3:$E$505,4,0)</f>
        <v>Actividad propia</v>
      </c>
      <c r="U418" s="79" t="s">
        <v>1517</v>
      </c>
      <c r="V418" s="30">
        <f>VLOOKUP(S418,'PAI 2025 GPS rempl2)'!$E$4:$P$504,12,0)</f>
        <v>70</v>
      </c>
      <c r="W418" s="145" t="e">
        <f>+(V418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19" spans="1:23" x14ac:dyDescent="0.25">
      <c r="A419" s="78" t="s">
        <v>1251</v>
      </c>
      <c r="B419" s="78" t="str">
        <f>VLOOKUP(A419,'PAI 2025 GPS rempl2)'!$A$3:$E$505,4,0)</f>
        <v>Producto</v>
      </c>
      <c r="C419" s="79" t="s">
        <v>1517</v>
      </c>
      <c r="D419" s="79" t="s">
        <v>1521</v>
      </c>
      <c r="E419" s="79" t="s">
        <v>614</v>
      </c>
      <c r="F419" s="79" t="s">
        <v>9</v>
      </c>
      <c r="G419" s="79" t="str">
        <f>VLOOKUP(A419,'PAI 2025 GPS rempl2)'!$E$4:$L$504,8,0)</f>
        <v>C-3503-0200-0009-40401c</v>
      </c>
      <c r="H419" s="79" t="str">
        <f>VLOOKUP(A419,'PAI 2025 GPS rempl2)'!$A$4:$V$504,15,0)</f>
        <v>Arreglos Directos desarrollados a través de las atenciones de las Casas y Rutas del Consumidor, realizados. (Informe final)</v>
      </c>
      <c r="I419" s="79">
        <f>VLOOKUP(A419,'PAI 2025 GPS rempl2)'!$A$4:$V$504,17,0)</f>
        <v>40</v>
      </c>
      <c r="J419" s="79" t="str">
        <f>VLOOKUP(A419,'PAI 2025 GPS rempl2)'!$A$4:$V$504,18,0)</f>
        <v>Porcentual</v>
      </c>
      <c r="K419" s="159">
        <f>VLOOKUP(A419,'PAI 2025 GPS rempl2)'!$A$4:$V$504,20,0)</f>
        <v>45691</v>
      </c>
      <c r="L419" s="159">
        <f>VLOOKUP(A419,'PAI 2025 GPS rempl2)'!$A$4:$V$504,21,0)</f>
        <v>46022</v>
      </c>
      <c r="M419" s="79" t="str">
        <f>VLOOKUP(A419,'PAI 2025 GPS rempl2)'!$A$4:$V$504,22,0)</f>
        <v>3003-GRUPO DE TRABAJO DE APOYO A LA RED NACIONAL DE PROTECCIÓN  AL CONSUMIDOR</v>
      </c>
      <c r="N419" s="79" t="s">
        <v>1396</v>
      </c>
      <c r="O419" s="79" t="s">
        <v>1434</v>
      </c>
      <c r="P419" s="79">
        <v>0</v>
      </c>
      <c r="Q419" s="79" t="s">
        <v>1487</v>
      </c>
      <c r="S419" s="78" t="s">
        <v>1251</v>
      </c>
      <c r="T419" s="78" t="str">
        <f>VLOOKUP(A419,'PAI 2025 GPS rempl2)'!$A$3:$E$505,4,0)</f>
        <v>Producto</v>
      </c>
      <c r="U419" s="79" t="s">
        <v>1517</v>
      </c>
      <c r="V419" s="30">
        <f>VLOOKUP(S419,'PAI 2025 GPS rempl2)'!$E$4:$P$504,12,0)</f>
        <v>10</v>
      </c>
      <c r="W419" s="143">
        <f>(V419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row>
    <row r="420" spans="1:23" x14ac:dyDescent="0.25">
      <c r="A420" s="78" t="s">
        <v>1252</v>
      </c>
      <c r="B420" s="78" t="str">
        <f>VLOOKUP(A420,'PAI 2025 GPS rempl2)'!$A$3:$E$505,4,0)</f>
        <v>Actividad propia</v>
      </c>
      <c r="C420" s="79" t="s">
        <v>1517</v>
      </c>
      <c r="D420" s="79" t="s">
        <v>1521</v>
      </c>
      <c r="E420" s="79" t="s">
        <v>614</v>
      </c>
      <c r="F420" s="79"/>
      <c r="G420" s="79" t="str">
        <f>VLOOKUP(A420,'PAI 2025 GPS rempl2)'!$E$4:$L$504,8,0)</f>
        <v>N/A</v>
      </c>
      <c r="H420" s="79" t="str">
        <f>VLOOKUP(A420,'PAI 2025 GPS rempl2)'!$A$4:$V$504,15,0)</f>
        <v>Realizar invitaciones de servicio arreglo directo (Informe trimestral acumulado) (Informe elaborado de las invitaciones servicio arreglo directo)</v>
      </c>
      <c r="I420" s="79">
        <f>VLOOKUP(A420,'PAI 2025 GPS rempl2)'!$A$4:$V$504,17,0)</f>
        <v>4550</v>
      </c>
      <c r="J420" s="79" t="str">
        <f>VLOOKUP(A420,'PAI 2025 GPS rempl2)'!$A$4:$V$504,18,0)</f>
        <v>Númerica</v>
      </c>
      <c r="K420" s="159">
        <f>VLOOKUP(A420,'PAI 2025 GPS rempl2)'!$A$4:$V$504,20,0)</f>
        <v>45691</v>
      </c>
      <c r="L420" s="159">
        <f>VLOOKUP(A420,'PAI 2025 GPS rempl2)'!$A$4:$V$504,21,0)</f>
        <v>46022</v>
      </c>
      <c r="M420" s="79" t="str">
        <f>VLOOKUP(A420,'PAI 2025 GPS rempl2)'!$A$4:$V$504,22,0)</f>
        <v>3003-GRUPO DE TRABAJO DE APOYO A LA RED NACIONAL DE PROTECCIÓN  AL CONSUMIDOR</v>
      </c>
      <c r="N420" s="79"/>
      <c r="O420" s="79"/>
      <c r="P420" s="79"/>
      <c r="Q420" s="79"/>
      <c r="S420" s="78" t="s">
        <v>1252</v>
      </c>
      <c r="T420" s="78" t="str">
        <f>VLOOKUP(A420,'PAI 2025 GPS rempl2)'!$A$3:$E$505,4,0)</f>
        <v>Actividad propia</v>
      </c>
      <c r="U420" s="79" t="s">
        <v>1517</v>
      </c>
      <c r="V420" s="30">
        <f>VLOOKUP(S420,'PAI 2025 GPS rempl2)'!$E$4:$P$504,12,0)</f>
        <v>30</v>
      </c>
      <c r="W420" s="145" t="e">
        <f>+(V420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21" spans="1:23" x14ac:dyDescent="0.25">
      <c r="A421" s="78" t="s">
        <v>1253</v>
      </c>
      <c r="B421" s="78" t="str">
        <f>VLOOKUP(A421,'PAI 2025 GPS rempl2)'!$A$3:$E$505,4,0)</f>
        <v>Actividad propia</v>
      </c>
      <c r="C421" s="79" t="s">
        <v>1517</v>
      </c>
      <c r="D421" s="79" t="s">
        <v>1521</v>
      </c>
      <c r="E421" s="79" t="s">
        <v>614</v>
      </c>
      <c r="F421" s="79"/>
      <c r="G421" s="79" t="str">
        <f>VLOOKUP(A421,'PAI 2025 GPS rempl2)'!$E$4:$L$504,8,0)</f>
        <v>N/A</v>
      </c>
      <c r="H421" s="79" t="str">
        <f>VLOOKUP(A421,'PAI 2025 GPS rempl2)'!$A$4:$V$504,15,0)</f>
        <v>Realizar Jornada Nacional de las soluciones en materia de protección al consumidor  (Informe jornada Nacional de las soluciones en materia de protección al consumidor)</v>
      </c>
      <c r="I421" s="79">
        <f>VLOOKUP(A421,'PAI 2025 GPS rempl2)'!$A$4:$V$504,17,0)</f>
        <v>4</v>
      </c>
      <c r="J421" s="79" t="str">
        <f>VLOOKUP(A421,'PAI 2025 GPS rempl2)'!$A$4:$V$504,18,0)</f>
        <v>Númerica</v>
      </c>
      <c r="K421" s="159">
        <f>VLOOKUP(A421,'PAI 2025 GPS rempl2)'!$A$4:$V$504,20,0)</f>
        <v>45691</v>
      </c>
      <c r="L421" s="159">
        <f>VLOOKUP(A421,'PAI 2025 GPS rempl2)'!$A$4:$V$504,21,0)</f>
        <v>46022</v>
      </c>
      <c r="M421" s="79" t="str">
        <f>VLOOKUP(A421,'PAI 2025 GPS rempl2)'!$A$4:$V$504,22,0)</f>
        <v>3003-GRUPO DE TRABAJO DE APOYO A LA RED NACIONAL DE PROTECCIÓN  AL CONSUMIDOR</v>
      </c>
      <c r="N421" s="79"/>
      <c r="O421" s="79"/>
      <c r="P421" s="79"/>
      <c r="Q421" s="79"/>
      <c r="S421" s="78" t="s">
        <v>1253</v>
      </c>
      <c r="T421" s="78" t="str">
        <f>VLOOKUP(A421,'PAI 2025 GPS rempl2)'!$A$3:$E$505,4,0)</f>
        <v>Actividad propia</v>
      </c>
      <c r="U421" s="79" t="s">
        <v>1517</v>
      </c>
      <c r="V421" s="30">
        <f>VLOOKUP(S421,'PAI 2025 GPS rempl2)'!$E$4:$P$504,12,0)</f>
        <v>30</v>
      </c>
      <c r="W421" s="145" t="e">
        <f>+(V421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22" spans="1:23" x14ac:dyDescent="0.25">
      <c r="A422" s="78" t="s">
        <v>1255</v>
      </c>
      <c r="B422" s="78" t="str">
        <f>VLOOKUP(A422,'PAI 2025 GPS rempl2)'!$A$3:$E$505,4,0)</f>
        <v>Actividad propia</v>
      </c>
      <c r="C422" s="79" t="s">
        <v>1517</v>
      </c>
      <c r="D422" s="79" t="s">
        <v>1521</v>
      </c>
      <c r="E422" s="79" t="s">
        <v>614</v>
      </c>
      <c r="F422" s="79"/>
      <c r="G422" s="79" t="str">
        <f>VLOOKUP(A422,'PAI 2025 GPS rempl2)'!$E$4:$L$504,8,0)</f>
        <v>N/A</v>
      </c>
      <c r="H422" s="79" t="str">
        <f>VLOOKUP(A422,'PAI 2025 GPS rempl2)'!$A$4:$V$504,15,0)</f>
        <v>Realizar encuentros de arreglo directo (Informe arreglos directos realizados)</v>
      </c>
      <c r="I422" s="79">
        <f>VLOOKUP(A422,'PAI 2025 GPS rempl2)'!$A$4:$V$504,17,0)</f>
        <v>1820</v>
      </c>
      <c r="J422" s="79" t="str">
        <f>VLOOKUP(A422,'PAI 2025 GPS rempl2)'!$A$4:$V$504,18,0)</f>
        <v>Númerica</v>
      </c>
      <c r="K422" s="159">
        <f>VLOOKUP(A422,'PAI 2025 GPS rempl2)'!$A$4:$V$504,20,0)</f>
        <v>45691</v>
      </c>
      <c r="L422" s="159">
        <f>VLOOKUP(A422,'PAI 2025 GPS rempl2)'!$A$4:$V$504,21,0)</f>
        <v>46022</v>
      </c>
      <c r="M422" s="79" t="str">
        <f>VLOOKUP(A422,'PAI 2025 GPS rempl2)'!$A$4:$V$504,22,0)</f>
        <v>3003-GRUPO DE TRABAJO DE APOYO A LA RED NACIONAL DE PROTECCIÓN  AL CONSUMIDOR</v>
      </c>
      <c r="N422" s="79"/>
      <c r="O422" s="79"/>
      <c r="P422" s="79"/>
      <c r="Q422" s="79"/>
      <c r="S422" s="78" t="s">
        <v>1255</v>
      </c>
      <c r="T422" s="78" t="str">
        <f>VLOOKUP(A422,'PAI 2025 GPS rempl2)'!$A$3:$E$505,4,0)</f>
        <v>Actividad propia</v>
      </c>
      <c r="U422" s="79" t="s">
        <v>1517</v>
      </c>
      <c r="V422" s="30">
        <f>VLOOKUP(S422,'PAI 2025 GPS rempl2)'!$E$4:$P$504,12,0)</f>
        <v>40</v>
      </c>
      <c r="W422" s="145" t="e">
        <f>+(V422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23" spans="1:23" x14ac:dyDescent="0.25">
      <c r="A423" s="78" t="s">
        <v>1256</v>
      </c>
      <c r="B423" s="78" t="str">
        <f>VLOOKUP(A423,'PAI 2025 GPS rempl2)'!$A$3:$E$505,4,0)</f>
        <v>Producto</v>
      </c>
      <c r="C423" s="79" t="s">
        <v>1517</v>
      </c>
      <c r="D423" s="79" t="s">
        <v>1525</v>
      </c>
      <c r="E423" s="79" t="s">
        <v>695</v>
      </c>
      <c r="F423" s="79" t="s">
        <v>13</v>
      </c>
      <c r="G423" s="79" t="str">
        <f>VLOOKUP(A423,'PAI 2025 GPS rempl2)'!$E$4:$L$504,8,0)</f>
        <v>C-3503-0200-0009-40401c</v>
      </c>
      <c r="H423" s="79" t="str">
        <f>VLOOKUP(A423,'PAI 2025 GPS rempl2)'!$A$4:$V$504,15,0)</f>
        <v>Alcaldías en sus facultades administrativas y de metrología legal frente a la protección al consumidor en el territorio nacional, capacitadas (Informe final)</v>
      </c>
      <c r="I423" s="79">
        <f>VLOOKUP(A423,'PAI 2025 GPS rempl2)'!$A$4:$V$504,17,0)</f>
        <v>440</v>
      </c>
      <c r="J423" s="79" t="str">
        <f>VLOOKUP(A423,'PAI 2025 GPS rempl2)'!$A$4:$V$504,18,0)</f>
        <v>Númerica</v>
      </c>
      <c r="K423" s="159">
        <f>VLOOKUP(A423,'PAI 2025 GPS rempl2)'!$A$4:$V$504,20,0)</f>
        <v>45691</v>
      </c>
      <c r="L423" s="159">
        <f>VLOOKUP(A423,'PAI 2025 GPS rempl2)'!$A$4:$V$504,21,0)</f>
        <v>46022</v>
      </c>
      <c r="M423" s="79" t="str">
        <f>VLOOKUP(A423,'PAI 2025 GPS rempl2)'!$A$4:$V$504,22,0)</f>
        <v>3003-GRUPO DE TRABAJO DE APOYO A LA RED NACIONAL DE PROTECCIÓN  AL CONSUMIDOR</v>
      </c>
      <c r="N423" s="79" t="s">
        <v>1397</v>
      </c>
      <c r="O423" s="79" t="s">
        <v>1436</v>
      </c>
      <c r="P423" s="79" t="s">
        <v>1737</v>
      </c>
      <c r="Q423" s="79" t="s">
        <v>1490</v>
      </c>
      <c r="S423" s="78" t="s">
        <v>1256</v>
      </c>
      <c r="T423" s="78" t="str">
        <f>VLOOKUP(A423,'PAI 2025 GPS rempl2)'!$A$3:$E$505,4,0)</f>
        <v>Producto</v>
      </c>
      <c r="U423" s="79" t="s">
        <v>1517</v>
      </c>
      <c r="V423" s="30">
        <f>VLOOKUP(S423,'PAI 2025 GPS rempl2)'!$E$4:$P$504,12,0)</f>
        <v>20</v>
      </c>
      <c r="W423" s="143">
        <f>(V423*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424" spans="1:23" x14ac:dyDescent="0.25">
      <c r="A424" s="78" t="s">
        <v>1258</v>
      </c>
      <c r="B424" s="78" t="str">
        <f>VLOOKUP(A424,'PAI 2025 GPS rempl2)'!$A$3:$E$505,4,0)</f>
        <v>Actividad propia</v>
      </c>
      <c r="C424" s="79" t="s">
        <v>1517</v>
      </c>
      <c r="D424" s="79" t="s">
        <v>1525</v>
      </c>
      <c r="E424" s="79" t="s">
        <v>695</v>
      </c>
      <c r="F424" s="79"/>
      <c r="G424" s="79" t="str">
        <f>VLOOKUP(A424,'PAI 2025 GPS rempl2)'!$E$4:$L$504,8,0)</f>
        <v>N/A</v>
      </c>
      <c r="H424" s="79" t="str">
        <f>VLOOKUP(A424,'PAI 2025 GPS rempl2)'!$A$4:$V$504,15,0)</f>
        <v>Aprobar por parte del coordinador de la RED el cronograma de intervención de alcaldías (Cronograma de intervención de alcaldías aprobado por parte del coordinador de la RED)</v>
      </c>
      <c r="I424" s="79">
        <f>VLOOKUP(A424,'PAI 2025 GPS rempl2)'!$A$4:$V$504,17,0)</f>
        <v>1</v>
      </c>
      <c r="J424" s="79" t="str">
        <f>VLOOKUP(A424,'PAI 2025 GPS rempl2)'!$A$4:$V$504,18,0)</f>
        <v>Númerica</v>
      </c>
      <c r="K424" s="159">
        <f>VLOOKUP(A424,'PAI 2025 GPS rempl2)'!$A$4:$V$504,20,0)</f>
        <v>45691</v>
      </c>
      <c r="L424" s="159">
        <f>VLOOKUP(A424,'PAI 2025 GPS rempl2)'!$A$4:$V$504,21,0)</f>
        <v>45716</v>
      </c>
      <c r="M424" s="79" t="str">
        <f>VLOOKUP(A424,'PAI 2025 GPS rempl2)'!$A$4:$V$504,22,0)</f>
        <v>3003-GRUPO DE TRABAJO DE APOYO A LA RED NACIONAL DE PROTECCIÓN  AL CONSUMIDOR</v>
      </c>
      <c r="N424" s="79"/>
      <c r="O424" s="79"/>
      <c r="P424" s="79"/>
      <c r="Q424" s="79"/>
      <c r="S424" s="78" t="s">
        <v>1258</v>
      </c>
      <c r="T424" s="78" t="str">
        <f>VLOOKUP(A424,'PAI 2025 GPS rempl2)'!$A$3:$E$505,4,0)</f>
        <v>Actividad propia</v>
      </c>
      <c r="U424" s="79" t="s">
        <v>1517</v>
      </c>
      <c r="V424" s="30">
        <f>VLOOKUP(S424,'PAI 2025 GPS rempl2)'!$E$4:$P$504,12,0)</f>
        <v>20</v>
      </c>
      <c r="W424" s="145" t="e">
        <f>+(V424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25" spans="1:23" x14ac:dyDescent="0.25">
      <c r="A425" s="78" t="s">
        <v>1260</v>
      </c>
      <c r="B425" s="78" t="str">
        <f>VLOOKUP(A425,'PAI 2025 GPS rempl2)'!$A$3:$E$505,4,0)</f>
        <v>Actividad propia</v>
      </c>
      <c r="C425" s="79" t="s">
        <v>1517</v>
      </c>
      <c r="D425" s="79" t="s">
        <v>1525</v>
      </c>
      <c r="E425" s="79" t="s">
        <v>695</v>
      </c>
      <c r="F425" s="79"/>
      <c r="G425" s="79" t="str">
        <f>VLOOKUP(A425,'PAI 2025 GPS rempl2)'!$E$4:$L$504,8,0)</f>
        <v>N/A</v>
      </c>
      <c r="H425" s="79" t="str">
        <f>VLOOKUP(A425,'PAI 2025 GPS rempl2)'!$A$4:$V$504,15,0)</f>
        <v>Capacitar en materia de protección al consumidor a las alcaldías municipales (Informe trimestral de seguimiento y Listados de Asistencia/registros fotográficos/capturas de pantallas)</v>
      </c>
      <c r="I425" s="79">
        <f>VLOOKUP(A425,'PAI 2025 GPS rempl2)'!$A$4:$V$504,17,0)</f>
        <v>440</v>
      </c>
      <c r="J425" s="79" t="str">
        <f>VLOOKUP(A425,'PAI 2025 GPS rempl2)'!$A$4:$V$504,18,0)</f>
        <v>Númerica</v>
      </c>
      <c r="K425" s="159">
        <f>VLOOKUP(A425,'PAI 2025 GPS rempl2)'!$A$4:$V$504,20,0)</f>
        <v>45691</v>
      </c>
      <c r="L425" s="159">
        <f>VLOOKUP(A425,'PAI 2025 GPS rempl2)'!$A$4:$V$504,21,0)</f>
        <v>46022</v>
      </c>
      <c r="M425" s="79" t="str">
        <f>VLOOKUP(A425,'PAI 2025 GPS rempl2)'!$A$4:$V$504,22,0)</f>
        <v>3003-GRUPO DE TRABAJO DE APOYO A LA RED NACIONAL DE PROTECCIÓN  AL CONSUMIDOR</v>
      </c>
      <c r="N425" s="79"/>
      <c r="O425" s="79"/>
      <c r="P425" s="79"/>
      <c r="Q425" s="79"/>
      <c r="S425" s="78" t="s">
        <v>1260</v>
      </c>
      <c r="T425" s="78" t="str">
        <f>VLOOKUP(A425,'PAI 2025 GPS rempl2)'!$A$3:$E$505,4,0)</f>
        <v>Actividad propia</v>
      </c>
      <c r="U425" s="79" t="s">
        <v>1517</v>
      </c>
      <c r="V425" s="30">
        <f>VLOOKUP(S425,'PAI 2025 GPS rempl2)'!$E$4:$P$504,12,0)</f>
        <v>80</v>
      </c>
      <c r="W425" s="145" t="e">
        <f>+(V425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26" spans="1:23" x14ac:dyDescent="0.25">
      <c r="A426" s="78" t="s">
        <v>1262</v>
      </c>
      <c r="B426" s="78" t="str">
        <f>VLOOKUP(A426,'PAI 2025 GPS rempl2)'!$A$3:$E$505,4,0)</f>
        <v>Producto</v>
      </c>
      <c r="C426" s="79" t="s">
        <v>1517</v>
      </c>
      <c r="D426" s="79" t="s">
        <v>1521</v>
      </c>
      <c r="E426" s="79" t="s">
        <v>614</v>
      </c>
      <c r="F426" s="79" t="s">
        <v>13</v>
      </c>
      <c r="G426" s="79" t="str">
        <f>VLOOKUP(A426,'PAI 2025 GPS rempl2)'!$E$4:$L$504,8,0)</f>
        <v>C-3503-0200-0009-40401c</v>
      </c>
      <c r="H426" s="79" t="str">
        <f>VLOOKUP(A426,'PAI 2025 GPS rempl2)'!$A$4:$V$504,15,0)</f>
        <v>Cobertura departamental de la Red Nacional de Protección al Consumidor, a través de las Casas de Consumidor de Bienes y Servicios, ampliada (Informe final)</v>
      </c>
      <c r="I426" s="79">
        <f>VLOOKUP(A426,'PAI 2025 GPS rempl2)'!$A$4:$V$504,17,0)</f>
        <v>5</v>
      </c>
      <c r="J426" s="79" t="str">
        <f>VLOOKUP(A426,'PAI 2025 GPS rempl2)'!$A$4:$V$504,18,0)</f>
        <v>Númerica</v>
      </c>
      <c r="K426" s="159">
        <f>VLOOKUP(A426,'PAI 2025 GPS rempl2)'!$A$4:$V$504,20,0)</f>
        <v>45691</v>
      </c>
      <c r="L426" s="159">
        <f>VLOOKUP(A426,'PAI 2025 GPS rempl2)'!$A$4:$V$504,21,0)</f>
        <v>46010</v>
      </c>
      <c r="M426" s="79" t="str">
        <f>VLOOKUP(A426,'PAI 2025 GPS rempl2)'!$A$4:$V$504,22,0)</f>
        <v>142-GRUPO DE TRABAJO DE SERVICIOS ADMINISTRATIVOS Y RECURSOS FÍSICOS;
3003-GRUPO DE TRABAJO DE APOYO A LA RED NACIONAL DE PROTECCIÓN  AL CONSUMIDOR;
73-GRUPO DE TRABAJO DE COMUNICACION</v>
      </c>
      <c r="N426" s="79" t="s">
        <v>1397</v>
      </c>
      <c r="O426" s="79" t="s">
        <v>1436</v>
      </c>
      <c r="P426" s="79" t="s">
        <v>1565</v>
      </c>
      <c r="Q426" s="79" t="s">
        <v>1490</v>
      </c>
      <c r="S426" s="78" t="s">
        <v>1262</v>
      </c>
      <c r="T426" s="78" t="str">
        <f>VLOOKUP(A426,'PAI 2025 GPS rempl2)'!$A$3:$E$505,4,0)</f>
        <v>Producto</v>
      </c>
      <c r="U426" s="79" t="s">
        <v>1517</v>
      </c>
      <c r="V426" s="30">
        <f>VLOOKUP(S426,'PAI 2025 GPS rempl2)'!$E$4:$P$504,12,0)</f>
        <v>15</v>
      </c>
      <c r="W426" s="143">
        <f>(V426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0.67264573991031396</v>
      </c>
    </row>
    <row r="427" spans="1:23" x14ac:dyDescent="0.25">
      <c r="A427" s="78" t="s">
        <v>1264</v>
      </c>
      <c r="B427" s="78" t="str">
        <f>VLOOKUP(A427,'PAI 2025 GPS rempl2)'!$A$3:$E$505,4,0)</f>
        <v>Actividad propia</v>
      </c>
      <c r="C427" s="79" t="s">
        <v>1517</v>
      </c>
      <c r="D427" s="79" t="s">
        <v>1521</v>
      </c>
      <c r="E427" s="79" t="s">
        <v>614</v>
      </c>
      <c r="F427" s="79"/>
      <c r="G427" s="79" t="str">
        <f>VLOOKUP(A427,'PAI 2025 GPS rempl2)'!$E$4:$L$504,8,0)</f>
        <v>N/A</v>
      </c>
      <c r="H427" s="79" t="str">
        <f>VLOOKUP(A427,'PAI 2025 GPS rempl2)'!$A$4:$V$504,15,0)</f>
        <v>Gestionar y firmar los convenios interadministrativos con las entidades del orden nacional y/o alcaldías para la apertura de nuevas CCBS (Informe convenios interadministrativos con las entidades del orden nacional y/o alcaldías para la apertura de nuevas CCBS)</v>
      </c>
      <c r="I427" s="79">
        <f>VLOOKUP(A427,'PAI 2025 GPS rempl2)'!$A$4:$V$504,17,0)</f>
        <v>5</v>
      </c>
      <c r="J427" s="79" t="str">
        <f>VLOOKUP(A427,'PAI 2025 GPS rempl2)'!$A$4:$V$504,18,0)</f>
        <v>Númerica</v>
      </c>
      <c r="K427" s="159">
        <f>VLOOKUP(A427,'PAI 2025 GPS rempl2)'!$A$4:$V$504,20,0)</f>
        <v>45691</v>
      </c>
      <c r="L427" s="159">
        <f>VLOOKUP(A427,'PAI 2025 GPS rempl2)'!$A$4:$V$504,21,0)</f>
        <v>46010</v>
      </c>
      <c r="M427" s="79" t="str">
        <f>VLOOKUP(A427,'PAI 2025 GPS rempl2)'!$A$4:$V$504,22,0)</f>
        <v>3003-GRUPO DE TRABAJO DE APOYO A LA RED NACIONAL DE PROTECCIÓN  AL CONSUMIDOR</v>
      </c>
      <c r="N427" s="79"/>
      <c r="O427" s="79"/>
      <c r="P427" s="79"/>
      <c r="Q427" s="79"/>
      <c r="S427" s="78" t="s">
        <v>1264</v>
      </c>
      <c r="T427" s="78" t="str">
        <f>VLOOKUP(A427,'PAI 2025 GPS rempl2)'!$A$3:$E$505,4,0)</f>
        <v>Actividad propia</v>
      </c>
      <c r="U427" s="79" t="s">
        <v>1517</v>
      </c>
      <c r="V427" s="30">
        <f>VLOOKUP(S427,'PAI 2025 GPS rempl2)'!$E$4:$P$504,12,0)</f>
        <v>20</v>
      </c>
      <c r="W427" s="145" t="e">
        <f>+(V427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28" spans="1:23" x14ac:dyDescent="0.25">
      <c r="A428" s="78" t="s">
        <v>1266</v>
      </c>
      <c r="B428" s="78" t="str">
        <f>VLOOKUP(A428,'PAI 2025 GPS rempl2)'!$A$3:$E$505,4,0)</f>
        <v>Actividad propia</v>
      </c>
      <c r="C428" s="79" t="s">
        <v>1517</v>
      </c>
      <c r="D428" s="79" t="s">
        <v>1521</v>
      </c>
      <c r="E428" s="79" t="s">
        <v>614</v>
      </c>
      <c r="F428" s="79"/>
      <c r="G428" s="79" t="str">
        <f>VLOOKUP(A428,'PAI 2025 GPS rempl2)'!$E$4:$L$504,8,0)</f>
        <v>N/A</v>
      </c>
      <c r="H428" s="79" t="str">
        <f>VLOOKUP(A428,'PAI 2025 GPS rempl2)'!$A$4:$V$504,15,0)</f>
        <v>Realizar la adecuación y dotación del inmueble (infraestructura física, dotación de equipos tecnológicos, bienes de consumo  y personal) para apertura de las nuevas CCBS (Informe por CCBS aperturada) (Informe adecuación infraestructura física del inmueble, dotación de equipos tecnológicos y bienes de consumo y contratistas para apertura de las nuevas CCBS)</v>
      </c>
      <c r="I428" s="79">
        <f>VLOOKUP(A428,'PAI 2025 GPS rempl2)'!$A$4:$V$504,17,0)</f>
        <v>5</v>
      </c>
      <c r="J428" s="79" t="str">
        <f>VLOOKUP(A428,'PAI 2025 GPS rempl2)'!$A$4:$V$504,18,0)</f>
        <v>Númerica</v>
      </c>
      <c r="K428" s="159">
        <f>VLOOKUP(A428,'PAI 2025 GPS rempl2)'!$A$4:$V$504,20,0)</f>
        <v>45691</v>
      </c>
      <c r="L428" s="159">
        <f>VLOOKUP(A428,'PAI 2025 GPS rempl2)'!$A$4:$V$504,21,0)</f>
        <v>46010</v>
      </c>
      <c r="M428" s="79" t="str">
        <f>VLOOKUP(A428,'PAI 2025 GPS rempl2)'!$A$4:$V$504,22,0)</f>
        <v>142-GRUPO DE TRABAJO DE SERVICIOS ADMINISTRATIVOS Y RECURSOS FÍSICOS;
3003-GRUPO DE TRABAJO DE APOYO A LA RED NACIONAL DE PROTECCIÓN  AL CONSUMIDOR</v>
      </c>
      <c r="N428" s="79"/>
      <c r="O428" s="79"/>
      <c r="P428" s="79"/>
      <c r="Q428" s="79"/>
      <c r="S428" s="78" t="s">
        <v>1266</v>
      </c>
      <c r="T428" s="78" t="str">
        <f>VLOOKUP(A428,'PAI 2025 GPS rempl2)'!$A$3:$E$505,4,0)</f>
        <v>Actividad propia</v>
      </c>
      <c r="U428" s="79" t="s">
        <v>1517</v>
      </c>
      <c r="V428" s="30">
        <f>VLOOKUP(S428,'PAI 2025 GPS rempl2)'!$E$4:$P$504,12,0)</f>
        <v>20</v>
      </c>
      <c r="W428" s="145" t="e">
        <f>+(V428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29" spans="1:23" x14ac:dyDescent="0.25">
      <c r="A429" s="78" t="s">
        <v>1269</v>
      </c>
      <c r="B429" s="78" t="str">
        <f>VLOOKUP(A429,'PAI 2025 GPS rempl2)'!$A$3:$E$505,4,0)</f>
        <v>Actividad propia</v>
      </c>
      <c r="C429" s="79" t="s">
        <v>1517</v>
      </c>
      <c r="D429" s="79" t="s">
        <v>1521</v>
      </c>
      <c r="E429" s="79" t="s">
        <v>614</v>
      </c>
      <c r="F429" s="79"/>
      <c r="G429" s="79" t="str">
        <f>VLOOKUP(A429,'PAI 2025 GPS rempl2)'!$E$4:$L$504,8,0)</f>
        <v>N/A</v>
      </c>
      <c r="H429" s="79" t="str">
        <f>VLOOKUP(A429,'PAI 2025 GPS rempl2)'!$A$4:$V$504,15,0)</f>
        <v>Realizar la inauguración y poner en operacion las Casas del Consumidor de Bienes y Servicios en el territorio nacional (Informe por CCBS aperturada) (Informe por CCBS apertura da y puesta en operación)</v>
      </c>
      <c r="I429" s="79">
        <f>VLOOKUP(A429,'PAI 2025 GPS rempl2)'!$A$4:$V$504,17,0)</f>
        <v>5</v>
      </c>
      <c r="J429" s="79" t="str">
        <f>VLOOKUP(A429,'PAI 2025 GPS rempl2)'!$A$4:$V$504,18,0)</f>
        <v>Númerica</v>
      </c>
      <c r="K429" s="159">
        <f>VLOOKUP(A429,'PAI 2025 GPS rempl2)'!$A$4:$V$504,20,0)</f>
        <v>45691</v>
      </c>
      <c r="L429" s="159">
        <f>VLOOKUP(A429,'PAI 2025 GPS rempl2)'!$A$4:$V$504,21,0)</f>
        <v>46010</v>
      </c>
      <c r="M429" s="79" t="str">
        <f>VLOOKUP(A429,'PAI 2025 GPS rempl2)'!$A$4:$V$504,22,0)</f>
        <v>3003-GRUPO DE TRABAJO DE APOYO A LA RED NACIONAL DE PROTECCIÓN  AL CONSUMIDOR;
73-GRUPO DE TRABAJO DE COMUNICACION</v>
      </c>
      <c r="N429" s="79"/>
      <c r="O429" s="79"/>
      <c r="P429" s="79"/>
      <c r="Q429" s="79"/>
      <c r="S429" s="78" t="s">
        <v>1269</v>
      </c>
      <c r="T429" s="78" t="str">
        <f>VLOOKUP(A429,'PAI 2025 GPS rempl2)'!$A$3:$E$505,4,0)</f>
        <v>Actividad propia</v>
      </c>
      <c r="U429" s="79" t="s">
        <v>1517</v>
      </c>
      <c r="V429" s="30">
        <f>VLOOKUP(S429,'PAI 2025 GPS rempl2)'!$E$4:$P$504,12,0)</f>
        <v>60</v>
      </c>
      <c r="W429" s="145" t="e">
        <f>+(V429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30" spans="1:23" x14ac:dyDescent="0.25">
      <c r="A430" s="78" t="s">
        <v>1271</v>
      </c>
      <c r="B430" s="78" t="str">
        <f>VLOOKUP(A430,'PAI 2025 GPS rempl2)'!$A$3:$E$505,4,0)</f>
        <v>Producto</v>
      </c>
      <c r="C430" s="79" t="s">
        <v>1527</v>
      </c>
      <c r="D430" s="79" t="s">
        <v>1526</v>
      </c>
      <c r="E430" s="79" t="s">
        <v>747</v>
      </c>
      <c r="F430" s="79" t="s">
        <v>10</v>
      </c>
      <c r="G430" s="79" t="str">
        <f>VLOOKUP(A430,'PAI 2025 GPS rempl2)'!$E$4:$L$504,8,0)</f>
        <v>C-3503-0200-0009-40401c</v>
      </c>
      <c r="H430" s="79" t="str">
        <f>VLOOKUP(A430,'PAI 2025 GPS rempl2)'!$A$4:$V$504,15,0)</f>
        <v>Guía de Aprendizaje en Derecho de Consumo traducida a lenguaje de minorías étnicas, elaborada y socializada  (Guía en formato digital)</v>
      </c>
      <c r="I430" s="79">
        <f>VLOOKUP(A430,'PAI 2025 GPS rempl2)'!$A$4:$V$504,17,0)</f>
        <v>1</v>
      </c>
      <c r="J430" s="79" t="str">
        <f>VLOOKUP(A430,'PAI 2025 GPS rempl2)'!$A$4:$V$504,18,0)</f>
        <v>Númerica</v>
      </c>
      <c r="K430" s="159">
        <f>VLOOKUP(A430,'PAI 2025 GPS rempl2)'!$A$4:$V$504,20,0)</f>
        <v>45691</v>
      </c>
      <c r="L430" s="159">
        <f>VLOOKUP(A430,'PAI 2025 GPS rempl2)'!$A$4:$V$504,21,0)</f>
        <v>46006</v>
      </c>
      <c r="M430" s="79" t="str">
        <f>VLOOKUP(A430,'PAI 2025 GPS rempl2)'!$A$4:$V$504,22,0)</f>
        <v>3003-GRUPO DE TRABAJO DE APOYO A LA RED NACIONAL DE PROTECCIÓN  AL CONSUMIDOR;
71-GRUPO DE TRABAJO DE FORMACION</v>
      </c>
      <c r="N430" s="79" t="s">
        <v>1394</v>
      </c>
      <c r="O430" s="79" t="s">
        <v>1395</v>
      </c>
      <c r="P430" s="79" t="s">
        <v>1566</v>
      </c>
      <c r="Q430" s="79" t="s">
        <v>1489</v>
      </c>
      <c r="S430" s="78" t="s">
        <v>1271</v>
      </c>
      <c r="T430" s="78" t="str">
        <f>VLOOKUP(A430,'PAI 2025 GPS rempl2)'!$A$3:$E$505,4,0)</f>
        <v>Producto</v>
      </c>
      <c r="U430" s="79" t="s">
        <v>1527</v>
      </c>
      <c r="V430" s="30">
        <f>VLOOKUP(S430,'PAI 2025 GPS rempl2)'!$E$4:$P$504,12,0)</f>
        <v>20</v>
      </c>
      <c r="W430" s="30">
        <f>+(V430*100)/($V$150+$V$168+$V$174+$V$177+$V$183+$V$190+$V$199+$V$336+$V$342+$V$430+$V$463)</f>
        <v>10.526315789473685</v>
      </c>
    </row>
    <row r="431" spans="1:23" x14ac:dyDescent="0.25">
      <c r="A431" s="78" t="s">
        <v>1273</v>
      </c>
      <c r="B431" s="78" t="str">
        <f>VLOOKUP(A431,'PAI 2025 GPS rempl2)'!$A$3:$E$505,4,0)</f>
        <v>Actividad propia</v>
      </c>
      <c r="C431" s="79" t="s">
        <v>1527</v>
      </c>
      <c r="D431" s="79" t="s">
        <v>1526</v>
      </c>
      <c r="E431" s="79" t="s">
        <v>747</v>
      </c>
      <c r="F431" s="79"/>
      <c r="G431" s="79" t="str">
        <f>VLOOKUP(A431,'PAI 2025 GPS rempl2)'!$E$4:$L$504,8,0)</f>
        <v>N/A</v>
      </c>
      <c r="H431" s="79" t="str">
        <f>VLOOKUP(A431,'PAI 2025 GPS rempl2)'!$A$4:$V$504,15,0)</f>
        <v>Definir el grupo étnico para la traducción de la Guía de Aprendizaje en Derecho de Consumo  (Acta de acuerdo de grupo étnico definido)</v>
      </c>
      <c r="I431" s="79">
        <f>VLOOKUP(A431,'PAI 2025 GPS rempl2)'!$A$4:$V$504,17,0)</f>
        <v>1</v>
      </c>
      <c r="J431" s="79" t="str">
        <f>VLOOKUP(A431,'PAI 2025 GPS rempl2)'!$A$4:$V$504,18,0)</f>
        <v>Númerica</v>
      </c>
      <c r="K431" s="159">
        <f>VLOOKUP(A431,'PAI 2025 GPS rempl2)'!$A$4:$V$504,20,0)</f>
        <v>45691</v>
      </c>
      <c r="L431" s="159">
        <f>VLOOKUP(A431,'PAI 2025 GPS rempl2)'!$A$4:$V$504,21,0)</f>
        <v>45747</v>
      </c>
      <c r="M431" s="79" t="str">
        <f>VLOOKUP(A431,'PAI 2025 GPS rempl2)'!$A$4:$V$504,22,0)</f>
        <v>3003-GRUPO DE TRABAJO DE APOYO A LA RED NACIONAL DE PROTECCIÓN  AL CONSUMIDOR;
71-GRUPO DE TRABAJO DE FORMACION</v>
      </c>
      <c r="N431" s="79"/>
      <c r="O431" s="79"/>
      <c r="P431" s="79"/>
      <c r="Q431" s="79"/>
      <c r="S431" s="78" t="s">
        <v>1273</v>
      </c>
      <c r="T431" s="78" t="str">
        <f>VLOOKUP(A431,'PAI 2025 GPS rempl2)'!$A$3:$E$505,4,0)</f>
        <v>Actividad propia</v>
      </c>
      <c r="U431" s="79" t="s">
        <v>1527</v>
      </c>
      <c r="V431" s="30">
        <f>VLOOKUP(S431,'PAI 2025 GPS rempl2)'!$E$4:$P$504,12,0)</f>
        <v>10</v>
      </c>
      <c r="W431" s="30">
        <f>+(V431*100)/($V$151+$V$153+$V$154+$V$155+$V$169+$V$170+$V$171+$V$172+$V$173+$V$175+$V$176+$V$178+$V$179+$V$180+$V$181+$V$182+$V$184+$V$185+$V$186+$V$187+$V$188+$V$189+$V$191+$V$192+$V$193+$V$194+$V$200+$V$201+$V$337+$V$339+$V$341+$V$343+$V$344+$V$431+$V$432+$V$433+$V$434+$V$464+$V$465)</f>
        <v>0.90909090909090906</v>
      </c>
    </row>
    <row r="432" spans="1:23" x14ac:dyDescent="0.25">
      <c r="A432" s="78" t="s">
        <v>1276</v>
      </c>
      <c r="B432" s="78" t="str">
        <f>VLOOKUP(A432,'PAI 2025 GPS rempl2)'!$A$3:$E$505,4,0)</f>
        <v>Actividad propia</v>
      </c>
      <c r="C432" s="79" t="s">
        <v>1527</v>
      </c>
      <c r="D432" s="79" t="s">
        <v>1526</v>
      </c>
      <c r="E432" s="79" t="s">
        <v>747</v>
      </c>
      <c r="F432" s="79"/>
      <c r="G432" s="79" t="str">
        <f>VLOOKUP(A432,'PAI 2025 GPS rempl2)'!$E$4:$L$504,8,0)</f>
        <v>N/A</v>
      </c>
      <c r="H432" s="79" t="str">
        <f>VLOOKUP(A432,'PAI 2025 GPS rempl2)'!$A$4:$V$504,15,0)</f>
        <v>Consolidar y traducir la Guía de Aprendizaje en Derecho de Consumo en lenguaje étnico aprobada (Guía de Aprendizaje en Derecho de Consumo en lenguaje étnico aprobada y traducida)</v>
      </c>
      <c r="I432" s="79">
        <f>VLOOKUP(A432,'PAI 2025 GPS rempl2)'!$A$4:$V$504,17,0)</f>
        <v>1</v>
      </c>
      <c r="J432" s="79" t="str">
        <f>VLOOKUP(A432,'PAI 2025 GPS rempl2)'!$A$4:$V$504,18,0)</f>
        <v>Númerica</v>
      </c>
      <c r="K432" s="159">
        <f>VLOOKUP(A432,'PAI 2025 GPS rempl2)'!$A$4:$V$504,20,0)</f>
        <v>45748</v>
      </c>
      <c r="L432" s="159">
        <f>VLOOKUP(A432,'PAI 2025 GPS rempl2)'!$A$4:$V$504,21,0)</f>
        <v>45898</v>
      </c>
      <c r="M432" s="79" t="str">
        <f>VLOOKUP(A432,'PAI 2025 GPS rempl2)'!$A$4:$V$504,22,0)</f>
        <v>3003-GRUPO DE TRABAJO DE APOYO A LA RED NACIONAL DE PROTECCIÓN  AL CONSUMIDOR</v>
      </c>
      <c r="N432" s="79"/>
      <c r="O432" s="79"/>
      <c r="P432" s="79"/>
      <c r="Q432" s="79"/>
      <c r="S432" s="78" t="s">
        <v>1276</v>
      </c>
      <c r="T432" s="78" t="str">
        <f>VLOOKUP(A432,'PAI 2025 GPS rempl2)'!$A$3:$E$505,4,0)</f>
        <v>Actividad propia</v>
      </c>
      <c r="U432" s="79" t="s">
        <v>1527</v>
      </c>
      <c r="V432" s="30">
        <f>VLOOKUP(S432,'PAI 2025 GPS rempl2)'!$E$4:$P$504,12,0)</f>
        <v>50</v>
      </c>
      <c r="W432" s="30">
        <f>+(V432*100)/($V$151+$V$153+$V$154+$V$155+$V$169+$V$170+$V$171+$V$172+$V$173+$V$175+$V$176+$V$178+$V$179+$V$180+$V$181+$V$182+$V$184+$V$185+$V$186+$V$187+$V$188+$V$189+$V$191+$V$192+$V$193+$V$194+$V$200+$V$201+$V$337+$V$339+$V$341+$V$343+$V$344+$V$431+$V$432+$V$433+$V$434+$V$464+$V$465)</f>
        <v>4.5454545454545459</v>
      </c>
    </row>
    <row r="433" spans="1:23" x14ac:dyDescent="0.25">
      <c r="A433" s="78" t="s">
        <v>1278</v>
      </c>
      <c r="B433" s="78" t="str">
        <f>VLOOKUP(A433,'PAI 2025 GPS rempl2)'!$A$3:$E$505,4,0)</f>
        <v>Actividad propia</v>
      </c>
      <c r="C433" s="79" t="s">
        <v>1527</v>
      </c>
      <c r="D433" s="79" t="s">
        <v>1526</v>
      </c>
      <c r="E433" s="79" t="s">
        <v>747</v>
      </c>
      <c r="F433" s="79"/>
      <c r="G433" s="79" t="str">
        <f>VLOOKUP(A433,'PAI 2025 GPS rempl2)'!$E$4:$L$504,8,0)</f>
        <v>N/A</v>
      </c>
      <c r="H433" s="79" t="str">
        <f>VLOOKUP(A433,'PAI 2025 GPS rempl2)'!$A$4:$V$504,15,0)</f>
        <v>Definir la Estrategia de socialización de la Guía de Aprendizaje en Derecho de Consumo (Documento Estrategia de socialización de la Guía de Aprendizaje en Derecho de Consumo)</v>
      </c>
      <c r="I433" s="79">
        <f>VLOOKUP(A433,'PAI 2025 GPS rempl2)'!$A$4:$V$504,17,0)</f>
        <v>1</v>
      </c>
      <c r="J433" s="79" t="str">
        <f>VLOOKUP(A433,'PAI 2025 GPS rempl2)'!$A$4:$V$504,18,0)</f>
        <v>Númerica</v>
      </c>
      <c r="K433" s="159">
        <f>VLOOKUP(A433,'PAI 2025 GPS rempl2)'!$A$4:$V$504,20,0)</f>
        <v>45811</v>
      </c>
      <c r="L433" s="159">
        <f>VLOOKUP(A433,'PAI 2025 GPS rempl2)'!$A$4:$V$504,21,0)</f>
        <v>45898</v>
      </c>
      <c r="M433" s="79" t="str">
        <f>VLOOKUP(A433,'PAI 2025 GPS rempl2)'!$A$4:$V$504,22,0)</f>
        <v>3003-GRUPO DE TRABAJO DE APOYO A LA RED NACIONAL DE PROTECCIÓN  AL CONSUMIDOR</v>
      </c>
      <c r="N433" s="79"/>
      <c r="O433" s="79"/>
      <c r="P433" s="79"/>
      <c r="Q433" s="79"/>
      <c r="S433" s="78" t="s">
        <v>1278</v>
      </c>
      <c r="T433" s="78" t="str">
        <f>VLOOKUP(A433,'PAI 2025 GPS rempl2)'!$A$3:$E$505,4,0)</f>
        <v>Actividad propia</v>
      </c>
      <c r="U433" s="79" t="s">
        <v>1527</v>
      </c>
      <c r="V433" s="30">
        <f>VLOOKUP(S433,'PAI 2025 GPS rempl2)'!$E$4:$P$504,12,0)</f>
        <v>20</v>
      </c>
      <c r="W433" s="30">
        <f>+(V433*100)/($V$151+$V$153+$V$154+$V$155+$V$169+$V$170+$V$171+$V$172+$V$173+$V$175+$V$176+$V$178+$V$179+$V$180+$V$181+$V$182+$V$184+$V$185+$V$186+$V$187+$V$188+$V$189+$V$191+$V$192+$V$193+$V$194+$V$200+$V$201+$V$337+$V$339+$V$341+$V$343+$V$344+$V$431+$V$432+$V$433+$V$434+$V$464+$V$465)</f>
        <v>1.8181818181818181</v>
      </c>
    </row>
    <row r="434" spans="1:23" x14ac:dyDescent="0.25">
      <c r="A434" s="78" t="s">
        <v>1280</v>
      </c>
      <c r="B434" s="78" t="str">
        <f>VLOOKUP(A434,'PAI 2025 GPS rempl2)'!$A$3:$E$505,4,0)</f>
        <v>Actividad propia</v>
      </c>
      <c r="C434" s="79" t="s">
        <v>1527</v>
      </c>
      <c r="D434" s="79" t="s">
        <v>1526</v>
      </c>
      <c r="E434" s="79" t="s">
        <v>747</v>
      </c>
      <c r="F434" s="79"/>
      <c r="G434" s="79" t="str">
        <f>VLOOKUP(A434,'PAI 2025 GPS rempl2)'!$E$4:$L$504,8,0)</f>
        <v>N/A</v>
      </c>
      <c r="H434" s="79" t="str">
        <f>VLOOKUP(A434,'PAI 2025 GPS rempl2)'!$A$4:$V$504,15,0)</f>
        <v>Aplicar la estrategia de socialización definida (Informe de aplicación de la estrategia)</v>
      </c>
      <c r="I434" s="79">
        <f>VLOOKUP(A434,'PAI 2025 GPS rempl2)'!$A$4:$V$504,17,0)</f>
        <v>1</v>
      </c>
      <c r="J434" s="79" t="str">
        <f>VLOOKUP(A434,'PAI 2025 GPS rempl2)'!$A$4:$V$504,18,0)</f>
        <v>Númerica</v>
      </c>
      <c r="K434" s="159">
        <f>VLOOKUP(A434,'PAI 2025 GPS rempl2)'!$A$4:$V$504,20,0)</f>
        <v>45901</v>
      </c>
      <c r="L434" s="159">
        <f>VLOOKUP(A434,'PAI 2025 GPS rempl2)'!$A$4:$V$504,21,0)</f>
        <v>46006</v>
      </c>
      <c r="M434" s="79" t="str">
        <f>VLOOKUP(A434,'PAI 2025 GPS rempl2)'!$A$4:$V$504,22,0)</f>
        <v>3003-GRUPO DE TRABAJO DE APOYO A LA RED NACIONAL DE PROTECCIÓN  AL CONSUMIDOR</v>
      </c>
      <c r="N434" s="79"/>
      <c r="O434" s="79"/>
      <c r="P434" s="79"/>
      <c r="Q434" s="79"/>
      <c r="S434" s="78" t="s">
        <v>1280</v>
      </c>
      <c r="T434" s="78" t="str">
        <f>VLOOKUP(A434,'PAI 2025 GPS rempl2)'!$A$3:$E$505,4,0)</f>
        <v>Actividad propia</v>
      </c>
      <c r="U434" s="79" t="s">
        <v>1527</v>
      </c>
      <c r="V434" s="30">
        <f>VLOOKUP(S434,'PAI 2025 GPS rempl2)'!$E$4:$P$504,12,0)</f>
        <v>20</v>
      </c>
      <c r="W434" s="30">
        <f>+(V434*100)/($V$151+$V$153+$V$154+$V$155+$V$169+$V$170+$V$171+$V$172+$V$173+$V$175+$V$176+$V$178+$V$179+$V$180+$V$181+$V$182+$V$184+$V$185+$V$186+$V$187+$V$188+$V$189+$V$191+$V$192+$V$193+$V$194+$V$200+$V$201+$V$337+$V$339+$V$341+$V$343+$V$344+$V$431+$V$432+$V$433+$V$434+$V$464+$V$465)</f>
        <v>1.8181818181818181</v>
      </c>
    </row>
    <row r="435" spans="1:23" x14ac:dyDescent="0.25">
      <c r="A435" s="78" t="s">
        <v>1281</v>
      </c>
      <c r="B435" s="78" t="str">
        <f>VLOOKUP(A435,'PAI 2025 GPS rempl2)'!$A$3:$E$505,4,0)</f>
        <v>Producto</v>
      </c>
      <c r="C435" s="79" t="s">
        <v>1517</v>
      </c>
      <c r="D435" s="79" t="s">
        <v>1525</v>
      </c>
      <c r="E435" s="79" t="s">
        <v>695</v>
      </c>
      <c r="F435" s="79" t="s">
        <v>13</v>
      </c>
      <c r="G435" s="79" t="str">
        <f>VLOOKUP(A435,'PAI 2025 GPS rempl2)'!$E$4:$L$504,8,0)</f>
        <v>C-3503-0200-0009-40401c</v>
      </c>
      <c r="H435" s="79" t="str">
        <f>VLOOKUP(A435,'PAI 2025 GPS rempl2)'!$A$4:$V$504,15,0)</f>
        <v>Cartilla Consufondo que permita mejorar el conocimiento e impacto en la protección de los consumidores de bienes y servicios a Ligas y asociaciones de consumidores, así como universidades en su condición de Entidades Sin Ánimo de Lucro de Reconocida Idoneidad. (Cartilla elaborada /correo de aprobación)."</v>
      </c>
      <c r="I435" s="79">
        <f>VLOOKUP(A435,'PAI 2025 GPS rempl2)'!$A$4:$V$504,17,0)</f>
        <v>1</v>
      </c>
      <c r="J435" s="79" t="str">
        <f>VLOOKUP(A435,'PAI 2025 GPS rempl2)'!$A$4:$V$504,18,0)</f>
        <v>Númerica</v>
      </c>
      <c r="K435" s="159">
        <f>VLOOKUP(A435,'PAI 2025 GPS rempl2)'!$A$4:$V$504,20,0)</f>
        <v>45691</v>
      </c>
      <c r="L435" s="159">
        <f>VLOOKUP(A435,'PAI 2025 GPS rempl2)'!$A$4:$V$504,21,0)</f>
        <v>45835</v>
      </c>
      <c r="M435" s="79" t="str">
        <f>VLOOKUP(A435,'PAI 2025 GPS rempl2)'!$A$4:$V$504,22,0)</f>
        <v>3003-GRUPO DE TRABAJO DE APOYO A LA RED NACIONAL DE PROTECCIÓN  AL CONSUMIDOR</v>
      </c>
      <c r="N435" s="79" t="s">
        <v>1397</v>
      </c>
      <c r="O435" s="79" t="s">
        <v>1436</v>
      </c>
      <c r="P435" s="79" t="s">
        <v>1565</v>
      </c>
      <c r="Q435" s="79" t="s">
        <v>1490</v>
      </c>
      <c r="S435" s="78" t="s">
        <v>1281</v>
      </c>
      <c r="T435" s="78" t="str">
        <f>VLOOKUP(A435,'PAI 2025 GPS rempl2)'!$A$3:$E$505,4,0)</f>
        <v>Producto</v>
      </c>
      <c r="U435" s="79" t="s">
        <v>1517</v>
      </c>
      <c r="V435" s="30">
        <f>VLOOKUP(S435,'PAI 2025 GPS rempl2)'!$E$4:$P$504,12,0)</f>
        <v>15</v>
      </c>
      <c r="W435" s="143">
        <f>(V435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0.67264573991031396</v>
      </c>
    </row>
    <row r="436" spans="1:23" x14ac:dyDescent="0.25">
      <c r="A436" s="78" t="s">
        <v>1282</v>
      </c>
      <c r="B436" s="78" t="str">
        <f>VLOOKUP(A436,'PAI 2025 GPS rempl2)'!$A$3:$E$505,4,0)</f>
        <v>Actividad propia</v>
      </c>
      <c r="C436" s="79" t="s">
        <v>1517</v>
      </c>
      <c r="D436" s="79" t="s">
        <v>1525</v>
      </c>
      <c r="E436" s="79" t="s">
        <v>695</v>
      </c>
      <c r="F436" s="79"/>
      <c r="G436" s="79" t="str">
        <f>VLOOKUP(A436,'PAI 2025 GPS rempl2)'!$E$4:$L$504,8,0)</f>
        <v>N/A</v>
      </c>
      <c r="H436" s="79" t="str">
        <f>VLOOKUP(A436,'PAI 2025 GPS rempl2)'!$A$4:$V$504,15,0)</f>
        <v>Elaborar estudios previos  (Documento Estudios previos aprobados secretaria general y jurídica)</v>
      </c>
      <c r="I436" s="79">
        <f>VLOOKUP(A436,'PAI 2025 GPS rempl2)'!$A$4:$V$504,17,0)</f>
        <v>1</v>
      </c>
      <c r="J436" s="79" t="str">
        <f>VLOOKUP(A436,'PAI 2025 GPS rempl2)'!$A$4:$V$504,18,0)</f>
        <v>Númerica</v>
      </c>
      <c r="K436" s="159">
        <f>VLOOKUP(A436,'PAI 2025 GPS rempl2)'!$A$4:$V$504,20,0)</f>
        <v>45691</v>
      </c>
      <c r="L436" s="159">
        <f>VLOOKUP(A436,'PAI 2025 GPS rempl2)'!$A$4:$V$504,21,0)</f>
        <v>45761</v>
      </c>
      <c r="M436" s="79" t="str">
        <f>VLOOKUP(A436,'PAI 2025 GPS rempl2)'!$A$4:$V$504,22,0)</f>
        <v>3003-GRUPO DE TRABAJO DE APOYO A LA RED NACIONAL DE PROTECCIÓN  AL CONSUMIDOR</v>
      </c>
      <c r="N436" s="79"/>
      <c r="O436" s="79"/>
      <c r="P436" s="79"/>
      <c r="Q436" s="79"/>
      <c r="S436" s="78" t="s">
        <v>1282</v>
      </c>
      <c r="T436" s="78" t="str">
        <f>VLOOKUP(A436,'PAI 2025 GPS rempl2)'!$A$3:$E$505,4,0)</f>
        <v>Actividad propia</v>
      </c>
      <c r="U436" s="79" t="s">
        <v>1517</v>
      </c>
      <c r="V436" s="30">
        <f>VLOOKUP(S436,'PAI 2025 GPS rempl2)'!$E$4:$P$504,12,0)</f>
        <v>10</v>
      </c>
      <c r="W436" s="145" t="e">
        <f>+(V436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37" spans="1:23" x14ac:dyDescent="0.25">
      <c r="A437" s="78" t="s">
        <v>1284</v>
      </c>
      <c r="B437" s="78" t="str">
        <f>VLOOKUP(A437,'PAI 2025 GPS rempl2)'!$A$3:$E$505,4,0)</f>
        <v>Actividad propia</v>
      </c>
      <c r="C437" s="79" t="s">
        <v>1517</v>
      </c>
      <c r="D437" s="79" t="s">
        <v>1525</v>
      </c>
      <c r="E437" s="79" t="s">
        <v>695</v>
      </c>
      <c r="F437" s="79"/>
      <c r="G437" s="79" t="str">
        <f>VLOOKUP(A437,'PAI 2025 GPS rempl2)'!$E$4:$L$504,8,0)</f>
        <v>N/A</v>
      </c>
      <c r="H437" s="79" t="str">
        <f>VLOOKUP(A437,'PAI 2025 GPS rempl2)'!$A$4:$V$504,15,0)</f>
        <v>Actualizar y aprobar la cartilla Consufondo  (Cartilla Actualizada y aprobada de Consufondo)</v>
      </c>
      <c r="I437" s="79">
        <f>VLOOKUP(A437,'PAI 2025 GPS rempl2)'!$A$4:$V$504,17,0)</f>
        <v>1</v>
      </c>
      <c r="J437" s="79" t="str">
        <f>VLOOKUP(A437,'PAI 2025 GPS rempl2)'!$A$4:$V$504,18,0)</f>
        <v>Númerica</v>
      </c>
      <c r="K437" s="159">
        <f>VLOOKUP(A437,'PAI 2025 GPS rempl2)'!$A$4:$V$504,20,0)</f>
        <v>45748</v>
      </c>
      <c r="L437" s="159">
        <f>VLOOKUP(A437,'PAI 2025 GPS rempl2)'!$A$4:$V$504,21,0)</f>
        <v>45777</v>
      </c>
      <c r="M437" s="79" t="str">
        <f>VLOOKUP(A437,'PAI 2025 GPS rempl2)'!$A$4:$V$504,22,0)</f>
        <v>3003-GRUPO DE TRABAJO DE APOYO A LA RED NACIONAL DE PROTECCIÓN  AL CONSUMIDOR</v>
      </c>
      <c r="N437" s="79"/>
      <c r="O437" s="79"/>
      <c r="P437" s="79"/>
      <c r="Q437" s="79"/>
      <c r="S437" s="78" t="s">
        <v>1284</v>
      </c>
      <c r="T437" s="78" t="str">
        <f>VLOOKUP(A437,'PAI 2025 GPS rempl2)'!$A$3:$E$505,4,0)</f>
        <v>Actividad propia</v>
      </c>
      <c r="U437" s="79" t="s">
        <v>1517</v>
      </c>
      <c r="V437" s="30">
        <f>VLOOKUP(S437,'PAI 2025 GPS rempl2)'!$E$4:$P$504,12,0)</f>
        <v>10</v>
      </c>
      <c r="W437" s="145" t="e">
        <f>+(V437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38" spans="1:23" x14ac:dyDescent="0.25">
      <c r="A438" s="78" t="s">
        <v>1286</v>
      </c>
      <c r="B438" s="78" t="str">
        <f>VLOOKUP(A438,'PAI 2025 GPS rempl2)'!$A$3:$E$505,4,0)</f>
        <v>Actividad propia</v>
      </c>
      <c r="C438" s="79" t="s">
        <v>1517</v>
      </c>
      <c r="D438" s="79" t="s">
        <v>1525</v>
      </c>
      <c r="E438" s="79" t="s">
        <v>695</v>
      </c>
      <c r="F438" s="79"/>
      <c r="G438" s="79" t="str">
        <f>VLOOKUP(A438,'PAI 2025 GPS rempl2)'!$E$4:$L$504,8,0)</f>
        <v>N/A</v>
      </c>
      <c r="H438" s="79" t="str">
        <f>VLOOKUP(A438,'PAI 2025 GPS rempl2)'!$A$4:$V$504,15,0)</f>
        <v>Realizar un informe de valoración del Programa consufondo 2025 y recomendaciones para próximas vigencias.(Informe final)</v>
      </c>
      <c r="I438" s="79">
        <f>VLOOKUP(A438,'PAI 2025 GPS rempl2)'!$A$4:$V$504,17,0)</f>
        <v>1</v>
      </c>
      <c r="J438" s="79" t="str">
        <f>VLOOKUP(A438,'PAI 2025 GPS rempl2)'!$A$4:$V$504,18,0)</f>
        <v>Númerica</v>
      </c>
      <c r="K438" s="159">
        <f>VLOOKUP(A438,'PAI 2025 GPS rempl2)'!$A$4:$V$504,20,0)</f>
        <v>45779</v>
      </c>
      <c r="L438" s="159">
        <f>VLOOKUP(A438,'PAI 2025 GPS rempl2)'!$A$4:$V$504,21,0)</f>
        <v>45835</v>
      </c>
      <c r="M438" s="79" t="str">
        <f>VLOOKUP(A438,'PAI 2025 GPS rempl2)'!$A$4:$V$504,22,0)</f>
        <v>3003-GRUPO DE TRABAJO DE APOYO A LA RED NACIONAL DE PROTECCIÓN  AL CONSUMIDOR</v>
      </c>
      <c r="N438" s="79"/>
      <c r="O438" s="79"/>
      <c r="P438" s="79"/>
      <c r="Q438" s="79"/>
      <c r="S438" s="78" t="s">
        <v>1286</v>
      </c>
      <c r="T438" s="78" t="str">
        <f>VLOOKUP(A438,'PAI 2025 GPS rempl2)'!$A$3:$E$505,4,0)</f>
        <v>Actividad propia</v>
      </c>
      <c r="U438" s="79" t="s">
        <v>1517</v>
      </c>
      <c r="V438" s="30">
        <f>VLOOKUP(S438,'PAI 2025 GPS rempl2)'!$E$4:$P$504,12,0)</f>
        <v>80</v>
      </c>
      <c r="W438" s="145" t="e">
        <f>+(V438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39" spans="1:23" x14ac:dyDescent="0.25">
      <c r="A439" s="78" t="s">
        <v>1287</v>
      </c>
      <c r="B439" s="78" t="e">
        <f>VLOOKUP(A439,'PAI 2025 GPS rempl2)'!$A$3:$E$505,4,0)</f>
        <v>#N/A</v>
      </c>
      <c r="C439" s="79" t="s">
        <v>1517</v>
      </c>
      <c r="D439" s="79" t="s">
        <v>1525</v>
      </c>
      <c r="E439" s="79" t="s">
        <v>695</v>
      </c>
      <c r="F439" s="79"/>
      <c r="G439" s="79" t="e">
        <f>VLOOKUP(A439,'PAI 2025 GPS rempl2)'!$E$4:$L$504,8,0)</f>
        <v>#N/A</v>
      </c>
      <c r="H439" s="79" t="e">
        <f>VLOOKUP(A439,'PAI 2025 GPS rempl2)'!$A$4:$V$504,15,0)</f>
        <v>#N/A</v>
      </c>
      <c r="I439" s="79" t="e">
        <f>VLOOKUP(A439,'PAI 2025 GPS rempl2)'!$A$4:$V$504,17,0)</f>
        <v>#N/A</v>
      </c>
      <c r="J439" s="79" t="e">
        <f>VLOOKUP(A439,'PAI 2025 GPS rempl2)'!$A$4:$V$504,18,0)</f>
        <v>#N/A</v>
      </c>
      <c r="K439" s="159" t="e">
        <f>VLOOKUP(A439,'PAI 2025 GPS rempl2)'!$A$4:$V$504,20,0)</f>
        <v>#N/A</v>
      </c>
      <c r="L439" s="159" t="e">
        <f>VLOOKUP(A439,'PAI 2025 GPS rempl2)'!$A$4:$V$504,21,0)</f>
        <v>#N/A</v>
      </c>
      <c r="M439" s="79" t="e">
        <f>VLOOKUP(A439,'PAI 2025 GPS rempl2)'!$A$4:$V$504,22,0)</f>
        <v>#N/A</v>
      </c>
      <c r="N439" s="79"/>
      <c r="O439" s="79"/>
      <c r="P439" s="79"/>
      <c r="Q439" s="79"/>
      <c r="S439" s="78" t="s">
        <v>1287</v>
      </c>
      <c r="T439" s="78" t="e">
        <f>VLOOKUP(A439,'PAI 2025 GPS rempl2)'!$A$3:$E$505,4,0)</f>
        <v>#N/A</v>
      </c>
      <c r="U439" s="79" t="s">
        <v>1517</v>
      </c>
      <c r="V439" s="30" t="e">
        <f>VLOOKUP(S439,'PAI 2025 GPS rempl2)'!$E$4:$P$504,12,0)</f>
        <v>#N/A</v>
      </c>
      <c r="W439" s="145" t="e">
        <f>+(V439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40" spans="1:23" x14ac:dyDescent="0.25">
      <c r="A440" s="78" t="s">
        <v>1288</v>
      </c>
      <c r="B440" s="78" t="e">
        <f>VLOOKUP(A440,'PAI 2025 GPS rempl2)'!$A$3:$E$505,4,0)</f>
        <v>#N/A</v>
      </c>
      <c r="C440" s="79" t="s">
        <v>1517</v>
      </c>
      <c r="D440" s="79" t="s">
        <v>1525</v>
      </c>
      <c r="E440" s="79" t="s">
        <v>695</v>
      </c>
      <c r="F440" s="79"/>
      <c r="G440" s="79" t="e">
        <f>VLOOKUP(A440,'PAI 2025 GPS rempl2)'!$E$4:$L$504,8,0)</f>
        <v>#N/A</v>
      </c>
      <c r="H440" s="79" t="e">
        <f>VLOOKUP(A440,'PAI 2025 GPS rempl2)'!$A$4:$V$504,15,0)</f>
        <v>#N/A</v>
      </c>
      <c r="I440" s="79" t="e">
        <f>VLOOKUP(A440,'PAI 2025 GPS rempl2)'!$A$4:$V$504,17,0)</f>
        <v>#N/A</v>
      </c>
      <c r="J440" s="79" t="e">
        <f>VLOOKUP(A440,'PAI 2025 GPS rempl2)'!$A$4:$V$504,18,0)</f>
        <v>#N/A</v>
      </c>
      <c r="K440" s="159" t="e">
        <f>VLOOKUP(A440,'PAI 2025 GPS rempl2)'!$A$4:$V$504,20,0)</f>
        <v>#N/A</v>
      </c>
      <c r="L440" s="159" t="e">
        <f>VLOOKUP(A440,'PAI 2025 GPS rempl2)'!$A$4:$V$504,21,0)</f>
        <v>#N/A</v>
      </c>
      <c r="M440" s="79" t="e">
        <f>VLOOKUP(A440,'PAI 2025 GPS rempl2)'!$A$4:$V$504,22,0)</f>
        <v>#N/A</v>
      </c>
      <c r="N440" s="79"/>
      <c r="O440" s="79"/>
      <c r="P440" s="79"/>
      <c r="Q440" s="79"/>
      <c r="S440" s="78" t="s">
        <v>1288</v>
      </c>
      <c r="T440" s="78" t="e">
        <f>VLOOKUP(A440,'PAI 2025 GPS rempl2)'!$A$3:$E$505,4,0)</f>
        <v>#N/A</v>
      </c>
      <c r="U440" s="79" t="s">
        <v>1517</v>
      </c>
      <c r="V440" s="30" t="e">
        <f>VLOOKUP(S440,'PAI 2025 GPS rempl2)'!$E$4:$P$504,12,0)</f>
        <v>#N/A</v>
      </c>
      <c r="W440" s="30" t="e">
        <f>+V440</f>
        <v>#N/A</v>
      </c>
    </row>
    <row r="441" spans="1:23" x14ac:dyDescent="0.25">
      <c r="A441" s="78" t="s">
        <v>1289</v>
      </c>
      <c r="B441" s="78" t="e">
        <f>VLOOKUP(A441,'PAI 2025 GPS rempl2)'!$A$3:$E$505,4,0)</f>
        <v>#N/A</v>
      </c>
      <c r="C441" s="79" t="s">
        <v>1517</v>
      </c>
      <c r="D441" s="79" t="s">
        <v>1525</v>
      </c>
      <c r="E441" s="79" t="s">
        <v>695</v>
      </c>
      <c r="F441" s="79"/>
      <c r="G441" s="79" t="e">
        <f>VLOOKUP(A441,'PAI 2025 GPS rempl2)'!$E$4:$L$504,8,0)</f>
        <v>#N/A</v>
      </c>
      <c r="H441" s="79" t="e">
        <f>VLOOKUP(A441,'PAI 2025 GPS rempl2)'!$A$4:$V$504,15,0)</f>
        <v>#N/A</v>
      </c>
      <c r="I441" s="79" t="e">
        <f>VLOOKUP(A441,'PAI 2025 GPS rempl2)'!$A$4:$V$504,17,0)</f>
        <v>#N/A</v>
      </c>
      <c r="J441" s="79" t="e">
        <f>VLOOKUP(A441,'PAI 2025 GPS rempl2)'!$A$4:$V$504,18,0)</f>
        <v>#N/A</v>
      </c>
      <c r="K441" s="159" t="e">
        <f>VLOOKUP(A441,'PAI 2025 GPS rempl2)'!$A$4:$V$504,20,0)</f>
        <v>#N/A</v>
      </c>
      <c r="L441" s="159" t="e">
        <f>VLOOKUP(A441,'PAI 2025 GPS rempl2)'!$A$4:$V$504,21,0)</f>
        <v>#N/A</v>
      </c>
      <c r="M441" s="79" t="e">
        <f>VLOOKUP(A441,'PAI 2025 GPS rempl2)'!$A$4:$V$504,22,0)</f>
        <v>#N/A</v>
      </c>
      <c r="N441" s="79"/>
      <c r="O441" s="79"/>
      <c r="P441" s="79"/>
      <c r="Q441" s="79"/>
      <c r="S441" s="78" t="s">
        <v>1289</v>
      </c>
      <c r="T441" s="78" t="e">
        <f>VLOOKUP(A441,'PAI 2025 GPS rempl2)'!$A$3:$E$505,4,0)</f>
        <v>#N/A</v>
      </c>
      <c r="U441" s="79" t="s">
        <v>1517</v>
      </c>
      <c r="V441" s="30" t="e">
        <f>VLOOKUP(S441,'PAI 2025 GPS rempl2)'!$E$4:$P$504,12,0)</f>
        <v>#N/A</v>
      </c>
      <c r="W441" s="30" t="e">
        <f>+V441</f>
        <v>#N/A</v>
      </c>
    </row>
    <row r="442" spans="1:23" x14ac:dyDescent="0.25">
      <c r="A442" s="78" t="s">
        <v>1290</v>
      </c>
      <c r="B442" s="78" t="e">
        <f>VLOOKUP(A442,'PAI 2025 GPS rempl2)'!$A$3:$E$505,4,0)</f>
        <v>#N/A</v>
      </c>
      <c r="C442" s="79" t="s">
        <v>1517</v>
      </c>
      <c r="D442" s="79" t="s">
        <v>1525</v>
      </c>
      <c r="E442" s="79" t="s">
        <v>695</v>
      </c>
      <c r="F442" s="79"/>
      <c r="G442" s="79" t="e">
        <f>VLOOKUP(A442,'PAI 2025 GPS rempl2)'!$E$4:$L$504,8,0)</f>
        <v>#N/A</v>
      </c>
      <c r="H442" s="79" t="e">
        <f>VLOOKUP(A442,'PAI 2025 GPS rempl2)'!$A$4:$V$504,15,0)</f>
        <v>#N/A</v>
      </c>
      <c r="I442" s="79" t="e">
        <f>VLOOKUP(A442,'PAI 2025 GPS rempl2)'!$A$4:$V$504,17,0)</f>
        <v>#N/A</v>
      </c>
      <c r="J442" s="79" t="e">
        <f>VLOOKUP(A442,'PAI 2025 GPS rempl2)'!$A$4:$V$504,18,0)</f>
        <v>#N/A</v>
      </c>
      <c r="K442" s="159" t="e">
        <f>VLOOKUP(A442,'PAI 2025 GPS rempl2)'!$A$4:$V$504,20,0)</f>
        <v>#N/A</v>
      </c>
      <c r="L442" s="159" t="e">
        <f>VLOOKUP(A442,'PAI 2025 GPS rempl2)'!$A$4:$V$504,21,0)</f>
        <v>#N/A</v>
      </c>
      <c r="M442" s="79" t="e">
        <f>VLOOKUP(A442,'PAI 2025 GPS rempl2)'!$A$4:$V$504,22,0)</f>
        <v>#N/A</v>
      </c>
      <c r="N442" s="79"/>
      <c r="O442" s="79"/>
      <c r="P442" s="79"/>
      <c r="Q442" s="79"/>
      <c r="S442" s="78" t="s">
        <v>1290</v>
      </c>
      <c r="T442" s="78" t="e">
        <f>VLOOKUP(A442,'PAI 2025 GPS rempl2)'!$A$3:$E$505,4,0)</f>
        <v>#N/A</v>
      </c>
      <c r="U442" s="79" t="s">
        <v>1517</v>
      </c>
      <c r="V442" s="30" t="e">
        <f>VLOOKUP(S442,'PAI 2025 GPS rempl2)'!$E$4:$P$504,12,0)</f>
        <v>#N/A</v>
      </c>
      <c r="W442" s="30" t="e">
        <f>+V442</f>
        <v>#N/A</v>
      </c>
    </row>
    <row r="443" spans="1:23" x14ac:dyDescent="0.25">
      <c r="A443" s="78" t="s">
        <v>1291</v>
      </c>
      <c r="B443" s="78" t="e">
        <f>VLOOKUP(A443,'PAI 2025 GPS rempl2)'!$A$3:$E$505,4,0)</f>
        <v>#N/A</v>
      </c>
      <c r="C443" s="79" t="s">
        <v>1517</v>
      </c>
      <c r="D443" s="79" t="s">
        <v>1525</v>
      </c>
      <c r="E443" s="79" t="s">
        <v>695</v>
      </c>
      <c r="F443" s="79"/>
      <c r="G443" s="79" t="e">
        <f>VLOOKUP(A443,'PAI 2025 GPS rempl2)'!$E$4:$L$504,8,0)</f>
        <v>#N/A</v>
      </c>
      <c r="H443" s="79" t="e">
        <f>VLOOKUP(A443,'PAI 2025 GPS rempl2)'!$A$4:$V$504,15,0)</f>
        <v>#N/A</v>
      </c>
      <c r="I443" s="79" t="e">
        <f>VLOOKUP(A443,'PAI 2025 GPS rempl2)'!$A$4:$V$504,17,0)</f>
        <v>#N/A</v>
      </c>
      <c r="J443" s="79" t="e">
        <f>VLOOKUP(A443,'PAI 2025 GPS rempl2)'!$A$4:$V$504,18,0)</f>
        <v>#N/A</v>
      </c>
      <c r="K443" s="159" t="e">
        <f>VLOOKUP(A443,'PAI 2025 GPS rempl2)'!$A$4:$V$504,20,0)</f>
        <v>#N/A</v>
      </c>
      <c r="L443" s="159" t="e">
        <f>VLOOKUP(A443,'PAI 2025 GPS rempl2)'!$A$4:$V$504,21,0)</f>
        <v>#N/A</v>
      </c>
      <c r="M443" s="79" t="e">
        <f>VLOOKUP(A443,'PAI 2025 GPS rempl2)'!$A$4:$V$504,22,0)</f>
        <v>#N/A</v>
      </c>
      <c r="N443" s="79"/>
      <c r="O443" s="79"/>
      <c r="P443" s="79"/>
      <c r="Q443" s="79"/>
      <c r="S443" s="78" t="s">
        <v>1291</v>
      </c>
      <c r="T443" s="78" t="e">
        <f>VLOOKUP(A443,'PAI 2025 GPS rempl2)'!$A$3:$E$505,4,0)</f>
        <v>#N/A</v>
      </c>
      <c r="U443" s="79" t="s">
        <v>1517</v>
      </c>
      <c r="V443" s="30" t="e">
        <f>VLOOKUP(S443,'PAI 2025 GPS rempl2)'!$E$4:$P$504,12,0)</f>
        <v>#N/A</v>
      </c>
      <c r="W443" s="145" t="e">
        <f>+(V443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44" spans="1:23" x14ac:dyDescent="0.25">
      <c r="A444" s="78" t="s">
        <v>1292</v>
      </c>
      <c r="B444" s="78" t="str">
        <f>VLOOKUP(A444,'PAI 2025 GPS rempl2)'!$A$3:$E$505,4,0)</f>
        <v>Producto</v>
      </c>
      <c r="C444" s="79" t="s">
        <v>1517</v>
      </c>
      <c r="D444" s="79" t="s">
        <v>1521</v>
      </c>
      <c r="E444" s="79" t="s">
        <v>614</v>
      </c>
      <c r="F444" s="79" t="s">
        <v>10</v>
      </c>
      <c r="G444" s="79" t="str">
        <f>VLOOKUP(A444,'PAI 2025 GPS rempl2)'!$E$4:$L$504,8,0)</f>
        <v>N/A</v>
      </c>
      <c r="H444" s="79" t="str">
        <f>VLOOKUP(A444,'PAI 2025 GPS rempl2)'!$A$4:$V$504,15,0)</f>
        <v>Plan de difusión para que el consumidor conozca sus derechos "ABC  de atención a los usuarios SIC / Supersolidaria, ejecutado Imágenes (fotografía o captura de pantalla) de la difusión realizada</v>
      </c>
      <c r="I444" s="79">
        <f>VLOOKUP(A444,'PAI 2025 GPS rempl2)'!$A$4:$V$504,17,0)</f>
        <v>1</v>
      </c>
      <c r="J444" s="79" t="str">
        <f>VLOOKUP(A444,'PAI 2025 GPS rempl2)'!$A$4:$V$504,18,0)</f>
        <v>Númerica</v>
      </c>
      <c r="K444" s="159">
        <f>VLOOKUP(A444,'PAI 2025 GPS rempl2)'!$A$4:$V$504,20,0)</f>
        <v>45672</v>
      </c>
      <c r="L444" s="159">
        <f>VLOOKUP(A444,'PAI 2025 GPS rempl2)'!$A$4:$V$504,21,0)</f>
        <v>46021</v>
      </c>
      <c r="M444" s="79" t="str">
        <f>VLOOKUP(A444,'PAI 2025 GPS rempl2)'!$A$4:$V$504,22,0)</f>
        <v>3000-DESPACHO DEL SUPERINTENDENTE DELEGADO PARA LA PROTECCIÓN DEL CONSUMIDOR;
73-GRUPO DE TRABAJO DE COMUNICACION</v>
      </c>
      <c r="N444" s="79" t="s">
        <v>1394</v>
      </c>
      <c r="O444" s="79" t="s">
        <v>1395</v>
      </c>
      <c r="P444" s="79" t="s">
        <v>1565</v>
      </c>
      <c r="Q444" s="79" t="s">
        <v>1489</v>
      </c>
      <c r="S444" s="78" t="s">
        <v>1292</v>
      </c>
      <c r="T444" s="78" t="str">
        <f>VLOOKUP(A444,'PAI 2025 GPS rempl2)'!$A$3:$E$505,4,0)</f>
        <v>Producto</v>
      </c>
      <c r="U444" s="79" t="s">
        <v>1517</v>
      </c>
      <c r="V444" s="30">
        <f>VLOOKUP(S444,'PAI 2025 GPS rempl2)'!$E$4:$P$504,12,0)</f>
        <v>20</v>
      </c>
      <c r="W444" s="143">
        <f>(V444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445" spans="1:23" x14ac:dyDescent="0.25">
      <c r="A445" s="78" t="s">
        <v>1295</v>
      </c>
      <c r="B445" s="78" t="str">
        <f>VLOOKUP(A445,'PAI 2025 GPS rempl2)'!$A$3:$E$505,4,0)</f>
        <v>Actividad propia</v>
      </c>
      <c r="C445" s="79" t="s">
        <v>1517</v>
      </c>
      <c r="D445" s="79" t="s">
        <v>1521</v>
      </c>
      <c r="E445" s="79" t="s">
        <v>614</v>
      </c>
      <c r="F445" s="79"/>
      <c r="G445" s="79" t="str">
        <f>VLOOKUP(A445,'PAI 2025 GPS rempl2)'!$E$4:$L$504,8,0)</f>
        <v>N/A</v>
      </c>
      <c r="H445" s="79" t="str">
        <f>VLOOKUP(A445,'PAI 2025 GPS rempl2)'!$A$4:$V$504,15,0)</f>
        <v>Aprobar el documento final que se va a difundir a los consumidores (Documento final aprobado)</v>
      </c>
      <c r="I445" s="79">
        <f>VLOOKUP(A445,'PAI 2025 GPS rempl2)'!$A$4:$V$504,17,0)</f>
        <v>1</v>
      </c>
      <c r="J445" s="79" t="str">
        <f>VLOOKUP(A445,'PAI 2025 GPS rempl2)'!$A$4:$V$504,18,0)</f>
        <v>Númerica</v>
      </c>
      <c r="K445" s="159">
        <f>VLOOKUP(A445,'PAI 2025 GPS rempl2)'!$A$4:$V$504,20,0)</f>
        <v>45672</v>
      </c>
      <c r="L445" s="159">
        <f>VLOOKUP(A445,'PAI 2025 GPS rempl2)'!$A$4:$V$504,21,0)</f>
        <v>45839</v>
      </c>
      <c r="M445" s="79" t="str">
        <f>VLOOKUP(A445,'PAI 2025 GPS rempl2)'!$A$4:$V$504,22,0)</f>
        <v>3000-DESPACHO DEL SUPERINTENDENTE DELEGADO PARA LA PROTECCIÓN DEL CONSUMIDOR</v>
      </c>
      <c r="N445" s="79"/>
      <c r="O445" s="79"/>
      <c r="P445" s="79"/>
      <c r="Q445" s="79"/>
      <c r="S445" s="78" t="s">
        <v>1295</v>
      </c>
      <c r="T445" s="78" t="str">
        <f>VLOOKUP(A445,'PAI 2025 GPS rempl2)'!$A$3:$E$505,4,0)</f>
        <v>Actividad propia</v>
      </c>
      <c r="U445" s="79" t="s">
        <v>1517</v>
      </c>
      <c r="V445" s="30">
        <f>VLOOKUP(S445,'PAI 2025 GPS rempl2)'!$E$4:$P$504,12,0)</f>
        <v>100</v>
      </c>
      <c r="W445" s="145" t="e">
        <f>+(V445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46" spans="1:23" x14ac:dyDescent="0.25">
      <c r="A446" s="78" t="s">
        <v>1297</v>
      </c>
      <c r="B446" s="78" t="str">
        <f>VLOOKUP(A446,'PAI 2025 GPS rempl2)'!$A$3:$E$505,4,0)</f>
        <v>Actividad sin participación</v>
      </c>
      <c r="C446" s="79" t="s">
        <v>1517</v>
      </c>
      <c r="D446" s="79" t="s">
        <v>1521</v>
      </c>
      <c r="E446" s="79" t="s">
        <v>614</v>
      </c>
      <c r="F446" s="79"/>
      <c r="G446" s="79" t="str">
        <f>VLOOKUP(A446,'PAI 2025 GPS rempl2)'!$E$4:$L$504,8,0)</f>
        <v>N/A</v>
      </c>
      <c r="H446" s="79" t="str">
        <f>VLOOKUP(A446,'PAI 2025 GPS rempl2)'!$A$4:$V$504,15,0)</f>
        <v>Publicar el documento final en la pagina web de la entidad (Captura de pantalla con la publicación del documento).</v>
      </c>
      <c r="I446" s="79">
        <f>VLOOKUP(A446,'PAI 2025 GPS rempl2)'!$A$4:$V$504,17,0)</f>
        <v>1</v>
      </c>
      <c r="J446" s="79" t="str">
        <f>VLOOKUP(A446,'PAI 2025 GPS rempl2)'!$A$4:$V$504,18,0)</f>
        <v>Númerica</v>
      </c>
      <c r="K446" s="159">
        <f>VLOOKUP(A446,'PAI 2025 GPS rempl2)'!$A$4:$V$504,20,0)</f>
        <v>45840</v>
      </c>
      <c r="L446" s="159">
        <f>VLOOKUP(A446,'PAI 2025 GPS rempl2)'!$A$4:$V$504,21,0)</f>
        <v>45869</v>
      </c>
      <c r="M446" s="79" t="str">
        <f>VLOOKUP(A446,'PAI 2025 GPS rempl2)'!$A$4:$V$504,22,0)</f>
        <v>73-GRUPO DE TRABAJO DE COMUNICACION</v>
      </c>
      <c r="N446" s="79"/>
      <c r="O446" s="79"/>
      <c r="P446" s="79"/>
      <c r="Q446" s="79"/>
      <c r="S446" s="78" t="s">
        <v>1297</v>
      </c>
      <c r="T446" s="78" t="str">
        <f>VLOOKUP(A446,'PAI 2025 GPS rempl2)'!$A$3:$E$505,4,0)</f>
        <v>Actividad sin participación</v>
      </c>
      <c r="U446" s="79" t="s">
        <v>1517</v>
      </c>
      <c r="V446" s="30">
        <f>VLOOKUP(S446,'PAI 2025 GPS rempl2)'!$E$4:$P$504,12,0)</f>
        <v>0</v>
      </c>
      <c r="W446" s="30">
        <f>+V446</f>
        <v>0</v>
      </c>
    </row>
    <row r="447" spans="1:23" x14ac:dyDescent="0.25">
      <c r="A447" s="78" t="s">
        <v>1299</v>
      </c>
      <c r="B447" s="78" t="str">
        <f>VLOOKUP(A447,'PAI 2025 GPS rempl2)'!$A$3:$E$505,4,0)</f>
        <v>Actividad sin participación</v>
      </c>
      <c r="C447" s="79" t="s">
        <v>1517</v>
      </c>
      <c r="D447" s="79" t="s">
        <v>1521</v>
      </c>
      <c r="E447" s="79" t="s">
        <v>614</v>
      </c>
      <c r="F447" s="79"/>
      <c r="G447" s="79" t="str">
        <f>VLOOKUP(A447,'PAI 2025 GPS rempl2)'!$E$4:$L$504,8,0)</f>
        <v>N/A</v>
      </c>
      <c r="H447" s="79" t="str">
        <f>VLOOKUP(A447,'PAI 2025 GPS rempl2)'!$A$4:$V$504,15,0)</f>
        <v>Realizar la difusión del ABC de atención a los usuarios SIC / Super Solidaria. - Imágenes (fotografía o captura de pantalla) de la difusión realizada</v>
      </c>
      <c r="I447" s="79">
        <f>VLOOKUP(A447,'PAI 2025 GPS rempl2)'!$A$4:$V$504,17,0)</f>
        <v>1</v>
      </c>
      <c r="J447" s="79" t="str">
        <f>VLOOKUP(A447,'PAI 2025 GPS rempl2)'!$A$4:$V$504,18,0)</f>
        <v>Númerica</v>
      </c>
      <c r="K447" s="159">
        <f>VLOOKUP(A447,'PAI 2025 GPS rempl2)'!$A$4:$V$504,20,0)</f>
        <v>45870</v>
      </c>
      <c r="L447" s="159">
        <f>VLOOKUP(A447,'PAI 2025 GPS rempl2)'!$A$4:$V$504,21,0)</f>
        <v>46021</v>
      </c>
      <c r="M447" s="79" t="str">
        <f>VLOOKUP(A447,'PAI 2025 GPS rempl2)'!$A$4:$V$504,22,0)</f>
        <v>73-GRUPO DE TRABAJO DE COMUNICACION</v>
      </c>
      <c r="N447" s="79"/>
      <c r="O447" s="79"/>
      <c r="P447" s="79"/>
      <c r="Q447" s="79"/>
      <c r="S447" s="78" t="s">
        <v>1299</v>
      </c>
      <c r="T447" s="78" t="str">
        <f>VLOOKUP(A447,'PAI 2025 GPS rempl2)'!$A$3:$E$505,4,0)</f>
        <v>Actividad sin participación</v>
      </c>
      <c r="U447" s="79" t="s">
        <v>1517</v>
      </c>
      <c r="V447" s="30">
        <f>VLOOKUP(S447,'PAI 2025 GPS rempl2)'!$E$4:$P$504,12,0)</f>
        <v>0</v>
      </c>
      <c r="W447" s="30">
        <f>+V447</f>
        <v>0</v>
      </c>
    </row>
    <row r="448" spans="1:23" x14ac:dyDescent="0.25">
      <c r="A448" s="78" t="s">
        <v>1300</v>
      </c>
      <c r="B448" s="78" t="str">
        <f>VLOOKUP(A448,'PAI 2025 GPS rempl2)'!$A$3:$E$505,4,0)</f>
        <v>Producto</v>
      </c>
      <c r="C448" s="79" t="s">
        <v>1517</v>
      </c>
      <c r="D448" s="79" t="s">
        <v>1521</v>
      </c>
      <c r="E448" s="79" t="s">
        <v>614</v>
      </c>
      <c r="F448" s="79" t="s">
        <v>10</v>
      </c>
      <c r="G448" s="79" t="str">
        <f>VLOOKUP(A448,'PAI 2025 GPS rempl2)'!$E$4:$L$504,8,0)</f>
        <v>N/A</v>
      </c>
      <c r="H448" s="79" t="str">
        <f>VLOOKUP(A448,'PAI 2025 GPS rempl2)'!$A$4:$V$504,15,0)</f>
        <v>Cursos virtuales en materia de protección al consumidor dirigidos a la ciudadanía interesada, publicados en campus virtual y difundidos (Capturas de pantalla de los cursos en el campus virtual y capturas de pantalla de la difusión).</v>
      </c>
      <c r="I448" s="79">
        <f>VLOOKUP(A448,'PAI 2025 GPS rempl2)'!$A$4:$V$504,17,0)</f>
        <v>2</v>
      </c>
      <c r="J448" s="79" t="str">
        <f>VLOOKUP(A448,'PAI 2025 GPS rempl2)'!$A$4:$V$504,18,0)</f>
        <v>Númerica</v>
      </c>
      <c r="K448" s="159">
        <f>VLOOKUP(A448,'PAI 2025 GPS rempl2)'!$A$4:$V$504,20,0)</f>
        <v>45672</v>
      </c>
      <c r="L448" s="159">
        <f>VLOOKUP(A448,'PAI 2025 GPS rempl2)'!$A$4:$V$504,21,0)</f>
        <v>46006</v>
      </c>
      <c r="M448" s="79" t="str">
        <f>VLOOKUP(A448,'PAI 2025 GPS rempl2)'!$A$4:$V$504,22,0)</f>
        <v>3000-DESPACHO DEL SUPERINTENDENTE DELEGADO PARA LA PROTECCIÓN DEL CONSUMIDOR;
71-GRUPO DE TRABAJO DE FORMACION;
73-GRUPO DE TRABAJO DE COMUNICACION</v>
      </c>
      <c r="N448" s="79" t="s">
        <v>1394</v>
      </c>
      <c r="O448" s="79" t="s">
        <v>1395</v>
      </c>
      <c r="P448" s="79" t="s">
        <v>1565</v>
      </c>
      <c r="Q448" s="79" t="s">
        <v>1489</v>
      </c>
      <c r="S448" s="78" t="s">
        <v>1300</v>
      </c>
      <c r="T448" s="78" t="str">
        <f>VLOOKUP(A448,'PAI 2025 GPS rempl2)'!$A$3:$E$505,4,0)</f>
        <v>Producto</v>
      </c>
      <c r="U448" s="79" t="s">
        <v>1517</v>
      </c>
      <c r="V448" s="30">
        <f>VLOOKUP(S448,'PAI 2025 GPS rempl2)'!$E$4:$P$504,12,0)</f>
        <v>20</v>
      </c>
      <c r="W448" s="143">
        <f>(V448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449" spans="1:23" x14ac:dyDescent="0.25">
      <c r="A449" s="78" t="s">
        <v>1303</v>
      </c>
      <c r="B449" s="78" t="str">
        <f>VLOOKUP(A449,'PAI 2025 GPS rempl2)'!$A$3:$E$505,4,0)</f>
        <v>Actividad propia</v>
      </c>
      <c r="C449" s="79" t="s">
        <v>1517</v>
      </c>
      <c r="D449" s="79" t="s">
        <v>1521</v>
      </c>
      <c r="E449" s="79" t="s">
        <v>614</v>
      </c>
      <c r="F449" s="79"/>
      <c r="G449" s="79" t="str">
        <f>VLOOKUP(A449,'PAI 2025 GPS rempl2)'!$E$4:$L$504,8,0)</f>
        <v>N/A</v>
      </c>
      <c r="H449" s="79" t="str">
        <f>VLOOKUP(A449,'PAI 2025 GPS rempl2)'!$A$4:$V$504,15,0)</f>
        <v>Enviar a OSCAE las plantillas diligenciadas con el contenido para cursos virtuales (Responsable Delegatura) (Correo electrónico con  las plantillas diligenciadas)</v>
      </c>
      <c r="I449" s="79">
        <f>VLOOKUP(A449,'PAI 2025 GPS rempl2)'!$A$4:$V$504,17,0)</f>
        <v>2</v>
      </c>
      <c r="J449" s="79" t="str">
        <f>VLOOKUP(A449,'PAI 2025 GPS rempl2)'!$A$4:$V$504,18,0)</f>
        <v>Númerica</v>
      </c>
      <c r="K449" s="159">
        <f>VLOOKUP(A449,'PAI 2025 GPS rempl2)'!$A$4:$V$504,20,0)</f>
        <v>45672</v>
      </c>
      <c r="L449" s="159">
        <f>VLOOKUP(A449,'PAI 2025 GPS rempl2)'!$A$4:$V$504,21,0)</f>
        <v>45744</v>
      </c>
      <c r="M449" s="79" t="str">
        <f>VLOOKUP(A449,'PAI 2025 GPS rempl2)'!$A$4:$V$504,22,0)</f>
        <v>3000-DESPACHO DEL SUPERINTENDENTE DELEGADO PARA LA PROTECCIÓN DEL CONSUMIDOR</v>
      </c>
      <c r="N449" s="79"/>
      <c r="O449" s="79"/>
      <c r="P449" s="79"/>
      <c r="Q449" s="79"/>
      <c r="S449" s="78" t="s">
        <v>1303</v>
      </c>
      <c r="T449" s="78" t="str">
        <f>VLOOKUP(A449,'PAI 2025 GPS rempl2)'!$A$3:$E$505,4,0)</f>
        <v>Actividad propia</v>
      </c>
      <c r="U449" s="79" t="s">
        <v>1517</v>
      </c>
      <c r="V449" s="30">
        <f>VLOOKUP(S449,'PAI 2025 GPS rempl2)'!$E$4:$P$504,12,0)</f>
        <v>30</v>
      </c>
      <c r="W449" s="145" t="e">
        <f>+(V449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50" spans="1:23" x14ac:dyDescent="0.25">
      <c r="A450" s="78" t="s">
        <v>1305</v>
      </c>
      <c r="B450" s="78" t="str">
        <f>VLOOKUP(A450,'PAI 2025 GPS rempl2)'!$A$3:$E$505,4,0)</f>
        <v>Actividad sin participación</v>
      </c>
      <c r="C450" s="79" t="s">
        <v>1517</v>
      </c>
      <c r="D450" s="79" t="s">
        <v>1521</v>
      </c>
      <c r="E450" s="79" t="s">
        <v>614</v>
      </c>
      <c r="F450" s="79"/>
      <c r="G450" s="79" t="str">
        <f>VLOOKUP(A450,'PAI 2025 GPS rempl2)'!$E$4:$L$504,8,0)</f>
        <v>N/A</v>
      </c>
      <c r="H450" s="79" t="str">
        <f>VLOOKUP(A450,'PAI 2025 GPS rempl2)'!$A$4:$V$504,15,0)</f>
        <v>Diseñar y presentar propuesta pedagógica de los contenidos presentados por la delegatura para cada uno de los cursos (Responsable OSCAE) (Documento con la propuesta)</v>
      </c>
      <c r="I450" s="79">
        <f>VLOOKUP(A450,'PAI 2025 GPS rempl2)'!$A$4:$V$504,17,0)</f>
        <v>2</v>
      </c>
      <c r="J450" s="79" t="str">
        <f>VLOOKUP(A450,'PAI 2025 GPS rempl2)'!$A$4:$V$504,18,0)</f>
        <v>Númerica</v>
      </c>
      <c r="K450" s="159">
        <f>VLOOKUP(A450,'PAI 2025 GPS rempl2)'!$A$4:$V$504,20,0)</f>
        <v>45719</v>
      </c>
      <c r="L450" s="159">
        <f>VLOOKUP(A450,'PAI 2025 GPS rempl2)'!$A$4:$V$504,21,0)</f>
        <v>45807</v>
      </c>
      <c r="M450" s="79" t="str">
        <f>VLOOKUP(A450,'PAI 2025 GPS rempl2)'!$A$4:$V$504,22,0)</f>
        <v>71-GRUPO DE TRABAJO DE FORMACION</v>
      </c>
      <c r="N450" s="79"/>
      <c r="O450" s="79"/>
      <c r="P450" s="79"/>
      <c r="Q450" s="79"/>
      <c r="S450" s="78" t="s">
        <v>1305</v>
      </c>
      <c r="T450" s="78" t="str">
        <f>VLOOKUP(A450,'PAI 2025 GPS rempl2)'!$A$3:$E$505,4,0)</f>
        <v>Actividad sin participación</v>
      </c>
      <c r="U450" s="79" t="s">
        <v>1517</v>
      </c>
      <c r="V450" s="30">
        <f>VLOOKUP(S450,'PAI 2025 GPS rempl2)'!$E$4:$P$504,12,0)</f>
        <v>0</v>
      </c>
      <c r="W450" s="30">
        <f>+V450</f>
        <v>0</v>
      </c>
    </row>
    <row r="451" spans="1:23" x14ac:dyDescent="0.25">
      <c r="A451" s="78" t="s">
        <v>1307</v>
      </c>
      <c r="B451" s="78" t="str">
        <f>VLOOKUP(A451,'PAI 2025 GPS rempl2)'!$A$3:$E$505,4,0)</f>
        <v>Actividad propia</v>
      </c>
      <c r="C451" s="79" t="s">
        <v>1517</v>
      </c>
      <c r="D451" s="79" t="s">
        <v>1521</v>
      </c>
      <c r="E451" s="79" t="s">
        <v>614</v>
      </c>
      <c r="F451" s="79"/>
      <c r="G451" s="79" t="str">
        <f>VLOOKUP(A451,'PAI 2025 GPS rempl2)'!$E$4:$L$504,8,0)</f>
        <v>N/A</v>
      </c>
      <c r="H451" s="79" t="str">
        <f>VLOOKUP(A451,'PAI 2025 GPS rempl2)'!$A$4:$V$504,15,0)</f>
        <v>Revisar y aprobar los contenidos propuestos por el equipo pedagógico de OSCAE (Responsable Delegatura) (Correo de aprobación de los contenidos propuestos por OSCAE)</v>
      </c>
      <c r="I451" s="79">
        <f>VLOOKUP(A451,'PAI 2025 GPS rempl2)'!$A$4:$V$504,17,0)</f>
        <v>2</v>
      </c>
      <c r="J451" s="79" t="str">
        <f>VLOOKUP(A451,'PAI 2025 GPS rempl2)'!$A$4:$V$504,18,0)</f>
        <v>Númerica</v>
      </c>
      <c r="K451" s="159">
        <f>VLOOKUP(A451,'PAI 2025 GPS rempl2)'!$A$4:$V$504,20,0)</f>
        <v>45748</v>
      </c>
      <c r="L451" s="159">
        <f>VLOOKUP(A451,'PAI 2025 GPS rempl2)'!$A$4:$V$504,21,0)</f>
        <v>45828</v>
      </c>
      <c r="M451" s="79" t="str">
        <f>VLOOKUP(A451,'PAI 2025 GPS rempl2)'!$A$4:$V$504,22,0)</f>
        <v>3000-DESPACHO DEL SUPERINTENDENTE DELEGADO PARA LA PROTECCIÓN DEL CONSUMIDOR</v>
      </c>
      <c r="N451" s="79"/>
      <c r="O451" s="79"/>
      <c r="P451" s="79"/>
      <c r="Q451" s="79"/>
      <c r="S451" s="78" t="s">
        <v>1307</v>
      </c>
      <c r="T451" s="78" t="str">
        <f>VLOOKUP(A451,'PAI 2025 GPS rempl2)'!$A$3:$E$505,4,0)</f>
        <v>Actividad propia</v>
      </c>
      <c r="U451" s="79" t="s">
        <v>1517</v>
      </c>
      <c r="V451" s="30">
        <f>VLOOKUP(S451,'PAI 2025 GPS rempl2)'!$E$4:$P$504,12,0)</f>
        <v>30</v>
      </c>
      <c r="W451" s="145" t="e">
        <f>+(V451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52" spans="1:23" x14ac:dyDescent="0.25">
      <c r="A452" s="78" t="s">
        <v>1309</v>
      </c>
      <c r="B452" s="78" t="str">
        <f>VLOOKUP(A452,'PAI 2025 GPS rempl2)'!$A$3:$E$505,4,0)</f>
        <v>Actividad sin participación</v>
      </c>
      <c r="C452" s="79" t="s">
        <v>1517</v>
      </c>
      <c r="D452" s="79" t="s">
        <v>1521</v>
      </c>
      <c r="E452" s="79" t="s">
        <v>614</v>
      </c>
      <c r="F452" s="79"/>
      <c r="G452" s="79" t="str">
        <f>VLOOKUP(A452,'PAI 2025 GPS rempl2)'!$E$4:$L$504,8,0)</f>
        <v>N/A</v>
      </c>
      <c r="H452" s="79" t="str">
        <f>VLOOKUP(A452,'PAI 2025 GPS rempl2)'!$A$4:$V$504,15,0)</f>
        <v>Virtualizar los contenidos (Responsable OSCAE) (Captura de pantalla con los cursos virtualizados)</v>
      </c>
      <c r="I452" s="79">
        <f>VLOOKUP(A452,'PAI 2025 GPS rempl2)'!$A$4:$V$504,17,0)</f>
        <v>2</v>
      </c>
      <c r="J452" s="79" t="str">
        <f>VLOOKUP(A452,'PAI 2025 GPS rempl2)'!$A$4:$V$504,18,0)</f>
        <v>Númerica</v>
      </c>
      <c r="K452" s="159">
        <f>VLOOKUP(A452,'PAI 2025 GPS rempl2)'!$A$4:$V$504,20,0)</f>
        <v>45811</v>
      </c>
      <c r="L452" s="159">
        <f>VLOOKUP(A452,'PAI 2025 GPS rempl2)'!$A$4:$V$504,21,0)</f>
        <v>45947</v>
      </c>
      <c r="M452" s="79" t="str">
        <f>VLOOKUP(A452,'PAI 2025 GPS rempl2)'!$A$4:$V$504,22,0)</f>
        <v>71-GRUPO DE TRABAJO DE FORMACION</v>
      </c>
      <c r="N452" s="79"/>
      <c r="O452" s="79"/>
      <c r="P452" s="79"/>
      <c r="Q452" s="79"/>
      <c r="S452" s="78" t="s">
        <v>1309</v>
      </c>
      <c r="T452" s="78" t="str">
        <f>VLOOKUP(A452,'PAI 2025 GPS rempl2)'!$A$3:$E$505,4,0)</f>
        <v>Actividad sin participación</v>
      </c>
      <c r="U452" s="79" t="s">
        <v>1517</v>
      </c>
      <c r="V452" s="30">
        <f>VLOOKUP(S452,'PAI 2025 GPS rempl2)'!$E$4:$P$504,12,0)</f>
        <v>0</v>
      </c>
      <c r="W452" s="30">
        <f>+V452</f>
        <v>0</v>
      </c>
    </row>
    <row r="453" spans="1:23" x14ac:dyDescent="0.25">
      <c r="A453" s="78" t="s">
        <v>1311</v>
      </c>
      <c r="B453" s="78" t="str">
        <f>VLOOKUP(A453,'PAI 2025 GPS rempl2)'!$A$3:$E$505,4,0)</f>
        <v>Actividad propia</v>
      </c>
      <c r="C453" s="79" t="s">
        <v>1517</v>
      </c>
      <c r="D453" s="79" t="s">
        <v>1521</v>
      </c>
      <c r="E453" s="79" t="s">
        <v>614</v>
      </c>
      <c r="F453" s="79"/>
      <c r="G453" s="79" t="str">
        <f>VLOOKUP(A453,'PAI 2025 GPS rempl2)'!$E$4:$L$504,8,0)</f>
        <v>N/A</v>
      </c>
      <c r="H453" s="79" t="str">
        <f>VLOOKUP(A453,'PAI 2025 GPS rempl2)'!$A$4:$V$504,15,0)</f>
        <v>Recibir y aprobar el curso virtualizado (Responsable Delegatura) (Correo electrónico con la aprobación de los cursos)</v>
      </c>
      <c r="I453" s="79">
        <f>VLOOKUP(A453,'PAI 2025 GPS rempl2)'!$A$4:$V$504,17,0)</f>
        <v>2</v>
      </c>
      <c r="J453" s="79" t="str">
        <f>VLOOKUP(A453,'PAI 2025 GPS rempl2)'!$A$4:$V$504,18,0)</f>
        <v>Númerica</v>
      </c>
      <c r="K453" s="159">
        <f>VLOOKUP(A453,'PAI 2025 GPS rempl2)'!$A$4:$V$504,20,0)</f>
        <v>45915</v>
      </c>
      <c r="L453" s="159">
        <f>VLOOKUP(A453,'PAI 2025 GPS rempl2)'!$A$4:$V$504,21,0)</f>
        <v>45968</v>
      </c>
      <c r="M453" s="79" t="str">
        <f>VLOOKUP(A453,'PAI 2025 GPS rempl2)'!$A$4:$V$504,22,0)</f>
        <v>3000-DESPACHO DEL SUPERINTENDENTE DELEGADO PARA LA PROTECCIÓN DEL CONSUMIDOR</v>
      </c>
      <c r="N453" s="79"/>
      <c r="O453" s="79"/>
      <c r="P453" s="79"/>
      <c r="Q453" s="79"/>
      <c r="S453" s="78" t="s">
        <v>1311</v>
      </c>
      <c r="T453" s="78" t="str">
        <f>VLOOKUP(A453,'PAI 2025 GPS rempl2)'!$A$3:$E$505,4,0)</f>
        <v>Actividad propia</v>
      </c>
      <c r="U453" s="79" t="s">
        <v>1517</v>
      </c>
      <c r="V453" s="30">
        <f>VLOOKUP(S453,'PAI 2025 GPS rempl2)'!$E$4:$P$504,12,0)</f>
        <v>40</v>
      </c>
      <c r="W453" s="145" t="e">
        <f>+(V453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54" spans="1:23" x14ac:dyDescent="0.25">
      <c r="A454" s="78" t="s">
        <v>1312</v>
      </c>
      <c r="B454" s="78" t="str">
        <f>VLOOKUP(A454,'PAI 2025 GPS rempl2)'!$A$3:$E$505,4,0)</f>
        <v>Actividad sin participación</v>
      </c>
      <c r="C454" s="79" t="s">
        <v>1517</v>
      </c>
      <c r="D454" s="79" t="s">
        <v>1521</v>
      </c>
      <c r="E454" s="79" t="s">
        <v>614</v>
      </c>
      <c r="F454" s="79"/>
      <c r="G454" s="79" t="str">
        <f>VLOOKUP(A454,'PAI 2025 GPS rempl2)'!$E$4:$L$504,8,0)</f>
        <v>N/A</v>
      </c>
      <c r="H454" s="79" t="str">
        <f>VLOOKUP(A454,'PAI 2025 GPS rempl2)'!$A$4:$V$504,15,0)</f>
        <v>Publicar los cursos virtuales en el campus virtual de la SIC y difundirlos (Capturas de pantalla de los cursos en el campus virtual y capturas de pantalla de la difusión).</v>
      </c>
      <c r="I454" s="79">
        <f>VLOOKUP(A454,'PAI 2025 GPS rempl2)'!$A$4:$V$504,17,0)</f>
        <v>2</v>
      </c>
      <c r="J454" s="79" t="str">
        <f>VLOOKUP(A454,'PAI 2025 GPS rempl2)'!$A$4:$V$504,18,0)</f>
        <v>Númerica</v>
      </c>
      <c r="K454" s="159">
        <f>VLOOKUP(A454,'PAI 2025 GPS rempl2)'!$A$4:$V$504,20,0)</f>
        <v>45975</v>
      </c>
      <c r="L454" s="159">
        <f>VLOOKUP(A454,'PAI 2025 GPS rempl2)'!$A$4:$V$504,21,0)</f>
        <v>46006</v>
      </c>
      <c r="M454" s="79" t="str">
        <f>VLOOKUP(A454,'PAI 2025 GPS rempl2)'!$A$4:$V$504,22,0)</f>
        <v>71-GRUPO DE TRABAJO DE FORMACION;
73-GRUPO DE TRABAJO DE COMUNICACION</v>
      </c>
      <c r="N454" s="79"/>
      <c r="O454" s="79"/>
      <c r="P454" s="79"/>
      <c r="Q454" s="79"/>
      <c r="S454" s="78" t="s">
        <v>1312</v>
      </c>
      <c r="T454" s="78" t="str">
        <f>VLOOKUP(A454,'PAI 2025 GPS rempl2)'!$A$3:$E$505,4,0)</f>
        <v>Actividad sin participación</v>
      </c>
      <c r="U454" s="79" t="s">
        <v>1517</v>
      </c>
      <c r="V454" s="30">
        <f>VLOOKUP(S454,'PAI 2025 GPS rempl2)'!$E$4:$P$504,12,0)</f>
        <v>0</v>
      </c>
      <c r="W454" s="30">
        <f>+V454</f>
        <v>0</v>
      </c>
    </row>
    <row r="455" spans="1:23" x14ac:dyDescent="0.25">
      <c r="A455" s="78" t="s">
        <v>1315</v>
      </c>
      <c r="B455" s="78" t="str">
        <f>VLOOKUP(A455,'PAI 2025 GPS rempl2)'!$A$3:$E$505,4,0)</f>
        <v>Producto</v>
      </c>
      <c r="C455" s="79" t="s">
        <v>1517</v>
      </c>
      <c r="D455" s="79" t="s">
        <v>1521</v>
      </c>
      <c r="E455" s="79" t="s">
        <v>614</v>
      </c>
      <c r="F455" s="79" t="s">
        <v>10</v>
      </c>
      <c r="G455" s="79" t="str">
        <f>VLOOKUP(A455,'PAI 2025 GPS rempl2)'!$E$4:$L$504,8,0)</f>
        <v>N/A</v>
      </c>
      <c r="H455" s="79" t="str">
        <f>VLOOKUP(A455,'PAI 2025 GPS rempl2)'!$A$4:$V$504,15,0)</f>
        <v>Jornadas de capacitación "Me informo y cuido mi dinero" dirigidas a usuarios, consumidores y ciudadanía en general, realizadas - Imágenes (fotografía o captura de pantalla) de la difusión realizada</v>
      </c>
      <c r="I455" s="79">
        <f>VLOOKUP(A455,'PAI 2025 GPS rempl2)'!$A$4:$V$504,17,0)</f>
        <v>8</v>
      </c>
      <c r="J455" s="79" t="str">
        <f>VLOOKUP(A455,'PAI 2025 GPS rempl2)'!$A$4:$V$504,18,0)</f>
        <v>Númerica</v>
      </c>
      <c r="K455" s="159">
        <f>VLOOKUP(A455,'PAI 2025 GPS rempl2)'!$A$4:$V$504,20,0)</f>
        <v>45672</v>
      </c>
      <c r="L455" s="159">
        <f>VLOOKUP(A455,'PAI 2025 GPS rempl2)'!$A$4:$V$504,21,0)</f>
        <v>46021</v>
      </c>
      <c r="M455" s="79" t="str">
        <f>VLOOKUP(A455,'PAI 2025 GPS rempl2)'!$A$4:$V$504,22,0)</f>
        <v>3000-DESPACHO DEL SUPERINTENDENTE DELEGADO PARA LA PROTECCIÓN DEL CONSUMIDOR</v>
      </c>
      <c r="N455" s="79" t="s">
        <v>1394</v>
      </c>
      <c r="O455" s="79" t="s">
        <v>1395</v>
      </c>
      <c r="P455" s="79" t="s">
        <v>1565</v>
      </c>
      <c r="Q455" s="79" t="s">
        <v>1489</v>
      </c>
      <c r="S455" s="78" t="s">
        <v>1315</v>
      </c>
      <c r="T455" s="78" t="str">
        <f>VLOOKUP(A455,'PAI 2025 GPS rempl2)'!$A$3:$E$505,4,0)</f>
        <v>Producto</v>
      </c>
      <c r="U455" s="79" t="s">
        <v>1517</v>
      </c>
      <c r="V455" s="30">
        <f>VLOOKUP(S455,'PAI 2025 GPS rempl2)'!$E$4:$P$504,12,0)</f>
        <v>20</v>
      </c>
      <c r="W455" s="143">
        <f>(V455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456" spans="1:23" x14ac:dyDescent="0.25">
      <c r="A456" s="78" t="s">
        <v>1317</v>
      </c>
      <c r="B456" s="78" t="str">
        <f>VLOOKUP(A456,'PAI 2025 GPS rempl2)'!$A$3:$E$505,4,0)</f>
        <v>Actividad propia</v>
      </c>
      <c r="C456" s="79" t="s">
        <v>1517</v>
      </c>
      <c r="D456" s="79" t="s">
        <v>1521</v>
      </c>
      <c r="E456" s="79" t="s">
        <v>614</v>
      </c>
      <c r="F456" s="79"/>
      <c r="G456" s="79" t="str">
        <f>VLOOKUP(A456,'PAI 2025 GPS rempl2)'!$E$4:$L$504,8,0)</f>
        <v>N/A</v>
      </c>
      <c r="H456" s="79" t="str">
        <f>VLOOKUP(A456,'PAI 2025 GPS rempl2)'!$A$4:$V$504,15,0)</f>
        <v>Definir la estrategia que se utilizará para las jornadas de capacitación  (Listado de asistencia a reunión)</v>
      </c>
      <c r="I456" s="79">
        <f>VLOOKUP(A456,'PAI 2025 GPS rempl2)'!$A$4:$V$504,17,0)</f>
        <v>1</v>
      </c>
      <c r="J456" s="79" t="str">
        <f>VLOOKUP(A456,'PAI 2025 GPS rempl2)'!$A$4:$V$504,18,0)</f>
        <v>Númerica</v>
      </c>
      <c r="K456" s="159">
        <f>VLOOKUP(A456,'PAI 2025 GPS rempl2)'!$A$4:$V$504,20,0)</f>
        <v>45672</v>
      </c>
      <c r="L456" s="159">
        <f>VLOOKUP(A456,'PAI 2025 GPS rempl2)'!$A$4:$V$504,21,0)</f>
        <v>45716</v>
      </c>
      <c r="M456" s="79" t="str">
        <f>VLOOKUP(A456,'PAI 2025 GPS rempl2)'!$A$4:$V$504,22,0)</f>
        <v>3000-DESPACHO DEL SUPERINTENDENTE DELEGADO PARA LA PROTECCIÓN DEL CONSUMIDOR</v>
      </c>
      <c r="N456" s="79"/>
      <c r="O456" s="79"/>
      <c r="P456" s="79"/>
      <c r="Q456" s="79"/>
      <c r="S456" s="78" t="s">
        <v>1317</v>
      </c>
      <c r="T456" s="78" t="str">
        <f>VLOOKUP(A456,'PAI 2025 GPS rempl2)'!$A$3:$E$505,4,0)</f>
        <v>Actividad propia</v>
      </c>
      <c r="U456" s="79" t="s">
        <v>1517</v>
      </c>
      <c r="V456" s="30">
        <f>VLOOKUP(S456,'PAI 2025 GPS rempl2)'!$E$4:$P$504,12,0)</f>
        <v>20</v>
      </c>
      <c r="W456" s="145" t="e">
        <f>+(V456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57" spans="1:23" x14ac:dyDescent="0.25">
      <c r="A457" s="78" t="s">
        <v>1319</v>
      </c>
      <c r="B457" s="78" t="str">
        <f>VLOOKUP(A457,'PAI 2025 GPS rempl2)'!$A$3:$E$505,4,0)</f>
        <v>Actividad propia</v>
      </c>
      <c r="C457" s="79" t="s">
        <v>1517</v>
      </c>
      <c r="D457" s="79" t="s">
        <v>1521</v>
      </c>
      <c r="E457" s="79" t="s">
        <v>614</v>
      </c>
      <c r="F457" s="79"/>
      <c r="G457" s="79" t="str">
        <f>VLOOKUP(A457,'PAI 2025 GPS rempl2)'!$E$4:$L$504,8,0)</f>
        <v>N/A</v>
      </c>
      <c r="H457" s="79" t="str">
        <f>VLOOKUP(A457,'PAI 2025 GPS rempl2)'!$A$4:$V$504,15,0)</f>
        <v>Realizar las jornadas de capacitación - Imágenes (fotografía o captura de pantalla) de la difusión realizada</v>
      </c>
      <c r="I457" s="79">
        <f>VLOOKUP(A457,'PAI 2025 GPS rempl2)'!$A$4:$V$504,17,0)</f>
        <v>8</v>
      </c>
      <c r="J457" s="79" t="str">
        <f>VLOOKUP(A457,'PAI 2025 GPS rempl2)'!$A$4:$V$504,18,0)</f>
        <v>Númerica</v>
      </c>
      <c r="K457" s="159">
        <f>VLOOKUP(A457,'PAI 2025 GPS rempl2)'!$A$4:$V$504,20,0)</f>
        <v>45719</v>
      </c>
      <c r="L457" s="159">
        <f>VLOOKUP(A457,'PAI 2025 GPS rempl2)'!$A$4:$V$504,21,0)</f>
        <v>46021</v>
      </c>
      <c r="M457" s="79" t="str">
        <f>VLOOKUP(A457,'PAI 2025 GPS rempl2)'!$A$4:$V$504,22,0)</f>
        <v>3000-DESPACHO DEL SUPERINTENDENTE DELEGADO PARA LA PROTECCIÓN DEL CONSUMIDOR</v>
      </c>
      <c r="N457" s="79"/>
      <c r="O457" s="79"/>
      <c r="P457" s="79"/>
      <c r="Q457" s="79"/>
      <c r="S457" s="78" t="s">
        <v>1319</v>
      </c>
      <c r="T457" s="78" t="str">
        <f>VLOOKUP(A457,'PAI 2025 GPS rempl2)'!$A$3:$E$505,4,0)</f>
        <v>Actividad propia</v>
      </c>
      <c r="U457" s="79" t="s">
        <v>1517</v>
      </c>
      <c r="V457" s="30">
        <f>VLOOKUP(S457,'PAI 2025 GPS rempl2)'!$E$4:$P$504,12,0)</f>
        <v>80</v>
      </c>
      <c r="W457" s="145" t="e">
        <f>+(V457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58" spans="1:23" x14ac:dyDescent="0.25">
      <c r="A458" s="78" t="s">
        <v>1320</v>
      </c>
      <c r="B458" s="78" t="str">
        <f>VLOOKUP(A458,'PAI 2025 GPS rempl2)'!$A$3:$E$505,4,0)</f>
        <v>Producto</v>
      </c>
      <c r="C458" s="79" t="s">
        <v>1517</v>
      </c>
      <c r="D458" s="79" t="s">
        <v>1521</v>
      </c>
      <c r="E458" s="79" t="s">
        <v>614</v>
      </c>
      <c r="F458" s="79" t="s">
        <v>10</v>
      </c>
      <c r="G458" s="79" t="str">
        <f>VLOOKUP(A458,'PAI 2025 GPS rempl2)'!$E$4:$L$504,8,0)</f>
        <v>N/A</v>
      </c>
      <c r="H458" s="79" t="str">
        <f>VLOOKUP(A458,'PAI 2025 GPS rempl2)'!$A$4:$V$504,15,0)</f>
        <v>Campañas de difusión a nivel nacional, dirigidas a diversos grupos objetivo como herramienta de fortalecimiento del conocimiento, ejecutadas (Capturas de pantalla de las publicaciones de las campañas).</v>
      </c>
      <c r="I458" s="79">
        <f>VLOOKUP(A458,'PAI 2025 GPS rempl2)'!$A$4:$V$504,17,0)</f>
        <v>4</v>
      </c>
      <c r="J458" s="79" t="str">
        <f>VLOOKUP(A458,'PAI 2025 GPS rempl2)'!$A$4:$V$504,18,0)</f>
        <v>Númerica</v>
      </c>
      <c r="K458" s="159">
        <f>VLOOKUP(A458,'PAI 2025 GPS rempl2)'!$A$4:$V$504,20,0)</f>
        <v>45672</v>
      </c>
      <c r="L458" s="159">
        <f>VLOOKUP(A458,'PAI 2025 GPS rempl2)'!$A$4:$V$504,21,0)</f>
        <v>46021</v>
      </c>
      <c r="M458" s="79" t="str">
        <f>VLOOKUP(A458,'PAI 2025 GPS rempl2)'!$A$4:$V$504,22,0)</f>
        <v>3000-DESPACHO DEL SUPERINTENDENTE DELEGADO PARA LA PROTECCIÓN DEL CONSUMIDOR;
3100-DIRECCION DE INVESTIGACIONES DE PROTECCION AL CONSUMIDOR;
3200-DIRECCIÓN DE INVESTIGACIONES DE PROTECCIÓN DE USUARIOS DE SERVICIOS DE COMUNICACIONES;
73-GRUPO DE TRABAJO DE COMUNICACION</v>
      </c>
      <c r="N458" s="79" t="s">
        <v>1394</v>
      </c>
      <c r="O458" s="79" t="s">
        <v>1395</v>
      </c>
      <c r="P458" s="79" t="s">
        <v>1565</v>
      </c>
      <c r="Q458" s="79" t="s">
        <v>1489</v>
      </c>
      <c r="S458" s="78" t="s">
        <v>1320</v>
      </c>
      <c r="T458" s="78" t="str">
        <f>VLOOKUP(A458,'PAI 2025 GPS rempl2)'!$A$3:$E$505,4,0)</f>
        <v>Producto</v>
      </c>
      <c r="U458" s="79" t="s">
        <v>1517</v>
      </c>
      <c r="V458" s="30">
        <f>VLOOKUP(S458,'PAI 2025 GPS rempl2)'!$E$4:$P$504,12,0)</f>
        <v>20</v>
      </c>
      <c r="W458" s="143">
        <f>(V458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row>
    <row r="459" spans="1:23" x14ac:dyDescent="0.25">
      <c r="A459" s="78" t="s">
        <v>1323</v>
      </c>
      <c r="B459" s="78" t="str">
        <f>VLOOKUP(A459,'PAI 2025 GPS rempl2)'!$A$3:$E$505,4,0)</f>
        <v>Actividad propia</v>
      </c>
      <c r="C459" s="79" t="s">
        <v>1517</v>
      </c>
      <c r="D459" s="79" t="s">
        <v>1521</v>
      </c>
      <c r="E459" s="79" t="s">
        <v>614</v>
      </c>
      <c r="F459" s="79"/>
      <c r="G459" s="79" t="str">
        <f>VLOOKUP(A459,'PAI 2025 GPS rempl2)'!$E$4:$L$504,8,0)</f>
        <v>N/A</v>
      </c>
      <c r="H459" s="79" t="str">
        <f>VLOOKUP(A459,'PAI 2025 GPS rempl2)'!$A$4:$V$504,15,0)</f>
        <v>Elaborar el plan de difusión, definiendo los  grupos objetivos a los que se dirigirá. (Documento con el plan de difusión)</v>
      </c>
      <c r="I459" s="79">
        <f>VLOOKUP(A459,'PAI 2025 GPS rempl2)'!$A$4:$V$504,17,0)</f>
        <v>1</v>
      </c>
      <c r="J459" s="79" t="str">
        <f>VLOOKUP(A459,'PAI 2025 GPS rempl2)'!$A$4:$V$504,18,0)</f>
        <v>Númerica</v>
      </c>
      <c r="K459" s="159">
        <f>VLOOKUP(A459,'PAI 2025 GPS rempl2)'!$A$4:$V$504,20,0)</f>
        <v>45672</v>
      </c>
      <c r="L459" s="159">
        <f>VLOOKUP(A459,'PAI 2025 GPS rempl2)'!$A$4:$V$504,21,0)</f>
        <v>45716</v>
      </c>
      <c r="M459" s="79" t="str">
        <f>VLOOKUP(A459,'PAI 2025 GPS rempl2)'!$A$4:$V$504,22,0)</f>
        <v>3000-DESPACHO DEL SUPERINTENDENTE DELEGADO PARA LA PROTECCIÓN DEL CONSUMIDOR;
3100-DIRECCION DE INVESTIGACIONES DE PROTECCION AL CONSUMIDOR;
3200-DIRECCIÓN DE INVESTIGACIONES DE PROTECCIÓN DE USUARIOS DE SERVICIOS DE COMUNICACIONES</v>
      </c>
      <c r="N459" s="79"/>
      <c r="O459" s="79"/>
      <c r="P459" s="79"/>
      <c r="Q459" s="79"/>
      <c r="S459" s="78" t="s">
        <v>1323</v>
      </c>
      <c r="T459" s="78" t="str">
        <f>VLOOKUP(A459,'PAI 2025 GPS rempl2)'!$A$3:$E$505,4,0)</f>
        <v>Actividad propia</v>
      </c>
      <c r="U459" s="79" t="s">
        <v>1517</v>
      </c>
      <c r="V459" s="30">
        <f>VLOOKUP(S459,'PAI 2025 GPS rempl2)'!$E$4:$P$504,12,0)</f>
        <v>50</v>
      </c>
      <c r="W459" s="145" t="e">
        <f>+(V459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60" spans="1:23" x14ac:dyDescent="0.25">
      <c r="A460" s="78" t="s">
        <v>1326</v>
      </c>
      <c r="B460" s="78" t="str">
        <f>VLOOKUP(A460,'PAI 2025 GPS rempl2)'!$A$3:$E$505,4,0)</f>
        <v>Actividad sin participación</v>
      </c>
      <c r="C460" s="79" t="s">
        <v>1517</v>
      </c>
      <c r="D460" s="79" t="s">
        <v>1521</v>
      </c>
      <c r="E460" s="79" t="s">
        <v>614</v>
      </c>
      <c r="F460" s="79"/>
      <c r="G460" s="79" t="str">
        <f>VLOOKUP(A460,'PAI 2025 GPS rempl2)'!$E$4:$L$504,8,0)</f>
        <v>N/A</v>
      </c>
      <c r="H460" s="79" t="str">
        <f>VLOOKUP(A460,'PAI 2025 GPS rempl2)'!$A$4:$V$504,15,0)</f>
        <v>Elaborar y presentar el concepto grafico y racional de la campaña (Correo electrónico en que se observe el concepto gráfico y racional de la campaña)</v>
      </c>
      <c r="I460" s="79">
        <f>VLOOKUP(A460,'PAI 2025 GPS rempl2)'!$A$4:$V$504,17,0)</f>
        <v>4</v>
      </c>
      <c r="J460" s="79" t="str">
        <f>VLOOKUP(A460,'PAI 2025 GPS rempl2)'!$A$4:$V$504,18,0)</f>
        <v>Númerica</v>
      </c>
      <c r="K460" s="159">
        <f>VLOOKUP(A460,'PAI 2025 GPS rempl2)'!$A$4:$V$504,20,0)</f>
        <v>45719</v>
      </c>
      <c r="L460" s="159">
        <f>VLOOKUP(A460,'PAI 2025 GPS rempl2)'!$A$4:$V$504,21,0)</f>
        <v>45989</v>
      </c>
      <c r="M460" s="79" t="str">
        <f>VLOOKUP(A460,'PAI 2025 GPS rempl2)'!$A$4:$V$504,22,0)</f>
        <v>73-GRUPO DE TRABAJO DE COMUNICACION</v>
      </c>
      <c r="N460" s="79"/>
      <c r="O460" s="79"/>
      <c r="P460" s="79"/>
      <c r="Q460" s="79"/>
      <c r="S460" s="78" t="s">
        <v>1326</v>
      </c>
      <c r="T460" s="78" t="str">
        <f>VLOOKUP(A460,'PAI 2025 GPS rempl2)'!$A$3:$E$505,4,0)</f>
        <v>Actividad sin participación</v>
      </c>
      <c r="U460" s="79" t="s">
        <v>1517</v>
      </c>
      <c r="V460" s="30">
        <f>VLOOKUP(S460,'PAI 2025 GPS rempl2)'!$E$4:$P$504,12,0)</f>
        <v>0</v>
      </c>
      <c r="W460" s="30">
        <f>+V460</f>
        <v>0</v>
      </c>
    </row>
    <row r="461" spans="1:23" x14ac:dyDescent="0.25">
      <c r="A461" s="78" t="s">
        <v>1327</v>
      </c>
      <c r="B461" s="78" t="str">
        <f>VLOOKUP(A461,'PAI 2025 GPS rempl2)'!$A$3:$E$505,4,0)</f>
        <v>Actividad propia</v>
      </c>
      <c r="C461" s="79" t="s">
        <v>1517</v>
      </c>
      <c r="D461" s="79" t="s">
        <v>1521</v>
      </c>
      <c r="E461" s="79" t="s">
        <v>614</v>
      </c>
      <c r="F461" s="79"/>
      <c r="G461" s="79" t="str">
        <f>VLOOKUP(A461,'PAI 2025 GPS rempl2)'!$E$4:$L$504,8,0)</f>
        <v>N/A</v>
      </c>
      <c r="H461" s="79" t="str">
        <f>VLOOKUP(A461,'PAI 2025 GPS rempl2)'!$A$4:$V$504,15,0)</f>
        <v>Revisar y aprobar la propuesta (Correo electrónico con la propuesta aprobada)</v>
      </c>
      <c r="I461" s="79">
        <f>VLOOKUP(A461,'PAI 2025 GPS rempl2)'!$A$4:$V$504,17,0)</f>
        <v>4</v>
      </c>
      <c r="J461" s="79" t="str">
        <f>VLOOKUP(A461,'PAI 2025 GPS rempl2)'!$A$4:$V$504,18,0)</f>
        <v>Númerica</v>
      </c>
      <c r="K461" s="159">
        <f>VLOOKUP(A461,'PAI 2025 GPS rempl2)'!$A$4:$V$504,20,0)</f>
        <v>45719</v>
      </c>
      <c r="L461" s="159">
        <f>VLOOKUP(A461,'PAI 2025 GPS rempl2)'!$A$4:$V$504,21,0)</f>
        <v>45989</v>
      </c>
      <c r="M461" s="79" t="str">
        <f>VLOOKUP(A461,'PAI 2025 GPS rempl2)'!$A$4:$V$504,22,0)</f>
        <v>3000-DESPACHO DEL SUPERINTENDENTE DELEGADO PARA LA PROTECCIÓN DEL CONSUMIDOR</v>
      </c>
      <c r="N461" s="79"/>
      <c r="O461" s="79"/>
      <c r="P461" s="79"/>
      <c r="Q461" s="79"/>
      <c r="S461" s="78" t="s">
        <v>1327</v>
      </c>
      <c r="T461" s="78" t="str">
        <f>VLOOKUP(A461,'PAI 2025 GPS rempl2)'!$A$3:$E$505,4,0)</f>
        <v>Actividad propia</v>
      </c>
      <c r="U461" s="79" t="s">
        <v>1517</v>
      </c>
      <c r="V461" s="30">
        <f>VLOOKUP(S461,'PAI 2025 GPS rempl2)'!$E$4:$P$504,12,0)</f>
        <v>50</v>
      </c>
      <c r="W461" s="145" t="e">
        <f>+(V461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62" spans="1:23" x14ac:dyDescent="0.25">
      <c r="A462" s="78" t="s">
        <v>1328</v>
      </c>
      <c r="B462" s="78" t="str">
        <f>VLOOKUP(A462,'PAI 2025 GPS rempl2)'!$A$3:$E$505,4,0)</f>
        <v>Actividad sin participación</v>
      </c>
      <c r="C462" s="79" t="s">
        <v>1517</v>
      </c>
      <c r="D462" s="79" t="s">
        <v>1521</v>
      </c>
      <c r="E462" s="79" t="s">
        <v>614</v>
      </c>
      <c r="F462" s="79"/>
      <c r="G462" s="79" t="str">
        <f>VLOOKUP(A462,'PAI 2025 GPS rempl2)'!$E$4:$L$504,8,0)</f>
        <v>N/A</v>
      </c>
      <c r="H462" s="79" t="str">
        <f>VLOOKUP(A462,'PAI 2025 GPS rempl2)'!$A$4:$V$504,15,0)</f>
        <v>Ejecutar las campañas (Captura de pantalla de publicación de las campañas)</v>
      </c>
      <c r="I462" s="79">
        <f>VLOOKUP(A462,'PAI 2025 GPS rempl2)'!$A$4:$V$504,17,0)</f>
        <v>4</v>
      </c>
      <c r="J462" s="79" t="str">
        <f>VLOOKUP(A462,'PAI 2025 GPS rempl2)'!$A$4:$V$504,18,0)</f>
        <v>Númerica</v>
      </c>
      <c r="K462" s="159">
        <f>VLOOKUP(A462,'PAI 2025 GPS rempl2)'!$A$4:$V$504,20,0)</f>
        <v>45719</v>
      </c>
      <c r="L462" s="159">
        <f>VLOOKUP(A462,'PAI 2025 GPS rempl2)'!$A$4:$V$504,21,0)</f>
        <v>46021</v>
      </c>
      <c r="M462" s="79" t="str">
        <f>VLOOKUP(A462,'PAI 2025 GPS rempl2)'!$A$4:$V$504,22,0)</f>
        <v>73-GRUPO DE TRABAJO DE COMUNICACION</v>
      </c>
      <c r="N462" s="79"/>
      <c r="O462" s="79"/>
      <c r="P462" s="79"/>
      <c r="Q462" s="79"/>
      <c r="S462" s="78" t="s">
        <v>1328</v>
      </c>
      <c r="T462" s="78" t="str">
        <f>VLOOKUP(A462,'PAI 2025 GPS rempl2)'!$A$3:$E$505,4,0)</f>
        <v>Actividad sin participación</v>
      </c>
      <c r="U462" s="79" t="s">
        <v>1517</v>
      </c>
      <c r="V462" s="30">
        <f>VLOOKUP(S462,'PAI 2025 GPS rempl2)'!$E$4:$P$504,12,0)</f>
        <v>0</v>
      </c>
      <c r="W462" s="30">
        <f>+V462</f>
        <v>0</v>
      </c>
    </row>
    <row r="463" spans="1:23" x14ac:dyDescent="0.25">
      <c r="A463" s="78" t="s">
        <v>1329</v>
      </c>
      <c r="B463" s="78" t="str">
        <f>VLOOKUP(A463,'PAI 2025 GPS rempl2)'!$A$3:$E$505,4,0)</f>
        <v>Producto</v>
      </c>
      <c r="C463" s="79" t="s">
        <v>1527</v>
      </c>
      <c r="D463" s="79" t="s">
        <v>1526</v>
      </c>
      <c r="E463" s="79" t="s">
        <v>747</v>
      </c>
      <c r="F463" s="79" t="s">
        <v>12</v>
      </c>
      <c r="G463" s="79" t="str">
        <f>VLOOKUP(A463,'PAI 2025 GPS rempl2)'!$E$4:$L$504,8,0)</f>
        <v>N/A</v>
      </c>
      <c r="H463" s="79" t="str">
        <f>VLOOKUP(A463,'PAI 2025 GPS rempl2)'!$A$4:$V$504,15,0)</f>
        <v>Capacitaciones internas al personal que atiende y oriente a los usuarios en las Casas del Consumidor, realizadas - Imágenes (fotografía o captura de pantalla) de la difusión realizada</v>
      </c>
      <c r="I463" s="79">
        <f>VLOOKUP(A463,'PAI 2025 GPS rempl2)'!$A$4:$V$504,17,0)</f>
        <v>8</v>
      </c>
      <c r="J463" s="79" t="str">
        <f>VLOOKUP(A463,'PAI 2025 GPS rempl2)'!$A$4:$V$504,18,0)</f>
        <v>Númerica</v>
      </c>
      <c r="K463" s="159">
        <f>VLOOKUP(A463,'PAI 2025 GPS rempl2)'!$A$4:$V$504,20,0)</f>
        <v>45672</v>
      </c>
      <c r="L463" s="159">
        <f>VLOOKUP(A463,'PAI 2025 GPS rempl2)'!$A$4:$V$504,21,0)</f>
        <v>46021</v>
      </c>
      <c r="M463" s="79" t="str">
        <f>VLOOKUP(A463,'PAI 2025 GPS rempl2)'!$A$4:$V$504,22,0)</f>
        <v>3000-DESPACHO DEL SUPERINTENDENTE DELEGADO PARA LA PROTECCIÓN DEL CONSUMIDOR;
3100-DIRECCION DE INVESTIGACIONES DE PROTECCION AL CONSUMIDOR;
3200-DIRECCIÓN DE INVESTIGACIONES DE PROTECCIÓN DE USUARIOS DE SERVICIOS DE COMUNICACIONES</v>
      </c>
      <c r="N463" s="79" t="s">
        <v>1390</v>
      </c>
      <c r="O463" s="79" t="s">
        <v>1391</v>
      </c>
      <c r="P463" s="79">
        <v>0</v>
      </c>
      <c r="Q463" s="79" t="s">
        <v>1487</v>
      </c>
      <c r="S463" s="78" t="s">
        <v>1329</v>
      </c>
      <c r="T463" s="78" t="str">
        <f>VLOOKUP(A463,'PAI 2025 GPS rempl2)'!$A$3:$E$505,4,0)</f>
        <v>Producto</v>
      </c>
      <c r="U463" s="79" t="s">
        <v>1527</v>
      </c>
      <c r="V463" s="30">
        <f>VLOOKUP(S463,'PAI 2025 GPS rempl2)'!$E$4:$P$504,12,0)</f>
        <v>20</v>
      </c>
      <c r="W463" s="30">
        <f>+(V463*100)/($V$150+$V$168+$V$174+$V$177+$V$183+$V$190+$V$199+$V$336+$V$342+$V$430+$V$463)</f>
        <v>10.526315789473685</v>
      </c>
    </row>
    <row r="464" spans="1:23" x14ac:dyDescent="0.25">
      <c r="A464" s="78" t="s">
        <v>1330</v>
      </c>
      <c r="B464" s="78" t="str">
        <f>VLOOKUP(A464,'PAI 2025 GPS rempl2)'!$A$3:$E$505,4,0)</f>
        <v>Actividad propia</v>
      </c>
      <c r="C464" s="79" t="s">
        <v>1527</v>
      </c>
      <c r="D464" s="79" t="s">
        <v>1526</v>
      </c>
      <c r="E464" s="79" t="s">
        <v>747</v>
      </c>
      <c r="F464" s="79"/>
      <c r="G464" s="79" t="str">
        <f>VLOOKUP(A464,'PAI 2025 GPS rempl2)'!$E$4:$L$504,8,0)</f>
        <v>N/A</v>
      </c>
      <c r="H464" s="79" t="str">
        <f>VLOOKUP(A464,'PAI 2025 GPS rempl2)'!$A$4:$V$504,15,0)</f>
        <v>Definir el plan de trabajo de las jornadas a realizar ( Listado de asistencia a reunión)</v>
      </c>
      <c r="I464" s="79">
        <f>VLOOKUP(A464,'PAI 2025 GPS rempl2)'!$A$4:$V$504,17,0)</f>
        <v>1</v>
      </c>
      <c r="J464" s="79" t="str">
        <f>VLOOKUP(A464,'PAI 2025 GPS rempl2)'!$A$4:$V$504,18,0)</f>
        <v>Númerica</v>
      </c>
      <c r="K464" s="159">
        <f>VLOOKUP(A464,'PAI 2025 GPS rempl2)'!$A$4:$V$504,20,0)</f>
        <v>45672</v>
      </c>
      <c r="L464" s="159">
        <f>VLOOKUP(A464,'PAI 2025 GPS rempl2)'!$A$4:$V$504,21,0)</f>
        <v>45716</v>
      </c>
      <c r="M464" s="79" t="str">
        <f>VLOOKUP(A464,'PAI 2025 GPS rempl2)'!$A$4:$V$504,22,0)</f>
        <v>3000-DESPACHO DEL SUPERINTENDENTE DELEGADO PARA LA PROTECCIÓN DEL CONSUMIDOR;
3100-DIRECCION DE INVESTIGACIONES DE PROTECCION AL CONSUMIDOR;
3200-DIRECCIÓN DE INVESTIGACIONES DE PROTECCIÓN DE USUARIOS DE SERVICIOS DE COMUNICACIONES</v>
      </c>
      <c r="N464" s="79"/>
      <c r="O464" s="79"/>
      <c r="P464" s="79"/>
      <c r="Q464" s="79"/>
      <c r="S464" s="78" t="s">
        <v>1330</v>
      </c>
      <c r="T464" s="78" t="str">
        <f>VLOOKUP(A464,'PAI 2025 GPS rempl2)'!$A$3:$E$505,4,0)</f>
        <v>Actividad propia</v>
      </c>
      <c r="U464" s="79" t="s">
        <v>1527</v>
      </c>
      <c r="V464" s="30">
        <f>VLOOKUP(S464,'PAI 2025 GPS rempl2)'!$E$4:$P$504,12,0)</f>
        <v>20</v>
      </c>
      <c r="W464" s="30">
        <f>+(V464*100)/($V$151+$V$153+$V$154+$V$155+$V$169+$V$170+$V$171+$V$172+$V$173+$V$175+$V$176+$V$178+$V$179+$V$180+$V$181+$V$182+$V$184+$V$185+$V$186+$V$187+$V$188+$V$189+$V$191+$V$192+$V$193+$V$194+$V$200+$V$201+$V$337+$V$339+$V$341+$V$343+$V$344+$V$431+$V$432+$V$433+$V$434+$V$464+$V$465)</f>
        <v>1.8181818181818181</v>
      </c>
    </row>
    <row r="465" spans="1:23" x14ac:dyDescent="0.25">
      <c r="A465" s="78" t="s">
        <v>1331</v>
      </c>
      <c r="B465" s="78" t="str">
        <f>VLOOKUP(A465,'PAI 2025 GPS rempl2)'!$A$3:$E$505,4,0)</f>
        <v>Actividad propia</v>
      </c>
      <c r="C465" s="79" t="s">
        <v>1527</v>
      </c>
      <c r="D465" s="79" t="s">
        <v>1526</v>
      </c>
      <c r="E465" s="79" t="s">
        <v>747</v>
      </c>
      <c r="F465" s="79"/>
      <c r="G465" s="79" t="str">
        <f>VLOOKUP(A465,'PAI 2025 GPS rempl2)'!$E$4:$L$504,8,0)</f>
        <v>N/A</v>
      </c>
      <c r="H465" s="79" t="str">
        <f>VLOOKUP(A465,'PAI 2025 GPS rempl2)'!$A$4:$V$504,15,0)</f>
        <v>Desarrollar las jornadas de capacitación - Imágenes (fotografía o captura de pantalla) de la difusión realizada.</v>
      </c>
      <c r="I465" s="79">
        <f>VLOOKUP(A465,'PAI 2025 GPS rempl2)'!$A$4:$V$504,17,0)</f>
        <v>8</v>
      </c>
      <c r="J465" s="79" t="str">
        <f>VLOOKUP(A465,'PAI 2025 GPS rempl2)'!$A$4:$V$504,18,0)</f>
        <v>Númerica</v>
      </c>
      <c r="K465" s="159">
        <f>VLOOKUP(A465,'PAI 2025 GPS rempl2)'!$A$4:$V$504,20,0)</f>
        <v>45719</v>
      </c>
      <c r="L465" s="159">
        <f>VLOOKUP(A465,'PAI 2025 GPS rempl2)'!$A$4:$V$504,21,0)</f>
        <v>46021</v>
      </c>
      <c r="M465" s="79" t="str">
        <f>VLOOKUP(A465,'PAI 2025 GPS rempl2)'!$A$4:$V$504,22,0)</f>
        <v>3000-DESPACHO DEL SUPERINTENDENTE DELEGADO PARA LA PROTECCIÓN DEL CONSUMIDOR;
3100-DIRECCION DE INVESTIGACIONES DE PROTECCION AL CONSUMIDOR;
3200-DIRECCIÓN DE INVESTIGACIONES DE PROTECCIÓN DE USUARIOS DE SERVICIOS DE COMUNICACIONES</v>
      </c>
      <c r="N465" s="79"/>
      <c r="O465" s="79"/>
      <c r="P465" s="79"/>
      <c r="Q465" s="79"/>
      <c r="S465" s="78" t="s">
        <v>1331</v>
      </c>
      <c r="T465" s="78" t="str">
        <f>VLOOKUP(A465,'PAI 2025 GPS rempl2)'!$A$3:$E$505,4,0)</f>
        <v>Actividad propia</v>
      </c>
      <c r="U465" s="79" t="s">
        <v>1527</v>
      </c>
      <c r="V465" s="30">
        <f>VLOOKUP(S465,'PAI 2025 GPS rempl2)'!$E$4:$P$504,12,0)</f>
        <v>80</v>
      </c>
      <c r="W465" s="30">
        <f>+(V465*100)/($V$151+$V$153+$V$154+$V$155+$V$169+$V$170+$V$171+$V$172+$V$173+$V$175+$V$176+$V$178+$V$179+$V$180+$V$181+$V$182+$V$184+$V$185+$V$186+$V$187+$V$188+$V$189+$V$191+$V$192+$V$193+$V$194+$V$200+$V$201+$V$337+$V$339+$V$341+$V$343+$V$344+$V$431+$V$432+$V$433+$V$434+$V$464+$V$465)</f>
        <v>7.2727272727272725</v>
      </c>
    </row>
    <row r="466" spans="1:23" x14ac:dyDescent="0.25">
      <c r="A466" s="78" t="s">
        <v>1333</v>
      </c>
      <c r="B466" s="78" t="str">
        <f>VLOOKUP(A466,'PAI 2025 GPS rempl2)'!$A$3:$E$505,4,0)</f>
        <v>Producto</v>
      </c>
      <c r="C466" s="79" t="s">
        <v>1517</v>
      </c>
      <c r="D466" s="79" t="s">
        <v>1516</v>
      </c>
      <c r="E466" s="79" t="s">
        <v>510</v>
      </c>
      <c r="F466" s="79" t="s">
        <v>11</v>
      </c>
      <c r="G466" s="79" t="str">
        <f>VLOOKUP(A466,'PAI 2025 GPS rempl2)'!$E$4:$L$504,8,0)</f>
        <v>FUNCIONAMIENTO</v>
      </c>
      <c r="H466" s="79" t="str">
        <f>VLOOKUP(A466,'PAI 2025 GPS rempl2)'!$A$4:$V$504,15,0)</f>
        <v>Unificación y optimización de radicación en la Sede Electrónica de la SIC, implementada (Informe  que de cuenta de le unificación y optimización de radicación en la Sede Electrónica de la SIC)</v>
      </c>
      <c r="I466" s="79">
        <f>VLOOKUP(A466,'PAI 2025 GPS rempl2)'!$A$4:$V$504,17,0)</f>
        <v>100</v>
      </c>
      <c r="J466" s="79" t="str">
        <f>VLOOKUP(A466,'PAI 2025 GPS rempl2)'!$A$4:$V$504,18,0)</f>
        <v>Porcentual</v>
      </c>
      <c r="K466" s="159">
        <f>VLOOKUP(A466,'PAI 2025 GPS rempl2)'!$A$4:$V$504,20,0)</f>
        <v>45719</v>
      </c>
      <c r="L466" s="159">
        <f>VLOOKUP(A466,'PAI 2025 GPS rempl2)'!$A$4:$V$504,21,0)</f>
        <v>46007</v>
      </c>
      <c r="M466" s="79" t="str">
        <f>VLOOKUP(A466,'PAI 2025 GPS rempl2)'!$A$4:$V$504,22,0)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N466" s="79" t="s">
        <v>1392</v>
      </c>
      <c r="O466" s="79" t="s">
        <v>1393</v>
      </c>
      <c r="P466" s="79">
        <v>0</v>
      </c>
      <c r="Q466" s="79" t="s">
        <v>1488</v>
      </c>
      <c r="S466" s="78" t="s">
        <v>1333</v>
      </c>
      <c r="T466" s="78" t="str">
        <f>VLOOKUP(A466,'PAI 2025 GPS rempl2)'!$A$3:$E$505,4,0)</f>
        <v>Producto</v>
      </c>
      <c r="U466" s="79" t="s">
        <v>1517</v>
      </c>
      <c r="V466" s="30">
        <f>VLOOKUP(S466,'PAI 2025 GPS rempl2)'!$E$4:$P$504,12,0)</f>
        <v>25</v>
      </c>
      <c r="W466" s="143">
        <f>(V466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1.1210762331838564</v>
      </c>
    </row>
    <row r="467" spans="1:23" x14ac:dyDescent="0.25">
      <c r="A467" s="78" t="s">
        <v>1336</v>
      </c>
      <c r="B467" s="78" t="str">
        <f>VLOOKUP(A467,'PAI 2025 GPS rempl2)'!$A$3:$E$505,4,0)</f>
        <v>Actividad propia</v>
      </c>
      <c r="C467" s="79" t="s">
        <v>1517</v>
      </c>
      <c r="D467" s="79" t="s">
        <v>1516</v>
      </c>
      <c r="E467" s="79" t="s">
        <v>510</v>
      </c>
      <c r="F467" s="79"/>
      <c r="G467" s="79" t="str">
        <f>VLOOKUP(A467,'PAI 2025 GPS rempl2)'!$E$4:$L$504,8,0)</f>
        <v>N/A</v>
      </c>
      <c r="H467" s="79" t="str">
        <f>VLOOKUP(A467,'PAI 2025 GPS rempl2)'!$A$4:$V$504,15,0)</f>
        <v>Elaborar un diagnóstico para identificar los canales de radicación, el volumen de entradas y el grado de congestión de los mismos (Diagnóstico del estado de los canales de radicación y grado de congestión)</v>
      </c>
      <c r="I467" s="79">
        <f>VLOOKUP(A467,'PAI 2025 GPS rempl2)'!$A$4:$V$504,17,0)</f>
        <v>1</v>
      </c>
      <c r="J467" s="79" t="str">
        <f>VLOOKUP(A467,'PAI 2025 GPS rempl2)'!$A$4:$V$504,18,0)</f>
        <v>Númerica</v>
      </c>
      <c r="K467" s="159">
        <f>VLOOKUP(A467,'PAI 2025 GPS rempl2)'!$A$4:$V$504,20,0)</f>
        <v>45719</v>
      </c>
      <c r="L467" s="159">
        <f>VLOOKUP(A467,'PAI 2025 GPS rempl2)'!$A$4:$V$504,21,0)</f>
        <v>45747</v>
      </c>
      <c r="M467" s="79" t="str">
        <f>VLOOKUP(A467,'PAI 2025 GPS rempl2)'!$A$4:$V$504,22,0)</f>
        <v>100-SECRETARIA GENERAL;
141-GRUPO DE TRABAJO DE GESTIÓN DOCUMENTAL Y ARCHIVO;
20-OFICINA DE TECNOLOGÍA E INFORMÁTICA;
72-GRUPO DE TRABAJO DE ATENCION AL CIUDADANO</v>
      </c>
      <c r="N467" s="79"/>
      <c r="O467" s="79"/>
      <c r="P467" s="79"/>
      <c r="Q467" s="79"/>
      <c r="S467" s="78" t="s">
        <v>1336</v>
      </c>
      <c r="T467" s="78" t="str">
        <f>VLOOKUP(A467,'PAI 2025 GPS rempl2)'!$A$3:$E$505,4,0)</f>
        <v>Actividad propia</v>
      </c>
      <c r="U467" s="79" t="s">
        <v>1517</v>
      </c>
      <c r="V467" s="30">
        <f>VLOOKUP(S467,'PAI 2025 GPS rempl2)'!$E$4:$P$504,12,0)</f>
        <v>25</v>
      </c>
      <c r="W467" s="145" t="e">
        <f>+(V467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68" spans="1:23" x14ac:dyDescent="0.25">
      <c r="A468" s="78" t="s">
        <v>1339</v>
      </c>
      <c r="B468" s="78" t="str">
        <f>VLOOKUP(A468,'PAI 2025 GPS rempl2)'!$A$3:$E$505,4,0)</f>
        <v>Actividad propia</v>
      </c>
      <c r="C468" s="79" t="s">
        <v>1517</v>
      </c>
      <c r="D468" s="79" t="s">
        <v>1516</v>
      </c>
      <c r="E468" s="79" t="s">
        <v>510</v>
      </c>
      <c r="F468" s="79"/>
      <c r="G468" s="79" t="str">
        <f>VLOOKUP(A468,'PAI 2025 GPS rempl2)'!$E$4:$L$504,8,0)</f>
        <v>N/A</v>
      </c>
      <c r="H468" s="79" t="str">
        <f>VLOOKUP(A468,'PAI 2025 GPS rempl2)'!$A$4:$V$504,15,0)</f>
        <v>Realizar un plan de trabajo para la unificación y optimización de radicación en la Sede Electrónica de la SIC (Plan de trabajo para la implementación de la estrategia de unificación y optimización de radicación en la Sede Electrónica de la SIC)</v>
      </c>
      <c r="I468" s="79">
        <f>VLOOKUP(A468,'PAI 2025 GPS rempl2)'!$A$4:$V$504,17,0)</f>
        <v>1</v>
      </c>
      <c r="J468" s="79" t="str">
        <f>VLOOKUP(A468,'PAI 2025 GPS rempl2)'!$A$4:$V$504,18,0)</f>
        <v>Númerica</v>
      </c>
      <c r="K468" s="159">
        <f>VLOOKUP(A468,'PAI 2025 GPS rempl2)'!$A$4:$V$504,20,0)</f>
        <v>45748</v>
      </c>
      <c r="L468" s="159">
        <f>VLOOKUP(A468,'PAI 2025 GPS rempl2)'!$A$4:$V$504,21,0)</f>
        <v>45777</v>
      </c>
      <c r="M468" s="79" t="str">
        <f>VLOOKUP(A468,'PAI 2025 GPS rempl2)'!$A$4:$V$504,22,0)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N468" s="79"/>
      <c r="O468" s="79"/>
      <c r="P468" s="79"/>
      <c r="Q468" s="79"/>
      <c r="S468" s="78" t="s">
        <v>1339</v>
      </c>
      <c r="T468" s="78" t="str">
        <f>VLOOKUP(A468,'PAI 2025 GPS rempl2)'!$A$3:$E$505,4,0)</f>
        <v>Actividad propia</v>
      </c>
      <c r="U468" s="79" t="s">
        <v>1517</v>
      </c>
      <c r="V468" s="30">
        <f>VLOOKUP(S468,'PAI 2025 GPS rempl2)'!$E$4:$P$504,12,0)</f>
        <v>15</v>
      </c>
      <c r="W468" s="145" t="e">
        <f>+(V468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69" spans="1:23" x14ac:dyDescent="0.25">
      <c r="A469" s="78" t="s">
        <v>1341</v>
      </c>
      <c r="B469" s="78" t="str">
        <f>VLOOKUP(A469,'PAI 2025 GPS rempl2)'!$A$3:$E$505,4,0)</f>
        <v>Actividad propia</v>
      </c>
      <c r="C469" s="79" t="s">
        <v>1517</v>
      </c>
      <c r="D469" s="79" t="s">
        <v>1516</v>
      </c>
      <c r="E469" s="79" t="s">
        <v>510</v>
      </c>
      <c r="F469" s="79"/>
      <c r="G469" s="79" t="str">
        <f>VLOOKUP(A469,'PAI 2025 GPS rempl2)'!$E$4:$L$504,8,0)</f>
        <v>N/A</v>
      </c>
      <c r="H469" s="79" t="str">
        <f>VLOOKUP(A469,'PAI 2025 GPS rempl2)'!$A$4:$V$504,15,0)</f>
        <v>Ejecutar el plan de trabajo para la unificación y optimización de radicación en la Sede Electrónica de la SIC (Plan de trabajo con seguimiento y sus respectivas evidencias)</v>
      </c>
      <c r="I469" s="79">
        <f>VLOOKUP(A469,'PAI 2025 GPS rempl2)'!$A$4:$V$504,17,0)</f>
        <v>100</v>
      </c>
      <c r="J469" s="79" t="str">
        <f>VLOOKUP(A469,'PAI 2025 GPS rempl2)'!$A$4:$V$504,18,0)</f>
        <v>Porcentual</v>
      </c>
      <c r="K469" s="159">
        <f>VLOOKUP(A469,'PAI 2025 GPS rempl2)'!$A$4:$V$504,20,0)</f>
        <v>45779</v>
      </c>
      <c r="L469" s="159">
        <f>VLOOKUP(A469,'PAI 2025 GPS rempl2)'!$A$4:$V$504,21,0)</f>
        <v>46007</v>
      </c>
      <c r="M469" s="79" t="str">
        <f>VLOOKUP(A469,'PAI 2025 GPS rempl2)'!$A$4:$V$504,22,0)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N469" s="79"/>
      <c r="O469" s="79"/>
      <c r="P469" s="79"/>
      <c r="Q469" s="79"/>
      <c r="S469" s="78" t="s">
        <v>1341</v>
      </c>
      <c r="T469" s="78" t="str">
        <f>VLOOKUP(A469,'PAI 2025 GPS rempl2)'!$A$3:$E$505,4,0)</f>
        <v>Actividad propia</v>
      </c>
      <c r="U469" s="79" t="s">
        <v>1517</v>
      </c>
      <c r="V469" s="30">
        <f>VLOOKUP(S469,'PAI 2025 GPS rempl2)'!$E$4:$P$504,12,0)</f>
        <v>60</v>
      </c>
      <c r="W469" s="145" t="e">
        <f>+(V469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70" spans="1:23" x14ac:dyDescent="0.25">
      <c r="A470" s="78" t="s">
        <v>1342</v>
      </c>
      <c r="B470" s="78" t="str">
        <f>VLOOKUP(A470,'PAI 2025 GPS rempl2)'!$A$3:$E$505,4,0)</f>
        <v>Producto</v>
      </c>
      <c r="C470" s="79" t="s">
        <v>1517</v>
      </c>
      <c r="D470" s="79" t="s">
        <v>1520</v>
      </c>
      <c r="E470" s="79" t="s">
        <v>588</v>
      </c>
      <c r="F470" s="79" t="s">
        <v>11</v>
      </c>
      <c r="G470" s="79" t="str">
        <f>VLOOKUP(A470,'PAI 2025 GPS rempl2)'!$E$4:$L$504,8,0)</f>
        <v>C-3599-0200-0005-53105b</v>
      </c>
      <c r="H470" s="79" t="str">
        <f>VLOOKUP(A470,'PAI 2025 GPS rempl2)'!$A$4:$V$504,15,0)</f>
        <v>Sede electrónica de la SIC accesible, intuitiva y comprensible que acerque la oferta institucional a la ciudadanía, operando (Informe final de implementación de la Sede Electrónica accesible, intuitiva y comprensible para la ciudadanía)</v>
      </c>
      <c r="I470" s="79">
        <f>VLOOKUP(A470,'PAI 2025 GPS rempl2)'!$A$4:$V$504,17,0)</f>
        <v>1</v>
      </c>
      <c r="J470" s="79" t="str">
        <f>VLOOKUP(A470,'PAI 2025 GPS rempl2)'!$A$4:$V$504,18,0)</f>
        <v>Númerica</v>
      </c>
      <c r="K470" s="159">
        <f>VLOOKUP(A470,'PAI 2025 GPS rempl2)'!$A$4:$V$504,20,0)</f>
        <v>45691</v>
      </c>
      <c r="L470" s="159">
        <f>VLOOKUP(A470,'PAI 2025 GPS rempl2)'!$A$4:$V$504,21,0)</f>
        <v>46007</v>
      </c>
      <c r="M470" s="79" t="str">
        <f>VLOOKUP(A470,'PAI 2025 GPS rempl2)'!$A$4:$V$504,22,0)</f>
        <v>100-SECRETARIA GENERAL;
20-OFICINA DE TECNOLOGÍA E INFORMÁTICA;
73-GRUPO DE TRABAJO DE COMUNICACION</v>
      </c>
      <c r="N470" s="79" t="s">
        <v>1392</v>
      </c>
      <c r="O470" s="79" t="s">
        <v>1393</v>
      </c>
      <c r="P470" s="79">
        <v>0</v>
      </c>
      <c r="Q470" s="79" t="s">
        <v>1488</v>
      </c>
      <c r="S470" s="78" t="s">
        <v>1342</v>
      </c>
      <c r="T470" s="78" t="str">
        <f>VLOOKUP(A470,'PAI 2025 GPS rempl2)'!$A$3:$E$505,4,0)</f>
        <v>Producto</v>
      </c>
      <c r="U470" s="79" t="s">
        <v>1517</v>
      </c>
      <c r="V470" s="30">
        <f>VLOOKUP(S470,'PAI 2025 GPS rempl2)'!$E$4:$P$504,12,0)</f>
        <v>25</v>
      </c>
      <c r="W470" s="143">
        <f>(V470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1.1210762331838564</v>
      </c>
    </row>
    <row r="471" spans="1:23" x14ac:dyDescent="0.25">
      <c r="A471" s="78" t="s">
        <v>1345</v>
      </c>
      <c r="B471" s="78" t="str">
        <f>VLOOKUP(A471,'PAI 2025 GPS rempl2)'!$A$3:$E$505,4,0)</f>
        <v>Actividad propia</v>
      </c>
      <c r="C471" s="79" t="s">
        <v>1517</v>
      </c>
      <c r="D471" s="79" t="s">
        <v>1520</v>
      </c>
      <c r="E471" s="79" t="s">
        <v>588</v>
      </c>
      <c r="F471" s="79"/>
      <c r="G471" s="79" t="str">
        <f>VLOOKUP(A471,'PAI 2025 GPS rempl2)'!$E$4:$L$504,8,0)</f>
        <v>N/A</v>
      </c>
      <c r="H471" s="79" t="str">
        <f>VLOOKUP(A471,'PAI 2025 GPS rempl2)'!$A$4:$V$504,15,0)</f>
        <v>Realizar un diagnóstico por un equipo especializado para determinar el grado de accesibilidad de la Sede Electrónica de la Entidad (Diagnóstico del estado de accesibilidad de la Sede Electrónica)</v>
      </c>
      <c r="I471" s="79">
        <f>VLOOKUP(A471,'PAI 2025 GPS rempl2)'!$A$4:$V$504,17,0)</f>
        <v>1</v>
      </c>
      <c r="J471" s="79" t="str">
        <f>VLOOKUP(A471,'PAI 2025 GPS rempl2)'!$A$4:$V$504,18,0)</f>
        <v>Númerica</v>
      </c>
      <c r="K471" s="159">
        <f>VLOOKUP(A471,'PAI 2025 GPS rempl2)'!$A$4:$V$504,20,0)</f>
        <v>45691</v>
      </c>
      <c r="L471" s="159">
        <f>VLOOKUP(A471,'PAI 2025 GPS rempl2)'!$A$4:$V$504,21,0)</f>
        <v>45709</v>
      </c>
      <c r="M471" s="79" t="str">
        <f>VLOOKUP(A471,'PAI 2025 GPS rempl2)'!$A$4:$V$504,22,0)</f>
        <v>100-SECRETARIA GENERAL;
20-OFICINA DE TECNOLOGÍA E INFORMÁTICA</v>
      </c>
      <c r="N471" s="79"/>
      <c r="O471" s="79"/>
      <c r="P471" s="79"/>
      <c r="Q471" s="79"/>
      <c r="S471" s="78" t="s">
        <v>1345</v>
      </c>
      <c r="T471" s="78" t="str">
        <f>VLOOKUP(A471,'PAI 2025 GPS rempl2)'!$A$3:$E$505,4,0)</f>
        <v>Actividad propia</v>
      </c>
      <c r="U471" s="79" t="s">
        <v>1517</v>
      </c>
      <c r="V471" s="30">
        <f>VLOOKUP(S471,'PAI 2025 GPS rempl2)'!$E$4:$P$504,12,0)</f>
        <v>30</v>
      </c>
      <c r="W471" s="145" t="e">
        <f>+(V471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72" spans="1:23" x14ac:dyDescent="0.25">
      <c r="A472" s="78" t="s">
        <v>1348</v>
      </c>
      <c r="B472" s="78" t="str">
        <f>VLOOKUP(A472,'PAI 2025 GPS rempl2)'!$A$3:$E$505,4,0)</f>
        <v>Actividad propia</v>
      </c>
      <c r="C472" s="79" t="s">
        <v>1517</v>
      </c>
      <c r="D472" s="79" t="s">
        <v>1520</v>
      </c>
      <c r="E472" s="79" t="s">
        <v>588</v>
      </c>
      <c r="F472" s="79"/>
      <c r="G472" s="79" t="str">
        <f>VLOOKUP(A472,'PAI 2025 GPS rempl2)'!$E$4:$L$504,8,0)</f>
        <v>N/A</v>
      </c>
      <c r="H472" s="79" t="str">
        <f>VLOOKUP(A472,'PAI 2025 GPS rempl2)'!$A$4:$V$504,15,0)</f>
        <v>Elaborar un plan de trabajo con las áreas participantes del producto, con el propósito de lograr una sede electrónica accesible, intuitiva y comprensible (Plan de Trabajo para una sede electrónica accesible)</v>
      </c>
      <c r="I472" s="79">
        <f>VLOOKUP(A472,'PAI 2025 GPS rempl2)'!$A$4:$V$504,17,0)</f>
        <v>1</v>
      </c>
      <c r="J472" s="79" t="str">
        <f>VLOOKUP(A472,'PAI 2025 GPS rempl2)'!$A$4:$V$504,18,0)</f>
        <v>Númerica</v>
      </c>
      <c r="K472" s="159">
        <f>VLOOKUP(A472,'PAI 2025 GPS rempl2)'!$A$4:$V$504,20,0)</f>
        <v>45705</v>
      </c>
      <c r="L472" s="159">
        <f>VLOOKUP(A472,'PAI 2025 GPS rempl2)'!$A$4:$V$504,21,0)</f>
        <v>45730</v>
      </c>
      <c r="M472" s="79" t="str">
        <f>VLOOKUP(A472,'PAI 2025 GPS rempl2)'!$A$4:$V$504,22,0)</f>
        <v>100-SECRETARIA GENERAL;
20-OFICINA DE TECNOLOGÍA E INFORMÁTICA;
73-GRUPO DE TRABAJO DE COMUNICACION</v>
      </c>
      <c r="N472" s="79"/>
      <c r="O472" s="79"/>
      <c r="P472" s="79"/>
      <c r="Q472" s="79"/>
      <c r="S472" s="78" t="s">
        <v>1348</v>
      </c>
      <c r="T472" s="78" t="str">
        <f>VLOOKUP(A472,'PAI 2025 GPS rempl2)'!$A$3:$E$505,4,0)</f>
        <v>Actividad propia</v>
      </c>
      <c r="U472" s="79" t="s">
        <v>1517</v>
      </c>
      <c r="V472" s="30">
        <f>VLOOKUP(S472,'PAI 2025 GPS rempl2)'!$E$4:$P$504,12,0)</f>
        <v>10</v>
      </c>
      <c r="W472" s="145" t="e">
        <f>+(V472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73" spans="1:23" x14ac:dyDescent="0.25">
      <c r="A473" s="78" t="s">
        <v>1350</v>
      </c>
      <c r="B473" s="78" t="str">
        <f>VLOOKUP(A473,'PAI 2025 GPS rempl2)'!$A$3:$E$505,4,0)</f>
        <v>Actividad propia</v>
      </c>
      <c r="C473" s="79" t="s">
        <v>1517</v>
      </c>
      <c r="D473" s="79" t="s">
        <v>1520</v>
      </c>
      <c r="E473" s="79" t="s">
        <v>588</v>
      </c>
      <c r="F473" s="79"/>
      <c r="G473" s="79" t="str">
        <f>VLOOKUP(A473,'PAI 2025 GPS rempl2)'!$E$4:$L$504,8,0)</f>
        <v>N/A</v>
      </c>
      <c r="H473" s="79" t="str">
        <f>VLOOKUP(A473,'PAI 2025 GPS rempl2)'!$A$4:$V$504,15,0)</f>
        <v>Ejecutar el plan de trabajo para una sede electrónica accesible, intuitiva y comprensible (Plan de trabajo con seguimiento y sus respectivas evidencias)</v>
      </c>
      <c r="I473" s="79">
        <f>VLOOKUP(A473,'PAI 2025 GPS rempl2)'!$A$4:$V$504,17,0)</f>
        <v>100</v>
      </c>
      <c r="J473" s="79" t="str">
        <f>VLOOKUP(A473,'PAI 2025 GPS rempl2)'!$A$4:$V$504,18,0)</f>
        <v>Porcentual</v>
      </c>
      <c r="K473" s="159">
        <f>VLOOKUP(A473,'PAI 2025 GPS rempl2)'!$A$4:$V$504,20,0)</f>
        <v>45733</v>
      </c>
      <c r="L473" s="159">
        <f>VLOOKUP(A473,'PAI 2025 GPS rempl2)'!$A$4:$V$504,21,0)</f>
        <v>46007</v>
      </c>
      <c r="M473" s="79" t="str">
        <f>VLOOKUP(A473,'PAI 2025 GPS rempl2)'!$A$4:$V$504,22,0)</f>
        <v>100-SECRETARIA GENERAL;
20-OFICINA DE TECNOLOGÍA E INFORMÁTICA;
73-GRUPO DE TRABAJO DE COMUNICACION</v>
      </c>
      <c r="N473" s="79"/>
      <c r="O473" s="79"/>
      <c r="P473" s="79"/>
      <c r="Q473" s="79"/>
      <c r="S473" s="78" t="s">
        <v>1350</v>
      </c>
      <c r="T473" s="78" t="str">
        <f>VLOOKUP(A473,'PAI 2025 GPS rempl2)'!$A$3:$E$505,4,0)</f>
        <v>Actividad propia</v>
      </c>
      <c r="U473" s="79" t="s">
        <v>1517</v>
      </c>
      <c r="V473" s="30">
        <f>VLOOKUP(S473,'PAI 2025 GPS rempl2)'!$E$4:$P$504,12,0)</f>
        <v>60</v>
      </c>
      <c r="W473" s="145" t="e">
        <f>+(V473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74" spans="1:23" x14ac:dyDescent="0.25">
      <c r="A474" s="78" t="s">
        <v>1351</v>
      </c>
      <c r="B474" s="78" t="str">
        <f>VLOOKUP(A474,'PAI 2025 GPS rempl2)'!$A$3:$E$505,4,0)</f>
        <v>Producto</v>
      </c>
      <c r="C474" s="79" t="s">
        <v>1517</v>
      </c>
      <c r="D474" s="79" t="s">
        <v>1525</v>
      </c>
      <c r="E474" s="79" t="s">
        <v>695</v>
      </c>
      <c r="F474" s="79" t="s">
        <v>59</v>
      </c>
      <c r="G474" s="79" t="str">
        <f>VLOOKUP(A474,'PAI 2025 GPS rempl2)'!$E$4:$L$504,8,0)</f>
        <v>FUNCIONAMIENTO</v>
      </c>
      <c r="H474" s="79" t="str">
        <f>VLOOKUP(A474,'PAI 2025 GPS rempl2)'!$A$4:$V$504,15,0)</f>
        <v>Enfoque diferencial en las políticas de derechos humanos y de equidad de género y diversidad, incorporado y ejecutado (Informe de la ejecución de la estrategia de incorporación y fortalecimiento del enfoque diferencial a través de la promoción de los derechos humanos y el cierre de brechas de género)</v>
      </c>
      <c r="I474" s="79">
        <f>VLOOKUP(A474,'PAI 2025 GPS rempl2)'!$A$4:$V$504,17,0)</f>
        <v>1</v>
      </c>
      <c r="J474" s="79" t="str">
        <f>VLOOKUP(A474,'PAI 2025 GPS rempl2)'!$A$4:$V$504,18,0)</f>
        <v>Númerica</v>
      </c>
      <c r="K474" s="159">
        <f>VLOOKUP(A474,'PAI 2025 GPS rempl2)'!$A$4:$V$504,20,0)</f>
        <v>45684</v>
      </c>
      <c r="L474" s="159">
        <f>VLOOKUP(A474,'PAI 2025 GPS rempl2)'!$A$4:$V$504,21,0)</f>
        <v>46007</v>
      </c>
      <c r="M474" s="79" t="str">
        <f>VLOOKUP(A474,'PAI 2025 GPS rempl2)'!$A$4:$V$504,22,0)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c r="N474" s="79" t="s">
        <v>1731</v>
      </c>
      <c r="O474" s="79" t="s">
        <v>1389</v>
      </c>
      <c r="P474" s="79">
        <v>0</v>
      </c>
      <c r="Q474" s="79" t="s">
        <v>1487</v>
      </c>
      <c r="S474" s="78" t="s">
        <v>1351</v>
      </c>
      <c r="T474" s="78" t="str">
        <f>VLOOKUP(A474,'PAI 2025 GPS rempl2)'!$A$3:$E$505,4,0)</f>
        <v>Producto</v>
      </c>
      <c r="U474" s="79" t="s">
        <v>1517</v>
      </c>
      <c r="V474" s="30">
        <f>VLOOKUP(S474,'PAI 2025 GPS rempl2)'!$E$4:$P$504,12,0)</f>
        <v>25</v>
      </c>
      <c r="W474" s="143">
        <f>(V474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1.1210762331838564</v>
      </c>
    </row>
    <row r="475" spans="1:23" x14ac:dyDescent="0.25">
      <c r="A475" s="78" t="s">
        <v>1353</v>
      </c>
      <c r="B475" s="78" t="str">
        <f>VLOOKUP(A475,'PAI 2025 GPS rempl2)'!$A$3:$E$505,4,0)</f>
        <v>Actividad propia</v>
      </c>
      <c r="C475" s="79" t="s">
        <v>1517</v>
      </c>
      <c r="D475" s="79" t="s">
        <v>1525</v>
      </c>
      <c r="E475" s="79" t="s">
        <v>695</v>
      </c>
      <c r="F475" s="79"/>
      <c r="G475" s="79" t="str">
        <f>VLOOKUP(A475,'PAI 2025 GPS rempl2)'!$E$4:$L$504,8,0)</f>
        <v>N/A</v>
      </c>
      <c r="H475" s="79" t="str">
        <f>VLOOKUP(A475,'PAI 2025 GPS rempl2)'!$A$4:$V$504,15,0)</f>
        <v>Actualizar la política de Derechos Humanos de la Entidad, incorporando el enfoque diferencial  (Política de Derechos Humanos Actualizada)</v>
      </c>
      <c r="I475" s="79">
        <f>VLOOKUP(A475,'PAI 2025 GPS rempl2)'!$A$4:$V$504,17,0)</f>
        <v>1</v>
      </c>
      <c r="J475" s="79" t="str">
        <f>VLOOKUP(A475,'PAI 2025 GPS rempl2)'!$A$4:$V$504,18,0)</f>
        <v>Númerica</v>
      </c>
      <c r="K475" s="159">
        <f>VLOOKUP(A475,'PAI 2025 GPS rempl2)'!$A$4:$V$504,20,0)</f>
        <v>45684</v>
      </c>
      <c r="L475" s="159">
        <f>VLOOKUP(A475,'PAI 2025 GPS rempl2)'!$A$4:$V$504,21,0)</f>
        <v>45989</v>
      </c>
      <c r="M475" s="79" t="str">
        <f>VLOOKUP(A475,'PAI 2025 GPS rempl2)'!$A$4:$V$504,22,0)</f>
        <v>100-SECRETARIA GENERAL</v>
      </c>
      <c r="N475" s="79"/>
      <c r="O475" s="79"/>
      <c r="P475" s="79"/>
      <c r="Q475" s="79"/>
      <c r="S475" s="78" t="s">
        <v>1353</v>
      </c>
      <c r="T475" s="78" t="str">
        <f>VLOOKUP(A475,'PAI 2025 GPS rempl2)'!$A$3:$E$505,4,0)</f>
        <v>Actividad propia</v>
      </c>
      <c r="U475" s="79" t="s">
        <v>1517</v>
      </c>
      <c r="V475" s="30">
        <f>VLOOKUP(S475,'PAI 2025 GPS rempl2)'!$E$4:$P$504,12,0)</f>
        <v>50</v>
      </c>
      <c r="W475" s="145" t="e">
        <f>+(V475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76" spans="1:23" x14ac:dyDescent="0.25">
      <c r="A476" s="78" t="s">
        <v>1355</v>
      </c>
      <c r="B476" s="78" t="str">
        <f>VLOOKUP(A476,'PAI 2025 GPS rempl2)'!$A$3:$E$505,4,0)</f>
        <v>Actividad propia</v>
      </c>
      <c r="C476" s="79" t="s">
        <v>1517</v>
      </c>
      <c r="D476" s="79" t="s">
        <v>1525</v>
      </c>
      <c r="E476" s="79" t="s">
        <v>695</v>
      </c>
      <c r="F476" s="79"/>
      <c r="G476" s="79" t="str">
        <f>VLOOKUP(A476,'PAI 2025 GPS rempl2)'!$E$4:$L$504,8,0)</f>
        <v>N/A</v>
      </c>
      <c r="H476" s="79" t="str">
        <f>VLOOKUP(A476,'PAI 2025 GPS rempl2)'!$A$4:$V$504,15,0)</f>
        <v>Ejecutar el plan de trabajo de la Política de Equidad de Género y Diversidad, formulado en la vigencia 2024 (Plan de trabajo con seguimiento y sus respectivas evidencias)</v>
      </c>
      <c r="I476" s="79">
        <f>VLOOKUP(A476,'PAI 2025 GPS rempl2)'!$A$4:$V$504,17,0)</f>
        <v>100</v>
      </c>
      <c r="J476" s="79" t="str">
        <f>VLOOKUP(A476,'PAI 2025 GPS rempl2)'!$A$4:$V$504,18,0)</f>
        <v>Porcentual</v>
      </c>
      <c r="K476" s="159">
        <f>VLOOKUP(A476,'PAI 2025 GPS rempl2)'!$A$4:$V$504,20,0)</f>
        <v>45684</v>
      </c>
      <c r="L476" s="159">
        <f>VLOOKUP(A476,'PAI 2025 GPS rempl2)'!$A$4:$V$504,21,0)</f>
        <v>46007</v>
      </c>
      <c r="M476" s="79" t="str">
        <f>VLOOKUP(A476,'PAI 2025 GPS rempl2)'!$A$4:$V$504,22,0)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c r="N476" s="79"/>
      <c r="O476" s="79"/>
      <c r="P476" s="79"/>
      <c r="Q476" s="79"/>
      <c r="S476" s="78" t="s">
        <v>1355</v>
      </c>
      <c r="T476" s="78" t="str">
        <f>VLOOKUP(A476,'PAI 2025 GPS rempl2)'!$A$3:$E$505,4,0)</f>
        <v>Actividad propia</v>
      </c>
      <c r="U476" s="79" t="s">
        <v>1517</v>
      </c>
      <c r="V476" s="30">
        <f>VLOOKUP(S476,'PAI 2025 GPS rempl2)'!$E$4:$P$504,12,0)</f>
        <v>50</v>
      </c>
      <c r="W476" s="145" t="e">
        <f>+(V476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77" spans="1:23" x14ac:dyDescent="0.25">
      <c r="A477" s="78" t="s">
        <v>1358</v>
      </c>
      <c r="B477" s="78" t="str">
        <f>VLOOKUP(A477,'PAI 2025 GPS rempl2)'!$A$3:$E$505,4,0)</f>
        <v>Producto</v>
      </c>
      <c r="C477" s="79" t="s">
        <v>1517</v>
      </c>
      <c r="D477" s="79" t="s">
        <v>1519</v>
      </c>
      <c r="E477" s="79" t="s">
        <v>574</v>
      </c>
      <c r="F477" s="79" t="s">
        <v>59</v>
      </c>
      <c r="G477" s="79" t="str">
        <f>VLOOKUP(A477,'PAI 2025 GPS rempl2)'!$E$4:$L$504,8,0)</f>
        <v>FUNCIONAMIENTO</v>
      </c>
      <c r="H477" s="79" t="str">
        <f>VLOOKUP(A477,'PAI 2025 GPS rempl2)'!$A$4:$V$504,15,0)</f>
        <v>Estrategia para fortalecer la cultura de sostenibilidad de la Entidad a través de la ejecución de acciones que impacten el equilibrio entre el desempeño económico, el cuidado del medio ambiente y el bienestar social, implementada (Informe de la implementación de la  Estrategia para fortalecer la cultura de sostenibilidad de la Entidad a través de la ejecución de acciones que impacten el equilibrio entre el desempeño económico, el cuidado del medio ambiente y el bienestar social)</v>
      </c>
      <c r="I477" s="79">
        <f>VLOOKUP(A477,'PAI 2025 GPS rempl2)'!$A$4:$V$504,17,0)</f>
        <v>100</v>
      </c>
      <c r="J477" s="79" t="str">
        <f>VLOOKUP(A477,'PAI 2025 GPS rempl2)'!$A$4:$V$504,18,0)</f>
        <v>Porcentual</v>
      </c>
      <c r="K477" s="159">
        <f>VLOOKUP(A477,'PAI 2025 GPS rempl2)'!$A$4:$V$504,20,0)</f>
        <v>45684</v>
      </c>
      <c r="L477" s="159">
        <f>VLOOKUP(A477,'PAI 2025 GPS rempl2)'!$A$4:$V$504,21,0)</f>
        <v>46010</v>
      </c>
      <c r="M477" s="79" t="str">
        <f>VLOOKUP(A477,'PAI 2025 GPS rempl2)'!$A$4:$V$504,22,0)</f>
        <v>100-SECRETARIA GENERAL</v>
      </c>
      <c r="N477" s="79" t="s">
        <v>1731</v>
      </c>
      <c r="O477" s="79" t="s">
        <v>1389</v>
      </c>
      <c r="P477" s="79">
        <v>0</v>
      </c>
      <c r="Q477" s="79" t="s">
        <v>1487</v>
      </c>
      <c r="S477" s="78" t="s">
        <v>1358</v>
      </c>
      <c r="T477" s="78" t="str">
        <f>VLOOKUP(A477,'PAI 2025 GPS rempl2)'!$A$3:$E$505,4,0)</f>
        <v>Producto</v>
      </c>
      <c r="U477" s="79" t="s">
        <v>1517</v>
      </c>
      <c r="V477" s="30">
        <f>VLOOKUP(S477,'PAI 2025 GPS rempl2)'!$E$4:$P$504,12,0)</f>
        <v>25</v>
      </c>
      <c r="W477" s="143">
        <f>(V477*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1.1210762331838564</v>
      </c>
    </row>
    <row r="478" spans="1:23" x14ac:dyDescent="0.25">
      <c r="A478" s="78" t="s">
        <v>1360</v>
      </c>
      <c r="B478" s="78" t="str">
        <f>VLOOKUP(A478,'PAI 2025 GPS rempl2)'!$A$3:$E$505,4,0)</f>
        <v>Actividad propia</v>
      </c>
      <c r="C478" s="79" t="s">
        <v>1517</v>
      </c>
      <c r="D478" s="79" t="s">
        <v>1519</v>
      </c>
      <c r="E478" s="79" t="s">
        <v>574</v>
      </c>
      <c r="F478" s="79"/>
      <c r="G478" s="79" t="str">
        <f>VLOOKUP(A478,'PAI 2025 GPS rempl2)'!$E$4:$L$504,8,0)</f>
        <v>N/A</v>
      </c>
      <c r="H478" s="79" t="str">
        <f>VLOOKUP(A478,'PAI 2025 GPS rempl2)'!$A$4:$V$504,15,0)</f>
        <v>Formular la estrategia para fortalecer la cultura de sostenibilidad de la Entidad a través de la ejecución de acciones que impacten el equilibrio entre el desempeño económico, el cuidado del medio ambiente y el bienestar social (Documento con la estrategia de sostenibilidad para la Entidad en la vigencia 2025)</v>
      </c>
      <c r="I478" s="79">
        <f>VLOOKUP(A478,'PAI 2025 GPS rempl2)'!$A$4:$V$504,17,0)</f>
        <v>1</v>
      </c>
      <c r="J478" s="79" t="str">
        <f>VLOOKUP(A478,'PAI 2025 GPS rempl2)'!$A$4:$V$504,18,0)</f>
        <v>Númerica</v>
      </c>
      <c r="K478" s="159">
        <f>VLOOKUP(A478,'PAI 2025 GPS rempl2)'!$A$4:$V$504,20,0)</f>
        <v>45684</v>
      </c>
      <c r="L478" s="159">
        <f>VLOOKUP(A478,'PAI 2025 GPS rempl2)'!$A$4:$V$504,21,0)</f>
        <v>45716</v>
      </c>
      <c r="M478" s="79" t="str">
        <f>VLOOKUP(A478,'PAI 2025 GPS rempl2)'!$A$4:$V$504,22,0)</f>
        <v>100-SECRETARIA GENERAL</v>
      </c>
      <c r="N478" s="79"/>
      <c r="O478" s="79"/>
      <c r="P478" s="79"/>
      <c r="Q478" s="79"/>
      <c r="S478" s="78" t="s">
        <v>1360</v>
      </c>
      <c r="T478" s="78" t="str">
        <f>VLOOKUP(A478,'PAI 2025 GPS rempl2)'!$A$3:$E$505,4,0)</f>
        <v>Actividad propia</v>
      </c>
      <c r="U478" s="79" t="s">
        <v>1517</v>
      </c>
      <c r="V478" s="30">
        <f>VLOOKUP(S478,'PAI 2025 GPS rempl2)'!$E$4:$P$504,12,0)</f>
        <v>10</v>
      </c>
      <c r="W478" s="145" t="e">
        <f>+(V478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79" spans="1:23" x14ac:dyDescent="0.25">
      <c r="A479" s="78" t="s">
        <v>1362</v>
      </c>
      <c r="B479" s="78" t="str">
        <f>VLOOKUP(A479,'PAI 2025 GPS rempl2)'!$A$3:$E$505,4,0)</f>
        <v>Actividad propia</v>
      </c>
      <c r="C479" s="79" t="s">
        <v>1517</v>
      </c>
      <c r="D479" s="79" t="s">
        <v>1519</v>
      </c>
      <c r="E479" s="79" t="s">
        <v>574</v>
      </c>
      <c r="F479" s="79"/>
      <c r="G479" s="79" t="str">
        <f>VLOOKUP(A479,'PAI 2025 GPS rempl2)'!$E$4:$L$504,8,0)</f>
        <v>N/A</v>
      </c>
      <c r="H479" s="79" t="str">
        <f>VLOOKUP(A479,'PAI 2025 GPS rempl2)'!$A$4:$V$504,15,0)</f>
        <v>Elaborar un plan de trabajo con las actividades propuestas dentro de la estrategia para fortalecer la cultura de sostenibilidad de la Entidad (Plan de Trabajo con las actividades de la Estrategia)</v>
      </c>
      <c r="I479" s="79">
        <f>VLOOKUP(A479,'PAI 2025 GPS rempl2)'!$A$4:$V$504,17,0)</f>
        <v>1</v>
      </c>
      <c r="J479" s="79" t="str">
        <f>VLOOKUP(A479,'PAI 2025 GPS rempl2)'!$A$4:$V$504,18,0)</f>
        <v>Númerica</v>
      </c>
      <c r="K479" s="159">
        <f>VLOOKUP(A479,'PAI 2025 GPS rempl2)'!$A$4:$V$504,20,0)</f>
        <v>45719</v>
      </c>
      <c r="L479" s="159">
        <f>VLOOKUP(A479,'PAI 2025 GPS rempl2)'!$A$4:$V$504,21,0)</f>
        <v>45863</v>
      </c>
      <c r="M479" s="79" t="str">
        <f>VLOOKUP(A479,'PAI 2025 GPS rempl2)'!$A$4:$V$504,22,0)</f>
        <v>100-SECRETARIA GENERAL</v>
      </c>
      <c r="N479" s="79"/>
      <c r="O479" s="79"/>
      <c r="P479" s="79"/>
      <c r="Q479" s="79"/>
      <c r="S479" s="78" t="s">
        <v>1362</v>
      </c>
      <c r="T479" s="78" t="str">
        <f>VLOOKUP(A479,'PAI 2025 GPS rempl2)'!$A$3:$E$505,4,0)</f>
        <v>Actividad propia</v>
      </c>
      <c r="U479" s="79" t="s">
        <v>1517</v>
      </c>
      <c r="V479" s="30">
        <f>VLOOKUP(S479,'PAI 2025 GPS rempl2)'!$E$4:$P$504,12,0)</f>
        <v>30</v>
      </c>
      <c r="W479" s="145" t="e">
        <f>+(V479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80" spans="1:23" x14ac:dyDescent="0.25">
      <c r="A480" s="78" t="s">
        <v>1363</v>
      </c>
      <c r="B480" s="78" t="str">
        <f>VLOOKUP(A480,'PAI 2025 GPS rempl2)'!$A$3:$E$505,4,0)</f>
        <v>Actividad propia</v>
      </c>
      <c r="C480" s="79" t="s">
        <v>1517</v>
      </c>
      <c r="D480" s="79" t="s">
        <v>1519</v>
      </c>
      <c r="E480" s="79" t="s">
        <v>574</v>
      </c>
      <c r="F480" s="79"/>
      <c r="G480" s="79" t="str">
        <f>VLOOKUP(A480,'PAI 2025 GPS rempl2)'!$E$4:$L$504,8,0)</f>
        <v>N/A</v>
      </c>
      <c r="H480" s="79" t="str">
        <f>VLOOKUP(A480,'PAI 2025 GPS rempl2)'!$A$4:$V$504,15,0)</f>
        <v>Ejecutar el plan de trabajo de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v>
      </c>
      <c r="I480" s="79">
        <f>VLOOKUP(A480,'PAI 2025 GPS rempl2)'!$A$4:$V$504,17,0)</f>
        <v>100</v>
      </c>
      <c r="J480" s="79" t="str">
        <f>VLOOKUP(A480,'PAI 2025 GPS rempl2)'!$A$4:$V$504,18,0)</f>
        <v>Porcentual</v>
      </c>
      <c r="K480" s="159">
        <f>VLOOKUP(A480,'PAI 2025 GPS rempl2)'!$A$4:$V$504,20,0)</f>
        <v>45719</v>
      </c>
      <c r="L480" s="159">
        <f>VLOOKUP(A480,'PAI 2025 GPS rempl2)'!$A$4:$V$504,21,0)</f>
        <v>46010</v>
      </c>
      <c r="M480" s="79" t="str">
        <f>VLOOKUP(A480,'PAI 2025 GPS rempl2)'!$A$4:$V$504,22,0)</f>
        <v>100-SECRETARIA GENERAL</v>
      </c>
      <c r="N480" s="79"/>
      <c r="O480" s="79"/>
      <c r="P480" s="79"/>
      <c r="Q480" s="79"/>
      <c r="S480" s="78" t="s">
        <v>1363</v>
      </c>
      <c r="T480" s="78" t="str">
        <f>VLOOKUP(A480,'PAI 2025 GPS rempl2)'!$A$3:$E$505,4,0)</f>
        <v>Actividad propia</v>
      </c>
      <c r="U480" s="79" t="s">
        <v>1517</v>
      </c>
      <c r="V480" s="30">
        <f>VLOOKUP(S480,'PAI 2025 GPS rempl2)'!$E$4:$P$504,12,0)</f>
        <v>60</v>
      </c>
      <c r="W480" s="145" t="e">
        <f>+(V480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REF!+#REF!+$V$478+$V$479+$V$480+#REF!+#REF!)</f>
        <v>#N/A</v>
      </c>
    </row>
    <row r="481" spans="1:23" x14ac:dyDescent="0.25">
      <c r="A481" s="78" t="s">
        <v>1367</v>
      </c>
      <c r="B481" s="78" t="str">
        <f>VLOOKUP(A481,'PAI 2025 GPS rempl2)'!$A$3:$E$505,4,0)</f>
        <v>Producto</v>
      </c>
      <c r="C481" s="79" t="s">
        <v>1530</v>
      </c>
      <c r="D481" s="79" t="s">
        <v>1529</v>
      </c>
      <c r="E481" s="79" t="s">
        <v>983</v>
      </c>
      <c r="F481" s="79" t="s">
        <v>11</v>
      </c>
      <c r="G481" s="79" t="str">
        <f>VLOOKUP(A481,'PAI 2025 GPS rempl2)'!$E$4:$L$504,8,0)</f>
        <v>FUNCIONAMIENTO</v>
      </c>
      <c r="H481" s="79" t="str">
        <f>VLOOKUP(A481,'PAI 2025 GPS rempl2)'!$A$4:$V$504,15,0)</f>
        <v>Estrategia para una eficiente y efectiva gestión archivística que garantice la transición al expediente electrónico, implementada (documento con la estrategia definida, seguimiento al plan de trabajo y evidencias de su cumplimiento)</v>
      </c>
      <c r="I481" s="79">
        <f>VLOOKUP(A481,'PAI 2025 GPS rempl2)'!$A$4:$V$504,17,0)</f>
        <v>100</v>
      </c>
      <c r="J481" s="79" t="str">
        <f>VLOOKUP(A481,'PAI 2025 GPS rempl2)'!$A$4:$V$504,18,0)</f>
        <v>Porcentual</v>
      </c>
      <c r="K481" s="159">
        <f>VLOOKUP(A481,'PAI 2025 GPS rempl2)'!$A$4:$V$504,20,0)</f>
        <v>45691</v>
      </c>
      <c r="L481" s="159">
        <f>VLOOKUP(A481,'PAI 2025 GPS rempl2)'!$A$4:$V$504,21,0)</f>
        <v>46010</v>
      </c>
      <c r="M481" s="79" t="str">
        <f>VLOOKUP(A481,'PAI 2025 GPS rempl2)'!$A$4:$V$504,22,0)</f>
        <v>141-GRUPO DE TRABAJO DE GESTIÓN DOCUMENTAL Y ARCHIVO</v>
      </c>
      <c r="N481" s="79" t="s">
        <v>1392</v>
      </c>
      <c r="O481" s="79" t="s">
        <v>1393</v>
      </c>
      <c r="P481" s="79">
        <v>0</v>
      </c>
      <c r="Q481" s="79" t="s">
        <v>1488</v>
      </c>
      <c r="S481" s="78" t="s">
        <v>1367</v>
      </c>
      <c r="T481" s="78" t="str">
        <f>VLOOKUP(A481,'PAI 2025 GPS rempl2)'!$A$3:$E$505,4,0)</f>
        <v>Producto</v>
      </c>
      <c r="U481" s="79" t="s">
        <v>1530</v>
      </c>
      <c r="V481" s="30">
        <f>VLOOKUP(S481,'PAI 2025 GPS rempl2)'!$E$4:$P$504,12,0)</f>
        <v>30</v>
      </c>
      <c r="W481" s="30">
        <f>+V481</f>
        <v>30</v>
      </c>
    </row>
    <row r="482" spans="1:23" x14ac:dyDescent="0.25">
      <c r="A482" s="78" t="s">
        <v>1369</v>
      </c>
      <c r="B482" s="78" t="str">
        <f>VLOOKUP(A482,'PAI 2025 GPS rempl2)'!$A$3:$E$505,4,0)</f>
        <v>Actividad propia</v>
      </c>
      <c r="C482" s="79" t="s">
        <v>1530</v>
      </c>
      <c r="D482" s="79" t="s">
        <v>1529</v>
      </c>
      <c r="E482" s="79" t="s">
        <v>983</v>
      </c>
      <c r="F482" s="79"/>
      <c r="G482" s="79" t="str">
        <f>VLOOKUP(A482,'PAI 2025 GPS rempl2)'!$E$4:$L$504,8,0)</f>
        <v>N/A</v>
      </c>
      <c r="H482" s="79" t="str">
        <f>VLOOKUP(A482,'PAI 2025 GPS rempl2)'!$A$4:$V$504,15,0)</f>
        <v>Definir la estrategia que garantizará la transición al expediente electrónico. (Incluye metas, plazos, recursos necesarios y etapas de implementación) (documento con la estrategia definida / único entregable)</v>
      </c>
      <c r="I482" s="79">
        <f>VLOOKUP(A482,'PAI 2025 GPS rempl2)'!$A$4:$V$504,17,0)</f>
        <v>1</v>
      </c>
      <c r="J482" s="79" t="str">
        <f>VLOOKUP(A482,'PAI 2025 GPS rempl2)'!$A$4:$V$504,18,0)</f>
        <v>Númerica</v>
      </c>
      <c r="K482" s="159">
        <f>VLOOKUP(A482,'PAI 2025 GPS rempl2)'!$A$4:$V$504,20,0)</f>
        <v>45691</v>
      </c>
      <c r="L482" s="159">
        <f>VLOOKUP(A482,'PAI 2025 GPS rempl2)'!$A$4:$V$504,21,0)</f>
        <v>45772</v>
      </c>
      <c r="M482" s="79" t="str">
        <f>VLOOKUP(A482,'PAI 2025 GPS rempl2)'!$A$4:$V$504,22,0)</f>
        <v>141-GRUPO DE TRABAJO DE GESTIÓN DOCUMENTAL Y ARCHIVO</v>
      </c>
      <c r="N482" s="79"/>
      <c r="O482" s="79"/>
      <c r="P482" s="79"/>
      <c r="Q482" s="79"/>
      <c r="S482" s="78" t="s">
        <v>1369</v>
      </c>
      <c r="T482" s="78" t="str">
        <f>VLOOKUP(A482,'PAI 2025 GPS rempl2)'!$A$3:$E$505,4,0)</f>
        <v>Actividad propia</v>
      </c>
      <c r="U482" s="79" t="s">
        <v>1530</v>
      </c>
      <c r="V482" s="30">
        <f>VLOOKUP(S482,'PAI 2025 GPS rempl2)'!$E$4:$P$504,12,0)</f>
        <v>25</v>
      </c>
      <c r="W482" s="30">
        <f>+(V482*100)/(V$274+$V$275+$V$276+$V$278+$V$280+$V$281+$V$482+$V$483+$V$484+$V$486+$V$487+$V$488+$V$490)</f>
        <v>5</v>
      </c>
    </row>
    <row r="483" spans="1:23" x14ac:dyDescent="0.25">
      <c r="A483" s="78" t="s">
        <v>1372</v>
      </c>
      <c r="B483" s="78" t="str">
        <f>VLOOKUP(A483,'PAI 2025 GPS rempl2)'!$A$3:$E$505,4,0)</f>
        <v>Actividad propia</v>
      </c>
      <c r="C483" s="79" t="s">
        <v>1530</v>
      </c>
      <c r="D483" s="79" t="s">
        <v>1529</v>
      </c>
      <c r="E483" s="79" t="s">
        <v>983</v>
      </c>
      <c r="F483" s="79"/>
      <c r="G483" s="79" t="str">
        <f>VLOOKUP(A483,'PAI 2025 GPS rempl2)'!$E$4:$L$504,8,0)</f>
        <v>N/A</v>
      </c>
      <c r="H483" s="79" t="str">
        <f>VLOOKUP(A483,'PAI 2025 GPS rempl2)'!$A$4:$V$504,15,0)</f>
        <v>Elaborar un plan de trabajo que defina las actividades,  fechas y responsbales, que permitan la implementación de la estrategia definida (plan de trabajo / único entregable)</v>
      </c>
      <c r="I483" s="79">
        <f>VLOOKUP(A483,'PAI 2025 GPS rempl2)'!$A$4:$V$504,17,0)</f>
        <v>1</v>
      </c>
      <c r="J483" s="79" t="str">
        <f>VLOOKUP(A483,'PAI 2025 GPS rempl2)'!$A$4:$V$504,18,0)</f>
        <v>Númerica</v>
      </c>
      <c r="K483" s="159">
        <f>VLOOKUP(A483,'PAI 2025 GPS rempl2)'!$A$4:$V$504,20,0)</f>
        <v>45775</v>
      </c>
      <c r="L483" s="159">
        <f>VLOOKUP(A483,'PAI 2025 GPS rempl2)'!$A$4:$V$504,21,0)</f>
        <v>45793</v>
      </c>
      <c r="M483" s="79" t="str">
        <f>VLOOKUP(A483,'PAI 2025 GPS rempl2)'!$A$4:$V$504,22,0)</f>
        <v>141-GRUPO DE TRABAJO DE GESTIÓN DOCUMENTAL Y ARCHIVO</v>
      </c>
      <c r="N483" s="79"/>
      <c r="O483" s="79"/>
      <c r="P483" s="79"/>
      <c r="Q483" s="79"/>
      <c r="S483" s="78" t="s">
        <v>1372</v>
      </c>
      <c r="T483" s="78" t="str">
        <f>VLOOKUP(A483,'PAI 2025 GPS rempl2)'!$A$3:$E$505,4,0)</f>
        <v>Actividad propia</v>
      </c>
      <c r="U483" s="79" t="s">
        <v>1530</v>
      </c>
      <c r="V483" s="30">
        <f>VLOOKUP(S483,'PAI 2025 GPS rempl2)'!$E$4:$P$504,12,0)</f>
        <v>25</v>
      </c>
      <c r="W483" s="30">
        <f>+(V483*100)/(V$274+$V$275+$V$276+$V$278+$V$280+$V$281+$V$482+$V$483+$V$484+$V$486+$V$487+$V$488+$V$490)</f>
        <v>5</v>
      </c>
    </row>
    <row r="484" spans="1:23" x14ac:dyDescent="0.25">
      <c r="A484" s="78" t="s">
        <v>1375</v>
      </c>
      <c r="B484" s="78" t="str">
        <f>VLOOKUP(A484,'PAI 2025 GPS rempl2)'!$A$3:$E$505,4,0)</f>
        <v>Actividad propia</v>
      </c>
      <c r="C484" s="79" t="s">
        <v>1530</v>
      </c>
      <c r="D484" s="79" t="s">
        <v>1529</v>
      </c>
      <c r="E484" s="79" t="s">
        <v>983</v>
      </c>
      <c r="F484" s="79"/>
      <c r="G484" s="79" t="str">
        <f>VLOOKUP(A484,'PAI 2025 GPS rempl2)'!$E$4:$L$504,8,0)</f>
        <v>N/A</v>
      </c>
      <c r="H484" s="79" t="str">
        <f>VLOOKUP(A484,'PAI 2025 GPS rempl2)'!$A$4:$V$504,15,0)</f>
        <v>Ejecutar las actividades del plan de trabajo planificadas para la vigencia 2025 (Seguimiento al plan de trabajo y evidencias de su cumplimiento)</v>
      </c>
      <c r="I484" s="79">
        <f>VLOOKUP(A484,'PAI 2025 GPS rempl2)'!$A$4:$V$504,17,0)</f>
        <v>100</v>
      </c>
      <c r="J484" s="79" t="str">
        <f>VLOOKUP(A484,'PAI 2025 GPS rempl2)'!$A$4:$V$504,18,0)</f>
        <v>Porcentual</v>
      </c>
      <c r="K484" s="159">
        <f>VLOOKUP(A484,'PAI 2025 GPS rempl2)'!$A$4:$V$504,20,0)</f>
        <v>45796</v>
      </c>
      <c r="L484" s="159">
        <f>VLOOKUP(A484,'PAI 2025 GPS rempl2)'!$A$4:$V$504,21,0)</f>
        <v>46010</v>
      </c>
      <c r="M484" s="79" t="str">
        <f>VLOOKUP(A484,'PAI 2025 GPS rempl2)'!$A$4:$V$504,22,0)</f>
        <v>141-GRUPO DE TRABAJO DE GESTIÓN DOCUMENTAL Y ARCHIVO</v>
      </c>
      <c r="N484" s="79"/>
      <c r="O484" s="79"/>
      <c r="P484" s="79"/>
      <c r="Q484" s="79"/>
      <c r="S484" s="78" t="s">
        <v>1375</v>
      </c>
      <c r="T484" s="78" t="str">
        <f>VLOOKUP(A484,'PAI 2025 GPS rempl2)'!$A$3:$E$505,4,0)</f>
        <v>Actividad propia</v>
      </c>
      <c r="U484" s="79" t="s">
        <v>1530</v>
      </c>
      <c r="V484" s="30">
        <f>VLOOKUP(S484,'PAI 2025 GPS rempl2)'!$E$4:$P$504,12,0)</f>
        <v>50</v>
      </c>
      <c r="W484" s="30">
        <f>+(V484*100)/(V$274+$V$275+$V$276+$V$278+$V$280+$V$281+$V$482+$V$483+$V$484+$V$486+$V$487+$V$488+$V$490)</f>
        <v>10</v>
      </c>
    </row>
    <row r="485" spans="1:23" x14ac:dyDescent="0.25">
      <c r="A485" s="78" t="s">
        <v>1377</v>
      </c>
      <c r="B485" s="78" t="str">
        <f>VLOOKUP(A485,'PAI 2025 GPS rempl2)'!$A$3:$E$505,4,0)</f>
        <v>Producto</v>
      </c>
      <c r="C485" s="79" t="s">
        <v>1530</v>
      </c>
      <c r="D485" s="79" t="s">
        <v>1529</v>
      </c>
      <c r="E485" s="79" t="s">
        <v>983</v>
      </c>
      <c r="F485" s="79" t="s">
        <v>59</v>
      </c>
      <c r="G485" s="79" t="str">
        <f>VLOOKUP(A485,'PAI 2025 GPS rempl2)'!$E$4:$L$504,8,0)</f>
        <v>FUNCIONAMIENTO</v>
      </c>
      <c r="H485" s="79" t="str">
        <f>VLOOKUP(A485,'PAI 2025 GPS rempl2)'!$A$4:$V$504,15,0)</f>
        <v>Plan Institucional de Archivos publicado y ejecutado (Plan ejecutado con seguimiento / Link de publicación)</v>
      </c>
      <c r="I485" s="79">
        <f>VLOOKUP(A485,'PAI 2025 GPS rempl2)'!$A$4:$V$504,17,0)</f>
        <v>100</v>
      </c>
      <c r="J485" s="79" t="str">
        <f>VLOOKUP(A485,'PAI 2025 GPS rempl2)'!$A$4:$V$504,18,0)</f>
        <v>Porcentual</v>
      </c>
      <c r="K485" s="159">
        <f>VLOOKUP(A485,'PAI 2025 GPS rempl2)'!$A$4:$V$504,20,0)</f>
        <v>45671</v>
      </c>
      <c r="L485" s="159">
        <f>VLOOKUP(A485,'PAI 2025 GPS rempl2)'!$A$4:$V$504,21,0)</f>
        <v>46010</v>
      </c>
      <c r="M485" s="79" t="str">
        <f>VLOOKUP(A485,'PAI 2025 GPS rempl2)'!$A$4:$V$504,22,0)</f>
        <v>141-GRUPO DE TRABAJO DE GESTIÓN DOCUMENTAL Y ARCHIVO</v>
      </c>
      <c r="N485" s="79" t="s">
        <v>1731</v>
      </c>
      <c r="O485" s="79" t="s">
        <v>1389</v>
      </c>
      <c r="P485" s="79" t="s">
        <v>1567</v>
      </c>
      <c r="Q485" s="79" t="s">
        <v>1487</v>
      </c>
      <c r="S485" s="78" t="s">
        <v>1377</v>
      </c>
      <c r="T485" s="78" t="str">
        <f>VLOOKUP(A485,'PAI 2025 GPS rempl2)'!$A$3:$E$505,4,0)</f>
        <v>Producto</v>
      </c>
      <c r="U485" s="79" t="s">
        <v>1530</v>
      </c>
      <c r="V485" s="30">
        <f>VLOOKUP(S485,'PAI 2025 GPS rempl2)'!$E$4:$P$504,12,0)</f>
        <v>30</v>
      </c>
      <c r="W485" s="30">
        <f>+V485</f>
        <v>30</v>
      </c>
    </row>
    <row r="486" spans="1:23" x14ac:dyDescent="0.25">
      <c r="A486" s="78" t="s">
        <v>1379</v>
      </c>
      <c r="B486" s="78" t="str">
        <f>VLOOKUP(A486,'PAI 2025 GPS rempl2)'!$A$3:$E$505,4,0)</f>
        <v>Actividad propia</v>
      </c>
      <c r="C486" s="79" t="s">
        <v>1530</v>
      </c>
      <c r="D486" s="79" t="s">
        <v>1529</v>
      </c>
      <c r="E486" s="79" t="s">
        <v>983</v>
      </c>
      <c r="F486" s="79"/>
      <c r="G486" s="79" t="str">
        <f>VLOOKUP(A486,'PAI 2025 GPS rempl2)'!$E$4:$L$504,8,0)</f>
        <v>N/A</v>
      </c>
      <c r="H486" s="79" t="str">
        <f>VLOOKUP(A486,'PAI 2025 GPS rempl2)'!$A$4:$V$504,15,0)</f>
        <v>Actualizar y publicar el Plan Institucional de Archivo 2025 (Documento del Plan Institucional de Archivos, actualizado).)</v>
      </c>
      <c r="I486" s="79">
        <f>VLOOKUP(A486,'PAI 2025 GPS rempl2)'!$A$4:$V$504,17,0)</f>
        <v>1</v>
      </c>
      <c r="J486" s="79" t="str">
        <f>VLOOKUP(A486,'PAI 2025 GPS rempl2)'!$A$4:$V$504,18,0)</f>
        <v>Númerica</v>
      </c>
      <c r="K486" s="159">
        <f>VLOOKUP(A486,'PAI 2025 GPS rempl2)'!$A$4:$V$504,20,0)</f>
        <v>45671</v>
      </c>
      <c r="L486" s="159">
        <f>VLOOKUP(A486,'PAI 2025 GPS rempl2)'!$A$4:$V$504,21,0)</f>
        <v>45688</v>
      </c>
      <c r="M486" s="79" t="str">
        <f>VLOOKUP(A486,'PAI 2025 GPS rempl2)'!$A$4:$V$504,22,0)</f>
        <v>141-GRUPO DE TRABAJO DE GESTIÓN DOCUMENTAL Y ARCHIVO</v>
      </c>
      <c r="N486" s="79"/>
      <c r="O486" s="79"/>
      <c r="P486" s="79"/>
      <c r="Q486" s="79"/>
      <c r="S486" s="78" t="s">
        <v>1379</v>
      </c>
      <c r="T486" s="78" t="str">
        <f>VLOOKUP(A486,'PAI 2025 GPS rempl2)'!$A$3:$E$505,4,0)</f>
        <v>Actividad propia</v>
      </c>
      <c r="U486" s="79" t="s">
        <v>1530</v>
      </c>
      <c r="V486" s="30">
        <f>VLOOKUP(S486,'PAI 2025 GPS rempl2)'!$E$4:$P$504,12,0)</f>
        <v>30</v>
      </c>
      <c r="W486" s="30">
        <f>+(V486*100)/(V$274+$V$275+$V$276+$V$278+$V$280+$V$281+$V$482+$V$483+$V$484+$V$486+$V$487+$V$488+$V$490)</f>
        <v>6</v>
      </c>
    </row>
    <row r="487" spans="1:23" x14ac:dyDescent="0.25">
      <c r="A487" s="78" t="s">
        <v>1381</v>
      </c>
      <c r="B487" s="78" t="str">
        <f>VLOOKUP(A487,'PAI 2025 GPS rempl2)'!$A$3:$E$505,4,0)</f>
        <v>Actividad propia</v>
      </c>
      <c r="C487" s="79" t="s">
        <v>1530</v>
      </c>
      <c r="D487" s="79" t="s">
        <v>1529</v>
      </c>
      <c r="E487" s="79" t="s">
        <v>983</v>
      </c>
      <c r="F487" s="79"/>
      <c r="G487" s="79" t="str">
        <f>VLOOKUP(A487,'PAI 2025 GPS rempl2)'!$E$4:$L$504,8,0)</f>
        <v>N/A</v>
      </c>
      <c r="H487" s="79" t="str">
        <f>VLOOKUP(A487,'PAI 2025 GPS rempl2)'!$A$4:$V$504,15,0)</f>
        <v>Formular el plan institucional de Archivo (Documento de Plan de Trabajo para el seguimiento de la ejecución)</v>
      </c>
      <c r="I487" s="79">
        <f>VLOOKUP(A487,'PAI 2025 GPS rempl2)'!$A$4:$V$504,17,0)</f>
        <v>1</v>
      </c>
      <c r="J487" s="79" t="str">
        <f>VLOOKUP(A487,'PAI 2025 GPS rempl2)'!$A$4:$V$504,18,0)</f>
        <v>Númerica</v>
      </c>
      <c r="K487" s="159">
        <f>VLOOKUP(A487,'PAI 2025 GPS rempl2)'!$A$4:$V$504,20,0)</f>
        <v>45671</v>
      </c>
      <c r="L487" s="159">
        <f>VLOOKUP(A487,'PAI 2025 GPS rempl2)'!$A$4:$V$504,21,0)</f>
        <v>45688</v>
      </c>
      <c r="M487" s="79" t="str">
        <f>VLOOKUP(A487,'PAI 2025 GPS rempl2)'!$A$4:$V$504,22,0)</f>
        <v>141-GRUPO DE TRABAJO DE GESTIÓN DOCUMENTAL Y ARCHIVO</v>
      </c>
      <c r="N487" s="79"/>
      <c r="O487" s="79"/>
      <c r="P487" s="79"/>
      <c r="Q487" s="79"/>
      <c r="S487" s="78" t="s">
        <v>1381</v>
      </c>
      <c r="T487" s="78" t="str">
        <f>VLOOKUP(A487,'PAI 2025 GPS rempl2)'!$A$3:$E$505,4,0)</f>
        <v>Actividad propia</v>
      </c>
      <c r="U487" s="79" t="s">
        <v>1530</v>
      </c>
      <c r="V487" s="30">
        <f>VLOOKUP(S487,'PAI 2025 GPS rempl2)'!$E$4:$P$504,12,0)</f>
        <v>30</v>
      </c>
      <c r="W487" s="30">
        <f>+(V487*100)/(V$274+$V$275+$V$276+$V$278+$V$280+$V$281+$V$482+$V$483+$V$484+$V$486+$V$487+$V$488+$V$490)</f>
        <v>6</v>
      </c>
    </row>
    <row r="488" spans="1:23" x14ac:dyDescent="0.25">
      <c r="A488" s="78" t="s">
        <v>1383</v>
      </c>
      <c r="B488" s="78" t="str">
        <f>VLOOKUP(A488,'PAI 2025 GPS rempl2)'!$A$3:$E$505,4,0)</f>
        <v>Actividad propia</v>
      </c>
      <c r="C488" s="79" t="s">
        <v>1530</v>
      </c>
      <c r="D488" s="79" t="s">
        <v>1529</v>
      </c>
      <c r="E488" s="79" t="s">
        <v>983</v>
      </c>
      <c r="F488" s="79"/>
      <c r="G488" s="79" t="str">
        <f>VLOOKUP(A488,'PAI 2025 GPS rempl2)'!$E$4:$L$504,8,0)</f>
        <v>N/A</v>
      </c>
      <c r="H488" s="79" t="str">
        <f>VLOOKUP(A488,'PAI 2025 GPS rempl2)'!$A$4:$V$504,15,0)</f>
        <v>Ejecutar el Plan de Trabajo del Plan Institucional de Archivos 2025 (informes de avance de ejecución del plan de trabajo)</v>
      </c>
      <c r="I488" s="79">
        <f>VLOOKUP(A488,'PAI 2025 GPS rempl2)'!$A$4:$V$504,17,0)</f>
        <v>100</v>
      </c>
      <c r="J488" s="79" t="str">
        <f>VLOOKUP(A488,'PAI 2025 GPS rempl2)'!$A$4:$V$504,18,0)</f>
        <v>Porcentual</v>
      </c>
      <c r="K488" s="159">
        <f>VLOOKUP(A488,'PAI 2025 GPS rempl2)'!$A$4:$V$504,20,0)</f>
        <v>45691</v>
      </c>
      <c r="L488" s="159">
        <f>VLOOKUP(A488,'PAI 2025 GPS rempl2)'!$A$4:$V$504,21,0)</f>
        <v>46010</v>
      </c>
      <c r="M488" s="79" t="str">
        <f>VLOOKUP(A488,'PAI 2025 GPS rempl2)'!$A$4:$V$504,22,0)</f>
        <v>141-GRUPO DE TRABAJO DE GESTIÓN DOCUMENTAL Y ARCHIVO</v>
      </c>
      <c r="N488" s="79"/>
      <c r="O488" s="79"/>
      <c r="P488" s="79"/>
      <c r="Q488" s="79"/>
      <c r="S488" s="78" t="s">
        <v>1383</v>
      </c>
      <c r="T488" s="78" t="str">
        <f>VLOOKUP(A488,'PAI 2025 GPS rempl2)'!$A$3:$E$505,4,0)</f>
        <v>Actividad propia</v>
      </c>
      <c r="U488" s="79" t="s">
        <v>1530</v>
      </c>
      <c r="V488" s="30">
        <f>VLOOKUP(S488,'PAI 2025 GPS rempl2)'!$E$4:$P$504,12,0)</f>
        <v>40</v>
      </c>
      <c r="W488" s="30">
        <f>+(V488*100)/(V$274+$V$275+$V$276+$V$278+$V$280+$V$281+$V$482+$V$483+$V$484+$V$486+$V$487+$V$488+$V$490)</f>
        <v>8</v>
      </c>
    </row>
    <row r="489" spans="1:23" x14ac:dyDescent="0.25">
      <c r="A489" s="78" t="s">
        <v>1385</v>
      </c>
      <c r="B489" s="78" t="str">
        <f>VLOOKUP(A489,'PAI 2025 GPS rempl2)'!$A$3:$E$505,4,0)</f>
        <v>Producto</v>
      </c>
      <c r="C489" s="79" t="s">
        <v>1530</v>
      </c>
      <c r="D489" s="79" t="s">
        <v>1529</v>
      </c>
      <c r="E489" s="79" t="s">
        <v>983</v>
      </c>
      <c r="F489" s="79" t="s">
        <v>9</v>
      </c>
      <c r="G489" s="79" t="str">
        <f>VLOOKUP(A489,'PAI 2025 GPS rempl2)'!$E$4:$L$504,8,0)</f>
        <v>C-3599-0200-0005-53105b</v>
      </c>
      <c r="H489" s="79" t="str">
        <f>VLOOKUP(A489,'PAI 2025 GPS rempl2)'!$A$4:$V$504,15,0)</f>
        <v>Servicios complementarios de gestión documental con radicados de entrada, traslados y salidas, realizados.(Informe anual de servicios complementarios de gestión documental)</v>
      </c>
      <c r="I489" s="79">
        <f>VLOOKUP(A489,'PAI 2025 GPS rempl2)'!$A$4:$V$504,17,0)</f>
        <v>3357800</v>
      </c>
      <c r="J489" s="79" t="str">
        <f>VLOOKUP(A489,'PAI 2025 GPS rempl2)'!$A$4:$V$504,18,0)</f>
        <v>Númerica</v>
      </c>
      <c r="K489" s="159">
        <f>VLOOKUP(A489,'PAI 2025 GPS rempl2)'!$A$4:$V$504,20,0)</f>
        <v>45659</v>
      </c>
      <c r="L489" s="159">
        <f>VLOOKUP(A489,'PAI 2025 GPS rempl2)'!$A$4:$V$504,21,0)</f>
        <v>46022</v>
      </c>
      <c r="M489" s="79" t="str">
        <f>VLOOKUP(A489,'PAI 2025 GPS rempl2)'!$A$4:$V$504,22,0)</f>
        <v>141-GRUPO DE TRABAJO DE GESTIÓN DOCUMENTAL Y ARCHIVO</v>
      </c>
      <c r="N489" s="79" t="s">
        <v>1396</v>
      </c>
      <c r="O489" s="79" t="s">
        <v>1434</v>
      </c>
      <c r="P489" s="79">
        <v>0</v>
      </c>
      <c r="Q489" s="79" t="s">
        <v>1487</v>
      </c>
      <c r="S489" s="78" t="s">
        <v>1385</v>
      </c>
      <c r="T489" s="78" t="str">
        <f>VLOOKUP(A489,'PAI 2025 GPS rempl2)'!$A$3:$E$505,4,0)</f>
        <v>Producto</v>
      </c>
      <c r="U489" s="79" t="s">
        <v>1530</v>
      </c>
      <c r="V489" s="30">
        <f>VLOOKUP(S489,'PAI 2025 GPS rempl2)'!$E$4:$P$504,12,0)</f>
        <v>40</v>
      </c>
      <c r="W489" s="30">
        <f>+V489</f>
        <v>40</v>
      </c>
    </row>
    <row r="490" spans="1:23" x14ac:dyDescent="0.25">
      <c r="A490" s="78" t="s">
        <v>1387</v>
      </c>
      <c r="B490" s="78" t="str">
        <f>VLOOKUP(A490,'PAI 2025 GPS rempl2)'!$A$3:$E$505,4,0)</f>
        <v>Actividad propia</v>
      </c>
      <c r="C490" s="79" t="s">
        <v>1530</v>
      </c>
      <c r="D490" s="79" t="s">
        <v>1529</v>
      </c>
      <c r="E490" s="79" t="s">
        <v>983</v>
      </c>
      <c r="F490" s="79"/>
      <c r="G490" s="79" t="str">
        <f>VLOOKUP(A490,'PAI 2025 GPS rempl2)'!$E$4:$L$504,8,0)</f>
        <v>N/A</v>
      </c>
      <c r="H490" s="79" t="str">
        <f>VLOOKUP(A490,'PAI 2025 GPS rempl2)'!$A$4:$V$504,15,0)</f>
        <v>Realizar los servicios complementarios de gestión a los documentos internos y externos radicados en la entidad (Informes de servicios complementarios de gestión documental)</v>
      </c>
      <c r="I490" s="79">
        <f>VLOOKUP(A490,'PAI 2025 GPS rempl2)'!$A$4:$V$504,17,0)</f>
        <v>3357800</v>
      </c>
      <c r="J490" s="79" t="str">
        <f>VLOOKUP(A490,'PAI 2025 GPS rempl2)'!$A$4:$V$504,18,0)</f>
        <v>Númerica</v>
      </c>
      <c r="K490" s="159">
        <f>VLOOKUP(A490,'PAI 2025 GPS rempl2)'!$A$4:$V$504,20,0)</f>
        <v>45659</v>
      </c>
      <c r="L490" s="159">
        <f>VLOOKUP(A490,'PAI 2025 GPS rempl2)'!$A$4:$V$504,21,0)</f>
        <v>46022</v>
      </c>
      <c r="M490" s="79" t="str">
        <f>VLOOKUP(A490,'PAI 2025 GPS rempl2)'!$A$4:$V$504,22,0)</f>
        <v>141-GRUPO DE TRABAJO DE GESTIÓN DOCUMENTAL Y ARCHIVO</v>
      </c>
      <c r="N490" s="79"/>
      <c r="O490" s="79"/>
      <c r="P490" s="79"/>
      <c r="Q490" s="79"/>
      <c r="S490" s="78" t="s">
        <v>1387</v>
      </c>
      <c r="T490" s="78" t="str">
        <f>VLOOKUP(A490,'PAI 2025 GPS rempl2)'!$A$3:$E$505,4,0)</f>
        <v>Actividad propia</v>
      </c>
      <c r="U490" s="79" t="s">
        <v>1530</v>
      </c>
      <c r="V490" s="30">
        <f>VLOOKUP(S490,'PAI 2025 GPS rempl2)'!$E$4:$P$504,12,0)</f>
        <v>100</v>
      </c>
      <c r="W490" s="30">
        <f>+(V490*100)/(V$274+$V$275+$V$276+$V$278+$V$280+$V$281+$V$482+$V$483+$V$484+$V$486+$V$487+$V$488+$V$490)</f>
        <v>20</v>
      </c>
    </row>
    <row r="491" spans="1:23" x14ac:dyDescent="0.25">
      <c r="P491" s="79"/>
      <c r="Q491" s="79"/>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DD864-F32D-4BF4-B3EA-A3734C440235}">
  <dimension ref="A1:O121"/>
  <sheetViews>
    <sheetView showGridLines="0" topLeftCell="A41" zoomScale="132" zoomScaleNormal="115" workbookViewId="0">
      <selection activeCell="D49" sqref="D49:F49"/>
    </sheetView>
  </sheetViews>
  <sheetFormatPr baseColWidth="10" defaultColWidth="11.5703125" defaultRowHeight="12.75" x14ac:dyDescent="0.2"/>
  <cols>
    <col min="1" max="1" width="3.5703125" style="215" customWidth="1" collapsed="1"/>
    <col min="2" max="2" width="5.5703125" style="215" customWidth="1"/>
    <col min="3" max="3" width="6.42578125" style="215" customWidth="1"/>
    <col min="4" max="5" width="11.5703125" style="215"/>
    <col min="6" max="6" width="16.7109375" style="215" customWidth="1" collapsed="1"/>
    <col min="7" max="13" width="11.5703125" style="215"/>
    <col min="14" max="14" width="16.85546875" style="215" customWidth="1"/>
    <col min="15" max="15" width="3.85546875" style="215" customWidth="1"/>
    <col min="16" max="16384" width="11.5703125" style="215"/>
  </cols>
  <sheetData>
    <row r="1" spans="1:15" ht="13.5" thickBot="1" x14ac:dyDescent="0.25">
      <c r="A1" s="213"/>
      <c r="B1" s="213"/>
      <c r="C1" s="214"/>
      <c r="D1" s="213"/>
      <c r="E1" s="213"/>
      <c r="F1" s="213"/>
      <c r="G1" s="213"/>
      <c r="H1" s="213"/>
      <c r="I1" s="213"/>
      <c r="J1" s="213"/>
      <c r="K1" s="213"/>
      <c r="L1" s="213"/>
      <c r="M1" s="213"/>
      <c r="N1" s="213"/>
    </row>
    <row r="2" spans="1:15" ht="13.5" thickBot="1" x14ac:dyDescent="0.25">
      <c r="A2" s="220"/>
      <c r="B2" s="216"/>
      <c r="C2" s="218"/>
      <c r="D2" s="217"/>
      <c r="E2" s="217"/>
      <c r="F2" s="217"/>
      <c r="G2" s="217"/>
      <c r="H2" s="217"/>
      <c r="I2" s="217"/>
      <c r="J2" s="217"/>
      <c r="K2" s="217"/>
      <c r="L2" s="217"/>
      <c r="M2" s="217"/>
      <c r="N2" s="219"/>
      <c r="O2" s="236"/>
    </row>
    <row r="3" spans="1:15" ht="29.85" customHeight="1" x14ac:dyDescent="0.25">
      <c r="A3" s="220"/>
      <c r="B3" s="223"/>
      <c r="C3" s="448" t="s">
        <v>2913</v>
      </c>
      <c r="D3" s="449"/>
      <c r="E3" s="449"/>
      <c r="F3" s="449"/>
      <c r="G3" s="449"/>
      <c r="H3" s="449"/>
      <c r="I3" s="449"/>
      <c r="J3" s="449"/>
      <c r="K3" s="449"/>
      <c r="L3" s="449"/>
      <c r="M3" s="449"/>
      <c r="N3" s="449"/>
      <c r="O3" s="237"/>
    </row>
    <row r="4" spans="1:15" ht="19.5" thickBot="1" x14ac:dyDescent="0.3">
      <c r="A4" s="220"/>
      <c r="B4" s="223"/>
      <c r="C4" s="224"/>
      <c r="D4" s="225"/>
      <c r="E4" s="225"/>
      <c r="F4" s="225"/>
      <c r="G4" s="226"/>
      <c r="H4" s="450"/>
      <c r="I4" s="450"/>
      <c r="J4" s="450"/>
      <c r="K4" s="450"/>
      <c r="L4" s="450"/>
      <c r="M4" s="450"/>
      <c r="N4" s="450"/>
      <c r="O4" s="237"/>
    </row>
    <row r="5" spans="1:15" ht="15" x14ac:dyDescent="0.25">
      <c r="A5" s="220"/>
      <c r="B5" s="223"/>
      <c r="C5" s="238"/>
      <c r="D5" s="239"/>
      <c r="E5" s="238"/>
      <c r="F5" s="238"/>
      <c r="G5" s="238"/>
      <c r="H5" s="238"/>
      <c r="I5" s="238"/>
      <c r="J5" s="238"/>
      <c r="K5" s="238"/>
      <c r="L5" s="238"/>
      <c r="M5" s="238"/>
      <c r="N5" s="238"/>
      <c r="O5" s="237"/>
    </row>
    <row r="6" spans="1:15" ht="21" x14ac:dyDescent="0.25">
      <c r="A6" s="221"/>
      <c r="B6" s="227"/>
      <c r="C6" s="240"/>
      <c r="D6" s="241"/>
      <c r="E6" s="451" t="s">
        <v>2625</v>
      </c>
      <c r="F6" s="452"/>
      <c r="G6" s="452"/>
      <c r="H6" s="242"/>
      <c r="I6" s="242"/>
      <c r="J6" s="243"/>
      <c r="K6" s="240"/>
      <c r="L6" s="240"/>
      <c r="M6" s="240"/>
      <c r="N6" s="240"/>
      <c r="O6" s="237"/>
    </row>
    <row r="7" spans="1:15" ht="15.75" x14ac:dyDescent="0.25">
      <c r="A7" s="221"/>
      <c r="B7" s="227"/>
      <c r="C7" s="240"/>
      <c r="D7" s="241"/>
      <c r="E7" s="453" t="s">
        <v>2626</v>
      </c>
      <c r="F7" s="454"/>
      <c r="G7" s="454"/>
      <c r="H7" s="244"/>
      <c r="I7" s="244"/>
      <c r="J7" s="245"/>
      <c r="K7" s="240"/>
      <c r="L7" s="240"/>
      <c r="M7" s="240"/>
      <c r="N7" s="240"/>
      <c r="O7" s="237"/>
    </row>
    <row r="8" spans="1:15" ht="15.75" x14ac:dyDescent="0.25">
      <c r="A8" s="221"/>
      <c r="B8" s="227"/>
      <c r="C8" s="240"/>
      <c r="D8" s="241"/>
      <c r="E8" s="455" t="s">
        <v>2627</v>
      </c>
      <c r="F8" s="454"/>
      <c r="G8" s="454"/>
      <c r="H8" s="240"/>
      <c r="I8" s="240"/>
      <c r="J8" s="246"/>
      <c r="K8" s="240"/>
      <c r="L8" s="240"/>
      <c r="M8" s="240"/>
      <c r="N8" s="240"/>
      <c r="O8" s="237"/>
    </row>
    <row r="9" spans="1:15" ht="15" x14ac:dyDescent="0.25">
      <c r="A9" s="220"/>
      <c r="B9" s="223"/>
      <c r="C9" s="238"/>
      <c r="D9" s="239"/>
      <c r="E9" s="454"/>
      <c r="F9" s="454"/>
      <c r="G9" s="454"/>
      <c r="H9" s="238"/>
      <c r="I9" s="238"/>
      <c r="J9" s="238"/>
      <c r="K9" s="238"/>
      <c r="L9" s="238"/>
      <c r="M9" s="238"/>
      <c r="N9" s="238"/>
      <c r="O9" s="237"/>
    </row>
    <row r="10" spans="1:15" ht="15.75" thickBot="1" x14ac:dyDescent="0.3">
      <c r="A10" s="220"/>
      <c r="B10" s="223"/>
      <c r="C10" s="238"/>
      <c r="D10" s="239"/>
      <c r="E10" s="238"/>
      <c r="F10" s="238"/>
      <c r="G10" s="238"/>
      <c r="H10" s="238"/>
      <c r="I10" s="238"/>
      <c r="J10" s="238"/>
      <c r="K10" s="238"/>
      <c r="L10" s="238"/>
      <c r="M10" s="238"/>
      <c r="N10" s="238"/>
      <c r="O10" s="237"/>
    </row>
    <row r="11" spans="1:15" ht="16.5" thickBot="1" x14ac:dyDescent="0.3">
      <c r="A11" s="220"/>
      <c r="B11" s="223"/>
      <c r="C11" s="456" t="s">
        <v>2628</v>
      </c>
      <c r="D11" s="456"/>
      <c r="E11" s="456"/>
      <c r="F11" s="456"/>
      <c r="G11" s="456"/>
      <c r="H11" s="456"/>
      <c r="I11" s="456"/>
      <c r="J11" s="456"/>
      <c r="K11" s="456"/>
      <c r="L11" s="456"/>
      <c r="M11" s="456"/>
      <c r="N11" s="456"/>
      <c r="O11" s="237"/>
    </row>
    <row r="12" spans="1:15" ht="3.75" customHeight="1" thickBot="1" x14ac:dyDescent="0.45">
      <c r="A12" s="220"/>
      <c r="B12" s="223"/>
      <c r="C12" s="247"/>
      <c r="D12" s="247"/>
      <c r="E12" s="247"/>
      <c r="F12" s="247"/>
      <c r="G12" s="247"/>
      <c r="H12" s="247"/>
      <c r="I12" s="247"/>
      <c r="J12" s="247"/>
      <c r="K12" s="247"/>
      <c r="L12" s="247"/>
      <c r="M12" s="247"/>
      <c r="N12" s="247"/>
      <c r="O12" s="237"/>
    </row>
    <row r="13" spans="1:15" ht="15.6" customHeight="1" thickTop="1" thickBot="1" x14ac:dyDescent="0.3">
      <c r="A13" s="220"/>
      <c r="B13" s="223"/>
      <c r="C13" s="457" t="s">
        <v>2629</v>
      </c>
      <c r="D13" s="457"/>
      <c r="E13" s="457"/>
      <c r="F13" s="457"/>
      <c r="G13" s="458" t="s">
        <v>3226</v>
      </c>
      <c r="H13" s="459"/>
      <c r="I13" s="459"/>
      <c r="J13" s="459"/>
      <c r="K13" s="459"/>
      <c r="L13" s="460" t="s">
        <v>2630</v>
      </c>
      <c r="M13" s="461"/>
      <c r="N13" s="461"/>
      <c r="O13" s="237"/>
    </row>
    <row r="14" spans="1:15" ht="25.5" customHeight="1" x14ac:dyDescent="0.25">
      <c r="A14" s="222"/>
      <c r="B14" s="228"/>
      <c r="C14" s="457"/>
      <c r="D14" s="457"/>
      <c r="E14" s="457"/>
      <c r="F14" s="457"/>
      <c r="G14" s="462" t="s">
        <v>2631</v>
      </c>
      <c r="H14" s="462"/>
      <c r="I14" s="463" t="s">
        <v>2632</v>
      </c>
      <c r="J14" s="463"/>
      <c r="K14" s="468" t="s">
        <v>2633</v>
      </c>
      <c r="L14" s="464" t="s">
        <v>2634</v>
      </c>
      <c r="M14" s="464"/>
      <c r="N14" s="464"/>
      <c r="O14" s="237"/>
    </row>
    <row r="15" spans="1:15" ht="25.5" customHeight="1" thickBot="1" x14ac:dyDescent="0.3">
      <c r="A15" s="220"/>
      <c r="B15" s="223"/>
      <c r="C15" s="229"/>
      <c r="D15" s="465"/>
      <c r="E15" s="465"/>
      <c r="F15" s="465"/>
      <c r="G15" s="230" t="s">
        <v>2635</v>
      </c>
      <c r="H15" s="231" t="s">
        <v>2636</v>
      </c>
      <c r="I15" s="232" t="s">
        <v>2635</v>
      </c>
      <c r="J15" s="233" t="s">
        <v>2636</v>
      </c>
      <c r="K15" s="488"/>
      <c r="L15" s="234" t="s">
        <v>2635</v>
      </c>
      <c r="M15" s="231" t="s">
        <v>2636</v>
      </c>
      <c r="N15" s="235" t="s">
        <v>2633</v>
      </c>
      <c r="O15" s="237"/>
    </row>
    <row r="16" spans="1:15" ht="12.75" customHeight="1" x14ac:dyDescent="0.25">
      <c r="B16" s="248"/>
      <c r="C16" s="293">
        <v>105</v>
      </c>
      <c r="D16" s="466" t="s">
        <v>2518</v>
      </c>
      <c r="E16" s="467"/>
      <c r="F16" s="467"/>
      <c r="G16" s="489">
        <f>VLOOKUP(C16,'Plantilla publicacion (2)'!$AW$8:$AZ$37,4,0)</f>
        <v>1</v>
      </c>
      <c r="H16" s="485">
        <f>(VLOOKUP(C16,'Plantilla publicacion (2)'!$BB$8:$BC$37,2,0))/100</f>
        <v>1</v>
      </c>
      <c r="I16" s="490" t="s">
        <v>2637</v>
      </c>
      <c r="J16" s="490" t="s">
        <v>2637</v>
      </c>
      <c r="K16" s="491">
        <f>VLOOKUP(C16,'Plantilla publicacion (2)'!$BE$8:$BH$28,4,0)</f>
        <v>1</v>
      </c>
      <c r="L16" s="492">
        <f>(VLOOKUP(C16,'Plantilla publicacion (2)'!$BI$8:$BJ$38,2,0))/100</f>
        <v>1</v>
      </c>
      <c r="M16" s="492">
        <f>(VLOOKUP(C16,'Plantilla publicacion (2)'!$BL$8:$BM$38,2,0))/100</f>
        <v>1</v>
      </c>
      <c r="N16" s="492">
        <f>(VLOOKUP(C16,'Plantilla publicacion (2)'!$BO$8:$BP$38,2,0))/100</f>
        <v>1</v>
      </c>
      <c r="O16" s="237"/>
    </row>
    <row r="17" spans="2:15" ht="12.75" customHeight="1" x14ac:dyDescent="0.25">
      <c r="B17" s="248"/>
      <c r="C17" s="294">
        <v>111</v>
      </c>
      <c r="D17" s="443" t="s">
        <v>2503</v>
      </c>
      <c r="E17" s="444"/>
      <c r="F17" s="444"/>
      <c r="G17" s="489">
        <f>VLOOKUP(C17,'Plantilla publicacion (2)'!$AW$8:$AZ$37,4,0)</f>
        <v>1</v>
      </c>
      <c r="H17" s="485">
        <f>(VLOOKUP(C17,'Plantilla publicacion (2)'!$BB$8:$BC$37,2,0))/100</f>
        <v>1</v>
      </c>
      <c r="I17" s="490" t="s">
        <v>2637</v>
      </c>
      <c r="J17" s="490" t="s">
        <v>2637</v>
      </c>
      <c r="K17" s="491">
        <f>VLOOKUP(C17,'Plantilla publicacion (2)'!$BE$8:$BH$28,4,0)</f>
        <v>1</v>
      </c>
      <c r="L17" s="492">
        <f>(VLOOKUP(C17,'Plantilla publicacion (2)'!$BI$8:$BJ$38,2,0))/100</f>
        <v>0.92500000000000004</v>
      </c>
      <c r="M17" s="492">
        <f>(VLOOKUP(C17,'Plantilla publicacion (2)'!$BL$8:$BM$38,2,0))/100</f>
        <v>1</v>
      </c>
      <c r="N17" s="492">
        <f>(VLOOKUP(C17,'Plantilla publicacion (2)'!$BO$8:$BP$38,2,0))/100</f>
        <v>1</v>
      </c>
      <c r="O17" s="237"/>
    </row>
    <row r="18" spans="2:15" ht="12.75" customHeight="1" x14ac:dyDescent="0.25">
      <c r="B18" s="248"/>
      <c r="C18" s="294">
        <v>117</v>
      </c>
      <c r="D18" s="443" t="s">
        <v>2543</v>
      </c>
      <c r="E18" s="444"/>
      <c r="F18" s="444"/>
      <c r="G18" s="489">
        <f>VLOOKUP(C18,'Plantilla publicacion (2)'!$AW$8:$AZ$37,4,0)</f>
        <v>1</v>
      </c>
      <c r="H18" s="485">
        <f>(VLOOKUP(C18,'Plantilla publicacion (2)'!$BB$8:$BC$37,2,0))/100</f>
        <v>1</v>
      </c>
      <c r="I18" s="490" t="s">
        <v>2637</v>
      </c>
      <c r="J18" s="490" t="s">
        <v>2637</v>
      </c>
      <c r="K18" s="491">
        <f>VLOOKUP(C18,'Plantilla publicacion (2)'!$BE$8:$BH$28,4,0)</f>
        <v>1</v>
      </c>
      <c r="L18" s="492">
        <f>(VLOOKUP(C18,'Plantilla publicacion (2)'!$BI$8:$BJ$38,2,0))/100</f>
        <v>0.89038399999999984</v>
      </c>
      <c r="M18" s="492">
        <f>(VLOOKUP(C18,'Plantilla publicacion (2)'!$BL$8:$BM$38,2,0))/100</f>
        <v>1</v>
      </c>
      <c r="N18" s="492">
        <f>(VLOOKUP(C18,'Plantilla publicacion (2)'!$BO$8:$BP$38,2,0))/100</f>
        <v>1</v>
      </c>
      <c r="O18" s="237"/>
    </row>
    <row r="19" spans="2:15" ht="12.75" customHeight="1" x14ac:dyDescent="0.25">
      <c r="B19" s="248"/>
      <c r="C19" s="294">
        <v>130</v>
      </c>
      <c r="D19" s="443" t="s">
        <v>2584</v>
      </c>
      <c r="E19" s="444"/>
      <c r="F19" s="444"/>
      <c r="G19" s="489">
        <f>VLOOKUP(C19,'Plantilla publicacion (2)'!$AW$8:$AZ$37,4,0)</f>
        <v>1</v>
      </c>
      <c r="H19" s="485">
        <f>(VLOOKUP(C19,'Plantilla publicacion (2)'!$BB$8:$BC$37,2,0))/100</f>
        <v>0.98750000000000004</v>
      </c>
      <c r="I19" s="490" t="s">
        <v>2637</v>
      </c>
      <c r="J19" s="490" t="s">
        <v>2637</v>
      </c>
      <c r="K19" s="491">
        <f>VLOOKUP(C19,'Plantilla publicacion (2)'!$BE$8:$BH$28,4,0)</f>
        <v>1</v>
      </c>
      <c r="L19" s="492">
        <f>(VLOOKUP(C19,'Plantilla publicacion (2)'!$BI$8:$BJ$38,2,0))/100</f>
        <v>1</v>
      </c>
      <c r="M19" s="492">
        <f>(VLOOKUP(C19,'Plantilla publicacion (2)'!$BL$8:$BM$38,2,0))/100</f>
        <v>0.98750000000000004</v>
      </c>
      <c r="N19" s="492">
        <f>(VLOOKUP(C19,'Plantilla publicacion (2)'!$BO$8:$BP$38,2,0))/100</f>
        <v>1</v>
      </c>
      <c r="O19" s="237"/>
    </row>
    <row r="20" spans="2:15" ht="12.75" customHeight="1" x14ac:dyDescent="0.25">
      <c r="B20" s="248"/>
      <c r="C20" s="294">
        <v>141</v>
      </c>
      <c r="D20" s="443" t="s">
        <v>2158</v>
      </c>
      <c r="E20" s="444"/>
      <c r="F20" s="444"/>
      <c r="G20" s="489">
        <f>VLOOKUP(C20,'Plantilla publicacion (2)'!$AW$8:$AZ$37,4,0)</f>
        <v>1</v>
      </c>
      <c r="H20" s="485">
        <f>(VLOOKUP(C20,'Plantilla publicacion (2)'!$BB$8:$BC$37,2,0))/100</f>
        <v>0.98750000000000004</v>
      </c>
      <c r="I20" s="493" t="s">
        <v>3235</v>
      </c>
      <c r="J20" s="493" t="s">
        <v>3235</v>
      </c>
      <c r="K20" s="490" t="s">
        <v>2637</v>
      </c>
      <c r="L20" s="492">
        <f>(VLOOKUP(C20,'Plantilla publicacion (2)'!$BI$8:$BJ$38,2,0))/100</f>
        <v>0.99400000000000011</v>
      </c>
      <c r="M20" s="492">
        <f>(VLOOKUP(C20,'Plantilla publicacion (2)'!$BL$8:$BM$38,2,0))/100</f>
        <v>0.98750000000000004</v>
      </c>
      <c r="N20" s="492">
        <f>(VLOOKUP(C20,'Plantilla publicacion (2)'!$BO$8:$BP$38,2,0))/100</f>
        <v>0</v>
      </c>
      <c r="O20" s="237"/>
    </row>
    <row r="21" spans="2:15" ht="12.75" customHeight="1" x14ac:dyDescent="0.25">
      <c r="B21" s="248"/>
      <c r="C21" s="294">
        <v>142</v>
      </c>
      <c r="D21" s="443" t="s">
        <v>2098</v>
      </c>
      <c r="E21" s="444"/>
      <c r="F21" s="444"/>
      <c r="G21" s="489">
        <f>VLOOKUP(C21,'Plantilla publicacion (2)'!$AW$8:$AZ$37,4,0)</f>
        <v>1</v>
      </c>
      <c r="H21" s="485">
        <f>(VLOOKUP(C21,'Plantilla publicacion (2)'!$BB$8:$BC$37,2,0))/100</f>
        <v>1</v>
      </c>
      <c r="I21" s="493" t="s">
        <v>3235</v>
      </c>
      <c r="J21" s="493" t="s">
        <v>3235</v>
      </c>
      <c r="K21" s="490" t="s">
        <v>2637</v>
      </c>
      <c r="L21" s="492">
        <f>(VLOOKUP(C21,'Plantilla publicacion (2)'!$BI$8:$BJ$38,2,0))/100</f>
        <v>0.72750000000000004</v>
      </c>
      <c r="M21" s="492">
        <f>(VLOOKUP(C21,'Plantilla publicacion (2)'!$BL$8:$BM$38,2,0))/100</f>
        <v>1</v>
      </c>
      <c r="N21" s="492">
        <f>(VLOOKUP(C21,'Plantilla publicacion (2)'!$BO$8:$BP$38,2,0))/100</f>
        <v>0</v>
      </c>
      <c r="O21" s="237"/>
    </row>
    <row r="22" spans="2:15" ht="12.75" customHeight="1" x14ac:dyDescent="0.25">
      <c r="B22" s="248"/>
      <c r="C22" s="294">
        <v>20</v>
      </c>
      <c r="D22" s="443" t="s">
        <v>2039</v>
      </c>
      <c r="E22" s="444"/>
      <c r="F22" s="444"/>
      <c r="G22" s="489">
        <f>VLOOKUP(C22,'Plantilla publicacion (2)'!$AW$8:$AZ$37,4,0)</f>
        <v>1</v>
      </c>
      <c r="H22" s="485">
        <f>(VLOOKUP(C22,'Plantilla publicacion (2)'!$BB$8:$BC$37,2,0))/100</f>
        <v>1</v>
      </c>
      <c r="I22" s="493" t="s">
        <v>3235</v>
      </c>
      <c r="J22" s="493" t="s">
        <v>3235</v>
      </c>
      <c r="K22" s="490" t="s">
        <v>2637</v>
      </c>
      <c r="L22" s="492">
        <f>(VLOOKUP(C22,'Plantilla publicacion (2)'!$BI$8:$BJ$38,2,0))/100</f>
        <v>0.76569999999999994</v>
      </c>
      <c r="M22" s="492">
        <f>(VLOOKUP(C22,'Plantilla publicacion (2)'!$BL$8:$BM$38,2,0))/100</f>
        <v>1</v>
      </c>
      <c r="N22" s="492">
        <f>(VLOOKUP(C22,'Plantilla publicacion (2)'!$BO$8:$BP$38,2,0))/100</f>
        <v>0</v>
      </c>
      <c r="O22" s="237"/>
    </row>
    <row r="23" spans="2:15" ht="12.75" customHeight="1" x14ac:dyDescent="0.25">
      <c r="B23" s="248"/>
      <c r="C23" s="294">
        <v>2000</v>
      </c>
      <c r="D23" s="443" t="s">
        <v>1998</v>
      </c>
      <c r="E23" s="444"/>
      <c r="F23" s="444"/>
      <c r="G23" s="489">
        <f>VLOOKUP(C23,'Plantilla publicacion (2)'!$AW$8:$AZ$37,4,0)</f>
        <v>1</v>
      </c>
      <c r="H23" s="485">
        <f>(VLOOKUP(C23,'Plantilla publicacion (2)'!$BB$8:$BC$37,2,0))/100</f>
        <v>0.99583333333333324</v>
      </c>
      <c r="I23" s="493" t="s">
        <v>3235</v>
      </c>
      <c r="J23" s="493" t="s">
        <v>3235</v>
      </c>
      <c r="K23" s="491">
        <f>VLOOKUP(C23,'Plantilla publicacion (2)'!$BE$8:$BH$28,4,0)</f>
        <v>1</v>
      </c>
      <c r="L23" s="492">
        <f>(VLOOKUP(C23,'Plantilla publicacion (2)'!$BI$8:$BJ$38,2,0))/100</f>
        <v>0.95499999999999996</v>
      </c>
      <c r="M23" s="492">
        <f>(VLOOKUP(C23,'Plantilla publicacion (2)'!$BL$8:$BM$38,2,0))/100</f>
        <v>0.99583333333333324</v>
      </c>
      <c r="N23" s="492">
        <f>(VLOOKUP(C23,'Plantilla publicacion (2)'!$BO$8:$BP$38,2,0))/100</f>
        <v>0.99</v>
      </c>
      <c r="O23" s="237"/>
    </row>
    <row r="24" spans="2:15" ht="12.75" customHeight="1" x14ac:dyDescent="0.25">
      <c r="B24" s="248"/>
      <c r="C24" s="294">
        <v>2010</v>
      </c>
      <c r="D24" s="443" t="s">
        <v>1978</v>
      </c>
      <c r="E24" s="444"/>
      <c r="F24" s="444"/>
      <c r="G24" s="489">
        <f>VLOOKUP(C24,'Plantilla publicacion (2)'!$AW$8:$AZ$37,4,0)</f>
        <v>1</v>
      </c>
      <c r="H24" s="485">
        <f>(VLOOKUP(C24,'Plantilla publicacion (2)'!$BB$8:$BC$37,2,0))/100</f>
        <v>1</v>
      </c>
      <c r="I24" s="493" t="s">
        <v>3235</v>
      </c>
      <c r="J24" s="493" t="s">
        <v>3235</v>
      </c>
      <c r="K24" s="491">
        <f>VLOOKUP(C24,'Plantilla publicacion (2)'!$BE$8:$BH$28,4,0)</f>
        <v>1</v>
      </c>
      <c r="L24" s="492">
        <f>(VLOOKUP(C24,'Plantilla publicacion (2)'!$BI$8:$BJ$38,2,0))/100</f>
        <v>0.98480000000000001</v>
      </c>
      <c r="M24" s="492">
        <f>(VLOOKUP(C24,'Plantilla publicacion (2)'!$BL$8:$BM$38,2,0))/100</f>
        <v>1</v>
      </c>
      <c r="N24" s="492">
        <f>(VLOOKUP(C24,'Plantilla publicacion (2)'!$BO$8:$BP$38,2,0))/100</f>
        <v>1</v>
      </c>
      <c r="O24" s="237"/>
    </row>
    <row r="25" spans="2:15" ht="12.75" customHeight="1" x14ac:dyDescent="0.25">
      <c r="B25" s="248"/>
      <c r="C25" s="294">
        <v>2020</v>
      </c>
      <c r="D25" s="443" t="s">
        <v>2534</v>
      </c>
      <c r="E25" s="444"/>
      <c r="F25" s="444"/>
      <c r="G25" s="494" t="s">
        <v>2637</v>
      </c>
      <c r="H25" s="494" t="s">
        <v>2637</v>
      </c>
      <c r="I25" s="493" t="s">
        <v>3235</v>
      </c>
      <c r="J25" s="493" t="s">
        <v>3235</v>
      </c>
      <c r="K25" s="490" t="s">
        <v>2637</v>
      </c>
      <c r="L25" s="492">
        <f>(VLOOKUP(C25,'Plantilla publicacion (2)'!$BI$8:$BJ$38,2,0))/100</f>
        <v>0.495</v>
      </c>
      <c r="M25" s="492">
        <f>(VLOOKUP(C25,'Plantilla publicacion (2)'!$BL$8:$BM$38,2,0))/100</f>
        <v>0</v>
      </c>
      <c r="N25" s="492">
        <f>(VLOOKUP(C25,'Plantilla publicacion (2)'!$BO$8:$BP$38,2,0))/100</f>
        <v>0</v>
      </c>
      <c r="O25" s="237"/>
    </row>
    <row r="26" spans="2:15" ht="12.75" customHeight="1" x14ac:dyDescent="0.25">
      <c r="B26" s="248"/>
      <c r="C26" s="294">
        <v>2023</v>
      </c>
      <c r="D26" s="443" t="s">
        <v>2109</v>
      </c>
      <c r="E26" s="444"/>
      <c r="F26" s="444"/>
      <c r="G26" s="489">
        <f>VLOOKUP(C26,'Plantilla publicacion (2)'!$AW$8:$AZ$37,4,0)</f>
        <v>1</v>
      </c>
      <c r="H26" s="485">
        <f>(VLOOKUP(C26,'Plantilla publicacion (2)'!$BB$8:$BC$37,2,0))/100</f>
        <v>1</v>
      </c>
      <c r="I26" s="493" t="s">
        <v>3235</v>
      </c>
      <c r="J26" s="493" t="s">
        <v>3235</v>
      </c>
      <c r="K26" s="491">
        <f>VLOOKUP(C26,'Plantilla publicacion (2)'!$BE$8:$BH$28,4,0)</f>
        <v>1</v>
      </c>
      <c r="L26" s="492">
        <f>(VLOOKUP(C26,'Plantilla publicacion (2)'!$BI$8:$BJ$38,2,0))/100</f>
        <v>0.98</v>
      </c>
      <c r="M26" s="492">
        <f>(VLOOKUP(C26,'Plantilla publicacion (2)'!$BL$8:$BM$38,2,0))/100</f>
        <v>1</v>
      </c>
      <c r="N26" s="492">
        <f>(VLOOKUP(C26,'Plantilla publicacion (2)'!$BO$8:$BP$38,2,0))/100</f>
        <v>1</v>
      </c>
      <c r="O26" s="237"/>
    </row>
    <row r="27" spans="2:15" ht="12.75" customHeight="1" x14ac:dyDescent="0.25">
      <c r="B27" s="248"/>
      <c r="C27" s="294">
        <v>30</v>
      </c>
      <c r="D27" s="443" t="s">
        <v>2193</v>
      </c>
      <c r="E27" s="444"/>
      <c r="F27" s="444"/>
      <c r="G27" s="495">
        <f>VLOOKUP(C27,'Plantilla publicacion (2)'!$AW$8:$AZ$37,4,0)</f>
        <v>0.61016949152542377</v>
      </c>
      <c r="H27" s="486">
        <f>(VLOOKUP(C27,'Plantilla publicacion (2)'!$BB$8:$BC$37,2,0))/100</f>
        <v>0.66153846153846163</v>
      </c>
      <c r="I27" s="493" t="s">
        <v>3235</v>
      </c>
      <c r="J27" s="493" t="s">
        <v>3235</v>
      </c>
      <c r="K27" s="496">
        <f>VLOOKUP(C27,'Plantilla publicacion (2)'!$BE$8:$BH$28,4,0)</f>
        <v>0</v>
      </c>
      <c r="L27" s="492">
        <f>(VLOOKUP(C27,'Plantilla publicacion (2)'!$BI$8:$BJ$38,2,0))/100</f>
        <v>0.49940799999999996</v>
      </c>
      <c r="M27" s="492">
        <f>(VLOOKUP(C27,'Plantilla publicacion (2)'!$BL$8:$BM$38,2,0))/100</f>
        <v>0.66153846153846163</v>
      </c>
      <c r="N27" s="492">
        <f>(VLOOKUP(C27,'Plantilla publicacion (2)'!$BO$8:$BP$38,2,0))/100</f>
        <v>0</v>
      </c>
      <c r="O27" s="237"/>
    </row>
    <row r="28" spans="2:15" ht="12.75" customHeight="1" x14ac:dyDescent="0.25">
      <c r="B28" s="248"/>
      <c r="C28" s="294">
        <v>3000</v>
      </c>
      <c r="D28" s="443" t="s">
        <v>2264</v>
      </c>
      <c r="E28" s="444"/>
      <c r="F28" s="444"/>
      <c r="G28" s="489">
        <f>VLOOKUP(C28,'Plantilla publicacion (2)'!$AW$8:$AZ$37,4,0)</f>
        <v>1</v>
      </c>
      <c r="H28" s="485">
        <f>(VLOOKUP(C28,'Plantilla publicacion (2)'!$BB$8:$BC$37,2,0))/100</f>
        <v>1</v>
      </c>
      <c r="I28" s="493" t="s">
        <v>3235</v>
      </c>
      <c r="J28" s="493" t="s">
        <v>3235</v>
      </c>
      <c r="K28" s="490" t="s">
        <v>2637</v>
      </c>
      <c r="L28" s="492">
        <f>(VLOOKUP(C28,'Plantilla publicacion (2)'!$BI$8:$BJ$38,2,0))/100</f>
        <v>1</v>
      </c>
      <c r="M28" s="492">
        <f>(VLOOKUP(C28,'Plantilla publicacion (2)'!$BL$8:$BM$38,2,0))/100</f>
        <v>1</v>
      </c>
      <c r="N28" s="492">
        <f>(VLOOKUP(C28,'Plantilla publicacion (2)'!$BO$8:$BP$38,2,0))/100</f>
        <v>0</v>
      </c>
      <c r="O28" s="237"/>
    </row>
    <row r="29" spans="2:15" ht="12.75" customHeight="1" x14ac:dyDescent="0.25">
      <c r="B29" s="248"/>
      <c r="C29" s="294">
        <v>3003</v>
      </c>
      <c r="D29" s="443" t="s">
        <v>1933</v>
      </c>
      <c r="E29" s="444"/>
      <c r="F29" s="444"/>
      <c r="G29" s="489">
        <f>VLOOKUP(C29,'Plantilla publicacion (2)'!$AW$8:$AZ$37,4,0)</f>
        <v>1</v>
      </c>
      <c r="H29" s="485">
        <f>(VLOOKUP(C29,'Plantilla publicacion (2)'!$BB$8:$BC$37,2,0))/100</f>
        <v>0.99375000000000002</v>
      </c>
      <c r="I29" s="493" t="s">
        <v>3235</v>
      </c>
      <c r="J29" s="493" t="s">
        <v>3235</v>
      </c>
      <c r="K29" s="491">
        <f>VLOOKUP(C29,'Plantilla publicacion (2)'!$BE$8:$BH$28,4,0)</f>
        <v>1</v>
      </c>
      <c r="L29" s="492">
        <f>(VLOOKUP(C29,'Plantilla publicacion (2)'!$BI$8:$BJ$38,2,0))/100</f>
        <v>0.83404999999999996</v>
      </c>
      <c r="M29" s="492">
        <f>(VLOOKUP(C29,'Plantilla publicacion (2)'!$BL$8:$BM$38,2,0))/100</f>
        <v>0.99375000000000002</v>
      </c>
      <c r="N29" s="492">
        <f>(VLOOKUP(C29,'Plantilla publicacion (2)'!$BO$8:$BP$38,2,0))/100</f>
        <v>1</v>
      </c>
      <c r="O29" s="237"/>
    </row>
    <row r="30" spans="2:15" ht="12.75" customHeight="1" x14ac:dyDescent="0.25">
      <c r="B30" s="248"/>
      <c r="C30" s="294">
        <v>13</v>
      </c>
      <c r="D30" s="443" t="s">
        <v>2152</v>
      </c>
      <c r="E30" s="444"/>
      <c r="F30" s="444"/>
      <c r="G30" s="489">
        <f>VLOOKUP(C30,'Plantilla publicacion (2)'!$AW$8:$AZ$37,4,0)</f>
        <v>1</v>
      </c>
      <c r="H30" s="485">
        <f>(VLOOKUP(C30,'Plantilla publicacion (2)'!$BB$8:$BC$37,2,0))/100</f>
        <v>1</v>
      </c>
      <c r="I30" s="490" t="s">
        <v>2637</v>
      </c>
      <c r="J30" s="490" t="s">
        <v>2637</v>
      </c>
      <c r="K30" s="490" t="s">
        <v>2637</v>
      </c>
      <c r="L30" s="492">
        <f>(VLOOKUP(C30,'Plantilla publicacion (2)'!$BI$8:$BJ$38,2,0))/100</f>
        <v>1</v>
      </c>
      <c r="M30" s="492">
        <f>(VLOOKUP(C30,'Plantilla publicacion (2)'!$BL$8:$BM$38,2,0))/100</f>
        <v>1</v>
      </c>
      <c r="N30" s="492">
        <f>(VLOOKUP(C30,'Plantilla publicacion (2)'!$BO$8:$BP$38,2,0))/100</f>
        <v>0</v>
      </c>
      <c r="O30" s="237"/>
    </row>
    <row r="31" spans="2:15" ht="12.75" customHeight="1" x14ac:dyDescent="0.25">
      <c r="B31" s="248"/>
      <c r="C31" s="294">
        <v>3100</v>
      </c>
      <c r="D31" s="443" t="s">
        <v>2343</v>
      </c>
      <c r="E31" s="444"/>
      <c r="F31" s="444"/>
      <c r="G31" s="489">
        <f>VLOOKUP(C31,'Plantilla publicacion (2)'!$AW$8:$AZ$37,4,0)</f>
        <v>1</v>
      </c>
      <c r="H31" s="485">
        <f>(VLOOKUP(C31,'Plantilla publicacion (2)'!$BB$8:$BC$37,2,0))/100</f>
        <v>1</v>
      </c>
      <c r="I31" s="493" t="s">
        <v>3235</v>
      </c>
      <c r="J31" s="493" t="s">
        <v>3235</v>
      </c>
      <c r="K31" s="491">
        <f>VLOOKUP(C31,'Plantilla publicacion (2)'!$BE$8:$BH$28,4,0)</f>
        <v>1</v>
      </c>
      <c r="L31" s="492">
        <f>(VLOOKUP(C31,'Plantilla publicacion (2)'!$BI$8:$BJ$38,2,0))/100</f>
        <v>0.95951200000000003</v>
      </c>
      <c r="M31" s="492">
        <f>(VLOOKUP(C31,'Plantilla publicacion (2)'!$BL$8:$BM$38,2,0))/100</f>
        <v>1</v>
      </c>
      <c r="N31" s="492">
        <f>(VLOOKUP(C31,'Plantilla publicacion (2)'!$BO$8:$BP$38,2,0))/100</f>
        <v>1</v>
      </c>
      <c r="O31" s="237"/>
    </row>
    <row r="32" spans="2:15" ht="12.75" customHeight="1" x14ac:dyDescent="0.25">
      <c r="B32" s="248"/>
      <c r="C32" s="294">
        <v>3200</v>
      </c>
      <c r="D32" s="443" t="s">
        <v>2523</v>
      </c>
      <c r="E32" s="444"/>
      <c r="F32" s="444"/>
      <c r="G32" s="489">
        <f>VLOOKUP(C32,'Plantilla publicacion (2)'!$AW$8:$AZ$37,4,0)</f>
        <v>1</v>
      </c>
      <c r="H32" s="485">
        <f>(VLOOKUP(C32,'Plantilla publicacion (2)'!$BB$8:$BC$37,2,0))/100</f>
        <v>1</v>
      </c>
      <c r="I32" s="493" t="s">
        <v>3235</v>
      </c>
      <c r="J32" s="493" t="s">
        <v>3235</v>
      </c>
      <c r="K32" s="490" t="s">
        <v>2637</v>
      </c>
      <c r="L32" s="492">
        <f>(VLOOKUP(C32,'Plantilla publicacion (2)'!$BI$8:$BJ$38,2,0))/100</f>
        <v>0.94499999999999995</v>
      </c>
      <c r="M32" s="492">
        <f>(VLOOKUP(C32,'Plantilla publicacion (2)'!$BL$8:$BM$38,2,0))/100</f>
        <v>1</v>
      </c>
      <c r="N32" s="492">
        <f>(VLOOKUP(C32,'Plantilla publicacion (2)'!$BO$8:$BP$38,2,0))/100</f>
        <v>0</v>
      </c>
      <c r="O32" s="237"/>
    </row>
    <row r="33" spans="2:15" ht="12.75" customHeight="1" x14ac:dyDescent="0.25">
      <c r="B33" s="248"/>
      <c r="C33" s="294">
        <v>37</v>
      </c>
      <c r="D33" s="443" t="s">
        <v>2471</v>
      </c>
      <c r="E33" s="444"/>
      <c r="F33" s="444"/>
      <c r="G33" s="489">
        <f>VLOOKUP(C33,'Plantilla publicacion (2)'!$AW$8:$AZ$37,4,0)</f>
        <v>1</v>
      </c>
      <c r="H33" s="485">
        <f>(VLOOKUP(C33,'Plantilla publicacion (2)'!$BB$8:$BC$37,2,0))/100</f>
        <v>0.9821428571428571</v>
      </c>
      <c r="I33" s="493" t="s">
        <v>3235</v>
      </c>
      <c r="J33" s="493" t="s">
        <v>3235</v>
      </c>
      <c r="K33" s="490" t="s">
        <v>2637</v>
      </c>
      <c r="L33" s="492">
        <f>(VLOOKUP(C33,'Plantilla publicacion (2)'!$BI$8:$BJ$38,2,0))/100</f>
        <v>0.75871500000000003</v>
      </c>
      <c r="M33" s="492">
        <f>(VLOOKUP(C33,'Plantilla publicacion (2)'!$BL$8:$BM$38,2,0))/100</f>
        <v>0.9821428571428571</v>
      </c>
      <c r="N33" s="492">
        <f>(VLOOKUP(C33,'Plantilla publicacion (2)'!$BO$8:$BP$38,2,0))/100</f>
        <v>0</v>
      </c>
      <c r="O33" s="237"/>
    </row>
    <row r="34" spans="2:15" ht="12.75" customHeight="1" x14ac:dyDescent="0.25">
      <c r="B34" s="248"/>
      <c r="C34" s="294">
        <v>4000</v>
      </c>
      <c r="D34" s="443" t="s">
        <v>2061</v>
      </c>
      <c r="E34" s="444"/>
      <c r="F34" s="444"/>
      <c r="G34" s="489">
        <f>VLOOKUP(C34,'Plantilla publicacion (2)'!$AW$8:$AZ$37,4,0)</f>
        <v>1</v>
      </c>
      <c r="H34" s="485">
        <f>(VLOOKUP(C34,'Plantilla publicacion (2)'!$BB$8:$BC$37,2,0))/100</f>
        <v>1</v>
      </c>
      <c r="I34" s="493" t="s">
        <v>3235</v>
      </c>
      <c r="J34" s="493" t="s">
        <v>3235</v>
      </c>
      <c r="K34" s="491">
        <f>VLOOKUP(C34,'Plantilla publicacion (2)'!$BE$8:$BH$28,4,0)</f>
        <v>1</v>
      </c>
      <c r="L34" s="492">
        <f>(VLOOKUP(C34,'Plantilla publicacion (2)'!$BI$8:$BJ$38,2,0))/100</f>
        <v>0.86119999999999985</v>
      </c>
      <c r="M34" s="492">
        <f>(VLOOKUP(C34,'Plantilla publicacion (2)'!$BL$8:$BM$38,2,0))/100</f>
        <v>1</v>
      </c>
      <c r="N34" s="492">
        <f>(VLOOKUP(C34,'Plantilla publicacion (2)'!$BO$8:$BP$38,2,0))/100</f>
        <v>1</v>
      </c>
      <c r="O34" s="237"/>
    </row>
    <row r="35" spans="2:15" ht="12.75" customHeight="1" x14ac:dyDescent="0.25">
      <c r="B35" s="248"/>
      <c r="C35" s="294">
        <v>50</v>
      </c>
      <c r="D35" s="443" t="s">
        <v>2179</v>
      </c>
      <c r="E35" s="444"/>
      <c r="F35" s="444"/>
      <c r="G35" s="489">
        <f>VLOOKUP(C35,'Plantilla publicacion (2)'!$AW$8:$AZ$37,4,0)</f>
        <v>1</v>
      </c>
      <c r="H35" s="485">
        <f>(VLOOKUP(C35,'Plantilla publicacion (2)'!$BB$8:$BC$37,2,0))/100</f>
        <v>1</v>
      </c>
      <c r="I35" s="490" t="s">
        <v>2637</v>
      </c>
      <c r="J35" s="490" t="s">
        <v>2637</v>
      </c>
      <c r="K35" s="491">
        <f>VLOOKUP(C35,'Plantilla publicacion (2)'!$BE$8:$BH$28,4,0)</f>
        <v>1</v>
      </c>
      <c r="L35" s="492">
        <f>(VLOOKUP(C35,'Plantilla publicacion (2)'!$BI$8:$BJ$38,2,0))/100</f>
        <v>0.85799999999999998</v>
      </c>
      <c r="M35" s="492">
        <f>(VLOOKUP(C35,'Plantilla publicacion (2)'!$BL$8:$BM$38,2,0))/100</f>
        <v>1</v>
      </c>
      <c r="N35" s="492">
        <f>(VLOOKUP(C35,'Plantilla publicacion (2)'!$BO$8:$BP$38,2,0))/100</f>
        <v>1</v>
      </c>
      <c r="O35" s="237"/>
    </row>
    <row r="36" spans="2:15" ht="12.75" customHeight="1" x14ac:dyDescent="0.25">
      <c r="B36" s="248"/>
      <c r="C36" s="294">
        <v>6000</v>
      </c>
      <c r="D36" s="443" t="s">
        <v>2217</v>
      </c>
      <c r="E36" s="444"/>
      <c r="F36" s="444"/>
      <c r="G36" s="489">
        <f>VLOOKUP(C36,'Plantilla publicacion (2)'!$AW$8:$AZ$37,4,0)</f>
        <v>1</v>
      </c>
      <c r="H36" s="485">
        <f>(VLOOKUP(C36,'Plantilla publicacion (2)'!$BB$8:$BC$37,2,0))/100</f>
        <v>1</v>
      </c>
      <c r="I36" s="493" t="s">
        <v>3235</v>
      </c>
      <c r="J36" s="493" t="s">
        <v>3235</v>
      </c>
      <c r="K36" s="491">
        <f>VLOOKUP(C36,'Plantilla publicacion (2)'!$BE$8:$BH$28,4,0)</f>
        <v>1</v>
      </c>
      <c r="L36" s="492">
        <f>(VLOOKUP(C36,'Plantilla publicacion (2)'!$BI$8:$BJ$38,2,0))/100</f>
        <v>0.59399999999999986</v>
      </c>
      <c r="M36" s="492">
        <f>(VLOOKUP(C36,'Plantilla publicacion (2)'!$BL$8:$BM$38,2,0))/100</f>
        <v>1</v>
      </c>
      <c r="N36" s="492">
        <f>(VLOOKUP(C36,'Plantilla publicacion (2)'!$BO$8:$BP$38,2,0))/100</f>
        <v>1</v>
      </c>
      <c r="O36" s="237"/>
    </row>
    <row r="37" spans="2:15" ht="12.75" customHeight="1" x14ac:dyDescent="0.25">
      <c r="B37" s="248"/>
      <c r="C37" s="294">
        <v>7000</v>
      </c>
      <c r="D37" s="443" t="s">
        <v>2427</v>
      </c>
      <c r="E37" s="444"/>
      <c r="F37" s="444"/>
      <c r="G37" s="489">
        <f>VLOOKUP(C37,'Plantilla publicacion (2)'!$AW$8:$AZ$37,4,0)</f>
        <v>1</v>
      </c>
      <c r="H37" s="485">
        <f>(VLOOKUP(C37,'Plantilla publicacion (2)'!$BB$8:$BC$37,2,0))/100</f>
        <v>0.99615384615384617</v>
      </c>
      <c r="I37" s="493" t="s">
        <v>3235</v>
      </c>
      <c r="J37" s="493" t="s">
        <v>3235</v>
      </c>
      <c r="K37" s="496">
        <f>VLOOKUP(C37,'Plantilla publicacion (2)'!$BE$8:$BH$28,4,0)</f>
        <v>1</v>
      </c>
      <c r="L37" s="492">
        <f>(VLOOKUP(C37,'Plantilla publicacion (2)'!$BI$8:$BJ$38,2,0))/100</f>
        <v>1</v>
      </c>
      <c r="M37" s="492">
        <f>(VLOOKUP(C37,'Plantilla publicacion (2)'!$BL$8:$BM$38,2,0))/100</f>
        <v>0.99615384615384617</v>
      </c>
      <c r="N37" s="492">
        <f>(VLOOKUP(C37,'Plantilla publicacion (2)'!$BO$8:$BP$38,2,0))/100</f>
        <v>0.8</v>
      </c>
      <c r="O37" s="237"/>
    </row>
    <row r="38" spans="2:15" ht="12.75" customHeight="1" x14ac:dyDescent="0.25">
      <c r="B38" s="248"/>
      <c r="C38" s="294">
        <v>7100</v>
      </c>
      <c r="D38" s="443" t="s">
        <v>2604</v>
      </c>
      <c r="E38" s="444"/>
      <c r="F38" s="444"/>
      <c r="G38" s="489">
        <f>VLOOKUP(C38,'Plantilla publicacion (2)'!$AW$8:$AZ$37,4,0)</f>
        <v>1</v>
      </c>
      <c r="H38" s="485">
        <f>(VLOOKUP(C38,'Plantilla publicacion (2)'!$BB$8:$BC$37,2,0))/100</f>
        <v>1</v>
      </c>
      <c r="I38" s="490" t="s">
        <v>2637</v>
      </c>
      <c r="J38" s="490" t="s">
        <v>2637</v>
      </c>
      <c r="K38" s="491">
        <f>VLOOKUP(C38,'Plantilla publicacion (2)'!$BE$8:$BH$28,4,0)</f>
        <v>1</v>
      </c>
      <c r="L38" s="492">
        <f>(VLOOKUP(C38,'Plantilla publicacion (2)'!$BI$8:$BJ$38,2,0))/100</f>
        <v>1</v>
      </c>
      <c r="M38" s="492">
        <f>(VLOOKUP(C38,'Plantilla publicacion (2)'!$BL$8:$BM$38,2,0))/100</f>
        <v>1</v>
      </c>
      <c r="N38" s="492">
        <f>(VLOOKUP(C38,'Plantilla publicacion (2)'!$BO$8:$BP$38,2,0))/100</f>
        <v>1</v>
      </c>
      <c r="O38" s="237"/>
    </row>
    <row r="39" spans="2:15" ht="12.75" customHeight="1" x14ac:dyDescent="0.25">
      <c r="B39" s="248"/>
      <c r="C39" s="294">
        <v>71</v>
      </c>
      <c r="D39" s="443" t="s">
        <v>2299</v>
      </c>
      <c r="E39" s="444"/>
      <c r="F39" s="444"/>
      <c r="G39" s="489">
        <f>VLOOKUP(C39,'Plantilla publicacion (2)'!$AW$8:$AZ$37,4,0)</f>
        <v>1</v>
      </c>
      <c r="H39" s="485">
        <f>(VLOOKUP(C39,'Plantilla publicacion (2)'!$BB$8:$BC$37,2,0))/100</f>
        <v>1</v>
      </c>
      <c r="I39" s="493" t="s">
        <v>3235</v>
      </c>
      <c r="J39" s="493" t="s">
        <v>3235</v>
      </c>
      <c r="K39" s="491">
        <f>VLOOKUP(C39,'Plantilla publicacion (2)'!$BE$8:$BH$28,4,0)</f>
        <v>1</v>
      </c>
      <c r="L39" s="492">
        <f>(VLOOKUP(C39,'Plantilla publicacion (2)'!$BI$8:$BJ$38,2,0))/100</f>
        <v>0.84709999999999996</v>
      </c>
      <c r="M39" s="492">
        <f>(VLOOKUP(C39,'Plantilla publicacion (2)'!$BL$8:$BM$38,2,0))/100</f>
        <v>0.7</v>
      </c>
      <c r="N39" s="492">
        <f>(VLOOKUP(C39,'Plantilla publicacion (2)'!$BO$8:$BP$38,2,0))/100</f>
        <v>0.25</v>
      </c>
      <c r="O39" s="237"/>
    </row>
    <row r="40" spans="2:15" ht="12.75" customHeight="1" x14ac:dyDescent="0.25">
      <c r="B40" s="248"/>
      <c r="C40" s="294">
        <v>72</v>
      </c>
      <c r="D40" s="443" t="s">
        <v>2388</v>
      </c>
      <c r="E40" s="444"/>
      <c r="F40" s="444"/>
      <c r="G40" s="497">
        <f>VLOOKUP(C40,'Plantilla publicacion (2)'!$AW$8:$AZ$37,4,0)</f>
        <v>0.90980645161290308</v>
      </c>
      <c r="H40" s="486">
        <f>(VLOOKUP(C40,'Plantilla publicacion (2)'!$BB$8:$BC$37,2,0))/100</f>
        <v>0.74062499999999998</v>
      </c>
      <c r="I40" s="493" t="s">
        <v>3235</v>
      </c>
      <c r="J40" s="493" t="s">
        <v>3235</v>
      </c>
      <c r="K40" s="496">
        <f>VLOOKUP(C40,'Plantilla publicacion (2)'!$BE$8:$BH$28,4,0)</f>
        <v>0.45454545454545453</v>
      </c>
      <c r="L40" s="492">
        <f>(VLOOKUP(C40,'Plantilla publicacion (2)'!$BI$8:$BJ$38,2,0))/100</f>
        <v>0.93009999999999993</v>
      </c>
      <c r="M40" s="492">
        <f>(VLOOKUP(C40,'Plantilla publicacion (2)'!$BL$8:$BM$38,2,0))/100</f>
        <v>0.75588235294117656</v>
      </c>
      <c r="N40" s="492">
        <f>(VLOOKUP(C40,'Plantilla publicacion (2)'!$BO$8:$BP$38,2,0))/100</f>
        <v>0.5</v>
      </c>
      <c r="O40" s="237"/>
    </row>
    <row r="41" spans="2:15" ht="12.75" customHeight="1" x14ac:dyDescent="0.25">
      <c r="B41" s="248"/>
      <c r="C41" s="294">
        <v>7200</v>
      </c>
      <c r="D41" s="443" t="s">
        <v>2593</v>
      </c>
      <c r="E41" s="444"/>
      <c r="F41" s="444"/>
      <c r="G41" s="489">
        <f>VLOOKUP(C41,'Plantilla publicacion (2)'!$AW$8:$AZ$37,4,0)</f>
        <v>1</v>
      </c>
      <c r="H41" s="485">
        <f>(VLOOKUP(C41,'Plantilla publicacion (2)'!$BB$8:$BC$37,2,0))/100</f>
        <v>1</v>
      </c>
      <c r="I41" s="490" t="s">
        <v>2637</v>
      </c>
      <c r="J41" s="490" t="s">
        <v>2637</v>
      </c>
      <c r="K41" s="491">
        <f>VLOOKUP(C41,'Plantilla publicacion (2)'!$BE$8:$BH$28,4,0)</f>
        <v>1</v>
      </c>
      <c r="L41" s="492">
        <f>(VLOOKUP(C41,'Plantilla publicacion (2)'!$BI$8:$BJ$38,2,0))/100</f>
        <v>1</v>
      </c>
      <c r="M41" s="492">
        <f>(VLOOKUP(C41,'Plantilla publicacion (2)'!$BL$8:$BM$38,2,0))/100</f>
        <v>1</v>
      </c>
      <c r="N41" s="492">
        <f>(VLOOKUP(C41,'Plantilla publicacion (2)'!$BO$8:$BP$38,2,0))/100</f>
        <v>0.5</v>
      </c>
      <c r="O41" s="237"/>
    </row>
    <row r="42" spans="2:15" ht="12.75" customHeight="1" x14ac:dyDescent="0.25">
      <c r="B42" s="248"/>
      <c r="C42" s="294">
        <v>73</v>
      </c>
      <c r="D42" s="443" t="s">
        <v>2361</v>
      </c>
      <c r="E42" s="444"/>
      <c r="F42" s="444"/>
      <c r="G42" s="489">
        <f>VLOOKUP(C42,'Plantilla publicacion (2)'!$AW$8:$AZ$37,4,0)</f>
        <v>1</v>
      </c>
      <c r="H42" s="485">
        <f>(VLOOKUP(C42,'Plantilla publicacion (2)'!$BB$8:$BC$37,2,0))/100</f>
        <v>0.97777777777777775</v>
      </c>
      <c r="I42" s="493" t="s">
        <v>3235</v>
      </c>
      <c r="J42" s="493" t="s">
        <v>3235</v>
      </c>
      <c r="K42" s="490" t="s">
        <v>2637</v>
      </c>
      <c r="L42" s="492">
        <f>(VLOOKUP(C42,'Plantilla publicacion (2)'!$BI$8:$BJ$38,2,0))/100</f>
        <v>0.8992</v>
      </c>
      <c r="M42" s="492">
        <f>(VLOOKUP(C42,'Plantilla publicacion (2)'!$BL$8:$BM$38,2,0))/100</f>
        <v>0.89090909090909098</v>
      </c>
      <c r="N42" s="492">
        <f>(VLOOKUP(C42,'Plantilla publicacion (2)'!$BO$8:$BP$38,2,0))/100</f>
        <v>1</v>
      </c>
      <c r="O42" s="237"/>
    </row>
    <row r="43" spans="2:15" ht="12.75" customHeight="1" x14ac:dyDescent="0.25">
      <c r="B43" s="248"/>
      <c r="C43" s="294">
        <v>60</v>
      </c>
      <c r="D43" s="443" t="s">
        <v>2249</v>
      </c>
      <c r="E43" s="444"/>
      <c r="F43" s="444"/>
      <c r="G43" s="497">
        <f>VLOOKUP(C43,'Plantilla publicacion (2)'!$AW$8:$AZ$37,4,0)</f>
        <v>0.79139072847682124</v>
      </c>
      <c r="H43" s="486">
        <f>(VLOOKUP(C43,'Plantilla publicacion (2)'!$BB$8:$BC$37,2,0))/100</f>
        <v>0.77222222222222225</v>
      </c>
      <c r="I43" s="490" t="s">
        <v>2637</v>
      </c>
      <c r="J43" s="490" t="s">
        <v>2637</v>
      </c>
      <c r="K43" s="491">
        <f>VLOOKUP(C43,'Plantilla publicacion (2)'!$BE$8:$BH$28,4,0)</f>
        <v>1</v>
      </c>
      <c r="L43" s="492">
        <f>(VLOOKUP(C43,'Plantilla publicacion (2)'!$BI$8:$BJ$38,2,0))/100</f>
        <v>0.59750000000000003</v>
      </c>
      <c r="M43" s="492">
        <f>(VLOOKUP(C43,'Plantilla publicacion (2)'!$BL$8:$BM$38,2,0))/100</f>
        <v>0.77222222222222225</v>
      </c>
      <c r="N43" s="492">
        <f>(VLOOKUP(C43,'Plantilla publicacion (2)'!$BO$8:$BP$38,2,0))/100</f>
        <v>1</v>
      </c>
      <c r="O43" s="237"/>
    </row>
    <row r="44" spans="2:15" ht="12.75" customHeight="1" x14ac:dyDescent="0.25">
      <c r="B44" s="248"/>
      <c r="C44" s="294">
        <v>12</v>
      </c>
      <c r="D44" s="443" t="s">
        <v>2460</v>
      </c>
      <c r="E44" s="444"/>
      <c r="F44" s="444"/>
      <c r="G44" s="489">
        <f>VLOOKUP(C44,'Plantilla publicacion (2)'!$AW$8:$AZ$37,4,0)</f>
        <v>1</v>
      </c>
      <c r="H44" s="485">
        <f>(VLOOKUP(C44,'Plantilla publicacion (2)'!$BB$8:$BC$37,2,0))/100</f>
        <v>1</v>
      </c>
      <c r="I44" s="490" t="s">
        <v>2637</v>
      </c>
      <c r="J44" s="490" t="s">
        <v>2637</v>
      </c>
      <c r="K44" s="491">
        <f>VLOOKUP(C44,'Plantilla publicacion (2)'!$BE$8:$BH$28,4,0)</f>
        <v>1</v>
      </c>
      <c r="L44" s="492">
        <f>(VLOOKUP(C44,'Plantilla publicacion (2)'!$BI$8:$BJ$38,2,0))/100</f>
        <v>1</v>
      </c>
      <c r="M44" s="492">
        <f>(VLOOKUP(C44,'Plantilla publicacion (2)'!$BL$8:$BM$38,2,0))/100</f>
        <v>1</v>
      </c>
      <c r="N44" s="492">
        <f>(VLOOKUP(C44,'Plantilla publicacion (2)'!$BO$8:$BP$38,2,0))/100</f>
        <v>1</v>
      </c>
      <c r="O44" s="237"/>
    </row>
    <row r="45" spans="2:15" ht="12.75" customHeight="1" x14ac:dyDescent="0.25">
      <c r="B45" s="248"/>
      <c r="C45" s="294">
        <v>11</v>
      </c>
      <c r="D45" s="443" t="s">
        <v>2638</v>
      </c>
      <c r="E45" s="444"/>
      <c r="F45" s="444"/>
      <c r="G45" s="490" t="s">
        <v>2637</v>
      </c>
      <c r="H45" s="494" t="s">
        <v>2637</v>
      </c>
      <c r="I45" s="493" t="s">
        <v>3235</v>
      </c>
      <c r="J45" s="493" t="s">
        <v>3235</v>
      </c>
      <c r="K45" s="490" t="s">
        <v>2637</v>
      </c>
      <c r="L45" s="490" t="s">
        <v>2637</v>
      </c>
      <c r="M45" s="490" t="s">
        <v>2637</v>
      </c>
      <c r="N45" s="490" t="s">
        <v>2637</v>
      </c>
      <c r="O45" s="237"/>
    </row>
    <row r="46" spans="2:15" ht="12.75" customHeight="1" x14ac:dyDescent="0.25">
      <c r="B46" s="248"/>
      <c r="C46" s="294">
        <v>104</v>
      </c>
      <c r="D46" s="443" t="s">
        <v>2639</v>
      </c>
      <c r="E46" s="444"/>
      <c r="F46" s="444"/>
      <c r="G46" s="490" t="s">
        <v>2637</v>
      </c>
      <c r="H46" s="494" t="s">
        <v>2637</v>
      </c>
      <c r="I46" s="493" t="s">
        <v>3235</v>
      </c>
      <c r="J46" s="493" t="s">
        <v>3235</v>
      </c>
      <c r="K46" s="490" t="s">
        <v>2637</v>
      </c>
      <c r="L46" s="490" t="s">
        <v>2637</v>
      </c>
      <c r="M46" s="490" t="s">
        <v>2637</v>
      </c>
      <c r="N46" s="490" t="s">
        <v>2637</v>
      </c>
      <c r="O46" s="237"/>
    </row>
    <row r="47" spans="2:15" ht="12.75" customHeight="1" x14ac:dyDescent="0.25">
      <c r="B47" s="248"/>
      <c r="C47" s="294">
        <v>38</v>
      </c>
      <c r="D47" s="443" t="s">
        <v>2640</v>
      </c>
      <c r="E47" s="444"/>
      <c r="F47" s="444"/>
      <c r="G47" s="490" t="s">
        <v>2637</v>
      </c>
      <c r="H47" s="494" t="s">
        <v>2637</v>
      </c>
      <c r="I47" s="490" t="s">
        <v>2637</v>
      </c>
      <c r="J47" s="490" t="s">
        <v>2637</v>
      </c>
      <c r="K47" s="490" t="s">
        <v>2637</v>
      </c>
      <c r="L47" s="490" t="s">
        <v>2637</v>
      </c>
      <c r="M47" s="490" t="s">
        <v>2637</v>
      </c>
      <c r="N47" s="490" t="s">
        <v>2637</v>
      </c>
      <c r="O47" s="237"/>
    </row>
    <row r="48" spans="2:15" ht="12.75" customHeight="1" x14ac:dyDescent="0.25">
      <c r="B48" s="248"/>
      <c r="C48" s="294">
        <v>70</v>
      </c>
      <c r="D48" s="443" t="s">
        <v>2641</v>
      </c>
      <c r="E48" s="444"/>
      <c r="F48" s="444"/>
      <c r="G48" s="490" t="s">
        <v>2637</v>
      </c>
      <c r="H48" s="494" t="s">
        <v>2637</v>
      </c>
      <c r="I48" s="490" t="s">
        <v>2637</v>
      </c>
      <c r="J48" s="490" t="s">
        <v>2637</v>
      </c>
      <c r="K48" s="490" t="s">
        <v>2637</v>
      </c>
      <c r="L48" s="490" t="s">
        <v>2637</v>
      </c>
      <c r="M48" s="490" t="s">
        <v>2637</v>
      </c>
      <c r="N48" s="490" t="s">
        <v>2637</v>
      </c>
      <c r="O48" s="237"/>
    </row>
    <row r="49" spans="2:15" ht="12.75" customHeight="1" x14ac:dyDescent="0.25">
      <c r="B49" s="248"/>
      <c r="C49" s="294">
        <v>10</v>
      </c>
      <c r="D49" s="443" t="s">
        <v>2642</v>
      </c>
      <c r="E49" s="444"/>
      <c r="F49" s="444"/>
      <c r="G49" s="490" t="s">
        <v>2637</v>
      </c>
      <c r="H49" s="494" t="s">
        <v>2637</v>
      </c>
      <c r="I49" s="493" t="s">
        <v>3235</v>
      </c>
      <c r="J49" s="493" t="s">
        <v>3235</v>
      </c>
      <c r="K49" s="490" t="s">
        <v>2637</v>
      </c>
      <c r="L49" s="490" t="s">
        <v>2637</v>
      </c>
      <c r="M49" s="490" t="s">
        <v>2637</v>
      </c>
      <c r="N49" s="490" t="s">
        <v>2637</v>
      </c>
      <c r="O49" s="237"/>
    </row>
    <row r="50" spans="2:15" ht="12.75" customHeight="1" x14ac:dyDescent="0.25">
      <c r="B50" s="248"/>
      <c r="C50" s="294">
        <v>100</v>
      </c>
      <c r="D50" s="443" t="s">
        <v>2324</v>
      </c>
      <c r="E50" s="444"/>
      <c r="F50" s="444"/>
      <c r="G50" s="489">
        <f>VLOOKUP(C50,'Plantilla publicacion (2)'!$AW$8:$AZ$37,4,0)</f>
        <v>0.70588235294117652</v>
      </c>
      <c r="H50" s="487">
        <f>(VLOOKUP(C50,'Plantilla publicacion (2)'!$BB$8:$BC$37,2,0))/100</f>
        <v>0.8571428571428571</v>
      </c>
      <c r="I50" s="493" t="s">
        <v>3235</v>
      </c>
      <c r="J50" s="493" t="s">
        <v>3235</v>
      </c>
      <c r="K50" s="490" t="s">
        <v>2637</v>
      </c>
      <c r="L50" s="492">
        <f>(VLOOKUP(C50,'Plantilla publicacion (2)'!$BI$8:$BJ$38,2,0))/100</f>
        <v>0.54825000000000002</v>
      </c>
      <c r="M50" s="492">
        <f>(VLOOKUP(C50,'Plantilla publicacion (2)'!$BL$8:$BM$38,2,0))/100</f>
        <v>0.8571428571428571</v>
      </c>
      <c r="N50" s="492">
        <f>(VLOOKUP(C50,'Plantilla publicacion (2)'!$BO$8:$BP$38,2,0))/100</f>
        <v>0</v>
      </c>
      <c r="O50" s="237"/>
    </row>
    <row r="51" spans="2:15" ht="12.75" customHeight="1" thickBot="1" x14ac:dyDescent="0.3">
      <c r="B51" s="248"/>
      <c r="C51" s="498">
        <v>1000</v>
      </c>
      <c r="D51" s="499" t="s">
        <v>1898</v>
      </c>
      <c r="E51" s="500"/>
      <c r="F51" s="500"/>
      <c r="G51" s="501">
        <f>VLOOKUP(C51,'Plantilla publicacion (2)'!$AW$8:$AZ$37,4,0)</f>
        <v>1</v>
      </c>
      <c r="H51" s="502">
        <f>(VLOOKUP(C51,'Plantilla publicacion (2)'!$BB$8:$BC$37,2,0))/100</f>
        <v>0.98888888888888882</v>
      </c>
      <c r="I51" s="503" t="s">
        <v>3235</v>
      </c>
      <c r="J51" s="503" t="s">
        <v>3235</v>
      </c>
      <c r="K51" s="504">
        <f>VLOOKUP(C51,'Plantilla publicacion (2)'!$BE$8:$BH$28,4,0)</f>
        <v>1</v>
      </c>
      <c r="L51" s="505">
        <f>(VLOOKUP(C51,'Plantilla publicacion (2)'!$BI$8:$BJ$38,2,0))/100</f>
        <v>1</v>
      </c>
      <c r="M51" s="505">
        <f>(VLOOKUP(C51,'Plantilla publicacion (2)'!$BL$8:$BM$38,2,0))/100</f>
        <v>0.99</v>
      </c>
      <c r="N51" s="505">
        <f>(VLOOKUP(C51,'Plantilla publicacion (2)'!$BO$8:$BP$38,2,0))/100</f>
        <v>0.97499999999999998</v>
      </c>
      <c r="O51" s="237"/>
    </row>
    <row r="52" spans="2:15" ht="15.75" thickBot="1" x14ac:dyDescent="0.3">
      <c r="B52" s="248"/>
      <c r="C52" s="506" t="s">
        <v>2643</v>
      </c>
      <c r="D52" s="507"/>
      <c r="E52" s="507"/>
      <c r="F52" s="508"/>
      <c r="G52" s="509">
        <f>+AVERAGE(G16:G51)</f>
        <v>0.96724163415187747</v>
      </c>
      <c r="H52" s="509">
        <f t="shared" ref="H52:N52" si="0">+AVERAGE(H16:H51)</f>
        <v>0.96470250814000802</v>
      </c>
      <c r="I52" s="510" t="s">
        <v>3235</v>
      </c>
      <c r="J52" s="510" t="s">
        <v>3235</v>
      </c>
      <c r="K52" s="509">
        <f t="shared" si="0"/>
        <v>0.92640692640692635</v>
      </c>
      <c r="L52" s="509">
        <f t="shared" si="0"/>
        <v>0.86611029032258069</v>
      </c>
      <c r="M52" s="509">
        <f t="shared" si="0"/>
        <v>0.9216314523027046</v>
      </c>
      <c r="N52" s="511">
        <f t="shared" si="0"/>
        <v>0.61338709677419356</v>
      </c>
      <c r="O52" s="237"/>
    </row>
    <row r="53" spans="2:15" x14ac:dyDescent="0.2">
      <c r="B53" s="249"/>
      <c r="C53" s="215" t="s">
        <v>2645</v>
      </c>
      <c r="O53" s="237"/>
    </row>
    <row r="54" spans="2:15" x14ac:dyDescent="0.2">
      <c r="B54" s="249"/>
      <c r="C54" s="215" t="s">
        <v>2646</v>
      </c>
      <c r="O54" s="237"/>
    </row>
    <row r="55" spans="2:15" x14ac:dyDescent="0.2">
      <c r="B55" s="249"/>
      <c r="C55" s="215" t="s">
        <v>2647</v>
      </c>
      <c r="O55" s="237"/>
    </row>
    <row r="56" spans="2:15" x14ac:dyDescent="0.2">
      <c r="B56" s="249"/>
      <c r="C56" s="215" t="s">
        <v>2644</v>
      </c>
      <c r="O56" s="237"/>
    </row>
    <row r="57" spans="2:15" ht="13.5" thickBot="1" x14ac:dyDescent="0.25">
      <c r="B57" s="250"/>
      <c r="C57" s="251"/>
      <c r="D57" s="251"/>
      <c r="E57" s="251"/>
      <c r="F57" s="251"/>
      <c r="G57" s="251"/>
      <c r="H57" s="251"/>
      <c r="I57" s="251"/>
      <c r="J57" s="251"/>
      <c r="K57" s="251"/>
      <c r="L57" s="251"/>
      <c r="M57" s="251"/>
      <c r="N57" s="251"/>
      <c r="O57" s="252"/>
    </row>
    <row r="58" spans="2:15" ht="13.5" thickBot="1" x14ac:dyDescent="0.25"/>
    <row r="59" spans="2:15" ht="16.5" thickBot="1" x14ac:dyDescent="0.3">
      <c r="C59" s="445" t="s">
        <v>2648</v>
      </c>
      <c r="D59" s="445"/>
      <c r="E59" s="445"/>
      <c r="F59" s="445"/>
      <c r="G59" s="445"/>
      <c r="H59" s="445"/>
      <c r="I59" s="445"/>
      <c r="J59" s="445"/>
      <c r="K59" s="445"/>
      <c r="L59" s="445"/>
      <c r="M59" s="445"/>
      <c r="N59" s="445"/>
    </row>
    <row r="60" spans="2:15" ht="15.75" thickBot="1" x14ac:dyDescent="0.3">
      <c r="C60"/>
      <c r="D60"/>
      <c r="E60"/>
    </row>
    <row r="61" spans="2:15" ht="30.75" thickBot="1" x14ac:dyDescent="0.3">
      <c r="C61"/>
      <c r="D61" s="446" t="s">
        <v>2649</v>
      </c>
      <c r="E61" s="447"/>
      <c r="F61" s="447"/>
      <c r="G61" s="447"/>
      <c r="H61" s="447"/>
      <c r="I61" s="447"/>
      <c r="J61" s="447"/>
      <c r="K61" s="447"/>
      <c r="L61" s="253" t="s">
        <v>2650</v>
      </c>
      <c r="M61" s="254" t="s">
        <v>2651</v>
      </c>
    </row>
    <row r="62" spans="2:15" ht="15" x14ac:dyDescent="0.25">
      <c r="D62" s="432" t="s">
        <v>1438</v>
      </c>
      <c r="E62" s="432"/>
      <c r="F62" s="432"/>
      <c r="G62" s="432"/>
      <c r="H62" s="432"/>
      <c r="I62" s="432"/>
      <c r="J62" s="432"/>
      <c r="K62" s="432"/>
      <c r="L62" s="255">
        <f>VLOOKUP(D62,'Plantilla publicacion (2)'!$AJ$13:$AK$19,2,0)</f>
        <v>91.446666666666673</v>
      </c>
      <c r="M62" s="255">
        <f>VLOOKUP(D62,'Plantilla publicacion (2)'!AE13:$AF$19,2,0)</f>
        <v>44.040999999999997</v>
      </c>
    </row>
    <row r="63" spans="2:15" ht="15" x14ac:dyDescent="0.25">
      <c r="D63" s="432" t="s">
        <v>2658</v>
      </c>
      <c r="E63" s="432"/>
      <c r="F63" s="432"/>
      <c r="G63" s="432"/>
      <c r="H63" s="432"/>
      <c r="I63" s="432"/>
      <c r="J63" s="432"/>
      <c r="K63" s="432"/>
      <c r="L63" s="255">
        <f>VLOOKUP(D63,'Plantilla publicacion (2)'!$AJ$13:$AK$19,2,0)</f>
        <v>94.825999999999993</v>
      </c>
      <c r="M63" s="255">
        <f>VLOOKUP(D63,'Plantilla publicacion (2)'!AE14:$AF$19,2,0)</f>
        <v>83.333333333333314</v>
      </c>
    </row>
    <row r="64" spans="2:15" ht="15" x14ac:dyDescent="0.25">
      <c r="D64" s="432" t="s">
        <v>2657</v>
      </c>
      <c r="E64" s="432"/>
      <c r="F64" s="432"/>
      <c r="G64" s="432"/>
      <c r="H64" s="432"/>
      <c r="I64" s="432"/>
      <c r="J64" s="432"/>
      <c r="K64" s="432"/>
      <c r="L64" s="255">
        <f>VLOOKUP(D64,'Plantilla publicacion (2)'!$AJ$13:$AK$19,2,0)</f>
        <v>82.501780487804893</v>
      </c>
      <c r="M64" s="255">
        <f>VLOOKUP(D64,'Plantilla publicacion (2)'!AE15:$AF$19,2,0)</f>
        <v>71.776950672645768</v>
      </c>
    </row>
    <row r="65" spans="3:14" ht="15" x14ac:dyDescent="0.25">
      <c r="D65" s="432" t="s">
        <v>1444</v>
      </c>
      <c r="E65" s="432"/>
      <c r="F65" s="432"/>
      <c r="G65" s="432"/>
      <c r="H65" s="432"/>
      <c r="I65" s="432"/>
      <c r="J65" s="432"/>
      <c r="K65" s="432"/>
      <c r="L65" s="255">
        <f>VLOOKUP(D65,'Plantilla publicacion (2)'!$AJ$13:$AK$19,2,0)</f>
        <v>40</v>
      </c>
      <c r="M65" s="255">
        <f>VLOOKUP(D65,'Plantilla publicacion (2)'!AE13:$AF$19,2,0)</f>
        <v>0</v>
      </c>
    </row>
    <row r="66" spans="3:14" ht="15" x14ac:dyDescent="0.25">
      <c r="D66" s="432" t="s">
        <v>1446</v>
      </c>
      <c r="E66" s="432"/>
      <c r="F66" s="432"/>
      <c r="G66" s="432"/>
      <c r="H66" s="432"/>
      <c r="I66" s="432"/>
      <c r="J66" s="432"/>
      <c r="K66" s="432"/>
      <c r="L66" s="255">
        <f>VLOOKUP(D66,'Plantilla publicacion (2)'!$AJ$13:$AK$19,2,0)</f>
        <v>99.6</v>
      </c>
      <c r="M66" s="255">
        <f>VLOOKUP(D66,'Plantilla publicacion (2)'!AE14:$AF$19,2,0)</f>
        <v>91.999999999999986</v>
      </c>
    </row>
    <row r="67" spans="3:14" ht="15" x14ac:dyDescent="0.25">
      <c r="D67" s="432" t="s">
        <v>1448</v>
      </c>
      <c r="E67" s="432"/>
      <c r="F67" s="432"/>
      <c r="G67" s="432"/>
      <c r="H67" s="432"/>
      <c r="I67" s="432"/>
      <c r="J67" s="432"/>
      <c r="K67" s="432"/>
      <c r="L67" s="255">
        <f>VLOOKUP(D67,'Plantilla publicacion (2)'!$AJ$13:$AK$19,2,0)</f>
        <v>89.75545454545454</v>
      </c>
      <c r="M67" s="255">
        <f>VLOOKUP(D67,'Plantilla publicacion (2)'!AE15:$AF$19,2,0)</f>
        <v>50.94736842105263</v>
      </c>
    </row>
    <row r="68" spans="3:14" ht="15" x14ac:dyDescent="0.25">
      <c r="D68" s="435" t="s">
        <v>2659</v>
      </c>
      <c r="E68" s="435"/>
      <c r="F68" s="435"/>
      <c r="G68" s="435"/>
      <c r="H68" s="435"/>
      <c r="I68" s="435"/>
      <c r="J68" s="435"/>
      <c r="K68" s="435"/>
      <c r="L68" s="255">
        <f>VLOOKUP(D68,'Plantilla publicacion (2)'!$AJ$13:$AK$19,2,0)</f>
        <v>90.533333333333346</v>
      </c>
      <c r="M68" s="255">
        <f>VLOOKUP(D68,'Plantilla publicacion (2)'!AE13:$AF$19,2,0)</f>
        <v>50</v>
      </c>
    </row>
    <row r="69" spans="3:14" x14ac:dyDescent="0.2">
      <c r="D69" s="215" t="s">
        <v>2652</v>
      </c>
    </row>
    <row r="70" spans="3:14" ht="13.5" thickBot="1" x14ac:dyDescent="0.25"/>
    <row r="71" spans="3:14" ht="16.5" thickBot="1" x14ac:dyDescent="0.3">
      <c r="C71" s="436" t="s">
        <v>2653</v>
      </c>
      <c r="D71" s="437"/>
      <c r="E71" s="437"/>
      <c r="F71" s="437"/>
      <c r="G71" s="437"/>
      <c r="H71" s="437"/>
      <c r="I71" s="437"/>
      <c r="J71" s="437"/>
      <c r="K71" s="437"/>
      <c r="L71" s="437"/>
      <c r="M71" s="437"/>
      <c r="N71" s="438"/>
    </row>
    <row r="72" spans="3:14" ht="13.5" thickBot="1" x14ac:dyDescent="0.25"/>
    <row r="73" spans="3:14" ht="30.75" thickBot="1" x14ac:dyDescent="0.25">
      <c r="D73" s="439" t="s">
        <v>2649</v>
      </c>
      <c r="E73" s="440"/>
      <c r="F73" s="440"/>
      <c r="G73" s="440"/>
      <c r="H73" s="440"/>
      <c r="I73" s="440"/>
      <c r="J73" s="440"/>
      <c r="K73" s="440"/>
      <c r="L73" s="256" t="s">
        <v>2654</v>
      </c>
      <c r="M73" s="257" t="s">
        <v>460</v>
      </c>
    </row>
    <row r="74" spans="3:14" ht="15" x14ac:dyDescent="0.2">
      <c r="D74" s="441" t="s">
        <v>1438</v>
      </c>
      <c r="E74" s="442"/>
      <c r="F74" s="442"/>
      <c r="G74" s="442"/>
      <c r="H74" s="442"/>
      <c r="I74" s="442"/>
      <c r="J74" s="442"/>
      <c r="K74" s="442"/>
      <c r="L74" s="258">
        <f>SUM(L75:L76)</f>
        <v>91.446666666666658</v>
      </c>
      <c r="M74" s="269">
        <f>SUM(M75:M76)</f>
        <v>44.040999999999997</v>
      </c>
    </row>
    <row r="75" spans="3:14" ht="15" x14ac:dyDescent="0.25">
      <c r="D75" s="431" t="s">
        <v>459</v>
      </c>
      <c r="E75" s="432" t="s">
        <v>459</v>
      </c>
      <c r="F75" s="432" t="s">
        <v>459</v>
      </c>
      <c r="G75" s="432" t="s">
        <v>459</v>
      </c>
      <c r="H75" s="432" t="s">
        <v>459</v>
      </c>
      <c r="I75" s="432" t="s">
        <v>459</v>
      </c>
      <c r="J75" s="432" t="s">
        <v>459</v>
      </c>
      <c r="K75" s="432" t="s">
        <v>459</v>
      </c>
      <c r="L75" s="259">
        <f>VLOOKUP(D75,'Plantilla publicacion (2)'!$AP$5:$AQ$43,2,0)</f>
        <v>31.944444444444446</v>
      </c>
      <c r="M75" s="260">
        <f>VLOOKUP(D75,'Plantilla publicacion (2)'!AT42:AU43,2,0)</f>
        <v>20</v>
      </c>
    </row>
    <row r="76" spans="3:14" ht="15" x14ac:dyDescent="0.25">
      <c r="D76" s="431" t="s">
        <v>529</v>
      </c>
      <c r="E76" s="432" t="s">
        <v>529</v>
      </c>
      <c r="F76" s="432" t="s">
        <v>529</v>
      </c>
      <c r="G76" s="432" t="s">
        <v>529</v>
      </c>
      <c r="H76" s="432" t="s">
        <v>529</v>
      </c>
      <c r="I76" s="432" t="s">
        <v>529</v>
      </c>
      <c r="J76" s="432" t="s">
        <v>529</v>
      </c>
      <c r="K76" s="432" t="s">
        <v>529</v>
      </c>
      <c r="L76" s="259">
        <f>VLOOKUP(D76,'Plantilla publicacion (2)'!$AP$5:$AQ$43,2,0)</f>
        <v>59.502222222222215</v>
      </c>
      <c r="M76" s="260">
        <f>VLOOKUP(D76,'Plantilla publicacion (2)'!AT43:AU44,2,0)</f>
        <v>24.041</v>
      </c>
    </row>
    <row r="77" spans="3:14" ht="15" x14ac:dyDescent="0.25">
      <c r="D77" s="433" t="s">
        <v>1440</v>
      </c>
      <c r="E77" s="434"/>
      <c r="F77" s="434"/>
      <c r="G77" s="434"/>
      <c r="H77" s="434"/>
      <c r="I77" s="434"/>
      <c r="J77" s="434"/>
      <c r="K77" s="434"/>
      <c r="L77" s="261">
        <f>SUM(L78:L80)</f>
        <v>94.825999999999993</v>
      </c>
      <c r="M77" s="262">
        <f>SUM(M78:M80)</f>
        <v>83.333333333333314</v>
      </c>
    </row>
    <row r="78" spans="3:14" ht="15" x14ac:dyDescent="0.25">
      <c r="D78" s="431" t="s">
        <v>677</v>
      </c>
      <c r="E78" s="432" t="s">
        <v>677</v>
      </c>
      <c r="F78" s="432" t="s">
        <v>677</v>
      </c>
      <c r="G78" s="432" t="s">
        <v>677</v>
      </c>
      <c r="H78" s="432" t="s">
        <v>677</v>
      </c>
      <c r="I78" s="432" t="s">
        <v>677</v>
      </c>
      <c r="J78" s="432" t="s">
        <v>677</v>
      </c>
      <c r="K78" s="432" t="s">
        <v>677</v>
      </c>
      <c r="L78" s="259">
        <f>VLOOKUP(D78,'Plantilla publicacion (2)'!$AP$5:$AQ$43,2,0)</f>
        <v>25</v>
      </c>
      <c r="M78" s="260">
        <f>VLOOKUP(D78,'Plantilla publicacion (2)'!$AT$6:$AU$9,2,0)</f>
        <v>41.666666666666657</v>
      </c>
    </row>
    <row r="79" spans="3:14" ht="15" x14ac:dyDescent="0.25">
      <c r="D79" s="431" t="s">
        <v>1173</v>
      </c>
      <c r="E79" s="432" t="s">
        <v>1173</v>
      </c>
      <c r="F79" s="432" t="s">
        <v>1173</v>
      </c>
      <c r="G79" s="432" t="s">
        <v>1173</v>
      </c>
      <c r="H79" s="432" t="s">
        <v>1173</v>
      </c>
      <c r="I79" s="432" t="s">
        <v>1173</v>
      </c>
      <c r="J79" s="432" t="s">
        <v>1173</v>
      </c>
      <c r="K79" s="432" t="s">
        <v>1173</v>
      </c>
      <c r="L79" s="259">
        <f>VLOOKUP(D79,'Plantilla publicacion (2)'!$AP$5:$AQ$43,2,0)</f>
        <v>25</v>
      </c>
      <c r="M79" s="260">
        <f>VLOOKUP(D79,'Plantilla publicacion (2)'!$AT$6:$AU$9,2,0)</f>
        <v>41.666666666666657</v>
      </c>
    </row>
    <row r="80" spans="3:14" ht="15" x14ac:dyDescent="0.25">
      <c r="D80" s="431" t="s">
        <v>1057</v>
      </c>
      <c r="E80" s="432" t="s">
        <v>1057</v>
      </c>
      <c r="F80" s="432" t="s">
        <v>1057</v>
      </c>
      <c r="G80" s="432" t="s">
        <v>1057</v>
      </c>
      <c r="H80" s="432" t="s">
        <v>1057</v>
      </c>
      <c r="I80" s="432" t="s">
        <v>1057</v>
      </c>
      <c r="J80" s="432" t="s">
        <v>1057</v>
      </c>
      <c r="K80" s="432" t="s">
        <v>1057</v>
      </c>
      <c r="L80" s="259">
        <f>VLOOKUP(D80,'Plantilla publicacion (2)'!$AP$5:$AQ$43,2,0)</f>
        <v>44.826000000000001</v>
      </c>
      <c r="M80" s="260">
        <f>VLOOKUP(D80,'Plantilla publicacion (2)'!$AT$6:$AU$9,2,0)</f>
        <v>0</v>
      </c>
    </row>
    <row r="81" spans="4:14" ht="15" x14ac:dyDescent="0.25">
      <c r="D81" s="433" t="s">
        <v>1442</v>
      </c>
      <c r="E81" s="434"/>
      <c r="F81" s="434"/>
      <c r="G81" s="434"/>
      <c r="H81" s="434"/>
      <c r="I81" s="434"/>
      <c r="J81" s="434"/>
      <c r="K81" s="434"/>
      <c r="L81" s="261">
        <f>SUM(L82:L105)</f>
        <v>82.501780487804879</v>
      </c>
      <c r="M81" s="262">
        <f>SUM(M82:M105)</f>
        <v>71.776950672645739</v>
      </c>
    </row>
    <row r="82" spans="4:14" ht="15" x14ac:dyDescent="0.25">
      <c r="D82" s="431" t="s">
        <v>1104</v>
      </c>
      <c r="E82" s="432"/>
      <c r="F82" s="432"/>
      <c r="G82" s="432"/>
      <c r="H82" s="432"/>
      <c r="I82" s="432"/>
      <c r="J82" s="432"/>
      <c r="K82" s="432"/>
      <c r="L82" s="259">
        <f>VLOOKUP(D82,'Plantilla publicacion (2)'!AP10:AQ33,2,0)</f>
        <v>4.8780487804878057</v>
      </c>
      <c r="M82" s="260">
        <f>VLOOKUP(D82,'Plantilla publicacion (2)'!AT10:$AU$33,2,0)</f>
        <v>2.3851121076233186</v>
      </c>
      <c r="N82"/>
    </row>
    <row r="83" spans="4:14" ht="15" x14ac:dyDescent="0.25">
      <c r="D83" s="431" t="s">
        <v>1332</v>
      </c>
      <c r="E83" s="432" t="s">
        <v>1332</v>
      </c>
      <c r="F83" s="432" t="s">
        <v>1332</v>
      </c>
      <c r="G83" s="432" t="s">
        <v>1332</v>
      </c>
      <c r="H83" s="432" t="s">
        <v>1332</v>
      </c>
      <c r="I83" s="432" t="s">
        <v>1332</v>
      </c>
      <c r="J83" s="432" t="s">
        <v>1332</v>
      </c>
      <c r="K83" s="432" t="s">
        <v>1332</v>
      </c>
      <c r="L83" s="259">
        <f>VLOOKUP(D83,'Plantilla publicacion (2)'!AP11:AQ34,2,0)</f>
        <v>2.674390243902439</v>
      </c>
      <c r="M83" s="260">
        <f>VLOOKUP(D83,'Plantilla publicacion (2)'!AT11:$AU$33,2,0)</f>
        <v>0</v>
      </c>
      <c r="N83"/>
    </row>
    <row r="84" spans="4:14" ht="15" x14ac:dyDescent="0.25">
      <c r="D84" s="431" t="s">
        <v>772</v>
      </c>
      <c r="E84" s="432" t="s">
        <v>772</v>
      </c>
      <c r="F84" s="432" t="s">
        <v>772</v>
      </c>
      <c r="G84" s="432" t="s">
        <v>772</v>
      </c>
      <c r="H84" s="432" t="s">
        <v>772</v>
      </c>
      <c r="I84" s="432" t="s">
        <v>772</v>
      </c>
      <c r="J84" s="432" t="s">
        <v>772</v>
      </c>
      <c r="K84" s="432" t="s">
        <v>772</v>
      </c>
      <c r="L84" s="259">
        <f>VLOOKUP(D84,'Plantilla publicacion (2)'!AP12:AQ35,2,0)</f>
        <v>1.219512195121951</v>
      </c>
      <c r="M84" s="260">
        <f>VLOOKUP(D84,'Plantilla publicacion (2)'!AT12:$AU$33,2,0)</f>
        <v>4.4843049327354256</v>
      </c>
      <c r="N84"/>
    </row>
    <row r="85" spans="4:14" ht="15" x14ac:dyDescent="0.25">
      <c r="D85" s="431" t="s">
        <v>762</v>
      </c>
      <c r="E85" s="432" t="s">
        <v>762</v>
      </c>
      <c r="F85" s="432" t="s">
        <v>762</v>
      </c>
      <c r="G85" s="432" t="s">
        <v>762</v>
      </c>
      <c r="H85" s="432" t="s">
        <v>762</v>
      </c>
      <c r="I85" s="432" t="s">
        <v>762</v>
      </c>
      <c r="J85" s="432" t="s">
        <v>762</v>
      </c>
      <c r="K85" s="432" t="s">
        <v>762</v>
      </c>
      <c r="L85" s="259">
        <f>VLOOKUP(D85,'Plantilla publicacion (2)'!AP13:AQ36,2,0)</f>
        <v>1.2195121951219512</v>
      </c>
      <c r="M85" s="260">
        <f>VLOOKUP(D85,'Plantilla publicacion (2)'!AT13:$AU$33,2,0)</f>
        <v>0</v>
      </c>
      <c r="N85"/>
    </row>
    <row r="86" spans="4:14" ht="15" x14ac:dyDescent="0.25">
      <c r="D86" s="431" t="s">
        <v>571</v>
      </c>
      <c r="E86" s="432" t="s">
        <v>571</v>
      </c>
      <c r="F86" s="432" t="s">
        <v>571</v>
      </c>
      <c r="G86" s="432" t="s">
        <v>571</v>
      </c>
      <c r="H86" s="432" t="s">
        <v>571</v>
      </c>
      <c r="I86" s="432" t="s">
        <v>571</v>
      </c>
      <c r="J86" s="432" t="s">
        <v>571</v>
      </c>
      <c r="K86" s="432" t="s">
        <v>571</v>
      </c>
      <c r="L86" s="259">
        <f>VLOOKUP(D86,'Plantilla publicacion (2)'!AP14:AQ37,2,0)</f>
        <v>0.88719512195121952</v>
      </c>
      <c r="M86" s="260">
        <f>VLOOKUP(D86,'Plantilla publicacion (2)'!AT14:$AU$33,2,0)</f>
        <v>3.2735426008968607</v>
      </c>
      <c r="N86"/>
    </row>
    <row r="87" spans="4:14" ht="15" x14ac:dyDescent="0.25">
      <c r="D87" s="431" t="s">
        <v>968</v>
      </c>
      <c r="E87" s="432" t="s">
        <v>968</v>
      </c>
      <c r="F87" s="432" t="s">
        <v>968</v>
      </c>
      <c r="G87" s="432" t="s">
        <v>968</v>
      </c>
      <c r="H87" s="432" t="s">
        <v>968</v>
      </c>
      <c r="I87" s="432" t="s">
        <v>968</v>
      </c>
      <c r="J87" s="432" t="s">
        <v>968</v>
      </c>
      <c r="K87" s="432" t="s">
        <v>968</v>
      </c>
      <c r="L87" s="259">
        <f>VLOOKUP(D87,'Plantilla publicacion (2)'!AP15:AQ38,2,0)</f>
        <v>4.7682926829268286</v>
      </c>
      <c r="M87" s="260">
        <f>VLOOKUP(D87,'Plantilla publicacion (2)'!AT15:$AU$33,2,0)</f>
        <v>3.3856502242152469</v>
      </c>
      <c r="N87"/>
    </row>
    <row r="88" spans="4:14" ht="15" x14ac:dyDescent="0.25">
      <c r="D88" s="431" t="s">
        <v>736</v>
      </c>
      <c r="E88" s="432" t="s">
        <v>736</v>
      </c>
      <c r="F88" s="432" t="s">
        <v>736</v>
      </c>
      <c r="G88" s="432" t="s">
        <v>736</v>
      </c>
      <c r="H88" s="432" t="s">
        <v>736</v>
      </c>
      <c r="I88" s="432" t="s">
        <v>736</v>
      </c>
      <c r="J88" s="432" t="s">
        <v>736</v>
      </c>
      <c r="K88" s="432" t="s">
        <v>736</v>
      </c>
      <c r="L88" s="259">
        <f>VLOOKUP(D88,'Plantilla publicacion (2)'!AP16:AQ39,2,0)</f>
        <v>1.2</v>
      </c>
      <c r="M88" s="260">
        <f>VLOOKUP(D88,'Plantilla publicacion (2)'!AT16:$AU$33,2,0)</f>
        <v>4.1322869955156953</v>
      </c>
      <c r="N88"/>
    </row>
    <row r="89" spans="4:14" ht="15" x14ac:dyDescent="0.25">
      <c r="D89" s="431" t="s">
        <v>725</v>
      </c>
      <c r="E89" s="432" t="s">
        <v>725</v>
      </c>
      <c r="F89" s="432" t="s">
        <v>725</v>
      </c>
      <c r="G89" s="432" t="s">
        <v>725</v>
      </c>
      <c r="H89" s="432" t="s">
        <v>725</v>
      </c>
      <c r="I89" s="432" t="s">
        <v>725</v>
      </c>
      <c r="J89" s="432" t="s">
        <v>725</v>
      </c>
      <c r="K89" s="432" t="s">
        <v>725</v>
      </c>
      <c r="L89" s="259">
        <f>VLOOKUP(D89,'Plantilla publicacion (2)'!AP17:AQ40,2,0)</f>
        <v>1.2073170731707317</v>
      </c>
      <c r="M89" s="260">
        <f>VLOOKUP(D89,'Plantilla publicacion (2)'!AT17:$AU$33,2,0)</f>
        <v>2.1973094170403584</v>
      </c>
      <c r="N89"/>
    </row>
    <row r="90" spans="4:14" ht="15" x14ac:dyDescent="0.25">
      <c r="D90" s="431" t="s">
        <v>686</v>
      </c>
      <c r="E90" s="432" t="s">
        <v>686</v>
      </c>
      <c r="F90" s="432" t="s">
        <v>686</v>
      </c>
      <c r="G90" s="432" t="s">
        <v>686</v>
      </c>
      <c r="H90" s="432" t="s">
        <v>686</v>
      </c>
      <c r="I90" s="432" t="s">
        <v>686</v>
      </c>
      <c r="J90" s="432" t="s">
        <v>686</v>
      </c>
      <c r="K90" s="432" t="s">
        <v>686</v>
      </c>
      <c r="L90" s="259">
        <f>VLOOKUP(D90,'Plantilla publicacion (2)'!AP18:AQ41,2,0)</f>
        <v>7.073170731707318</v>
      </c>
      <c r="M90" s="260">
        <f>VLOOKUP(D90,'Plantilla publicacion (2)'!AT18:$AU$33,2,0)</f>
        <v>4.2600896860986559</v>
      </c>
      <c r="N90"/>
    </row>
    <row r="91" spans="4:14" ht="15" x14ac:dyDescent="0.25">
      <c r="D91" s="431" t="s">
        <v>508</v>
      </c>
      <c r="E91" s="432" t="s">
        <v>508</v>
      </c>
      <c r="F91" s="432" t="s">
        <v>508</v>
      </c>
      <c r="G91" s="432" t="s">
        <v>508</v>
      </c>
      <c r="H91" s="432" t="s">
        <v>508</v>
      </c>
      <c r="I91" s="432" t="s">
        <v>508</v>
      </c>
      <c r="J91" s="432" t="s">
        <v>508</v>
      </c>
      <c r="K91" s="432" t="s">
        <v>508</v>
      </c>
      <c r="L91" s="259">
        <f>VLOOKUP(D91,'Plantilla publicacion (2)'!AP19:AQ42,2,0)</f>
        <v>4.6689024390243903</v>
      </c>
      <c r="M91" s="260">
        <f>VLOOKUP(D91,'Plantilla publicacion (2)'!AT19:$AU$33,2,0)</f>
        <v>2.993273542600897</v>
      </c>
      <c r="N91"/>
    </row>
    <row r="92" spans="4:14" ht="15" x14ac:dyDescent="0.25">
      <c r="D92" s="431" t="s">
        <v>1249</v>
      </c>
      <c r="E92" s="432" t="s">
        <v>1249</v>
      </c>
      <c r="F92" s="432" t="s">
        <v>1249</v>
      </c>
      <c r="G92" s="432" t="s">
        <v>1249</v>
      </c>
      <c r="H92" s="432" t="s">
        <v>1249</v>
      </c>
      <c r="I92" s="432" t="s">
        <v>1249</v>
      </c>
      <c r="J92" s="432" t="s">
        <v>1249</v>
      </c>
      <c r="K92" s="432" t="s">
        <v>1249</v>
      </c>
      <c r="L92" s="259">
        <f>VLOOKUP(D92,'Plantilla publicacion (2)'!AP20:AQ43,2,0)</f>
        <v>4.8780487804878048</v>
      </c>
      <c r="M92" s="260">
        <f>VLOOKUP(D92,'Plantilla publicacion (2)'!AT20:$AU$33,2,0)</f>
        <v>3.5874439461883414</v>
      </c>
      <c r="N92"/>
    </row>
    <row r="93" spans="4:14" ht="15" x14ac:dyDescent="0.25">
      <c r="D93" s="431" t="s">
        <v>1241</v>
      </c>
      <c r="E93" s="432" t="s">
        <v>1241</v>
      </c>
      <c r="F93" s="432" t="s">
        <v>1241</v>
      </c>
      <c r="G93" s="432" t="s">
        <v>1241</v>
      </c>
      <c r="H93" s="432" t="s">
        <v>1241</v>
      </c>
      <c r="I93" s="432" t="s">
        <v>1241</v>
      </c>
      <c r="J93" s="432" t="s">
        <v>1241</v>
      </c>
      <c r="K93" s="432" t="s">
        <v>1241</v>
      </c>
      <c r="L93" s="259">
        <f>VLOOKUP(D93,'Plantilla publicacion (2)'!AP21:AQ44,2,0)</f>
        <v>4.8242682926829277</v>
      </c>
      <c r="M93" s="260">
        <f>VLOOKUP(D93,'Plantilla publicacion (2)'!AT21:$AU$33,2,0)</f>
        <v>2.4341704035874439</v>
      </c>
      <c r="N93"/>
    </row>
    <row r="94" spans="4:14" ht="15" x14ac:dyDescent="0.25">
      <c r="D94" s="431" t="s">
        <v>1057</v>
      </c>
      <c r="E94" s="432" t="s">
        <v>1057</v>
      </c>
      <c r="F94" s="432" t="s">
        <v>1057</v>
      </c>
      <c r="G94" s="432" t="s">
        <v>1057</v>
      </c>
      <c r="H94" s="432" t="s">
        <v>1057</v>
      </c>
      <c r="I94" s="432" t="s">
        <v>1057</v>
      </c>
      <c r="J94" s="432" t="s">
        <v>1057</v>
      </c>
      <c r="K94" s="432" t="s">
        <v>1057</v>
      </c>
      <c r="L94" s="259">
        <f>VLOOKUP(D94,'Plantilla publicacion (2)'!AP22:AQ45,2,0)</f>
        <v>0.37073170731707317</v>
      </c>
      <c r="M94" s="260">
        <f>VLOOKUP(D94,'Plantilla publicacion (2)'!AT22:$AU$33,2,0)</f>
        <v>0</v>
      </c>
      <c r="N94"/>
    </row>
    <row r="95" spans="4:14" ht="15" x14ac:dyDescent="0.25">
      <c r="D95" s="431" t="s">
        <v>627</v>
      </c>
      <c r="E95" s="432" t="s">
        <v>627</v>
      </c>
      <c r="F95" s="432" t="s">
        <v>627</v>
      </c>
      <c r="G95" s="432" t="s">
        <v>627</v>
      </c>
      <c r="H95" s="432" t="s">
        <v>627</v>
      </c>
      <c r="I95" s="432" t="s">
        <v>627</v>
      </c>
      <c r="J95" s="432" t="s">
        <v>627</v>
      </c>
      <c r="K95" s="432" t="s">
        <v>627</v>
      </c>
      <c r="L95" s="259">
        <f>VLOOKUP(D95,'Plantilla publicacion (2)'!AP23:AQ46,2,0)</f>
        <v>3.4116585365853656</v>
      </c>
      <c r="M95" s="260">
        <f>VLOOKUP(D95,'Plantilla publicacion (2)'!AT23:$AU$33,2,0)</f>
        <v>4.2249327354260098</v>
      </c>
      <c r="N95"/>
    </row>
    <row r="96" spans="4:14" ht="15" x14ac:dyDescent="0.25">
      <c r="D96" s="431" t="s">
        <v>954</v>
      </c>
      <c r="E96" s="432" t="s">
        <v>954</v>
      </c>
      <c r="F96" s="432" t="s">
        <v>954</v>
      </c>
      <c r="G96" s="432" t="s">
        <v>954</v>
      </c>
      <c r="H96" s="432" t="s">
        <v>954</v>
      </c>
      <c r="I96" s="432" t="s">
        <v>954</v>
      </c>
      <c r="J96" s="432" t="s">
        <v>954</v>
      </c>
      <c r="K96" s="432" t="s">
        <v>954</v>
      </c>
      <c r="L96" s="259">
        <f>VLOOKUP(D96,'Plantilla publicacion (2)'!AP24:AQ47,2,0)</f>
        <v>2.3048780487804881</v>
      </c>
      <c r="M96" s="260">
        <f>VLOOKUP(D96,'Plantilla publicacion (2)'!AT24:$AU$33,2,0)</f>
        <v>3.9910313901345287</v>
      </c>
      <c r="N96"/>
    </row>
    <row r="97" spans="4:14" ht="15" x14ac:dyDescent="0.25">
      <c r="D97" s="431" t="s">
        <v>1017</v>
      </c>
      <c r="E97" s="432" t="s">
        <v>1017</v>
      </c>
      <c r="F97" s="432" t="s">
        <v>1017</v>
      </c>
      <c r="G97" s="432" t="s">
        <v>1017</v>
      </c>
      <c r="H97" s="432" t="s">
        <v>1017</v>
      </c>
      <c r="I97" s="432" t="s">
        <v>1017</v>
      </c>
      <c r="J97" s="432" t="s">
        <v>1017</v>
      </c>
      <c r="K97" s="432" t="s">
        <v>1017</v>
      </c>
      <c r="L97" s="259">
        <f>VLOOKUP(D97,'Plantilla publicacion (2)'!AP25:AQ48,2,0)</f>
        <v>6.6585365853658534</v>
      </c>
      <c r="M97" s="260">
        <f>VLOOKUP(D97,'Plantilla publicacion (2)'!AT25:$AU$33,2,0)</f>
        <v>4.0107623318385643</v>
      </c>
      <c r="N97"/>
    </row>
    <row r="98" spans="4:14" ht="15" x14ac:dyDescent="0.25">
      <c r="D98" s="431" t="s">
        <v>1187</v>
      </c>
      <c r="E98" s="432" t="s">
        <v>1187</v>
      </c>
      <c r="F98" s="432" t="s">
        <v>1187</v>
      </c>
      <c r="G98" s="432" t="s">
        <v>1187</v>
      </c>
      <c r="H98" s="432" t="s">
        <v>1187</v>
      </c>
      <c r="I98" s="432" t="s">
        <v>1187</v>
      </c>
      <c r="J98" s="432" t="s">
        <v>1187</v>
      </c>
      <c r="K98" s="432" t="s">
        <v>1187</v>
      </c>
      <c r="L98" s="259">
        <f>VLOOKUP(D98,'Plantilla publicacion (2)'!AP26:AQ49,2,0)</f>
        <v>5.0000000000000018</v>
      </c>
      <c r="M98" s="260">
        <f>VLOOKUP(D98,'Plantilla publicacion (2)'!AT26:$AU$33,2,0)</f>
        <v>1.9730941704035874</v>
      </c>
      <c r="N98"/>
    </row>
    <row r="99" spans="4:14" ht="15" x14ac:dyDescent="0.25">
      <c r="D99" s="431" t="s">
        <v>647</v>
      </c>
      <c r="E99" s="432" t="s">
        <v>647</v>
      </c>
      <c r="F99" s="432" t="s">
        <v>647</v>
      </c>
      <c r="G99" s="432" t="s">
        <v>647</v>
      </c>
      <c r="H99" s="432" t="s">
        <v>647</v>
      </c>
      <c r="I99" s="432" t="s">
        <v>647</v>
      </c>
      <c r="J99" s="432" t="s">
        <v>647</v>
      </c>
      <c r="K99" s="432" t="s">
        <v>647</v>
      </c>
      <c r="L99" s="259">
        <f>VLOOKUP(D99,'Plantilla publicacion (2)'!AP27:AQ50,2,0)</f>
        <v>2.2560975609756095</v>
      </c>
      <c r="M99" s="260">
        <f>VLOOKUP(D99,'Plantilla publicacion (2)'!AT27:$AU$33,2,0)</f>
        <v>1.3452914798206279</v>
      </c>
      <c r="N99"/>
    </row>
    <row r="100" spans="4:14" ht="15" x14ac:dyDescent="0.25">
      <c r="D100" s="431" t="s">
        <v>834</v>
      </c>
      <c r="E100" s="432" t="s">
        <v>834</v>
      </c>
      <c r="F100" s="432" t="s">
        <v>834</v>
      </c>
      <c r="G100" s="432" t="s">
        <v>834</v>
      </c>
      <c r="H100" s="432" t="s">
        <v>834</v>
      </c>
      <c r="I100" s="432" t="s">
        <v>834</v>
      </c>
      <c r="J100" s="432" t="s">
        <v>834</v>
      </c>
      <c r="K100" s="432" t="s">
        <v>834</v>
      </c>
      <c r="L100" s="259">
        <f>VLOOKUP(D100,'Plantilla publicacion (2)'!AP28:AQ51,2,0)</f>
        <v>4.8780487804878048</v>
      </c>
      <c r="M100" s="260">
        <f>VLOOKUP(D100,'Plantilla publicacion (2)'!AT28:$AU$33,2,0)</f>
        <v>4.0358744394618835</v>
      </c>
      <c r="N100"/>
    </row>
    <row r="101" spans="4:14" ht="15" x14ac:dyDescent="0.25">
      <c r="D101" s="431" t="s">
        <v>874</v>
      </c>
      <c r="E101" s="432" t="s">
        <v>874</v>
      </c>
      <c r="F101" s="432" t="s">
        <v>874</v>
      </c>
      <c r="G101" s="432" t="s">
        <v>874</v>
      </c>
      <c r="H101" s="432" t="s">
        <v>874</v>
      </c>
      <c r="I101" s="432" t="s">
        <v>874</v>
      </c>
      <c r="J101" s="432" t="s">
        <v>874</v>
      </c>
      <c r="K101" s="432" t="s">
        <v>874</v>
      </c>
      <c r="L101" s="259">
        <f>VLOOKUP(D101,'Plantilla publicacion (2)'!AP29:AQ52,2,0)</f>
        <v>2.4390243902439028</v>
      </c>
      <c r="M101" s="260">
        <f>VLOOKUP(D101,'Plantilla publicacion (2)'!AT29:$AU$33,2,0)</f>
        <v>4.4843049327354256</v>
      </c>
      <c r="N101"/>
    </row>
    <row r="102" spans="4:14" ht="15" x14ac:dyDescent="0.25">
      <c r="D102" s="431" t="s">
        <v>1150</v>
      </c>
      <c r="E102" s="432" t="s">
        <v>1150</v>
      </c>
      <c r="F102" s="432" t="s">
        <v>1150</v>
      </c>
      <c r="G102" s="432" t="s">
        <v>1150</v>
      </c>
      <c r="H102" s="432" t="s">
        <v>1150</v>
      </c>
      <c r="I102" s="432" t="s">
        <v>1150</v>
      </c>
      <c r="J102" s="432" t="s">
        <v>1150</v>
      </c>
      <c r="K102" s="432" t="s">
        <v>1150</v>
      </c>
      <c r="L102" s="259">
        <f>VLOOKUP(D102,'Plantilla publicacion (2)'!AP30:AQ53,2,0)</f>
        <v>4.2158536585365862</v>
      </c>
      <c r="M102" s="260">
        <f>VLOOKUP(D102,'Plantilla publicacion (2)'!AT30:$AU$33,2,0)</f>
        <v>4.1524663677130045</v>
      </c>
      <c r="N102"/>
    </row>
    <row r="103" spans="4:14" ht="15" x14ac:dyDescent="0.25">
      <c r="D103" s="431" t="s">
        <v>892</v>
      </c>
      <c r="E103" s="432" t="s">
        <v>892</v>
      </c>
      <c r="F103" s="432" t="s">
        <v>892</v>
      </c>
      <c r="G103" s="432" t="s">
        <v>892</v>
      </c>
      <c r="H103" s="432" t="s">
        <v>892</v>
      </c>
      <c r="I103" s="432" t="s">
        <v>892</v>
      </c>
      <c r="J103" s="432" t="s">
        <v>892</v>
      </c>
      <c r="K103" s="432" t="s">
        <v>892</v>
      </c>
      <c r="L103" s="259">
        <f>VLOOKUP(D103,'Plantilla publicacion (2)'!AP31:AQ54,2,0)</f>
        <v>2.4390243902439024</v>
      </c>
      <c r="M103" s="260">
        <f>VLOOKUP(D103,'Plantilla publicacion (2)'!AT31:$AU$33,2,0)</f>
        <v>4.4843049327354256</v>
      </c>
      <c r="N103"/>
    </row>
    <row r="104" spans="4:14" ht="15" x14ac:dyDescent="0.25">
      <c r="D104" s="431" t="s">
        <v>908</v>
      </c>
      <c r="E104" s="432" t="s">
        <v>908</v>
      </c>
      <c r="F104" s="432" t="s">
        <v>908</v>
      </c>
      <c r="G104" s="432" t="s">
        <v>908</v>
      </c>
      <c r="H104" s="432" t="s">
        <v>908</v>
      </c>
      <c r="I104" s="432" t="s">
        <v>908</v>
      </c>
      <c r="J104" s="432" t="s">
        <v>908</v>
      </c>
      <c r="K104" s="432" t="s">
        <v>908</v>
      </c>
      <c r="L104" s="259">
        <f>VLOOKUP(D104,'Plantilla publicacion (2)'!AP32:AQ55,2,0)</f>
        <v>4.5609756097560972</v>
      </c>
      <c r="M104" s="260">
        <f>VLOOKUP(D104,'Plantilla publicacion (2)'!AT32:$AU$33,2,0)</f>
        <v>2.4753363228699552</v>
      </c>
      <c r="N104"/>
    </row>
    <row r="105" spans="4:14" ht="15" x14ac:dyDescent="0.25">
      <c r="D105" s="431" t="s">
        <v>586</v>
      </c>
      <c r="E105" s="432" t="s">
        <v>586</v>
      </c>
      <c r="F105" s="432" t="s">
        <v>586</v>
      </c>
      <c r="G105" s="432" t="s">
        <v>586</v>
      </c>
      <c r="H105" s="432" t="s">
        <v>586</v>
      </c>
      <c r="I105" s="432" t="s">
        <v>586</v>
      </c>
      <c r="J105" s="432" t="s">
        <v>586</v>
      </c>
      <c r="K105" s="432" t="s">
        <v>586</v>
      </c>
      <c r="L105" s="259">
        <f>VLOOKUP(D105,'Plantilla publicacion (2)'!AP33:AQ56,2,0)</f>
        <v>4.4682926829268297</v>
      </c>
      <c r="M105" s="260">
        <f>VLOOKUP(D105,'Plantilla publicacion (2)'!AT33:$AU$33,2,0)</f>
        <v>3.4663677130044848</v>
      </c>
      <c r="N105"/>
    </row>
    <row r="106" spans="4:14" ht="15" x14ac:dyDescent="0.25">
      <c r="D106" s="433" t="s">
        <v>1444</v>
      </c>
      <c r="E106" s="434"/>
      <c r="F106" s="434"/>
      <c r="G106" s="434"/>
      <c r="H106" s="434"/>
      <c r="I106" s="434"/>
      <c r="J106" s="434"/>
      <c r="K106" s="434"/>
      <c r="L106" s="261">
        <f>+L107</f>
        <v>40</v>
      </c>
      <c r="M106" s="262">
        <f>+M107</f>
        <v>0</v>
      </c>
      <c r="N106"/>
    </row>
    <row r="107" spans="4:14" ht="15" x14ac:dyDescent="0.25">
      <c r="D107" s="431" t="s">
        <v>1057</v>
      </c>
      <c r="E107" s="432"/>
      <c r="F107" s="432"/>
      <c r="G107" s="432"/>
      <c r="H107" s="432"/>
      <c r="I107" s="432"/>
      <c r="J107" s="432"/>
      <c r="K107" s="432"/>
      <c r="L107" s="259">
        <f>VLOOKUP(D107,'Plantilla publicacion (2)'!AP52:AQ52,2,0)</f>
        <v>40</v>
      </c>
      <c r="M107" s="260">
        <f>VLOOKUP(D107,'Plantilla publicacion (2)'!AT9:AU9,2,0)</f>
        <v>0</v>
      </c>
    </row>
    <row r="108" spans="4:14" ht="15" x14ac:dyDescent="0.25">
      <c r="D108" s="433" t="s">
        <v>1446</v>
      </c>
      <c r="E108" s="434"/>
      <c r="F108" s="434"/>
      <c r="G108" s="434"/>
      <c r="H108" s="434"/>
      <c r="I108" s="434"/>
      <c r="J108" s="434"/>
      <c r="K108" s="434"/>
      <c r="L108" s="261">
        <f>SUM(L109:L110)</f>
        <v>99.6</v>
      </c>
      <c r="M108" s="262">
        <f>SUM(M109:M110)</f>
        <v>92</v>
      </c>
    </row>
    <row r="109" spans="4:14" ht="15" x14ac:dyDescent="0.25">
      <c r="D109" s="431" t="s">
        <v>1366</v>
      </c>
      <c r="E109" s="432" t="s">
        <v>1366</v>
      </c>
      <c r="F109" s="432" t="s">
        <v>1366</v>
      </c>
      <c r="G109" s="432" t="s">
        <v>1366</v>
      </c>
      <c r="H109" s="432" t="s">
        <v>1366</v>
      </c>
      <c r="I109" s="432" t="s">
        <v>1366</v>
      </c>
      <c r="J109" s="432" t="s">
        <v>1366</v>
      </c>
      <c r="K109" s="432" t="s">
        <v>1366</v>
      </c>
      <c r="L109" s="259">
        <f>VLOOKUP(D109,'Plantilla publicacion (2)'!$AP$83:$AQ$84,2,0)</f>
        <v>59.6</v>
      </c>
      <c r="M109" s="260">
        <f>VLOOKUP(D109,'Plantilla publicacion (2)'!AT40:$AU$41,2,0)</f>
        <v>75.333333333333329</v>
      </c>
    </row>
    <row r="110" spans="4:14" ht="15" x14ac:dyDescent="0.25">
      <c r="D110" s="431" t="s">
        <v>968</v>
      </c>
      <c r="E110" s="432" t="s">
        <v>968</v>
      </c>
      <c r="F110" s="432" t="s">
        <v>968</v>
      </c>
      <c r="G110" s="432" t="s">
        <v>968</v>
      </c>
      <c r="H110" s="432" t="s">
        <v>968</v>
      </c>
      <c r="I110" s="432" t="s">
        <v>968</v>
      </c>
      <c r="J110" s="432" t="s">
        <v>968</v>
      </c>
      <c r="K110" s="432" t="s">
        <v>968</v>
      </c>
      <c r="L110" s="259">
        <f>VLOOKUP(D110,'Plantilla publicacion (2)'!$AP$83:$AQ$84,2,0)</f>
        <v>40</v>
      </c>
      <c r="M110" s="260">
        <f>VLOOKUP(D110,'Plantilla publicacion (2)'!AT41:$AU$41,2,0)</f>
        <v>16.666666666666664</v>
      </c>
    </row>
    <row r="111" spans="4:14" ht="15" x14ac:dyDescent="0.25">
      <c r="D111" s="433" t="s">
        <v>1448</v>
      </c>
      <c r="E111" s="434"/>
      <c r="F111" s="434"/>
      <c r="G111" s="434"/>
      <c r="H111" s="434"/>
      <c r="I111" s="434"/>
      <c r="J111" s="434"/>
      <c r="K111" s="434"/>
      <c r="L111" s="261">
        <f>SUM(L112:L117)</f>
        <v>89.75545454545454</v>
      </c>
      <c r="M111" s="262">
        <f>SUM(M112:M117)</f>
        <v>50.947368421052637</v>
      </c>
    </row>
    <row r="112" spans="4:14" ht="15" x14ac:dyDescent="0.25">
      <c r="D112" s="431" t="s">
        <v>1104</v>
      </c>
      <c r="E112" s="432"/>
      <c r="F112" s="432"/>
      <c r="G112" s="432"/>
      <c r="H112" s="432"/>
      <c r="I112" s="432"/>
      <c r="J112" s="432"/>
      <c r="K112" s="432"/>
      <c r="L112" s="259">
        <f>VLOOKUP(D112,'Plantilla publicacion (2)'!AP77:AQ82,2,0)</f>
        <v>18.18181818181818</v>
      </c>
      <c r="M112" s="260">
        <f>VLOOKUP(D112,'Plantilla publicacion (2)'!$AT$34:$AU$39,2,0)</f>
        <v>18.421052631578949</v>
      </c>
    </row>
    <row r="113" spans="4:13" ht="15" x14ac:dyDescent="0.25">
      <c r="D113" s="431" t="s">
        <v>736</v>
      </c>
      <c r="E113" s="432"/>
      <c r="F113" s="432"/>
      <c r="G113" s="432"/>
      <c r="H113" s="432"/>
      <c r="I113" s="432"/>
      <c r="J113" s="432"/>
      <c r="K113" s="432"/>
      <c r="L113" s="259">
        <f>VLOOKUP(D113,'Plantilla publicacion (2)'!AP78:AQ83,2,0)</f>
        <v>9.0909090909090899</v>
      </c>
      <c r="M113" s="260">
        <f>VLOOKUP(D113,'Plantilla publicacion (2)'!$AT$34:$AU$39,2,0)</f>
        <v>2.6315789473684212</v>
      </c>
    </row>
    <row r="114" spans="4:13" ht="15" x14ac:dyDescent="0.25">
      <c r="D114" s="431" t="s">
        <v>1249</v>
      </c>
      <c r="E114" s="432"/>
      <c r="F114" s="432"/>
      <c r="G114" s="432"/>
      <c r="H114" s="432"/>
      <c r="I114" s="432"/>
      <c r="J114" s="432"/>
      <c r="K114" s="432"/>
      <c r="L114" s="259">
        <f>VLOOKUP(D114,'Plantilla publicacion (2)'!AP79:AQ84,2,0)</f>
        <v>9.0909090909090899</v>
      </c>
      <c r="M114" s="260">
        <f>VLOOKUP(D114,'Plantilla publicacion (2)'!$AT$34:$AU$39,2,0)</f>
        <v>10.526315789473685</v>
      </c>
    </row>
    <row r="115" spans="4:13" ht="15" x14ac:dyDescent="0.25">
      <c r="D115" s="431" t="s">
        <v>1241</v>
      </c>
      <c r="E115" s="432"/>
      <c r="F115" s="432"/>
      <c r="G115" s="432"/>
      <c r="H115" s="432"/>
      <c r="I115" s="432"/>
      <c r="J115" s="432"/>
      <c r="K115" s="432"/>
      <c r="L115" s="259">
        <f>VLOOKUP(D115,'Plantilla publicacion (2)'!AP80:AQ85,2,0)</f>
        <v>9.0909090909090899</v>
      </c>
      <c r="M115" s="260">
        <f>VLOOKUP(D115,'Plantilla publicacion (2)'!$AT$34:$AU$39,2,0)</f>
        <v>10.526315789473685</v>
      </c>
    </row>
    <row r="116" spans="4:13" ht="15" x14ac:dyDescent="0.25">
      <c r="D116" s="431" t="s">
        <v>788</v>
      </c>
      <c r="E116" s="432"/>
      <c r="F116" s="432"/>
      <c r="G116" s="432"/>
      <c r="H116" s="432"/>
      <c r="I116" s="432"/>
      <c r="J116" s="432"/>
      <c r="K116" s="432"/>
      <c r="L116" s="259">
        <f>VLOOKUP(D116,'Plantilla publicacion (2)'!AP81:AQ86,2,0)</f>
        <v>35.209999999999994</v>
      </c>
      <c r="M116" s="260">
        <f>VLOOKUP(D116,'Plantilla publicacion (2)'!$AT$34:$AU$39,2,0)</f>
        <v>3.5789473684210531</v>
      </c>
    </row>
    <row r="117" spans="4:13" ht="15" x14ac:dyDescent="0.25">
      <c r="D117" s="431" t="s">
        <v>834</v>
      </c>
      <c r="E117" s="432"/>
      <c r="F117" s="432"/>
      <c r="G117" s="432"/>
      <c r="H117" s="432"/>
      <c r="I117" s="432"/>
      <c r="J117" s="432"/>
      <c r="K117" s="432"/>
      <c r="L117" s="259">
        <f>VLOOKUP(D117,'Plantilla publicacion (2)'!AP82:AQ87,2,0)</f>
        <v>9.0909090909090917</v>
      </c>
      <c r="M117" s="260">
        <f>VLOOKUP(D117,'Plantilla publicacion (2)'!$AT$34:$AU$39,2,0)</f>
        <v>5.2631578947368425</v>
      </c>
    </row>
    <row r="118" spans="4:13" ht="15" x14ac:dyDescent="0.25">
      <c r="D118" s="433" t="s">
        <v>2655</v>
      </c>
      <c r="E118" s="434"/>
      <c r="F118" s="434"/>
      <c r="G118" s="434"/>
      <c r="H118" s="434"/>
      <c r="I118" s="434"/>
      <c r="J118" s="434"/>
      <c r="K118" s="434"/>
      <c r="L118" s="261">
        <f>+L119</f>
        <v>90.533333333333346</v>
      </c>
      <c r="M118" s="262">
        <f>+M119</f>
        <v>50</v>
      </c>
    </row>
    <row r="119" spans="4:13" ht="15.75" thickBot="1" x14ac:dyDescent="0.3">
      <c r="D119" s="429" t="s">
        <v>490</v>
      </c>
      <c r="E119" s="430" t="s">
        <v>1894</v>
      </c>
      <c r="F119" s="430"/>
      <c r="G119" s="430"/>
      <c r="H119" s="430"/>
      <c r="I119" s="430"/>
      <c r="J119" s="430"/>
      <c r="K119" s="430"/>
      <c r="L119" s="263">
        <f>VLOOKUP(D119,'Plantilla publicacion (2)'!$AP$5:$AQ$43,2,0)</f>
        <v>90.533333333333346</v>
      </c>
      <c r="M119" s="264">
        <f>VLOOKUP(RANKIG!D119,'Plantilla publicacion (2)'!AT5:AU5,2,0)</f>
        <v>50</v>
      </c>
    </row>
    <row r="121" spans="4:13" ht="15" x14ac:dyDescent="0.25">
      <c r="D121" s="265" t="s">
        <v>2656</v>
      </c>
    </row>
  </sheetData>
  <autoFilter ref="G15:J56" xr:uid="{922DD864-F32D-4BF4-B3EA-A3734C440235}"/>
  <mergeCells count="109">
    <mergeCell ref="L13:N13"/>
    <mergeCell ref="G14:H14"/>
    <mergeCell ref="I14:J14"/>
    <mergeCell ref="L14:N14"/>
    <mergeCell ref="D15:F15"/>
    <mergeCell ref="D16:F16"/>
    <mergeCell ref="D17:F17"/>
    <mergeCell ref="D18:F18"/>
    <mergeCell ref="D45:F45"/>
    <mergeCell ref="K14:K15"/>
    <mergeCell ref="D46:F46"/>
    <mergeCell ref="D47:F47"/>
    <mergeCell ref="D48:F48"/>
    <mergeCell ref="D43:F43"/>
    <mergeCell ref="D44:F44"/>
    <mergeCell ref="D33:F33"/>
    <mergeCell ref="D34:F34"/>
    <mergeCell ref="D35:F35"/>
    <mergeCell ref="D36:F36"/>
    <mergeCell ref="D38:F38"/>
    <mergeCell ref="D39:F39"/>
    <mergeCell ref="D40:F40"/>
    <mergeCell ref="D41:F41"/>
    <mergeCell ref="D42:F42"/>
    <mergeCell ref="C3:N3"/>
    <mergeCell ref="H4:N4"/>
    <mergeCell ref="E6:G6"/>
    <mergeCell ref="E7:G7"/>
    <mergeCell ref="E8:G8"/>
    <mergeCell ref="E9:G9"/>
    <mergeCell ref="C11:N11"/>
    <mergeCell ref="C13:F14"/>
    <mergeCell ref="D37:F37"/>
    <mergeCell ref="D25:F25"/>
    <mergeCell ref="D26:F26"/>
    <mergeCell ref="D27:F27"/>
    <mergeCell ref="D28:F28"/>
    <mergeCell ref="D29:F29"/>
    <mergeCell ref="D30:F30"/>
    <mergeCell ref="D31:F31"/>
    <mergeCell ref="D32:F32"/>
    <mergeCell ref="D21:F21"/>
    <mergeCell ref="D22:F22"/>
    <mergeCell ref="D23:F23"/>
    <mergeCell ref="D24:F24"/>
    <mergeCell ref="D19:F19"/>
    <mergeCell ref="D20:F20"/>
    <mergeCell ref="G13:K13"/>
    <mergeCell ref="D62:K62"/>
    <mergeCell ref="D63:K63"/>
    <mergeCell ref="D64:K64"/>
    <mergeCell ref="D65:K65"/>
    <mergeCell ref="D66:K66"/>
    <mergeCell ref="D67:K67"/>
    <mergeCell ref="D49:F49"/>
    <mergeCell ref="D50:F50"/>
    <mergeCell ref="D51:F51"/>
    <mergeCell ref="C59:N59"/>
    <mergeCell ref="D61:K61"/>
    <mergeCell ref="C52:F52"/>
    <mergeCell ref="D77:K77"/>
    <mergeCell ref="D78:K78"/>
    <mergeCell ref="D79:K79"/>
    <mergeCell ref="D80:K80"/>
    <mergeCell ref="D81:K81"/>
    <mergeCell ref="D82:K82"/>
    <mergeCell ref="D68:K68"/>
    <mergeCell ref="C71:N71"/>
    <mergeCell ref="D73:K73"/>
    <mergeCell ref="D74:K74"/>
    <mergeCell ref="D75:K75"/>
    <mergeCell ref="D76:K76"/>
    <mergeCell ref="D89:K89"/>
    <mergeCell ref="D90:K90"/>
    <mergeCell ref="D91:K91"/>
    <mergeCell ref="D92:K92"/>
    <mergeCell ref="D93:K93"/>
    <mergeCell ref="D94:K94"/>
    <mergeCell ref="D83:K83"/>
    <mergeCell ref="D84:K84"/>
    <mergeCell ref="D85:K85"/>
    <mergeCell ref="D86:K86"/>
    <mergeCell ref="D87:K87"/>
    <mergeCell ref="D88:K88"/>
    <mergeCell ref="D101:K101"/>
    <mergeCell ref="D102:K102"/>
    <mergeCell ref="D103:K103"/>
    <mergeCell ref="D104:K104"/>
    <mergeCell ref="D105:K105"/>
    <mergeCell ref="D106:K106"/>
    <mergeCell ref="D95:K95"/>
    <mergeCell ref="D96:K96"/>
    <mergeCell ref="D97:K97"/>
    <mergeCell ref="D98:K98"/>
    <mergeCell ref="D99:K99"/>
    <mergeCell ref="D100:K100"/>
    <mergeCell ref="D119:K119"/>
    <mergeCell ref="D113:K113"/>
    <mergeCell ref="D114:K114"/>
    <mergeCell ref="D115:K115"/>
    <mergeCell ref="D116:K116"/>
    <mergeCell ref="D117:K117"/>
    <mergeCell ref="D118:K118"/>
    <mergeCell ref="D107:K107"/>
    <mergeCell ref="D108:K108"/>
    <mergeCell ref="D109:K109"/>
    <mergeCell ref="D110:K110"/>
    <mergeCell ref="D111:K111"/>
    <mergeCell ref="D112:K112"/>
  </mergeCells>
  <conditionalFormatting sqref="I16:J16">
    <cfRule type="cellIs" dxfId="3" priority="1" operator="between">
      <formula>0.9</formula>
      <formula>1</formula>
    </cfRule>
    <cfRule type="cellIs" dxfId="2" priority="2" operator="between">
      <formula>0.8</formula>
      <formula>0.899</formula>
    </cfRule>
    <cfRule type="cellIs" dxfId="1" priority="3" operator="between">
      <formula>0</formula>
      <formula>0.799</formula>
    </cfRule>
  </conditionalFormatting>
  <dataValidations disablePrompts="1" count="1">
    <dataValidation operator="equal" allowBlank="1" showInputMessage="1" showErrorMessage="1" sqref="H4" xr:uid="{DA927B99-9D66-45E1-B99E-E0FDB808F675}">
      <formula1>0</formula1>
      <formula2>0</formula2>
    </dataValidation>
  </dataValidations>
  <pageMargins left="0.78749999999999998" right="0.78749999999999998" top="1.05277777777778" bottom="1.05277777777778" header="0.78749999999999998" footer="0.78749999999999998"/>
  <pageSetup orientation="portrait" useFirstPageNumber="1" horizontalDpi="300" verticalDpi="300"/>
  <headerFooter>
    <oddHeader>&amp;C&amp;"Times New Roman,Regular"&amp;12&amp;A</oddHeader>
    <oddFooter>&amp;C&amp;"Times New Roman,Regular"&amp;12Page &amp;P</oddFooter>
  </headerFooter>
  <ignoredErrors>
    <ignoredError sqref="L77" formula="1"/>
  </ignoredErrors>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ACDCF-5FE5-46F4-898C-982FB2B03759}">
  <dimension ref="B1:V78"/>
  <sheetViews>
    <sheetView view="pageBreakPreview" topLeftCell="A2" zoomScale="60" zoomScaleNormal="100" workbookViewId="0">
      <selection activeCell="D10" sqref="D10"/>
    </sheetView>
  </sheetViews>
  <sheetFormatPr baseColWidth="10" defaultRowHeight="15" x14ac:dyDescent="0.25"/>
  <cols>
    <col min="1" max="1" width="4.140625" customWidth="1"/>
    <col min="2" max="2" width="54.42578125" customWidth="1"/>
    <col min="3" max="6" width="39.42578125" customWidth="1"/>
    <col min="7" max="7" width="28.28515625" customWidth="1"/>
    <col min="8" max="8" width="6.7109375" customWidth="1"/>
    <col min="9" max="9" width="11.42578125" style="3"/>
    <col min="10" max="10" width="57.5703125" style="3" customWidth="1"/>
    <col min="11" max="11" width="5.42578125" customWidth="1"/>
    <col min="13" max="13" width="51.28515625" customWidth="1"/>
    <col min="14" max="14" width="5.7109375" customWidth="1"/>
    <col min="16" max="16" width="56.42578125" customWidth="1"/>
    <col min="17" max="17" width="5" customWidth="1"/>
    <col min="18" max="18" width="19" customWidth="1"/>
    <col min="19" max="19" width="85.7109375" customWidth="1"/>
    <col min="20" max="20" width="4.5703125" customWidth="1"/>
    <col min="21" max="21" width="37" style="36" customWidth="1"/>
    <col min="22" max="22" width="92.42578125" style="61" customWidth="1"/>
  </cols>
  <sheetData>
    <row r="1" spans="2:22" ht="95.25" customHeight="1" x14ac:dyDescent="0.25">
      <c r="B1" s="118" t="s">
        <v>1740</v>
      </c>
    </row>
    <row r="2" spans="2:22" ht="75" x14ac:dyDescent="0.25">
      <c r="B2" s="81" t="s">
        <v>1504</v>
      </c>
      <c r="C2" s="82" t="s">
        <v>1568</v>
      </c>
      <c r="I2" s="81" t="s">
        <v>1506</v>
      </c>
      <c r="J2" s="83" t="s">
        <v>1569</v>
      </c>
      <c r="V2" s="36"/>
    </row>
    <row r="3" spans="2:22" x14ac:dyDescent="0.25">
      <c r="V3" s="36"/>
    </row>
    <row r="4" spans="2:22" ht="30" x14ac:dyDescent="0.25">
      <c r="B4" s="469" t="s">
        <v>1570</v>
      </c>
      <c r="C4" s="470" t="s">
        <v>1571</v>
      </c>
      <c r="D4" s="471"/>
      <c r="E4" s="471"/>
      <c r="F4" s="472"/>
      <c r="G4" s="84" t="s">
        <v>1572</v>
      </c>
      <c r="V4" s="94"/>
    </row>
    <row r="5" spans="2:22" ht="30" x14ac:dyDescent="0.25">
      <c r="B5" s="469"/>
      <c r="C5" s="85" t="s">
        <v>1573</v>
      </c>
      <c r="D5" s="85" t="s">
        <v>1574</v>
      </c>
      <c r="E5" s="85" t="s">
        <v>1575</v>
      </c>
      <c r="F5" s="85" t="s">
        <v>1576</v>
      </c>
      <c r="G5" s="86" t="s">
        <v>1577</v>
      </c>
      <c r="I5" s="84" t="s">
        <v>1578</v>
      </c>
      <c r="J5" s="87" t="s">
        <v>1579</v>
      </c>
      <c r="L5" s="84" t="s">
        <v>1636</v>
      </c>
      <c r="M5" s="87" t="s">
        <v>1637</v>
      </c>
      <c r="O5" s="84" t="s">
        <v>1681</v>
      </c>
      <c r="P5" s="87" t="s">
        <v>1682</v>
      </c>
      <c r="R5" s="84" t="s">
        <v>1713</v>
      </c>
      <c r="S5" s="87" t="s">
        <v>1714</v>
      </c>
      <c r="U5" s="92" t="s">
        <v>1727</v>
      </c>
      <c r="V5" s="92" t="s">
        <v>1728</v>
      </c>
    </row>
    <row r="6" spans="2:22" ht="57" x14ac:dyDescent="0.25">
      <c r="B6" s="88" t="s">
        <v>1491</v>
      </c>
      <c r="C6" s="88" t="s">
        <v>1580</v>
      </c>
      <c r="D6" s="88" t="s">
        <v>1581</v>
      </c>
      <c r="E6" s="88" t="s">
        <v>1582</v>
      </c>
      <c r="F6" s="88" t="s">
        <v>1583</v>
      </c>
      <c r="G6" s="88" t="s">
        <v>1584</v>
      </c>
      <c r="I6" s="89" t="s">
        <v>1585</v>
      </c>
      <c r="J6" s="89" t="s">
        <v>1586</v>
      </c>
      <c r="L6" s="89" t="s">
        <v>1638</v>
      </c>
      <c r="M6" s="89" t="s">
        <v>1639</v>
      </c>
      <c r="O6" s="89" t="s">
        <v>1683</v>
      </c>
      <c r="P6" s="89" t="s">
        <v>1653</v>
      </c>
      <c r="R6" s="89" t="s">
        <v>1715</v>
      </c>
      <c r="S6" s="89" t="s">
        <v>1716</v>
      </c>
      <c r="U6" s="93" t="s">
        <v>31</v>
      </c>
      <c r="V6" s="66" t="s">
        <v>1721</v>
      </c>
    </row>
    <row r="7" spans="2:22" ht="60" x14ac:dyDescent="0.25">
      <c r="B7" s="88" t="s">
        <v>1587</v>
      </c>
      <c r="C7" s="88" t="s">
        <v>1580</v>
      </c>
      <c r="D7" s="88" t="s">
        <v>1588</v>
      </c>
      <c r="E7" s="88" t="s">
        <v>1589</v>
      </c>
      <c r="F7" s="88" t="s">
        <v>1590</v>
      </c>
      <c r="G7" s="88" t="s">
        <v>1584</v>
      </c>
      <c r="I7" s="89" t="s">
        <v>1591</v>
      </c>
      <c r="J7" s="89" t="s">
        <v>1592</v>
      </c>
      <c r="L7" s="89" t="s">
        <v>1640</v>
      </c>
      <c r="M7" s="89" t="s">
        <v>1641</v>
      </c>
      <c r="O7" s="89" t="s">
        <v>1684</v>
      </c>
      <c r="P7" s="89" t="s">
        <v>1655</v>
      </c>
      <c r="R7" s="89" t="s">
        <v>1717</v>
      </c>
      <c r="S7" s="89" t="s">
        <v>1718</v>
      </c>
      <c r="U7" s="93" t="s">
        <v>34</v>
      </c>
      <c r="V7" s="66" t="s">
        <v>1722</v>
      </c>
    </row>
    <row r="8" spans="2:22" ht="71.25" x14ac:dyDescent="0.25">
      <c r="B8" s="88" t="s">
        <v>1593</v>
      </c>
      <c r="C8" s="88" t="s">
        <v>1594</v>
      </c>
      <c r="D8" s="88" t="s">
        <v>1595</v>
      </c>
      <c r="E8" s="88" t="s">
        <v>1596</v>
      </c>
      <c r="F8" s="88" t="s">
        <v>1597</v>
      </c>
      <c r="G8" s="88" t="s">
        <v>1584</v>
      </c>
      <c r="I8" s="89" t="s">
        <v>1598</v>
      </c>
      <c r="J8" s="89" t="s">
        <v>1599</v>
      </c>
      <c r="L8" s="89" t="s">
        <v>1642</v>
      </c>
      <c r="M8" s="89" t="s">
        <v>1643</v>
      </c>
      <c r="O8" s="89" t="s">
        <v>1685</v>
      </c>
      <c r="P8" s="89" t="s">
        <v>1669</v>
      </c>
      <c r="U8" s="93" t="s">
        <v>23</v>
      </c>
      <c r="V8" s="66" t="s">
        <v>1723</v>
      </c>
    </row>
    <row r="9" spans="2:22" ht="71.25" x14ac:dyDescent="0.25">
      <c r="B9" s="88" t="s">
        <v>1600</v>
      </c>
      <c r="C9" s="88" t="s">
        <v>1594</v>
      </c>
      <c r="D9" s="88" t="s">
        <v>1595</v>
      </c>
      <c r="E9" s="88" t="s">
        <v>1596</v>
      </c>
      <c r="F9" s="88" t="s">
        <v>1601</v>
      </c>
      <c r="G9" s="88" t="s">
        <v>1602</v>
      </c>
      <c r="I9" s="89" t="s">
        <v>1603</v>
      </c>
      <c r="J9" s="89" t="s">
        <v>1604</v>
      </c>
      <c r="L9" s="89" t="s">
        <v>1644</v>
      </c>
      <c r="M9" s="89" t="s">
        <v>1645</v>
      </c>
      <c r="O9" s="89" t="s">
        <v>1686</v>
      </c>
      <c r="P9" s="89" t="s">
        <v>1679</v>
      </c>
      <c r="U9" s="93" t="s">
        <v>32</v>
      </c>
      <c r="V9" s="66" t="s">
        <v>1724</v>
      </c>
    </row>
    <row r="10" spans="2:22" ht="71.25" x14ac:dyDescent="0.25">
      <c r="B10" s="88" t="s">
        <v>1605</v>
      </c>
      <c r="C10" s="88" t="s">
        <v>1594</v>
      </c>
      <c r="D10" s="88" t="s">
        <v>1595</v>
      </c>
      <c r="E10" s="88" t="s">
        <v>1596</v>
      </c>
      <c r="F10" s="88" t="s">
        <v>1606</v>
      </c>
      <c r="G10" s="88" t="s">
        <v>1584</v>
      </c>
      <c r="I10" s="89" t="s">
        <v>1607</v>
      </c>
      <c r="J10" s="89" t="s">
        <v>1608</v>
      </c>
      <c r="L10" s="89" t="s">
        <v>1646</v>
      </c>
      <c r="M10" s="89" t="s">
        <v>1647</v>
      </c>
      <c r="O10" s="89" t="s">
        <v>1687</v>
      </c>
      <c r="P10" s="89" t="s">
        <v>1673</v>
      </c>
      <c r="U10" s="93" t="s">
        <v>29</v>
      </c>
      <c r="V10" s="66" t="s">
        <v>1724</v>
      </c>
    </row>
    <row r="11" spans="2:22" ht="71.25" x14ac:dyDescent="0.25">
      <c r="B11" s="88" t="s">
        <v>1609</v>
      </c>
      <c r="C11" s="88" t="s">
        <v>1594</v>
      </c>
      <c r="D11" s="88" t="s">
        <v>1595</v>
      </c>
      <c r="E11" s="88" t="s">
        <v>1596</v>
      </c>
      <c r="F11" s="88" t="s">
        <v>1606</v>
      </c>
      <c r="G11" s="88" t="s">
        <v>1610</v>
      </c>
      <c r="I11" s="89" t="s">
        <v>1611</v>
      </c>
      <c r="J11" s="89" t="s">
        <v>1612</v>
      </c>
      <c r="L11" s="89" t="s">
        <v>1648</v>
      </c>
      <c r="M11" s="89" t="s">
        <v>1649</v>
      </c>
      <c r="O11" s="89" t="s">
        <v>1688</v>
      </c>
      <c r="P11" s="89" t="s">
        <v>1671</v>
      </c>
      <c r="U11" s="93" t="s">
        <v>38</v>
      </c>
      <c r="V11" s="66" t="s">
        <v>1725</v>
      </c>
    </row>
    <row r="12" spans="2:22" ht="71.25" x14ac:dyDescent="0.25">
      <c r="B12" s="88" t="s">
        <v>1613</v>
      </c>
      <c r="C12" s="90" t="s">
        <v>1614</v>
      </c>
      <c r="D12" s="90" t="s">
        <v>1615</v>
      </c>
      <c r="E12" s="90" t="s">
        <v>1616</v>
      </c>
      <c r="F12" s="91" t="s">
        <v>1617</v>
      </c>
      <c r="G12" s="88" t="s">
        <v>1618</v>
      </c>
      <c r="I12" s="89" t="s">
        <v>1619</v>
      </c>
      <c r="J12" s="89" t="s">
        <v>1620</v>
      </c>
      <c r="L12" s="89" t="s">
        <v>1650</v>
      </c>
      <c r="M12" s="89" t="s">
        <v>1651</v>
      </c>
      <c r="O12" s="89" t="s">
        <v>1689</v>
      </c>
      <c r="P12" s="89" t="s">
        <v>1690</v>
      </c>
      <c r="U12" s="93" t="s">
        <v>22</v>
      </c>
      <c r="V12" s="66" t="s">
        <v>1719</v>
      </c>
    </row>
    <row r="13" spans="2:22" ht="71.25" x14ac:dyDescent="0.25">
      <c r="B13" s="88" t="s">
        <v>1621</v>
      </c>
      <c r="C13" s="88" t="s">
        <v>1614</v>
      </c>
      <c r="D13" s="88" t="s">
        <v>1615</v>
      </c>
      <c r="E13" s="88" t="s">
        <v>1616</v>
      </c>
      <c r="F13" s="88" t="s">
        <v>1617</v>
      </c>
      <c r="G13" s="88" t="s">
        <v>1610</v>
      </c>
      <c r="I13" s="89" t="s">
        <v>1622</v>
      </c>
      <c r="J13" s="89" t="s">
        <v>1623</v>
      </c>
      <c r="L13" s="89" t="s">
        <v>1652</v>
      </c>
      <c r="M13" s="89" t="s">
        <v>1653</v>
      </c>
      <c r="O13" s="89" t="s">
        <v>1691</v>
      </c>
      <c r="P13" s="89" t="s">
        <v>1692</v>
      </c>
      <c r="U13" s="93" t="s">
        <v>50</v>
      </c>
      <c r="V13" s="66" t="s">
        <v>1720</v>
      </c>
    </row>
    <row r="14" spans="2:22" ht="71.25" x14ac:dyDescent="0.25">
      <c r="B14" s="88" t="s">
        <v>1624</v>
      </c>
      <c r="C14" s="88" t="s">
        <v>1614</v>
      </c>
      <c r="D14" s="88" t="s">
        <v>1615</v>
      </c>
      <c r="E14" s="88" t="s">
        <v>1616</v>
      </c>
      <c r="F14" s="88" t="s">
        <v>1625</v>
      </c>
      <c r="G14" s="88" t="s">
        <v>1610</v>
      </c>
      <c r="I14" s="89" t="s">
        <v>1626</v>
      </c>
      <c r="J14" s="89" t="s">
        <v>1627</v>
      </c>
      <c r="L14" s="89" t="s">
        <v>1654</v>
      </c>
      <c r="M14" s="89" t="s">
        <v>1655</v>
      </c>
      <c r="O14" s="89" t="s">
        <v>1693</v>
      </c>
      <c r="P14" s="89" t="s">
        <v>1661</v>
      </c>
      <c r="U14" s="93" t="s">
        <v>287</v>
      </c>
      <c r="V14" s="66" t="s">
        <v>1726</v>
      </c>
    </row>
    <row r="15" spans="2:22" ht="45" x14ac:dyDescent="0.25">
      <c r="I15" s="89" t="s">
        <v>1628</v>
      </c>
      <c r="J15" s="89" t="s">
        <v>1629</v>
      </c>
      <c r="L15" s="89" t="s">
        <v>1656</v>
      </c>
      <c r="M15" s="89" t="s">
        <v>1657</v>
      </c>
      <c r="O15" s="89" t="s">
        <v>1694</v>
      </c>
      <c r="P15" s="89" t="s">
        <v>1675</v>
      </c>
      <c r="V15" s="36"/>
    </row>
    <row r="16" spans="2:22" ht="45" x14ac:dyDescent="0.25">
      <c r="I16" s="89" t="s">
        <v>1630</v>
      </c>
      <c r="J16" s="89" t="s">
        <v>1631</v>
      </c>
      <c r="L16" s="89" t="s">
        <v>1658</v>
      </c>
      <c r="M16" s="89" t="s">
        <v>1659</v>
      </c>
      <c r="O16" s="89" t="s">
        <v>1695</v>
      </c>
      <c r="P16" s="89" t="s">
        <v>1677</v>
      </c>
      <c r="V16" s="36"/>
    </row>
    <row r="17" spans="9:22" ht="45" x14ac:dyDescent="0.25">
      <c r="I17" s="89" t="s">
        <v>1632</v>
      </c>
      <c r="J17" s="89" t="s">
        <v>1633</v>
      </c>
      <c r="L17" s="89" t="s">
        <v>1660</v>
      </c>
      <c r="M17" s="89" t="s">
        <v>1661</v>
      </c>
      <c r="O17" s="89" t="s">
        <v>1696</v>
      </c>
      <c r="P17" s="89" t="s">
        <v>1659</v>
      </c>
      <c r="V17" s="36"/>
    </row>
    <row r="18" spans="9:22" ht="45" x14ac:dyDescent="0.25">
      <c r="I18" s="89" t="s">
        <v>1634</v>
      </c>
      <c r="J18" s="89" t="s">
        <v>1635</v>
      </c>
      <c r="L18" s="89" t="s">
        <v>1662</v>
      </c>
      <c r="M18" s="89" t="s">
        <v>1663</v>
      </c>
      <c r="O18" s="89" t="s">
        <v>1697</v>
      </c>
      <c r="P18" s="89" t="s">
        <v>1657</v>
      </c>
      <c r="V18" s="36"/>
    </row>
    <row r="19" spans="9:22" ht="30" x14ac:dyDescent="0.25">
      <c r="L19" s="89" t="s">
        <v>1664</v>
      </c>
      <c r="M19" s="89" t="s">
        <v>1665</v>
      </c>
      <c r="O19" s="89" t="s">
        <v>1698</v>
      </c>
      <c r="P19" s="89" t="s">
        <v>1667</v>
      </c>
      <c r="V19" s="36"/>
    </row>
    <row r="20" spans="9:22" ht="30" x14ac:dyDescent="0.25">
      <c r="L20" s="89" t="s">
        <v>1666</v>
      </c>
      <c r="M20" s="89" t="s">
        <v>1667</v>
      </c>
      <c r="O20" s="89" t="s">
        <v>1699</v>
      </c>
      <c r="P20" s="89" t="s">
        <v>1700</v>
      </c>
      <c r="V20" s="36"/>
    </row>
    <row r="21" spans="9:22" ht="45" x14ac:dyDescent="0.25">
      <c r="L21" s="89" t="s">
        <v>1668</v>
      </c>
      <c r="M21" s="89" t="s">
        <v>1669</v>
      </c>
      <c r="O21" s="89" t="s">
        <v>1701</v>
      </c>
      <c r="P21" s="89" t="s">
        <v>1643</v>
      </c>
      <c r="V21" s="36"/>
    </row>
    <row r="22" spans="9:22" ht="45" x14ac:dyDescent="0.25">
      <c r="L22" s="89" t="s">
        <v>1670</v>
      </c>
      <c r="M22" s="89" t="s">
        <v>1671</v>
      </c>
      <c r="O22" s="89" t="s">
        <v>1702</v>
      </c>
      <c r="P22" s="89" t="s">
        <v>1703</v>
      </c>
      <c r="V22" s="36"/>
    </row>
    <row r="23" spans="9:22" ht="45" x14ac:dyDescent="0.25">
      <c r="L23" s="89" t="s">
        <v>1672</v>
      </c>
      <c r="M23" s="89" t="s">
        <v>1673</v>
      </c>
      <c r="O23" s="89" t="s">
        <v>1704</v>
      </c>
      <c r="P23" s="89" t="s">
        <v>1705</v>
      </c>
      <c r="V23" s="36"/>
    </row>
    <row r="24" spans="9:22" ht="45" x14ac:dyDescent="0.25">
      <c r="L24" s="89" t="s">
        <v>1674</v>
      </c>
      <c r="M24" s="89" t="s">
        <v>1675</v>
      </c>
      <c r="O24" s="89" t="s">
        <v>1706</v>
      </c>
      <c r="P24" s="89" t="s">
        <v>1649</v>
      </c>
      <c r="V24" s="36"/>
    </row>
    <row r="25" spans="9:22" ht="30" x14ac:dyDescent="0.25">
      <c r="L25" s="89" t="s">
        <v>1676</v>
      </c>
      <c r="M25" s="89" t="s">
        <v>1677</v>
      </c>
      <c r="O25" s="89" t="s">
        <v>1707</v>
      </c>
      <c r="P25" s="89" t="s">
        <v>1647</v>
      </c>
      <c r="V25" s="36"/>
    </row>
    <row r="26" spans="9:22" ht="30" x14ac:dyDescent="0.25">
      <c r="L26" s="89" t="s">
        <v>1678</v>
      </c>
      <c r="M26" s="89" t="s">
        <v>1679</v>
      </c>
      <c r="O26" s="89" t="s">
        <v>1708</v>
      </c>
      <c r="P26" s="89" t="s">
        <v>1663</v>
      </c>
      <c r="V26" s="36"/>
    </row>
    <row r="27" spans="9:22" ht="120" x14ac:dyDescent="0.25">
      <c r="L27" s="89" t="s">
        <v>1664</v>
      </c>
      <c r="M27" s="89" t="s">
        <v>1680</v>
      </c>
      <c r="O27" s="89" t="s">
        <v>1709</v>
      </c>
      <c r="P27" s="89" t="s">
        <v>1710</v>
      </c>
      <c r="V27" s="36"/>
    </row>
    <row r="28" spans="9:22" ht="30" x14ac:dyDescent="0.25">
      <c r="L28" s="3"/>
      <c r="M28" s="3"/>
      <c r="O28" s="89" t="s">
        <v>1711</v>
      </c>
      <c r="P28" s="89" t="s">
        <v>1712</v>
      </c>
      <c r="V28" s="36"/>
    </row>
    <row r="29" spans="9:22" x14ac:dyDescent="0.25">
      <c r="L29" s="3"/>
      <c r="M29" s="3"/>
      <c r="O29" s="3"/>
      <c r="P29" s="3"/>
      <c r="V29" s="36"/>
    </row>
    <row r="30" spans="9:22" x14ac:dyDescent="0.25">
      <c r="V30" s="36"/>
    </row>
    <row r="31" spans="9:22" x14ac:dyDescent="0.25">
      <c r="V31" s="36"/>
    </row>
    <row r="32" spans="9:22" x14ac:dyDescent="0.25">
      <c r="V32" s="36"/>
    </row>
    <row r="33" spans="22:22" x14ac:dyDescent="0.25">
      <c r="V33" s="36"/>
    </row>
    <row r="34" spans="22:22" x14ac:dyDescent="0.25">
      <c r="V34" s="36"/>
    </row>
    <row r="35" spans="22:22" x14ac:dyDescent="0.25">
      <c r="V35" s="36"/>
    </row>
    <row r="36" spans="22:22" x14ac:dyDescent="0.25">
      <c r="V36" s="36"/>
    </row>
    <row r="37" spans="22:22" x14ac:dyDescent="0.25">
      <c r="V37" s="36"/>
    </row>
    <row r="38" spans="22:22" x14ac:dyDescent="0.25">
      <c r="V38" s="36"/>
    </row>
    <row r="39" spans="22:22" x14ac:dyDescent="0.25">
      <c r="V39" s="36"/>
    </row>
    <row r="40" spans="22:22" x14ac:dyDescent="0.25">
      <c r="V40" s="36"/>
    </row>
    <row r="41" spans="22:22" x14ac:dyDescent="0.25">
      <c r="V41" s="36"/>
    </row>
    <row r="42" spans="22:22" x14ac:dyDescent="0.25">
      <c r="V42" s="36"/>
    </row>
    <row r="43" spans="22:22" x14ac:dyDescent="0.25">
      <c r="V43" s="36"/>
    </row>
    <row r="44" spans="22:22" x14ac:dyDescent="0.25">
      <c r="V44" s="36"/>
    </row>
    <row r="45" spans="22:22" x14ac:dyDescent="0.25">
      <c r="V45" s="36"/>
    </row>
    <row r="46" spans="22:22" x14ac:dyDescent="0.25">
      <c r="V46" s="36"/>
    </row>
    <row r="47" spans="22:22" x14ac:dyDescent="0.25">
      <c r="V47" s="36"/>
    </row>
    <row r="48" spans="22:22" x14ac:dyDescent="0.25">
      <c r="V48" s="36"/>
    </row>
    <row r="49" spans="22:22" x14ac:dyDescent="0.25">
      <c r="V49" s="36"/>
    </row>
    <row r="50" spans="22:22" x14ac:dyDescent="0.25">
      <c r="V50" s="36"/>
    </row>
    <row r="51" spans="22:22" x14ac:dyDescent="0.25">
      <c r="V51" s="36"/>
    </row>
    <row r="52" spans="22:22" x14ac:dyDescent="0.25">
      <c r="V52" s="36"/>
    </row>
    <row r="53" spans="22:22" x14ac:dyDescent="0.25">
      <c r="V53" s="36"/>
    </row>
    <row r="54" spans="22:22" x14ac:dyDescent="0.25">
      <c r="V54" s="36"/>
    </row>
    <row r="55" spans="22:22" x14ac:dyDescent="0.25">
      <c r="V55" s="36"/>
    </row>
    <row r="56" spans="22:22" x14ac:dyDescent="0.25">
      <c r="V56" s="36"/>
    </row>
    <row r="57" spans="22:22" x14ac:dyDescent="0.25">
      <c r="V57" s="36"/>
    </row>
    <row r="58" spans="22:22" x14ac:dyDescent="0.25">
      <c r="V58" s="36"/>
    </row>
    <row r="59" spans="22:22" x14ac:dyDescent="0.25">
      <c r="V59" s="36"/>
    </row>
    <row r="60" spans="22:22" x14ac:dyDescent="0.25">
      <c r="V60" s="36"/>
    </row>
    <row r="61" spans="22:22" x14ac:dyDescent="0.25">
      <c r="V61" s="36"/>
    </row>
    <row r="62" spans="22:22" x14ac:dyDescent="0.25">
      <c r="V62" s="36"/>
    </row>
    <row r="63" spans="22:22" x14ac:dyDescent="0.25">
      <c r="V63" s="36"/>
    </row>
    <row r="64" spans="22:22" x14ac:dyDescent="0.25">
      <c r="V64" s="36"/>
    </row>
    <row r="65" spans="22:22" x14ac:dyDescent="0.25">
      <c r="V65" s="36"/>
    </row>
    <row r="66" spans="22:22" x14ac:dyDescent="0.25">
      <c r="V66" s="36"/>
    </row>
    <row r="67" spans="22:22" x14ac:dyDescent="0.25">
      <c r="V67" s="36"/>
    </row>
    <row r="68" spans="22:22" x14ac:dyDescent="0.25">
      <c r="V68" s="36"/>
    </row>
    <row r="69" spans="22:22" x14ac:dyDescent="0.25">
      <c r="V69" s="36"/>
    </row>
    <row r="70" spans="22:22" x14ac:dyDescent="0.25">
      <c r="V70" s="36"/>
    </row>
    <row r="71" spans="22:22" x14ac:dyDescent="0.25">
      <c r="V71" s="36"/>
    </row>
    <row r="72" spans="22:22" x14ac:dyDescent="0.25">
      <c r="V72" s="36"/>
    </row>
    <row r="73" spans="22:22" x14ac:dyDescent="0.25">
      <c r="V73" s="36"/>
    </row>
    <row r="74" spans="22:22" x14ac:dyDescent="0.25">
      <c r="V74" s="36"/>
    </row>
    <row r="75" spans="22:22" x14ac:dyDescent="0.25">
      <c r="V75" s="36"/>
    </row>
    <row r="76" spans="22:22" x14ac:dyDescent="0.25">
      <c r="V76" s="36"/>
    </row>
    <row r="77" spans="22:22" x14ac:dyDescent="0.25">
      <c r="V77" s="36"/>
    </row>
    <row r="78" spans="22:22" x14ac:dyDescent="0.25">
      <c r="V78" s="36"/>
    </row>
  </sheetData>
  <mergeCells count="2">
    <mergeCell ref="B4:B5"/>
    <mergeCell ref="C4:F4"/>
  </mergeCells>
  <pageMargins left="0.70866141732283472" right="0.70866141732283472" top="0.74803149606299213" bottom="0.74803149606299213" header="0.31496062992125984" footer="0.31496062992125984"/>
  <pageSetup scale="91" orientation="portrait" r:id="rId1"/>
  <rowBreaks count="1" manualBreakCount="1">
    <brk id="13"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59AC7-8C8B-4452-8801-33363C6A8222}">
  <sheetPr>
    <tabColor rgb="FFFF0000"/>
  </sheetPr>
  <dimension ref="A1:BP491"/>
  <sheetViews>
    <sheetView topLeftCell="AZ1" zoomScale="115" zoomScaleNormal="115" workbookViewId="0">
      <selection activeCell="BH1" sqref="BH1"/>
    </sheetView>
  </sheetViews>
  <sheetFormatPr baseColWidth="10" defaultColWidth="9.140625" defaultRowHeight="15" x14ac:dyDescent="0.25"/>
  <cols>
    <col min="1" max="1" width="8.28515625" style="30" bestFit="1" customWidth="1"/>
    <col min="2" max="2" width="22.7109375" style="30" customWidth="1"/>
    <col min="3" max="4" width="24.42578125" style="30" customWidth="1"/>
    <col min="5" max="5" width="47.42578125" style="30" customWidth="1"/>
    <col min="6" max="6" width="42.7109375" style="30" customWidth="1"/>
    <col min="7" max="7" width="18.7109375" style="30" customWidth="1"/>
    <col min="8" max="8" width="47.28515625" style="30" customWidth="1"/>
    <col min="9" max="9" width="12.42578125" style="30" customWidth="1"/>
    <col min="10" max="10" width="15.5703125" style="30" customWidth="1"/>
    <col min="11" max="11" width="13.42578125" style="158" customWidth="1"/>
    <col min="12" max="12" width="16.5703125" style="158" customWidth="1"/>
    <col min="13" max="13" width="61.85546875" style="30" customWidth="1"/>
    <col min="14" max="15" width="17.5703125" style="30" customWidth="1"/>
    <col min="16" max="16" width="30.85546875" style="30" customWidth="1"/>
    <col min="17" max="17" width="48.28515625" style="30" customWidth="1"/>
    <col min="18" max="18" width="9.140625" style="30"/>
    <col min="19" max="19" width="23.28515625" style="30" customWidth="1"/>
    <col min="20" max="20" width="35.7109375" style="30" customWidth="1"/>
    <col min="21" max="21" width="46.140625" style="30" customWidth="1"/>
    <col min="22" max="22" width="12.28515625" style="30" customWidth="1"/>
    <col min="23" max="23" width="15.7109375" style="30" customWidth="1"/>
    <col min="24" max="24" width="15.85546875" style="30" customWidth="1"/>
    <col min="25" max="25" width="19.5703125" style="30" customWidth="1"/>
    <col min="26" max="26" width="14.140625" style="30" customWidth="1"/>
    <col min="27" max="27" width="20.140625" style="30" customWidth="1"/>
    <col min="28" max="30" width="9.140625" style="30"/>
    <col min="31" max="31" width="50.28515625" style="30" bestFit="1" customWidth="1"/>
    <col min="32" max="32" width="25.85546875" style="30" bestFit="1" customWidth="1"/>
    <col min="33" max="34" width="11.28515625" style="30" customWidth="1"/>
    <col min="35" max="35" width="9.140625" style="30"/>
    <col min="36" max="36" width="50.28515625" style="30" bestFit="1" customWidth="1"/>
    <col min="37" max="37" width="25.85546875" style="30" bestFit="1" customWidth="1"/>
    <col min="38" max="40" width="9.140625" style="30"/>
    <col min="41" max="42" width="44" style="30" customWidth="1"/>
    <col min="43" max="43" width="13.42578125" style="30" bestFit="1" customWidth="1"/>
    <col min="44" max="44" width="9.140625" style="30"/>
    <col min="45" max="46" width="44" style="30" customWidth="1"/>
    <col min="47" max="47" width="13.42578125" style="30" bestFit="1" customWidth="1"/>
    <col min="48" max="48" width="9.140625" style="30"/>
    <col min="49" max="49" width="12.5703125" style="30" bestFit="1" customWidth="1"/>
    <col min="50" max="50" width="22.7109375" style="30" bestFit="1" customWidth="1"/>
    <col min="51" max="51" width="24.42578125" style="30" bestFit="1" customWidth="1"/>
    <col min="52" max="52" width="10.140625" style="30" customWidth="1"/>
    <col min="54" max="54" width="21.5703125" style="30" bestFit="1" customWidth="1"/>
    <col min="55" max="55" width="20.42578125" style="30" bestFit="1" customWidth="1"/>
    <col min="56" max="56" width="4" style="30" customWidth="1"/>
    <col min="57" max="57" width="12.5703125" style="30" bestFit="1" customWidth="1"/>
    <col min="58" max="58" width="22.7109375" style="30" bestFit="1" customWidth="1"/>
    <col min="59" max="59" width="24.42578125" style="30" bestFit="1" customWidth="1"/>
    <col min="60" max="60" width="16.85546875" style="30" customWidth="1"/>
    <col min="61" max="61" width="24.42578125" style="30" bestFit="1" customWidth="1"/>
    <col min="62" max="62" width="17.7109375" style="30" bestFit="1" customWidth="1"/>
    <col min="63" max="63" width="14.85546875" style="30" customWidth="1"/>
    <col min="64" max="64" width="21.5703125" style="30" bestFit="1" customWidth="1"/>
    <col min="65" max="65" width="17.7109375" style="30" bestFit="1" customWidth="1"/>
    <col min="66" max="66" width="4.42578125" style="30" customWidth="1"/>
    <col min="67" max="67" width="21.5703125" style="30" bestFit="1" customWidth="1"/>
    <col min="68" max="68" width="13.42578125" style="30" bestFit="1" customWidth="1"/>
    <col min="69" max="16384" width="9.140625" style="30"/>
  </cols>
  <sheetData>
    <row r="1" spans="1:68" ht="15.75" thickBot="1" x14ac:dyDescent="0.3">
      <c r="A1" s="30">
        <v>1</v>
      </c>
      <c r="B1" s="30">
        <v>2</v>
      </c>
      <c r="C1" s="30">
        <v>3</v>
      </c>
      <c r="D1" s="30">
        <v>4</v>
      </c>
      <c r="E1" s="30">
        <v>5</v>
      </c>
      <c r="F1" s="30">
        <v>6</v>
      </c>
      <c r="G1" s="30">
        <v>7</v>
      </c>
      <c r="H1" s="30">
        <v>8</v>
      </c>
      <c r="I1" s="30">
        <v>9</v>
      </c>
      <c r="J1" s="30">
        <v>10</v>
      </c>
      <c r="K1" s="158">
        <v>11</v>
      </c>
      <c r="L1" s="158">
        <v>12</v>
      </c>
      <c r="M1" s="30">
        <v>13</v>
      </c>
      <c r="N1" s="30">
        <v>14</v>
      </c>
      <c r="O1" s="30">
        <v>15</v>
      </c>
      <c r="P1" s="30">
        <v>16</v>
      </c>
      <c r="Q1" s="30">
        <v>17</v>
      </c>
      <c r="AE1" s="267" t="s">
        <v>1893</v>
      </c>
      <c r="AF1" t="s">
        <v>460</v>
      </c>
      <c r="AG1"/>
      <c r="AH1"/>
      <c r="AJ1" s="267" t="s">
        <v>1893</v>
      </c>
      <c r="AK1" t="s">
        <v>467</v>
      </c>
      <c r="AO1" s="267" t="s">
        <v>1893</v>
      </c>
      <c r="AP1" t="s">
        <v>467</v>
      </c>
      <c r="AS1" s="267" t="s">
        <v>1893</v>
      </c>
      <c r="AT1" t="s">
        <v>460</v>
      </c>
    </row>
    <row r="2" spans="1:68" ht="18.75" customHeight="1" x14ac:dyDescent="0.25">
      <c r="A2" s="72" t="s">
        <v>452</v>
      </c>
      <c r="B2" s="73"/>
      <c r="C2" s="80" t="s">
        <v>1511</v>
      </c>
      <c r="D2" s="80" t="s">
        <v>1729</v>
      </c>
      <c r="E2" s="80" t="s">
        <v>1730</v>
      </c>
      <c r="F2" s="80" t="s">
        <v>0</v>
      </c>
      <c r="G2" s="74" t="s">
        <v>1</v>
      </c>
      <c r="H2" s="74" t="s">
        <v>2</v>
      </c>
      <c r="I2" s="74" t="s">
        <v>3</v>
      </c>
      <c r="J2" s="74" t="s">
        <v>4</v>
      </c>
      <c r="K2" s="75" t="s">
        <v>5</v>
      </c>
      <c r="L2" s="75" t="s">
        <v>6</v>
      </c>
      <c r="M2" s="76" t="s">
        <v>7</v>
      </c>
      <c r="N2" s="80" t="s">
        <v>1432</v>
      </c>
      <c r="O2" s="80" t="s">
        <v>1486</v>
      </c>
      <c r="P2" s="80" t="s">
        <v>1484</v>
      </c>
      <c r="Q2" s="80" t="s">
        <v>1504</v>
      </c>
      <c r="R2" s="30" t="s">
        <v>1894</v>
      </c>
      <c r="S2" s="72" t="s">
        <v>452</v>
      </c>
      <c r="T2" s="30" t="s">
        <v>1893</v>
      </c>
      <c r="U2" s="80" t="s">
        <v>1511</v>
      </c>
      <c r="V2" s="30" t="s">
        <v>1748</v>
      </c>
      <c r="W2" s="30" t="s">
        <v>1749</v>
      </c>
      <c r="X2" s="30" t="s">
        <v>1750</v>
      </c>
      <c r="Y2" s="30" t="s">
        <v>1751</v>
      </c>
      <c r="Z2" s="30" t="s">
        <v>1806</v>
      </c>
      <c r="AA2" s="30" t="s">
        <v>1895</v>
      </c>
      <c r="AE2"/>
      <c r="AF2"/>
      <c r="AG2"/>
      <c r="AH2"/>
      <c r="AI2"/>
      <c r="AJ2"/>
      <c r="AK2"/>
      <c r="AL2"/>
      <c r="AM2"/>
      <c r="AW2" s="482" t="s">
        <v>3233</v>
      </c>
      <c r="AX2" s="482"/>
      <c r="AY2" s="482"/>
      <c r="AZ2" s="481"/>
      <c r="BB2" s="482" t="s">
        <v>3234</v>
      </c>
      <c r="BC2" s="482"/>
      <c r="BD2" s="483"/>
      <c r="BE2" s="482" t="s">
        <v>3236</v>
      </c>
      <c r="BF2" s="482"/>
      <c r="BG2" s="482"/>
      <c r="BH2" s="483"/>
      <c r="BI2" s="482" t="s">
        <v>3237</v>
      </c>
      <c r="BJ2" s="482"/>
      <c r="BL2" s="483" t="s">
        <v>3238</v>
      </c>
      <c r="BM2" s="483"/>
      <c r="BO2" s="483" t="s">
        <v>3239</v>
      </c>
      <c r="BP2" s="483"/>
    </row>
    <row r="3" spans="1:68" x14ac:dyDescent="0.25">
      <c r="A3" s="78" t="s">
        <v>461</v>
      </c>
      <c r="B3" s="78" t="s">
        <v>460</v>
      </c>
      <c r="C3" s="79" t="s">
        <v>1513</v>
      </c>
      <c r="D3" s="79" t="s">
        <v>1512</v>
      </c>
      <c r="E3" s="79" t="s">
        <v>464</v>
      </c>
      <c r="F3" s="79" t="s">
        <v>59</v>
      </c>
      <c r="G3" s="79" t="s">
        <v>19</v>
      </c>
      <c r="H3" s="79" t="s">
        <v>60</v>
      </c>
      <c r="I3" s="79">
        <v>1</v>
      </c>
      <c r="J3" s="79" t="s">
        <v>465</v>
      </c>
      <c r="K3" s="159" t="s">
        <v>2752</v>
      </c>
      <c r="L3" s="159" t="s">
        <v>2753</v>
      </c>
      <c r="M3" s="79" t="s">
        <v>459</v>
      </c>
      <c r="N3" s="79" t="s">
        <v>1731</v>
      </c>
      <c r="O3" s="79" t="s">
        <v>1389</v>
      </c>
      <c r="P3" s="79" t="s">
        <v>1536</v>
      </c>
      <c r="Q3" s="79" t="s">
        <v>1487</v>
      </c>
      <c r="R3" s="30" t="s">
        <v>459</v>
      </c>
      <c r="S3" s="78" t="s">
        <v>461</v>
      </c>
      <c r="T3" s="78" t="s">
        <v>460</v>
      </c>
      <c r="U3" s="79" t="s">
        <v>1513</v>
      </c>
      <c r="V3" s="30">
        <f>VLOOKUP(S3,'Plan de acci�n consolidado 2025'!$G$4:$R$462,12,0)</f>
        <v>20</v>
      </c>
      <c r="W3" s="30">
        <f>+(V3*100)/($V$3+$V$6+$V$9+$V$38+$V$43+$V$46+$V$49+$V$53+$V$57)</f>
        <v>10</v>
      </c>
      <c r="X3" s="30">
        <f>VLOOKUP(S3,'Plan de acci�n consolidado 2025'!$G$4:$AC$462,23,0)</f>
        <v>100</v>
      </c>
      <c r="Y3" s="30">
        <f>(X3*W3)/100</f>
        <v>10</v>
      </c>
      <c r="Z3" s="30" t="s">
        <v>1047</v>
      </c>
      <c r="AA3" s="152" t="s">
        <v>1801</v>
      </c>
      <c r="AE3" s="267" t="s">
        <v>1398</v>
      </c>
      <c r="AF3" t="s">
        <v>1896</v>
      </c>
      <c r="AG3"/>
      <c r="AH3"/>
      <c r="AI3"/>
      <c r="AJ3" s="267" t="s">
        <v>1398</v>
      </c>
      <c r="AK3" t="s">
        <v>1896</v>
      </c>
      <c r="AL3"/>
      <c r="AM3"/>
      <c r="AO3" s="267" t="s">
        <v>1896</v>
      </c>
      <c r="AP3"/>
      <c r="AQ3"/>
      <c r="AS3" s="267" t="s">
        <v>1896</v>
      </c>
      <c r="AT3"/>
      <c r="AU3"/>
      <c r="AW3" s="267" t="s">
        <v>453</v>
      </c>
      <c r="AX3" t="s">
        <v>467</v>
      </c>
      <c r="BB3" s="267" t="s">
        <v>453</v>
      </c>
      <c r="BC3" t="s">
        <v>467</v>
      </c>
      <c r="BE3" s="267" t="s">
        <v>453</v>
      </c>
      <c r="BF3" t="s">
        <v>460</v>
      </c>
      <c r="BI3" s="267" t="s">
        <v>453</v>
      </c>
      <c r="BJ3" t="s">
        <v>467</v>
      </c>
      <c r="BL3" s="267" t="s">
        <v>453</v>
      </c>
      <c r="BM3" t="s">
        <v>467</v>
      </c>
      <c r="BO3" s="267" t="s">
        <v>453</v>
      </c>
      <c r="BP3" t="s">
        <v>460</v>
      </c>
    </row>
    <row r="4" spans="1:68" x14ac:dyDescent="0.25">
      <c r="A4" s="78" t="s">
        <v>468</v>
      </c>
      <c r="B4" s="78" t="s">
        <v>467</v>
      </c>
      <c r="C4" s="79" t="s">
        <v>1513</v>
      </c>
      <c r="D4" s="79" t="s">
        <v>1512</v>
      </c>
      <c r="E4" s="79" t="s">
        <v>464</v>
      </c>
      <c r="F4" s="79"/>
      <c r="G4" s="79" t="s">
        <v>19</v>
      </c>
      <c r="H4" s="79" t="s">
        <v>61</v>
      </c>
      <c r="I4" s="79">
        <v>1</v>
      </c>
      <c r="J4" s="79" t="s">
        <v>465</v>
      </c>
      <c r="K4" s="159" t="s">
        <v>2752</v>
      </c>
      <c r="L4" s="159" t="s">
        <v>2753</v>
      </c>
      <c r="M4" s="79" t="s">
        <v>459</v>
      </c>
      <c r="N4" s="79"/>
      <c r="O4" s="79"/>
      <c r="P4" s="79"/>
      <c r="Q4" s="79"/>
      <c r="R4" s="30" t="s">
        <v>459</v>
      </c>
      <c r="S4" s="78" t="s">
        <v>468</v>
      </c>
      <c r="T4" s="78" t="s">
        <v>467</v>
      </c>
      <c r="U4" s="79" t="s">
        <v>1513</v>
      </c>
      <c r="V4" s="30">
        <f>VLOOKUP(S4,'Plan de acci�n consolidado 2025'!$G$4:$R$462,12,0)</f>
        <v>50</v>
      </c>
      <c r="W4" s="143">
        <f>+(V4*100)/($V$4+$V$5+$V$7+$V$8+$V$10+$V$11+$V$12+$V$39+$V$40+$V$41+$V$42+$V$44+$V$45+$V$47+$V$48+$V$50+$V$51+$V$52+$V$54+$V$55+$V$56+$V$58+$V$59)</f>
        <v>5.5555555555555554</v>
      </c>
      <c r="X4" s="30">
        <f>VLOOKUP(S4,'Plan de acci�n consolidado 2025'!$G$4:$AC$462,23,0)</f>
        <v>100</v>
      </c>
      <c r="Y4" s="30">
        <f t="shared" ref="Y4:Y67" si="0">(X4*W4)/100</f>
        <v>5.5555555555555554</v>
      </c>
      <c r="Z4" s="30" t="s">
        <v>1048</v>
      </c>
      <c r="AA4" s="152" t="s">
        <v>1771</v>
      </c>
      <c r="AE4" s="207" t="s">
        <v>1515</v>
      </c>
      <c r="AF4" s="479">
        <v>50</v>
      </c>
      <c r="AG4"/>
      <c r="AH4"/>
      <c r="AI4"/>
      <c r="AJ4" s="207" t="s">
        <v>1515</v>
      </c>
      <c r="AK4" s="479">
        <v>90.533333333333346</v>
      </c>
      <c r="AL4"/>
      <c r="AM4"/>
      <c r="AO4" s="267" t="s">
        <v>1511</v>
      </c>
      <c r="AP4" s="267" t="s">
        <v>1894</v>
      </c>
      <c r="AQ4" t="s">
        <v>1897</v>
      </c>
      <c r="AS4" s="267" t="s">
        <v>1511</v>
      </c>
      <c r="AT4" s="267" t="s">
        <v>1894</v>
      </c>
      <c r="AU4" t="s">
        <v>1897</v>
      </c>
      <c r="AW4" s="267" t="s">
        <v>3231</v>
      </c>
      <c r="AX4" t="s">
        <v>2912</v>
      </c>
      <c r="BB4" s="267" t="s">
        <v>3231</v>
      </c>
      <c r="BC4" t="s">
        <v>2912</v>
      </c>
      <c r="BE4" s="267" t="s">
        <v>3231</v>
      </c>
      <c r="BF4" t="s">
        <v>2912</v>
      </c>
      <c r="BI4" s="267" t="s">
        <v>3231</v>
      </c>
      <c r="BJ4" t="s">
        <v>3227</v>
      </c>
      <c r="BL4" s="267" t="s">
        <v>3231</v>
      </c>
      <c r="BM4" t="s">
        <v>3227</v>
      </c>
      <c r="BO4" s="267" t="s">
        <v>3231</v>
      </c>
      <c r="BP4" t="s">
        <v>3227</v>
      </c>
    </row>
    <row r="5" spans="1:68" x14ac:dyDescent="0.25">
      <c r="A5" s="78" t="s">
        <v>470</v>
      </c>
      <c r="B5" s="78" t="s">
        <v>467</v>
      </c>
      <c r="C5" s="79" t="s">
        <v>1513</v>
      </c>
      <c r="D5" s="79" t="s">
        <v>1512</v>
      </c>
      <c r="E5" s="79" t="s">
        <v>464</v>
      </c>
      <c r="F5" s="79"/>
      <c r="G5" s="79" t="s">
        <v>19</v>
      </c>
      <c r="H5" s="79" t="s">
        <v>62</v>
      </c>
      <c r="I5" s="79">
        <v>1</v>
      </c>
      <c r="J5" s="79" t="s">
        <v>465</v>
      </c>
      <c r="K5" s="159" t="s">
        <v>2752</v>
      </c>
      <c r="L5" s="159" t="s">
        <v>2753</v>
      </c>
      <c r="M5" s="79" t="s">
        <v>459</v>
      </c>
      <c r="N5" s="79"/>
      <c r="O5" s="79"/>
      <c r="P5" s="79"/>
      <c r="Q5" s="79"/>
      <c r="R5" s="30" t="s">
        <v>459</v>
      </c>
      <c r="S5" s="78" t="s">
        <v>470</v>
      </c>
      <c r="T5" s="78" t="s">
        <v>467</v>
      </c>
      <c r="U5" s="79" t="s">
        <v>1513</v>
      </c>
      <c r="V5" s="30">
        <f>VLOOKUP(S5,'Plan de acci�n consolidado 2025'!$G$4:$R$462,12,0)</f>
        <v>50</v>
      </c>
      <c r="W5" s="143">
        <f>+(V5*100)/($V$4+$V$5+$V$7+$V$8+$V$10+$V$11+$V$12+$V$39+$V$40+$V$41+$V$42+$V$44+$V$45+$V$47+$V$48+$V$50+$V$51+$V$52+$V$54+$V$55+$V$56+$V$58+$V$59)</f>
        <v>5.5555555555555554</v>
      </c>
      <c r="X5" s="30">
        <f>VLOOKUP(S5,'Plan de acci�n consolidado 2025'!$G$4:$AC$462,23,0)</f>
        <v>100</v>
      </c>
      <c r="Y5" s="30">
        <f t="shared" si="0"/>
        <v>5.5555555555555554</v>
      </c>
      <c r="Z5" s="30" t="s">
        <v>1049</v>
      </c>
      <c r="AA5" s="152" t="s">
        <v>1772</v>
      </c>
      <c r="AE5" s="207" t="s">
        <v>1524</v>
      </c>
      <c r="AF5" s="479">
        <v>83.333333333333314</v>
      </c>
      <c r="AG5"/>
      <c r="AH5"/>
      <c r="AI5"/>
      <c r="AJ5" s="207" t="s">
        <v>1524</v>
      </c>
      <c r="AK5" s="479">
        <v>94.825999999999993</v>
      </c>
      <c r="AL5"/>
      <c r="AM5"/>
      <c r="AO5" t="s">
        <v>1515</v>
      </c>
      <c r="AP5" t="s">
        <v>490</v>
      </c>
      <c r="AQ5" s="479">
        <v>90.533333333333346</v>
      </c>
      <c r="AS5" t="s">
        <v>1515</v>
      </c>
      <c r="AT5" t="s">
        <v>490</v>
      </c>
      <c r="AU5" s="479">
        <v>50</v>
      </c>
      <c r="AW5"/>
      <c r="AX5"/>
      <c r="BB5"/>
      <c r="BC5"/>
      <c r="BE5"/>
      <c r="BF5"/>
      <c r="BI5"/>
      <c r="BJ5"/>
      <c r="BL5"/>
      <c r="BM5"/>
      <c r="BO5"/>
      <c r="BP5"/>
    </row>
    <row r="6" spans="1:68" x14ac:dyDescent="0.25">
      <c r="A6" s="78" t="s">
        <v>472</v>
      </c>
      <c r="B6" s="78" t="s">
        <v>460</v>
      </c>
      <c r="C6" s="79" t="s">
        <v>1513</v>
      </c>
      <c r="D6" s="79" t="s">
        <v>1512</v>
      </c>
      <c r="E6" s="79" t="s">
        <v>464</v>
      </c>
      <c r="F6" s="79" t="s">
        <v>59</v>
      </c>
      <c r="G6" s="79" t="s">
        <v>19</v>
      </c>
      <c r="H6" s="79" t="s">
        <v>63</v>
      </c>
      <c r="I6" s="79">
        <v>1</v>
      </c>
      <c r="J6" s="79" t="s">
        <v>465</v>
      </c>
      <c r="K6" s="159" t="s">
        <v>2752</v>
      </c>
      <c r="L6" s="159" t="s">
        <v>2753</v>
      </c>
      <c r="M6" s="79" t="s">
        <v>459</v>
      </c>
      <c r="N6" s="79" t="s">
        <v>1731</v>
      </c>
      <c r="O6" s="79" t="s">
        <v>1389</v>
      </c>
      <c r="P6" s="79" t="s">
        <v>1536</v>
      </c>
      <c r="Q6" s="79" t="s">
        <v>1487</v>
      </c>
      <c r="R6" s="30" t="s">
        <v>459</v>
      </c>
      <c r="S6" s="78" t="s">
        <v>472</v>
      </c>
      <c r="T6" s="78" t="s">
        <v>460</v>
      </c>
      <c r="U6" s="79" t="s">
        <v>1513</v>
      </c>
      <c r="V6" s="30">
        <f>VLOOKUP(S6,'Plan de acci�n consolidado 2025'!$G$4:$R$462,12,0)</f>
        <v>20</v>
      </c>
      <c r="W6" s="30">
        <f>+(V6*100)/($V$3+$V$6+$V$9+$V$38+$V$43+$V$46+$V$49+$V$53+$V$57)</f>
        <v>10</v>
      </c>
      <c r="X6" s="30">
        <f>VLOOKUP(S6,'Plan de acci�n consolidado 2025'!$G$4:$AC$462,23,0)</f>
        <v>100</v>
      </c>
      <c r="Y6" s="30">
        <f t="shared" si="0"/>
        <v>10</v>
      </c>
      <c r="Z6" s="30" t="s">
        <v>1050</v>
      </c>
      <c r="AA6" s="152" t="s">
        <v>1771</v>
      </c>
      <c r="AE6" s="207" t="s">
        <v>1532</v>
      </c>
      <c r="AF6" s="479">
        <v>0</v>
      </c>
      <c r="AG6"/>
      <c r="AH6"/>
      <c r="AI6"/>
      <c r="AJ6" s="207" t="s">
        <v>1532</v>
      </c>
      <c r="AK6" s="479">
        <v>40</v>
      </c>
      <c r="AL6"/>
      <c r="AM6"/>
      <c r="AO6" t="s">
        <v>1524</v>
      </c>
      <c r="AP6" t="s">
        <v>677</v>
      </c>
      <c r="AQ6" s="479">
        <v>25</v>
      </c>
      <c r="AS6" t="s">
        <v>1524</v>
      </c>
      <c r="AT6" t="s">
        <v>677</v>
      </c>
      <c r="AU6" s="479">
        <v>41.666666666666657</v>
      </c>
      <c r="AW6"/>
      <c r="AX6" s="267" t="s">
        <v>3230</v>
      </c>
      <c r="AY6"/>
      <c r="AZ6"/>
      <c r="BB6" s="267" t="s">
        <v>2910</v>
      </c>
      <c r="BC6"/>
      <c r="BD6"/>
      <c r="BE6"/>
      <c r="BF6" s="267" t="s">
        <v>3230</v>
      </c>
      <c r="BG6"/>
      <c r="BH6"/>
      <c r="BI6" s="267" t="s">
        <v>3228</v>
      </c>
      <c r="BJ6"/>
      <c r="BL6" s="267" t="s">
        <v>2910</v>
      </c>
      <c r="BM6"/>
      <c r="BN6"/>
      <c r="BO6" s="267" t="s">
        <v>2910</v>
      </c>
      <c r="BP6"/>
    </row>
    <row r="7" spans="1:68" x14ac:dyDescent="0.25">
      <c r="A7" s="78" t="s">
        <v>474</v>
      </c>
      <c r="B7" s="78" t="s">
        <v>467</v>
      </c>
      <c r="C7" s="79" t="s">
        <v>1513</v>
      </c>
      <c r="D7" s="79" t="s">
        <v>1512</v>
      </c>
      <c r="E7" s="79" t="s">
        <v>464</v>
      </c>
      <c r="F7" s="79"/>
      <c r="G7" s="79" t="s">
        <v>19</v>
      </c>
      <c r="H7" s="79" t="s">
        <v>64</v>
      </c>
      <c r="I7" s="79">
        <v>1</v>
      </c>
      <c r="J7" s="79" t="s">
        <v>465</v>
      </c>
      <c r="K7" s="159" t="s">
        <v>2752</v>
      </c>
      <c r="L7" s="159" t="s">
        <v>2753</v>
      </c>
      <c r="M7" s="79" t="s">
        <v>459</v>
      </c>
      <c r="N7" s="79"/>
      <c r="O7" s="79"/>
      <c r="P7" s="79"/>
      <c r="Q7" s="79"/>
      <c r="R7" s="30" t="s">
        <v>459</v>
      </c>
      <c r="S7" s="78" t="s">
        <v>474</v>
      </c>
      <c r="T7" s="78" t="s">
        <v>467</v>
      </c>
      <c r="U7" s="79" t="s">
        <v>1513</v>
      </c>
      <c r="V7" s="30">
        <f>VLOOKUP(S7,'Plan de acci�n consolidado 2025'!$G$4:$R$462,12,0)</f>
        <v>50</v>
      </c>
      <c r="W7" s="143">
        <f t="shared" ref="W7:W8" si="1">+(V7*100)/($V$4+$V$5+$V$7+$V$8+$V$10+$V$11+$V$12+$V$39+$V$40+$V$41+$V$42+$V$44+$V$45+$V$47+$V$48+$V$50+$V$51+$V$52+$V$54+$V$55+$V$56+$V$58+$V$59)</f>
        <v>5.5555555555555554</v>
      </c>
      <c r="X7" s="30">
        <f>VLOOKUP(S7,'Plan de acci�n consolidado 2025'!$G$4:$AC$462,23,0)</f>
        <v>100</v>
      </c>
      <c r="Y7" s="30">
        <f t="shared" si="0"/>
        <v>5.5555555555555554</v>
      </c>
      <c r="Z7" s="30" t="s">
        <v>1051</v>
      </c>
      <c r="AA7" s="152" t="s">
        <v>1771</v>
      </c>
      <c r="AE7" s="207" t="s">
        <v>1517</v>
      </c>
      <c r="AF7" s="479">
        <v>71.776950672645768</v>
      </c>
      <c r="AG7"/>
      <c r="AH7"/>
      <c r="AI7"/>
      <c r="AJ7" s="207" t="s">
        <v>1517</v>
      </c>
      <c r="AK7" s="479">
        <v>82.501780487804893</v>
      </c>
      <c r="AL7"/>
      <c r="AM7"/>
      <c r="AO7"/>
      <c r="AP7" t="s">
        <v>1173</v>
      </c>
      <c r="AQ7" s="479">
        <v>25</v>
      </c>
      <c r="AS7"/>
      <c r="AT7" t="s">
        <v>1173</v>
      </c>
      <c r="AU7" s="479">
        <v>41.666666666666657</v>
      </c>
      <c r="AW7" s="267" t="s">
        <v>454</v>
      </c>
      <c r="AX7" t="s">
        <v>3229</v>
      </c>
      <c r="AY7" t="s">
        <v>3228</v>
      </c>
      <c r="AZ7"/>
      <c r="BB7" s="267" t="s">
        <v>454</v>
      </c>
      <c r="BC7" t="s">
        <v>1897</v>
      </c>
      <c r="BD7"/>
      <c r="BE7" s="267" t="s">
        <v>454</v>
      </c>
      <c r="BF7" t="s">
        <v>3229</v>
      </c>
      <c r="BG7" t="s">
        <v>3228</v>
      </c>
      <c r="BH7"/>
      <c r="BI7" s="267" t="s">
        <v>454</v>
      </c>
      <c r="BJ7" t="s">
        <v>1897</v>
      </c>
      <c r="BL7" s="267" t="s">
        <v>454</v>
      </c>
      <c r="BM7" t="s">
        <v>1897</v>
      </c>
      <c r="BN7"/>
      <c r="BO7" s="267" t="s">
        <v>454</v>
      </c>
      <c r="BP7" t="s">
        <v>1897</v>
      </c>
    </row>
    <row r="8" spans="1:68" x14ac:dyDescent="0.25">
      <c r="A8" s="78" t="s">
        <v>476</v>
      </c>
      <c r="B8" s="78" t="s">
        <v>467</v>
      </c>
      <c r="C8" s="79" t="s">
        <v>1513</v>
      </c>
      <c r="D8" s="79" t="s">
        <v>1512</v>
      </c>
      <c r="E8" s="79" t="s">
        <v>464</v>
      </c>
      <c r="F8" s="79"/>
      <c r="G8" s="79" t="s">
        <v>19</v>
      </c>
      <c r="H8" s="79" t="s">
        <v>65</v>
      </c>
      <c r="I8" s="79">
        <v>1</v>
      </c>
      <c r="J8" s="79" t="s">
        <v>465</v>
      </c>
      <c r="K8" s="159" t="s">
        <v>2752</v>
      </c>
      <c r="L8" s="159" t="s">
        <v>2753</v>
      </c>
      <c r="M8" s="79" t="s">
        <v>459</v>
      </c>
      <c r="N8" s="79"/>
      <c r="O8" s="79"/>
      <c r="P8" s="79"/>
      <c r="Q8" s="79"/>
      <c r="R8" s="30" t="s">
        <v>459</v>
      </c>
      <c r="S8" s="78" t="s">
        <v>476</v>
      </c>
      <c r="T8" s="78" t="s">
        <v>467</v>
      </c>
      <c r="U8" s="79" t="s">
        <v>1513</v>
      </c>
      <c r="V8" s="30">
        <f>VLOOKUP(S8,'Plan de acci�n consolidado 2025'!$G$4:$R$462,12,0)</f>
        <v>50</v>
      </c>
      <c r="W8" s="143">
        <f t="shared" si="1"/>
        <v>5.5555555555555554</v>
      </c>
      <c r="X8" s="30">
        <f>VLOOKUP(S8,'Plan de acci�n consolidado 2025'!$G$4:$AC$462,23,0)</f>
        <v>100</v>
      </c>
      <c r="Y8" s="30">
        <f t="shared" si="0"/>
        <v>5.5555555555555554</v>
      </c>
      <c r="Z8" s="30" t="s">
        <v>1052</v>
      </c>
      <c r="AA8" s="152" t="s">
        <v>1772</v>
      </c>
      <c r="AE8" s="207" t="s">
        <v>1527</v>
      </c>
      <c r="AF8" s="479">
        <v>50.94736842105263</v>
      </c>
      <c r="AG8"/>
      <c r="AH8"/>
      <c r="AI8"/>
      <c r="AJ8" s="207" t="s">
        <v>1527</v>
      </c>
      <c r="AK8" s="479">
        <v>89.75545454545454</v>
      </c>
      <c r="AL8"/>
      <c r="AM8"/>
      <c r="AO8"/>
      <c r="AP8" t="s">
        <v>1057</v>
      </c>
      <c r="AQ8" s="479">
        <v>44.826000000000001</v>
      </c>
      <c r="AS8"/>
      <c r="AT8" t="s">
        <v>1057</v>
      </c>
      <c r="AU8" s="479">
        <v>0</v>
      </c>
      <c r="AW8">
        <v>12</v>
      </c>
      <c r="AX8" s="479">
        <v>100</v>
      </c>
      <c r="AY8" s="479">
        <v>100</v>
      </c>
      <c r="AZ8" s="484">
        <f>AY8/AX8</f>
        <v>1</v>
      </c>
      <c r="BB8">
        <v>12</v>
      </c>
      <c r="BC8" s="479">
        <v>100</v>
      </c>
      <c r="BD8"/>
      <c r="BE8">
        <v>12</v>
      </c>
      <c r="BF8" s="479">
        <v>100</v>
      </c>
      <c r="BG8" s="479">
        <v>100</v>
      </c>
      <c r="BH8">
        <f t="shared" ref="BH8:BH27" si="2">+BG8/BF8</f>
        <v>1</v>
      </c>
      <c r="BI8">
        <v>12</v>
      </c>
      <c r="BJ8" s="479">
        <v>100</v>
      </c>
      <c r="BL8">
        <v>12</v>
      </c>
      <c r="BM8" s="479">
        <v>100</v>
      </c>
      <c r="BN8"/>
      <c r="BO8">
        <v>12</v>
      </c>
      <c r="BP8" s="479">
        <v>100</v>
      </c>
    </row>
    <row r="9" spans="1:68" x14ac:dyDescent="0.25">
      <c r="A9" s="78" t="s">
        <v>478</v>
      </c>
      <c r="B9" s="78" t="s">
        <v>460</v>
      </c>
      <c r="C9" s="79" t="s">
        <v>1513</v>
      </c>
      <c r="D9" s="79" t="s">
        <v>1512</v>
      </c>
      <c r="E9" s="79" t="s">
        <v>464</v>
      </c>
      <c r="F9" s="79" t="s">
        <v>12</v>
      </c>
      <c r="G9" s="79" t="s">
        <v>22</v>
      </c>
      <c r="H9" s="79" t="s">
        <v>66</v>
      </c>
      <c r="I9" s="79">
        <v>1</v>
      </c>
      <c r="J9" s="79" t="s">
        <v>465</v>
      </c>
      <c r="K9" s="159" t="s">
        <v>2754</v>
      </c>
      <c r="L9" s="159" t="s">
        <v>2755</v>
      </c>
      <c r="M9" s="79" t="s">
        <v>482</v>
      </c>
      <c r="N9" s="79" t="s">
        <v>1390</v>
      </c>
      <c r="O9" s="79" t="s">
        <v>1391</v>
      </c>
      <c r="P9" s="79">
        <v>0</v>
      </c>
      <c r="Q9" s="79" t="s">
        <v>1487</v>
      </c>
      <c r="R9" s="30" t="s">
        <v>459</v>
      </c>
      <c r="S9" s="78" t="s">
        <v>478</v>
      </c>
      <c r="T9" s="78" t="s">
        <v>460</v>
      </c>
      <c r="U9" s="79" t="s">
        <v>1513</v>
      </c>
      <c r="V9" s="30">
        <f>VLOOKUP(S9,'Plan de acci�n consolidado 2025'!$G$4:$R$462,12,0)</f>
        <v>60</v>
      </c>
      <c r="W9" s="30">
        <f>+(V9*100)/($V$3+$V$6+$V$9+$V$38+$V$43+$V$46+$V$49+$V$53+$V$57)</f>
        <v>30</v>
      </c>
      <c r="X9" s="30">
        <f>VLOOKUP(S9,'Plan de acci�n consolidado 2025'!$G$4:$AC$462,23,0)</f>
        <v>0</v>
      </c>
      <c r="Y9" s="30">
        <f t="shared" si="0"/>
        <v>0</v>
      </c>
      <c r="Z9" s="30" t="s">
        <v>1053</v>
      </c>
      <c r="AA9" s="152" t="s">
        <v>1771</v>
      </c>
      <c r="AE9" s="207" t="s">
        <v>1530</v>
      </c>
      <c r="AF9" s="479">
        <v>91.999999999999986</v>
      </c>
      <c r="AG9"/>
      <c r="AH9"/>
      <c r="AI9"/>
      <c r="AJ9" s="207" t="s">
        <v>1530</v>
      </c>
      <c r="AK9" s="479">
        <v>99.6</v>
      </c>
      <c r="AL9"/>
      <c r="AM9"/>
      <c r="AO9" t="s">
        <v>1532</v>
      </c>
      <c r="AP9" t="s">
        <v>1057</v>
      </c>
      <c r="AQ9" s="479">
        <v>40</v>
      </c>
      <c r="AS9" t="s">
        <v>1532</v>
      </c>
      <c r="AT9" t="s">
        <v>1057</v>
      </c>
      <c r="AU9" s="479">
        <v>0</v>
      </c>
      <c r="AW9">
        <v>13</v>
      </c>
      <c r="AX9" s="479">
        <v>100</v>
      </c>
      <c r="AY9" s="479">
        <v>100</v>
      </c>
      <c r="AZ9" s="484">
        <f t="shared" ref="AZ9:AZ37" si="3">AY9/AX9</f>
        <v>1</v>
      </c>
      <c r="BB9">
        <v>13</v>
      </c>
      <c r="BC9" s="479">
        <v>100</v>
      </c>
      <c r="BD9"/>
      <c r="BE9">
        <v>30</v>
      </c>
      <c r="BF9" s="479">
        <v>20</v>
      </c>
      <c r="BG9" s="479">
        <v>0</v>
      </c>
      <c r="BH9">
        <f t="shared" si="2"/>
        <v>0</v>
      </c>
      <c r="BI9">
        <v>13</v>
      </c>
      <c r="BJ9" s="479">
        <v>100</v>
      </c>
      <c r="BL9">
        <v>13</v>
      </c>
      <c r="BM9" s="479">
        <v>100</v>
      </c>
      <c r="BN9"/>
      <c r="BO9">
        <v>13</v>
      </c>
      <c r="BP9" s="479"/>
    </row>
    <row r="10" spans="1:68" x14ac:dyDescent="0.25">
      <c r="A10" s="78" t="s">
        <v>483</v>
      </c>
      <c r="B10" s="78" t="s">
        <v>467</v>
      </c>
      <c r="C10" s="79" t="s">
        <v>1513</v>
      </c>
      <c r="D10" s="79" t="s">
        <v>1512</v>
      </c>
      <c r="E10" s="79" t="s">
        <v>464</v>
      </c>
      <c r="F10" s="79"/>
      <c r="G10" s="79" t="s">
        <v>19</v>
      </c>
      <c r="H10" s="79" t="s">
        <v>67</v>
      </c>
      <c r="I10" s="79">
        <v>2</v>
      </c>
      <c r="J10" s="79" t="s">
        <v>465</v>
      </c>
      <c r="K10" s="159" t="s">
        <v>2754</v>
      </c>
      <c r="L10" s="159" t="s">
        <v>2756</v>
      </c>
      <c r="M10" s="79" t="s">
        <v>485</v>
      </c>
      <c r="N10" s="79"/>
      <c r="O10" s="79"/>
      <c r="P10" s="79"/>
      <c r="Q10" s="79"/>
      <c r="R10" s="30" t="s">
        <v>459</v>
      </c>
      <c r="S10" s="78" t="s">
        <v>483</v>
      </c>
      <c r="T10" s="78" t="s">
        <v>467</v>
      </c>
      <c r="U10" s="79" t="s">
        <v>1513</v>
      </c>
      <c r="V10" s="30">
        <f>VLOOKUP(S10,'Plan de acci�n consolidado 2025'!$G$4:$R$462,12,0)</f>
        <v>50</v>
      </c>
      <c r="W10" s="143">
        <f t="shared" ref="W10:W12" si="4">+(V10*100)/($V$4+$V$5+$V$7+$V$8+$V$10+$V$11+$V$12+$V$39+$V$40+$V$41+$V$42+$V$44+$V$45+$V$47+$V$48+$V$50+$V$51+$V$52+$V$54+$V$55+$V$56+$V$58+$V$59)</f>
        <v>5.5555555555555554</v>
      </c>
      <c r="X10" s="30">
        <f>VLOOKUP(S10,'Plan de acci�n consolidado 2025'!$G$4:$AC$462,23,0)</f>
        <v>100</v>
      </c>
      <c r="Y10" s="30">
        <f t="shared" si="0"/>
        <v>5.5555555555555554</v>
      </c>
      <c r="Z10" s="30" t="s">
        <v>1356</v>
      </c>
      <c r="AA10" s="152" t="s">
        <v>1771</v>
      </c>
      <c r="AE10" s="207" t="s">
        <v>1513</v>
      </c>
      <c r="AF10" s="479">
        <v>44.040999999999997</v>
      </c>
      <c r="AG10"/>
      <c r="AH10"/>
      <c r="AI10"/>
      <c r="AJ10" s="207" t="s">
        <v>1513</v>
      </c>
      <c r="AK10" s="479">
        <v>91.446666666666673</v>
      </c>
      <c r="AL10"/>
      <c r="AM10"/>
      <c r="AO10" t="s">
        <v>1517</v>
      </c>
      <c r="AP10" t="s">
        <v>1104</v>
      </c>
      <c r="AQ10" s="479">
        <v>4.8780487804878057</v>
      </c>
      <c r="AS10" t="s">
        <v>1517</v>
      </c>
      <c r="AT10" t="s">
        <v>1104</v>
      </c>
      <c r="AU10" s="479">
        <v>2.3851121076233186</v>
      </c>
      <c r="AW10">
        <v>20</v>
      </c>
      <c r="AX10" s="479">
        <v>24</v>
      </c>
      <c r="AY10" s="479">
        <v>24</v>
      </c>
      <c r="AZ10" s="484">
        <f t="shared" si="3"/>
        <v>1</v>
      </c>
      <c r="BB10">
        <v>20</v>
      </c>
      <c r="BC10" s="479">
        <v>100</v>
      </c>
      <c r="BD10"/>
      <c r="BE10">
        <v>50</v>
      </c>
      <c r="BF10" s="479">
        <v>50</v>
      </c>
      <c r="BG10" s="479">
        <v>50</v>
      </c>
      <c r="BH10">
        <f t="shared" si="2"/>
        <v>1</v>
      </c>
      <c r="BI10">
        <v>20</v>
      </c>
      <c r="BJ10" s="479">
        <v>76.569999999999993</v>
      </c>
      <c r="BL10">
        <v>20</v>
      </c>
      <c r="BM10" s="479">
        <v>100</v>
      </c>
      <c r="BN10"/>
      <c r="BO10">
        <v>20</v>
      </c>
      <c r="BP10" s="479"/>
    </row>
    <row r="11" spans="1:68" x14ac:dyDescent="0.25">
      <c r="A11" s="78" t="s">
        <v>486</v>
      </c>
      <c r="B11" s="78" t="s">
        <v>467</v>
      </c>
      <c r="C11" s="79" t="s">
        <v>1513</v>
      </c>
      <c r="D11" s="79" t="s">
        <v>1512</v>
      </c>
      <c r="E11" s="79" t="s">
        <v>464</v>
      </c>
      <c r="F11" s="79"/>
      <c r="G11" s="79" t="s">
        <v>19</v>
      </c>
      <c r="H11" s="79" t="s">
        <v>1747</v>
      </c>
      <c r="I11" s="79">
        <v>2</v>
      </c>
      <c r="J11" s="79" t="s">
        <v>465</v>
      </c>
      <c r="K11" s="159" t="s">
        <v>2757</v>
      </c>
      <c r="L11" s="159" t="s">
        <v>2755</v>
      </c>
      <c r="M11" s="79" t="s">
        <v>482</v>
      </c>
      <c r="N11" s="79"/>
      <c r="O11" s="79"/>
      <c r="P11" s="79"/>
      <c r="Q11" s="79"/>
      <c r="R11" s="30" t="s">
        <v>459</v>
      </c>
      <c r="S11" s="78" t="s">
        <v>486</v>
      </c>
      <c r="T11" s="78" t="s">
        <v>467</v>
      </c>
      <c r="U11" s="79" t="s">
        <v>1513</v>
      </c>
      <c r="V11" s="30">
        <f>VLOOKUP(S11,'Plan de acci�n consolidado 2025'!$G$4:$R$462,12,0)</f>
        <v>25</v>
      </c>
      <c r="W11" s="143">
        <f t="shared" si="4"/>
        <v>2.7777777777777777</v>
      </c>
      <c r="X11" s="30">
        <f>VLOOKUP(S11,'Plan de acci�n consolidado 2025'!$G$4:$AC$462,23,0)</f>
        <v>50</v>
      </c>
      <c r="Y11" s="30">
        <f t="shared" si="0"/>
        <v>1.3888888888888888</v>
      </c>
      <c r="Z11" s="30" t="s">
        <v>1357</v>
      </c>
      <c r="AA11" s="152" t="s">
        <v>1771</v>
      </c>
      <c r="AE11" s="207" t="s">
        <v>1399</v>
      </c>
      <c r="AF11" s="479">
        <v>392.09865242703171</v>
      </c>
      <c r="AG11"/>
      <c r="AH11"/>
      <c r="AI11"/>
      <c r="AJ11" s="207" t="s">
        <v>1399</v>
      </c>
      <c r="AK11" s="479">
        <v>588.66323503325953</v>
      </c>
      <c r="AL11"/>
      <c r="AM11"/>
      <c r="AO11"/>
      <c r="AP11" t="s">
        <v>1332</v>
      </c>
      <c r="AQ11" s="479">
        <v>2.674390243902439</v>
      </c>
      <c r="AS11"/>
      <c r="AT11" t="s">
        <v>1332</v>
      </c>
      <c r="AU11" s="479">
        <v>0</v>
      </c>
      <c r="AW11">
        <v>30</v>
      </c>
      <c r="AX11" s="479">
        <v>59</v>
      </c>
      <c r="AY11" s="479">
        <v>36</v>
      </c>
      <c r="AZ11" s="484">
        <f t="shared" si="3"/>
        <v>0.61016949152542377</v>
      </c>
      <c r="BB11">
        <v>30</v>
      </c>
      <c r="BC11" s="479">
        <v>66.15384615384616</v>
      </c>
      <c r="BD11"/>
      <c r="BE11">
        <v>60</v>
      </c>
      <c r="BF11" s="479">
        <v>30</v>
      </c>
      <c r="BG11" s="479">
        <v>30</v>
      </c>
      <c r="BH11">
        <f t="shared" si="2"/>
        <v>1</v>
      </c>
      <c r="BI11">
        <v>30</v>
      </c>
      <c r="BJ11" s="479">
        <v>49.940799999999996</v>
      </c>
      <c r="BL11">
        <v>30</v>
      </c>
      <c r="BM11" s="479">
        <v>66.15384615384616</v>
      </c>
      <c r="BN11"/>
      <c r="BO11">
        <v>30</v>
      </c>
      <c r="BP11" s="479">
        <v>0</v>
      </c>
    </row>
    <row r="12" spans="1:68" x14ac:dyDescent="0.25">
      <c r="A12" s="78" t="s">
        <v>488</v>
      </c>
      <c r="B12" s="78" t="s">
        <v>467</v>
      </c>
      <c r="C12" s="79" t="s">
        <v>1513</v>
      </c>
      <c r="D12" s="79" t="s">
        <v>1512</v>
      </c>
      <c r="E12" s="79" t="s">
        <v>464</v>
      </c>
      <c r="F12" s="79"/>
      <c r="G12" s="79" t="s">
        <v>19</v>
      </c>
      <c r="H12" s="79" t="s">
        <v>68</v>
      </c>
      <c r="I12" s="79">
        <v>2</v>
      </c>
      <c r="J12" s="79" t="s">
        <v>465</v>
      </c>
      <c r="K12" s="159" t="s">
        <v>2758</v>
      </c>
      <c r="L12" s="159" t="s">
        <v>2755</v>
      </c>
      <c r="M12" s="79" t="s">
        <v>459</v>
      </c>
      <c r="N12" s="79"/>
      <c r="O12" s="79"/>
      <c r="P12" s="79"/>
      <c r="Q12" s="79"/>
      <c r="R12" s="30" t="s">
        <v>459</v>
      </c>
      <c r="S12" s="78" t="s">
        <v>488</v>
      </c>
      <c r="T12" s="78" t="s">
        <v>467</v>
      </c>
      <c r="U12" s="79" t="s">
        <v>1513</v>
      </c>
      <c r="V12" s="30">
        <f>VLOOKUP(S12,'Plan de acci�n consolidado 2025'!$G$4:$R$462,12,0)</f>
        <v>25</v>
      </c>
      <c r="W12" s="143">
        <f t="shared" si="4"/>
        <v>2.7777777777777777</v>
      </c>
      <c r="X12" s="30">
        <f>VLOOKUP(S12,'Plan de acci�n consolidado 2025'!$G$4:$AC$462,23,0)</f>
        <v>100</v>
      </c>
      <c r="Y12" s="30">
        <f t="shared" si="0"/>
        <v>2.7777777777777777</v>
      </c>
      <c r="Z12" s="30" t="s">
        <v>1364</v>
      </c>
      <c r="AA12" s="152" t="s">
        <v>1771</v>
      </c>
      <c r="AE12"/>
      <c r="AF12"/>
      <c r="AG12"/>
      <c r="AH12"/>
      <c r="AI12"/>
      <c r="AJ12"/>
      <c r="AK12"/>
      <c r="AL12"/>
      <c r="AM12"/>
      <c r="AO12"/>
      <c r="AP12" t="s">
        <v>772</v>
      </c>
      <c r="AQ12" s="479">
        <v>1.219512195121951</v>
      </c>
      <c r="AS12"/>
      <c r="AT12" t="s">
        <v>772</v>
      </c>
      <c r="AU12" s="479">
        <v>4.4843049327354256</v>
      </c>
      <c r="AW12">
        <v>37</v>
      </c>
      <c r="AX12" s="479">
        <v>57</v>
      </c>
      <c r="AY12" s="479">
        <v>57</v>
      </c>
      <c r="AZ12" s="484">
        <f t="shared" si="3"/>
        <v>1</v>
      </c>
      <c r="BB12">
        <v>37</v>
      </c>
      <c r="BC12" s="479">
        <v>98.214285714285708</v>
      </c>
      <c r="BD12"/>
      <c r="BE12">
        <v>71</v>
      </c>
      <c r="BF12" s="479">
        <v>20</v>
      </c>
      <c r="BG12" s="479">
        <v>20</v>
      </c>
      <c r="BH12">
        <f t="shared" si="2"/>
        <v>1</v>
      </c>
      <c r="BI12">
        <v>37</v>
      </c>
      <c r="BJ12" s="479">
        <v>75.871499999999997</v>
      </c>
      <c r="BL12">
        <v>37</v>
      </c>
      <c r="BM12" s="479">
        <v>98.214285714285708</v>
      </c>
      <c r="BN12"/>
      <c r="BO12">
        <v>37</v>
      </c>
      <c r="BP12" s="479"/>
    </row>
    <row r="13" spans="1:68" x14ac:dyDescent="0.25">
      <c r="A13" s="78" t="s">
        <v>491</v>
      </c>
      <c r="B13" s="78" t="s">
        <v>460</v>
      </c>
      <c r="C13" s="79" t="s">
        <v>1515</v>
      </c>
      <c r="D13" s="79" t="s">
        <v>1514</v>
      </c>
      <c r="E13" s="79" t="s">
        <v>492</v>
      </c>
      <c r="F13" s="79" t="s">
        <v>59</v>
      </c>
      <c r="G13" s="79" t="s">
        <v>19</v>
      </c>
      <c r="H13" s="79" t="s">
        <v>144</v>
      </c>
      <c r="I13" s="79">
        <v>100</v>
      </c>
      <c r="J13" s="79" t="s">
        <v>493</v>
      </c>
      <c r="K13" s="159" t="s">
        <v>2754</v>
      </c>
      <c r="L13" s="159" t="s">
        <v>2759</v>
      </c>
      <c r="M13" s="79" t="s">
        <v>490</v>
      </c>
      <c r="N13" s="79" t="s">
        <v>1731</v>
      </c>
      <c r="O13" s="79" t="s">
        <v>1389</v>
      </c>
      <c r="P13" s="79">
        <v>0</v>
      </c>
      <c r="Q13" s="79" t="s">
        <v>1487</v>
      </c>
      <c r="R13" s="30" t="s">
        <v>490</v>
      </c>
      <c r="S13" s="78" t="s">
        <v>491</v>
      </c>
      <c r="T13" s="78" t="s">
        <v>460</v>
      </c>
      <c r="U13" s="79" t="s">
        <v>1515</v>
      </c>
      <c r="V13" s="30">
        <f>VLOOKUP(S13,'Plan de acci�n consolidado 2025'!$G$4:$R$462,12,0)</f>
        <v>50</v>
      </c>
      <c r="W13" s="30">
        <f>+V13</f>
        <v>50</v>
      </c>
      <c r="X13" s="30">
        <f>VLOOKUP(S13,'Plan de acci�n consolidado 2025'!$G$4:$AC$462,23,0)</f>
        <v>0</v>
      </c>
      <c r="Y13" s="30">
        <f t="shared" si="0"/>
        <v>0</v>
      </c>
      <c r="Z13" s="30" t="s">
        <v>1365</v>
      </c>
      <c r="AA13" s="152" t="s">
        <v>1771</v>
      </c>
      <c r="AE13" s="207" t="s">
        <v>2659</v>
      </c>
      <c r="AF13" s="268">
        <f>+AF4</f>
        <v>50</v>
      </c>
      <c r="AG13" s="268"/>
      <c r="AH13" s="268"/>
      <c r="AI13"/>
      <c r="AJ13" t="s">
        <v>2659</v>
      </c>
      <c r="AK13" s="268">
        <f>+AK4</f>
        <v>90.533333333333346</v>
      </c>
      <c r="AL13"/>
      <c r="AM13"/>
      <c r="AO13"/>
      <c r="AP13" t="s">
        <v>762</v>
      </c>
      <c r="AQ13" s="479">
        <v>1.2195121951219512</v>
      </c>
      <c r="AS13"/>
      <c r="AT13" t="s">
        <v>762</v>
      </c>
      <c r="AU13" s="479">
        <v>0</v>
      </c>
      <c r="AW13">
        <v>50</v>
      </c>
      <c r="AX13" s="479">
        <v>50</v>
      </c>
      <c r="AY13" s="479">
        <v>50</v>
      </c>
      <c r="AZ13" s="484">
        <f t="shared" si="3"/>
        <v>1</v>
      </c>
      <c r="BB13">
        <v>50</v>
      </c>
      <c r="BC13" s="479">
        <v>100</v>
      </c>
      <c r="BD13"/>
      <c r="BE13">
        <v>72</v>
      </c>
      <c r="BF13" s="479">
        <v>55</v>
      </c>
      <c r="BG13" s="479">
        <v>25</v>
      </c>
      <c r="BH13">
        <f t="shared" si="2"/>
        <v>0.45454545454545453</v>
      </c>
      <c r="BI13">
        <v>50</v>
      </c>
      <c r="BJ13" s="479">
        <v>85.8</v>
      </c>
      <c r="BL13">
        <v>50</v>
      </c>
      <c r="BM13" s="479">
        <v>100</v>
      </c>
      <c r="BN13"/>
      <c r="BO13">
        <v>50</v>
      </c>
      <c r="BP13" s="479">
        <v>100</v>
      </c>
    </row>
    <row r="14" spans="1:68" x14ac:dyDescent="0.25">
      <c r="A14" s="78" t="s">
        <v>495</v>
      </c>
      <c r="B14" s="78" t="s">
        <v>467</v>
      </c>
      <c r="C14" s="79" t="s">
        <v>1515</v>
      </c>
      <c r="D14" s="79" t="s">
        <v>1514</v>
      </c>
      <c r="E14" s="79" t="s">
        <v>492</v>
      </c>
      <c r="F14" s="79"/>
      <c r="G14" s="79" t="s">
        <v>19</v>
      </c>
      <c r="H14" s="79" t="s">
        <v>145</v>
      </c>
      <c r="I14" s="79">
        <v>100</v>
      </c>
      <c r="J14" s="79" t="s">
        <v>493</v>
      </c>
      <c r="K14" s="159" t="s">
        <v>2754</v>
      </c>
      <c r="L14" s="159" t="s">
        <v>2759</v>
      </c>
      <c r="M14" s="79" t="s">
        <v>490</v>
      </c>
      <c r="N14" s="79"/>
      <c r="O14" s="79"/>
      <c r="P14" s="79"/>
      <c r="Q14" s="79"/>
      <c r="R14" s="30" t="s">
        <v>490</v>
      </c>
      <c r="S14" s="78" t="s">
        <v>495</v>
      </c>
      <c r="T14" s="78" t="s">
        <v>467</v>
      </c>
      <c r="U14" s="79" t="s">
        <v>1515</v>
      </c>
      <c r="V14" s="30">
        <f>VLOOKUP(S14,'Plan de acci�n consolidado 2025'!$G$4:$R$462,12,0)</f>
        <v>80</v>
      </c>
      <c r="W14" s="144">
        <f>+(V14*100)/($V$14+$V$15+$V$17+$V$18+$V$20+$V$22)</f>
        <v>26.666666666666668</v>
      </c>
      <c r="X14" s="30">
        <f>VLOOKUP(S14,'Plan de acci�n consolidado 2025'!$G$4:$AC$462,23,0)</f>
        <v>77</v>
      </c>
      <c r="Y14" s="30">
        <f t="shared" si="0"/>
        <v>20.533333333333335</v>
      </c>
      <c r="Z14" s="30" t="s">
        <v>506</v>
      </c>
      <c r="AA14" s="152" t="s">
        <v>1771</v>
      </c>
      <c r="AE14" t="s">
        <v>2658</v>
      </c>
      <c r="AF14" s="268">
        <f t="shared" ref="AF14:AF19" si="5">+AF5</f>
        <v>83.333333333333314</v>
      </c>
      <c r="AG14" s="268"/>
      <c r="AH14" s="268"/>
      <c r="AI14"/>
      <c r="AJ14" t="s">
        <v>2658</v>
      </c>
      <c r="AK14" s="268">
        <f t="shared" ref="AK14:AK19" si="6">+AK5</f>
        <v>94.825999999999993</v>
      </c>
      <c r="AL14"/>
      <c r="AM14"/>
      <c r="AO14"/>
      <c r="AP14" t="s">
        <v>571</v>
      </c>
      <c r="AQ14" s="479">
        <v>0.88719512195121952</v>
      </c>
      <c r="AS14"/>
      <c r="AT14" t="s">
        <v>571</v>
      </c>
      <c r="AU14" s="479">
        <v>3.2735426008968607</v>
      </c>
      <c r="AW14">
        <v>60</v>
      </c>
      <c r="AX14" s="479">
        <v>75.5</v>
      </c>
      <c r="AY14" s="479">
        <v>59.75</v>
      </c>
      <c r="AZ14" s="484">
        <f t="shared" si="3"/>
        <v>0.79139072847682124</v>
      </c>
      <c r="BB14">
        <v>60</v>
      </c>
      <c r="BC14" s="479">
        <v>77.222222222222229</v>
      </c>
      <c r="BD14"/>
      <c r="BE14">
        <v>105</v>
      </c>
      <c r="BF14" s="479">
        <v>100</v>
      </c>
      <c r="BG14" s="479">
        <v>100</v>
      </c>
      <c r="BH14">
        <f t="shared" si="2"/>
        <v>1</v>
      </c>
      <c r="BI14">
        <v>60</v>
      </c>
      <c r="BJ14" s="479">
        <v>59.75</v>
      </c>
      <c r="BL14">
        <v>60</v>
      </c>
      <c r="BM14" s="479">
        <v>77.222222222222229</v>
      </c>
      <c r="BN14"/>
      <c r="BO14">
        <v>60</v>
      </c>
      <c r="BP14" s="479">
        <v>100</v>
      </c>
    </row>
    <row r="15" spans="1:68" x14ac:dyDescent="0.25">
      <c r="A15" s="78" t="s">
        <v>496</v>
      </c>
      <c r="B15" s="78" t="s">
        <v>467</v>
      </c>
      <c r="C15" s="79" t="s">
        <v>1515</v>
      </c>
      <c r="D15" s="79" t="s">
        <v>1514</v>
      </c>
      <c r="E15" s="79" t="s">
        <v>492</v>
      </c>
      <c r="F15" s="79"/>
      <c r="G15" s="79" t="s">
        <v>19</v>
      </c>
      <c r="H15" s="79" t="s">
        <v>146</v>
      </c>
      <c r="I15" s="79">
        <v>2</v>
      </c>
      <c r="J15" s="79" t="s">
        <v>465</v>
      </c>
      <c r="K15" s="159" t="s">
        <v>2758</v>
      </c>
      <c r="L15" s="159" t="s">
        <v>2759</v>
      </c>
      <c r="M15" s="79" t="s">
        <v>490</v>
      </c>
      <c r="N15" s="79"/>
      <c r="O15" s="79"/>
      <c r="P15" s="79"/>
      <c r="Q15" s="79"/>
      <c r="R15" s="30" t="s">
        <v>490</v>
      </c>
      <c r="S15" s="78" t="s">
        <v>496</v>
      </c>
      <c r="T15" s="78" t="s">
        <v>467</v>
      </c>
      <c r="U15" s="79" t="s">
        <v>1515</v>
      </c>
      <c r="V15" s="30">
        <f>VLOOKUP(S15,'Plan de acci�n consolidado 2025'!$G$4:$R$462,12,0)</f>
        <v>20</v>
      </c>
      <c r="W15" s="144">
        <f>+(V15*100)/($V$14+$V$15+$V$17+$V$18+$V$20+$V$22)</f>
        <v>6.666666666666667</v>
      </c>
      <c r="X15" s="30">
        <f>VLOOKUP(S15,'Plan de acci�n consolidado 2025'!$G$4:$AC$462,23,0)</f>
        <v>50</v>
      </c>
      <c r="Y15" s="30">
        <f t="shared" si="0"/>
        <v>3.3333333333333339</v>
      </c>
      <c r="Z15" s="30" t="s">
        <v>941</v>
      </c>
      <c r="AA15" s="152" t="s">
        <v>1771</v>
      </c>
      <c r="AE15" t="s">
        <v>1444</v>
      </c>
      <c r="AF15" s="268">
        <f t="shared" si="5"/>
        <v>0</v>
      </c>
      <c r="AG15" s="268"/>
      <c r="AH15" s="268"/>
      <c r="AI15"/>
      <c r="AJ15" t="s">
        <v>1444</v>
      </c>
      <c r="AK15" s="268">
        <f t="shared" si="6"/>
        <v>40</v>
      </c>
      <c r="AL15"/>
      <c r="AM15"/>
      <c r="AO15"/>
      <c r="AP15" t="s">
        <v>968</v>
      </c>
      <c r="AQ15" s="479">
        <v>4.7682926829268286</v>
      </c>
      <c r="AS15"/>
      <c r="AT15" t="s">
        <v>968</v>
      </c>
      <c r="AU15" s="479">
        <v>3.3856502242152469</v>
      </c>
      <c r="AW15">
        <v>71</v>
      </c>
      <c r="AX15" s="479">
        <v>39</v>
      </c>
      <c r="AY15" s="479">
        <v>39</v>
      </c>
      <c r="AZ15" s="484">
        <f t="shared" si="3"/>
        <v>1</v>
      </c>
      <c r="BB15">
        <v>71</v>
      </c>
      <c r="BC15" s="479">
        <v>100</v>
      </c>
      <c r="BD15"/>
      <c r="BE15">
        <v>111</v>
      </c>
      <c r="BF15" s="479">
        <v>40</v>
      </c>
      <c r="BG15" s="479">
        <v>40</v>
      </c>
      <c r="BH15">
        <f t="shared" si="2"/>
        <v>1</v>
      </c>
      <c r="BI15">
        <v>71</v>
      </c>
      <c r="BJ15" s="479">
        <v>84.71</v>
      </c>
      <c r="BL15">
        <v>71</v>
      </c>
      <c r="BM15" s="479">
        <v>70</v>
      </c>
      <c r="BN15"/>
      <c r="BO15">
        <v>71</v>
      </c>
      <c r="BP15" s="479">
        <v>25</v>
      </c>
    </row>
    <row r="16" spans="1:68" x14ac:dyDescent="0.25">
      <c r="A16" s="78" t="s">
        <v>498</v>
      </c>
      <c r="B16" s="78" t="s">
        <v>460</v>
      </c>
      <c r="C16" s="79" t="s">
        <v>1515</v>
      </c>
      <c r="D16" s="79" t="s">
        <v>1514</v>
      </c>
      <c r="E16" s="79" t="s">
        <v>492</v>
      </c>
      <c r="F16" s="79" t="s">
        <v>59</v>
      </c>
      <c r="G16" s="79" t="s">
        <v>19</v>
      </c>
      <c r="H16" s="79" t="s">
        <v>1809</v>
      </c>
      <c r="I16" s="79">
        <v>1</v>
      </c>
      <c r="J16" s="79" t="s">
        <v>465</v>
      </c>
      <c r="K16" s="159" t="s">
        <v>2760</v>
      </c>
      <c r="L16" s="159" t="s">
        <v>2761</v>
      </c>
      <c r="M16" s="79" t="s">
        <v>490</v>
      </c>
      <c r="N16" s="79" t="s">
        <v>1731</v>
      </c>
      <c r="O16" s="79" t="s">
        <v>1389</v>
      </c>
      <c r="P16" s="79">
        <v>0</v>
      </c>
      <c r="Q16" s="79" t="s">
        <v>1487</v>
      </c>
      <c r="R16" s="30" t="s">
        <v>490</v>
      </c>
      <c r="S16" s="78" t="s">
        <v>498</v>
      </c>
      <c r="T16" s="78" t="s">
        <v>460</v>
      </c>
      <c r="U16" s="79" t="s">
        <v>1515</v>
      </c>
      <c r="V16" s="30">
        <f>VLOOKUP(S16,'Plan de acci�n consolidado 2025'!$G$4:$R$462,12,0)</f>
        <v>25</v>
      </c>
      <c r="W16" s="30">
        <f>+V16</f>
        <v>25</v>
      </c>
      <c r="X16" s="30">
        <f>VLOOKUP(S16,'Plan de acci�n consolidado 2025'!$G$4:$AC$462,23,0)</f>
        <v>100</v>
      </c>
      <c r="Y16" s="30">
        <f t="shared" si="0"/>
        <v>25</v>
      </c>
      <c r="Z16" s="30" t="s">
        <v>1287</v>
      </c>
      <c r="AA16" s="152" t="s">
        <v>1771</v>
      </c>
      <c r="AE16" t="s">
        <v>2657</v>
      </c>
      <c r="AF16" s="268">
        <f t="shared" si="5"/>
        <v>71.776950672645768</v>
      </c>
      <c r="AG16" s="268"/>
      <c r="AH16" s="268"/>
      <c r="AI16"/>
      <c r="AJ16" t="s">
        <v>2657</v>
      </c>
      <c r="AK16" s="268">
        <f t="shared" si="6"/>
        <v>82.501780487804893</v>
      </c>
      <c r="AL16"/>
      <c r="AM16"/>
      <c r="AO16"/>
      <c r="AP16" t="s">
        <v>736</v>
      </c>
      <c r="AQ16" s="479">
        <v>1.2</v>
      </c>
      <c r="AS16"/>
      <c r="AT16" t="s">
        <v>736</v>
      </c>
      <c r="AU16" s="479">
        <v>4.1322869955156953</v>
      </c>
      <c r="AW16">
        <v>72</v>
      </c>
      <c r="AX16" s="479">
        <v>77.5</v>
      </c>
      <c r="AY16" s="479">
        <v>70.509999999999991</v>
      </c>
      <c r="AZ16" s="484">
        <f t="shared" si="3"/>
        <v>0.90980645161290308</v>
      </c>
      <c r="BB16">
        <v>72</v>
      </c>
      <c r="BC16" s="479">
        <v>74.0625</v>
      </c>
      <c r="BD16"/>
      <c r="BE16">
        <v>117</v>
      </c>
      <c r="BF16" s="479">
        <v>32</v>
      </c>
      <c r="BG16" s="479">
        <v>32</v>
      </c>
      <c r="BH16">
        <f t="shared" si="2"/>
        <v>1</v>
      </c>
      <c r="BI16">
        <v>72</v>
      </c>
      <c r="BJ16" s="479">
        <v>93.009999999999991</v>
      </c>
      <c r="BL16">
        <v>72</v>
      </c>
      <c r="BM16" s="479">
        <v>75.588235294117652</v>
      </c>
      <c r="BN16"/>
      <c r="BO16">
        <v>72</v>
      </c>
      <c r="BP16" s="479">
        <v>50</v>
      </c>
    </row>
    <row r="17" spans="1:68" x14ac:dyDescent="0.25">
      <c r="A17" s="78" t="s">
        <v>500</v>
      </c>
      <c r="B17" s="78" t="s">
        <v>467</v>
      </c>
      <c r="C17" s="79" t="s">
        <v>1515</v>
      </c>
      <c r="D17" s="79" t="s">
        <v>1514</v>
      </c>
      <c r="E17" s="79" t="s">
        <v>492</v>
      </c>
      <c r="F17" s="79"/>
      <c r="G17" s="79" t="s">
        <v>19</v>
      </c>
      <c r="H17" s="79" t="s">
        <v>108</v>
      </c>
      <c r="I17" s="79">
        <v>1</v>
      </c>
      <c r="J17" s="79" t="s">
        <v>465</v>
      </c>
      <c r="K17" s="159" t="s">
        <v>2760</v>
      </c>
      <c r="L17" s="159" t="s">
        <v>2761</v>
      </c>
      <c r="M17" s="79" t="s">
        <v>490</v>
      </c>
      <c r="N17" s="79"/>
      <c r="O17" s="79"/>
      <c r="P17" s="79"/>
      <c r="Q17" s="79"/>
      <c r="R17" s="30" t="s">
        <v>490</v>
      </c>
      <c r="S17" s="78" t="s">
        <v>500</v>
      </c>
      <c r="T17" s="78" t="s">
        <v>467</v>
      </c>
      <c r="U17" s="79" t="s">
        <v>1515</v>
      </c>
      <c r="V17" s="30">
        <f>VLOOKUP(S17,'Plan de acci�n consolidado 2025'!$G$4:$R$462,12,0)</f>
        <v>80</v>
      </c>
      <c r="W17" s="144">
        <f>+(V17*100)/($V$14+$V$15+$V$17+$V$18+$V$20+$V$22)</f>
        <v>26.666666666666668</v>
      </c>
      <c r="X17" s="30">
        <f>VLOOKUP(S17,'Plan de acci�n consolidado 2025'!$G$4:$AC$462,23,0)</f>
        <v>100</v>
      </c>
      <c r="Y17" s="30">
        <f t="shared" si="0"/>
        <v>26.666666666666671</v>
      </c>
      <c r="Z17" s="30" t="s">
        <v>1288</v>
      </c>
      <c r="AA17" s="152" t="s">
        <v>1772</v>
      </c>
      <c r="AE17" t="s">
        <v>1448</v>
      </c>
      <c r="AF17" s="268">
        <f t="shared" si="5"/>
        <v>50.94736842105263</v>
      </c>
      <c r="AG17" s="268"/>
      <c r="AH17" s="268"/>
      <c r="AI17"/>
      <c r="AJ17" t="s">
        <v>1448</v>
      </c>
      <c r="AK17" s="268">
        <f t="shared" si="6"/>
        <v>89.75545454545454</v>
      </c>
      <c r="AL17"/>
      <c r="AM17"/>
      <c r="AO17"/>
      <c r="AP17" t="s">
        <v>725</v>
      </c>
      <c r="AQ17" s="479">
        <v>1.2073170731707317</v>
      </c>
      <c r="AS17"/>
      <c r="AT17" t="s">
        <v>725</v>
      </c>
      <c r="AU17" s="479">
        <v>2.1973094170403584</v>
      </c>
      <c r="AW17">
        <v>73</v>
      </c>
      <c r="AX17" s="479">
        <v>45</v>
      </c>
      <c r="AY17" s="479">
        <v>45</v>
      </c>
      <c r="AZ17" s="484">
        <f t="shared" si="3"/>
        <v>1</v>
      </c>
      <c r="BB17">
        <v>73</v>
      </c>
      <c r="BC17" s="479">
        <v>97.777777777777771</v>
      </c>
      <c r="BD17"/>
      <c r="BE17">
        <v>130</v>
      </c>
      <c r="BF17" s="479">
        <v>100</v>
      </c>
      <c r="BG17" s="479">
        <v>100</v>
      </c>
      <c r="BH17">
        <f t="shared" si="2"/>
        <v>1</v>
      </c>
      <c r="BI17">
        <v>73</v>
      </c>
      <c r="BJ17" s="479">
        <v>89.92</v>
      </c>
      <c r="BL17">
        <v>73</v>
      </c>
      <c r="BM17" s="479">
        <v>89.090909090909093</v>
      </c>
      <c r="BN17"/>
      <c r="BO17">
        <v>73</v>
      </c>
      <c r="BP17" s="479">
        <v>100</v>
      </c>
    </row>
    <row r="18" spans="1:68" x14ac:dyDescent="0.25">
      <c r="A18" s="78" t="s">
        <v>501</v>
      </c>
      <c r="B18" s="78" t="s">
        <v>467</v>
      </c>
      <c r="C18" s="79" t="s">
        <v>1515</v>
      </c>
      <c r="D18" s="79" t="s">
        <v>1514</v>
      </c>
      <c r="E18" s="79" t="s">
        <v>492</v>
      </c>
      <c r="F18" s="79"/>
      <c r="G18" s="79" t="s">
        <v>19</v>
      </c>
      <c r="H18" s="79" t="s">
        <v>109</v>
      </c>
      <c r="I18" s="79">
        <v>1</v>
      </c>
      <c r="J18" s="79" t="s">
        <v>465</v>
      </c>
      <c r="K18" s="159" t="s">
        <v>2760</v>
      </c>
      <c r="L18" s="159" t="s">
        <v>2761</v>
      </c>
      <c r="M18" s="79" t="s">
        <v>490</v>
      </c>
      <c r="N18" s="79"/>
      <c r="O18" s="79"/>
      <c r="P18" s="79"/>
      <c r="Q18" s="79"/>
      <c r="R18" s="30" t="s">
        <v>490</v>
      </c>
      <c r="S18" s="78" t="s">
        <v>501</v>
      </c>
      <c r="T18" s="78" t="s">
        <v>467</v>
      </c>
      <c r="U18" s="79" t="s">
        <v>1515</v>
      </c>
      <c r="V18" s="30">
        <f>VLOOKUP(S18,'Plan de acci�n consolidado 2025'!$G$4:$R$462,12,0)</f>
        <v>20</v>
      </c>
      <c r="W18" s="144">
        <f>+(V18*100)/($V$14+$V$15+$V$17+$V$18+$V$20+$V$22)</f>
        <v>6.666666666666667</v>
      </c>
      <c r="X18" s="30">
        <f>VLOOKUP(S18,'Plan de acci�n consolidado 2025'!$G$4:$AC$462,23,0)</f>
        <v>100</v>
      </c>
      <c r="Y18" s="30">
        <f t="shared" si="0"/>
        <v>6.6666666666666679</v>
      </c>
      <c r="Z18" s="30" t="s">
        <v>1289</v>
      </c>
      <c r="AA18" s="152" t="s">
        <v>1772</v>
      </c>
      <c r="AE18" t="s">
        <v>1446</v>
      </c>
      <c r="AF18" s="268">
        <f t="shared" si="5"/>
        <v>91.999999999999986</v>
      </c>
      <c r="AG18" s="268"/>
      <c r="AH18" s="268"/>
      <c r="AI18"/>
      <c r="AJ18" t="s">
        <v>1446</v>
      </c>
      <c r="AK18" s="268">
        <f t="shared" si="6"/>
        <v>99.6</v>
      </c>
      <c r="AL18"/>
      <c r="AM18"/>
      <c r="AO18"/>
      <c r="AP18" t="s">
        <v>686</v>
      </c>
      <c r="AQ18" s="479">
        <v>7.073170731707318</v>
      </c>
      <c r="AS18"/>
      <c r="AT18" t="s">
        <v>686</v>
      </c>
      <c r="AU18" s="479">
        <v>4.2600896860986559</v>
      </c>
      <c r="AW18">
        <v>100</v>
      </c>
      <c r="AX18" s="479">
        <v>42.5</v>
      </c>
      <c r="AY18" s="479">
        <v>30</v>
      </c>
      <c r="AZ18" s="484">
        <f t="shared" si="3"/>
        <v>0.70588235294117652</v>
      </c>
      <c r="BB18">
        <v>100</v>
      </c>
      <c r="BC18" s="479">
        <v>85.714285714285708</v>
      </c>
      <c r="BD18"/>
      <c r="BE18">
        <v>1000</v>
      </c>
      <c r="BF18" s="479">
        <v>20</v>
      </c>
      <c r="BG18" s="479">
        <v>20</v>
      </c>
      <c r="BH18">
        <f t="shared" si="2"/>
        <v>1</v>
      </c>
      <c r="BI18">
        <v>100</v>
      </c>
      <c r="BJ18" s="479">
        <v>54.825000000000003</v>
      </c>
      <c r="BL18">
        <v>100</v>
      </c>
      <c r="BM18" s="479">
        <v>85.714285714285708</v>
      </c>
      <c r="BN18"/>
      <c r="BO18">
        <v>100</v>
      </c>
      <c r="BP18" s="479"/>
    </row>
    <row r="19" spans="1:68" x14ac:dyDescent="0.25">
      <c r="A19" s="78" t="s">
        <v>502</v>
      </c>
      <c r="B19" s="78" t="s">
        <v>460</v>
      </c>
      <c r="C19" s="79" t="s">
        <v>1515</v>
      </c>
      <c r="D19" s="79" t="s">
        <v>1514</v>
      </c>
      <c r="E19" s="79" t="s">
        <v>492</v>
      </c>
      <c r="F19" s="79" t="s">
        <v>59</v>
      </c>
      <c r="G19" s="79" t="s">
        <v>19</v>
      </c>
      <c r="H19" s="79" t="s">
        <v>110</v>
      </c>
      <c r="I19" s="79">
        <v>1</v>
      </c>
      <c r="J19" s="79" t="s">
        <v>465</v>
      </c>
      <c r="K19" s="159" t="s">
        <v>2762</v>
      </c>
      <c r="L19" s="159" t="s">
        <v>2763</v>
      </c>
      <c r="M19" s="79" t="s">
        <v>490</v>
      </c>
      <c r="N19" s="79" t="s">
        <v>1731</v>
      </c>
      <c r="O19" s="79" t="s">
        <v>1389</v>
      </c>
      <c r="P19" s="79">
        <v>0</v>
      </c>
      <c r="Q19" s="79" t="s">
        <v>1487</v>
      </c>
      <c r="R19" s="30" t="s">
        <v>490</v>
      </c>
      <c r="S19" s="78" t="s">
        <v>502</v>
      </c>
      <c r="T19" s="78" t="s">
        <v>460</v>
      </c>
      <c r="U19" s="79" t="s">
        <v>1515</v>
      </c>
      <c r="V19" s="30">
        <f>VLOOKUP(S19,'Plan de acci�n consolidado 2025'!$G$4:$R$462,12,0)</f>
        <v>25</v>
      </c>
      <c r="W19" s="30">
        <f>+V19</f>
        <v>25</v>
      </c>
      <c r="X19" s="30">
        <f>VLOOKUP(S19,'Plan de acci�n consolidado 2025'!$G$4:$AC$462,23,0)</f>
        <v>100</v>
      </c>
      <c r="Y19" s="30">
        <f t="shared" si="0"/>
        <v>25</v>
      </c>
      <c r="Z19" s="30" t="s">
        <v>1290</v>
      </c>
      <c r="AA19" s="152" t="s">
        <v>1772</v>
      </c>
      <c r="AE19" t="s">
        <v>1438</v>
      </c>
      <c r="AF19" s="268">
        <f t="shared" si="5"/>
        <v>44.040999999999997</v>
      </c>
      <c r="AG19" s="268"/>
      <c r="AH19" s="268"/>
      <c r="AI19"/>
      <c r="AJ19" t="s">
        <v>1438</v>
      </c>
      <c r="AK19" s="268">
        <f t="shared" si="6"/>
        <v>91.446666666666673</v>
      </c>
      <c r="AL19"/>
      <c r="AM19"/>
      <c r="AO19"/>
      <c r="AP19" t="s">
        <v>508</v>
      </c>
      <c r="AQ19" s="479">
        <v>4.6689024390243903</v>
      </c>
      <c r="AS19"/>
      <c r="AT19" t="s">
        <v>508</v>
      </c>
      <c r="AU19" s="479">
        <v>2.993273542600897</v>
      </c>
      <c r="AW19">
        <v>105</v>
      </c>
      <c r="AX19" s="479">
        <v>100</v>
      </c>
      <c r="AY19" s="479">
        <v>100</v>
      </c>
      <c r="AZ19" s="484">
        <f t="shared" si="3"/>
        <v>1</v>
      </c>
      <c r="BB19">
        <v>105</v>
      </c>
      <c r="BC19" s="479">
        <v>100</v>
      </c>
      <c r="BD19"/>
      <c r="BE19">
        <v>2000</v>
      </c>
      <c r="BF19" s="479">
        <v>50</v>
      </c>
      <c r="BG19" s="479">
        <v>50</v>
      </c>
      <c r="BH19">
        <f t="shared" si="2"/>
        <v>1</v>
      </c>
      <c r="BI19">
        <v>105</v>
      </c>
      <c r="BJ19" s="479">
        <v>100</v>
      </c>
      <c r="BL19">
        <v>105</v>
      </c>
      <c r="BM19" s="479">
        <v>100</v>
      </c>
      <c r="BN19"/>
      <c r="BO19">
        <v>105</v>
      </c>
      <c r="BP19" s="479">
        <v>100</v>
      </c>
    </row>
    <row r="20" spans="1:68" x14ac:dyDescent="0.25">
      <c r="A20" s="78" t="s">
        <v>504</v>
      </c>
      <c r="B20" s="78" t="s">
        <v>467</v>
      </c>
      <c r="C20" s="79" t="s">
        <v>1515</v>
      </c>
      <c r="D20" s="79" t="s">
        <v>1514</v>
      </c>
      <c r="E20" s="79" t="s">
        <v>492</v>
      </c>
      <c r="F20" s="79"/>
      <c r="G20" s="79" t="s">
        <v>19</v>
      </c>
      <c r="H20" s="79" t="s">
        <v>111</v>
      </c>
      <c r="I20" s="79">
        <v>1</v>
      </c>
      <c r="J20" s="79" t="s">
        <v>465</v>
      </c>
      <c r="K20" s="159" t="s">
        <v>2762</v>
      </c>
      <c r="L20" s="159" t="s">
        <v>2763</v>
      </c>
      <c r="M20" s="79" t="s">
        <v>490</v>
      </c>
      <c r="N20" s="79"/>
      <c r="O20" s="79"/>
      <c r="P20" s="79"/>
      <c r="Q20" s="79"/>
      <c r="R20" s="30" t="s">
        <v>490</v>
      </c>
      <c r="S20" s="78" t="s">
        <v>504</v>
      </c>
      <c r="T20" s="78" t="s">
        <v>467</v>
      </c>
      <c r="U20" s="79" t="s">
        <v>1515</v>
      </c>
      <c r="V20" s="30">
        <f>VLOOKUP(S20,'Plan de acci�n consolidado 2025'!$G$4:$R$462,12,0)</f>
        <v>80</v>
      </c>
      <c r="W20" s="144">
        <f>+(V20*100)/($V$14+$V$15+$V$17+$V$18+$V$20+$V$22)</f>
        <v>26.666666666666668</v>
      </c>
      <c r="X20" s="30">
        <f>VLOOKUP(S20,'Plan de acci�n consolidado 2025'!$G$4:$AC$462,23,0)</f>
        <v>100</v>
      </c>
      <c r="Y20" s="30">
        <f t="shared" si="0"/>
        <v>26.666666666666671</v>
      </c>
      <c r="Z20" s="30" t="s">
        <v>1291</v>
      </c>
      <c r="AA20" s="152" t="s">
        <v>1771</v>
      </c>
      <c r="AO20"/>
      <c r="AP20" t="s">
        <v>1249</v>
      </c>
      <c r="AQ20" s="479">
        <v>4.8780487804878048</v>
      </c>
      <c r="AS20"/>
      <c r="AT20" t="s">
        <v>1249</v>
      </c>
      <c r="AU20" s="479">
        <v>3.5874439461883414</v>
      </c>
      <c r="AW20">
        <v>111</v>
      </c>
      <c r="AX20" s="479">
        <v>70</v>
      </c>
      <c r="AY20" s="479">
        <v>70</v>
      </c>
      <c r="AZ20" s="484">
        <f t="shared" si="3"/>
        <v>1</v>
      </c>
      <c r="BB20">
        <v>111</v>
      </c>
      <c r="BC20" s="479">
        <v>100</v>
      </c>
      <c r="BD20"/>
      <c r="BE20">
        <v>2010</v>
      </c>
      <c r="BF20" s="479">
        <v>5</v>
      </c>
      <c r="BG20" s="479">
        <v>5</v>
      </c>
      <c r="BH20">
        <f t="shared" si="2"/>
        <v>1</v>
      </c>
      <c r="BI20">
        <v>111</v>
      </c>
      <c r="BJ20" s="479">
        <v>92.5</v>
      </c>
      <c r="BL20">
        <v>111</v>
      </c>
      <c r="BM20" s="479">
        <v>100</v>
      </c>
      <c r="BN20"/>
      <c r="BO20">
        <v>111</v>
      </c>
      <c r="BP20" s="479">
        <v>100</v>
      </c>
    </row>
    <row r="21" spans="1:68" x14ac:dyDescent="0.25">
      <c r="A21" s="78" t="s">
        <v>506</v>
      </c>
      <c r="B21" s="78" t="s">
        <v>1771</v>
      </c>
      <c r="C21" s="79" t="s">
        <v>1515</v>
      </c>
      <c r="D21" s="79" t="s">
        <v>1514</v>
      </c>
      <c r="E21" s="79" t="s">
        <v>492</v>
      </c>
      <c r="F21" s="79"/>
      <c r="G21" s="79" t="s">
        <v>19</v>
      </c>
      <c r="H21" s="79" t="s">
        <v>2764</v>
      </c>
      <c r="I21" s="79">
        <v>1</v>
      </c>
      <c r="J21" s="79" t="s">
        <v>465</v>
      </c>
      <c r="K21" s="159" t="s">
        <v>2762</v>
      </c>
      <c r="L21" s="159" t="s">
        <v>2755</v>
      </c>
      <c r="M21" s="79" t="s">
        <v>490</v>
      </c>
      <c r="N21" s="79"/>
      <c r="O21" s="79"/>
      <c r="P21" s="79"/>
      <c r="Q21" s="79"/>
      <c r="R21" s="30" t="s">
        <v>490</v>
      </c>
      <c r="S21" s="78" t="s">
        <v>506</v>
      </c>
      <c r="T21" s="78" t="s">
        <v>1771</v>
      </c>
      <c r="U21" s="79" t="s">
        <v>1515</v>
      </c>
      <c r="W21" s="144">
        <f>+(V21*100)/($V$14+$V$15+$V$17+$V$18+$V$20+$V$21+$V$22)</f>
        <v>0</v>
      </c>
      <c r="X21" s="30" t="e">
        <f>VLOOKUP(S21,'Plan de acci�n consolidado 2025'!$G$4:$AC$462,23,0)</f>
        <v>#N/A</v>
      </c>
      <c r="Y21" s="30" t="e">
        <f t="shared" si="0"/>
        <v>#N/A</v>
      </c>
      <c r="Z21" s="30" t="s">
        <v>1077</v>
      </c>
      <c r="AA21" s="152" t="s">
        <v>1801</v>
      </c>
      <c r="AO21"/>
      <c r="AP21" t="s">
        <v>1241</v>
      </c>
      <c r="AQ21" s="479">
        <v>4.8242682926829277</v>
      </c>
      <c r="AS21"/>
      <c r="AT21" t="s">
        <v>1241</v>
      </c>
      <c r="AU21" s="479">
        <v>2.4341704035874439</v>
      </c>
      <c r="AW21">
        <v>117</v>
      </c>
      <c r="AX21" s="479">
        <v>60.899999999999991</v>
      </c>
      <c r="AY21" s="479">
        <v>60.899999999999991</v>
      </c>
      <c r="AZ21" s="484">
        <f t="shared" si="3"/>
        <v>1</v>
      </c>
      <c r="BB21">
        <v>117</v>
      </c>
      <c r="BC21" s="479">
        <v>100</v>
      </c>
      <c r="BD21"/>
      <c r="BE21">
        <v>2023</v>
      </c>
      <c r="BF21" s="479">
        <v>90</v>
      </c>
      <c r="BG21" s="479">
        <v>90</v>
      </c>
      <c r="BH21">
        <f t="shared" si="2"/>
        <v>1</v>
      </c>
      <c r="BI21">
        <v>117</v>
      </c>
      <c r="BJ21" s="479">
        <v>89.038399999999982</v>
      </c>
      <c r="BL21">
        <v>117</v>
      </c>
      <c r="BM21" s="479">
        <v>100</v>
      </c>
      <c r="BN21"/>
      <c r="BO21">
        <v>117</v>
      </c>
      <c r="BP21" s="479">
        <v>100</v>
      </c>
    </row>
    <row r="22" spans="1:68" x14ac:dyDescent="0.25">
      <c r="A22" s="78" t="s">
        <v>507</v>
      </c>
      <c r="B22" s="78" t="s">
        <v>467</v>
      </c>
      <c r="C22" s="79" t="s">
        <v>1515</v>
      </c>
      <c r="D22" s="79" t="s">
        <v>1514</v>
      </c>
      <c r="E22" s="79" t="s">
        <v>492</v>
      </c>
      <c r="F22" s="79"/>
      <c r="G22" s="79" t="s">
        <v>19</v>
      </c>
      <c r="H22" s="79" t="s">
        <v>45</v>
      </c>
      <c r="I22" s="79">
        <v>1</v>
      </c>
      <c r="J22" s="79" t="s">
        <v>465</v>
      </c>
      <c r="K22" s="159" t="s">
        <v>2762</v>
      </c>
      <c r="L22" s="159" t="s">
        <v>2763</v>
      </c>
      <c r="M22" s="79" t="s">
        <v>490</v>
      </c>
      <c r="N22" s="79"/>
      <c r="O22" s="79"/>
      <c r="P22" s="79"/>
      <c r="Q22" s="79"/>
      <c r="R22" s="30" t="s">
        <v>490</v>
      </c>
      <c r="S22" s="78" t="s">
        <v>507</v>
      </c>
      <c r="T22" s="78" t="s">
        <v>467</v>
      </c>
      <c r="U22" s="79" t="s">
        <v>1515</v>
      </c>
      <c r="V22" s="30">
        <f>VLOOKUP(S22,'Plan de acci�n consolidado 2025'!$G$4:$R$462,12,0)</f>
        <v>20</v>
      </c>
      <c r="W22" s="144">
        <f>+(V22*100)/($V$14+$V$15+$V$17+$V$18+$V$20+$V$22)</f>
        <v>6.666666666666667</v>
      </c>
      <c r="X22" s="30">
        <f>VLOOKUP(S22,'Plan de acci�n consolidado 2025'!$G$4:$AC$462,23,0)</f>
        <v>100</v>
      </c>
      <c r="Y22" s="30">
        <f t="shared" si="0"/>
        <v>6.6666666666666679</v>
      </c>
      <c r="Z22" s="30" t="s">
        <v>1079</v>
      </c>
      <c r="AA22" s="152" t="s">
        <v>1771</v>
      </c>
      <c r="AO22"/>
      <c r="AP22" t="s">
        <v>1057</v>
      </c>
      <c r="AQ22" s="479">
        <v>0.37073170731707317</v>
      </c>
      <c r="AS22"/>
      <c r="AT22" t="s">
        <v>1057</v>
      </c>
      <c r="AU22" s="479">
        <v>0</v>
      </c>
      <c r="AW22">
        <v>130</v>
      </c>
      <c r="AX22" s="479">
        <v>100</v>
      </c>
      <c r="AY22" s="479">
        <v>100</v>
      </c>
      <c r="AZ22" s="484">
        <f t="shared" si="3"/>
        <v>1</v>
      </c>
      <c r="BB22">
        <v>130</v>
      </c>
      <c r="BC22" s="479">
        <v>98.75</v>
      </c>
      <c r="BD22"/>
      <c r="BE22">
        <v>3003</v>
      </c>
      <c r="BF22" s="479">
        <v>15</v>
      </c>
      <c r="BG22" s="479">
        <v>15</v>
      </c>
      <c r="BH22">
        <f t="shared" si="2"/>
        <v>1</v>
      </c>
      <c r="BI22">
        <v>130</v>
      </c>
      <c r="BJ22" s="479">
        <v>100</v>
      </c>
      <c r="BL22">
        <v>130</v>
      </c>
      <c r="BM22" s="479">
        <v>98.75</v>
      </c>
      <c r="BN22"/>
      <c r="BO22">
        <v>130</v>
      </c>
      <c r="BP22" s="479">
        <v>100</v>
      </c>
    </row>
    <row r="23" spans="1:68" x14ac:dyDescent="0.25">
      <c r="A23" s="78" t="s">
        <v>509</v>
      </c>
      <c r="B23" s="78" t="s">
        <v>460</v>
      </c>
      <c r="C23" s="79" t="s">
        <v>1517</v>
      </c>
      <c r="D23" s="79" t="s">
        <v>1516</v>
      </c>
      <c r="E23" s="79" t="s">
        <v>510</v>
      </c>
      <c r="F23" s="79" t="s">
        <v>12</v>
      </c>
      <c r="G23" s="79" t="s">
        <v>50</v>
      </c>
      <c r="H23" s="79" t="s">
        <v>366</v>
      </c>
      <c r="I23" s="79">
        <v>100</v>
      </c>
      <c r="J23" s="79" t="s">
        <v>493</v>
      </c>
      <c r="K23" s="159" t="s">
        <v>2757</v>
      </c>
      <c r="L23" s="159" t="s">
        <v>2765</v>
      </c>
      <c r="M23" s="79" t="s">
        <v>508</v>
      </c>
      <c r="N23" s="79" t="s">
        <v>1390</v>
      </c>
      <c r="O23" s="79" t="s">
        <v>1391</v>
      </c>
      <c r="P23" s="79" t="s">
        <v>1537</v>
      </c>
      <c r="Q23" s="79" t="s">
        <v>1487</v>
      </c>
      <c r="R23" s="30" t="s">
        <v>508</v>
      </c>
      <c r="S23" s="78" t="s">
        <v>509</v>
      </c>
      <c r="T23" s="78" t="s">
        <v>460</v>
      </c>
      <c r="U23" s="79" t="s">
        <v>1517</v>
      </c>
      <c r="V23" s="30">
        <f>VLOOKUP(S23,'Plan de acci�n consolidado 2025'!$G$4:$R$484,12,0)</f>
        <v>20</v>
      </c>
      <c r="W23" s="143">
        <f>(V23*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23" s="30">
        <f>VLOOKUP(S23,'Plan de acci�n consolidado 2025'!$G$4:$AC$462,23,0)</f>
        <v>76</v>
      </c>
      <c r="Y23" s="30">
        <f t="shared" si="0"/>
        <v>0.68161434977578483</v>
      </c>
      <c r="Z23" s="30" t="s">
        <v>1080</v>
      </c>
      <c r="AA23" s="152" t="s">
        <v>1771</v>
      </c>
      <c r="AO23"/>
      <c r="AP23" t="s">
        <v>627</v>
      </c>
      <c r="AQ23" s="479">
        <v>3.4116585365853656</v>
      </c>
      <c r="AS23"/>
      <c r="AT23" t="s">
        <v>627</v>
      </c>
      <c r="AU23" s="479">
        <v>4.2249327354260098</v>
      </c>
      <c r="AW23">
        <v>141</v>
      </c>
      <c r="AX23" s="479">
        <v>33</v>
      </c>
      <c r="AY23" s="479">
        <v>33</v>
      </c>
      <c r="AZ23" s="484">
        <f t="shared" si="3"/>
        <v>1</v>
      </c>
      <c r="BB23">
        <v>141</v>
      </c>
      <c r="BC23" s="479">
        <v>98.75</v>
      </c>
      <c r="BD23"/>
      <c r="BE23">
        <v>3100</v>
      </c>
      <c r="BF23" s="479">
        <v>80</v>
      </c>
      <c r="BG23" s="479">
        <v>80</v>
      </c>
      <c r="BH23">
        <f t="shared" si="2"/>
        <v>1</v>
      </c>
      <c r="BI23">
        <v>141</v>
      </c>
      <c r="BJ23" s="479">
        <v>99.4</v>
      </c>
      <c r="BL23">
        <v>141</v>
      </c>
      <c r="BM23" s="479">
        <v>98.75</v>
      </c>
      <c r="BN23"/>
      <c r="BO23">
        <v>141</v>
      </c>
      <c r="BP23" s="479"/>
    </row>
    <row r="24" spans="1:68" x14ac:dyDescent="0.25">
      <c r="A24" s="78" t="s">
        <v>511</v>
      </c>
      <c r="B24" s="78" t="s">
        <v>467</v>
      </c>
      <c r="C24" s="79" t="s">
        <v>1517</v>
      </c>
      <c r="D24" s="79" t="s">
        <v>1516</v>
      </c>
      <c r="E24" s="79" t="s">
        <v>510</v>
      </c>
      <c r="F24" s="79"/>
      <c r="G24" s="79" t="s">
        <v>19</v>
      </c>
      <c r="H24" s="79" t="s">
        <v>367</v>
      </c>
      <c r="I24" s="79">
        <v>1</v>
      </c>
      <c r="J24" s="79" t="s">
        <v>465</v>
      </c>
      <c r="K24" s="159" t="s">
        <v>2757</v>
      </c>
      <c r="L24" s="159" t="s">
        <v>2756</v>
      </c>
      <c r="M24" s="79" t="s">
        <v>508</v>
      </c>
      <c r="N24" s="79"/>
      <c r="O24" s="79"/>
      <c r="P24" s="79"/>
      <c r="Q24" s="79"/>
      <c r="R24" s="30" t="s">
        <v>508</v>
      </c>
      <c r="S24" s="78" t="s">
        <v>511</v>
      </c>
      <c r="T24" s="78" t="s">
        <v>467</v>
      </c>
      <c r="U24" s="79" t="s">
        <v>1517</v>
      </c>
      <c r="V24" s="30">
        <f>VLOOKUP(S24,'Plan de acci�n consolidado 2025'!$G$4:$R$484,12,0)</f>
        <v>20</v>
      </c>
      <c r="W24" s="145">
        <f>+(V24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0.24390243902439024</v>
      </c>
      <c r="X24" s="30">
        <f>VLOOKUP(S24,'Plan de acci�n consolidado 2025'!$G$4:$AC$462,23,0)</f>
        <v>100</v>
      </c>
      <c r="Y24" s="30">
        <f t="shared" si="0"/>
        <v>0.24390243902439024</v>
      </c>
      <c r="AO24"/>
      <c r="AP24" t="s">
        <v>954</v>
      </c>
      <c r="AQ24" s="479">
        <v>2.3048780487804881</v>
      </c>
      <c r="AS24"/>
      <c r="AT24" t="s">
        <v>954</v>
      </c>
      <c r="AU24" s="479">
        <v>3.9910313901345287</v>
      </c>
      <c r="AW24">
        <v>142</v>
      </c>
      <c r="AX24" s="479">
        <v>30</v>
      </c>
      <c r="AY24" s="479">
        <v>30</v>
      </c>
      <c r="AZ24" s="484">
        <f t="shared" si="3"/>
        <v>1</v>
      </c>
      <c r="BB24">
        <v>142</v>
      </c>
      <c r="BC24" s="479">
        <v>100</v>
      </c>
      <c r="BD24"/>
      <c r="BE24">
        <v>4000</v>
      </c>
      <c r="BF24" s="479">
        <v>12</v>
      </c>
      <c r="BG24" s="479">
        <v>12</v>
      </c>
      <c r="BH24">
        <f t="shared" si="2"/>
        <v>1</v>
      </c>
      <c r="BI24">
        <v>142</v>
      </c>
      <c r="BJ24" s="479">
        <v>72.75</v>
      </c>
      <c r="BL24">
        <v>142</v>
      </c>
      <c r="BM24" s="479">
        <v>100</v>
      </c>
      <c r="BN24"/>
      <c r="BO24">
        <v>142</v>
      </c>
      <c r="BP24" s="479"/>
    </row>
    <row r="25" spans="1:68" x14ac:dyDescent="0.25">
      <c r="A25" s="78" t="s">
        <v>513</v>
      </c>
      <c r="B25" s="78" t="s">
        <v>467</v>
      </c>
      <c r="C25" s="79" t="s">
        <v>1517</v>
      </c>
      <c r="D25" s="79" t="s">
        <v>1516</v>
      </c>
      <c r="E25" s="79" t="s">
        <v>510</v>
      </c>
      <c r="F25" s="79"/>
      <c r="G25" s="79" t="s">
        <v>19</v>
      </c>
      <c r="H25" s="79" t="s">
        <v>368</v>
      </c>
      <c r="I25" s="79">
        <v>100</v>
      </c>
      <c r="J25" s="79" t="s">
        <v>493</v>
      </c>
      <c r="K25" s="159" t="s">
        <v>2766</v>
      </c>
      <c r="L25" s="159" t="s">
        <v>2765</v>
      </c>
      <c r="M25" s="79" t="s">
        <v>508</v>
      </c>
      <c r="N25" s="79"/>
      <c r="O25" s="79"/>
      <c r="P25" s="79"/>
      <c r="Q25" s="79"/>
      <c r="R25" s="30" t="s">
        <v>508</v>
      </c>
      <c r="S25" s="78" t="s">
        <v>513</v>
      </c>
      <c r="T25" s="78" t="s">
        <v>467</v>
      </c>
      <c r="U25" s="79" t="s">
        <v>1517</v>
      </c>
      <c r="V25" s="30">
        <f>VLOOKUP(S25,'Plan de acci�n consolidado 2025'!$G$4:$R$484,12,0)</f>
        <v>80</v>
      </c>
      <c r="W25" s="145">
        <f>+(V25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0.97560975609756095</v>
      </c>
      <c r="X25" s="30">
        <f>VLOOKUP(S25,'Plan de acci�n consolidado 2025'!$G$4:$AC$462,23,0)</f>
        <v>76</v>
      </c>
      <c r="Y25" s="30">
        <f t="shared" si="0"/>
        <v>0.74146341463414633</v>
      </c>
      <c r="AO25"/>
      <c r="AP25" t="s">
        <v>1017</v>
      </c>
      <c r="AQ25" s="479">
        <v>6.6585365853658534</v>
      </c>
      <c r="AS25"/>
      <c r="AT25" t="s">
        <v>1017</v>
      </c>
      <c r="AU25" s="479">
        <v>4.0107623318385643</v>
      </c>
      <c r="AW25">
        <v>1000</v>
      </c>
      <c r="AX25" s="479">
        <v>42</v>
      </c>
      <c r="AY25" s="479">
        <v>42</v>
      </c>
      <c r="AZ25" s="484">
        <f t="shared" si="3"/>
        <v>1</v>
      </c>
      <c r="BB25">
        <v>1000</v>
      </c>
      <c r="BC25" s="479">
        <v>98.888888888888886</v>
      </c>
      <c r="BD25"/>
      <c r="BE25">
        <v>6000</v>
      </c>
      <c r="BF25" s="479">
        <v>44</v>
      </c>
      <c r="BG25" s="479">
        <v>44</v>
      </c>
      <c r="BH25">
        <f t="shared" si="2"/>
        <v>1</v>
      </c>
      <c r="BI25">
        <v>1000</v>
      </c>
      <c r="BJ25" s="479">
        <v>100</v>
      </c>
      <c r="BL25">
        <v>1000</v>
      </c>
      <c r="BM25" s="479">
        <v>99</v>
      </c>
      <c r="BN25"/>
      <c r="BO25">
        <v>1000</v>
      </c>
      <c r="BP25" s="479">
        <v>97.5</v>
      </c>
    </row>
    <row r="26" spans="1:68" x14ac:dyDescent="0.25">
      <c r="A26" s="78" t="s">
        <v>514</v>
      </c>
      <c r="B26" s="78" t="s">
        <v>460</v>
      </c>
      <c r="C26" s="79" t="s">
        <v>1517</v>
      </c>
      <c r="D26" s="79" t="s">
        <v>1516</v>
      </c>
      <c r="E26" s="79" t="s">
        <v>510</v>
      </c>
      <c r="F26" s="79" t="s">
        <v>12</v>
      </c>
      <c r="G26" s="79" t="s">
        <v>50</v>
      </c>
      <c r="H26" s="79" t="s">
        <v>369</v>
      </c>
      <c r="I26" s="79">
        <v>100</v>
      </c>
      <c r="J26" s="79" t="s">
        <v>493</v>
      </c>
      <c r="K26" s="159" t="s">
        <v>2757</v>
      </c>
      <c r="L26" s="159" t="s">
        <v>2765</v>
      </c>
      <c r="M26" s="79" t="s">
        <v>508</v>
      </c>
      <c r="N26" s="79" t="s">
        <v>1390</v>
      </c>
      <c r="O26" s="79" t="s">
        <v>1391</v>
      </c>
      <c r="P26" s="79">
        <v>0</v>
      </c>
      <c r="Q26" s="79" t="s">
        <v>1487</v>
      </c>
      <c r="R26" s="30" t="s">
        <v>508</v>
      </c>
      <c r="S26" s="78" t="s">
        <v>514</v>
      </c>
      <c r="T26" s="78" t="s">
        <v>460</v>
      </c>
      <c r="U26" s="79" t="s">
        <v>1517</v>
      </c>
      <c r="V26" s="30">
        <f>VLOOKUP(S26,'Plan de acci�n consolidado 2025'!$G$4:$R$484,12,0)</f>
        <v>20</v>
      </c>
      <c r="W26" s="143">
        <f>(V26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26" s="30">
        <f>VLOOKUP(S26,'Plan de acci�n consolidado 2025'!$G$4:$AC$462,23,0)</f>
        <v>74</v>
      </c>
      <c r="Y26" s="30">
        <f t="shared" si="0"/>
        <v>0.66367713004484297</v>
      </c>
      <c r="AO26"/>
      <c r="AP26" t="s">
        <v>1187</v>
      </c>
      <c r="AQ26" s="479">
        <v>5.0000000000000018</v>
      </c>
      <c r="AS26"/>
      <c r="AT26" t="s">
        <v>1187</v>
      </c>
      <c r="AU26" s="479">
        <v>1.9730941704035874</v>
      </c>
      <c r="AW26">
        <v>2000</v>
      </c>
      <c r="AX26" s="479">
        <v>50</v>
      </c>
      <c r="AY26" s="479">
        <v>50</v>
      </c>
      <c r="AZ26" s="484">
        <f t="shared" si="3"/>
        <v>1</v>
      </c>
      <c r="BB26">
        <v>2000</v>
      </c>
      <c r="BC26" s="479">
        <v>99.583333333333329</v>
      </c>
      <c r="BD26"/>
      <c r="BE26">
        <v>7000</v>
      </c>
      <c r="BF26" s="479">
        <v>100</v>
      </c>
      <c r="BG26" s="479">
        <v>100</v>
      </c>
      <c r="BH26">
        <f t="shared" si="2"/>
        <v>1</v>
      </c>
      <c r="BI26">
        <v>2000</v>
      </c>
      <c r="BJ26" s="479">
        <v>95.5</v>
      </c>
      <c r="BL26">
        <v>2000</v>
      </c>
      <c r="BM26" s="479">
        <v>99.583333333333329</v>
      </c>
      <c r="BN26"/>
      <c r="BO26">
        <v>2000</v>
      </c>
      <c r="BP26" s="479">
        <v>99</v>
      </c>
    </row>
    <row r="27" spans="1:68" x14ac:dyDescent="0.25">
      <c r="A27" s="78" t="s">
        <v>515</v>
      </c>
      <c r="B27" s="78" t="s">
        <v>467</v>
      </c>
      <c r="C27" s="79" t="s">
        <v>1517</v>
      </c>
      <c r="D27" s="79" t="s">
        <v>1516</v>
      </c>
      <c r="E27" s="79" t="s">
        <v>510</v>
      </c>
      <c r="F27" s="79"/>
      <c r="G27" s="79" t="s">
        <v>19</v>
      </c>
      <c r="H27" s="79" t="s">
        <v>370</v>
      </c>
      <c r="I27" s="79">
        <v>1</v>
      </c>
      <c r="J27" s="79" t="s">
        <v>465</v>
      </c>
      <c r="K27" s="159" t="s">
        <v>2757</v>
      </c>
      <c r="L27" s="159" t="s">
        <v>2767</v>
      </c>
      <c r="M27" s="79" t="s">
        <v>508</v>
      </c>
      <c r="N27" s="79"/>
      <c r="O27" s="79"/>
      <c r="P27" s="79"/>
      <c r="Q27" s="79"/>
      <c r="R27" s="30" t="s">
        <v>508</v>
      </c>
      <c r="S27" s="78" t="s">
        <v>515</v>
      </c>
      <c r="T27" s="78" t="s">
        <v>467</v>
      </c>
      <c r="U27" s="79" t="s">
        <v>1517</v>
      </c>
      <c r="V27" s="30">
        <f>VLOOKUP(S27,'Plan de acci�n consolidado 2025'!$G$4:$R$484,12,0)</f>
        <v>20</v>
      </c>
      <c r="W27" s="145">
        <f t="shared" ref="W27:W28" si="7">+(V27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0.24390243902439024</v>
      </c>
      <c r="X27" s="30">
        <f>VLOOKUP(S27,'Plan de acci�n consolidado 2025'!$G$4:$AC$462,23,0)</f>
        <v>100</v>
      </c>
      <c r="Y27" s="30">
        <f t="shared" si="0"/>
        <v>0.24390243902439024</v>
      </c>
      <c r="AO27"/>
      <c r="AP27" t="s">
        <v>647</v>
      </c>
      <c r="AQ27" s="479">
        <v>2.2560975609756095</v>
      </c>
      <c r="AS27"/>
      <c r="AT27" t="s">
        <v>647</v>
      </c>
      <c r="AU27" s="479">
        <v>1.3452914798206279</v>
      </c>
      <c r="AW27">
        <v>2010</v>
      </c>
      <c r="AX27" s="479">
        <v>5</v>
      </c>
      <c r="AY27" s="479">
        <v>5</v>
      </c>
      <c r="AZ27" s="484">
        <f t="shared" si="3"/>
        <v>1</v>
      </c>
      <c r="BB27">
        <v>2010</v>
      </c>
      <c r="BC27" s="479">
        <v>100</v>
      </c>
      <c r="BD27"/>
      <c r="BE27">
        <v>7100</v>
      </c>
      <c r="BF27" s="479">
        <v>50</v>
      </c>
      <c r="BG27" s="479">
        <v>50</v>
      </c>
      <c r="BH27">
        <f t="shared" si="2"/>
        <v>1</v>
      </c>
      <c r="BI27">
        <v>2010</v>
      </c>
      <c r="BJ27" s="479">
        <v>98.48</v>
      </c>
      <c r="BL27">
        <v>2010</v>
      </c>
      <c r="BM27" s="479">
        <v>100</v>
      </c>
      <c r="BN27"/>
      <c r="BO27">
        <v>2010</v>
      </c>
      <c r="BP27" s="479">
        <v>100</v>
      </c>
    </row>
    <row r="28" spans="1:68" x14ac:dyDescent="0.25">
      <c r="A28" s="78" t="s">
        <v>516</v>
      </c>
      <c r="B28" s="78" t="s">
        <v>467</v>
      </c>
      <c r="C28" s="79" t="s">
        <v>1517</v>
      </c>
      <c r="D28" s="79" t="s">
        <v>1516</v>
      </c>
      <c r="E28" s="79" t="s">
        <v>510</v>
      </c>
      <c r="F28" s="79"/>
      <c r="G28" s="79" t="s">
        <v>19</v>
      </c>
      <c r="H28" s="79" t="s">
        <v>371</v>
      </c>
      <c r="I28" s="79">
        <v>100</v>
      </c>
      <c r="J28" s="79" t="s">
        <v>493</v>
      </c>
      <c r="K28" s="159" t="s">
        <v>2766</v>
      </c>
      <c r="L28" s="159" t="s">
        <v>2765</v>
      </c>
      <c r="M28" s="79" t="s">
        <v>508</v>
      </c>
      <c r="N28" s="79"/>
      <c r="O28" s="79"/>
      <c r="P28" s="79"/>
      <c r="Q28" s="79"/>
      <c r="R28" s="30" t="s">
        <v>508</v>
      </c>
      <c r="S28" s="78" t="s">
        <v>516</v>
      </c>
      <c r="T28" s="78" t="s">
        <v>467</v>
      </c>
      <c r="U28" s="79" t="s">
        <v>1517</v>
      </c>
      <c r="V28" s="30">
        <f>VLOOKUP(S28,'Plan de acci�n consolidado 2025'!$G$4:$R$484,12,0)</f>
        <v>80</v>
      </c>
      <c r="W28" s="145">
        <f t="shared" si="7"/>
        <v>0.97560975609756095</v>
      </c>
      <c r="X28" s="30">
        <f>VLOOKUP(S28,'Plan de acci�n consolidado 2025'!$G$4:$AC$462,23,0)</f>
        <v>74</v>
      </c>
      <c r="Y28" s="30">
        <f t="shared" si="0"/>
        <v>0.7219512195121951</v>
      </c>
      <c r="AO28"/>
      <c r="AP28" t="s">
        <v>834</v>
      </c>
      <c r="AQ28" s="479">
        <v>4.8780487804878048</v>
      </c>
      <c r="AS28"/>
      <c r="AT28" t="s">
        <v>834</v>
      </c>
      <c r="AU28" s="479">
        <v>4.0358744394618835</v>
      </c>
      <c r="AW28">
        <v>2023</v>
      </c>
      <c r="AX28" s="479">
        <v>98</v>
      </c>
      <c r="AY28" s="479">
        <v>98</v>
      </c>
      <c r="AZ28" s="484">
        <f t="shared" si="3"/>
        <v>1</v>
      </c>
      <c r="BB28">
        <v>2023</v>
      </c>
      <c r="BC28" s="479">
        <v>100</v>
      </c>
      <c r="BD28"/>
      <c r="BE28">
        <v>7200</v>
      </c>
      <c r="BF28" s="479">
        <v>100</v>
      </c>
      <c r="BG28" s="479">
        <v>100</v>
      </c>
      <c r="BH28">
        <f>+BG28/BF28</f>
        <v>1</v>
      </c>
      <c r="BI28">
        <v>2020</v>
      </c>
      <c r="BJ28" s="479">
        <v>49.5</v>
      </c>
      <c r="BL28">
        <v>2020</v>
      </c>
      <c r="BM28" s="479"/>
      <c r="BN28"/>
      <c r="BO28">
        <v>2020</v>
      </c>
      <c r="BP28" s="479"/>
    </row>
    <row r="29" spans="1:68" x14ac:dyDescent="0.25">
      <c r="A29" s="78" t="s">
        <v>517</v>
      </c>
      <c r="B29" s="78" t="s">
        <v>460</v>
      </c>
      <c r="C29" s="79" t="s">
        <v>1517</v>
      </c>
      <c r="D29" s="79" t="s">
        <v>1518</v>
      </c>
      <c r="E29" s="79" t="s">
        <v>1433</v>
      </c>
      <c r="F29" s="79" t="s">
        <v>59</v>
      </c>
      <c r="G29" s="79" t="s">
        <v>50</v>
      </c>
      <c r="H29" s="79" t="s">
        <v>399</v>
      </c>
      <c r="I29" s="79">
        <v>100</v>
      </c>
      <c r="J29" s="79" t="s">
        <v>493</v>
      </c>
      <c r="K29" s="159" t="s">
        <v>2768</v>
      </c>
      <c r="L29" s="159" t="s">
        <v>2765</v>
      </c>
      <c r="M29" s="79" t="s">
        <v>508</v>
      </c>
      <c r="N29" s="79" t="s">
        <v>1731</v>
      </c>
      <c r="O29" s="79" t="s">
        <v>1389</v>
      </c>
      <c r="P29" s="79" t="s">
        <v>1538</v>
      </c>
      <c r="Q29" s="79" t="s">
        <v>1487</v>
      </c>
      <c r="R29" s="30" t="s">
        <v>508</v>
      </c>
      <c r="S29" s="78" t="s">
        <v>517</v>
      </c>
      <c r="T29" s="78" t="s">
        <v>460</v>
      </c>
      <c r="U29" s="79" t="s">
        <v>1517</v>
      </c>
      <c r="V29" s="30">
        <f>VLOOKUP(S29,'Plan de acci�n consolidado 2025'!$G$4:$R$484,12,0)</f>
        <v>20</v>
      </c>
      <c r="W29" s="143">
        <f>(V29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29" s="30">
        <f>VLOOKUP(S29,'Plan de acci�n consolidado 2025'!$G$4:$AC$462,23,0)</f>
        <v>70</v>
      </c>
      <c r="Y29" s="30">
        <f t="shared" si="0"/>
        <v>0.62780269058295968</v>
      </c>
      <c r="AO29"/>
      <c r="AP29" t="s">
        <v>874</v>
      </c>
      <c r="AQ29" s="479">
        <v>2.4390243902439028</v>
      </c>
      <c r="AS29"/>
      <c r="AT29" t="s">
        <v>874</v>
      </c>
      <c r="AU29" s="479">
        <v>4.4843049327354256</v>
      </c>
      <c r="AW29">
        <v>3000</v>
      </c>
      <c r="AX29" s="479">
        <v>68</v>
      </c>
      <c r="AY29" s="479">
        <v>68</v>
      </c>
      <c r="AZ29" s="484">
        <f t="shared" si="3"/>
        <v>1</v>
      </c>
      <c r="BB29">
        <v>3000</v>
      </c>
      <c r="BC29" s="479">
        <v>100</v>
      </c>
      <c r="BD29"/>
      <c r="BE29" t="s">
        <v>1399</v>
      </c>
      <c r="BF29" s="479">
        <v>1113</v>
      </c>
      <c r="BG29" s="479">
        <v>1063</v>
      </c>
      <c r="BH29"/>
      <c r="BI29">
        <v>2023</v>
      </c>
      <c r="BJ29" s="479">
        <v>98</v>
      </c>
      <c r="BL29">
        <v>2023</v>
      </c>
      <c r="BM29" s="479">
        <v>100</v>
      </c>
      <c r="BN29"/>
      <c r="BO29">
        <v>2023</v>
      </c>
      <c r="BP29" s="479">
        <v>100</v>
      </c>
    </row>
    <row r="30" spans="1:68" x14ac:dyDescent="0.25">
      <c r="A30" s="78" t="s">
        <v>518</v>
      </c>
      <c r="B30" s="78" t="s">
        <v>467</v>
      </c>
      <c r="C30" s="79" t="s">
        <v>1517</v>
      </c>
      <c r="D30" s="79" t="s">
        <v>1518</v>
      </c>
      <c r="E30" s="79" t="s">
        <v>1433</v>
      </c>
      <c r="F30" s="79"/>
      <c r="G30" s="79" t="s">
        <v>19</v>
      </c>
      <c r="H30" s="79" t="s">
        <v>400</v>
      </c>
      <c r="I30" s="79">
        <v>1</v>
      </c>
      <c r="J30" s="79" t="s">
        <v>465</v>
      </c>
      <c r="K30" s="159" t="s">
        <v>2768</v>
      </c>
      <c r="L30" s="159" t="s">
        <v>2753</v>
      </c>
      <c r="M30" s="79" t="s">
        <v>508</v>
      </c>
      <c r="N30" s="79"/>
      <c r="O30" s="79"/>
      <c r="P30" s="79"/>
      <c r="Q30" s="79"/>
      <c r="R30" s="30" t="s">
        <v>508</v>
      </c>
      <c r="S30" s="78" t="s">
        <v>518</v>
      </c>
      <c r="T30" s="78" t="s">
        <v>467</v>
      </c>
      <c r="U30" s="79" t="s">
        <v>1517</v>
      </c>
      <c r="V30" s="30">
        <f>VLOOKUP(S30,'Plan de acci�n consolidado 2025'!$G$4:$R$484,12,0)</f>
        <v>20</v>
      </c>
      <c r="W30" s="145">
        <f t="shared" ref="W30:W31" si="8">+(V30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0.24390243902439024</v>
      </c>
      <c r="X30" s="30">
        <f>VLOOKUP(S30,'Plan de acci�n consolidado 2025'!$G$4:$AC$462,23,0)</f>
        <v>100</v>
      </c>
      <c r="Y30" s="30">
        <f t="shared" si="0"/>
        <v>0.24390243902439024</v>
      </c>
      <c r="AO30"/>
      <c r="AP30" t="s">
        <v>1150</v>
      </c>
      <c r="AQ30" s="479">
        <v>4.2158536585365862</v>
      </c>
      <c r="AS30"/>
      <c r="AT30" t="s">
        <v>1150</v>
      </c>
      <c r="AU30" s="479">
        <v>4.1524663677130045</v>
      </c>
      <c r="AW30">
        <v>3003</v>
      </c>
      <c r="AX30" s="479">
        <v>41</v>
      </c>
      <c r="AY30" s="479">
        <v>41</v>
      </c>
      <c r="AZ30" s="484">
        <f t="shared" si="3"/>
        <v>1</v>
      </c>
      <c r="BB30">
        <v>3003</v>
      </c>
      <c r="BC30" s="479">
        <v>99.375</v>
      </c>
      <c r="BD30"/>
      <c r="BE30"/>
      <c r="BF30"/>
      <c r="BG30"/>
      <c r="BH30"/>
      <c r="BI30">
        <v>3000</v>
      </c>
      <c r="BJ30" s="479">
        <v>100</v>
      </c>
      <c r="BL30">
        <v>3000</v>
      </c>
      <c r="BM30" s="479">
        <v>100</v>
      </c>
      <c r="BN30"/>
      <c r="BO30">
        <v>3000</v>
      </c>
      <c r="BP30" s="479"/>
    </row>
    <row r="31" spans="1:68" x14ac:dyDescent="0.25">
      <c r="A31" s="78" t="s">
        <v>519</v>
      </c>
      <c r="B31" s="78" t="s">
        <v>467</v>
      </c>
      <c r="C31" s="79" t="s">
        <v>1517</v>
      </c>
      <c r="D31" s="79" t="s">
        <v>1518</v>
      </c>
      <c r="E31" s="79" t="s">
        <v>1433</v>
      </c>
      <c r="F31" s="79"/>
      <c r="G31" s="79" t="s">
        <v>19</v>
      </c>
      <c r="H31" s="79" t="s">
        <v>401</v>
      </c>
      <c r="I31" s="79">
        <v>100</v>
      </c>
      <c r="J31" s="79" t="s">
        <v>493</v>
      </c>
      <c r="K31" s="159" t="s">
        <v>2757</v>
      </c>
      <c r="L31" s="159" t="s">
        <v>2765</v>
      </c>
      <c r="M31" s="79" t="s">
        <v>508</v>
      </c>
      <c r="N31" s="79"/>
      <c r="O31" s="79"/>
      <c r="P31" s="79"/>
      <c r="Q31" s="79"/>
      <c r="R31" s="30" t="s">
        <v>508</v>
      </c>
      <c r="S31" s="78" t="s">
        <v>519</v>
      </c>
      <c r="T31" s="78" t="s">
        <v>467</v>
      </c>
      <c r="U31" s="79" t="s">
        <v>1517</v>
      </c>
      <c r="V31" s="30">
        <f>VLOOKUP(S31,'Plan de acci�n consolidado 2025'!$G$4:$R$484,12,0)</f>
        <v>80</v>
      </c>
      <c r="W31" s="145">
        <f t="shared" si="8"/>
        <v>0.97560975609756095</v>
      </c>
      <c r="X31" s="30">
        <f>VLOOKUP(S31,'Plan de acci�n consolidado 2025'!$G$4:$AC$462,23,0)</f>
        <v>71</v>
      </c>
      <c r="Y31" s="30">
        <f t="shared" si="0"/>
        <v>0.69268292682926824</v>
      </c>
      <c r="AO31"/>
      <c r="AP31" t="s">
        <v>892</v>
      </c>
      <c r="AQ31" s="479">
        <v>2.4390243902439024</v>
      </c>
      <c r="AS31"/>
      <c r="AT31" t="s">
        <v>892</v>
      </c>
      <c r="AU31" s="479">
        <v>4.4843049327354256</v>
      </c>
      <c r="AW31">
        <v>3100</v>
      </c>
      <c r="AX31" s="479">
        <v>86</v>
      </c>
      <c r="AY31" s="479">
        <v>86</v>
      </c>
      <c r="AZ31" s="484">
        <f t="shared" si="3"/>
        <v>1</v>
      </c>
      <c r="BB31">
        <v>3100</v>
      </c>
      <c r="BC31" s="479">
        <v>100</v>
      </c>
      <c r="BD31"/>
      <c r="BE31"/>
      <c r="BF31"/>
      <c r="BG31"/>
      <c r="BH31"/>
      <c r="BI31">
        <v>3003</v>
      </c>
      <c r="BJ31" s="479">
        <v>83.405000000000001</v>
      </c>
      <c r="BL31">
        <v>3003</v>
      </c>
      <c r="BM31" s="479">
        <v>99.375</v>
      </c>
      <c r="BN31"/>
      <c r="BO31">
        <v>3003</v>
      </c>
      <c r="BP31" s="479">
        <v>100</v>
      </c>
    </row>
    <row r="32" spans="1:68" x14ac:dyDescent="0.25">
      <c r="A32" s="78" t="s">
        <v>520</v>
      </c>
      <c r="B32" s="78" t="s">
        <v>460</v>
      </c>
      <c r="C32" s="79" t="s">
        <v>1517</v>
      </c>
      <c r="D32" s="79" t="s">
        <v>1518</v>
      </c>
      <c r="E32" s="79" t="s">
        <v>1433</v>
      </c>
      <c r="F32" s="79" t="s">
        <v>59</v>
      </c>
      <c r="G32" s="79" t="s">
        <v>50</v>
      </c>
      <c r="H32" s="79" t="s">
        <v>402</v>
      </c>
      <c r="I32" s="79">
        <v>100</v>
      </c>
      <c r="J32" s="79" t="s">
        <v>493</v>
      </c>
      <c r="K32" s="159" t="s">
        <v>2769</v>
      </c>
      <c r="L32" s="159" t="s">
        <v>2765</v>
      </c>
      <c r="M32" s="79" t="s">
        <v>508</v>
      </c>
      <c r="N32" s="79" t="s">
        <v>1731</v>
      </c>
      <c r="O32" s="79" t="s">
        <v>1389</v>
      </c>
      <c r="P32" s="79" t="s">
        <v>1536</v>
      </c>
      <c r="Q32" s="79" t="s">
        <v>1487</v>
      </c>
      <c r="R32" s="30" t="s">
        <v>508</v>
      </c>
      <c r="S32" s="78" t="s">
        <v>520</v>
      </c>
      <c r="T32" s="78" t="s">
        <v>460</v>
      </c>
      <c r="U32" s="79" t="s">
        <v>1517</v>
      </c>
      <c r="V32" s="30">
        <f>VLOOKUP(S32,'Plan de acci�n consolidado 2025'!$G$4:$R$484,12,0)</f>
        <v>20</v>
      </c>
      <c r="W32" s="143">
        <f>(V32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32" s="30">
        <f>VLOOKUP(S32,'Plan de acci�n consolidado 2025'!$G$4:$AC$462,23,0)</f>
        <v>24.75</v>
      </c>
      <c r="Y32" s="30">
        <f t="shared" si="0"/>
        <v>0.22197309417040359</v>
      </c>
      <c r="AO32"/>
      <c r="AP32" t="s">
        <v>908</v>
      </c>
      <c r="AQ32" s="479">
        <v>4.5609756097560972</v>
      </c>
      <c r="AS32"/>
      <c r="AT32" t="s">
        <v>908</v>
      </c>
      <c r="AU32" s="479">
        <v>2.4753363228699552</v>
      </c>
      <c r="AW32">
        <v>3200</v>
      </c>
      <c r="AX32" s="479">
        <v>50</v>
      </c>
      <c r="AY32" s="479">
        <v>50</v>
      </c>
      <c r="AZ32" s="484">
        <f t="shared" si="3"/>
        <v>1</v>
      </c>
      <c r="BB32">
        <v>3200</v>
      </c>
      <c r="BC32" s="479">
        <v>100</v>
      </c>
      <c r="BD32"/>
      <c r="BE32"/>
      <c r="BF32"/>
      <c r="BG32"/>
      <c r="BH32"/>
      <c r="BI32">
        <v>3100</v>
      </c>
      <c r="BJ32" s="479">
        <v>95.9512</v>
      </c>
      <c r="BL32">
        <v>3100</v>
      </c>
      <c r="BM32" s="479">
        <v>100</v>
      </c>
      <c r="BN32"/>
      <c r="BO32">
        <v>3100</v>
      </c>
      <c r="BP32" s="479">
        <v>100</v>
      </c>
    </row>
    <row r="33" spans="1:68" x14ac:dyDescent="0.25">
      <c r="A33" s="78" t="s">
        <v>522</v>
      </c>
      <c r="B33" s="78" t="s">
        <v>467</v>
      </c>
      <c r="C33" s="79" t="s">
        <v>1517</v>
      </c>
      <c r="D33" s="79" t="s">
        <v>1518</v>
      </c>
      <c r="E33" s="79" t="s">
        <v>1433</v>
      </c>
      <c r="F33" s="79"/>
      <c r="G33" s="79" t="s">
        <v>19</v>
      </c>
      <c r="H33" s="79" t="s">
        <v>403</v>
      </c>
      <c r="I33" s="79">
        <v>1</v>
      </c>
      <c r="J33" s="79" t="s">
        <v>465</v>
      </c>
      <c r="K33" s="159" t="s">
        <v>2769</v>
      </c>
      <c r="L33" s="159" t="s">
        <v>2770</v>
      </c>
      <c r="M33" s="79" t="s">
        <v>508</v>
      </c>
      <c r="N33" s="79"/>
      <c r="O33" s="79"/>
      <c r="P33" s="79"/>
      <c r="Q33" s="79"/>
      <c r="R33" s="30" t="s">
        <v>508</v>
      </c>
      <c r="S33" s="78" t="s">
        <v>522</v>
      </c>
      <c r="T33" s="78" t="s">
        <v>467</v>
      </c>
      <c r="U33" s="79" t="s">
        <v>1517</v>
      </c>
      <c r="V33" s="30">
        <f>VLOOKUP(S33,'Plan de acci�n consolidado 2025'!$G$4:$R$484,12,0)</f>
        <v>40</v>
      </c>
      <c r="W33" s="145">
        <f t="shared" ref="W33:W34" si="9">+(V33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0.48780487804878048</v>
      </c>
      <c r="X33" s="30">
        <f>VLOOKUP(S33,'Plan de acci�n consolidado 2025'!$G$4:$AC$462,23,0)</f>
        <v>100</v>
      </c>
      <c r="Y33" s="30">
        <f t="shared" si="0"/>
        <v>0.48780487804878048</v>
      </c>
      <c r="AO33"/>
      <c r="AP33" t="s">
        <v>586</v>
      </c>
      <c r="AQ33" s="479">
        <v>4.4682926829268297</v>
      </c>
      <c r="AS33"/>
      <c r="AT33" t="s">
        <v>586</v>
      </c>
      <c r="AU33" s="479">
        <v>3.4663677130044848</v>
      </c>
      <c r="AW33">
        <v>4000</v>
      </c>
      <c r="AX33" s="479">
        <v>24</v>
      </c>
      <c r="AY33" s="479">
        <v>24</v>
      </c>
      <c r="AZ33" s="484">
        <f t="shared" si="3"/>
        <v>1</v>
      </c>
      <c r="BB33">
        <v>4000</v>
      </c>
      <c r="BC33" s="479">
        <v>100</v>
      </c>
      <c r="BD33"/>
      <c r="BE33"/>
      <c r="BF33"/>
      <c r="BG33"/>
      <c r="BH33"/>
      <c r="BI33">
        <v>3200</v>
      </c>
      <c r="BJ33" s="479">
        <v>94.5</v>
      </c>
      <c r="BL33">
        <v>3200</v>
      </c>
      <c r="BM33" s="479">
        <v>100</v>
      </c>
      <c r="BN33"/>
      <c r="BO33">
        <v>3200</v>
      </c>
      <c r="BP33" s="479"/>
    </row>
    <row r="34" spans="1:68" x14ac:dyDescent="0.25">
      <c r="A34" s="78" t="s">
        <v>524</v>
      </c>
      <c r="B34" s="78" t="s">
        <v>467</v>
      </c>
      <c r="C34" s="79" t="s">
        <v>1517</v>
      </c>
      <c r="D34" s="79" t="s">
        <v>1518</v>
      </c>
      <c r="E34" s="79" t="s">
        <v>1433</v>
      </c>
      <c r="F34" s="79"/>
      <c r="G34" s="79" t="s">
        <v>19</v>
      </c>
      <c r="H34" s="79" t="s">
        <v>404</v>
      </c>
      <c r="I34" s="79">
        <v>100</v>
      </c>
      <c r="J34" s="79" t="s">
        <v>493</v>
      </c>
      <c r="K34" s="159" t="s">
        <v>2760</v>
      </c>
      <c r="L34" s="159" t="s">
        <v>2765</v>
      </c>
      <c r="M34" s="79" t="s">
        <v>508</v>
      </c>
      <c r="N34" s="79"/>
      <c r="O34" s="79"/>
      <c r="P34" s="79"/>
      <c r="Q34" s="79"/>
      <c r="R34" s="30" t="s">
        <v>508</v>
      </c>
      <c r="S34" s="78" t="s">
        <v>524</v>
      </c>
      <c r="T34" s="78" t="s">
        <v>467</v>
      </c>
      <c r="U34" s="79" t="s">
        <v>1517</v>
      </c>
      <c r="V34" s="30">
        <f>VLOOKUP(S34,'Plan de acci�n consolidado 2025'!$G$4:$R$484,12,0)</f>
        <v>60</v>
      </c>
      <c r="W34" s="145">
        <f t="shared" si="9"/>
        <v>0.73170731707317072</v>
      </c>
      <c r="X34" s="30">
        <f>VLOOKUP(S34,'Plan de acci�n consolidado 2025'!$G$4:$AC$462,23,0)</f>
        <v>24.75</v>
      </c>
      <c r="Y34" s="30">
        <f t="shared" si="0"/>
        <v>0.18109756097560975</v>
      </c>
      <c r="AO34" t="s">
        <v>1527</v>
      </c>
      <c r="AP34" t="s">
        <v>1104</v>
      </c>
      <c r="AQ34" s="479">
        <v>18.18181818181818</v>
      </c>
      <c r="AS34" t="s">
        <v>1527</v>
      </c>
      <c r="AT34" t="s">
        <v>1104</v>
      </c>
      <c r="AU34" s="479">
        <v>18.421052631578949</v>
      </c>
      <c r="AW34">
        <v>6000</v>
      </c>
      <c r="AX34" s="479">
        <v>59.39999999999997</v>
      </c>
      <c r="AY34" s="479">
        <v>59.39999999999997</v>
      </c>
      <c r="AZ34" s="484">
        <f t="shared" si="3"/>
        <v>1</v>
      </c>
      <c r="BB34">
        <v>6000</v>
      </c>
      <c r="BC34" s="479">
        <v>100</v>
      </c>
      <c r="BD34"/>
      <c r="BE34"/>
      <c r="BF34"/>
      <c r="BG34"/>
      <c r="BH34"/>
      <c r="BI34">
        <v>4000</v>
      </c>
      <c r="BJ34" s="479">
        <v>86.11999999999999</v>
      </c>
      <c r="BL34">
        <v>4000</v>
      </c>
      <c r="BM34" s="479">
        <v>100</v>
      </c>
      <c r="BN34"/>
      <c r="BO34">
        <v>4000</v>
      </c>
      <c r="BP34" s="479">
        <v>100</v>
      </c>
    </row>
    <row r="35" spans="1:68" x14ac:dyDescent="0.25">
      <c r="A35" s="78" t="s">
        <v>525</v>
      </c>
      <c r="B35" s="78" t="s">
        <v>460</v>
      </c>
      <c r="C35" s="79" t="s">
        <v>1517</v>
      </c>
      <c r="D35" s="79" t="s">
        <v>1516</v>
      </c>
      <c r="E35" s="79" t="s">
        <v>510</v>
      </c>
      <c r="F35" s="79" t="s">
        <v>11</v>
      </c>
      <c r="G35" s="79" t="s">
        <v>50</v>
      </c>
      <c r="H35" s="79" t="s">
        <v>372</v>
      </c>
      <c r="I35" s="79">
        <v>100</v>
      </c>
      <c r="J35" s="79" t="s">
        <v>493</v>
      </c>
      <c r="K35" s="159" t="s">
        <v>2768</v>
      </c>
      <c r="L35" s="159" t="s">
        <v>2765</v>
      </c>
      <c r="M35" s="79" t="s">
        <v>508</v>
      </c>
      <c r="N35" s="79" t="s">
        <v>1392</v>
      </c>
      <c r="O35" s="79" t="s">
        <v>1393</v>
      </c>
      <c r="P35" s="79" t="s">
        <v>1536</v>
      </c>
      <c r="Q35" s="79" t="s">
        <v>1488</v>
      </c>
      <c r="R35" s="30" t="s">
        <v>508</v>
      </c>
      <c r="S35" s="78" t="s">
        <v>525</v>
      </c>
      <c r="T35" s="78" t="s">
        <v>460</v>
      </c>
      <c r="U35" s="79" t="s">
        <v>1517</v>
      </c>
      <c r="V35" s="30">
        <f>VLOOKUP(S35,'Plan de acci�n consolidado 2025'!$G$4:$R$484,12,0)</f>
        <v>20</v>
      </c>
      <c r="W35" s="143">
        <f>(V35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35" s="30">
        <f>VLOOKUP(S35,'Plan de acci�n consolidado 2025'!$G$4:$AC$462,23,0)</f>
        <v>89</v>
      </c>
      <c r="Y35" s="30">
        <f t="shared" si="0"/>
        <v>0.7982062780269058</v>
      </c>
      <c r="AO35"/>
      <c r="AP35" t="s">
        <v>736</v>
      </c>
      <c r="AQ35" s="479">
        <v>9.0909090909090899</v>
      </c>
      <c r="AS35"/>
      <c r="AT35" t="s">
        <v>736</v>
      </c>
      <c r="AU35" s="479">
        <v>2.6315789473684212</v>
      </c>
      <c r="AW35">
        <v>7000</v>
      </c>
      <c r="AX35" s="479">
        <v>100</v>
      </c>
      <c r="AY35" s="479">
        <v>100</v>
      </c>
      <c r="AZ35" s="484">
        <f t="shared" si="3"/>
        <v>1</v>
      </c>
      <c r="BB35">
        <v>7000</v>
      </c>
      <c r="BC35" s="479">
        <v>99.615384615384613</v>
      </c>
      <c r="BD35"/>
      <c r="BE35"/>
      <c r="BF35"/>
      <c r="BG35"/>
      <c r="BH35"/>
      <c r="BI35">
        <v>6000</v>
      </c>
      <c r="BJ35" s="479">
        <v>59.399999999999991</v>
      </c>
      <c r="BL35">
        <v>6000</v>
      </c>
      <c r="BM35" s="479">
        <v>100</v>
      </c>
      <c r="BN35"/>
      <c r="BO35">
        <v>6000</v>
      </c>
      <c r="BP35" s="479">
        <v>100</v>
      </c>
    </row>
    <row r="36" spans="1:68" x14ac:dyDescent="0.25">
      <c r="A36" s="78" t="s">
        <v>527</v>
      </c>
      <c r="B36" s="78" t="s">
        <v>467</v>
      </c>
      <c r="C36" s="79" t="s">
        <v>1517</v>
      </c>
      <c r="D36" s="79" t="s">
        <v>1516</v>
      </c>
      <c r="E36" s="79" t="s">
        <v>510</v>
      </c>
      <c r="F36" s="79"/>
      <c r="G36" s="79" t="s">
        <v>19</v>
      </c>
      <c r="H36" s="79" t="s">
        <v>373</v>
      </c>
      <c r="I36" s="79">
        <v>1</v>
      </c>
      <c r="J36" s="79" t="s">
        <v>465</v>
      </c>
      <c r="K36" s="159" t="s">
        <v>2768</v>
      </c>
      <c r="L36" s="159" t="s">
        <v>2753</v>
      </c>
      <c r="M36" s="79" t="s">
        <v>508</v>
      </c>
      <c r="N36" s="79"/>
      <c r="O36" s="79"/>
      <c r="P36" s="79"/>
      <c r="Q36" s="79"/>
      <c r="R36" s="30" t="s">
        <v>508</v>
      </c>
      <c r="S36" s="78" t="s">
        <v>527</v>
      </c>
      <c r="T36" s="78" t="s">
        <v>467</v>
      </c>
      <c r="U36" s="79" t="s">
        <v>1517</v>
      </c>
      <c r="V36" s="30">
        <f>VLOOKUP(S36,'Plan de acci�n consolidado 2025'!$G$4:$R$484,12,0)</f>
        <v>20</v>
      </c>
      <c r="W36" s="145">
        <f t="shared" ref="W36:W37" si="10">+(V36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0.24390243902439024</v>
      </c>
      <c r="X36" s="30">
        <f>VLOOKUP(S36,'Plan de acci�n consolidado 2025'!$G$4:$AC$462,23,0)</f>
        <v>100</v>
      </c>
      <c r="Y36" s="30">
        <f t="shared" si="0"/>
        <v>0.24390243902439024</v>
      </c>
      <c r="AO36"/>
      <c r="AP36" t="s">
        <v>1249</v>
      </c>
      <c r="AQ36" s="479">
        <v>9.0909090909090899</v>
      </c>
      <c r="AS36"/>
      <c r="AT36" t="s">
        <v>1249</v>
      </c>
      <c r="AU36" s="479">
        <v>10.526315789473685</v>
      </c>
      <c r="AW36">
        <v>7100</v>
      </c>
      <c r="AX36" s="479">
        <v>85</v>
      </c>
      <c r="AY36" s="479">
        <v>85</v>
      </c>
      <c r="AZ36" s="484">
        <f t="shared" si="3"/>
        <v>1</v>
      </c>
      <c r="BB36">
        <v>7100</v>
      </c>
      <c r="BC36" s="479">
        <v>100</v>
      </c>
      <c r="BD36"/>
      <c r="BE36"/>
      <c r="BF36"/>
      <c r="BG36"/>
      <c r="BH36"/>
      <c r="BI36">
        <v>7000</v>
      </c>
      <c r="BJ36" s="479">
        <v>100</v>
      </c>
      <c r="BL36">
        <v>7000</v>
      </c>
      <c r="BM36" s="479">
        <v>99.615384615384613</v>
      </c>
      <c r="BN36"/>
      <c r="BO36">
        <v>7000</v>
      </c>
      <c r="BP36" s="479">
        <v>80</v>
      </c>
    </row>
    <row r="37" spans="1:68" x14ac:dyDescent="0.25">
      <c r="A37" s="78" t="s">
        <v>528</v>
      </c>
      <c r="B37" s="78" t="s">
        <v>467</v>
      </c>
      <c r="C37" s="79" t="s">
        <v>1517</v>
      </c>
      <c r="D37" s="79" t="s">
        <v>1516</v>
      </c>
      <c r="E37" s="79" t="s">
        <v>510</v>
      </c>
      <c r="F37" s="79"/>
      <c r="G37" s="79" t="s">
        <v>19</v>
      </c>
      <c r="H37" s="79" t="s">
        <v>374</v>
      </c>
      <c r="I37" s="79">
        <v>100</v>
      </c>
      <c r="J37" s="79" t="s">
        <v>493</v>
      </c>
      <c r="K37" s="159" t="s">
        <v>2757</v>
      </c>
      <c r="L37" s="159" t="s">
        <v>2765</v>
      </c>
      <c r="M37" s="79" t="s">
        <v>508</v>
      </c>
      <c r="N37" s="79"/>
      <c r="O37" s="79"/>
      <c r="P37" s="79"/>
      <c r="Q37" s="79"/>
      <c r="R37" s="30" t="s">
        <v>508</v>
      </c>
      <c r="S37" s="78" t="s">
        <v>528</v>
      </c>
      <c r="T37" s="78" t="s">
        <v>467</v>
      </c>
      <c r="U37" s="79" t="s">
        <v>1517</v>
      </c>
      <c r="V37" s="30">
        <f>VLOOKUP(S37,'Plan de acci�n consolidado 2025'!$G$4:$R$484,12,0)</f>
        <v>80</v>
      </c>
      <c r="W37" s="145">
        <f t="shared" si="10"/>
        <v>0.97560975609756095</v>
      </c>
      <c r="X37" s="30">
        <f>VLOOKUP(S37,'Plan de acci�n consolidado 2025'!$G$4:$AC$462,23,0)</f>
        <v>89</v>
      </c>
      <c r="Y37" s="30">
        <f t="shared" si="0"/>
        <v>0.86829268292682926</v>
      </c>
      <c r="AO37"/>
      <c r="AP37" t="s">
        <v>1241</v>
      </c>
      <c r="AQ37" s="479">
        <v>9.0909090909090899</v>
      </c>
      <c r="AS37"/>
      <c r="AT37" t="s">
        <v>1241</v>
      </c>
      <c r="AU37" s="479">
        <v>10.526315789473685</v>
      </c>
      <c r="AW37">
        <v>7200</v>
      </c>
      <c r="AX37" s="479">
        <v>100</v>
      </c>
      <c r="AY37" s="479">
        <v>100</v>
      </c>
      <c r="AZ37" s="484">
        <f t="shared" si="3"/>
        <v>1</v>
      </c>
      <c r="BB37">
        <v>7200</v>
      </c>
      <c r="BC37" s="479">
        <v>100</v>
      </c>
      <c r="BD37"/>
      <c r="BE37"/>
      <c r="BF37"/>
      <c r="BG37"/>
      <c r="BH37"/>
      <c r="BI37">
        <v>7100</v>
      </c>
      <c r="BJ37" s="479">
        <v>100</v>
      </c>
      <c r="BL37">
        <v>7100</v>
      </c>
      <c r="BM37" s="479">
        <v>100</v>
      </c>
      <c r="BN37"/>
      <c r="BO37">
        <v>7100</v>
      </c>
      <c r="BP37" s="479">
        <v>100</v>
      </c>
    </row>
    <row r="38" spans="1:68" x14ac:dyDescent="0.25">
      <c r="A38" s="78" t="s">
        <v>530</v>
      </c>
      <c r="B38" s="78" t="s">
        <v>460</v>
      </c>
      <c r="C38" s="79" t="s">
        <v>1513</v>
      </c>
      <c r="D38" s="79" t="s">
        <v>1512</v>
      </c>
      <c r="E38" s="79" t="s">
        <v>464</v>
      </c>
      <c r="F38" s="79" t="s">
        <v>12</v>
      </c>
      <c r="G38" s="79" t="s">
        <v>19</v>
      </c>
      <c r="H38" s="79" t="s">
        <v>69</v>
      </c>
      <c r="I38" s="79">
        <v>100</v>
      </c>
      <c r="J38" s="79" t="s">
        <v>493</v>
      </c>
      <c r="K38" s="159" t="s">
        <v>2757</v>
      </c>
      <c r="L38" s="159" t="s">
        <v>2771</v>
      </c>
      <c r="M38" s="79" t="s">
        <v>529</v>
      </c>
      <c r="N38" s="79" t="s">
        <v>1390</v>
      </c>
      <c r="O38" s="79" t="s">
        <v>1391</v>
      </c>
      <c r="P38" s="79">
        <v>0</v>
      </c>
      <c r="Q38" s="79" t="s">
        <v>1487</v>
      </c>
      <c r="R38" s="30" t="s">
        <v>529</v>
      </c>
      <c r="S38" s="78" t="s">
        <v>530</v>
      </c>
      <c r="T38" s="78" t="s">
        <v>460</v>
      </c>
      <c r="U38" s="79" t="s">
        <v>1513</v>
      </c>
      <c r="V38" s="30">
        <f>VLOOKUP(S38,'Plan de acci�n consolidado 2025'!$G$4:$R$462,12,0)</f>
        <v>15</v>
      </c>
      <c r="W38" s="30">
        <f>+(V38*100)/($V$3+$V$6+$V$9+$V$38+$V$43+$V$46+$V$49+$V$53+$V$57)</f>
        <v>7.5</v>
      </c>
      <c r="X38" s="30">
        <f>VLOOKUP(S38,'Plan de acci�n consolidado 2025'!$G$4:$AC$462,23,0)</f>
        <v>100</v>
      </c>
      <c r="Y38" s="30">
        <f t="shared" si="0"/>
        <v>7.5</v>
      </c>
      <c r="AO38"/>
      <c r="AP38" t="s">
        <v>788</v>
      </c>
      <c r="AQ38" s="479">
        <v>35.209999999999994</v>
      </c>
      <c r="AS38"/>
      <c r="AT38" t="s">
        <v>788</v>
      </c>
      <c r="AU38" s="479">
        <v>3.5789473684210531</v>
      </c>
      <c r="AW38" t="s">
        <v>1399</v>
      </c>
      <c r="AX38" s="479">
        <v>1871.8</v>
      </c>
      <c r="AY38" s="479">
        <v>1813.5599999999997</v>
      </c>
      <c r="AZ38" s="479"/>
      <c r="BB38" t="s">
        <v>1399</v>
      </c>
      <c r="BC38" s="479">
        <v>94.767932489451482</v>
      </c>
      <c r="BD38"/>
      <c r="BE38"/>
      <c r="BF38"/>
      <c r="BG38"/>
      <c r="BH38"/>
      <c r="BI38">
        <v>7200</v>
      </c>
      <c r="BJ38" s="479">
        <v>100</v>
      </c>
      <c r="BL38">
        <v>7200</v>
      </c>
      <c r="BM38" s="479">
        <v>100</v>
      </c>
      <c r="BN38"/>
      <c r="BO38">
        <v>7200</v>
      </c>
      <c r="BP38" s="479">
        <v>50</v>
      </c>
    </row>
    <row r="39" spans="1:68" x14ac:dyDescent="0.25">
      <c r="A39" s="78" t="s">
        <v>532</v>
      </c>
      <c r="B39" s="78" t="s">
        <v>467</v>
      </c>
      <c r="C39" s="79" t="s">
        <v>1513</v>
      </c>
      <c r="D39" s="79" t="s">
        <v>1512</v>
      </c>
      <c r="E39" s="79" t="s">
        <v>464</v>
      </c>
      <c r="F39" s="79"/>
      <c r="G39" s="79" t="s">
        <v>19</v>
      </c>
      <c r="H39" s="79" t="s">
        <v>70</v>
      </c>
      <c r="I39" s="79">
        <v>100</v>
      </c>
      <c r="J39" s="79" t="s">
        <v>493</v>
      </c>
      <c r="K39" s="159" t="s">
        <v>2757</v>
      </c>
      <c r="L39" s="159" t="s">
        <v>2771</v>
      </c>
      <c r="M39" s="79" t="s">
        <v>529</v>
      </c>
      <c r="N39" s="79"/>
      <c r="O39" s="79"/>
      <c r="P39" s="79"/>
      <c r="Q39" s="79"/>
      <c r="R39" s="30" t="s">
        <v>529</v>
      </c>
      <c r="S39" s="78" t="s">
        <v>532</v>
      </c>
      <c r="T39" s="78" t="s">
        <v>467</v>
      </c>
      <c r="U39" s="79" t="s">
        <v>1513</v>
      </c>
      <c r="V39" s="30">
        <f>VLOOKUP(S39,'Plan de acci�n consolidado 2025'!$G$4:$R$462,12,0)</f>
        <v>25</v>
      </c>
      <c r="W39" s="143">
        <f t="shared" ref="W39:W42" si="11">+(V39*100)/($V$4+$V$5+$V$7+$V$8+$V$10+$V$11+$V$12+$V$39+$V$40+$V$41+$V$42+$V$44+$V$45+$V$47+$V$48+$V$50+$V$51+$V$52+$V$54+$V$55+$V$56+$V$58+$V$59)</f>
        <v>2.7777777777777777</v>
      </c>
      <c r="X39" s="30">
        <f>VLOOKUP(S39,'Plan de acci�n consolidado 2025'!$G$4:$AC$462,23,0)</f>
        <v>100</v>
      </c>
      <c r="Y39" s="30">
        <f t="shared" si="0"/>
        <v>2.7777777777777777</v>
      </c>
      <c r="AO39"/>
      <c r="AP39" t="s">
        <v>834</v>
      </c>
      <c r="AQ39" s="479">
        <v>9.0909090909090917</v>
      </c>
      <c r="AS39"/>
      <c r="AT39" t="s">
        <v>834</v>
      </c>
      <c r="AU39" s="479">
        <v>5.2631578947368425</v>
      </c>
      <c r="AW39"/>
      <c r="AX39"/>
      <c r="AY39"/>
      <c r="AZ39"/>
      <c r="BB39"/>
      <c r="BC39"/>
      <c r="BD39"/>
      <c r="BE39"/>
      <c r="BF39"/>
      <c r="BG39"/>
      <c r="BH39"/>
      <c r="BI39" t="s">
        <v>1399</v>
      </c>
      <c r="BJ39" s="479">
        <v>2684.9419000000003</v>
      </c>
      <c r="BL39" t="s">
        <v>1399</v>
      </c>
      <c r="BM39" s="479">
        <v>93.306122448979593</v>
      </c>
      <c r="BN39"/>
      <c r="BO39" t="s">
        <v>1399</v>
      </c>
      <c r="BP39" s="479">
        <v>84.565217391304344</v>
      </c>
    </row>
    <row r="40" spans="1:68" x14ac:dyDescent="0.25">
      <c r="A40" s="78" t="s">
        <v>534</v>
      </c>
      <c r="B40" s="78" t="s">
        <v>467</v>
      </c>
      <c r="C40" s="79" t="s">
        <v>1513</v>
      </c>
      <c r="D40" s="79" t="s">
        <v>1512</v>
      </c>
      <c r="E40" s="79" t="s">
        <v>464</v>
      </c>
      <c r="F40" s="79"/>
      <c r="G40" s="79" t="s">
        <v>19</v>
      </c>
      <c r="H40" s="79" t="s">
        <v>71</v>
      </c>
      <c r="I40" s="79">
        <v>1</v>
      </c>
      <c r="J40" s="79" t="s">
        <v>465</v>
      </c>
      <c r="K40" s="159" t="s">
        <v>2760</v>
      </c>
      <c r="L40" s="159" t="s">
        <v>2770</v>
      </c>
      <c r="M40" s="79" t="s">
        <v>529</v>
      </c>
      <c r="N40" s="79"/>
      <c r="O40" s="79"/>
      <c r="P40" s="79"/>
      <c r="Q40" s="79"/>
      <c r="R40" s="30" t="s">
        <v>529</v>
      </c>
      <c r="S40" s="78" t="s">
        <v>534</v>
      </c>
      <c r="T40" s="78" t="s">
        <v>467</v>
      </c>
      <c r="U40" s="79" t="s">
        <v>1513</v>
      </c>
      <c r="V40" s="30">
        <f>VLOOKUP(S40,'Plan de acci�n consolidado 2025'!$G$4:$R$462,12,0)</f>
        <v>25</v>
      </c>
      <c r="W40" s="143">
        <f t="shared" si="11"/>
        <v>2.7777777777777777</v>
      </c>
      <c r="X40" s="30">
        <f>VLOOKUP(S40,'Plan de acci�n consolidado 2025'!$G$4:$AC$462,23,0)</f>
        <v>100</v>
      </c>
      <c r="Y40" s="30">
        <f t="shared" si="0"/>
        <v>2.7777777777777777</v>
      </c>
      <c r="AO40" t="s">
        <v>1530</v>
      </c>
      <c r="AP40" t="s">
        <v>1366</v>
      </c>
      <c r="AQ40" s="479">
        <v>59.6</v>
      </c>
      <c r="AS40" t="s">
        <v>1530</v>
      </c>
      <c r="AT40" t="s">
        <v>1366</v>
      </c>
      <c r="AU40" s="479">
        <v>75.333333333333329</v>
      </c>
    </row>
    <row r="41" spans="1:68" x14ac:dyDescent="0.25">
      <c r="A41" s="78" t="s">
        <v>536</v>
      </c>
      <c r="B41" s="78" t="s">
        <v>467</v>
      </c>
      <c r="C41" s="79" t="s">
        <v>1513</v>
      </c>
      <c r="D41" s="79" t="s">
        <v>1512</v>
      </c>
      <c r="E41" s="79" t="s">
        <v>464</v>
      </c>
      <c r="F41" s="79"/>
      <c r="G41" s="79" t="s">
        <v>19</v>
      </c>
      <c r="H41" s="79" t="s">
        <v>72</v>
      </c>
      <c r="I41" s="79">
        <v>1</v>
      </c>
      <c r="J41" s="79" t="s">
        <v>465</v>
      </c>
      <c r="K41" s="159" t="s">
        <v>2758</v>
      </c>
      <c r="L41" s="159" t="s">
        <v>2772</v>
      </c>
      <c r="M41" s="79" t="s">
        <v>529</v>
      </c>
      <c r="N41" s="79"/>
      <c r="O41" s="79"/>
      <c r="P41" s="79"/>
      <c r="Q41" s="79"/>
      <c r="R41" s="30" t="s">
        <v>529</v>
      </c>
      <c r="S41" s="78" t="s">
        <v>536</v>
      </c>
      <c r="T41" s="78" t="s">
        <v>467</v>
      </c>
      <c r="U41" s="79" t="s">
        <v>1513</v>
      </c>
      <c r="V41" s="30">
        <f>VLOOKUP(S41,'Plan de acci�n consolidado 2025'!$G$4:$R$462,12,0)</f>
        <v>25</v>
      </c>
      <c r="W41" s="143">
        <f t="shared" si="11"/>
        <v>2.7777777777777777</v>
      </c>
      <c r="X41" s="30">
        <f>VLOOKUP(S41,'Plan de acci�n consolidado 2025'!$G$4:$AC$462,23,0)</f>
        <v>100</v>
      </c>
      <c r="Y41" s="30">
        <f t="shared" si="0"/>
        <v>2.7777777777777777</v>
      </c>
      <c r="AO41"/>
      <c r="AP41" t="s">
        <v>968</v>
      </c>
      <c r="AQ41" s="479">
        <v>40</v>
      </c>
      <c r="AS41"/>
      <c r="AT41" t="s">
        <v>968</v>
      </c>
      <c r="AU41" s="479">
        <v>16.666666666666664</v>
      </c>
    </row>
    <row r="42" spans="1:68" x14ac:dyDescent="0.25">
      <c r="A42" s="78" t="s">
        <v>538</v>
      </c>
      <c r="B42" s="78" t="s">
        <v>467</v>
      </c>
      <c r="C42" s="79" t="s">
        <v>1513</v>
      </c>
      <c r="D42" s="79" t="s">
        <v>1512</v>
      </c>
      <c r="E42" s="79" t="s">
        <v>464</v>
      </c>
      <c r="F42" s="79"/>
      <c r="G42" s="79" t="s">
        <v>19</v>
      </c>
      <c r="H42" s="79" t="s">
        <v>73</v>
      </c>
      <c r="I42" s="79">
        <v>6</v>
      </c>
      <c r="J42" s="79" t="s">
        <v>465</v>
      </c>
      <c r="K42" s="159" t="s">
        <v>2758</v>
      </c>
      <c r="L42" s="159" t="s">
        <v>2771</v>
      </c>
      <c r="M42" s="79" t="s">
        <v>529</v>
      </c>
      <c r="N42" s="79"/>
      <c r="O42" s="79"/>
      <c r="P42" s="79"/>
      <c r="Q42" s="79"/>
      <c r="R42" s="30" t="s">
        <v>529</v>
      </c>
      <c r="S42" s="78" t="s">
        <v>538</v>
      </c>
      <c r="T42" s="78" t="s">
        <v>467</v>
      </c>
      <c r="U42" s="79" t="s">
        <v>1513</v>
      </c>
      <c r="V42" s="30">
        <f>VLOOKUP(S42,'Plan de acci�n consolidado 2025'!$G$4:$R$462,12,0)</f>
        <v>25</v>
      </c>
      <c r="W42" s="143">
        <f t="shared" si="11"/>
        <v>2.7777777777777777</v>
      </c>
      <c r="X42" s="30">
        <f>VLOOKUP(S42,'Plan de acci�n consolidado 2025'!$G$4:$AC$462,23,0)</f>
        <v>100</v>
      </c>
      <c r="Y42" s="30">
        <f t="shared" si="0"/>
        <v>2.7777777777777777</v>
      </c>
      <c r="AO42" t="s">
        <v>1513</v>
      </c>
      <c r="AP42" t="s">
        <v>459</v>
      </c>
      <c r="AQ42" s="479">
        <v>31.944444444444446</v>
      </c>
      <c r="AS42" t="s">
        <v>1513</v>
      </c>
      <c r="AT42" t="s">
        <v>459</v>
      </c>
      <c r="AU42" s="479">
        <v>20</v>
      </c>
    </row>
    <row r="43" spans="1:68" x14ac:dyDescent="0.25">
      <c r="A43" s="78" t="s">
        <v>540</v>
      </c>
      <c r="B43" s="78" t="s">
        <v>460</v>
      </c>
      <c r="C43" s="79" t="s">
        <v>1513</v>
      </c>
      <c r="D43" s="79" t="s">
        <v>1512</v>
      </c>
      <c r="E43" s="79" t="s">
        <v>464</v>
      </c>
      <c r="F43" s="79" t="s">
        <v>59</v>
      </c>
      <c r="G43" s="79" t="s">
        <v>19</v>
      </c>
      <c r="H43" s="79" t="s">
        <v>74</v>
      </c>
      <c r="I43" s="79">
        <v>1</v>
      </c>
      <c r="J43" s="79" t="s">
        <v>465</v>
      </c>
      <c r="K43" s="159" t="s">
        <v>2773</v>
      </c>
      <c r="L43" s="159" t="s">
        <v>2756</v>
      </c>
      <c r="M43" s="79" t="s">
        <v>529</v>
      </c>
      <c r="N43" s="79" t="s">
        <v>1731</v>
      </c>
      <c r="O43" s="79" t="s">
        <v>1389</v>
      </c>
      <c r="P43" s="79" t="s">
        <v>1539</v>
      </c>
      <c r="Q43" s="79" t="s">
        <v>1487</v>
      </c>
      <c r="R43" s="30" t="s">
        <v>529</v>
      </c>
      <c r="S43" s="78" t="s">
        <v>540</v>
      </c>
      <c r="T43" s="78" t="s">
        <v>460</v>
      </c>
      <c r="U43" s="79" t="s">
        <v>1513</v>
      </c>
      <c r="V43" s="30">
        <f>VLOOKUP(S43,'Plan de acci�n consolidado 2025'!$G$4:$R$462,12,0)</f>
        <v>17</v>
      </c>
      <c r="W43" s="30">
        <f>+(V43*100)/($V$3+$V$6+$V$9+$V$38+$V$43+$V$46+$V$49+$V$53+$V$57)</f>
        <v>8.5</v>
      </c>
      <c r="X43" s="30">
        <f>VLOOKUP(S43,'Plan de acci�n consolidado 2025'!$G$4:$AC$462,23,0)</f>
        <v>100</v>
      </c>
      <c r="Y43" s="30">
        <f t="shared" si="0"/>
        <v>8.5</v>
      </c>
      <c r="AO43"/>
      <c r="AP43" t="s">
        <v>529</v>
      </c>
      <c r="AQ43" s="479">
        <v>59.502222222222215</v>
      </c>
      <c r="AS43"/>
      <c r="AT43" t="s">
        <v>529</v>
      </c>
      <c r="AU43" s="479">
        <v>24.041</v>
      </c>
    </row>
    <row r="44" spans="1:68" x14ac:dyDescent="0.25">
      <c r="A44" s="78" t="s">
        <v>542</v>
      </c>
      <c r="B44" s="78" t="s">
        <v>467</v>
      </c>
      <c r="C44" s="79" t="s">
        <v>1513</v>
      </c>
      <c r="D44" s="79" t="s">
        <v>1512</v>
      </c>
      <c r="E44" s="79" t="s">
        <v>464</v>
      </c>
      <c r="F44" s="79"/>
      <c r="G44" s="79" t="s">
        <v>19</v>
      </c>
      <c r="H44" s="79" t="s">
        <v>75</v>
      </c>
      <c r="I44" s="79">
        <v>1</v>
      </c>
      <c r="J44" s="79" t="s">
        <v>465</v>
      </c>
      <c r="K44" s="159" t="s">
        <v>2773</v>
      </c>
      <c r="L44" s="159" t="s">
        <v>2753</v>
      </c>
      <c r="M44" s="79" t="s">
        <v>529</v>
      </c>
      <c r="N44" s="79"/>
      <c r="O44" s="79"/>
      <c r="P44" s="79"/>
      <c r="Q44" s="79"/>
      <c r="R44" s="30" t="s">
        <v>529</v>
      </c>
      <c r="S44" s="78" t="s">
        <v>542</v>
      </c>
      <c r="T44" s="78" t="s">
        <v>467</v>
      </c>
      <c r="U44" s="79" t="s">
        <v>1513</v>
      </c>
      <c r="V44" s="30">
        <f>VLOOKUP(S44,'Plan de acci�n consolidado 2025'!$G$4:$R$462,12,0)</f>
        <v>60</v>
      </c>
      <c r="W44" s="143">
        <f t="shared" ref="W44:W45" si="12">+(V44*100)/($V$4+$V$5+$V$7+$V$8+$V$10+$V$11+$V$12+$V$39+$V$40+$V$41+$V$42+$V$44+$V$45+$V$47+$V$48+$V$50+$V$51+$V$52+$V$54+$V$55+$V$56+$V$58+$V$59)</f>
        <v>6.666666666666667</v>
      </c>
      <c r="X44" s="30">
        <f>VLOOKUP(S44,'Plan de acci�n consolidado 2025'!$G$4:$AC$462,23,0)</f>
        <v>100</v>
      </c>
      <c r="Y44" s="30">
        <f t="shared" si="0"/>
        <v>6.6666666666666679</v>
      </c>
      <c r="AO44" t="s">
        <v>1399</v>
      </c>
      <c r="AP44"/>
      <c r="AQ44" s="479">
        <v>588.66323503325941</v>
      </c>
      <c r="AS44" t="s">
        <v>1399</v>
      </c>
      <c r="AT44"/>
      <c r="AU44" s="479">
        <v>392.09865242703165</v>
      </c>
    </row>
    <row r="45" spans="1:68" x14ac:dyDescent="0.25">
      <c r="A45" s="78" t="s">
        <v>544</v>
      </c>
      <c r="B45" s="78" t="s">
        <v>467</v>
      </c>
      <c r="C45" s="79" t="s">
        <v>1513</v>
      </c>
      <c r="D45" s="79" t="s">
        <v>1512</v>
      </c>
      <c r="E45" s="79" t="s">
        <v>464</v>
      </c>
      <c r="F45" s="79"/>
      <c r="G45" s="79" t="s">
        <v>19</v>
      </c>
      <c r="H45" s="79" t="s">
        <v>76</v>
      </c>
      <c r="I45" s="79">
        <v>1</v>
      </c>
      <c r="J45" s="79" t="s">
        <v>465</v>
      </c>
      <c r="K45" s="159" t="s">
        <v>2757</v>
      </c>
      <c r="L45" s="159" t="s">
        <v>2756</v>
      </c>
      <c r="M45" s="79" t="s">
        <v>529</v>
      </c>
      <c r="N45" s="79"/>
      <c r="O45" s="79"/>
      <c r="P45" s="79"/>
      <c r="Q45" s="79"/>
      <c r="R45" s="30" t="s">
        <v>529</v>
      </c>
      <c r="S45" s="78" t="s">
        <v>544</v>
      </c>
      <c r="T45" s="78" t="s">
        <v>467</v>
      </c>
      <c r="U45" s="79" t="s">
        <v>1513</v>
      </c>
      <c r="V45" s="30">
        <f>VLOOKUP(S45,'Plan de acci�n consolidado 2025'!$G$4:$R$462,12,0)</f>
        <v>40</v>
      </c>
      <c r="W45" s="143">
        <f t="shared" si="12"/>
        <v>4.4444444444444446</v>
      </c>
      <c r="X45" s="30">
        <f>VLOOKUP(S45,'Plan de acci�n consolidado 2025'!$G$4:$AC$462,23,0)</f>
        <v>100</v>
      </c>
      <c r="Y45" s="30">
        <f t="shared" si="0"/>
        <v>4.4444444444444446</v>
      </c>
      <c r="AO45"/>
      <c r="AP45"/>
      <c r="AQ45"/>
      <c r="AS45"/>
      <c r="AT45"/>
      <c r="AU45"/>
    </row>
    <row r="46" spans="1:68" x14ac:dyDescent="0.25">
      <c r="A46" s="78" t="s">
        <v>546</v>
      </c>
      <c r="B46" s="78" t="s">
        <v>460</v>
      </c>
      <c r="C46" s="79" t="s">
        <v>1513</v>
      </c>
      <c r="D46" s="79" t="s">
        <v>1512</v>
      </c>
      <c r="E46" s="79" t="s">
        <v>464</v>
      </c>
      <c r="F46" s="79" t="s">
        <v>59</v>
      </c>
      <c r="G46" s="79" t="s">
        <v>19</v>
      </c>
      <c r="H46" s="79" t="s">
        <v>77</v>
      </c>
      <c r="I46" s="79">
        <v>1</v>
      </c>
      <c r="J46" s="79" t="s">
        <v>465</v>
      </c>
      <c r="K46" s="159" t="s">
        <v>2773</v>
      </c>
      <c r="L46" s="159" t="s">
        <v>2774</v>
      </c>
      <c r="M46" s="79" t="s">
        <v>529</v>
      </c>
      <c r="N46" s="79" t="s">
        <v>1731</v>
      </c>
      <c r="O46" s="79" t="s">
        <v>1389</v>
      </c>
      <c r="P46" s="79">
        <v>0</v>
      </c>
      <c r="Q46" s="79" t="s">
        <v>1487</v>
      </c>
      <c r="R46" s="30" t="s">
        <v>529</v>
      </c>
      <c r="S46" s="78" t="s">
        <v>546</v>
      </c>
      <c r="T46" s="78" t="s">
        <v>460</v>
      </c>
      <c r="U46" s="79" t="s">
        <v>1513</v>
      </c>
      <c r="V46" s="30">
        <f>VLOOKUP(S46,'Plan de acci�n consolidado 2025'!$G$4:$R$462,12,0)</f>
        <v>17</v>
      </c>
      <c r="W46" s="30">
        <f>+(V46*100)/($V$3+$V$6+$V$9+$V$38+$V$43+$V$46+$V$49+$V$53+$V$57)</f>
        <v>8.5</v>
      </c>
      <c r="X46" s="30">
        <f>VLOOKUP(S46,'Plan de acci�n consolidado 2025'!$G$4:$AC$462,23,0)</f>
        <v>0</v>
      </c>
      <c r="Y46" s="30">
        <f t="shared" si="0"/>
        <v>0</v>
      </c>
      <c r="AO46"/>
      <c r="AP46"/>
      <c r="AQ46"/>
      <c r="AS46"/>
      <c r="AT46"/>
      <c r="AU46"/>
    </row>
    <row r="47" spans="1:68" x14ac:dyDescent="0.25">
      <c r="A47" s="78" t="s">
        <v>548</v>
      </c>
      <c r="B47" s="78" t="s">
        <v>467</v>
      </c>
      <c r="C47" s="79" t="s">
        <v>1513</v>
      </c>
      <c r="D47" s="79" t="s">
        <v>1512</v>
      </c>
      <c r="E47" s="79" t="s">
        <v>464</v>
      </c>
      <c r="F47" s="79"/>
      <c r="G47" s="79" t="s">
        <v>19</v>
      </c>
      <c r="H47" s="79" t="s">
        <v>78</v>
      </c>
      <c r="I47" s="79">
        <v>1</v>
      </c>
      <c r="J47" s="79" t="s">
        <v>465</v>
      </c>
      <c r="K47" s="159" t="s">
        <v>2773</v>
      </c>
      <c r="L47" s="159" t="s">
        <v>2753</v>
      </c>
      <c r="M47" s="79" t="s">
        <v>529</v>
      </c>
      <c r="N47" s="79"/>
      <c r="O47" s="79"/>
      <c r="P47" s="79"/>
      <c r="Q47" s="79"/>
      <c r="R47" s="30" t="s">
        <v>529</v>
      </c>
      <c r="S47" s="78" t="s">
        <v>548</v>
      </c>
      <c r="T47" s="78" t="s">
        <v>467</v>
      </c>
      <c r="U47" s="79" t="s">
        <v>1513</v>
      </c>
      <c r="V47" s="30">
        <f>VLOOKUP(S47,'Plan de acci�n consolidado 2025'!$G$4:$R$462,12,0)</f>
        <v>80</v>
      </c>
      <c r="W47" s="143">
        <f t="shared" ref="W47:W48" si="13">+(V47*100)/($V$4+$V$5+$V$7+$V$8+$V$10+$V$11+$V$12+$V$39+$V$40+$V$41+$V$42+$V$44+$V$45+$V$47+$V$48+$V$50+$V$51+$V$52+$V$54+$V$55+$V$56+$V$58+$V$59)</f>
        <v>8.8888888888888893</v>
      </c>
      <c r="X47" s="30">
        <f>VLOOKUP(S47,'Plan de acci�n consolidado 2025'!$G$4:$AC$462,23,0)</f>
        <v>100</v>
      </c>
      <c r="Y47" s="30">
        <f t="shared" si="0"/>
        <v>8.8888888888888893</v>
      </c>
      <c r="AO47" t="s">
        <v>1511</v>
      </c>
      <c r="AP47" t="s">
        <v>1894</v>
      </c>
      <c r="AQ47" t="s">
        <v>1897</v>
      </c>
      <c r="AS47" t="s">
        <v>1511</v>
      </c>
      <c r="AT47" t="s">
        <v>1894</v>
      </c>
      <c r="AU47" t="s">
        <v>1897</v>
      </c>
    </row>
    <row r="48" spans="1:68" x14ac:dyDescent="0.25">
      <c r="A48" s="78" t="s">
        <v>549</v>
      </c>
      <c r="B48" s="78" t="s">
        <v>467</v>
      </c>
      <c r="C48" s="79" t="s">
        <v>1513</v>
      </c>
      <c r="D48" s="79" t="s">
        <v>1512</v>
      </c>
      <c r="E48" s="79" t="s">
        <v>464</v>
      </c>
      <c r="F48" s="79"/>
      <c r="G48" s="79" t="s">
        <v>19</v>
      </c>
      <c r="H48" s="79" t="s">
        <v>79</v>
      </c>
      <c r="I48" s="79">
        <v>100</v>
      </c>
      <c r="J48" s="79" t="s">
        <v>493</v>
      </c>
      <c r="K48" s="159" t="s">
        <v>2757</v>
      </c>
      <c r="L48" s="159" t="s">
        <v>2774</v>
      </c>
      <c r="M48" s="79" t="s">
        <v>529</v>
      </c>
      <c r="N48" s="79"/>
      <c r="O48" s="79"/>
      <c r="P48" s="79"/>
      <c r="Q48" s="79"/>
      <c r="R48" s="30" t="s">
        <v>529</v>
      </c>
      <c r="S48" s="78" t="s">
        <v>549</v>
      </c>
      <c r="T48" s="78" t="s">
        <v>467</v>
      </c>
      <c r="U48" s="79" t="s">
        <v>1513</v>
      </c>
      <c r="V48" s="30">
        <f>VLOOKUP(S48,'Plan de acci�n consolidado 2025'!$G$4:$R$462,12,0)</f>
        <v>20</v>
      </c>
      <c r="W48" s="143">
        <f t="shared" si="13"/>
        <v>2.2222222222222223</v>
      </c>
      <c r="X48" s="30">
        <f>VLOOKUP(S48,'Plan de acci�n consolidado 2025'!$G$4:$AC$462,23,0)</f>
        <v>73</v>
      </c>
      <c r="Y48" s="30">
        <f t="shared" si="0"/>
        <v>1.6222222222222222</v>
      </c>
      <c r="AO48" s="266" t="s">
        <v>1515</v>
      </c>
      <c r="AP48" t="s">
        <v>490</v>
      </c>
      <c r="AQ48" s="208">
        <v>90.533333333333346</v>
      </c>
      <c r="AS48" t="s">
        <v>1515</v>
      </c>
      <c r="AT48" t="s">
        <v>490</v>
      </c>
      <c r="AU48" s="208">
        <v>50</v>
      </c>
    </row>
    <row r="49" spans="1:47" x14ac:dyDescent="0.25">
      <c r="A49" s="78" t="s">
        <v>551</v>
      </c>
      <c r="B49" s="78" t="s">
        <v>460</v>
      </c>
      <c r="C49" s="79" t="s">
        <v>1513</v>
      </c>
      <c r="D49" s="79" t="s">
        <v>1512</v>
      </c>
      <c r="E49" s="79" t="s">
        <v>464</v>
      </c>
      <c r="F49" s="79" t="s">
        <v>59</v>
      </c>
      <c r="G49" s="79" t="s">
        <v>20</v>
      </c>
      <c r="H49" s="79" t="s">
        <v>80</v>
      </c>
      <c r="I49" s="79">
        <v>100</v>
      </c>
      <c r="J49" s="79" t="s">
        <v>493</v>
      </c>
      <c r="K49" s="159" t="s">
        <v>2768</v>
      </c>
      <c r="L49" s="159" t="s">
        <v>2774</v>
      </c>
      <c r="M49" s="79" t="s">
        <v>529</v>
      </c>
      <c r="N49" s="79" t="s">
        <v>1731</v>
      </c>
      <c r="O49" s="79" t="s">
        <v>1389</v>
      </c>
      <c r="P49" s="79" t="s">
        <v>1536</v>
      </c>
      <c r="Q49" s="79" t="s">
        <v>1487</v>
      </c>
      <c r="R49" s="30" t="s">
        <v>529</v>
      </c>
      <c r="S49" s="78" t="s">
        <v>551</v>
      </c>
      <c r="T49" s="78" t="s">
        <v>460</v>
      </c>
      <c r="U49" s="79" t="s">
        <v>1513</v>
      </c>
      <c r="V49" s="30">
        <f>VLOOKUP(S49,'Plan de acci�n consolidado 2025'!$G$4:$R$462,12,0)</f>
        <v>17</v>
      </c>
      <c r="W49" s="30">
        <f>+(V49*100)/($V$3+$V$6+$V$9+$V$38+$V$43+$V$46+$V$49+$V$53+$V$57)</f>
        <v>8.5</v>
      </c>
      <c r="X49" s="30">
        <f>VLOOKUP(S49,'Plan de acci�n consolidado 2025'!$G$4:$AC$462,23,0)</f>
        <v>41.1</v>
      </c>
      <c r="Y49" s="30">
        <f t="shared" si="0"/>
        <v>3.4935</v>
      </c>
      <c r="AO49" s="265" t="s">
        <v>1524</v>
      </c>
      <c r="AP49" t="s">
        <v>677</v>
      </c>
      <c r="AQ49" s="208">
        <v>25</v>
      </c>
      <c r="AS49" t="s">
        <v>1524</v>
      </c>
      <c r="AT49" t="s">
        <v>677</v>
      </c>
      <c r="AU49" s="208">
        <v>41.666666666666657</v>
      </c>
    </row>
    <row r="50" spans="1:47" x14ac:dyDescent="0.25">
      <c r="A50" s="78" t="s">
        <v>553</v>
      </c>
      <c r="B50" s="78" t="s">
        <v>467</v>
      </c>
      <c r="C50" s="79" t="s">
        <v>1513</v>
      </c>
      <c r="D50" s="79" t="s">
        <v>1512</v>
      </c>
      <c r="E50" s="79" t="s">
        <v>464</v>
      </c>
      <c r="F50" s="79"/>
      <c r="G50" s="79" t="s">
        <v>19</v>
      </c>
      <c r="H50" s="79" t="s">
        <v>81</v>
      </c>
      <c r="I50" s="79">
        <v>1</v>
      </c>
      <c r="J50" s="79" t="s">
        <v>465</v>
      </c>
      <c r="K50" s="159" t="s">
        <v>2768</v>
      </c>
      <c r="L50" s="159" t="s">
        <v>2753</v>
      </c>
      <c r="M50" s="79" t="s">
        <v>529</v>
      </c>
      <c r="N50" s="79"/>
      <c r="O50" s="79"/>
      <c r="P50" s="79"/>
      <c r="Q50" s="79"/>
      <c r="R50" s="30" t="s">
        <v>529</v>
      </c>
      <c r="S50" s="78" t="s">
        <v>553</v>
      </c>
      <c r="T50" s="78" t="s">
        <v>467</v>
      </c>
      <c r="U50" s="79" t="s">
        <v>1513</v>
      </c>
      <c r="V50" s="30">
        <f>VLOOKUP(S50,'Plan de acci�n consolidado 2025'!$G$4:$R$462,12,0)</f>
        <v>15</v>
      </c>
      <c r="W50" s="143">
        <f t="shared" ref="W50:W52" si="14">+(V50*100)/($V$4+$V$5+$V$7+$V$8+$V$10+$V$11+$V$12+$V$39+$V$40+$V$41+$V$42+$V$44+$V$45+$V$47+$V$48+$V$50+$V$51+$V$52+$V$54+$V$55+$V$56+$V$58+$V$59)</f>
        <v>1.6666666666666667</v>
      </c>
      <c r="X50" s="30">
        <f>VLOOKUP(S50,'Plan de acci�n consolidado 2025'!$G$4:$AC$462,23,0)</f>
        <v>100</v>
      </c>
      <c r="Y50" s="30">
        <f t="shared" si="0"/>
        <v>1.666666666666667</v>
      </c>
      <c r="AO50" s="265"/>
      <c r="AP50" t="s">
        <v>1173</v>
      </c>
      <c r="AQ50" s="208">
        <v>25</v>
      </c>
      <c r="AS50"/>
      <c r="AT50" t="s">
        <v>1173</v>
      </c>
      <c r="AU50" s="208">
        <v>41.666666666666657</v>
      </c>
    </row>
    <row r="51" spans="1:47" x14ac:dyDescent="0.25">
      <c r="A51" s="78" t="s">
        <v>555</v>
      </c>
      <c r="B51" s="78" t="s">
        <v>467</v>
      </c>
      <c r="C51" s="79" t="s">
        <v>1513</v>
      </c>
      <c r="D51" s="79" t="s">
        <v>1512</v>
      </c>
      <c r="E51" s="79" t="s">
        <v>464</v>
      </c>
      <c r="F51" s="79"/>
      <c r="G51" s="79" t="s">
        <v>19</v>
      </c>
      <c r="H51" s="79" t="s">
        <v>82</v>
      </c>
      <c r="I51" s="79">
        <v>1</v>
      </c>
      <c r="J51" s="79" t="s">
        <v>465</v>
      </c>
      <c r="K51" s="159" t="s">
        <v>2768</v>
      </c>
      <c r="L51" s="159" t="s">
        <v>2753</v>
      </c>
      <c r="M51" s="79" t="s">
        <v>529</v>
      </c>
      <c r="N51" s="79"/>
      <c r="O51" s="79"/>
      <c r="P51" s="79"/>
      <c r="Q51" s="79"/>
      <c r="R51" s="30" t="s">
        <v>529</v>
      </c>
      <c r="S51" s="78" t="s">
        <v>555</v>
      </c>
      <c r="T51" s="78" t="s">
        <v>467</v>
      </c>
      <c r="U51" s="79" t="s">
        <v>1513</v>
      </c>
      <c r="V51" s="30">
        <f>VLOOKUP(S51,'Plan de acci�n consolidado 2025'!$G$4:$R$462,12,0)</f>
        <v>15</v>
      </c>
      <c r="W51" s="143">
        <f t="shared" si="14"/>
        <v>1.6666666666666667</v>
      </c>
      <c r="X51" s="30">
        <f>VLOOKUP(S51,'Plan de acci�n consolidado 2025'!$G$4:$AC$462,23,0)</f>
        <v>100</v>
      </c>
      <c r="Y51" s="30">
        <f t="shared" si="0"/>
        <v>1.666666666666667</v>
      </c>
      <c r="AO51" s="266"/>
      <c r="AP51" t="s">
        <v>1057</v>
      </c>
      <c r="AQ51" s="208">
        <v>44.826000000000001</v>
      </c>
      <c r="AS51"/>
      <c r="AT51" t="s">
        <v>1057</v>
      </c>
      <c r="AU51" s="208">
        <v>0</v>
      </c>
    </row>
    <row r="52" spans="1:47" x14ac:dyDescent="0.25">
      <c r="A52" s="78" t="s">
        <v>557</v>
      </c>
      <c r="B52" s="78" t="s">
        <v>467</v>
      </c>
      <c r="C52" s="79" t="s">
        <v>1513</v>
      </c>
      <c r="D52" s="79" t="s">
        <v>1512</v>
      </c>
      <c r="E52" s="79" t="s">
        <v>464</v>
      </c>
      <c r="F52" s="79"/>
      <c r="G52" s="79" t="s">
        <v>19</v>
      </c>
      <c r="H52" s="79" t="s">
        <v>83</v>
      </c>
      <c r="I52" s="79">
        <v>100</v>
      </c>
      <c r="J52" s="79" t="s">
        <v>493</v>
      </c>
      <c r="K52" s="159" t="s">
        <v>2757</v>
      </c>
      <c r="L52" s="159" t="s">
        <v>2774</v>
      </c>
      <c r="M52" s="79" t="s">
        <v>529</v>
      </c>
      <c r="N52" s="79"/>
      <c r="O52" s="79"/>
      <c r="P52" s="79"/>
      <c r="Q52" s="79"/>
      <c r="R52" s="30" t="s">
        <v>529</v>
      </c>
      <c r="S52" s="78" t="s">
        <v>557</v>
      </c>
      <c r="T52" s="78" t="s">
        <v>467</v>
      </c>
      <c r="U52" s="79" t="s">
        <v>1513</v>
      </c>
      <c r="V52" s="30">
        <f>VLOOKUP(S52,'Plan de acci�n consolidado 2025'!$G$4:$R$462,12,0)</f>
        <v>70</v>
      </c>
      <c r="W52" s="143">
        <f t="shared" si="14"/>
        <v>7.7777777777777777</v>
      </c>
      <c r="X52" s="30">
        <f>VLOOKUP(S52,'Plan de acci�n consolidado 2025'!$G$4:$AC$462,23,0)</f>
        <v>75.099999999999994</v>
      </c>
      <c r="Y52" s="30">
        <f t="shared" si="0"/>
        <v>5.8411111111111111</v>
      </c>
      <c r="AO52" s="266" t="s">
        <v>1532</v>
      </c>
      <c r="AP52" t="s">
        <v>1057</v>
      </c>
      <c r="AQ52" s="208">
        <v>40</v>
      </c>
      <c r="AS52" s="30" t="s">
        <v>1532</v>
      </c>
      <c r="AT52" t="s">
        <v>1057</v>
      </c>
      <c r="AU52" s="208">
        <v>0</v>
      </c>
    </row>
    <row r="53" spans="1:47" x14ac:dyDescent="0.25">
      <c r="A53" s="78" t="s">
        <v>558</v>
      </c>
      <c r="B53" s="78" t="s">
        <v>460</v>
      </c>
      <c r="C53" s="79" t="s">
        <v>1513</v>
      </c>
      <c r="D53" s="79" t="s">
        <v>1512</v>
      </c>
      <c r="E53" s="79" t="s">
        <v>464</v>
      </c>
      <c r="F53" s="79" t="s">
        <v>59</v>
      </c>
      <c r="G53" s="79" t="s">
        <v>20</v>
      </c>
      <c r="H53" s="79" t="s">
        <v>84</v>
      </c>
      <c r="I53" s="79">
        <v>100</v>
      </c>
      <c r="J53" s="79" t="s">
        <v>493</v>
      </c>
      <c r="K53" s="159" t="s">
        <v>2768</v>
      </c>
      <c r="L53" s="159" t="s">
        <v>2774</v>
      </c>
      <c r="M53" s="79" t="s">
        <v>529</v>
      </c>
      <c r="N53" s="79" t="s">
        <v>1731</v>
      </c>
      <c r="O53" s="79" t="s">
        <v>1389</v>
      </c>
      <c r="P53" s="79" t="s">
        <v>1536</v>
      </c>
      <c r="Q53" s="79" t="s">
        <v>1487</v>
      </c>
      <c r="R53" s="30" t="s">
        <v>529</v>
      </c>
      <c r="S53" s="78" t="s">
        <v>558</v>
      </c>
      <c r="T53" s="78" t="s">
        <v>460</v>
      </c>
      <c r="U53" s="79" t="s">
        <v>1513</v>
      </c>
      <c r="V53" s="30">
        <f>VLOOKUP(S53,'Plan de acci�n consolidado 2025'!$G$4:$R$462,12,0)</f>
        <v>17</v>
      </c>
      <c r="W53" s="30">
        <f>+(V53*100)/($V$3+$V$6+$V$9+$V$38+$V$43+$V$46+$V$49+$V$53+$V$57)</f>
        <v>8.5</v>
      </c>
      <c r="X53" s="30">
        <f>VLOOKUP(S53,'Plan de acci�n consolidado 2025'!$G$4:$AC$462,23,0)</f>
        <v>10.5</v>
      </c>
      <c r="Y53" s="30">
        <f t="shared" si="0"/>
        <v>0.89249999999999996</v>
      </c>
      <c r="AO53" s="265" t="s">
        <v>1517</v>
      </c>
      <c r="AP53" t="s">
        <v>1104</v>
      </c>
      <c r="AQ53" s="208">
        <v>4.8780487804878057</v>
      </c>
      <c r="AS53" s="30" t="s">
        <v>1517</v>
      </c>
      <c r="AT53" t="s">
        <v>1104</v>
      </c>
      <c r="AU53" s="208">
        <v>2.3851121076233186</v>
      </c>
    </row>
    <row r="54" spans="1:47" x14ac:dyDescent="0.25">
      <c r="A54" s="78" t="s">
        <v>560</v>
      </c>
      <c r="B54" s="78" t="s">
        <v>467</v>
      </c>
      <c r="C54" s="79" t="s">
        <v>1513</v>
      </c>
      <c r="D54" s="79" t="s">
        <v>1512</v>
      </c>
      <c r="E54" s="79" t="s">
        <v>464</v>
      </c>
      <c r="F54" s="79"/>
      <c r="G54" s="79" t="s">
        <v>19</v>
      </c>
      <c r="H54" s="79" t="s">
        <v>85</v>
      </c>
      <c r="I54" s="79">
        <v>1</v>
      </c>
      <c r="J54" s="79" t="s">
        <v>465</v>
      </c>
      <c r="K54" s="159" t="s">
        <v>2768</v>
      </c>
      <c r="L54" s="159" t="s">
        <v>2753</v>
      </c>
      <c r="M54" s="79" t="s">
        <v>529</v>
      </c>
      <c r="N54" s="79"/>
      <c r="O54" s="79"/>
      <c r="P54" s="79"/>
      <c r="Q54" s="79"/>
      <c r="R54" s="30" t="s">
        <v>529</v>
      </c>
      <c r="S54" s="78" t="s">
        <v>560</v>
      </c>
      <c r="T54" s="78" t="s">
        <v>467</v>
      </c>
      <c r="U54" s="79" t="s">
        <v>1513</v>
      </c>
      <c r="V54" s="30">
        <f>VLOOKUP(S54,'Plan de acci�n consolidado 2025'!$G$4:$R$462,12,0)</f>
        <v>15</v>
      </c>
      <c r="W54" s="143">
        <f t="shared" ref="W54:W56" si="15">+(V54*100)/($V$4+$V$5+$V$7+$V$8+$V$10+$V$11+$V$12+$V$39+$V$40+$V$41+$V$42+$V$44+$V$45+$V$47+$V$48+$V$50+$V$51+$V$52+$V$54+$V$55+$V$56+$V$58+$V$59)</f>
        <v>1.6666666666666667</v>
      </c>
      <c r="X54" s="30">
        <f>VLOOKUP(S54,'Plan de acci�n consolidado 2025'!$G$4:$AC$462,23,0)</f>
        <v>100</v>
      </c>
      <c r="Y54" s="30">
        <f t="shared" si="0"/>
        <v>1.666666666666667</v>
      </c>
      <c r="AO54" s="265"/>
      <c r="AP54" t="s">
        <v>1332</v>
      </c>
      <c r="AQ54" s="208">
        <v>2.674390243902439</v>
      </c>
      <c r="AT54" t="s">
        <v>1332</v>
      </c>
      <c r="AU54" s="208">
        <v>0</v>
      </c>
    </row>
    <row r="55" spans="1:47" x14ac:dyDescent="0.25">
      <c r="A55" s="78" t="s">
        <v>562</v>
      </c>
      <c r="B55" s="78" t="s">
        <v>467</v>
      </c>
      <c r="C55" s="79" t="s">
        <v>1513</v>
      </c>
      <c r="D55" s="79" t="s">
        <v>1512</v>
      </c>
      <c r="E55" s="79" t="s">
        <v>464</v>
      </c>
      <c r="F55" s="79"/>
      <c r="G55" s="79" t="s">
        <v>19</v>
      </c>
      <c r="H55" s="79" t="s">
        <v>86</v>
      </c>
      <c r="I55" s="79">
        <v>1</v>
      </c>
      <c r="J55" s="79" t="s">
        <v>465</v>
      </c>
      <c r="K55" s="159" t="s">
        <v>2768</v>
      </c>
      <c r="L55" s="159" t="s">
        <v>2753</v>
      </c>
      <c r="M55" s="79" t="s">
        <v>529</v>
      </c>
      <c r="N55" s="79"/>
      <c r="O55" s="79"/>
      <c r="P55" s="79"/>
      <c r="Q55" s="79"/>
      <c r="R55" s="30" t="s">
        <v>529</v>
      </c>
      <c r="S55" s="78" t="s">
        <v>562</v>
      </c>
      <c r="T55" s="78" t="s">
        <v>467</v>
      </c>
      <c r="U55" s="79" t="s">
        <v>1513</v>
      </c>
      <c r="V55" s="30">
        <f>VLOOKUP(S55,'Plan de acci�n consolidado 2025'!$G$4:$R$462,12,0)</f>
        <v>15</v>
      </c>
      <c r="W55" s="143">
        <f t="shared" si="15"/>
        <v>1.6666666666666667</v>
      </c>
      <c r="X55" s="30">
        <f>VLOOKUP(S55,'Plan de acci�n consolidado 2025'!$G$4:$AC$462,23,0)</f>
        <v>100</v>
      </c>
      <c r="Y55" s="30">
        <f t="shared" si="0"/>
        <v>1.666666666666667</v>
      </c>
      <c r="AO55" s="265"/>
      <c r="AP55" t="s">
        <v>772</v>
      </c>
      <c r="AQ55" s="208">
        <v>1.219512195121951</v>
      </c>
      <c r="AT55" t="s">
        <v>772</v>
      </c>
      <c r="AU55" s="208">
        <v>4.4843049327354256</v>
      </c>
    </row>
    <row r="56" spans="1:47" x14ac:dyDescent="0.25">
      <c r="A56" s="78" t="s">
        <v>564</v>
      </c>
      <c r="B56" s="78" t="s">
        <v>467</v>
      </c>
      <c r="C56" s="79" t="s">
        <v>1513</v>
      </c>
      <c r="D56" s="79" t="s">
        <v>1512</v>
      </c>
      <c r="E56" s="79" t="s">
        <v>464</v>
      </c>
      <c r="F56" s="79"/>
      <c r="G56" s="79" t="s">
        <v>19</v>
      </c>
      <c r="H56" s="79" t="s">
        <v>87</v>
      </c>
      <c r="I56" s="79">
        <v>100</v>
      </c>
      <c r="J56" s="79" t="s">
        <v>493</v>
      </c>
      <c r="K56" s="159" t="s">
        <v>2757</v>
      </c>
      <c r="L56" s="159" t="s">
        <v>2774</v>
      </c>
      <c r="M56" s="79" t="s">
        <v>529</v>
      </c>
      <c r="N56" s="79"/>
      <c r="O56" s="79"/>
      <c r="P56" s="79"/>
      <c r="Q56" s="79"/>
      <c r="R56" s="30" t="s">
        <v>529</v>
      </c>
      <c r="S56" s="78" t="s">
        <v>564</v>
      </c>
      <c r="T56" s="78" t="s">
        <v>467</v>
      </c>
      <c r="U56" s="79" t="s">
        <v>1513</v>
      </c>
      <c r="V56" s="30">
        <f>VLOOKUP(S56,'Plan de acci�n consolidado 2025'!$G$4:$R$462,12,0)</f>
        <v>70</v>
      </c>
      <c r="W56" s="143">
        <f t="shared" si="15"/>
        <v>7.7777777777777777</v>
      </c>
      <c r="X56" s="30">
        <f>VLOOKUP(S56,'Plan de acci�n consolidado 2025'!$G$4:$AC$462,23,0)</f>
        <v>75.5</v>
      </c>
      <c r="Y56" s="30">
        <f t="shared" si="0"/>
        <v>5.8722222222222218</v>
      </c>
      <c r="AO56" s="265"/>
      <c r="AP56" t="s">
        <v>762</v>
      </c>
      <c r="AQ56" s="208">
        <v>1.2195121951219512</v>
      </c>
      <c r="AT56" t="s">
        <v>762</v>
      </c>
      <c r="AU56" s="208">
        <v>0</v>
      </c>
    </row>
    <row r="57" spans="1:47" x14ac:dyDescent="0.25">
      <c r="A57" s="78" t="s">
        <v>565</v>
      </c>
      <c r="B57" s="78" t="s">
        <v>460</v>
      </c>
      <c r="C57" s="79" t="s">
        <v>1513</v>
      </c>
      <c r="D57" s="79" t="s">
        <v>1512</v>
      </c>
      <c r="E57" s="79" t="s">
        <v>464</v>
      </c>
      <c r="F57" s="79" t="s">
        <v>59</v>
      </c>
      <c r="G57" s="79" t="s">
        <v>20</v>
      </c>
      <c r="H57" s="79" t="s">
        <v>88</v>
      </c>
      <c r="I57" s="79">
        <v>100</v>
      </c>
      <c r="J57" s="79" t="s">
        <v>493</v>
      </c>
      <c r="K57" s="159" t="s">
        <v>2768</v>
      </c>
      <c r="L57" s="159" t="s">
        <v>2774</v>
      </c>
      <c r="M57" s="79" t="s">
        <v>529</v>
      </c>
      <c r="N57" s="79" t="s">
        <v>1731</v>
      </c>
      <c r="O57" s="79" t="s">
        <v>1389</v>
      </c>
      <c r="P57" s="79" t="s">
        <v>1536</v>
      </c>
      <c r="Q57" s="79" t="s">
        <v>1487</v>
      </c>
      <c r="R57" s="30" t="s">
        <v>529</v>
      </c>
      <c r="S57" s="78" t="s">
        <v>565</v>
      </c>
      <c r="T57" s="78" t="s">
        <v>460</v>
      </c>
      <c r="U57" s="79" t="s">
        <v>1513</v>
      </c>
      <c r="V57" s="30">
        <f>VLOOKUP(S57,'Plan de acci�n consolidado 2025'!$G$4:$R$462,12,0)</f>
        <v>17</v>
      </c>
      <c r="W57" s="30">
        <f>+(V57*100)/($V$3+$V$6+$V$9+$V$38+$V$43+$V$46+$V$49+$V$53+$V$57)</f>
        <v>8.5</v>
      </c>
      <c r="X57" s="30">
        <f>VLOOKUP(S57,'Plan de acci�n consolidado 2025'!$G$4:$AC$462,23,0)</f>
        <v>43</v>
      </c>
      <c r="Y57" s="30">
        <f t="shared" si="0"/>
        <v>3.6549999999999998</v>
      </c>
      <c r="AO57" s="265"/>
      <c r="AP57" t="s">
        <v>571</v>
      </c>
      <c r="AQ57" s="208">
        <v>0.88719512195121952</v>
      </c>
      <c r="AT57" t="s">
        <v>571</v>
      </c>
      <c r="AU57" s="208">
        <v>3.2735426008968607</v>
      </c>
    </row>
    <row r="58" spans="1:47" x14ac:dyDescent="0.25">
      <c r="A58" s="78" t="s">
        <v>567</v>
      </c>
      <c r="B58" s="78" t="s">
        <v>467</v>
      </c>
      <c r="C58" s="79" t="s">
        <v>1513</v>
      </c>
      <c r="D58" s="79" t="s">
        <v>1512</v>
      </c>
      <c r="E58" s="79" t="s">
        <v>464</v>
      </c>
      <c r="F58" s="79"/>
      <c r="G58" s="79" t="s">
        <v>19</v>
      </c>
      <c r="H58" s="79" t="s">
        <v>89</v>
      </c>
      <c r="I58" s="79">
        <v>1</v>
      </c>
      <c r="J58" s="79" t="s">
        <v>493</v>
      </c>
      <c r="K58" s="159" t="s">
        <v>2768</v>
      </c>
      <c r="L58" s="159" t="s">
        <v>2753</v>
      </c>
      <c r="M58" s="79" t="s">
        <v>529</v>
      </c>
      <c r="N58" s="79"/>
      <c r="O58" s="79"/>
      <c r="P58" s="79"/>
      <c r="Q58" s="79"/>
      <c r="R58" s="30" t="s">
        <v>529</v>
      </c>
      <c r="S58" s="78" t="s">
        <v>567</v>
      </c>
      <c r="T58" s="78" t="s">
        <v>467</v>
      </c>
      <c r="U58" s="79" t="s">
        <v>1513</v>
      </c>
      <c r="V58" s="30">
        <f>VLOOKUP(S58,'Plan de acci�n consolidado 2025'!$G$4:$R$462,12,0)</f>
        <v>30</v>
      </c>
      <c r="W58" s="143">
        <f t="shared" ref="W58:W59" si="16">+(V58*100)/($V$4+$V$5+$V$7+$V$8+$V$10+$V$11+$V$12+$V$39+$V$40+$V$41+$V$42+$V$44+$V$45+$V$47+$V$48+$V$50+$V$51+$V$52+$V$54+$V$55+$V$56+$V$58+$V$59)</f>
        <v>3.3333333333333335</v>
      </c>
      <c r="X58" s="30">
        <f>VLOOKUP(S58,'Plan de acci�n consolidado 2025'!$G$4:$AC$462,23,0)</f>
        <v>100</v>
      </c>
      <c r="Y58" s="30">
        <f t="shared" si="0"/>
        <v>3.3333333333333339</v>
      </c>
      <c r="AO58" s="265"/>
      <c r="AP58" t="s">
        <v>968</v>
      </c>
      <c r="AQ58" s="208">
        <v>4.7682926829268286</v>
      </c>
      <c r="AT58" t="s">
        <v>968</v>
      </c>
      <c r="AU58" s="208">
        <v>3.3856502242152469</v>
      </c>
    </row>
    <row r="59" spans="1:47" x14ac:dyDescent="0.25">
      <c r="A59" s="78" t="s">
        <v>569</v>
      </c>
      <c r="B59" s="78" t="s">
        <v>467</v>
      </c>
      <c r="C59" s="79" t="s">
        <v>1513</v>
      </c>
      <c r="D59" s="79" t="s">
        <v>1512</v>
      </c>
      <c r="E59" s="79" t="s">
        <v>464</v>
      </c>
      <c r="F59" s="79"/>
      <c r="G59" s="79" t="s">
        <v>19</v>
      </c>
      <c r="H59" s="79" t="s">
        <v>90</v>
      </c>
      <c r="I59" s="79">
        <v>100</v>
      </c>
      <c r="J59" s="79" t="s">
        <v>493</v>
      </c>
      <c r="K59" s="159" t="s">
        <v>2757</v>
      </c>
      <c r="L59" s="159" t="s">
        <v>2774</v>
      </c>
      <c r="M59" s="79" t="s">
        <v>529</v>
      </c>
      <c r="N59" s="79"/>
      <c r="O59" s="79"/>
      <c r="P59" s="79"/>
      <c r="Q59" s="79"/>
      <c r="R59" s="30" t="s">
        <v>529</v>
      </c>
      <c r="S59" s="78" t="s">
        <v>569</v>
      </c>
      <c r="T59" s="78" t="s">
        <v>467</v>
      </c>
      <c r="U59" s="79" t="s">
        <v>1513</v>
      </c>
      <c r="V59" s="30">
        <f>VLOOKUP(S59,'Plan de acci�n consolidado 2025'!$G$4:$R$462,12,0)</f>
        <v>70</v>
      </c>
      <c r="W59" s="143">
        <f t="shared" si="16"/>
        <v>7.7777777777777777</v>
      </c>
      <c r="X59" s="30">
        <f>VLOOKUP(S59,'Plan de acci�n consolidado 2025'!$G$4:$AC$462,23,0)</f>
        <v>65</v>
      </c>
      <c r="Y59" s="30">
        <f t="shared" si="0"/>
        <v>5.0555555555555554</v>
      </c>
      <c r="AO59" s="265"/>
      <c r="AP59" t="s">
        <v>736</v>
      </c>
      <c r="AQ59" s="208">
        <v>1.2</v>
      </c>
      <c r="AT59" t="s">
        <v>736</v>
      </c>
      <c r="AU59" s="208">
        <v>4.1322869955156953</v>
      </c>
    </row>
    <row r="60" spans="1:47" x14ac:dyDescent="0.25">
      <c r="A60" s="78" t="s">
        <v>572</v>
      </c>
      <c r="B60" s="78" t="s">
        <v>460</v>
      </c>
      <c r="C60" s="79" t="s">
        <v>1517</v>
      </c>
      <c r="D60" s="79" t="s">
        <v>1519</v>
      </c>
      <c r="E60" s="79" t="s">
        <v>574</v>
      </c>
      <c r="F60" s="79" t="s">
        <v>59</v>
      </c>
      <c r="G60" s="79" t="s">
        <v>20</v>
      </c>
      <c r="H60" s="79" t="s">
        <v>160</v>
      </c>
      <c r="I60" s="79">
        <v>100</v>
      </c>
      <c r="J60" s="79" t="s">
        <v>493</v>
      </c>
      <c r="K60" s="159" t="s">
        <v>2754</v>
      </c>
      <c r="L60" s="159" t="s">
        <v>2774</v>
      </c>
      <c r="M60" s="79" t="s">
        <v>571</v>
      </c>
      <c r="N60" s="79" t="s">
        <v>1731</v>
      </c>
      <c r="O60" s="79" t="s">
        <v>1389</v>
      </c>
      <c r="P60" s="79">
        <v>0</v>
      </c>
      <c r="Q60" s="79" t="s">
        <v>1487</v>
      </c>
      <c r="R60" s="30" t="s">
        <v>571</v>
      </c>
      <c r="S60" s="78" t="s">
        <v>572</v>
      </c>
      <c r="T60" s="78" t="s">
        <v>460</v>
      </c>
      <c r="U60" s="79" t="s">
        <v>1517</v>
      </c>
      <c r="V60" s="30">
        <f>VLOOKUP(S60,'Plan de acci�n consolidado 2025'!$G$4:$R$484,12,0)</f>
        <v>100</v>
      </c>
      <c r="W60" s="143">
        <f>(V60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4.4843049327354256</v>
      </c>
      <c r="X60" s="30">
        <f>VLOOKUP(S60,'Plan de acci�n consolidado 2025'!$G$4:$AC$462,23,0)</f>
        <v>73</v>
      </c>
      <c r="Y60" s="30">
        <f t="shared" si="0"/>
        <v>3.2735426008968607</v>
      </c>
      <c r="AO60" s="265"/>
      <c r="AP60" t="s">
        <v>725</v>
      </c>
      <c r="AQ60" s="208">
        <v>1.2073170731707317</v>
      </c>
      <c r="AT60" t="s">
        <v>725</v>
      </c>
      <c r="AU60" s="208">
        <v>2.1973094170403584</v>
      </c>
    </row>
    <row r="61" spans="1:47" x14ac:dyDescent="0.25">
      <c r="A61" s="78" t="s">
        <v>576</v>
      </c>
      <c r="B61" s="78" t="s">
        <v>467</v>
      </c>
      <c r="C61" s="79" t="s">
        <v>1517</v>
      </c>
      <c r="D61" s="79" t="s">
        <v>1519</v>
      </c>
      <c r="E61" s="79" t="s">
        <v>574</v>
      </c>
      <c r="F61" s="79"/>
      <c r="G61" s="79" t="s">
        <v>19</v>
      </c>
      <c r="H61" s="79" t="s">
        <v>161</v>
      </c>
      <c r="I61" s="79">
        <v>100</v>
      </c>
      <c r="J61" s="79" t="s">
        <v>493</v>
      </c>
      <c r="K61" s="159" t="s">
        <v>2754</v>
      </c>
      <c r="L61" s="159" t="s">
        <v>2774</v>
      </c>
      <c r="M61" s="79" t="s">
        <v>571</v>
      </c>
      <c r="N61" s="79"/>
      <c r="O61" s="79"/>
      <c r="P61" s="79"/>
      <c r="Q61" s="79"/>
      <c r="R61" s="30" t="s">
        <v>571</v>
      </c>
      <c r="S61" s="78" t="s">
        <v>576</v>
      </c>
      <c r="T61" s="78" t="s">
        <v>467</v>
      </c>
      <c r="U61" s="79" t="s">
        <v>1517</v>
      </c>
      <c r="V61" s="30">
        <f>VLOOKUP(S61,'Plan de acci�n consolidado 2025'!$G$4:$R$484,12,0)</f>
        <v>25</v>
      </c>
      <c r="W61" s="145">
        <f t="shared" ref="W61:W65" si="17">+(V61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0.3048780487804878</v>
      </c>
      <c r="X61" s="30">
        <f>VLOOKUP(S61,'Plan de acci�n consolidado 2025'!$G$4:$AC$462,23,0)</f>
        <v>83</v>
      </c>
      <c r="Y61" s="30">
        <f t="shared" si="0"/>
        <v>0.25304878048780488</v>
      </c>
      <c r="AO61" s="265"/>
      <c r="AP61" t="s">
        <v>686</v>
      </c>
      <c r="AQ61" s="208">
        <v>7.073170731707318</v>
      </c>
      <c r="AT61" t="s">
        <v>686</v>
      </c>
      <c r="AU61" s="208">
        <v>4.2600896860986559</v>
      </c>
    </row>
    <row r="62" spans="1:47" x14ac:dyDescent="0.25">
      <c r="A62" s="78" t="s">
        <v>578</v>
      </c>
      <c r="B62" s="78" t="s">
        <v>467</v>
      </c>
      <c r="C62" s="79" t="s">
        <v>1517</v>
      </c>
      <c r="D62" s="79" t="s">
        <v>1519</v>
      </c>
      <c r="E62" s="79" t="s">
        <v>574</v>
      </c>
      <c r="F62" s="79"/>
      <c r="G62" s="79" t="s">
        <v>19</v>
      </c>
      <c r="H62" s="79" t="s">
        <v>2775</v>
      </c>
      <c r="I62" s="79">
        <v>100</v>
      </c>
      <c r="J62" s="79" t="s">
        <v>493</v>
      </c>
      <c r="K62" s="159" t="s">
        <v>2754</v>
      </c>
      <c r="L62" s="159" t="s">
        <v>2774</v>
      </c>
      <c r="M62" s="79" t="s">
        <v>571</v>
      </c>
      <c r="N62" s="79"/>
      <c r="O62" s="79"/>
      <c r="P62" s="79"/>
      <c r="Q62" s="79"/>
      <c r="R62" s="30" t="s">
        <v>571</v>
      </c>
      <c r="S62" s="78" t="s">
        <v>578</v>
      </c>
      <c r="T62" s="78" t="s">
        <v>467</v>
      </c>
      <c r="U62" s="79" t="s">
        <v>1517</v>
      </c>
      <c r="V62" s="30">
        <f>VLOOKUP(S62,'Plan de acci�n consolidado 2025'!$G$4:$R$484,12,0)</f>
        <v>25</v>
      </c>
      <c r="W62" s="145">
        <f t="shared" si="17"/>
        <v>0.3048780487804878</v>
      </c>
      <c r="X62" s="30">
        <f>VLOOKUP(S62,'Plan de acci�n consolidado 2025'!$G$4:$AC$462,23,0)</f>
        <v>88</v>
      </c>
      <c r="Y62" s="30">
        <f t="shared" si="0"/>
        <v>0.26829268292682928</v>
      </c>
      <c r="AO62" s="265"/>
      <c r="AP62" t="s">
        <v>508</v>
      </c>
      <c r="AQ62" s="208">
        <v>4.6689024390243903</v>
      </c>
      <c r="AT62" t="s">
        <v>508</v>
      </c>
      <c r="AU62" s="208">
        <v>2.993273542600897</v>
      </c>
    </row>
    <row r="63" spans="1:47" x14ac:dyDescent="0.25">
      <c r="A63" s="78" t="s">
        <v>580</v>
      </c>
      <c r="B63" s="78" t="s">
        <v>467</v>
      </c>
      <c r="C63" s="79" t="s">
        <v>1517</v>
      </c>
      <c r="D63" s="79" t="s">
        <v>1519</v>
      </c>
      <c r="E63" s="79" t="s">
        <v>574</v>
      </c>
      <c r="F63" s="79"/>
      <c r="G63" s="79" t="s">
        <v>19</v>
      </c>
      <c r="H63" s="79" t="s">
        <v>162</v>
      </c>
      <c r="I63" s="79">
        <v>1</v>
      </c>
      <c r="J63" s="79" t="s">
        <v>465</v>
      </c>
      <c r="K63" s="159" t="s">
        <v>2776</v>
      </c>
      <c r="L63" s="159" t="s">
        <v>2772</v>
      </c>
      <c r="M63" s="79" t="s">
        <v>571</v>
      </c>
      <c r="N63" s="79"/>
      <c r="O63" s="79"/>
      <c r="P63" s="79"/>
      <c r="Q63" s="79"/>
      <c r="R63" s="30" t="s">
        <v>571</v>
      </c>
      <c r="S63" s="78" t="s">
        <v>580</v>
      </c>
      <c r="T63" s="78" t="s">
        <v>467</v>
      </c>
      <c r="U63" s="79" t="s">
        <v>1517</v>
      </c>
      <c r="V63" s="30">
        <f>VLOOKUP(S63,'Plan de acci�n consolidado 2025'!$G$4:$R$484,12,0)</f>
        <v>10</v>
      </c>
      <c r="W63" s="145">
        <f t="shared" si="17"/>
        <v>0.12195121951219512</v>
      </c>
      <c r="X63" s="30">
        <f>VLOOKUP(S63,'Plan de acci�n consolidado 2025'!$G$4:$AC$462,23,0)</f>
        <v>100</v>
      </c>
      <c r="Y63" s="30">
        <f t="shared" si="0"/>
        <v>0.12195121951219512</v>
      </c>
      <c r="AO63" s="265"/>
      <c r="AP63" t="s">
        <v>1249</v>
      </c>
      <c r="AQ63" s="208">
        <v>4.8780487804878048</v>
      </c>
      <c r="AT63" t="s">
        <v>1249</v>
      </c>
      <c r="AU63" s="208">
        <v>3.5874439461883414</v>
      </c>
    </row>
    <row r="64" spans="1:47" x14ac:dyDescent="0.25">
      <c r="A64" s="78" t="s">
        <v>582</v>
      </c>
      <c r="B64" s="78" t="s">
        <v>467</v>
      </c>
      <c r="C64" s="79" t="s">
        <v>1517</v>
      </c>
      <c r="D64" s="79" t="s">
        <v>1519</v>
      </c>
      <c r="E64" s="79" t="s">
        <v>574</v>
      </c>
      <c r="F64" s="79"/>
      <c r="G64" s="79" t="s">
        <v>19</v>
      </c>
      <c r="H64" s="79" t="s">
        <v>163</v>
      </c>
      <c r="I64" s="79">
        <v>1</v>
      </c>
      <c r="J64" s="79" t="s">
        <v>465</v>
      </c>
      <c r="K64" s="159" t="s">
        <v>2777</v>
      </c>
      <c r="L64" s="159" t="s">
        <v>2778</v>
      </c>
      <c r="M64" s="79" t="s">
        <v>571</v>
      </c>
      <c r="N64" s="79"/>
      <c r="O64" s="79"/>
      <c r="P64" s="79"/>
      <c r="Q64" s="79"/>
      <c r="R64" s="30" t="s">
        <v>571</v>
      </c>
      <c r="S64" s="78" t="s">
        <v>582</v>
      </c>
      <c r="T64" s="78" t="s">
        <v>467</v>
      </c>
      <c r="U64" s="79" t="s">
        <v>1517</v>
      </c>
      <c r="V64" s="30">
        <f>VLOOKUP(S64,'Plan de acci�n consolidado 2025'!$G$4:$R$484,12,0)</f>
        <v>20</v>
      </c>
      <c r="W64" s="145">
        <f t="shared" si="17"/>
        <v>0.24390243902439024</v>
      </c>
      <c r="X64" s="30">
        <f>VLOOKUP(S64,'Plan de acci�n consolidado 2025'!$G$4:$AC$462,23,0)</f>
        <v>100</v>
      </c>
      <c r="Y64" s="30">
        <f t="shared" si="0"/>
        <v>0.24390243902439024</v>
      </c>
      <c r="AO64" s="265"/>
      <c r="AP64" t="s">
        <v>1241</v>
      </c>
      <c r="AQ64" s="208">
        <v>4.8242682926829277</v>
      </c>
      <c r="AT64" t="s">
        <v>1241</v>
      </c>
      <c r="AU64" s="208">
        <v>2.4341704035874439</v>
      </c>
    </row>
    <row r="65" spans="1:47" x14ac:dyDescent="0.25">
      <c r="A65" s="78" t="s">
        <v>584</v>
      </c>
      <c r="B65" s="78" t="s">
        <v>467</v>
      </c>
      <c r="C65" s="79" t="s">
        <v>1517</v>
      </c>
      <c r="D65" s="79" t="s">
        <v>1519</v>
      </c>
      <c r="E65" s="79" t="s">
        <v>574</v>
      </c>
      <c r="F65" s="79"/>
      <c r="G65" s="79" t="s">
        <v>19</v>
      </c>
      <c r="H65" s="79" t="s">
        <v>164</v>
      </c>
      <c r="I65" s="79">
        <v>1</v>
      </c>
      <c r="J65" s="79" t="s">
        <v>465</v>
      </c>
      <c r="K65" s="159" t="s">
        <v>2779</v>
      </c>
      <c r="L65" s="159" t="s">
        <v>2774</v>
      </c>
      <c r="M65" s="79" t="s">
        <v>571</v>
      </c>
      <c r="N65" s="79"/>
      <c r="O65" s="79"/>
      <c r="P65" s="79"/>
      <c r="Q65" s="79"/>
      <c r="R65" s="30" t="s">
        <v>571</v>
      </c>
      <c r="S65" s="78" t="s">
        <v>584</v>
      </c>
      <c r="T65" s="78" t="s">
        <v>467</v>
      </c>
      <c r="U65" s="79" t="s">
        <v>1517</v>
      </c>
      <c r="V65" s="30">
        <f>VLOOKUP(S65,'Plan de acci�n consolidado 2025'!$G$4:$R$484,12,0)</f>
        <v>20</v>
      </c>
      <c r="W65" s="145">
        <f t="shared" si="17"/>
        <v>0.24390243902439024</v>
      </c>
      <c r="X65" s="30">
        <f>VLOOKUP(S65,'Plan de acci�n consolidado 2025'!$G$4:$AC$462,23,0)</f>
        <v>0</v>
      </c>
      <c r="Y65" s="30">
        <f t="shared" si="0"/>
        <v>0</v>
      </c>
      <c r="AO65" s="265"/>
      <c r="AP65" t="s">
        <v>1057</v>
      </c>
      <c r="AQ65" s="208">
        <v>0.37073170731707317</v>
      </c>
      <c r="AT65" t="s">
        <v>1057</v>
      </c>
      <c r="AU65" s="208">
        <v>0</v>
      </c>
    </row>
    <row r="66" spans="1:47" x14ac:dyDescent="0.25">
      <c r="A66" s="78" t="s">
        <v>587</v>
      </c>
      <c r="B66" s="78" t="s">
        <v>460</v>
      </c>
      <c r="C66" s="79" t="s">
        <v>1517</v>
      </c>
      <c r="D66" s="79" t="s">
        <v>1520</v>
      </c>
      <c r="E66" s="79" t="s">
        <v>588</v>
      </c>
      <c r="F66" s="79" t="s">
        <v>12</v>
      </c>
      <c r="G66" s="79" t="s">
        <v>22</v>
      </c>
      <c r="H66" s="79" t="s">
        <v>382</v>
      </c>
      <c r="I66" s="79">
        <v>100</v>
      </c>
      <c r="J66" s="79" t="s">
        <v>493</v>
      </c>
      <c r="K66" s="159" t="s">
        <v>2757</v>
      </c>
      <c r="L66" s="159" t="s">
        <v>2759</v>
      </c>
      <c r="M66" s="79" t="s">
        <v>586</v>
      </c>
      <c r="N66" s="79" t="s">
        <v>1390</v>
      </c>
      <c r="O66" s="79" t="s">
        <v>1391</v>
      </c>
      <c r="P66" s="79" t="s">
        <v>1540</v>
      </c>
      <c r="Q66" s="79" t="s">
        <v>1487</v>
      </c>
      <c r="R66" s="30" t="s">
        <v>586</v>
      </c>
      <c r="S66" s="78" t="s">
        <v>587</v>
      </c>
      <c r="T66" s="78" t="s">
        <v>460</v>
      </c>
      <c r="U66" s="79" t="s">
        <v>1517</v>
      </c>
      <c r="V66" s="30">
        <f>VLOOKUP(S66,'Plan de acci�n consolidado 2025'!$G$4:$R$484,12,0)</f>
        <v>30</v>
      </c>
      <c r="W66" s="143">
        <f>(V66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c r="X66" s="30">
        <f>VLOOKUP(S66,'Plan de acci�n consolidado 2025'!$G$4:$AC$462,23,0)</f>
        <v>100</v>
      </c>
      <c r="Y66" s="30">
        <f t="shared" si="0"/>
        <v>1.3452914798206279</v>
      </c>
      <c r="AO66" s="265"/>
      <c r="AP66" t="s">
        <v>627</v>
      </c>
      <c r="AQ66" s="208">
        <v>3.4116585365853656</v>
      </c>
      <c r="AT66" t="s">
        <v>627</v>
      </c>
      <c r="AU66" s="208">
        <v>4.2249327354260098</v>
      </c>
    </row>
    <row r="67" spans="1:47" x14ac:dyDescent="0.25">
      <c r="A67" s="78" t="s">
        <v>590</v>
      </c>
      <c r="B67" s="78" t="s">
        <v>467</v>
      </c>
      <c r="C67" s="79" t="s">
        <v>1517</v>
      </c>
      <c r="D67" s="79" t="s">
        <v>1520</v>
      </c>
      <c r="E67" s="79" t="s">
        <v>588</v>
      </c>
      <c r="F67" s="79"/>
      <c r="G67" s="79" t="s">
        <v>19</v>
      </c>
      <c r="H67" s="79" t="s">
        <v>383</v>
      </c>
      <c r="I67" s="79">
        <v>100</v>
      </c>
      <c r="J67" s="79" t="s">
        <v>493</v>
      </c>
      <c r="K67" s="159" t="s">
        <v>2757</v>
      </c>
      <c r="L67" s="159" t="s">
        <v>2759</v>
      </c>
      <c r="M67" s="79" t="s">
        <v>586</v>
      </c>
      <c r="N67" s="79"/>
      <c r="O67" s="79"/>
      <c r="P67" s="79"/>
      <c r="Q67" s="79"/>
      <c r="R67" s="30" t="s">
        <v>586</v>
      </c>
      <c r="S67" s="78" t="s">
        <v>590</v>
      </c>
      <c r="T67" s="78" t="s">
        <v>467</v>
      </c>
      <c r="U67" s="79" t="s">
        <v>1517</v>
      </c>
      <c r="V67" s="30">
        <f>VLOOKUP(S67,'Plan de acci�n consolidado 2025'!$G$4:$R$484,12,0)</f>
        <v>80</v>
      </c>
      <c r="W67" s="145">
        <f t="shared" ref="W67:W68" si="18">+(V67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0.97560975609756095</v>
      </c>
      <c r="X67" s="30">
        <f>VLOOKUP(S67,'Plan de acci�n consolidado 2025'!$G$4:$AC$462,23,0)</f>
        <v>100</v>
      </c>
      <c r="Y67" s="30">
        <f t="shared" si="0"/>
        <v>0.97560975609756095</v>
      </c>
      <c r="AO67" s="265"/>
      <c r="AP67" t="s">
        <v>954</v>
      </c>
      <c r="AQ67" s="208">
        <v>2.3048780487804881</v>
      </c>
      <c r="AT67" t="s">
        <v>954</v>
      </c>
      <c r="AU67" s="208">
        <v>3.9910313901345287</v>
      </c>
    </row>
    <row r="68" spans="1:47" x14ac:dyDescent="0.25">
      <c r="A68" s="78" t="s">
        <v>592</v>
      </c>
      <c r="B68" s="78" t="s">
        <v>467</v>
      </c>
      <c r="C68" s="79" t="s">
        <v>1517</v>
      </c>
      <c r="D68" s="79" t="s">
        <v>1520</v>
      </c>
      <c r="E68" s="79" t="s">
        <v>588</v>
      </c>
      <c r="F68" s="79"/>
      <c r="G68" s="79" t="s">
        <v>19</v>
      </c>
      <c r="H68" s="79" t="s">
        <v>384</v>
      </c>
      <c r="I68" s="79">
        <v>100</v>
      </c>
      <c r="J68" s="79" t="s">
        <v>493</v>
      </c>
      <c r="K68" s="159" t="s">
        <v>2780</v>
      </c>
      <c r="L68" s="159" t="s">
        <v>2759</v>
      </c>
      <c r="M68" s="79" t="s">
        <v>586</v>
      </c>
      <c r="N68" s="79"/>
      <c r="O68" s="79"/>
      <c r="P68" s="79"/>
      <c r="Q68" s="79"/>
      <c r="R68" s="30" t="s">
        <v>586</v>
      </c>
      <c r="S68" s="78" t="s">
        <v>592</v>
      </c>
      <c r="T68" s="78" t="s">
        <v>467</v>
      </c>
      <c r="U68" s="79" t="s">
        <v>1517</v>
      </c>
      <c r="V68" s="30">
        <f>VLOOKUP(S68,'Plan de acci�n consolidado 2025'!$G$4:$R$484,12,0)</f>
        <v>20</v>
      </c>
      <c r="W68" s="145">
        <f t="shared" si="18"/>
        <v>0.24390243902439024</v>
      </c>
      <c r="X68" s="30">
        <f>VLOOKUP(S68,'Plan de acci�n consolidado 2025'!$G$4:$AC$462,23,0)</f>
        <v>0</v>
      </c>
      <c r="Y68" s="30">
        <f t="shared" ref="Y68:Y131" si="19">(X68*W68)/100</f>
        <v>0</v>
      </c>
      <c r="AO68" s="265"/>
      <c r="AP68" t="s">
        <v>1017</v>
      </c>
      <c r="AQ68" s="208">
        <v>6.6585365853658534</v>
      </c>
      <c r="AT68" t="s">
        <v>1017</v>
      </c>
      <c r="AU68" s="208">
        <v>4.0107623318385643</v>
      </c>
    </row>
    <row r="69" spans="1:47" x14ac:dyDescent="0.25">
      <c r="A69" s="78" t="s">
        <v>594</v>
      </c>
      <c r="B69" s="78" t="s">
        <v>460</v>
      </c>
      <c r="C69" s="79" t="s">
        <v>1517</v>
      </c>
      <c r="D69" s="79" t="s">
        <v>1520</v>
      </c>
      <c r="E69" s="79" t="s">
        <v>588</v>
      </c>
      <c r="F69" s="79" t="s">
        <v>12</v>
      </c>
      <c r="G69" s="79" t="s">
        <v>22</v>
      </c>
      <c r="H69" s="79" t="s">
        <v>385</v>
      </c>
      <c r="I69" s="79">
        <v>100</v>
      </c>
      <c r="J69" s="79" t="s">
        <v>493</v>
      </c>
      <c r="K69" s="159" t="s">
        <v>2757</v>
      </c>
      <c r="L69" s="159" t="s">
        <v>2765</v>
      </c>
      <c r="M69" s="79" t="s">
        <v>586</v>
      </c>
      <c r="N69" s="79" t="s">
        <v>1390</v>
      </c>
      <c r="O69" s="79" t="s">
        <v>1391</v>
      </c>
      <c r="P69" s="79">
        <v>0</v>
      </c>
      <c r="Q69" s="79" t="s">
        <v>1487</v>
      </c>
      <c r="R69" s="30" t="s">
        <v>586</v>
      </c>
      <c r="S69" s="78" t="s">
        <v>594</v>
      </c>
      <c r="T69" s="78" t="s">
        <v>460</v>
      </c>
      <c r="U69" s="79" t="s">
        <v>1517</v>
      </c>
      <c r="V69" s="30">
        <f>VLOOKUP(S69,'Plan de acci�n consolidado 2025'!$G$4:$R$484,12,0)</f>
        <v>20</v>
      </c>
      <c r="W69" s="143">
        <f>(V69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69" s="30">
        <f>VLOOKUP(S69,'Plan de acci�n consolidado 2025'!$G$4:$AC$462,23,0)</f>
        <v>100</v>
      </c>
      <c r="Y69" s="30">
        <f t="shared" si="19"/>
        <v>0.89686098654708535</v>
      </c>
      <c r="AO69" s="265"/>
      <c r="AP69" t="s">
        <v>1187</v>
      </c>
      <c r="AQ69" s="208">
        <v>5.0000000000000018</v>
      </c>
      <c r="AT69" t="s">
        <v>1187</v>
      </c>
      <c r="AU69" s="208">
        <v>1.9730941704035874</v>
      </c>
    </row>
    <row r="70" spans="1:47" x14ac:dyDescent="0.25">
      <c r="A70" s="78" t="s">
        <v>596</v>
      </c>
      <c r="B70" s="78" t="s">
        <v>467</v>
      </c>
      <c r="C70" s="79" t="s">
        <v>1517</v>
      </c>
      <c r="D70" s="79" t="s">
        <v>1520</v>
      </c>
      <c r="E70" s="79" t="s">
        <v>588</v>
      </c>
      <c r="F70" s="79"/>
      <c r="G70" s="79" t="s">
        <v>19</v>
      </c>
      <c r="H70" s="79" t="s">
        <v>386</v>
      </c>
      <c r="I70" s="79">
        <v>1</v>
      </c>
      <c r="J70" s="79" t="s">
        <v>465</v>
      </c>
      <c r="K70" s="159" t="s">
        <v>2757</v>
      </c>
      <c r="L70" s="159" t="s">
        <v>2781</v>
      </c>
      <c r="M70" s="79" t="s">
        <v>586</v>
      </c>
      <c r="N70" s="79"/>
      <c r="O70" s="79"/>
      <c r="P70" s="79"/>
      <c r="Q70" s="79"/>
      <c r="R70" s="30" t="s">
        <v>586</v>
      </c>
      <c r="S70" s="78" t="s">
        <v>596</v>
      </c>
      <c r="T70" s="78" t="s">
        <v>467</v>
      </c>
      <c r="U70" s="79" t="s">
        <v>1517</v>
      </c>
      <c r="V70" s="30">
        <f>VLOOKUP(S70,'Plan de acci�n consolidado 2025'!$G$4:$R$484,12,0)</f>
        <v>20</v>
      </c>
      <c r="W70" s="145">
        <f t="shared" ref="W70:W73" si="20">+(V70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0.24390243902439024</v>
      </c>
      <c r="X70" s="30">
        <f>VLOOKUP(S70,'Plan de acci�n consolidado 2025'!$G$4:$AC$462,23,0)</f>
        <v>100</v>
      </c>
      <c r="Y70" s="30">
        <f t="shared" si="19"/>
        <v>0.24390243902439024</v>
      </c>
      <c r="AO70" s="265"/>
      <c r="AP70" t="s">
        <v>647</v>
      </c>
      <c r="AQ70" s="208">
        <v>2.2560975609756095</v>
      </c>
      <c r="AT70" t="s">
        <v>647</v>
      </c>
      <c r="AU70" s="208">
        <v>1.3452914798206279</v>
      </c>
    </row>
    <row r="71" spans="1:47" x14ac:dyDescent="0.25">
      <c r="A71" s="78" t="s">
        <v>598</v>
      </c>
      <c r="B71" s="78" t="s">
        <v>467</v>
      </c>
      <c r="C71" s="79" t="s">
        <v>1517</v>
      </c>
      <c r="D71" s="79" t="s">
        <v>1520</v>
      </c>
      <c r="E71" s="79" t="s">
        <v>588</v>
      </c>
      <c r="F71" s="79"/>
      <c r="G71" s="79" t="s">
        <v>19</v>
      </c>
      <c r="H71" s="79" t="s">
        <v>387</v>
      </c>
      <c r="I71" s="79">
        <v>100</v>
      </c>
      <c r="J71" s="79" t="s">
        <v>493</v>
      </c>
      <c r="K71" s="159" t="s">
        <v>2760</v>
      </c>
      <c r="L71" s="159" t="s">
        <v>2770</v>
      </c>
      <c r="M71" s="79" t="s">
        <v>586</v>
      </c>
      <c r="N71" s="79"/>
      <c r="O71" s="79"/>
      <c r="P71" s="79"/>
      <c r="Q71" s="79"/>
      <c r="R71" s="30" t="s">
        <v>586</v>
      </c>
      <c r="S71" s="78" t="s">
        <v>598</v>
      </c>
      <c r="T71" s="78" t="s">
        <v>467</v>
      </c>
      <c r="U71" s="79" t="s">
        <v>1517</v>
      </c>
      <c r="V71" s="30">
        <f>VLOOKUP(S71,'Plan de acci�n consolidado 2025'!$G$4:$R$484,12,0)</f>
        <v>30</v>
      </c>
      <c r="W71" s="145">
        <f t="shared" si="20"/>
        <v>0.36585365853658536</v>
      </c>
      <c r="X71" s="30">
        <f>VLOOKUP(S71,'Plan de acci�n consolidado 2025'!$G$4:$AC$462,23,0)</f>
        <v>100</v>
      </c>
      <c r="Y71" s="30">
        <f t="shared" si="19"/>
        <v>0.36585365853658536</v>
      </c>
      <c r="AO71" s="265"/>
      <c r="AP71" t="s">
        <v>834</v>
      </c>
      <c r="AQ71" s="208">
        <v>4.8780487804878048</v>
      </c>
      <c r="AT71" t="s">
        <v>834</v>
      </c>
      <c r="AU71" s="208">
        <v>4.0358744394618835</v>
      </c>
    </row>
    <row r="72" spans="1:47" x14ac:dyDescent="0.25">
      <c r="A72" s="78" t="s">
        <v>600</v>
      </c>
      <c r="B72" s="78" t="s">
        <v>467</v>
      </c>
      <c r="C72" s="79" t="s">
        <v>1517</v>
      </c>
      <c r="D72" s="79" t="s">
        <v>1520</v>
      </c>
      <c r="E72" s="79" t="s">
        <v>588</v>
      </c>
      <c r="F72" s="79"/>
      <c r="G72" s="79" t="s">
        <v>19</v>
      </c>
      <c r="H72" s="79" t="s">
        <v>388</v>
      </c>
      <c r="I72" s="79">
        <v>3</v>
      </c>
      <c r="J72" s="79" t="s">
        <v>465</v>
      </c>
      <c r="K72" s="159" t="s">
        <v>2760</v>
      </c>
      <c r="L72" s="159" t="s">
        <v>2782</v>
      </c>
      <c r="M72" s="79" t="s">
        <v>586</v>
      </c>
      <c r="N72" s="79"/>
      <c r="O72" s="79"/>
      <c r="P72" s="79"/>
      <c r="Q72" s="79"/>
      <c r="R72" s="30" t="s">
        <v>586</v>
      </c>
      <c r="S72" s="78" t="s">
        <v>600</v>
      </c>
      <c r="T72" s="78" t="s">
        <v>467</v>
      </c>
      <c r="U72" s="79" t="s">
        <v>1517</v>
      </c>
      <c r="V72" s="30">
        <f>VLOOKUP(S72,'Plan de acci�n consolidado 2025'!$G$4:$R$484,12,0)</f>
        <v>40</v>
      </c>
      <c r="W72" s="145">
        <f t="shared" si="20"/>
        <v>0.48780487804878048</v>
      </c>
      <c r="X72" s="30">
        <f>VLOOKUP(S72,'Plan de acci�n consolidado 2025'!$G$4:$AC$462,23,0)</f>
        <v>100</v>
      </c>
      <c r="Y72" s="30">
        <f t="shared" si="19"/>
        <v>0.48780487804878048</v>
      </c>
      <c r="AO72" s="265"/>
      <c r="AP72" t="s">
        <v>874</v>
      </c>
      <c r="AQ72" s="208">
        <v>2.4390243902439028</v>
      </c>
      <c r="AT72" t="s">
        <v>874</v>
      </c>
      <c r="AU72" s="208">
        <v>4.4843049327354256</v>
      </c>
    </row>
    <row r="73" spans="1:47" x14ac:dyDescent="0.25">
      <c r="A73" s="78" t="s">
        <v>602</v>
      </c>
      <c r="B73" s="78" t="s">
        <v>467</v>
      </c>
      <c r="C73" s="79" t="s">
        <v>1517</v>
      </c>
      <c r="D73" s="79" t="s">
        <v>1520</v>
      </c>
      <c r="E73" s="79" t="s">
        <v>588</v>
      </c>
      <c r="F73" s="79"/>
      <c r="G73" s="79" t="s">
        <v>19</v>
      </c>
      <c r="H73" s="79" t="s">
        <v>389</v>
      </c>
      <c r="I73" s="79">
        <v>1</v>
      </c>
      <c r="J73" s="79" t="s">
        <v>465</v>
      </c>
      <c r="K73" s="159" t="s">
        <v>2783</v>
      </c>
      <c r="L73" s="159" t="s">
        <v>2765</v>
      </c>
      <c r="M73" s="79" t="s">
        <v>586</v>
      </c>
      <c r="N73" s="79"/>
      <c r="O73" s="79"/>
      <c r="P73" s="79"/>
      <c r="Q73" s="79"/>
      <c r="R73" s="30" t="s">
        <v>586</v>
      </c>
      <c r="S73" s="78" t="s">
        <v>602</v>
      </c>
      <c r="T73" s="78" t="s">
        <v>467</v>
      </c>
      <c r="U73" s="79" t="s">
        <v>1517</v>
      </c>
      <c r="V73" s="30">
        <f>VLOOKUP(S73,'Plan de acci�n consolidado 2025'!$G$4:$R$484,12,0)</f>
        <v>10</v>
      </c>
      <c r="W73" s="145">
        <f t="shared" si="20"/>
        <v>0.12195121951219512</v>
      </c>
      <c r="X73" s="30">
        <f>VLOOKUP(S73,'Plan de acci�n consolidado 2025'!$G$4:$AC$462,23,0)</f>
        <v>100</v>
      </c>
      <c r="Y73" s="30">
        <f t="shared" si="19"/>
        <v>0.12195121951219512</v>
      </c>
      <c r="AO73" s="265"/>
      <c r="AP73" t="s">
        <v>1150</v>
      </c>
      <c r="AQ73" s="208">
        <v>4.2158536585365862</v>
      </c>
      <c r="AT73" t="s">
        <v>1150</v>
      </c>
      <c r="AU73" s="208">
        <v>4.1524663677130045</v>
      </c>
    </row>
    <row r="74" spans="1:47" x14ac:dyDescent="0.25">
      <c r="A74" s="78" t="s">
        <v>604</v>
      </c>
      <c r="B74" s="78" t="s">
        <v>460</v>
      </c>
      <c r="C74" s="79" t="s">
        <v>1517</v>
      </c>
      <c r="D74" s="79" t="s">
        <v>1520</v>
      </c>
      <c r="E74" s="79" t="s">
        <v>588</v>
      </c>
      <c r="F74" s="79" t="s">
        <v>10</v>
      </c>
      <c r="G74" s="79" t="s">
        <v>22</v>
      </c>
      <c r="H74" s="79" t="s">
        <v>390</v>
      </c>
      <c r="I74" s="79">
        <v>100</v>
      </c>
      <c r="J74" s="79" t="s">
        <v>493</v>
      </c>
      <c r="K74" s="159" t="s">
        <v>2752</v>
      </c>
      <c r="L74" s="159" t="s">
        <v>2759</v>
      </c>
      <c r="M74" s="79" t="s">
        <v>586</v>
      </c>
      <c r="N74" s="79" t="s">
        <v>1394</v>
      </c>
      <c r="O74" s="79" t="s">
        <v>1395</v>
      </c>
      <c r="P74" s="79">
        <v>0</v>
      </c>
      <c r="Q74" s="79" t="s">
        <v>1489</v>
      </c>
      <c r="R74" s="30" t="s">
        <v>586</v>
      </c>
      <c r="S74" s="78" t="s">
        <v>604</v>
      </c>
      <c r="T74" s="78" t="s">
        <v>460</v>
      </c>
      <c r="U74" s="79" t="s">
        <v>1517</v>
      </c>
      <c r="V74" s="30">
        <f>VLOOKUP(S74,'Plan de acci�n consolidado 2025'!$G$4:$R$484,12,0)</f>
        <v>30</v>
      </c>
      <c r="W74" s="143">
        <f>(V74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c r="X74" s="30">
        <f>VLOOKUP(S74,'Plan de acci�n consolidado 2025'!$G$4:$AC$462,23,0)</f>
        <v>91</v>
      </c>
      <c r="Y74" s="30">
        <f t="shared" si="19"/>
        <v>1.2242152466367715</v>
      </c>
      <c r="AO74" s="265"/>
      <c r="AP74" t="s">
        <v>892</v>
      </c>
      <c r="AQ74" s="208">
        <v>2.4390243902439024</v>
      </c>
      <c r="AT74" t="s">
        <v>892</v>
      </c>
      <c r="AU74" s="208">
        <v>4.4843049327354256</v>
      </c>
    </row>
    <row r="75" spans="1:47" x14ac:dyDescent="0.25">
      <c r="A75" s="78" t="s">
        <v>605</v>
      </c>
      <c r="B75" s="78" t="s">
        <v>467</v>
      </c>
      <c r="C75" s="79" t="s">
        <v>1517</v>
      </c>
      <c r="D75" s="79" t="s">
        <v>1520</v>
      </c>
      <c r="E75" s="79" t="s">
        <v>588</v>
      </c>
      <c r="F75" s="79"/>
      <c r="G75" s="79" t="s">
        <v>19</v>
      </c>
      <c r="H75" s="79" t="s">
        <v>391</v>
      </c>
      <c r="I75" s="79">
        <v>1</v>
      </c>
      <c r="J75" s="79" t="s">
        <v>465</v>
      </c>
      <c r="K75" s="159" t="s">
        <v>2752</v>
      </c>
      <c r="L75" s="159" t="s">
        <v>2756</v>
      </c>
      <c r="M75" s="79" t="s">
        <v>586</v>
      </c>
      <c r="N75" s="79"/>
      <c r="O75" s="79"/>
      <c r="P75" s="79"/>
      <c r="Q75" s="79"/>
      <c r="R75" s="30" t="s">
        <v>586</v>
      </c>
      <c r="S75" s="78" t="s">
        <v>605</v>
      </c>
      <c r="T75" s="78" t="s">
        <v>467</v>
      </c>
      <c r="U75" s="79" t="s">
        <v>1517</v>
      </c>
      <c r="V75" s="30">
        <f>VLOOKUP(S75,'Plan de acci�n consolidado 2025'!$G$4:$R$484,12,0)</f>
        <v>30</v>
      </c>
      <c r="W75" s="145">
        <f t="shared" ref="W75:W78" si="21">+(V75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0.36585365853658536</v>
      </c>
      <c r="X75" s="30">
        <f>VLOOKUP(S75,'Plan de acci�n consolidado 2025'!$G$4:$AC$462,23,0)</f>
        <v>100</v>
      </c>
      <c r="Y75" s="30">
        <f t="shared" si="19"/>
        <v>0.36585365853658536</v>
      </c>
      <c r="AO75" s="265"/>
      <c r="AP75" t="s">
        <v>908</v>
      </c>
      <c r="AQ75" s="208">
        <v>4.5609756097560972</v>
      </c>
      <c r="AT75" t="s">
        <v>908</v>
      </c>
      <c r="AU75" s="208">
        <v>2.4753363228699552</v>
      </c>
    </row>
    <row r="76" spans="1:47" x14ac:dyDescent="0.25">
      <c r="A76" s="78" t="s">
        <v>607</v>
      </c>
      <c r="B76" s="78" t="s">
        <v>467</v>
      </c>
      <c r="C76" s="79" t="s">
        <v>1517</v>
      </c>
      <c r="D76" s="79" t="s">
        <v>1520</v>
      </c>
      <c r="E76" s="79" t="s">
        <v>588</v>
      </c>
      <c r="F76" s="79"/>
      <c r="G76" s="79" t="s">
        <v>19</v>
      </c>
      <c r="H76" s="79" t="s">
        <v>392</v>
      </c>
      <c r="I76" s="79">
        <v>3</v>
      </c>
      <c r="J76" s="79" t="s">
        <v>465</v>
      </c>
      <c r="K76" s="159" t="s">
        <v>2784</v>
      </c>
      <c r="L76" s="159" t="s">
        <v>2771</v>
      </c>
      <c r="M76" s="79" t="s">
        <v>586</v>
      </c>
      <c r="N76" s="79"/>
      <c r="O76" s="79"/>
      <c r="P76" s="79"/>
      <c r="Q76" s="79"/>
      <c r="R76" s="30" t="s">
        <v>586</v>
      </c>
      <c r="S76" s="78" t="s">
        <v>607</v>
      </c>
      <c r="T76" s="78" t="s">
        <v>467</v>
      </c>
      <c r="U76" s="79" t="s">
        <v>1517</v>
      </c>
      <c r="V76" s="30">
        <f>VLOOKUP(S76,'Plan de acci�n consolidado 2025'!$G$4:$R$484,12,0)</f>
        <v>40</v>
      </c>
      <c r="W76" s="145">
        <f t="shared" si="21"/>
        <v>0.48780487804878048</v>
      </c>
      <c r="X76" s="30">
        <f>VLOOKUP(S76,'Plan de acci�n consolidado 2025'!$G$4:$AC$462,23,0)</f>
        <v>91</v>
      </c>
      <c r="Y76" s="30">
        <f t="shared" si="19"/>
        <v>0.44390243902439025</v>
      </c>
      <c r="AO76" s="266"/>
      <c r="AP76" t="s">
        <v>586</v>
      </c>
      <c r="AQ76" s="208">
        <v>4.4682926829268297</v>
      </c>
      <c r="AT76" t="s">
        <v>586</v>
      </c>
      <c r="AU76" s="208">
        <v>3.4663677130044848</v>
      </c>
    </row>
    <row r="77" spans="1:47" x14ac:dyDescent="0.25">
      <c r="A77" s="78" t="s">
        <v>609</v>
      </c>
      <c r="B77" s="78" t="s">
        <v>467</v>
      </c>
      <c r="C77" s="79" t="s">
        <v>1517</v>
      </c>
      <c r="D77" s="79" t="s">
        <v>1520</v>
      </c>
      <c r="E77" s="79" t="s">
        <v>588</v>
      </c>
      <c r="F77" s="79"/>
      <c r="G77" s="79" t="s">
        <v>19</v>
      </c>
      <c r="H77" s="79" t="s">
        <v>393</v>
      </c>
      <c r="I77" s="79">
        <v>4</v>
      </c>
      <c r="J77" s="79" t="s">
        <v>465</v>
      </c>
      <c r="K77" s="159" t="s">
        <v>2785</v>
      </c>
      <c r="L77" s="159" t="s">
        <v>2759</v>
      </c>
      <c r="M77" s="79" t="s">
        <v>586</v>
      </c>
      <c r="N77" s="79"/>
      <c r="O77" s="79"/>
      <c r="P77" s="79"/>
      <c r="Q77" s="79"/>
      <c r="R77" s="30" t="s">
        <v>586</v>
      </c>
      <c r="S77" s="78" t="s">
        <v>609</v>
      </c>
      <c r="T77" s="78" t="s">
        <v>467</v>
      </c>
      <c r="U77" s="79" t="s">
        <v>1517</v>
      </c>
      <c r="V77" s="30">
        <f>VLOOKUP(S77,'Plan de acci�n consolidado 2025'!$G$4:$R$484,12,0)</f>
        <v>20</v>
      </c>
      <c r="W77" s="145">
        <f t="shared" si="21"/>
        <v>0.24390243902439024</v>
      </c>
      <c r="X77" s="30">
        <f>VLOOKUP(S77,'Plan de acci�n consolidado 2025'!$G$4:$AC$462,23,0)</f>
        <v>75</v>
      </c>
      <c r="Y77" s="30">
        <f t="shared" si="19"/>
        <v>0.18292682926829268</v>
      </c>
      <c r="AO77" s="265" t="s">
        <v>1527</v>
      </c>
      <c r="AP77" t="s">
        <v>1104</v>
      </c>
      <c r="AQ77" s="208">
        <v>18.18181818181818</v>
      </c>
      <c r="AS77" s="30" t="s">
        <v>1527</v>
      </c>
      <c r="AT77" t="s">
        <v>1104</v>
      </c>
      <c r="AU77" s="208">
        <v>18.421052631578949</v>
      </c>
    </row>
    <row r="78" spans="1:47" x14ac:dyDescent="0.25">
      <c r="A78" s="78" t="s">
        <v>611</v>
      </c>
      <c r="B78" s="78" t="s">
        <v>467</v>
      </c>
      <c r="C78" s="79" t="s">
        <v>1517</v>
      </c>
      <c r="D78" s="79" t="s">
        <v>1520</v>
      </c>
      <c r="E78" s="79" t="s">
        <v>588</v>
      </c>
      <c r="F78" s="79"/>
      <c r="G78" s="79" t="s">
        <v>19</v>
      </c>
      <c r="H78" s="79" t="s">
        <v>394</v>
      </c>
      <c r="I78" s="79">
        <v>2</v>
      </c>
      <c r="J78" s="79" t="s">
        <v>465</v>
      </c>
      <c r="K78" s="159" t="s">
        <v>2772</v>
      </c>
      <c r="L78" s="159" t="s">
        <v>2759</v>
      </c>
      <c r="M78" s="79" t="s">
        <v>586</v>
      </c>
      <c r="N78" s="79"/>
      <c r="O78" s="79"/>
      <c r="P78" s="79"/>
      <c r="Q78" s="79"/>
      <c r="R78" s="30" t="s">
        <v>586</v>
      </c>
      <c r="S78" s="78" t="s">
        <v>611</v>
      </c>
      <c r="T78" s="78" t="s">
        <v>467</v>
      </c>
      <c r="U78" s="79" t="s">
        <v>1517</v>
      </c>
      <c r="V78" s="30">
        <f>VLOOKUP(S78,'Plan de acci�n consolidado 2025'!$G$4:$R$484,12,0)</f>
        <v>10</v>
      </c>
      <c r="W78" s="145">
        <f t="shared" si="21"/>
        <v>0.12195121951219512</v>
      </c>
      <c r="X78" s="30">
        <f>VLOOKUP(S78,'Plan de acci�n consolidado 2025'!$G$4:$AC$462,23,0)</f>
        <v>50</v>
      </c>
      <c r="Y78" s="30">
        <f t="shared" si="19"/>
        <v>6.097560975609756E-2</v>
      </c>
      <c r="AO78" s="265"/>
      <c r="AP78" t="s">
        <v>736</v>
      </c>
      <c r="AQ78" s="208">
        <v>9.0909090909090899</v>
      </c>
      <c r="AT78" t="s">
        <v>736</v>
      </c>
      <c r="AU78" s="208">
        <v>2.6315789473684212</v>
      </c>
    </row>
    <row r="79" spans="1:47" x14ac:dyDescent="0.25">
      <c r="A79" s="78" t="s">
        <v>613</v>
      </c>
      <c r="B79" s="78" t="s">
        <v>460</v>
      </c>
      <c r="C79" s="79" t="s">
        <v>1517</v>
      </c>
      <c r="D79" s="79" t="s">
        <v>1521</v>
      </c>
      <c r="E79" s="79" t="s">
        <v>614</v>
      </c>
      <c r="F79" s="79" t="s">
        <v>12</v>
      </c>
      <c r="G79" s="79" t="s">
        <v>22</v>
      </c>
      <c r="H79" s="79" t="s">
        <v>192</v>
      </c>
      <c r="I79" s="79">
        <v>100</v>
      </c>
      <c r="J79" s="79" t="s">
        <v>493</v>
      </c>
      <c r="K79" s="159" t="s">
        <v>2786</v>
      </c>
      <c r="L79" s="159" t="s">
        <v>2755</v>
      </c>
      <c r="M79" s="79" t="s">
        <v>586</v>
      </c>
      <c r="N79" s="79" t="s">
        <v>1390</v>
      </c>
      <c r="O79" s="79" t="s">
        <v>1391</v>
      </c>
      <c r="P79" s="79">
        <v>0</v>
      </c>
      <c r="Q79" s="79" t="s">
        <v>1487</v>
      </c>
      <c r="R79" s="30" t="s">
        <v>586</v>
      </c>
      <c r="S79" s="78" t="s">
        <v>613</v>
      </c>
      <c r="T79" s="78" t="s">
        <v>460</v>
      </c>
      <c r="U79" s="79" t="s">
        <v>1517</v>
      </c>
      <c r="V79" s="30">
        <f>VLOOKUP(S79,'Plan de acci�n consolidado 2025'!$G$4:$R$484,12,0)</f>
        <v>20</v>
      </c>
      <c r="W79" s="143">
        <f>(V79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79" s="30">
        <f>VLOOKUP(S79,'Plan de acci�n consolidado 2025'!$G$4:$AC$462,23,0)</f>
        <v>0</v>
      </c>
      <c r="Y79" s="30">
        <f t="shared" si="19"/>
        <v>0</v>
      </c>
      <c r="AO79" s="265"/>
      <c r="AP79" t="s">
        <v>1249</v>
      </c>
      <c r="AQ79" s="208">
        <v>9.0909090909090899</v>
      </c>
      <c r="AT79" t="s">
        <v>1249</v>
      </c>
      <c r="AU79" s="208">
        <v>10.526315789473685</v>
      </c>
    </row>
    <row r="80" spans="1:47" x14ac:dyDescent="0.25">
      <c r="A80" s="78" t="s">
        <v>616</v>
      </c>
      <c r="B80" s="78" t="s">
        <v>467</v>
      </c>
      <c r="C80" s="79" t="s">
        <v>1517</v>
      </c>
      <c r="D80" s="79" t="s">
        <v>1521</v>
      </c>
      <c r="E80" s="79" t="s">
        <v>614</v>
      </c>
      <c r="F80" s="79"/>
      <c r="G80" s="79" t="s">
        <v>19</v>
      </c>
      <c r="H80" s="79" t="s">
        <v>193</v>
      </c>
      <c r="I80" s="79">
        <v>1</v>
      </c>
      <c r="J80" s="79" t="s">
        <v>465</v>
      </c>
      <c r="K80" s="159" t="s">
        <v>2786</v>
      </c>
      <c r="L80" s="159" t="s">
        <v>2787</v>
      </c>
      <c r="M80" s="79" t="s">
        <v>586</v>
      </c>
      <c r="N80" s="79"/>
      <c r="O80" s="79"/>
      <c r="P80" s="79"/>
      <c r="Q80" s="79"/>
      <c r="R80" s="30" t="s">
        <v>586</v>
      </c>
      <c r="S80" s="78" t="s">
        <v>616</v>
      </c>
      <c r="T80" s="78" t="s">
        <v>467</v>
      </c>
      <c r="U80" s="79" t="s">
        <v>1517</v>
      </c>
      <c r="V80" s="30">
        <f>VLOOKUP(S80,'Plan de acci�n consolidado 2025'!$G$4:$R$484,12,0)</f>
        <v>10</v>
      </c>
      <c r="W80" s="145">
        <f t="shared" ref="W80:W85" si="22">+(V80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0.12195121951219512</v>
      </c>
      <c r="X80" s="30">
        <f>VLOOKUP(S80,'Plan de acci�n consolidado 2025'!$G$4:$AC$484,23,0)</f>
        <v>100</v>
      </c>
      <c r="Y80" s="30">
        <f t="shared" si="19"/>
        <v>0.12195121951219512</v>
      </c>
      <c r="AO80" s="265"/>
      <c r="AP80" t="s">
        <v>1241</v>
      </c>
      <c r="AQ80" s="208">
        <v>9.0909090909090899</v>
      </c>
      <c r="AT80" t="s">
        <v>1241</v>
      </c>
      <c r="AU80" s="208">
        <v>10.526315789473685</v>
      </c>
    </row>
    <row r="81" spans="1:47" x14ac:dyDescent="0.25">
      <c r="A81" s="78" t="s">
        <v>618</v>
      </c>
      <c r="B81" s="78" t="s">
        <v>467</v>
      </c>
      <c r="C81" s="79" t="s">
        <v>1517</v>
      </c>
      <c r="D81" s="79" t="s">
        <v>1521</v>
      </c>
      <c r="E81" s="79" t="s">
        <v>614</v>
      </c>
      <c r="F81" s="79"/>
      <c r="G81" s="79" t="s">
        <v>19</v>
      </c>
      <c r="H81" s="79" t="s">
        <v>194</v>
      </c>
      <c r="I81" s="79">
        <v>1</v>
      </c>
      <c r="J81" s="79" t="s">
        <v>465</v>
      </c>
      <c r="K81" s="159" t="s">
        <v>2786</v>
      </c>
      <c r="L81" s="159" t="s">
        <v>2788</v>
      </c>
      <c r="M81" s="79" t="s">
        <v>586</v>
      </c>
      <c r="N81" s="79"/>
      <c r="O81" s="79"/>
      <c r="P81" s="79"/>
      <c r="Q81" s="79"/>
      <c r="R81" s="30" t="s">
        <v>586</v>
      </c>
      <c r="S81" s="78" t="s">
        <v>618</v>
      </c>
      <c r="T81" s="78" t="s">
        <v>467</v>
      </c>
      <c r="U81" s="79" t="s">
        <v>1517</v>
      </c>
      <c r="V81" s="30">
        <f>VLOOKUP(S81,'Plan de acci�n consolidado 2025'!$G$4:$R$484,12,0)</f>
        <v>10</v>
      </c>
      <c r="W81" s="145">
        <f t="shared" si="22"/>
        <v>0.12195121951219512</v>
      </c>
      <c r="X81" s="30">
        <f>VLOOKUP(S81,'Plan de acci�n consolidado 2025'!$G$4:$AC$484,23,0)</f>
        <v>100</v>
      </c>
      <c r="Y81" s="30">
        <f t="shared" si="19"/>
        <v>0.12195121951219512</v>
      </c>
      <c r="AO81" s="265"/>
      <c r="AP81" t="s">
        <v>788</v>
      </c>
      <c r="AQ81" s="208">
        <v>35.209999999999994</v>
      </c>
      <c r="AT81" t="s">
        <v>788</v>
      </c>
      <c r="AU81" s="208">
        <v>3.5789473684210531</v>
      </c>
    </row>
    <row r="82" spans="1:47" x14ac:dyDescent="0.25">
      <c r="A82" s="78" t="s">
        <v>620</v>
      </c>
      <c r="B82" s="78" t="s">
        <v>467</v>
      </c>
      <c r="C82" s="79" t="s">
        <v>1517</v>
      </c>
      <c r="D82" s="79" t="s">
        <v>1521</v>
      </c>
      <c r="E82" s="79" t="s">
        <v>614</v>
      </c>
      <c r="F82" s="79"/>
      <c r="G82" s="79" t="s">
        <v>19</v>
      </c>
      <c r="H82" s="79" t="s">
        <v>195</v>
      </c>
      <c r="I82" s="79">
        <v>100</v>
      </c>
      <c r="J82" s="79" t="s">
        <v>493</v>
      </c>
      <c r="K82" s="159" t="s">
        <v>2760</v>
      </c>
      <c r="L82" s="159" t="s">
        <v>2789</v>
      </c>
      <c r="M82" s="79" t="s">
        <v>586</v>
      </c>
      <c r="N82" s="79"/>
      <c r="O82" s="79"/>
      <c r="P82" s="79"/>
      <c r="Q82" s="79"/>
      <c r="R82" s="30" t="s">
        <v>586</v>
      </c>
      <c r="S82" s="78" t="s">
        <v>620</v>
      </c>
      <c r="T82" s="78" t="s">
        <v>467</v>
      </c>
      <c r="U82" s="79" t="s">
        <v>1517</v>
      </c>
      <c r="V82" s="30">
        <f>VLOOKUP(S82,'Plan de acci�n consolidado 2025'!$G$4:$R$484,12,0)</f>
        <v>30</v>
      </c>
      <c r="W82" s="145">
        <f t="shared" si="22"/>
        <v>0.36585365853658536</v>
      </c>
      <c r="X82" s="30">
        <f>VLOOKUP(S82,'Plan de acci�n consolidado 2025'!$G$4:$AC$484,23,0)</f>
        <v>100</v>
      </c>
      <c r="Y82" s="30">
        <f t="shared" si="19"/>
        <v>0.36585365853658536</v>
      </c>
      <c r="AO82" s="266"/>
      <c r="AP82" t="s">
        <v>834</v>
      </c>
      <c r="AQ82" s="208">
        <v>9.0909090909090917</v>
      </c>
      <c r="AT82" t="s">
        <v>834</v>
      </c>
      <c r="AU82" s="208">
        <v>5.2631578947368425</v>
      </c>
    </row>
    <row r="83" spans="1:47" x14ac:dyDescent="0.25">
      <c r="A83" s="78" t="s">
        <v>622</v>
      </c>
      <c r="B83" s="78" t="s">
        <v>467</v>
      </c>
      <c r="C83" s="79" t="s">
        <v>1517</v>
      </c>
      <c r="D83" s="79" t="s">
        <v>1521</v>
      </c>
      <c r="E83" s="79" t="s">
        <v>614</v>
      </c>
      <c r="F83" s="79"/>
      <c r="G83" s="79" t="s">
        <v>19</v>
      </c>
      <c r="H83" s="79" t="s">
        <v>196</v>
      </c>
      <c r="I83" s="79">
        <v>100</v>
      </c>
      <c r="J83" s="79" t="s">
        <v>493</v>
      </c>
      <c r="K83" s="159" t="s">
        <v>2790</v>
      </c>
      <c r="L83" s="159" t="s">
        <v>2782</v>
      </c>
      <c r="M83" s="79" t="s">
        <v>586</v>
      </c>
      <c r="N83" s="79"/>
      <c r="O83" s="79"/>
      <c r="P83" s="79"/>
      <c r="Q83" s="79"/>
      <c r="R83" s="30" t="s">
        <v>586</v>
      </c>
      <c r="S83" s="78" t="s">
        <v>622</v>
      </c>
      <c r="T83" s="78" t="s">
        <v>467</v>
      </c>
      <c r="U83" s="79" t="s">
        <v>1517</v>
      </c>
      <c r="V83" s="30">
        <f>VLOOKUP(S83,'Plan de acci�n consolidado 2025'!$G$4:$R$484,12,0)</f>
        <v>30</v>
      </c>
      <c r="W83" s="145">
        <f t="shared" si="22"/>
        <v>0.36585365853658536</v>
      </c>
      <c r="X83" s="30">
        <f>VLOOKUP(S83,'Plan de acci�n consolidado 2025'!$G$4:$AC$484,23,0)</f>
        <v>100</v>
      </c>
      <c r="Y83" s="30">
        <f t="shared" si="19"/>
        <v>0.36585365853658536</v>
      </c>
      <c r="AO83" s="265" t="s">
        <v>1530</v>
      </c>
      <c r="AP83" t="s">
        <v>1366</v>
      </c>
      <c r="AQ83" s="208">
        <v>59.6</v>
      </c>
      <c r="AS83" s="30" t="s">
        <v>1530</v>
      </c>
      <c r="AT83" t="s">
        <v>1366</v>
      </c>
      <c r="AU83" s="208">
        <v>75.333333333333329</v>
      </c>
    </row>
    <row r="84" spans="1:47" x14ac:dyDescent="0.25">
      <c r="A84" s="78" t="s">
        <v>624</v>
      </c>
      <c r="B84" s="78" t="s">
        <v>467</v>
      </c>
      <c r="C84" s="79" t="s">
        <v>1517</v>
      </c>
      <c r="D84" s="79" t="s">
        <v>1521</v>
      </c>
      <c r="E84" s="79" t="s">
        <v>614</v>
      </c>
      <c r="F84" s="79"/>
      <c r="G84" s="79" t="s">
        <v>19</v>
      </c>
      <c r="H84" s="79" t="s">
        <v>197</v>
      </c>
      <c r="I84" s="79">
        <v>3</v>
      </c>
      <c r="J84" s="79" t="s">
        <v>465</v>
      </c>
      <c r="K84" s="159" t="s">
        <v>2791</v>
      </c>
      <c r="L84" s="159" t="s">
        <v>2792</v>
      </c>
      <c r="M84" s="79" t="s">
        <v>586</v>
      </c>
      <c r="N84" s="79"/>
      <c r="O84" s="79"/>
      <c r="P84" s="79"/>
      <c r="Q84" s="79"/>
      <c r="R84" s="30" t="s">
        <v>586</v>
      </c>
      <c r="S84" s="78" t="s">
        <v>624</v>
      </c>
      <c r="T84" s="78" t="s">
        <v>467</v>
      </c>
      <c r="U84" s="79" t="s">
        <v>1517</v>
      </c>
      <c r="V84" s="30">
        <f>VLOOKUP(S84,'Plan de acci�n consolidado 2025'!$G$4:$R$484,12,0)</f>
        <v>10</v>
      </c>
      <c r="W84" s="145">
        <f t="shared" si="22"/>
        <v>0.12195121951219512</v>
      </c>
      <c r="X84" s="30">
        <f>VLOOKUP(S84,'Plan de acci�n consolidado 2025'!$G$4:$AC$484,23,0)</f>
        <v>100</v>
      </c>
      <c r="Y84" s="30">
        <f t="shared" si="19"/>
        <v>0.12195121951219512</v>
      </c>
      <c r="AO84" s="266"/>
      <c r="AP84" t="s">
        <v>968</v>
      </c>
      <c r="AQ84" s="208">
        <v>40</v>
      </c>
      <c r="AT84" t="s">
        <v>968</v>
      </c>
      <c r="AU84" s="208">
        <v>16.666666666666664</v>
      </c>
    </row>
    <row r="85" spans="1:47" x14ac:dyDescent="0.25">
      <c r="A85" s="78" t="s">
        <v>626</v>
      </c>
      <c r="B85" s="78" t="s">
        <v>467</v>
      </c>
      <c r="C85" s="79" t="s">
        <v>1517</v>
      </c>
      <c r="D85" s="79" t="s">
        <v>1521</v>
      </c>
      <c r="E85" s="79" t="s">
        <v>614</v>
      </c>
      <c r="F85" s="79"/>
      <c r="G85" s="79" t="s">
        <v>19</v>
      </c>
      <c r="H85" s="79" t="s">
        <v>198</v>
      </c>
      <c r="I85" s="79">
        <v>3</v>
      </c>
      <c r="J85" s="79" t="s">
        <v>465</v>
      </c>
      <c r="K85" s="159" t="s">
        <v>2793</v>
      </c>
      <c r="L85" s="159" t="s">
        <v>2755</v>
      </c>
      <c r="M85" s="79" t="s">
        <v>586</v>
      </c>
      <c r="N85" s="79"/>
      <c r="O85" s="79"/>
      <c r="P85" s="79"/>
      <c r="Q85" s="79"/>
      <c r="R85" s="30" t="s">
        <v>586</v>
      </c>
      <c r="S85" s="78" t="s">
        <v>626</v>
      </c>
      <c r="T85" s="78" t="s">
        <v>467</v>
      </c>
      <c r="U85" s="79" t="s">
        <v>1517</v>
      </c>
      <c r="V85" s="30">
        <f>VLOOKUP(S85,'Plan de acci�n consolidado 2025'!$G$4:$R$484,12,0)</f>
        <v>10</v>
      </c>
      <c r="W85" s="145">
        <f t="shared" si="22"/>
        <v>0.12195121951219512</v>
      </c>
      <c r="X85" s="30">
        <f>VLOOKUP(S85,'Plan de acci�n consolidado 2025'!$G$4:$AC$484,23,0)</f>
        <v>100</v>
      </c>
      <c r="Y85" s="30">
        <f t="shared" si="19"/>
        <v>0.12195121951219512</v>
      </c>
      <c r="AO85" s="265" t="s">
        <v>1513</v>
      </c>
      <c r="AP85" t="s">
        <v>459</v>
      </c>
      <c r="AQ85" s="208">
        <v>31.944444444444446</v>
      </c>
      <c r="AS85" s="30" t="s">
        <v>1513</v>
      </c>
      <c r="AT85" t="s">
        <v>459</v>
      </c>
      <c r="AU85" s="208">
        <v>20</v>
      </c>
    </row>
    <row r="86" spans="1:47" x14ac:dyDescent="0.25">
      <c r="A86" s="78" t="s">
        <v>628</v>
      </c>
      <c r="B86" s="78" t="s">
        <v>460</v>
      </c>
      <c r="C86" s="79" t="s">
        <v>1517</v>
      </c>
      <c r="D86" s="79" t="s">
        <v>1521</v>
      </c>
      <c r="E86" s="79" t="s">
        <v>614</v>
      </c>
      <c r="F86" s="79" t="s">
        <v>10</v>
      </c>
      <c r="G86" s="79" t="s">
        <v>20</v>
      </c>
      <c r="H86" s="79" t="s">
        <v>256</v>
      </c>
      <c r="I86" s="79">
        <v>80</v>
      </c>
      <c r="J86" s="79" t="s">
        <v>465</v>
      </c>
      <c r="K86" s="159" t="s">
        <v>2794</v>
      </c>
      <c r="L86" s="159" t="s">
        <v>2771</v>
      </c>
      <c r="M86" s="79" t="s">
        <v>627</v>
      </c>
      <c r="N86" s="79" t="s">
        <v>1394</v>
      </c>
      <c r="O86" s="79" t="s">
        <v>1395</v>
      </c>
      <c r="P86" s="79" t="s">
        <v>1541</v>
      </c>
      <c r="Q86" s="79" t="s">
        <v>1732</v>
      </c>
      <c r="R86" s="30" t="s">
        <v>627</v>
      </c>
      <c r="S86" s="78" t="s">
        <v>628</v>
      </c>
      <c r="T86" s="78" t="s">
        <v>460</v>
      </c>
      <c r="U86" s="79" t="s">
        <v>1517</v>
      </c>
      <c r="V86" s="30">
        <f>VLOOKUP(S86,'Plan de acci�n consolidado 2025'!$G$4:$R$484,12,0)</f>
        <v>40</v>
      </c>
      <c r="W86" s="143">
        <f>(V86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1.7937219730941705</v>
      </c>
      <c r="X86" s="30">
        <f>VLOOKUP(S86,'Plan de acci�n consolidado 2025'!$G$4:$AC$462,23,0)</f>
        <v>100</v>
      </c>
      <c r="Y86" s="30">
        <f t="shared" si="19"/>
        <v>1.7937219730941707</v>
      </c>
      <c r="AO86" s="266"/>
      <c r="AP86" t="s">
        <v>529</v>
      </c>
      <c r="AQ86" s="208">
        <v>59.502222222222215</v>
      </c>
      <c r="AT86" t="s">
        <v>529</v>
      </c>
      <c r="AU86" s="208">
        <v>24.041</v>
      </c>
    </row>
    <row r="87" spans="1:47" x14ac:dyDescent="0.25">
      <c r="A87" s="78" t="s">
        <v>629</v>
      </c>
      <c r="B87" s="78" t="s">
        <v>467</v>
      </c>
      <c r="C87" s="79" t="s">
        <v>1517</v>
      </c>
      <c r="D87" s="79" t="s">
        <v>1521</v>
      </c>
      <c r="E87" s="79" t="s">
        <v>614</v>
      </c>
      <c r="F87" s="79"/>
      <c r="G87" s="79" t="s">
        <v>19</v>
      </c>
      <c r="H87" s="79" t="s">
        <v>27</v>
      </c>
      <c r="I87" s="79">
        <v>1</v>
      </c>
      <c r="J87" s="79" t="s">
        <v>465</v>
      </c>
      <c r="K87" s="159" t="s">
        <v>2794</v>
      </c>
      <c r="L87" s="159" t="s">
        <v>2788</v>
      </c>
      <c r="M87" s="79" t="s">
        <v>627</v>
      </c>
      <c r="N87" s="79"/>
      <c r="O87" s="79"/>
      <c r="P87" s="79"/>
      <c r="Q87" s="79"/>
      <c r="R87" s="30" t="s">
        <v>627</v>
      </c>
      <c r="S87" s="78" t="s">
        <v>629</v>
      </c>
      <c r="T87" s="78" t="s">
        <v>467</v>
      </c>
      <c r="U87" s="79" t="s">
        <v>1517</v>
      </c>
      <c r="V87" s="30">
        <f>VLOOKUP(S87,'Plan de acci�n consolidado 2025'!$G$4:$R$484,12,0)</f>
        <v>15</v>
      </c>
      <c r="W87" s="145">
        <f t="shared" ref="W87:W89" si="23">+(V87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0.18292682926829268</v>
      </c>
      <c r="X87" s="30">
        <f>VLOOKUP(S87,'Plan de acci�n consolidado 2025'!$G$4:$AC$462,23,0)</f>
        <v>100</v>
      </c>
      <c r="Y87" s="30">
        <f t="shared" si="19"/>
        <v>0.18292682926829268</v>
      </c>
      <c r="AO87" s="30" t="s">
        <v>1399</v>
      </c>
      <c r="AQ87" s="30">
        <v>485.81959016999247</v>
      </c>
    </row>
    <row r="88" spans="1:47" x14ac:dyDescent="0.25">
      <c r="A88" s="78" t="s">
        <v>631</v>
      </c>
      <c r="B88" s="78" t="s">
        <v>467</v>
      </c>
      <c r="C88" s="79" t="s">
        <v>1517</v>
      </c>
      <c r="D88" s="79" t="s">
        <v>1521</v>
      </c>
      <c r="E88" s="79" t="s">
        <v>614</v>
      </c>
      <c r="F88" s="79"/>
      <c r="G88" s="79" t="s">
        <v>19</v>
      </c>
      <c r="H88" s="79" t="s">
        <v>257</v>
      </c>
      <c r="I88" s="79">
        <v>1</v>
      </c>
      <c r="J88" s="79" t="s">
        <v>465</v>
      </c>
      <c r="K88" s="159" t="s">
        <v>2760</v>
      </c>
      <c r="L88" s="159" t="s">
        <v>2770</v>
      </c>
      <c r="M88" s="79" t="s">
        <v>627</v>
      </c>
      <c r="N88" s="79"/>
      <c r="O88" s="79"/>
      <c r="P88" s="79"/>
      <c r="Q88" s="79"/>
      <c r="R88" s="30" t="s">
        <v>627</v>
      </c>
      <c r="S88" s="78" t="s">
        <v>631</v>
      </c>
      <c r="T88" s="78" t="s">
        <v>467</v>
      </c>
      <c r="U88" s="79" t="s">
        <v>1517</v>
      </c>
      <c r="V88" s="30">
        <f>VLOOKUP(S88,'Plan de acci�n consolidado 2025'!$G$4:$R$484,12,0)</f>
        <v>25</v>
      </c>
      <c r="W88" s="145">
        <f t="shared" si="23"/>
        <v>0.3048780487804878</v>
      </c>
      <c r="X88" s="30">
        <f>VLOOKUP(S88,'Plan de acci�n consolidado 2025'!$G$4:$AC$462,23,0)</f>
        <v>100</v>
      </c>
      <c r="Y88" s="30">
        <f t="shared" si="19"/>
        <v>0.3048780487804878</v>
      </c>
    </row>
    <row r="89" spans="1:47" x14ac:dyDescent="0.25">
      <c r="A89" s="78" t="s">
        <v>633</v>
      </c>
      <c r="B89" s="78" t="s">
        <v>467</v>
      </c>
      <c r="C89" s="79" t="s">
        <v>1517</v>
      </c>
      <c r="D89" s="79" t="s">
        <v>1521</v>
      </c>
      <c r="E89" s="79" t="s">
        <v>614</v>
      </c>
      <c r="F89" s="79"/>
      <c r="G89" s="79" t="s">
        <v>19</v>
      </c>
      <c r="H89" s="79" t="s">
        <v>28</v>
      </c>
      <c r="I89" s="79">
        <v>80</v>
      </c>
      <c r="J89" s="79" t="s">
        <v>465</v>
      </c>
      <c r="K89" s="159" t="s">
        <v>2795</v>
      </c>
      <c r="L89" s="159" t="s">
        <v>2771</v>
      </c>
      <c r="M89" s="79" t="s">
        <v>627</v>
      </c>
      <c r="N89" s="79"/>
      <c r="O89" s="79"/>
      <c r="P89" s="79"/>
      <c r="Q89" s="79"/>
      <c r="R89" s="30" t="s">
        <v>627</v>
      </c>
      <c r="S89" s="78" t="s">
        <v>633</v>
      </c>
      <c r="T89" s="78" t="s">
        <v>467</v>
      </c>
      <c r="U89" s="79" t="s">
        <v>1517</v>
      </c>
      <c r="V89" s="30">
        <f>VLOOKUP(S89,'Plan de acci�n consolidado 2025'!$G$4:$R$484,12,0)</f>
        <v>60</v>
      </c>
      <c r="W89" s="145">
        <f t="shared" si="23"/>
        <v>0.73170731707317072</v>
      </c>
      <c r="X89" s="30">
        <f>VLOOKUP(S89,'Plan de acci�n consolidado 2025'!$G$4:$AC$462,23,0)</f>
        <v>100</v>
      </c>
      <c r="Y89" s="30">
        <f t="shared" si="19"/>
        <v>0.73170731707317072</v>
      </c>
    </row>
    <row r="90" spans="1:47" x14ac:dyDescent="0.25">
      <c r="A90" s="78" t="s">
        <v>634</v>
      </c>
      <c r="B90" s="78" t="s">
        <v>460</v>
      </c>
      <c r="C90" s="79" t="s">
        <v>1517</v>
      </c>
      <c r="D90" s="79" t="s">
        <v>1521</v>
      </c>
      <c r="E90" s="79" t="s">
        <v>614</v>
      </c>
      <c r="F90" s="79" t="s">
        <v>10</v>
      </c>
      <c r="G90" s="79" t="s">
        <v>29</v>
      </c>
      <c r="H90" s="79" t="s">
        <v>258</v>
      </c>
      <c r="I90" s="79">
        <v>40</v>
      </c>
      <c r="J90" s="79" t="s">
        <v>465</v>
      </c>
      <c r="K90" s="159" t="s">
        <v>2796</v>
      </c>
      <c r="L90" s="159" t="s">
        <v>2771</v>
      </c>
      <c r="M90" s="79" t="s">
        <v>627</v>
      </c>
      <c r="N90" s="79" t="s">
        <v>1394</v>
      </c>
      <c r="O90" s="79" t="s">
        <v>1395</v>
      </c>
      <c r="P90" s="79" t="s">
        <v>1542</v>
      </c>
      <c r="Q90" s="79" t="s">
        <v>1489</v>
      </c>
      <c r="R90" s="30" t="s">
        <v>627</v>
      </c>
      <c r="S90" s="78" t="s">
        <v>634</v>
      </c>
      <c r="T90" s="78" t="s">
        <v>460</v>
      </c>
      <c r="U90" s="79" t="s">
        <v>1517</v>
      </c>
      <c r="V90" s="30">
        <f>VLOOKUP(S90,'Plan de acci�n consolidado 2025'!$G$4:$R$484,12,0)</f>
        <v>40</v>
      </c>
      <c r="W90" s="143">
        <f>(V90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1.7937219730941705</v>
      </c>
      <c r="X90" s="30">
        <f>VLOOKUP(S90,'Plan de acci�n consolidado 2025'!$G$4:$AC$462,23,0)</f>
        <v>100</v>
      </c>
      <c r="Y90" s="30">
        <f t="shared" si="19"/>
        <v>1.7937219730941707</v>
      </c>
    </row>
    <row r="91" spans="1:47" x14ac:dyDescent="0.25">
      <c r="A91" s="78" t="s">
        <v>636</v>
      </c>
      <c r="B91" s="78" t="s">
        <v>467</v>
      </c>
      <c r="C91" s="79" t="s">
        <v>1517</v>
      </c>
      <c r="D91" s="79" t="s">
        <v>1521</v>
      </c>
      <c r="E91" s="79" t="s">
        <v>614</v>
      </c>
      <c r="F91" s="79"/>
      <c r="G91" s="79" t="s">
        <v>19</v>
      </c>
      <c r="H91" s="79" t="s">
        <v>259</v>
      </c>
      <c r="I91" s="79">
        <v>1</v>
      </c>
      <c r="J91" s="79" t="s">
        <v>465</v>
      </c>
      <c r="K91" s="159" t="s">
        <v>2796</v>
      </c>
      <c r="L91" s="159" t="s">
        <v>2786</v>
      </c>
      <c r="M91" s="79" t="s">
        <v>627</v>
      </c>
      <c r="N91" s="79"/>
      <c r="O91" s="79"/>
      <c r="P91" s="79"/>
      <c r="Q91" s="79"/>
      <c r="R91" s="30" t="s">
        <v>627</v>
      </c>
      <c r="S91" s="78" t="s">
        <v>636</v>
      </c>
      <c r="T91" s="78" t="s">
        <v>467</v>
      </c>
      <c r="U91" s="79" t="s">
        <v>1517</v>
      </c>
      <c r="V91" s="30">
        <f>VLOOKUP(S91,'Plan de acci�n consolidado 2025'!$G$4:$R$484,12,0)</f>
        <v>15</v>
      </c>
      <c r="W91" s="145">
        <f t="shared" ref="W91:W93" si="24">+(V91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0.18292682926829268</v>
      </c>
      <c r="X91" s="30">
        <f>VLOOKUP(S91,'Plan de acci�n consolidado 2025'!$G$4:$AC$462,23,0)</f>
        <v>100</v>
      </c>
      <c r="Y91" s="30">
        <f t="shared" si="19"/>
        <v>0.18292682926829268</v>
      </c>
    </row>
    <row r="92" spans="1:47" x14ac:dyDescent="0.25">
      <c r="A92" s="78" t="s">
        <v>638</v>
      </c>
      <c r="B92" s="78" t="s">
        <v>467</v>
      </c>
      <c r="C92" s="79" t="s">
        <v>1517</v>
      </c>
      <c r="D92" s="79" t="s">
        <v>1521</v>
      </c>
      <c r="E92" s="79" t="s">
        <v>614</v>
      </c>
      <c r="F92" s="79"/>
      <c r="G92" s="79" t="s">
        <v>19</v>
      </c>
      <c r="H92" s="79" t="s">
        <v>30</v>
      </c>
      <c r="I92" s="79">
        <v>4</v>
      </c>
      <c r="J92" s="79" t="s">
        <v>465</v>
      </c>
      <c r="K92" s="159" t="s">
        <v>2796</v>
      </c>
      <c r="L92" s="159" t="s">
        <v>2789</v>
      </c>
      <c r="M92" s="79" t="s">
        <v>627</v>
      </c>
      <c r="N92" s="79"/>
      <c r="O92" s="79"/>
      <c r="P92" s="79"/>
      <c r="Q92" s="79"/>
      <c r="R92" s="30" t="s">
        <v>627</v>
      </c>
      <c r="S92" s="78" t="s">
        <v>638</v>
      </c>
      <c r="T92" s="78" t="s">
        <v>467</v>
      </c>
      <c r="U92" s="79" t="s">
        <v>1517</v>
      </c>
      <c r="V92" s="30">
        <f>VLOOKUP(S92,'Plan de acci�n consolidado 2025'!$G$4:$R$484,12,0)</f>
        <v>15</v>
      </c>
      <c r="W92" s="145">
        <f t="shared" si="24"/>
        <v>0.18292682926829268</v>
      </c>
      <c r="X92" s="30">
        <f>VLOOKUP(S92,'Plan de acci�n consolidado 2025'!$G$4:$AC$462,23,0)</f>
        <v>100</v>
      </c>
      <c r="Y92" s="30">
        <f t="shared" si="19"/>
        <v>0.18292682926829268</v>
      </c>
    </row>
    <row r="93" spans="1:47" x14ac:dyDescent="0.25">
      <c r="A93" s="78" t="s">
        <v>640</v>
      </c>
      <c r="B93" s="78" t="s">
        <v>467</v>
      </c>
      <c r="C93" s="79" t="s">
        <v>1517</v>
      </c>
      <c r="D93" s="79" t="s">
        <v>1521</v>
      </c>
      <c r="E93" s="79" t="s">
        <v>614</v>
      </c>
      <c r="F93" s="79"/>
      <c r="G93" s="79" t="s">
        <v>19</v>
      </c>
      <c r="H93" s="79" t="s">
        <v>260</v>
      </c>
      <c r="I93" s="79">
        <v>40</v>
      </c>
      <c r="J93" s="79" t="s">
        <v>465</v>
      </c>
      <c r="K93" s="159" t="s">
        <v>2786</v>
      </c>
      <c r="L93" s="159" t="s">
        <v>2771</v>
      </c>
      <c r="M93" s="79" t="s">
        <v>627</v>
      </c>
      <c r="N93" s="79"/>
      <c r="O93" s="79"/>
      <c r="P93" s="79"/>
      <c r="Q93" s="79"/>
      <c r="R93" s="30" t="s">
        <v>627</v>
      </c>
      <c r="S93" s="78" t="s">
        <v>640</v>
      </c>
      <c r="T93" s="78" t="s">
        <v>467</v>
      </c>
      <c r="U93" s="79" t="s">
        <v>1517</v>
      </c>
      <c r="V93" s="30">
        <f>VLOOKUP(S93,'Plan de acci�n consolidado 2025'!$G$4:$R$484,12,0)</f>
        <v>70</v>
      </c>
      <c r="W93" s="145">
        <f t="shared" si="24"/>
        <v>0.85365853658536583</v>
      </c>
      <c r="X93" s="30">
        <f>VLOOKUP(S93,'Plan de acci�n consolidado 2025'!$G$4:$AC$462,23,0)</f>
        <v>100</v>
      </c>
      <c r="Y93" s="30">
        <f t="shared" si="19"/>
        <v>0.85365853658536583</v>
      </c>
    </row>
    <row r="94" spans="1:47" x14ac:dyDescent="0.25">
      <c r="A94" s="78" t="s">
        <v>641</v>
      </c>
      <c r="B94" s="78" t="s">
        <v>460</v>
      </c>
      <c r="C94" s="79" t="s">
        <v>1517</v>
      </c>
      <c r="D94" s="79" t="s">
        <v>1521</v>
      </c>
      <c r="E94" s="79" t="s">
        <v>614</v>
      </c>
      <c r="F94" s="79" t="s">
        <v>9</v>
      </c>
      <c r="G94" s="79" t="s">
        <v>20</v>
      </c>
      <c r="H94" s="79" t="s">
        <v>261</v>
      </c>
      <c r="I94" s="79">
        <v>80</v>
      </c>
      <c r="J94" s="79" t="s">
        <v>493</v>
      </c>
      <c r="K94" s="159" t="s">
        <v>2754</v>
      </c>
      <c r="L94" s="159" t="s">
        <v>2759</v>
      </c>
      <c r="M94" s="79" t="s">
        <v>627</v>
      </c>
      <c r="N94" s="79" t="s">
        <v>1396</v>
      </c>
      <c r="O94" s="79" t="s">
        <v>1434</v>
      </c>
      <c r="P94" s="79">
        <v>0</v>
      </c>
      <c r="Q94" s="79" t="s">
        <v>1487</v>
      </c>
      <c r="R94" s="30" t="s">
        <v>627</v>
      </c>
      <c r="S94" s="78" t="s">
        <v>641</v>
      </c>
      <c r="T94" s="78" t="s">
        <v>460</v>
      </c>
      <c r="U94" s="79" t="s">
        <v>1517</v>
      </c>
      <c r="V94" s="30">
        <f>VLOOKUP(S94,'Plan de acci�n consolidado 2025'!$G$4:$R$484,12,0)</f>
        <v>20</v>
      </c>
      <c r="W94" s="143">
        <f>(V94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94" s="30">
        <f>VLOOKUP(S94,'Plan de acci�n consolidado 2025'!$G$4:$AC$462,23,0)</f>
        <v>71.08</v>
      </c>
      <c r="Y94" s="30">
        <f t="shared" si="19"/>
        <v>0.63748878923766816</v>
      </c>
    </row>
    <row r="95" spans="1:47" x14ac:dyDescent="0.25">
      <c r="A95" s="78" t="s">
        <v>644</v>
      </c>
      <c r="B95" s="78" t="s">
        <v>467</v>
      </c>
      <c r="C95" s="79" t="s">
        <v>1517</v>
      </c>
      <c r="D95" s="79" t="s">
        <v>1521</v>
      </c>
      <c r="E95" s="79" t="s">
        <v>614</v>
      </c>
      <c r="F95" s="79"/>
      <c r="G95" s="79" t="s">
        <v>19</v>
      </c>
      <c r="H95" s="79" t="s">
        <v>2797</v>
      </c>
      <c r="I95" s="79">
        <v>1</v>
      </c>
      <c r="J95" s="79" t="s">
        <v>465</v>
      </c>
      <c r="K95" s="159" t="s">
        <v>2754</v>
      </c>
      <c r="L95" s="159" t="s">
        <v>2759</v>
      </c>
      <c r="M95" s="79" t="s">
        <v>627</v>
      </c>
      <c r="N95" s="79"/>
      <c r="O95" s="79"/>
      <c r="P95" s="79"/>
      <c r="Q95" s="79"/>
      <c r="R95" s="30" t="s">
        <v>627</v>
      </c>
      <c r="S95" s="78" t="s">
        <v>644</v>
      </c>
      <c r="T95" s="78" t="s">
        <v>467</v>
      </c>
      <c r="U95" s="79" t="s">
        <v>1517</v>
      </c>
      <c r="V95" s="30">
        <f>VLOOKUP(S95,'Plan de acci�n consolidado 2025'!$G$4:$R$484,12,0)</f>
        <v>30</v>
      </c>
      <c r="W95" s="145">
        <f t="shared" ref="W95:W96" si="25">+(V95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0.36585365853658536</v>
      </c>
      <c r="X95" s="30">
        <f>VLOOKUP(S95,'Plan de acci�n consolidado 2025'!$G$4:$AC$462,23,0)</f>
        <v>100</v>
      </c>
      <c r="Y95" s="30">
        <f t="shared" si="19"/>
        <v>0.36585365853658536</v>
      </c>
    </row>
    <row r="96" spans="1:47" x14ac:dyDescent="0.25">
      <c r="A96" s="78" t="s">
        <v>646</v>
      </c>
      <c r="B96" s="78" t="s">
        <v>467</v>
      </c>
      <c r="C96" s="79" t="s">
        <v>1517</v>
      </c>
      <c r="D96" s="79" t="s">
        <v>1521</v>
      </c>
      <c r="E96" s="79" t="s">
        <v>614</v>
      </c>
      <c r="F96" s="79"/>
      <c r="G96" s="79" t="s">
        <v>19</v>
      </c>
      <c r="H96" s="79" t="s">
        <v>2798</v>
      </c>
      <c r="I96" s="79">
        <v>80</v>
      </c>
      <c r="J96" s="79" t="s">
        <v>493</v>
      </c>
      <c r="K96" s="159" t="s">
        <v>2754</v>
      </c>
      <c r="L96" s="159" t="s">
        <v>2759</v>
      </c>
      <c r="M96" s="79" t="s">
        <v>627</v>
      </c>
      <c r="N96" s="79"/>
      <c r="O96" s="79"/>
      <c r="P96" s="79"/>
      <c r="Q96" s="79"/>
      <c r="R96" s="30" t="s">
        <v>627</v>
      </c>
      <c r="S96" s="78" t="s">
        <v>646</v>
      </c>
      <c r="T96" s="78" t="s">
        <v>467</v>
      </c>
      <c r="U96" s="79" t="s">
        <v>1517</v>
      </c>
      <c r="V96" s="30">
        <f>VLOOKUP(S96,'Plan de acci�n consolidado 2025'!$G$4:$R$484,12,0)</f>
        <v>70</v>
      </c>
      <c r="W96" s="145">
        <f t="shared" si="25"/>
        <v>0.85365853658536583</v>
      </c>
      <c r="X96" s="30">
        <f>VLOOKUP(S96,'Plan de acci�n consolidado 2025'!$G$4:$AC$462,23,0)</f>
        <v>71.08</v>
      </c>
      <c r="Y96" s="30">
        <f t="shared" si="19"/>
        <v>0.60678048780487803</v>
      </c>
    </row>
    <row r="97" spans="1:25" x14ac:dyDescent="0.25">
      <c r="A97" s="78" t="s">
        <v>648</v>
      </c>
      <c r="B97" s="78" t="s">
        <v>460</v>
      </c>
      <c r="C97" s="79" t="s">
        <v>1517</v>
      </c>
      <c r="D97" s="79" t="s">
        <v>1522</v>
      </c>
      <c r="E97" s="79" t="s">
        <v>1435</v>
      </c>
      <c r="F97" s="79" t="s">
        <v>59</v>
      </c>
      <c r="G97" s="79" t="s">
        <v>19</v>
      </c>
      <c r="H97" s="79" t="s">
        <v>410</v>
      </c>
      <c r="I97" s="79">
        <v>1</v>
      </c>
      <c r="J97" s="79" t="s">
        <v>465</v>
      </c>
      <c r="K97" s="159" t="s">
        <v>2757</v>
      </c>
      <c r="L97" s="159" t="s">
        <v>2755</v>
      </c>
      <c r="M97" s="79" t="s">
        <v>647</v>
      </c>
      <c r="N97" s="79" t="s">
        <v>1731</v>
      </c>
      <c r="O97" s="79" t="s">
        <v>1389</v>
      </c>
      <c r="P97" s="79">
        <v>0</v>
      </c>
      <c r="Q97" s="79" t="s">
        <v>1487</v>
      </c>
      <c r="R97" s="30" t="s">
        <v>647</v>
      </c>
      <c r="S97" s="78" t="s">
        <v>648</v>
      </c>
      <c r="T97" s="78" t="s">
        <v>460</v>
      </c>
      <c r="U97" s="79" t="s">
        <v>1517</v>
      </c>
      <c r="V97" s="30">
        <f>VLOOKUP(S97,'Plan de acci�n consolidado 2025'!$G$4:$R$484,12,0)</f>
        <v>35</v>
      </c>
      <c r="W97" s="143">
        <f>(V97*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1.5695067264573992</v>
      </c>
      <c r="X97" s="30">
        <f>VLOOKUP(S97,'Plan de acci�n consolidado 2025'!$G$4:$AC$462,23,0)</f>
        <v>0</v>
      </c>
      <c r="Y97" s="30">
        <f t="shared" si="19"/>
        <v>0</v>
      </c>
    </row>
    <row r="98" spans="1:25" x14ac:dyDescent="0.25">
      <c r="A98" s="78" t="s">
        <v>650</v>
      </c>
      <c r="B98" s="78" t="s">
        <v>467</v>
      </c>
      <c r="C98" s="79" t="s">
        <v>1517</v>
      </c>
      <c r="D98" s="79" t="s">
        <v>1522</v>
      </c>
      <c r="E98" s="79" t="s">
        <v>1435</v>
      </c>
      <c r="F98" s="79"/>
      <c r="G98" s="79" t="s">
        <v>19</v>
      </c>
      <c r="H98" s="79" t="s">
        <v>411</v>
      </c>
      <c r="I98" s="79">
        <v>1</v>
      </c>
      <c r="J98" s="79" t="s">
        <v>465</v>
      </c>
      <c r="K98" s="159" t="s">
        <v>2757</v>
      </c>
      <c r="L98" s="159" t="s">
        <v>2788</v>
      </c>
      <c r="M98" s="79" t="s">
        <v>647</v>
      </c>
      <c r="N98" s="79"/>
      <c r="O98" s="79"/>
      <c r="P98" s="79"/>
      <c r="Q98" s="79"/>
      <c r="R98" s="30" t="s">
        <v>647</v>
      </c>
      <c r="S98" s="78" t="s">
        <v>650</v>
      </c>
      <c r="T98" s="78" t="s">
        <v>467</v>
      </c>
      <c r="U98" s="79" t="s">
        <v>1517</v>
      </c>
      <c r="V98" s="30">
        <f>VLOOKUP(S98,'Plan de acci�n consolidado 2025'!$G$4:$R$484,12,0)</f>
        <v>20</v>
      </c>
      <c r="W98" s="145">
        <f t="shared" ref="W98:W101" si="26">+(V98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0.24390243902439024</v>
      </c>
      <c r="X98" s="30">
        <f>VLOOKUP(S98,'Plan de acci�n consolidado 2025'!$G$4:$AC$462,23,0)</f>
        <v>100</v>
      </c>
      <c r="Y98" s="30">
        <f t="shared" si="19"/>
        <v>0.24390243902439024</v>
      </c>
    </row>
    <row r="99" spans="1:25" x14ac:dyDescent="0.25">
      <c r="A99" s="78" t="s">
        <v>652</v>
      </c>
      <c r="B99" s="78" t="s">
        <v>467</v>
      </c>
      <c r="C99" s="79" t="s">
        <v>1517</v>
      </c>
      <c r="D99" s="79" t="s">
        <v>1522</v>
      </c>
      <c r="E99" s="79" t="s">
        <v>1435</v>
      </c>
      <c r="F99" s="79"/>
      <c r="G99" s="79" t="s">
        <v>19</v>
      </c>
      <c r="H99" s="79" t="s">
        <v>412</v>
      </c>
      <c r="I99" s="79">
        <v>1</v>
      </c>
      <c r="J99" s="79" t="s">
        <v>465</v>
      </c>
      <c r="K99" s="159" t="s">
        <v>2772</v>
      </c>
      <c r="L99" s="159" t="s">
        <v>2761</v>
      </c>
      <c r="M99" s="79" t="s">
        <v>647</v>
      </c>
      <c r="N99" s="79"/>
      <c r="O99" s="79"/>
      <c r="P99" s="79"/>
      <c r="Q99" s="79"/>
      <c r="R99" s="30" t="s">
        <v>647</v>
      </c>
      <c r="S99" s="78" t="s">
        <v>652</v>
      </c>
      <c r="T99" s="78" t="s">
        <v>467</v>
      </c>
      <c r="U99" s="79" t="s">
        <v>1517</v>
      </c>
      <c r="V99" s="30">
        <f>VLOOKUP(S99,'Plan de acci�n consolidado 2025'!$G$4:$R$484,12,0)</f>
        <v>20</v>
      </c>
      <c r="W99" s="145">
        <f t="shared" si="26"/>
        <v>0.24390243902439024</v>
      </c>
      <c r="X99" s="30">
        <f>VLOOKUP(S99,'Plan de acci�n consolidado 2025'!$G$4:$AC$462,23,0)</f>
        <v>100</v>
      </c>
      <c r="Y99" s="30">
        <f t="shared" si="19"/>
        <v>0.24390243902439024</v>
      </c>
    </row>
    <row r="100" spans="1:25" x14ac:dyDescent="0.25">
      <c r="A100" s="78" t="s">
        <v>654</v>
      </c>
      <c r="B100" s="78" t="s">
        <v>467</v>
      </c>
      <c r="C100" s="79" t="s">
        <v>1517</v>
      </c>
      <c r="D100" s="79" t="s">
        <v>1522</v>
      </c>
      <c r="E100" s="79" t="s">
        <v>1435</v>
      </c>
      <c r="F100" s="79"/>
      <c r="G100" s="79" t="s">
        <v>19</v>
      </c>
      <c r="H100" s="79" t="s">
        <v>413</v>
      </c>
      <c r="I100" s="79">
        <v>1</v>
      </c>
      <c r="J100" s="79" t="s">
        <v>465</v>
      </c>
      <c r="K100" s="159" t="s">
        <v>2779</v>
      </c>
      <c r="L100" s="159" t="s">
        <v>2771</v>
      </c>
      <c r="M100" s="79" t="s">
        <v>647</v>
      </c>
      <c r="N100" s="79"/>
      <c r="O100" s="79"/>
      <c r="P100" s="79"/>
      <c r="Q100" s="79"/>
      <c r="R100" s="30" t="s">
        <v>647</v>
      </c>
      <c r="S100" s="78" t="s">
        <v>654</v>
      </c>
      <c r="T100" s="78" t="s">
        <v>467</v>
      </c>
      <c r="U100" s="79" t="s">
        <v>1517</v>
      </c>
      <c r="V100" s="30">
        <f>VLOOKUP(S100,'Plan de acci�n consolidado 2025'!$G$4:$R$484,12,0)</f>
        <v>30</v>
      </c>
      <c r="W100" s="145">
        <f t="shared" si="26"/>
        <v>0.36585365853658536</v>
      </c>
      <c r="X100" s="30">
        <f>VLOOKUP(S100,'Plan de acci�n consolidado 2025'!$G$4:$AC$462,23,0)</f>
        <v>100</v>
      </c>
      <c r="Y100" s="30">
        <f t="shared" si="19"/>
        <v>0.36585365853658536</v>
      </c>
    </row>
    <row r="101" spans="1:25" x14ac:dyDescent="0.25">
      <c r="A101" s="78" t="s">
        <v>656</v>
      </c>
      <c r="B101" s="78" t="s">
        <v>467</v>
      </c>
      <c r="C101" s="79" t="s">
        <v>1517</v>
      </c>
      <c r="D101" s="79" t="s">
        <v>1522</v>
      </c>
      <c r="E101" s="79" t="s">
        <v>1435</v>
      </c>
      <c r="F101" s="79"/>
      <c r="G101" s="79" t="s">
        <v>19</v>
      </c>
      <c r="H101" s="79" t="s">
        <v>414</v>
      </c>
      <c r="I101" s="79">
        <v>1</v>
      </c>
      <c r="J101" s="79" t="s">
        <v>465</v>
      </c>
      <c r="K101" s="159" t="s">
        <v>2793</v>
      </c>
      <c r="L101" s="159" t="s">
        <v>2755</v>
      </c>
      <c r="M101" s="79" t="s">
        <v>647</v>
      </c>
      <c r="N101" s="79"/>
      <c r="O101" s="79"/>
      <c r="P101" s="79"/>
      <c r="Q101" s="79"/>
      <c r="R101" s="30" t="s">
        <v>647</v>
      </c>
      <c r="S101" s="78" t="s">
        <v>656</v>
      </c>
      <c r="T101" s="78" t="s">
        <v>467</v>
      </c>
      <c r="U101" s="79" t="s">
        <v>1517</v>
      </c>
      <c r="V101" s="30">
        <f>VLOOKUP(S101,'Plan de acci�n consolidado 2025'!$G$4:$R$484,12,0)</f>
        <v>30</v>
      </c>
      <c r="W101" s="145">
        <f t="shared" si="26"/>
        <v>0.36585365853658536</v>
      </c>
      <c r="X101" s="30">
        <f>VLOOKUP(S101,'Plan de acci�n consolidado 2025'!$G$4:$AC$462,23,0)</f>
        <v>0</v>
      </c>
      <c r="Y101" s="30">
        <f t="shared" si="19"/>
        <v>0</v>
      </c>
    </row>
    <row r="102" spans="1:25" x14ac:dyDescent="0.25">
      <c r="A102" s="78" t="s">
        <v>658</v>
      </c>
      <c r="B102" s="78" t="s">
        <v>460</v>
      </c>
      <c r="C102" s="79" t="s">
        <v>1517</v>
      </c>
      <c r="D102" s="79" t="s">
        <v>1522</v>
      </c>
      <c r="E102" s="79" t="s">
        <v>1435</v>
      </c>
      <c r="F102" s="79" t="s">
        <v>59</v>
      </c>
      <c r="G102" s="79" t="s">
        <v>19</v>
      </c>
      <c r="H102" s="79" t="s">
        <v>415</v>
      </c>
      <c r="I102" s="79">
        <v>1</v>
      </c>
      <c r="J102" s="79" t="s">
        <v>465</v>
      </c>
      <c r="K102" s="159" t="s">
        <v>2758</v>
      </c>
      <c r="L102" s="159" t="s">
        <v>2759</v>
      </c>
      <c r="M102" s="79" t="s">
        <v>647</v>
      </c>
      <c r="N102" s="79" t="s">
        <v>1731</v>
      </c>
      <c r="O102" s="79" t="s">
        <v>1389</v>
      </c>
      <c r="P102" s="79" t="s">
        <v>1543</v>
      </c>
      <c r="Q102" s="79" t="s">
        <v>1487</v>
      </c>
      <c r="R102" s="30" t="s">
        <v>647</v>
      </c>
      <c r="S102" s="78" t="s">
        <v>658</v>
      </c>
      <c r="T102" s="78" t="s">
        <v>460</v>
      </c>
      <c r="U102" s="79" t="s">
        <v>1517</v>
      </c>
      <c r="V102" s="30">
        <f>VLOOKUP(S102,'Plan de acci�n consolidado 2025'!$G$4:$R$484,12,0)</f>
        <v>35</v>
      </c>
      <c r="W102" s="143">
        <f>(V102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1.5695067264573992</v>
      </c>
      <c r="X102" s="30">
        <f>VLOOKUP(S102,'Plan de acci�n consolidado 2025'!$G$4:$AC$462,23,0)</f>
        <v>0</v>
      </c>
      <c r="Y102" s="30">
        <f t="shared" si="19"/>
        <v>0</v>
      </c>
    </row>
    <row r="103" spans="1:25" x14ac:dyDescent="0.25">
      <c r="A103" s="78" t="s">
        <v>660</v>
      </c>
      <c r="B103" s="78" t="s">
        <v>467</v>
      </c>
      <c r="C103" s="79" t="s">
        <v>1517</v>
      </c>
      <c r="D103" s="79" t="s">
        <v>1522</v>
      </c>
      <c r="E103" s="79" t="s">
        <v>1435</v>
      </c>
      <c r="F103" s="79"/>
      <c r="G103" s="79" t="s">
        <v>19</v>
      </c>
      <c r="H103" s="79" t="s">
        <v>416</v>
      </c>
      <c r="I103" s="79">
        <v>1</v>
      </c>
      <c r="J103" s="79" t="s">
        <v>465</v>
      </c>
      <c r="K103" s="159" t="s">
        <v>2758</v>
      </c>
      <c r="L103" s="159" t="s">
        <v>2799</v>
      </c>
      <c r="M103" s="79" t="s">
        <v>647</v>
      </c>
      <c r="N103" s="79"/>
      <c r="O103" s="79"/>
      <c r="P103" s="79"/>
      <c r="Q103" s="79"/>
      <c r="R103" s="30" t="s">
        <v>647</v>
      </c>
      <c r="S103" s="78" t="s">
        <v>660</v>
      </c>
      <c r="T103" s="78" t="s">
        <v>467</v>
      </c>
      <c r="U103" s="79" t="s">
        <v>1517</v>
      </c>
      <c r="V103" s="30">
        <f>VLOOKUP(S103,'Plan de acci�n consolidado 2025'!$G$4:$R$484,12,0)</f>
        <v>15</v>
      </c>
      <c r="W103" s="145">
        <f t="shared" ref="W103:W107" si="27">+(V103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0.18292682926829268</v>
      </c>
      <c r="X103" s="30">
        <f>VLOOKUP(S103,'Plan de acci�n consolidado 2025'!$G$4:$AC$462,23,0)</f>
        <v>100</v>
      </c>
      <c r="Y103" s="30">
        <f t="shared" si="19"/>
        <v>0.18292682926829268</v>
      </c>
    </row>
    <row r="104" spans="1:25" x14ac:dyDescent="0.25">
      <c r="A104" s="78" t="s">
        <v>662</v>
      </c>
      <c r="B104" s="78" t="s">
        <v>467</v>
      </c>
      <c r="C104" s="79" t="s">
        <v>1517</v>
      </c>
      <c r="D104" s="79" t="s">
        <v>1522</v>
      </c>
      <c r="E104" s="79" t="s">
        <v>1435</v>
      </c>
      <c r="F104" s="79"/>
      <c r="G104" s="79" t="s">
        <v>19</v>
      </c>
      <c r="H104" s="79" t="s">
        <v>417</v>
      </c>
      <c r="I104" s="79">
        <v>1</v>
      </c>
      <c r="J104" s="79" t="s">
        <v>465</v>
      </c>
      <c r="K104" s="159" t="s">
        <v>2779</v>
      </c>
      <c r="L104" s="159" t="s">
        <v>2789</v>
      </c>
      <c r="M104" s="79" t="s">
        <v>647</v>
      </c>
      <c r="N104" s="79"/>
      <c r="O104" s="79"/>
      <c r="P104" s="79"/>
      <c r="Q104" s="79"/>
      <c r="R104" s="30" t="s">
        <v>647</v>
      </c>
      <c r="S104" s="78" t="s">
        <v>662</v>
      </c>
      <c r="T104" s="78" t="s">
        <v>467</v>
      </c>
      <c r="U104" s="79" t="s">
        <v>1517</v>
      </c>
      <c r="V104" s="30">
        <f>VLOOKUP(S104,'Plan de acci�n consolidado 2025'!$G$4:$R$484,12,0)</f>
        <v>20</v>
      </c>
      <c r="W104" s="145">
        <f t="shared" si="27"/>
        <v>0.24390243902439024</v>
      </c>
      <c r="X104" s="30">
        <f>VLOOKUP(S104,'Plan de acci�n consolidado 2025'!$G$4:$AC$462,23,0)</f>
        <v>0</v>
      </c>
      <c r="Y104" s="30">
        <f t="shared" si="19"/>
        <v>0</v>
      </c>
    </row>
    <row r="105" spans="1:25" x14ac:dyDescent="0.25">
      <c r="A105" s="78" t="s">
        <v>664</v>
      </c>
      <c r="B105" s="78" t="s">
        <v>467</v>
      </c>
      <c r="C105" s="79" t="s">
        <v>1517</v>
      </c>
      <c r="D105" s="79" t="s">
        <v>1522</v>
      </c>
      <c r="E105" s="79" t="s">
        <v>1435</v>
      </c>
      <c r="F105" s="79"/>
      <c r="G105" s="79" t="s">
        <v>19</v>
      </c>
      <c r="H105" s="79" t="s">
        <v>418</v>
      </c>
      <c r="I105" s="79">
        <v>1</v>
      </c>
      <c r="J105" s="79" t="s">
        <v>465</v>
      </c>
      <c r="K105" s="159" t="s">
        <v>2791</v>
      </c>
      <c r="L105" s="159" t="s">
        <v>2771</v>
      </c>
      <c r="M105" s="79" t="s">
        <v>647</v>
      </c>
      <c r="N105" s="79"/>
      <c r="O105" s="79"/>
      <c r="P105" s="79"/>
      <c r="Q105" s="79"/>
      <c r="R105" s="30" t="s">
        <v>647</v>
      </c>
      <c r="S105" s="78" t="s">
        <v>664</v>
      </c>
      <c r="T105" s="78" t="s">
        <v>467</v>
      </c>
      <c r="U105" s="79" t="s">
        <v>1517</v>
      </c>
      <c r="V105" s="30">
        <f>VLOOKUP(S105,'Plan de acci�n consolidado 2025'!$G$4:$R$484,12,0)</f>
        <v>25</v>
      </c>
      <c r="W105" s="145">
        <f t="shared" si="27"/>
        <v>0.3048780487804878</v>
      </c>
      <c r="X105" s="30">
        <f>VLOOKUP(S105,'Plan de acci�n consolidado 2025'!$G$4:$AC$462,23,0)</f>
        <v>0</v>
      </c>
      <c r="Y105" s="30">
        <f t="shared" si="19"/>
        <v>0</v>
      </c>
    </row>
    <row r="106" spans="1:25" x14ac:dyDescent="0.25">
      <c r="A106" s="78" t="s">
        <v>666</v>
      </c>
      <c r="B106" s="78" t="s">
        <v>467</v>
      </c>
      <c r="C106" s="79" t="s">
        <v>1517</v>
      </c>
      <c r="D106" s="79" t="s">
        <v>1522</v>
      </c>
      <c r="E106" s="79" t="s">
        <v>1435</v>
      </c>
      <c r="F106" s="79"/>
      <c r="G106" s="79" t="s">
        <v>19</v>
      </c>
      <c r="H106" s="79" t="s">
        <v>419</v>
      </c>
      <c r="I106" s="79">
        <v>1</v>
      </c>
      <c r="J106" s="79" t="s">
        <v>465</v>
      </c>
      <c r="K106" s="159" t="s">
        <v>2793</v>
      </c>
      <c r="L106" s="159" t="s">
        <v>2800</v>
      </c>
      <c r="M106" s="79" t="s">
        <v>647</v>
      </c>
      <c r="N106" s="79"/>
      <c r="O106" s="79"/>
      <c r="P106" s="79"/>
      <c r="Q106" s="79"/>
      <c r="R106" s="30" t="s">
        <v>647</v>
      </c>
      <c r="S106" s="78" t="s">
        <v>666</v>
      </c>
      <c r="T106" s="78" t="s">
        <v>467</v>
      </c>
      <c r="U106" s="79" t="s">
        <v>1517</v>
      </c>
      <c r="V106" s="30">
        <f>VLOOKUP(S106,'Plan de acci�n consolidado 2025'!$G$4:$R$484,12,0)</f>
        <v>20</v>
      </c>
      <c r="W106" s="145">
        <f t="shared" si="27"/>
        <v>0.24390243902439024</v>
      </c>
      <c r="X106" s="30">
        <f>VLOOKUP(S106,'Plan de acci�n consolidado 2025'!$G$4:$AC$462,23,0)</f>
        <v>0</v>
      </c>
      <c r="Y106" s="30">
        <f t="shared" si="19"/>
        <v>0</v>
      </c>
    </row>
    <row r="107" spans="1:25" x14ac:dyDescent="0.25">
      <c r="A107" s="78" t="s">
        <v>668</v>
      </c>
      <c r="B107" s="78" t="s">
        <v>467</v>
      </c>
      <c r="C107" s="79" t="s">
        <v>1517</v>
      </c>
      <c r="D107" s="79" t="s">
        <v>1522</v>
      </c>
      <c r="E107" s="79" t="s">
        <v>1435</v>
      </c>
      <c r="F107" s="79"/>
      <c r="G107" s="79" t="s">
        <v>19</v>
      </c>
      <c r="H107" s="79" t="s">
        <v>420</v>
      </c>
      <c r="I107" s="79">
        <v>1</v>
      </c>
      <c r="J107" s="79" t="s">
        <v>465</v>
      </c>
      <c r="K107" s="159" t="s">
        <v>2801</v>
      </c>
      <c r="L107" s="159" t="s">
        <v>2759</v>
      </c>
      <c r="M107" s="79" t="s">
        <v>647</v>
      </c>
      <c r="N107" s="79"/>
      <c r="O107" s="79"/>
      <c r="P107" s="79"/>
      <c r="Q107" s="79"/>
      <c r="R107" s="30" t="s">
        <v>647</v>
      </c>
      <c r="S107" s="78" t="s">
        <v>668</v>
      </c>
      <c r="T107" s="78" t="s">
        <v>467</v>
      </c>
      <c r="U107" s="79" t="s">
        <v>1517</v>
      </c>
      <c r="V107" s="30">
        <f>VLOOKUP(S107,'Plan de acci�n consolidado 2025'!$G$4:$R$484,12,0)</f>
        <v>20</v>
      </c>
      <c r="W107" s="145">
        <f t="shared" si="27"/>
        <v>0.24390243902439024</v>
      </c>
      <c r="X107" s="30">
        <f>VLOOKUP(S107,'Plan de acci�n consolidado 2025'!$G$4:$AC$462,23,0)</f>
        <v>0</v>
      </c>
      <c r="Y107" s="30">
        <f t="shared" si="19"/>
        <v>0</v>
      </c>
    </row>
    <row r="108" spans="1:25" x14ac:dyDescent="0.25">
      <c r="A108" s="78" t="s">
        <v>670</v>
      </c>
      <c r="B108" s="78" t="s">
        <v>460</v>
      </c>
      <c r="C108" s="79" t="s">
        <v>1517</v>
      </c>
      <c r="D108" s="79" t="s">
        <v>1522</v>
      </c>
      <c r="E108" s="79" t="s">
        <v>1435</v>
      </c>
      <c r="F108" s="79" t="s">
        <v>12</v>
      </c>
      <c r="G108" s="79" t="s">
        <v>19</v>
      </c>
      <c r="H108" s="79" t="s">
        <v>421</v>
      </c>
      <c r="I108" s="79">
        <v>2</v>
      </c>
      <c r="J108" s="79" t="s">
        <v>465</v>
      </c>
      <c r="K108" s="159" t="s">
        <v>2769</v>
      </c>
      <c r="L108" s="159" t="s">
        <v>2771</v>
      </c>
      <c r="M108" s="79" t="s">
        <v>647</v>
      </c>
      <c r="N108" s="79" t="s">
        <v>1390</v>
      </c>
      <c r="O108" s="79" t="s">
        <v>1391</v>
      </c>
      <c r="P108" s="79" t="s">
        <v>1544</v>
      </c>
      <c r="Q108" s="79" t="s">
        <v>1487</v>
      </c>
      <c r="R108" s="30" t="s">
        <v>647</v>
      </c>
      <c r="S108" s="78" t="s">
        <v>670</v>
      </c>
      <c r="T108" s="78" t="s">
        <v>460</v>
      </c>
      <c r="U108" s="79" t="s">
        <v>1517</v>
      </c>
      <c r="V108" s="30">
        <f>VLOOKUP(S108,'Plan de acci�n consolidado 2025'!$G$4:$R$484,12,0)</f>
        <v>30</v>
      </c>
      <c r="W108" s="143">
        <f>(V108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c r="X108" s="30">
        <f>VLOOKUP(S108,'Plan de acci�n consolidado 2025'!$G$4:$AC$462,23,0)</f>
        <v>100</v>
      </c>
      <c r="Y108" s="30">
        <f t="shared" si="19"/>
        <v>1.3452914798206279</v>
      </c>
    </row>
    <row r="109" spans="1:25" x14ac:dyDescent="0.25">
      <c r="A109" s="78" t="s">
        <v>672</v>
      </c>
      <c r="B109" s="78" t="s">
        <v>467</v>
      </c>
      <c r="C109" s="79" t="s">
        <v>1517</v>
      </c>
      <c r="D109" s="79" t="s">
        <v>1522</v>
      </c>
      <c r="E109" s="79" t="s">
        <v>1435</v>
      </c>
      <c r="F109" s="79"/>
      <c r="G109" s="79" t="s">
        <v>19</v>
      </c>
      <c r="H109" s="79" t="s">
        <v>422</v>
      </c>
      <c r="I109" s="79">
        <v>1</v>
      </c>
      <c r="J109" s="79" t="s">
        <v>465</v>
      </c>
      <c r="K109" s="159" t="s">
        <v>2769</v>
      </c>
      <c r="L109" s="159" t="s">
        <v>2756</v>
      </c>
      <c r="M109" s="79" t="s">
        <v>647</v>
      </c>
      <c r="N109" s="79"/>
      <c r="O109" s="79"/>
      <c r="P109" s="79"/>
      <c r="Q109" s="79"/>
      <c r="R109" s="30" t="s">
        <v>647</v>
      </c>
      <c r="S109" s="78" t="s">
        <v>672</v>
      </c>
      <c r="T109" s="78" t="s">
        <v>467</v>
      </c>
      <c r="U109" s="79" t="s">
        <v>1517</v>
      </c>
      <c r="V109" s="30">
        <f>VLOOKUP(S109,'Plan de acci�n consolidado 2025'!$G$4:$R$484,12,0)</f>
        <v>30</v>
      </c>
      <c r="W109" s="145">
        <f t="shared" ref="W109:W111" si="28">+(V109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0.36585365853658536</v>
      </c>
      <c r="X109" s="30">
        <f>VLOOKUP(S109,'Plan de acci�n consolidado 2025'!$G$4:$AC$462,23,0)</f>
        <v>100</v>
      </c>
      <c r="Y109" s="30">
        <f t="shared" si="19"/>
        <v>0.36585365853658536</v>
      </c>
    </row>
    <row r="110" spans="1:25" x14ac:dyDescent="0.25">
      <c r="A110" s="78" t="s">
        <v>674</v>
      </c>
      <c r="B110" s="78" t="s">
        <v>467</v>
      </c>
      <c r="C110" s="79" t="s">
        <v>1517</v>
      </c>
      <c r="D110" s="79" t="s">
        <v>1522</v>
      </c>
      <c r="E110" s="79" t="s">
        <v>1435</v>
      </c>
      <c r="F110" s="79"/>
      <c r="G110" s="79" t="s">
        <v>19</v>
      </c>
      <c r="H110" s="79" t="s">
        <v>423</v>
      </c>
      <c r="I110" s="79">
        <v>2</v>
      </c>
      <c r="J110" s="79" t="s">
        <v>465</v>
      </c>
      <c r="K110" s="159" t="s">
        <v>2766</v>
      </c>
      <c r="L110" s="159" t="s">
        <v>2799</v>
      </c>
      <c r="M110" s="79" t="s">
        <v>647</v>
      </c>
      <c r="N110" s="79"/>
      <c r="O110" s="79"/>
      <c r="P110" s="79"/>
      <c r="Q110" s="79"/>
      <c r="R110" s="30" t="s">
        <v>647</v>
      </c>
      <c r="S110" s="78" t="s">
        <v>674</v>
      </c>
      <c r="T110" s="78" t="s">
        <v>467</v>
      </c>
      <c r="U110" s="79" t="s">
        <v>1517</v>
      </c>
      <c r="V110" s="30">
        <f>VLOOKUP(S110,'Plan de acci�n consolidado 2025'!$G$4:$R$484,12,0)</f>
        <v>40</v>
      </c>
      <c r="W110" s="145">
        <f t="shared" si="28"/>
        <v>0.48780487804878048</v>
      </c>
      <c r="X110" s="30">
        <f>VLOOKUP(S110,'Plan de acci�n consolidado 2025'!$G$4:$AC$462,23,0)</f>
        <v>100</v>
      </c>
      <c r="Y110" s="30">
        <f t="shared" si="19"/>
        <v>0.48780487804878048</v>
      </c>
    </row>
    <row r="111" spans="1:25" x14ac:dyDescent="0.25">
      <c r="A111" s="78" t="s">
        <v>675</v>
      </c>
      <c r="B111" s="78" t="s">
        <v>467</v>
      </c>
      <c r="C111" s="79" t="s">
        <v>1517</v>
      </c>
      <c r="D111" s="79" t="s">
        <v>1522</v>
      </c>
      <c r="E111" s="79" t="s">
        <v>1435</v>
      </c>
      <c r="F111" s="79"/>
      <c r="G111" s="79" t="s">
        <v>19</v>
      </c>
      <c r="H111" s="79" t="s">
        <v>424</v>
      </c>
      <c r="I111" s="79">
        <v>2</v>
      </c>
      <c r="J111" s="79" t="s">
        <v>465</v>
      </c>
      <c r="K111" s="159" t="s">
        <v>2760</v>
      </c>
      <c r="L111" s="159" t="s">
        <v>2771</v>
      </c>
      <c r="M111" s="79" t="s">
        <v>647</v>
      </c>
      <c r="N111" s="79"/>
      <c r="O111" s="79"/>
      <c r="P111" s="79"/>
      <c r="Q111" s="79"/>
      <c r="R111" s="30" t="s">
        <v>647</v>
      </c>
      <c r="S111" s="78" t="s">
        <v>675</v>
      </c>
      <c r="T111" s="78" t="s">
        <v>467</v>
      </c>
      <c r="U111" s="79" t="s">
        <v>1517</v>
      </c>
      <c r="V111" s="30">
        <f>VLOOKUP(S111,'Plan de acci�n consolidado 2025'!$G$4:$R$484,12,0)</f>
        <v>30</v>
      </c>
      <c r="W111" s="145">
        <f t="shared" si="28"/>
        <v>0.36585365853658536</v>
      </c>
      <c r="X111" s="30">
        <f>VLOOKUP(S111,'Plan de acci�n consolidado 2025'!$G$4:$AC$462,23,0)</f>
        <v>100</v>
      </c>
      <c r="Y111" s="30">
        <f t="shared" si="19"/>
        <v>0.36585365853658536</v>
      </c>
    </row>
    <row r="112" spans="1:25" x14ac:dyDescent="0.25">
      <c r="A112" s="78" t="s">
        <v>678</v>
      </c>
      <c r="B112" s="78" t="s">
        <v>460</v>
      </c>
      <c r="C112" s="79" t="s">
        <v>1524</v>
      </c>
      <c r="D112" s="79" t="s">
        <v>1523</v>
      </c>
      <c r="E112" s="79" t="s">
        <v>1388</v>
      </c>
      <c r="F112" s="79" t="s">
        <v>59</v>
      </c>
      <c r="G112" s="79" t="s">
        <v>19</v>
      </c>
      <c r="H112" s="79" t="s">
        <v>100</v>
      </c>
      <c r="I112" s="79">
        <v>1</v>
      </c>
      <c r="J112" s="79" t="s">
        <v>465</v>
      </c>
      <c r="K112" s="159" t="s">
        <v>2772</v>
      </c>
      <c r="L112" s="159" t="s">
        <v>2771</v>
      </c>
      <c r="M112" s="79" t="s">
        <v>681</v>
      </c>
      <c r="N112" s="79" t="s">
        <v>1731</v>
      </c>
      <c r="O112" s="79" t="s">
        <v>1389</v>
      </c>
      <c r="P112" s="79">
        <v>0</v>
      </c>
      <c r="Q112" s="79" t="s">
        <v>1487</v>
      </c>
      <c r="R112" s="30" t="s">
        <v>677</v>
      </c>
      <c r="S112" s="78" t="s">
        <v>678</v>
      </c>
      <c r="T112" s="78" t="s">
        <v>460</v>
      </c>
      <c r="U112" s="79" t="s">
        <v>1524</v>
      </c>
      <c r="V112" s="30">
        <f>VLOOKUP(S112,'Plan de acci�n consolidado 2025'!$G$4:$R$462,12,0)</f>
        <v>100</v>
      </c>
      <c r="W112" s="30">
        <f>+(V112*100)/($V$112+$V$321+$V$330+$V$371)</f>
        <v>41.666666666666664</v>
      </c>
      <c r="X112" s="30">
        <f>VLOOKUP(S112,'Plan de acci�n consolidado 2025'!$G$4:$AC$462,23,0)</f>
        <v>100</v>
      </c>
      <c r="Y112" s="30">
        <f t="shared" si="19"/>
        <v>41.666666666666657</v>
      </c>
    </row>
    <row r="113" spans="1:25" x14ac:dyDescent="0.25">
      <c r="A113" s="78" t="s">
        <v>682</v>
      </c>
      <c r="B113" s="78" t="s">
        <v>467</v>
      </c>
      <c r="C113" s="79" t="s">
        <v>1524</v>
      </c>
      <c r="D113" s="79" t="s">
        <v>1523</v>
      </c>
      <c r="E113" s="79" t="s">
        <v>1388</v>
      </c>
      <c r="F113" s="79"/>
      <c r="G113" s="79" t="s">
        <v>19</v>
      </c>
      <c r="H113" s="79" t="s">
        <v>101</v>
      </c>
      <c r="I113" s="79">
        <v>1</v>
      </c>
      <c r="J113" s="79" t="s">
        <v>465</v>
      </c>
      <c r="K113" s="159" t="s">
        <v>2772</v>
      </c>
      <c r="L113" s="159" t="s">
        <v>2799</v>
      </c>
      <c r="M113" s="79" t="s">
        <v>681</v>
      </c>
      <c r="N113" s="79"/>
      <c r="O113" s="79"/>
      <c r="P113" s="79"/>
      <c r="Q113" s="79"/>
      <c r="R113" s="30" t="s">
        <v>677</v>
      </c>
      <c r="S113" s="78" t="s">
        <v>682</v>
      </c>
      <c r="T113" s="78" t="s">
        <v>467</v>
      </c>
      <c r="U113" s="79" t="s">
        <v>1524</v>
      </c>
      <c r="V113" s="30">
        <f>VLOOKUP(S113,'Plan de acci�n consolidado 2025'!$G$4:$R$462,12,0)</f>
        <v>100</v>
      </c>
      <c r="W113" s="30">
        <f>+(V113/($V$113+$V$322+$V$323+$V$324+$V$325+$V$326+$V$331+$V$332+$V$372+$V$373+$V$375+$V$376))*100</f>
        <v>25</v>
      </c>
      <c r="X113" s="30">
        <f>VLOOKUP(S113,'Plan de acci�n consolidado 2025'!$G$4:$AC$462,23,0)</f>
        <v>100</v>
      </c>
      <c r="Y113" s="30">
        <f t="shared" si="19"/>
        <v>25</v>
      </c>
    </row>
    <row r="114" spans="1:25" x14ac:dyDescent="0.25">
      <c r="A114" s="78" t="s">
        <v>684</v>
      </c>
      <c r="B114" s="78" t="s">
        <v>1847</v>
      </c>
      <c r="C114" s="79" t="s">
        <v>1524</v>
      </c>
      <c r="D114" s="79" t="s">
        <v>1523</v>
      </c>
      <c r="E114" s="79" t="s">
        <v>1388</v>
      </c>
      <c r="F114" s="79"/>
      <c r="G114" s="79" t="s">
        <v>19</v>
      </c>
      <c r="H114" s="79" t="s">
        <v>102</v>
      </c>
      <c r="I114" s="79">
        <v>1</v>
      </c>
      <c r="J114" s="79" t="s">
        <v>465</v>
      </c>
      <c r="K114" s="159" t="s">
        <v>2779</v>
      </c>
      <c r="L114" s="159" t="s">
        <v>2771</v>
      </c>
      <c r="M114" s="79" t="s">
        <v>508</v>
      </c>
      <c r="N114" s="79"/>
      <c r="O114" s="79"/>
      <c r="P114" s="79"/>
      <c r="Q114" s="79"/>
      <c r="R114" s="30" t="s">
        <v>677</v>
      </c>
      <c r="S114" s="78" t="s">
        <v>684</v>
      </c>
      <c r="T114" s="78" t="s">
        <v>1847</v>
      </c>
      <c r="U114" s="79" t="s">
        <v>1524</v>
      </c>
      <c r="V114" s="30">
        <f>VLOOKUP(S114,'Plan de acci�n consolidado 2025'!$G$4:$R$462,12,0)</f>
        <v>0</v>
      </c>
      <c r="W114" s="30">
        <f>+V114</f>
        <v>0</v>
      </c>
      <c r="X114" s="30">
        <f>VLOOKUP(S114,'Plan de acci�n consolidado 2025'!$G$4:$AC$462,23,0)</f>
        <v>100</v>
      </c>
      <c r="Y114" s="30">
        <f t="shared" si="19"/>
        <v>0</v>
      </c>
    </row>
    <row r="115" spans="1:25" x14ac:dyDescent="0.25">
      <c r="A115" s="78" t="s">
        <v>687</v>
      </c>
      <c r="B115" s="78" t="s">
        <v>460</v>
      </c>
      <c r="C115" s="79" t="s">
        <v>1517</v>
      </c>
      <c r="D115" s="79" t="s">
        <v>1521</v>
      </c>
      <c r="E115" s="79" t="s">
        <v>614</v>
      </c>
      <c r="F115" s="79" t="s">
        <v>10</v>
      </c>
      <c r="G115" s="79" t="s">
        <v>32</v>
      </c>
      <c r="H115" s="79" t="s">
        <v>212</v>
      </c>
      <c r="I115" s="79">
        <v>100</v>
      </c>
      <c r="J115" s="79" t="s">
        <v>493</v>
      </c>
      <c r="K115" s="159" t="s">
        <v>2768</v>
      </c>
      <c r="L115" s="159" t="s">
        <v>2771</v>
      </c>
      <c r="M115" s="79" t="s">
        <v>686</v>
      </c>
      <c r="N115" s="79" t="s">
        <v>1394</v>
      </c>
      <c r="O115" s="79" t="s">
        <v>1395</v>
      </c>
      <c r="P115" s="79" t="s">
        <v>1545</v>
      </c>
      <c r="Q115" s="79" t="s">
        <v>1733</v>
      </c>
      <c r="R115" s="30" t="s">
        <v>686</v>
      </c>
      <c r="S115" s="78" t="s">
        <v>687</v>
      </c>
      <c r="T115" s="78" t="s">
        <v>460</v>
      </c>
      <c r="U115" s="79" t="s">
        <v>1517</v>
      </c>
      <c r="V115" s="30">
        <f>VLOOKUP(S115,'Plan de acci�n consolidado 2025'!$G$4:$R$484,12,0)</f>
        <v>30</v>
      </c>
      <c r="W115" s="143">
        <f>(V115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c r="X115" s="30">
        <f>VLOOKUP(S115,'Plan de acci�n consolidado 2025'!$G$4:$AC$462,23,0)</f>
        <v>100</v>
      </c>
      <c r="Y115" s="30">
        <f t="shared" si="19"/>
        <v>1.3452914798206279</v>
      </c>
    </row>
    <row r="116" spans="1:25" x14ac:dyDescent="0.25">
      <c r="A116" s="78" t="s">
        <v>689</v>
      </c>
      <c r="B116" s="78" t="s">
        <v>467</v>
      </c>
      <c r="C116" s="79" t="s">
        <v>1517</v>
      </c>
      <c r="D116" s="79" t="s">
        <v>1521</v>
      </c>
      <c r="E116" s="79" t="s">
        <v>614</v>
      </c>
      <c r="F116" s="79"/>
      <c r="G116" s="79" t="s">
        <v>19</v>
      </c>
      <c r="H116" s="79" t="s">
        <v>213</v>
      </c>
      <c r="I116" s="79">
        <v>1</v>
      </c>
      <c r="J116" s="79" t="s">
        <v>465</v>
      </c>
      <c r="K116" s="159" t="s">
        <v>2768</v>
      </c>
      <c r="L116" s="159" t="s">
        <v>2756</v>
      </c>
      <c r="M116" s="79" t="s">
        <v>686</v>
      </c>
      <c r="N116" s="79"/>
      <c r="O116" s="79"/>
      <c r="P116" s="79"/>
      <c r="Q116" s="79"/>
      <c r="R116" s="30" t="s">
        <v>686</v>
      </c>
      <c r="S116" s="78" t="s">
        <v>689</v>
      </c>
      <c r="T116" s="78" t="s">
        <v>467</v>
      </c>
      <c r="U116" s="79" t="s">
        <v>1517</v>
      </c>
      <c r="V116" s="30">
        <f>VLOOKUP(S116,'Plan de acci�n consolidado 2025'!$G$4:$R$484,12,0)</f>
        <v>10</v>
      </c>
      <c r="W116" s="145">
        <f t="shared" ref="W116:W119" si="29">+(V116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0.12195121951219512</v>
      </c>
      <c r="X116" s="30">
        <f>VLOOKUP(S116,'Plan de acci�n consolidado 2025'!$G$4:$AC$462,23,0)</f>
        <v>100</v>
      </c>
      <c r="Y116" s="30">
        <f t="shared" si="19"/>
        <v>0.12195121951219512</v>
      </c>
    </row>
    <row r="117" spans="1:25" x14ac:dyDescent="0.25">
      <c r="A117" s="78" t="s">
        <v>691</v>
      </c>
      <c r="B117" s="78" t="s">
        <v>467</v>
      </c>
      <c r="C117" s="79" t="s">
        <v>1517</v>
      </c>
      <c r="D117" s="79" t="s">
        <v>1521</v>
      </c>
      <c r="E117" s="79" t="s">
        <v>614</v>
      </c>
      <c r="F117" s="79"/>
      <c r="G117" s="79" t="s">
        <v>19</v>
      </c>
      <c r="H117" s="79" t="s">
        <v>214</v>
      </c>
      <c r="I117" s="79">
        <v>100</v>
      </c>
      <c r="J117" s="79" t="s">
        <v>493</v>
      </c>
      <c r="K117" s="159" t="s">
        <v>2757</v>
      </c>
      <c r="L117" s="159" t="s">
        <v>2771</v>
      </c>
      <c r="M117" s="79" t="s">
        <v>686</v>
      </c>
      <c r="N117" s="79"/>
      <c r="O117" s="79"/>
      <c r="P117" s="79"/>
      <c r="Q117" s="79"/>
      <c r="R117" s="30" t="s">
        <v>686</v>
      </c>
      <c r="S117" s="78" t="s">
        <v>691</v>
      </c>
      <c r="T117" s="78" t="s">
        <v>467</v>
      </c>
      <c r="U117" s="79" t="s">
        <v>1517</v>
      </c>
      <c r="V117" s="30">
        <f>VLOOKUP(S117,'Plan de acci�n consolidado 2025'!$G$4:$R$484,12,0)</f>
        <v>60</v>
      </c>
      <c r="W117" s="145">
        <f t="shared" si="29"/>
        <v>0.73170731707317072</v>
      </c>
      <c r="X117" s="30">
        <f>VLOOKUP(S117,'Plan de acci�n consolidado 2025'!$G$4:$AC$462,23,0)</f>
        <v>100</v>
      </c>
      <c r="Y117" s="30">
        <f t="shared" si="19"/>
        <v>0.73170731707317072</v>
      </c>
    </row>
    <row r="118" spans="1:25" x14ac:dyDescent="0.25">
      <c r="A118" s="78" t="s">
        <v>692</v>
      </c>
      <c r="B118" s="78" t="s">
        <v>467</v>
      </c>
      <c r="C118" s="79" t="s">
        <v>1517</v>
      </c>
      <c r="D118" s="79" t="s">
        <v>1521</v>
      </c>
      <c r="E118" s="79" t="s">
        <v>614</v>
      </c>
      <c r="F118" s="79"/>
      <c r="G118" s="79" t="s">
        <v>19</v>
      </c>
      <c r="H118" s="79" t="s">
        <v>215</v>
      </c>
      <c r="I118" s="79">
        <v>1</v>
      </c>
      <c r="J118" s="79" t="s">
        <v>465</v>
      </c>
      <c r="K118" s="159" t="s">
        <v>2757</v>
      </c>
      <c r="L118" s="159" t="s">
        <v>2756</v>
      </c>
      <c r="M118" s="79" t="s">
        <v>686</v>
      </c>
      <c r="N118" s="79"/>
      <c r="O118" s="79"/>
      <c r="P118" s="79"/>
      <c r="Q118" s="79"/>
      <c r="R118" s="30" t="s">
        <v>686</v>
      </c>
      <c r="S118" s="78" t="s">
        <v>692</v>
      </c>
      <c r="T118" s="78" t="s">
        <v>467</v>
      </c>
      <c r="U118" s="79" t="s">
        <v>1517</v>
      </c>
      <c r="V118" s="30">
        <f>VLOOKUP(S118,'Plan de acci�n consolidado 2025'!$G$4:$R$484,12,0)</f>
        <v>10</v>
      </c>
      <c r="W118" s="145">
        <f t="shared" si="29"/>
        <v>0.12195121951219512</v>
      </c>
      <c r="X118" s="30">
        <f>VLOOKUP(S118,'Plan de acci�n consolidado 2025'!$G$4:$AC$462,23,0)</f>
        <v>100</v>
      </c>
      <c r="Y118" s="30">
        <f t="shared" si="19"/>
        <v>0.12195121951219512</v>
      </c>
    </row>
    <row r="119" spans="1:25" x14ac:dyDescent="0.25">
      <c r="A119" s="78" t="s">
        <v>693</v>
      </c>
      <c r="B119" s="78" t="s">
        <v>467</v>
      </c>
      <c r="C119" s="79" t="s">
        <v>1517</v>
      </c>
      <c r="D119" s="79" t="s">
        <v>1521</v>
      </c>
      <c r="E119" s="79" t="s">
        <v>614</v>
      </c>
      <c r="F119" s="79"/>
      <c r="G119" s="79" t="s">
        <v>19</v>
      </c>
      <c r="H119" s="79" t="s">
        <v>216</v>
      </c>
      <c r="I119" s="79">
        <v>100</v>
      </c>
      <c r="J119" s="79" t="s">
        <v>493</v>
      </c>
      <c r="K119" s="159" t="s">
        <v>2766</v>
      </c>
      <c r="L119" s="159" t="s">
        <v>2771</v>
      </c>
      <c r="M119" s="79" t="s">
        <v>686</v>
      </c>
      <c r="N119" s="79"/>
      <c r="O119" s="79"/>
      <c r="P119" s="79"/>
      <c r="Q119" s="79"/>
      <c r="R119" s="30" t="s">
        <v>686</v>
      </c>
      <c r="S119" s="78" t="s">
        <v>693</v>
      </c>
      <c r="T119" s="78" t="s">
        <v>467</v>
      </c>
      <c r="U119" s="79" t="s">
        <v>1517</v>
      </c>
      <c r="V119" s="30">
        <f>VLOOKUP(S119,'Plan de acci�n consolidado 2025'!$G$4:$R$484,12,0)</f>
        <v>20</v>
      </c>
      <c r="W119" s="145">
        <f t="shared" si="29"/>
        <v>0.24390243902439024</v>
      </c>
      <c r="X119" s="30">
        <f>VLOOKUP(S119,'Plan de acci�n consolidado 2025'!$G$4:$AC$462,23,0)</f>
        <v>100</v>
      </c>
      <c r="Y119" s="30">
        <f t="shared" si="19"/>
        <v>0.24390243902439024</v>
      </c>
    </row>
    <row r="120" spans="1:25" x14ac:dyDescent="0.25">
      <c r="A120" s="78" t="s">
        <v>694</v>
      </c>
      <c r="B120" s="78" t="s">
        <v>460</v>
      </c>
      <c r="C120" s="79" t="s">
        <v>1517</v>
      </c>
      <c r="D120" s="79" t="s">
        <v>1525</v>
      </c>
      <c r="E120" s="79" t="s">
        <v>695</v>
      </c>
      <c r="F120" s="79" t="s">
        <v>13</v>
      </c>
      <c r="G120" s="79" t="s">
        <v>19</v>
      </c>
      <c r="H120" s="79" t="s">
        <v>348</v>
      </c>
      <c r="I120" s="79">
        <v>2</v>
      </c>
      <c r="J120" s="79" t="s">
        <v>465</v>
      </c>
      <c r="K120" s="159" t="s">
        <v>2768</v>
      </c>
      <c r="L120" s="159" t="s">
        <v>2771</v>
      </c>
      <c r="M120" s="79" t="s">
        <v>686</v>
      </c>
      <c r="N120" s="79" t="s">
        <v>1397</v>
      </c>
      <c r="O120" s="79" t="s">
        <v>1436</v>
      </c>
      <c r="P120" s="79" t="s">
        <v>1546</v>
      </c>
      <c r="Q120" s="79" t="s">
        <v>1490</v>
      </c>
      <c r="R120" s="30" t="s">
        <v>686</v>
      </c>
      <c r="S120" s="78" t="s">
        <v>694</v>
      </c>
      <c r="T120" s="78" t="s">
        <v>460</v>
      </c>
      <c r="U120" s="79" t="s">
        <v>1517</v>
      </c>
      <c r="V120" s="30">
        <f>VLOOKUP(S120,'Plan de acci�n consolidado 2025'!$G$4:$R$484,12,0)</f>
        <v>10</v>
      </c>
      <c r="W120" s="143">
        <f>(V120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c r="X120" s="30">
        <f>VLOOKUP(S120,'Plan de acci�n consolidado 2025'!$G$4:$AC$462,23,0)</f>
        <v>100</v>
      </c>
      <c r="Y120" s="30">
        <f t="shared" si="19"/>
        <v>0.44843049327354267</v>
      </c>
    </row>
    <row r="121" spans="1:25" x14ac:dyDescent="0.25">
      <c r="A121" s="78" t="s">
        <v>697</v>
      </c>
      <c r="B121" s="78" t="s">
        <v>467</v>
      </c>
      <c r="C121" s="79" t="s">
        <v>1517</v>
      </c>
      <c r="D121" s="79" t="s">
        <v>1525</v>
      </c>
      <c r="E121" s="79" t="s">
        <v>695</v>
      </c>
      <c r="F121" s="79"/>
      <c r="G121" s="79" t="s">
        <v>19</v>
      </c>
      <c r="H121" s="79" t="s">
        <v>349</v>
      </c>
      <c r="I121" s="79">
        <v>1</v>
      </c>
      <c r="J121" s="79" t="s">
        <v>465</v>
      </c>
      <c r="K121" s="159" t="s">
        <v>2768</v>
      </c>
      <c r="L121" s="159" t="s">
        <v>2788</v>
      </c>
      <c r="M121" s="79" t="s">
        <v>686</v>
      </c>
      <c r="N121" s="79"/>
      <c r="O121" s="79"/>
      <c r="P121" s="79"/>
      <c r="Q121" s="79"/>
      <c r="R121" s="30" t="s">
        <v>686</v>
      </c>
      <c r="S121" s="78" t="s">
        <v>697</v>
      </c>
      <c r="T121" s="78" t="s">
        <v>467</v>
      </c>
      <c r="U121" s="79" t="s">
        <v>1517</v>
      </c>
      <c r="V121" s="30">
        <f>VLOOKUP(S121,'Plan de acci�n consolidado 2025'!$G$4:$R$484,12,0)</f>
        <v>60</v>
      </c>
      <c r="W121" s="145">
        <f t="shared" ref="W121:W122" si="30">+(V121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0.73170731707317072</v>
      </c>
      <c r="X121" s="30">
        <f>VLOOKUP(S121,'Plan de acci�n consolidado 2025'!$G$4:$AC$462,23,0)</f>
        <v>100</v>
      </c>
      <c r="Y121" s="30">
        <f t="shared" si="19"/>
        <v>0.73170731707317072</v>
      </c>
    </row>
    <row r="122" spans="1:25" x14ac:dyDescent="0.25">
      <c r="A122" s="78" t="s">
        <v>699</v>
      </c>
      <c r="B122" s="78" t="s">
        <v>467</v>
      </c>
      <c r="C122" s="79" t="s">
        <v>1517</v>
      </c>
      <c r="D122" s="79" t="s">
        <v>1525</v>
      </c>
      <c r="E122" s="79" t="s">
        <v>695</v>
      </c>
      <c r="F122" s="79"/>
      <c r="G122" s="79" t="s">
        <v>19</v>
      </c>
      <c r="H122" s="79" t="s">
        <v>350</v>
      </c>
      <c r="I122" s="79">
        <v>2</v>
      </c>
      <c r="J122" s="79" t="s">
        <v>465</v>
      </c>
      <c r="K122" s="159" t="s">
        <v>2760</v>
      </c>
      <c r="L122" s="159" t="s">
        <v>2771</v>
      </c>
      <c r="M122" s="79" t="s">
        <v>686</v>
      </c>
      <c r="N122" s="79"/>
      <c r="O122" s="79"/>
      <c r="P122" s="79"/>
      <c r="Q122" s="79"/>
      <c r="R122" s="30" t="s">
        <v>686</v>
      </c>
      <c r="S122" s="78" t="s">
        <v>699</v>
      </c>
      <c r="T122" s="78" t="s">
        <v>467</v>
      </c>
      <c r="U122" s="79" t="s">
        <v>1517</v>
      </c>
      <c r="V122" s="30">
        <f>VLOOKUP(S122,'Plan de acci�n consolidado 2025'!$G$4:$R$484,12,0)</f>
        <v>40</v>
      </c>
      <c r="W122" s="145">
        <f t="shared" si="30"/>
        <v>0.48780487804878048</v>
      </c>
      <c r="X122" s="30">
        <f>VLOOKUP(S122,'Plan de acci�n consolidado 2025'!$G$4:$AC$462,23,0)</f>
        <v>100</v>
      </c>
      <c r="Y122" s="30">
        <f t="shared" si="19"/>
        <v>0.48780487804878048</v>
      </c>
    </row>
    <row r="123" spans="1:25" x14ac:dyDescent="0.25">
      <c r="A123" s="78" t="s">
        <v>700</v>
      </c>
      <c r="B123" s="78" t="s">
        <v>460</v>
      </c>
      <c r="C123" s="79" t="s">
        <v>1517</v>
      </c>
      <c r="D123" s="79" t="s">
        <v>1521</v>
      </c>
      <c r="E123" s="79" t="s">
        <v>614</v>
      </c>
      <c r="F123" s="79" t="s">
        <v>10</v>
      </c>
      <c r="G123" s="79" t="s">
        <v>32</v>
      </c>
      <c r="H123" s="79" t="s">
        <v>217</v>
      </c>
      <c r="I123" s="79">
        <v>100</v>
      </c>
      <c r="J123" s="79" t="s">
        <v>493</v>
      </c>
      <c r="K123" s="159" t="s">
        <v>2757</v>
      </c>
      <c r="L123" s="159" t="s">
        <v>2771</v>
      </c>
      <c r="M123" s="79" t="s">
        <v>686</v>
      </c>
      <c r="N123" s="79" t="s">
        <v>1394</v>
      </c>
      <c r="O123" s="79" t="s">
        <v>1395</v>
      </c>
      <c r="P123" s="79" t="s">
        <v>1547</v>
      </c>
      <c r="Q123" s="79" t="s">
        <v>1733</v>
      </c>
      <c r="R123" s="30" t="s">
        <v>686</v>
      </c>
      <c r="S123" s="78" t="s">
        <v>700</v>
      </c>
      <c r="T123" s="78" t="s">
        <v>460</v>
      </c>
      <c r="U123" s="79" t="s">
        <v>1517</v>
      </c>
      <c r="V123" s="30">
        <f>VLOOKUP(S123,'Plan de acci�n consolidado 2025'!$G$4:$R$484,12,0)</f>
        <v>30</v>
      </c>
      <c r="W123" s="143">
        <f>(V123*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c r="X123" s="30">
        <f>VLOOKUP(S123,'Plan de acci�n consolidado 2025'!$G$4:$AC$462,23,0)</f>
        <v>100</v>
      </c>
      <c r="Y123" s="30">
        <f t="shared" si="19"/>
        <v>1.3452914798206279</v>
      </c>
    </row>
    <row r="124" spans="1:25" x14ac:dyDescent="0.25">
      <c r="A124" s="78" t="s">
        <v>701</v>
      </c>
      <c r="B124" s="78" t="s">
        <v>467</v>
      </c>
      <c r="C124" s="79" t="s">
        <v>1517</v>
      </c>
      <c r="D124" s="79" t="s">
        <v>1521</v>
      </c>
      <c r="E124" s="79" t="s">
        <v>614</v>
      </c>
      <c r="F124" s="79"/>
      <c r="G124" s="79" t="s">
        <v>19</v>
      </c>
      <c r="H124" s="79" t="s">
        <v>218</v>
      </c>
      <c r="I124" s="79">
        <v>1</v>
      </c>
      <c r="J124" s="79" t="s">
        <v>465</v>
      </c>
      <c r="K124" s="159" t="s">
        <v>2757</v>
      </c>
      <c r="L124" s="159" t="s">
        <v>2756</v>
      </c>
      <c r="M124" s="79" t="s">
        <v>686</v>
      </c>
      <c r="N124" s="79"/>
      <c r="O124" s="79"/>
      <c r="P124" s="79"/>
      <c r="Q124" s="79"/>
      <c r="R124" s="30" t="s">
        <v>686</v>
      </c>
      <c r="S124" s="78" t="s">
        <v>701</v>
      </c>
      <c r="T124" s="78" t="s">
        <v>467</v>
      </c>
      <c r="U124" s="79" t="s">
        <v>1517</v>
      </c>
      <c r="V124" s="30">
        <f>VLOOKUP(S124,'Plan de acci�n consolidado 2025'!$G$4:$R$484,12,0)</f>
        <v>60</v>
      </c>
      <c r="W124" s="145">
        <f t="shared" ref="W124:W127" si="31">+(V124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0.73170731707317072</v>
      </c>
      <c r="X124" s="30">
        <f>VLOOKUP(S124,'Plan de acci�n consolidado 2025'!$G$4:$AC$462,23,0)</f>
        <v>100</v>
      </c>
      <c r="Y124" s="30">
        <f t="shared" si="19"/>
        <v>0.73170731707317072</v>
      </c>
    </row>
    <row r="125" spans="1:25" x14ac:dyDescent="0.25">
      <c r="A125" s="78" t="s">
        <v>702</v>
      </c>
      <c r="B125" s="78" t="s">
        <v>467</v>
      </c>
      <c r="C125" s="79" t="s">
        <v>1517</v>
      </c>
      <c r="D125" s="79" t="s">
        <v>1521</v>
      </c>
      <c r="E125" s="79" t="s">
        <v>614</v>
      </c>
      <c r="F125" s="79"/>
      <c r="G125" s="79" t="s">
        <v>19</v>
      </c>
      <c r="H125" s="79" t="s">
        <v>219</v>
      </c>
      <c r="I125" s="79">
        <v>100</v>
      </c>
      <c r="J125" s="79" t="s">
        <v>493</v>
      </c>
      <c r="K125" s="159" t="s">
        <v>2757</v>
      </c>
      <c r="L125" s="159" t="s">
        <v>2771</v>
      </c>
      <c r="M125" s="79" t="s">
        <v>686</v>
      </c>
      <c r="N125" s="79"/>
      <c r="O125" s="79"/>
      <c r="P125" s="79"/>
      <c r="Q125" s="79"/>
      <c r="R125" s="30" t="s">
        <v>686</v>
      </c>
      <c r="S125" s="78" t="s">
        <v>702</v>
      </c>
      <c r="T125" s="78" t="s">
        <v>467</v>
      </c>
      <c r="U125" s="79" t="s">
        <v>1517</v>
      </c>
      <c r="V125" s="30">
        <f>VLOOKUP(S125,'Plan de acci�n consolidado 2025'!$G$4:$R$484,12,0)</f>
        <v>10</v>
      </c>
      <c r="W125" s="145">
        <f t="shared" si="31"/>
        <v>0.12195121951219512</v>
      </c>
      <c r="X125" s="30">
        <f>VLOOKUP(S125,'Plan de acci�n consolidado 2025'!$G$4:$AC$462,23,0)</f>
        <v>100</v>
      </c>
      <c r="Y125" s="30">
        <f t="shared" si="19"/>
        <v>0.12195121951219512</v>
      </c>
    </row>
    <row r="126" spans="1:25" x14ac:dyDescent="0.25">
      <c r="A126" s="78" t="s">
        <v>703</v>
      </c>
      <c r="B126" s="78" t="s">
        <v>467</v>
      </c>
      <c r="C126" s="79" t="s">
        <v>1517</v>
      </c>
      <c r="D126" s="79" t="s">
        <v>1521</v>
      </c>
      <c r="E126" s="79" t="s">
        <v>614</v>
      </c>
      <c r="F126" s="79"/>
      <c r="G126" s="79" t="s">
        <v>19</v>
      </c>
      <c r="H126" s="79" t="s">
        <v>220</v>
      </c>
      <c r="I126" s="79">
        <v>1</v>
      </c>
      <c r="J126" s="79" t="s">
        <v>465</v>
      </c>
      <c r="K126" s="159" t="s">
        <v>2757</v>
      </c>
      <c r="L126" s="159" t="s">
        <v>2756</v>
      </c>
      <c r="M126" s="79" t="s">
        <v>686</v>
      </c>
      <c r="N126" s="79"/>
      <c r="O126" s="79"/>
      <c r="P126" s="79"/>
      <c r="Q126" s="79"/>
      <c r="R126" s="30" t="s">
        <v>686</v>
      </c>
      <c r="S126" s="78" t="s">
        <v>703</v>
      </c>
      <c r="T126" s="78" t="s">
        <v>467</v>
      </c>
      <c r="U126" s="79" t="s">
        <v>1517</v>
      </c>
      <c r="V126" s="30">
        <f>VLOOKUP(S126,'Plan de acci�n consolidado 2025'!$G$4:$R$484,12,0)</f>
        <v>10</v>
      </c>
      <c r="W126" s="145">
        <f t="shared" si="31"/>
        <v>0.12195121951219512</v>
      </c>
      <c r="X126" s="30">
        <f>VLOOKUP(S126,'Plan de acci�n consolidado 2025'!$G$4:$AC$462,23,0)</f>
        <v>100</v>
      </c>
      <c r="Y126" s="30">
        <f t="shared" si="19"/>
        <v>0.12195121951219512</v>
      </c>
    </row>
    <row r="127" spans="1:25" x14ac:dyDescent="0.25">
      <c r="A127" s="78" t="s">
        <v>704</v>
      </c>
      <c r="B127" s="78" t="s">
        <v>467</v>
      </c>
      <c r="C127" s="79" t="s">
        <v>1517</v>
      </c>
      <c r="D127" s="79" t="s">
        <v>1521</v>
      </c>
      <c r="E127" s="79" t="s">
        <v>614</v>
      </c>
      <c r="F127" s="79"/>
      <c r="G127" s="79" t="s">
        <v>19</v>
      </c>
      <c r="H127" s="79" t="s">
        <v>221</v>
      </c>
      <c r="I127" s="79">
        <v>100</v>
      </c>
      <c r="J127" s="79" t="s">
        <v>493</v>
      </c>
      <c r="K127" s="159" t="s">
        <v>2757</v>
      </c>
      <c r="L127" s="159" t="s">
        <v>2771</v>
      </c>
      <c r="M127" s="79" t="s">
        <v>686</v>
      </c>
      <c r="N127" s="79"/>
      <c r="O127" s="79"/>
      <c r="P127" s="79"/>
      <c r="Q127" s="79"/>
      <c r="R127" s="30" t="s">
        <v>686</v>
      </c>
      <c r="S127" s="78" t="s">
        <v>704</v>
      </c>
      <c r="T127" s="78" t="s">
        <v>467</v>
      </c>
      <c r="U127" s="79" t="s">
        <v>1517</v>
      </c>
      <c r="V127" s="30">
        <f>VLOOKUP(S127,'Plan de acci�n consolidado 2025'!$G$4:$R$484,12,0)</f>
        <v>20</v>
      </c>
      <c r="W127" s="145">
        <f t="shared" si="31"/>
        <v>0.24390243902439024</v>
      </c>
      <c r="X127" s="30">
        <f>VLOOKUP(S127,'Plan de acci�n consolidado 2025'!$G$4:$AC$462,23,0)</f>
        <v>100</v>
      </c>
      <c r="Y127" s="30">
        <f t="shared" si="19"/>
        <v>0.24390243902439024</v>
      </c>
    </row>
    <row r="128" spans="1:25" x14ac:dyDescent="0.25">
      <c r="A128" s="78" t="s">
        <v>705</v>
      </c>
      <c r="B128" s="78" t="s">
        <v>460</v>
      </c>
      <c r="C128" s="79" t="s">
        <v>1517</v>
      </c>
      <c r="D128" s="79" t="s">
        <v>1521</v>
      </c>
      <c r="E128" s="79" t="s">
        <v>614</v>
      </c>
      <c r="F128" s="79" t="s">
        <v>10</v>
      </c>
      <c r="G128" s="79" t="s">
        <v>32</v>
      </c>
      <c r="H128" s="79" t="s">
        <v>222</v>
      </c>
      <c r="I128" s="79">
        <v>2</v>
      </c>
      <c r="J128" s="79" t="s">
        <v>465</v>
      </c>
      <c r="K128" s="159" t="s">
        <v>2757</v>
      </c>
      <c r="L128" s="159" t="s">
        <v>2765</v>
      </c>
      <c r="M128" s="79" t="s">
        <v>686</v>
      </c>
      <c r="N128" s="79" t="s">
        <v>1394</v>
      </c>
      <c r="O128" s="79" t="s">
        <v>1395</v>
      </c>
      <c r="P128" s="79" t="s">
        <v>1548</v>
      </c>
      <c r="Q128" s="79" t="s">
        <v>1733</v>
      </c>
      <c r="R128" s="30" t="s">
        <v>686</v>
      </c>
      <c r="S128" s="78" t="s">
        <v>705</v>
      </c>
      <c r="T128" s="78" t="s">
        <v>460</v>
      </c>
      <c r="U128" s="79" t="s">
        <v>1517</v>
      </c>
      <c r="V128" s="30">
        <f>VLOOKUP(S128,'Plan de acci�n consolidado 2025'!$G$4:$R$484,12,0)</f>
        <v>10</v>
      </c>
      <c r="W128" s="143">
        <f>(V128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c r="X128" s="30">
        <f>VLOOKUP(S128,'Plan de acci�n consolidado 2025'!$G$4:$AC$462,23,0)</f>
        <v>50</v>
      </c>
      <c r="Y128" s="30">
        <f t="shared" si="19"/>
        <v>0.22421524663677134</v>
      </c>
    </row>
    <row r="129" spans="1:25" x14ac:dyDescent="0.25">
      <c r="A129" s="78" t="s">
        <v>707</v>
      </c>
      <c r="B129" s="78" t="s">
        <v>467</v>
      </c>
      <c r="C129" s="79" t="s">
        <v>1517</v>
      </c>
      <c r="D129" s="79" t="s">
        <v>1521</v>
      </c>
      <c r="E129" s="79" t="s">
        <v>614</v>
      </c>
      <c r="F129" s="79"/>
      <c r="G129" s="79" t="s">
        <v>19</v>
      </c>
      <c r="H129" s="79" t="s">
        <v>223</v>
      </c>
      <c r="I129" s="79">
        <v>1</v>
      </c>
      <c r="J129" s="79" t="s">
        <v>465</v>
      </c>
      <c r="K129" s="159" t="s">
        <v>2757</v>
      </c>
      <c r="L129" s="159" t="s">
        <v>2756</v>
      </c>
      <c r="M129" s="79" t="s">
        <v>686</v>
      </c>
      <c r="N129" s="79"/>
      <c r="O129" s="79"/>
      <c r="P129" s="79"/>
      <c r="Q129" s="79"/>
      <c r="R129" s="30" t="s">
        <v>686</v>
      </c>
      <c r="S129" s="78" t="s">
        <v>707</v>
      </c>
      <c r="T129" s="78" t="s">
        <v>467</v>
      </c>
      <c r="U129" s="79" t="s">
        <v>1517</v>
      </c>
      <c r="V129" s="30">
        <f>VLOOKUP(S129,'Plan de acci�n consolidado 2025'!$G$4:$R$484,12,0)</f>
        <v>10</v>
      </c>
      <c r="W129" s="145">
        <f t="shared" ref="W129:W131" si="32">+(V129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0.12195121951219512</v>
      </c>
      <c r="X129" s="30">
        <f>VLOOKUP(S129,'Plan de acci�n consolidado 2025'!$G$4:$AC$462,23,0)</f>
        <v>100</v>
      </c>
      <c r="Y129" s="30">
        <f t="shared" si="19"/>
        <v>0.12195121951219512</v>
      </c>
    </row>
    <row r="130" spans="1:25" x14ac:dyDescent="0.25">
      <c r="A130" s="78" t="s">
        <v>709</v>
      </c>
      <c r="B130" s="78" t="s">
        <v>467</v>
      </c>
      <c r="C130" s="79" t="s">
        <v>1517</v>
      </c>
      <c r="D130" s="79" t="s">
        <v>1521</v>
      </c>
      <c r="E130" s="79" t="s">
        <v>614</v>
      </c>
      <c r="F130" s="79"/>
      <c r="G130" s="79" t="s">
        <v>19</v>
      </c>
      <c r="H130" s="79" t="s">
        <v>224</v>
      </c>
      <c r="I130" s="79">
        <v>2</v>
      </c>
      <c r="J130" s="79" t="s">
        <v>465</v>
      </c>
      <c r="K130" s="159" t="s">
        <v>2766</v>
      </c>
      <c r="L130" s="159" t="s">
        <v>2771</v>
      </c>
      <c r="M130" s="79" t="s">
        <v>686</v>
      </c>
      <c r="N130" s="79"/>
      <c r="O130" s="79"/>
      <c r="P130" s="79"/>
      <c r="Q130" s="79"/>
      <c r="R130" s="30" t="s">
        <v>686</v>
      </c>
      <c r="S130" s="78" t="s">
        <v>709</v>
      </c>
      <c r="T130" s="78" t="s">
        <v>467</v>
      </c>
      <c r="U130" s="79" t="s">
        <v>1517</v>
      </c>
      <c r="V130" s="30">
        <f>VLOOKUP(S130,'Plan de acci�n consolidado 2025'!$G$4:$R$484,12,0)</f>
        <v>70</v>
      </c>
      <c r="W130" s="145">
        <f t="shared" si="32"/>
        <v>0.85365853658536583</v>
      </c>
      <c r="X130" s="30">
        <f>VLOOKUP(S130,'Plan de acci�n consolidado 2025'!$G$4:$AC$462,23,0)</f>
        <v>100</v>
      </c>
      <c r="Y130" s="30">
        <f t="shared" si="19"/>
        <v>0.85365853658536583</v>
      </c>
    </row>
    <row r="131" spans="1:25" x14ac:dyDescent="0.25">
      <c r="A131" s="78" t="s">
        <v>711</v>
      </c>
      <c r="B131" s="78" t="s">
        <v>467</v>
      </c>
      <c r="C131" s="79" t="s">
        <v>1517</v>
      </c>
      <c r="D131" s="79" t="s">
        <v>1521</v>
      </c>
      <c r="E131" s="79" t="s">
        <v>614</v>
      </c>
      <c r="F131" s="79"/>
      <c r="G131" s="79" t="s">
        <v>19</v>
      </c>
      <c r="H131" s="79" t="s">
        <v>225</v>
      </c>
      <c r="I131" s="79">
        <v>2</v>
      </c>
      <c r="J131" s="79" t="s">
        <v>465</v>
      </c>
      <c r="K131" s="159" t="s">
        <v>2766</v>
      </c>
      <c r="L131" s="159" t="s">
        <v>2765</v>
      </c>
      <c r="M131" s="79" t="s">
        <v>686</v>
      </c>
      <c r="N131" s="79"/>
      <c r="O131" s="79"/>
      <c r="P131" s="79"/>
      <c r="Q131" s="79"/>
      <c r="R131" s="30" t="s">
        <v>686</v>
      </c>
      <c r="S131" s="78" t="s">
        <v>711</v>
      </c>
      <c r="T131" s="78" t="s">
        <v>467</v>
      </c>
      <c r="U131" s="79" t="s">
        <v>1517</v>
      </c>
      <c r="V131" s="30">
        <f>VLOOKUP(S131,'Plan de acci�n consolidado 2025'!$G$4:$R$484,12,0)</f>
        <v>20</v>
      </c>
      <c r="W131" s="145">
        <f t="shared" si="32"/>
        <v>0.24390243902439024</v>
      </c>
      <c r="X131" s="30">
        <f>VLOOKUP(S131,'Plan de acci�n consolidado 2025'!$G$4:$AC$462,23,0)</f>
        <v>0</v>
      </c>
      <c r="Y131" s="30">
        <f t="shared" si="19"/>
        <v>0</v>
      </c>
    </row>
    <row r="132" spans="1:25" x14ac:dyDescent="0.25">
      <c r="A132" s="78" t="s">
        <v>712</v>
      </c>
      <c r="B132" s="78" t="s">
        <v>460</v>
      </c>
      <c r="C132" s="79" t="s">
        <v>1517</v>
      </c>
      <c r="D132" s="79" t="s">
        <v>1521</v>
      </c>
      <c r="E132" s="79" t="s">
        <v>614</v>
      </c>
      <c r="F132" s="79" t="s">
        <v>10</v>
      </c>
      <c r="G132" s="79" t="s">
        <v>19</v>
      </c>
      <c r="H132" s="79" t="s">
        <v>226</v>
      </c>
      <c r="I132" s="79">
        <v>1</v>
      </c>
      <c r="J132" s="79" t="s">
        <v>465</v>
      </c>
      <c r="K132" s="159" t="s">
        <v>2757</v>
      </c>
      <c r="L132" s="159" t="s">
        <v>2771</v>
      </c>
      <c r="M132" s="79" t="s">
        <v>686</v>
      </c>
      <c r="N132" s="79" t="s">
        <v>1394</v>
      </c>
      <c r="O132" s="79" t="s">
        <v>1395</v>
      </c>
      <c r="P132" s="79" t="s">
        <v>1549</v>
      </c>
      <c r="Q132" s="79" t="s">
        <v>1733</v>
      </c>
      <c r="R132" s="30" t="s">
        <v>686</v>
      </c>
      <c r="S132" s="78" t="s">
        <v>712</v>
      </c>
      <c r="T132" s="78" t="s">
        <v>460</v>
      </c>
      <c r="U132" s="79" t="s">
        <v>1517</v>
      </c>
      <c r="V132" s="30">
        <f>VLOOKUP(S132,'Plan de acci�n consolidado 2025'!$G$4:$R$484,12,0)</f>
        <v>10</v>
      </c>
      <c r="W132" s="143">
        <f>(V132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c r="X132" s="30">
        <f>VLOOKUP(S132,'Plan de acci�n consolidado 2025'!$G$4:$AC$462,23,0)</f>
        <v>100</v>
      </c>
      <c r="Y132" s="30">
        <f t="shared" ref="Y132:Y195" si="33">(X132*W132)/100</f>
        <v>0.44843049327354267</v>
      </c>
    </row>
    <row r="133" spans="1:25" x14ac:dyDescent="0.25">
      <c r="A133" s="78" t="s">
        <v>714</v>
      </c>
      <c r="B133" s="78" t="s">
        <v>467</v>
      </c>
      <c r="C133" s="79" t="s">
        <v>1517</v>
      </c>
      <c r="D133" s="79" t="s">
        <v>1521</v>
      </c>
      <c r="E133" s="79" t="s">
        <v>614</v>
      </c>
      <c r="F133" s="79"/>
      <c r="G133" s="79" t="s">
        <v>19</v>
      </c>
      <c r="H133" s="79" t="s">
        <v>227</v>
      </c>
      <c r="I133" s="79">
        <v>1</v>
      </c>
      <c r="J133" s="79" t="s">
        <v>465</v>
      </c>
      <c r="K133" s="159" t="s">
        <v>2757</v>
      </c>
      <c r="L133" s="159" t="s">
        <v>2799</v>
      </c>
      <c r="M133" s="79" t="s">
        <v>686</v>
      </c>
      <c r="N133" s="79"/>
      <c r="O133" s="79"/>
      <c r="P133" s="79"/>
      <c r="Q133" s="79"/>
      <c r="R133" s="30" t="s">
        <v>686</v>
      </c>
      <c r="S133" s="78" t="s">
        <v>714</v>
      </c>
      <c r="T133" s="78" t="s">
        <v>467</v>
      </c>
      <c r="U133" s="79" t="s">
        <v>1517</v>
      </c>
      <c r="V133" s="30">
        <f>VLOOKUP(S133,'Plan de acci�n consolidado 2025'!$G$4:$R$484,12,0)</f>
        <v>70</v>
      </c>
      <c r="W133" s="145">
        <f t="shared" ref="W133:W134" si="34">+(V133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0.85365853658536583</v>
      </c>
      <c r="X133" s="30">
        <f>VLOOKUP(S133,'Plan de acci�n consolidado 2025'!$G$4:$AC$462,23,0)</f>
        <v>100</v>
      </c>
      <c r="Y133" s="30">
        <f t="shared" si="33"/>
        <v>0.85365853658536583</v>
      </c>
    </row>
    <row r="134" spans="1:25" x14ac:dyDescent="0.25">
      <c r="A134" s="78" t="s">
        <v>716</v>
      </c>
      <c r="B134" s="78" t="s">
        <v>467</v>
      </c>
      <c r="C134" s="79" t="s">
        <v>1517</v>
      </c>
      <c r="D134" s="79" t="s">
        <v>1521</v>
      </c>
      <c r="E134" s="79" t="s">
        <v>614</v>
      </c>
      <c r="F134" s="79"/>
      <c r="G134" s="79" t="s">
        <v>19</v>
      </c>
      <c r="H134" s="79" t="s">
        <v>228</v>
      </c>
      <c r="I134" s="79">
        <v>1</v>
      </c>
      <c r="J134" s="79" t="s">
        <v>465</v>
      </c>
      <c r="K134" s="159" t="s">
        <v>2779</v>
      </c>
      <c r="L134" s="159" t="s">
        <v>2771</v>
      </c>
      <c r="M134" s="79" t="s">
        <v>686</v>
      </c>
      <c r="N134" s="79"/>
      <c r="O134" s="79"/>
      <c r="P134" s="79"/>
      <c r="Q134" s="79"/>
      <c r="R134" s="30" t="s">
        <v>686</v>
      </c>
      <c r="S134" s="78" t="s">
        <v>716</v>
      </c>
      <c r="T134" s="78" t="s">
        <v>467</v>
      </c>
      <c r="U134" s="79" t="s">
        <v>1517</v>
      </c>
      <c r="V134" s="30">
        <f>VLOOKUP(S134,'Plan de acci�n consolidado 2025'!$G$4:$R$484,12,0)</f>
        <v>30</v>
      </c>
      <c r="W134" s="145">
        <f t="shared" si="34"/>
        <v>0.36585365853658536</v>
      </c>
      <c r="X134" s="30">
        <f>VLOOKUP(S134,'Plan de acci�n consolidado 2025'!$G$4:$AC$462,23,0)</f>
        <v>100</v>
      </c>
      <c r="Y134" s="30">
        <f t="shared" si="33"/>
        <v>0.36585365853658536</v>
      </c>
    </row>
    <row r="135" spans="1:25" x14ac:dyDescent="0.25">
      <c r="A135" s="78" t="s">
        <v>718</v>
      </c>
      <c r="B135" s="78" t="s">
        <v>460</v>
      </c>
      <c r="C135" s="79" t="s">
        <v>1517</v>
      </c>
      <c r="D135" s="79" t="s">
        <v>1525</v>
      </c>
      <c r="E135" s="79" t="s">
        <v>695</v>
      </c>
      <c r="F135" s="79" t="s">
        <v>10</v>
      </c>
      <c r="G135" s="79" t="s">
        <v>32</v>
      </c>
      <c r="H135" s="79" t="s">
        <v>229</v>
      </c>
      <c r="I135" s="79">
        <v>1</v>
      </c>
      <c r="J135" s="79" t="s">
        <v>465</v>
      </c>
      <c r="K135" s="159" t="s">
        <v>2757</v>
      </c>
      <c r="L135" s="159" t="s">
        <v>2802</v>
      </c>
      <c r="M135" s="79" t="s">
        <v>686</v>
      </c>
      <c r="N135" s="79" t="s">
        <v>1394</v>
      </c>
      <c r="O135" s="79" t="s">
        <v>1395</v>
      </c>
      <c r="P135" s="79" t="s">
        <v>1550</v>
      </c>
      <c r="Q135" s="79" t="s">
        <v>1733</v>
      </c>
      <c r="R135" s="30" t="s">
        <v>686</v>
      </c>
      <c r="S135" s="78" t="s">
        <v>718</v>
      </c>
      <c r="T135" s="78" t="s">
        <v>460</v>
      </c>
      <c r="U135" s="79" t="s">
        <v>1517</v>
      </c>
      <c r="V135" s="30">
        <f>VLOOKUP(S135,'Plan de acci�n consolidado 2025'!$G$4:$R$484,12,0)</f>
        <v>10</v>
      </c>
      <c r="W135" s="143">
        <f>(V135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c r="X135" s="30">
        <f>VLOOKUP(S135,'Plan de acci�n consolidado 2025'!$G$4:$AC$462,23,0)</f>
        <v>100</v>
      </c>
      <c r="Y135" s="30">
        <f t="shared" si="33"/>
        <v>0.44843049327354267</v>
      </c>
    </row>
    <row r="136" spans="1:25" x14ac:dyDescent="0.25">
      <c r="A136" s="78" t="s">
        <v>720</v>
      </c>
      <c r="B136" s="78" t="s">
        <v>467</v>
      </c>
      <c r="C136" s="79" t="s">
        <v>1517</v>
      </c>
      <c r="D136" s="79" t="s">
        <v>1525</v>
      </c>
      <c r="E136" s="79" t="s">
        <v>695</v>
      </c>
      <c r="F136" s="79"/>
      <c r="G136" s="79" t="s">
        <v>19</v>
      </c>
      <c r="H136" s="79" t="s">
        <v>230</v>
      </c>
      <c r="I136" s="79">
        <v>1</v>
      </c>
      <c r="J136" s="79" t="s">
        <v>465</v>
      </c>
      <c r="K136" s="159" t="s">
        <v>2757</v>
      </c>
      <c r="L136" s="159" t="s">
        <v>2756</v>
      </c>
      <c r="M136" s="79" t="s">
        <v>686</v>
      </c>
      <c r="N136" s="79"/>
      <c r="O136" s="79"/>
      <c r="P136" s="79"/>
      <c r="Q136" s="79"/>
      <c r="R136" s="30" t="s">
        <v>686</v>
      </c>
      <c r="S136" s="78" t="s">
        <v>720</v>
      </c>
      <c r="T136" s="78" t="s">
        <v>467</v>
      </c>
      <c r="U136" s="79" t="s">
        <v>1517</v>
      </c>
      <c r="V136" s="30">
        <f>VLOOKUP(S136,'Plan de acci�n consolidado 2025'!$G$4:$R$484,12,0)</f>
        <v>20</v>
      </c>
      <c r="W136" s="145">
        <f t="shared" ref="W136:W138" si="35">+(V136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0.24390243902439024</v>
      </c>
      <c r="X136" s="30">
        <f>VLOOKUP(S136,'Plan de acci�n consolidado 2025'!$G$4:$AC$462,23,0)</f>
        <v>100</v>
      </c>
      <c r="Y136" s="30">
        <f t="shared" si="33"/>
        <v>0.24390243902439024</v>
      </c>
    </row>
    <row r="137" spans="1:25" x14ac:dyDescent="0.25">
      <c r="A137" s="78" t="s">
        <v>722</v>
      </c>
      <c r="B137" s="78" t="s">
        <v>467</v>
      </c>
      <c r="C137" s="79" t="s">
        <v>1517</v>
      </c>
      <c r="D137" s="79" t="s">
        <v>1525</v>
      </c>
      <c r="E137" s="79" t="s">
        <v>695</v>
      </c>
      <c r="F137" s="79"/>
      <c r="G137" s="79" t="s">
        <v>19</v>
      </c>
      <c r="H137" s="79" t="s">
        <v>231</v>
      </c>
      <c r="I137" s="79">
        <v>2</v>
      </c>
      <c r="J137" s="79" t="s">
        <v>465</v>
      </c>
      <c r="K137" s="159" t="s">
        <v>2766</v>
      </c>
      <c r="L137" s="159" t="s">
        <v>2788</v>
      </c>
      <c r="M137" s="79" t="s">
        <v>686</v>
      </c>
      <c r="N137" s="79"/>
      <c r="O137" s="79"/>
      <c r="P137" s="79"/>
      <c r="Q137" s="79"/>
      <c r="R137" s="30" t="s">
        <v>686</v>
      </c>
      <c r="S137" s="78" t="s">
        <v>722</v>
      </c>
      <c r="T137" s="78" t="s">
        <v>467</v>
      </c>
      <c r="U137" s="79" t="s">
        <v>1517</v>
      </c>
      <c r="V137" s="30">
        <f>VLOOKUP(S137,'Plan de acci�n consolidado 2025'!$G$4:$R$484,12,0)</f>
        <v>10</v>
      </c>
      <c r="W137" s="145">
        <f t="shared" si="35"/>
        <v>0.12195121951219512</v>
      </c>
      <c r="X137" s="30">
        <f>VLOOKUP(S137,'Plan de acci�n consolidado 2025'!$G$4:$AC$462,23,0)</f>
        <v>100</v>
      </c>
      <c r="Y137" s="30">
        <f t="shared" si="33"/>
        <v>0.12195121951219512</v>
      </c>
    </row>
    <row r="138" spans="1:25" x14ac:dyDescent="0.25">
      <c r="A138" s="78" t="s">
        <v>724</v>
      </c>
      <c r="B138" s="78" t="s">
        <v>467</v>
      </c>
      <c r="C138" s="79" t="s">
        <v>1517</v>
      </c>
      <c r="D138" s="79" t="s">
        <v>1525</v>
      </c>
      <c r="E138" s="79" t="s">
        <v>695</v>
      </c>
      <c r="F138" s="79"/>
      <c r="G138" s="79" t="s">
        <v>19</v>
      </c>
      <c r="H138" s="79" t="s">
        <v>232</v>
      </c>
      <c r="I138" s="79">
        <v>1</v>
      </c>
      <c r="J138" s="79" t="s">
        <v>465</v>
      </c>
      <c r="K138" s="159" t="s">
        <v>2760</v>
      </c>
      <c r="L138" s="159" t="s">
        <v>2802</v>
      </c>
      <c r="M138" s="79" t="s">
        <v>686</v>
      </c>
      <c r="N138" s="79"/>
      <c r="O138" s="79"/>
      <c r="P138" s="79"/>
      <c r="Q138" s="79"/>
      <c r="R138" s="30" t="s">
        <v>686</v>
      </c>
      <c r="S138" s="78" t="s">
        <v>724</v>
      </c>
      <c r="T138" s="78" t="s">
        <v>467</v>
      </c>
      <c r="U138" s="79" t="s">
        <v>1517</v>
      </c>
      <c r="V138" s="30">
        <f>VLOOKUP(S138,'Plan de acci�n consolidado 2025'!$G$4:$R$484,12,0)</f>
        <v>70</v>
      </c>
      <c r="W138" s="145">
        <f t="shared" si="35"/>
        <v>0.85365853658536583</v>
      </c>
      <c r="X138" s="30">
        <f>VLOOKUP(S138,'Plan de acci�n consolidado 2025'!$G$4:$AC$462,23,0)</f>
        <v>100</v>
      </c>
      <c r="Y138" s="30">
        <f t="shared" si="33"/>
        <v>0.85365853658536583</v>
      </c>
    </row>
    <row r="139" spans="1:25" x14ac:dyDescent="0.25">
      <c r="A139" s="78" t="s">
        <v>726</v>
      </c>
      <c r="B139" s="78" t="s">
        <v>460</v>
      </c>
      <c r="C139" s="79" t="s">
        <v>1517</v>
      </c>
      <c r="D139" s="79" t="s">
        <v>1521</v>
      </c>
      <c r="E139" s="79" t="s">
        <v>614</v>
      </c>
      <c r="F139" s="79" t="s">
        <v>9</v>
      </c>
      <c r="G139" s="79" t="s">
        <v>32</v>
      </c>
      <c r="H139" s="79" t="s">
        <v>209</v>
      </c>
      <c r="I139" s="79">
        <v>95</v>
      </c>
      <c r="J139" s="79" t="s">
        <v>493</v>
      </c>
      <c r="K139" s="159" t="s">
        <v>2754</v>
      </c>
      <c r="L139" s="159" t="s">
        <v>2759</v>
      </c>
      <c r="M139" s="79" t="s">
        <v>725</v>
      </c>
      <c r="N139" s="79" t="s">
        <v>1396</v>
      </c>
      <c r="O139" s="79" t="s">
        <v>1434</v>
      </c>
      <c r="P139" s="79">
        <v>0</v>
      </c>
      <c r="Q139" s="79" t="s">
        <v>1487</v>
      </c>
      <c r="R139" s="30" t="s">
        <v>725</v>
      </c>
      <c r="S139" s="78" t="s">
        <v>726</v>
      </c>
      <c r="T139" s="78" t="s">
        <v>460</v>
      </c>
      <c r="U139" s="79" t="s">
        <v>1517</v>
      </c>
      <c r="V139" s="30">
        <f>VLOOKUP(S139,'Plan de acci�n consolidado 2025'!$G$4:$R$484,12,0)</f>
        <v>50</v>
      </c>
      <c r="W139" s="143">
        <f>(V139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c r="X139" s="30">
        <f>VLOOKUP(S139,'Plan de acci�n consolidado 2025'!$G$4:$AC$462,23,0)</f>
        <v>98</v>
      </c>
      <c r="Y139" s="30">
        <f t="shared" si="33"/>
        <v>2.1973094170403584</v>
      </c>
    </row>
    <row r="140" spans="1:25" x14ac:dyDescent="0.25">
      <c r="A140" s="78" t="s">
        <v>728</v>
      </c>
      <c r="B140" s="78" t="s">
        <v>467</v>
      </c>
      <c r="C140" s="79" t="s">
        <v>1517</v>
      </c>
      <c r="D140" s="79" t="s">
        <v>1521</v>
      </c>
      <c r="E140" s="79" t="s">
        <v>614</v>
      </c>
      <c r="F140" s="79"/>
      <c r="G140" s="79" t="s">
        <v>19</v>
      </c>
      <c r="H140" s="79" t="s">
        <v>210</v>
      </c>
      <c r="I140" s="79">
        <v>95</v>
      </c>
      <c r="J140" s="79" t="s">
        <v>493</v>
      </c>
      <c r="K140" s="159" t="s">
        <v>2754</v>
      </c>
      <c r="L140" s="159" t="s">
        <v>2759</v>
      </c>
      <c r="M140" s="79" t="s">
        <v>725</v>
      </c>
      <c r="N140" s="79"/>
      <c r="O140" s="79"/>
      <c r="P140" s="79"/>
      <c r="Q140" s="79"/>
      <c r="R140" s="30" t="s">
        <v>725</v>
      </c>
      <c r="S140" s="78" t="s">
        <v>728</v>
      </c>
      <c r="T140" s="78" t="s">
        <v>467</v>
      </c>
      <c r="U140" s="79" t="s">
        <v>1517</v>
      </c>
      <c r="V140" s="30">
        <f>VLOOKUP(S140,'Plan de acci�n consolidado 2025'!$G$4:$R$484,12,0)</f>
        <v>50</v>
      </c>
      <c r="W140" s="145">
        <f t="shared" ref="W140:W141" si="36">+(V140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0.6097560975609756</v>
      </c>
      <c r="X140" s="30">
        <f>VLOOKUP(S140,'Plan de acci�n consolidado 2025'!$G$4:$AC$462,23,0)</f>
        <v>98</v>
      </c>
      <c r="Y140" s="30">
        <f t="shared" si="33"/>
        <v>0.59756097560975607</v>
      </c>
    </row>
    <row r="141" spans="1:25" x14ac:dyDescent="0.25">
      <c r="A141" s="78" t="s">
        <v>729</v>
      </c>
      <c r="B141" s="78" t="s">
        <v>467</v>
      </c>
      <c r="C141" s="79" t="s">
        <v>1517</v>
      </c>
      <c r="D141" s="79" t="s">
        <v>1521</v>
      </c>
      <c r="E141" s="79" t="s">
        <v>614</v>
      </c>
      <c r="F141" s="79"/>
      <c r="G141" s="79" t="s">
        <v>19</v>
      </c>
      <c r="H141" s="79" t="s">
        <v>211</v>
      </c>
      <c r="I141" s="79">
        <v>95</v>
      </c>
      <c r="J141" s="79" t="s">
        <v>493</v>
      </c>
      <c r="K141" s="159" t="s">
        <v>2754</v>
      </c>
      <c r="L141" s="159" t="s">
        <v>2759</v>
      </c>
      <c r="M141" s="79" t="s">
        <v>725</v>
      </c>
      <c r="N141" s="79"/>
      <c r="O141" s="79"/>
      <c r="P141" s="79"/>
      <c r="Q141" s="79"/>
      <c r="R141" s="30" t="s">
        <v>725</v>
      </c>
      <c r="S141" s="78" t="s">
        <v>729</v>
      </c>
      <c r="T141" s="78" t="s">
        <v>467</v>
      </c>
      <c r="U141" s="79" t="s">
        <v>1517</v>
      </c>
      <c r="V141" s="30">
        <f>VLOOKUP(S141,'Plan de acci�n consolidado 2025'!$G$4:$R$484,12,0)</f>
        <v>50</v>
      </c>
      <c r="W141" s="145">
        <f t="shared" si="36"/>
        <v>0.6097560975609756</v>
      </c>
      <c r="X141" s="30">
        <f>VLOOKUP(S141,'Plan de acci�n consolidado 2025'!$G$4:$AC$462,23,0)</f>
        <v>100</v>
      </c>
      <c r="Y141" s="30">
        <f t="shared" si="33"/>
        <v>0.6097560975609756</v>
      </c>
    </row>
    <row r="142" spans="1:25" x14ac:dyDescent="0.25">
      <c r="A142" s="78" t="s">
        <v>731</v>
      </c>
      <c r="B142" s="78" t="s">
        <v>460</v>
      </c>
      <c r="C142" s="79" t="s">
        <v>1517</v>
      </c>
      <c r="D142" s="79" t="s">
        <v>1519</v>
      </c>
      <c r="E142" s="79" t="s">
        <v>574</v>
      </c>
      <c r="F142" s="79" t="s">
        <v>59</v>
      </c>
      <c r="G142" s="79" t="s">
        <v>20</v>
      </c>
      <c r="H142" s="79" t="s">
        <v>172</v>
      </c>
      <c r="I142" s="79">
        <v>100</v>
      </c>
      <c r="J142" s="79" t="s">
        <v>493</v>
      </c>
      <c r="K142" s="159" t="s">
        <v>2773</v>
      </c>
      <c r="L142" s="159" t="s">
        <v>2759</v>
      </c>
      <c r="M142" s="79" t="s">
        <v>725</v>
      </c>
      <c r="N142" s="79" t="s">
        <v>1731</v>
      </c>
      <c r="O142" s="79" t="s">
        <v>1389</v>
      </c>
      <c r="P142" s="79">
        <v>0</v>
      </c>
      <c r="Q142" s="79" t="s">
        <v>1487</v>
      </c>
      <c r="R142" s="30" t="s">
        <v>725</v>
      </c>
      <c r="S142" s="78" t="s">
        <v>731</v>
      </c>
      <c r="T142" s="78" t="s">
        <v>460</v>
      </c>
      <c r="U142" s="79" t="s">
        <v>1517</v>
      </c>
      <c r="V142" s="30">
        <f>VLOOKUP(S142,'Plan de acci�n consolidado 2025'!$G$4:$R$484,12,0)</f>
        <v>50</v>
      </c>
      <c r="W142" s="143">
        <f>(V142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c r="X142" s="30">
        <f>VLOOKUP(S142,'Plan de acci�n consolidado 2025'!$G$4:$AC$462,23,0)</f>
        <v>0</v>
      </c>
      <c r="Y142" s="30">
        <f t="shared" si="33"/>
        <v>0</v>
      </c>
    </row>
    <row r="143" spans="1:25" x14ac:dyDescent="0.25">
      <c r="A143" s="78" t="s">
        <v>733</v>
      </c>
      <c r="B143" s="78" t="s">
        <v>467</v>
      </c>
      <c r="C143" s="79" t="s">
        <v>1517</v>
      </c>
      <c r="D143" s="79" t="s">
        <v>1519</v>
      </c>
      <c r="E143" s="79" t="s">
        <v>574</v>
      </c>
      <c r="F143" s="79"/>
      <c r="G143" s="79" t="s">
        <v>19</v>
      </c>
      <c r="H143" s="79" t="s">
        <v>173</v>
      </c>
      <c r="I143" s="79">
        <v>100</v>
      </c>
      <c r="J143" s="79" t="s">
        <v>493</v>
      </c>
      <c r="K143" s="159" t="s">
        <v>2773</v>
      </c>
      <c r="L143" s="159" t="s">
        <v>2759</v>
      </c>
      <c r="M143" s="79" t="s">
        <v>725</v>
      </c>
      <c r="N143" s="79"/>
      <c r="O143" s="79"/>
      <c r="P143" s="79"/>
      <c r="Q143" s="79"/>
      <c r="R143" s="30" t="s">
        <v>725</v>
      </c>
      <c r="S143" s="78" t="s">
        <v>733</v>
      </c>
      <c r="T143" s="78" t="s">
        <v>467</v>
      </c>
      <c r="U143" s="79" t="s">
        <v>1517</v>
      </c>
      <c r="V143" s="30">
        <f>VLOOKUP(S143,'Plan de acci�n consolidado 2025'!$G$4:$R$484,12,0)</f>
        <v>50</v>
      </c>
      <c r="W143" s="145">
        <f t="shared" ref="W143:W144" si="37">+(V143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0.6097560975609756</v>
      </c>
      <c r="X143" s="30">
        <f>VLOOKUP(S143,'Plan de acci�n consolidado 2025'!$G$4:$AC$462,23,0)</f>
        <v>0</v>
      </c>
      <c r="Y143" s="30">
        <f t="shared" si="33"/>
        <v>0</v>
      </c>
    </row>
    <row r="144" spans="1:25" x14ac:dyDescent="0.25">
      <c r="A144" s="78" t="s">
        <v>735</v>
      </c>
      <c r="B144" s="78" t="s">
        <v>467</v>
      </c>
      <c r="C144" s="79" t="s">
        <v>1517</v>
      </c>
      <c r="D144" s="79" t="s">
        <v>1519</v>
      </c>
      <c r="E144" s="79" t="s">
        <v>574</v>
      </c>
      <c r="F144" s="79"/>
      <c r="G144" s="79" t="s">
        <v>19</v>
      </c>
      <c r="H144" s="79" t="s">
        <v>174</v>
      </c>
      <c r="I144" s="79">
        <v>100</v>
      </c>
      <c r="J144" s="79" t="s">
        <v>493</v>
      </c>
      <c r="K144" s="159" t="s">
        <v>2773</v>
      </c>
      <c r="L144" s="159" t="s">
        <v>2759</v>
      </c>
      <c r="M144" s="79" t="s">
        <v>725</v>
      </c>
      <c r="N144" s="79"/>
      <c r="O144" s="79"/>
      <c r="P144" s="79"/>
      <c r="Q144" s="79"/>
      <c r="R144" s="30" t="s">
        <v>725</v>
      </c>
      <c r="S144" s="78" t="s">
        <v>735</v>
      </c>
      <c r="T144" s="78" t="s">
        <v>467</v>
      </c>
      <c r="U144" s="79" t="s">
        <v>1517</v>
      </c>
      <c r="V144" s="30">
        <f>VLOOKUP(S144,'Plan de acci�n consolidado 2025'!$G$4:$R$484,12,0)</f>
        <v>50</v>
      </c>
      <c r="W144" s="145">
        <f t="shared" si="37"/>
        <v>0.6097560975609756</v>
      </c>
      <c r="X144" s="30">
        <f>VLOOKUP(S144,'Plan de acci�n consolidado 2025'!$G$4:$AC$462,23,0)</f>
        <v>0</v>
      </c>
      <c r="Y144" s="30">
        <f t="shared" si="33"/>
        <v>0</v>
      </c>
    </row>
    <row r="145" spans="1:25" x14ac:dyDescent="0.25">
      <c r="A145" s="78" t="s">
        <v>737</v>
      </c>
      <c r="B145" s="78" t="s">
        <v>460</v>
      </c>
      <c r="C145" s="79" t="s">
        <v>1517</v>
      </c>
      <c r="D145" s="79" t="s">
        <v>1521</v>
      </c>
      <c r="E145" s="79" t="s">
        <v>614</v>
      </c>
      <c r="F145" s="79" t="s">
        <v>9</v>
      </c>
      <c r="G145" s="79" t="s">
        <v>32</v>
      </c>
      <c r="H145" s="79" t="s">
        <v>204</v>
      </c>
      <c r="I145" s="79">
        <v>80</v>
      </c>
      <c r="J145" s="79" t="s">
        <v>493</v>
      </c>
      <c r="K145" s="159" t="s">
        <v>2752</v>
      </c>
      <c r="L145" s="159" t="s">
        <v>2759</v>
      </c>
      <c r="M145" s="79" t="s">
        <v>736</v>
      </c>
      <c r="N145" s="79" t="s">
        <v>1396</v>
      </c>
      <c r="O145" s="79" t="s">
        <v>1434</v>
      </c>
      <c r="P145" s="79">
        <v>0</v>
      </c>
      <c r="Q145" s="79" t="s">
        <v>1487</v>
      </c>
      <c r="R145" s="30" t="s">
        <v>736</v>
      </c>
      <c r="S145" s="78" t="s">
        <v>737</v>
      </c>
      <c r="T145" s="78" t="s">
        <v>460</v>
      </c>
      <c r="U145" s="79" t="s">
        <v>1517</v>
      </c>
      <c r="V145" s="30">
        <f>VLOOKUP(S145,'Plan de acci�n consolidado 2025'!$G$4:$R$484,12,0)</f>
        <v>95</v>
      </c>
      <c r="W145" s="143">
        <f>(V145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4.260089686098655</v>
      </c>
      <c r="X145" s="30">
        <f>VLOOKUP(S145,'Plan de acci�n consolidado 2025'!$G$4:$AC$462,23,0)</f>
        <v>97</v>
      </c>
      <c r="Y145" s="30">
        <f t="shared" si="33"/>
        <v>4.1322869955156953</v>
      </c>
    </row>
    <row r="146" spans="1:25" x14ac:dyDescent="0.25">
      <c r="A146" s="78" t="s">
        <v>739</v>
      </c>
      <c r="B146" s="78" t="s">
        <v>467</v>
      </c>
      <c r="C146" s="79" t="s">
        <v>1517</v>
      </c>
      <c r="D146" s="79" t="s">
        <v>1521</v>
      </c>
      <c r="E146" s="79" t="s">
        <v>614</v>
      </c>
      <c r="F146" s="79"/>
      <c r="G146" s="79" t="s">
        <v>19</v>
      </c>
      <c r="H146" s="79" t="s">
        <v>205</v>
      </c>
      <c r="I146" s="79">
        <v>80</v>
      </c>
      <c r="J146" s="79" t="s">
        <v>493</v>
      </c>
      <c r="K146" s="159" t="s">
        <v>2752</v>
      </c>
      <c r="L146" s="159" t="s">
        <v>2789</v>
      </c>
      <c r="M146" s="79" t="s">
        <v>736</v>
      </c>
      <c r="N146" s="79"/>
      <c r="O146" s="79"/>
      <c r="P146" s="79"/>
      <c r="Q146" s="79"/>
      <c r="R146" s="30" t="s">
        <v>736</v>
      </c>
      <c r="S146" s="78" t="s">
        <v>739</v>
      </c>
      <c r="T146" s="78" t="s">
        <v>467</v>
      </c>
      <c r="U146" s="79" t="s">
        <v>1517</v>
      </c>
      <c r="V146" s="30">
        <f>VLOOKUP(S146,'Plan de acci�n consolidado 2025'!$G$4:$R$484,12,0)</f>
        <v>30</v>
      </c>
      <c r="W146" s="145">
        <f t="shared" ref="W146:W149" si="38">+(V146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0.36585365853658536</v>
      </c>
      <c r="X146" s="30">
        <f>VLOOKUP(S146,'Plan de acci�n consolidado 2025'!$G$4:$AC$462,23,0)</f>
        <v>100</v>
      </c>
      <c r="Y146" s="30">
        <f t="shared" si="33"/>
        <v>0.36585365853658536</v>
      </c>
    </row>
    <row r="147" spans="1:25" x14ac:dyDescent="0.25">
      <c r="A147" s="78" t="s">
        <v>741</v>
      </c>
      <c r="B147" s="78" t="s">
        <v>467</v>
      </c>
      <c r="C147" s="79" t="s">
        <v>1517</v>
      </c>
      <c r="D147" s="79" t="s">
        <v>1521</v>
      </c>
      <c r="E147" s="79" t="s">
        <v>614</v>
      </c>
      <c r="F147" s="79"/>
      <c r="G147" s="79" t="s">
        <v>19</v>
      </c>
      <c r="H147" s="79" t="s">
        <v>206</v>
      </c>
      <c r="I147" s="79">
        <v>70</v>
      </c>
      <c r="J147" s="79" t="s">
        <v>493</v>
      </c>
      <c r="K147" s="159" t="s">
        <v>2752</v>
      </c>
      <c r="L147" s="159" t="s">
        <v>2789</v>
      </c>
      <c r="M147" s="79" t="s">
        <v>736</v>
      </c>
      <c r="N147" s="79"/>
      <c r="O147" s="79"/>
      <c r="P147" s="79"/>
      <c r="Q147" s="79"/>
      <c r="R147" s="30" t="s">
        <v>736</v>
      </c>
      <c r="S147" s="78" t="s">
        <v>741</v>
      </c>
      <c r="T147" s="78" t="s">
        <v>467</v>
      </c>
      <c r="U147" s="79" t="s">
        <v>1517</v>
      </c>
      <c r="V147" s="30">
        <f>VLOOKUP(S147,'Plan de acci�n consolidado 2025'!$G$4:$R$484,12,0)</f>
        <v>30</v>
      </c>
      <c r="W147" s="145">
        <f t="shared" si="38"/>
        <v>0.36585365853658536</v>
      </c>
      <c r="X147" s="30">
        <f>VLOOKUP(S147,'Plan de acci�n consolidado 2025'!$G$4:$AC$462,23,0)</f>
        <v>100</v>
      </c>
      <c r="Y147" s="30">
        <f t="shared" si="33"/>
        <v>0.36585365853658536</v>
      </c>
    </row>
    <row r="148" spans="1:25" x14ac:dyDescent="0.25">
      <c r="A148" s="78" t="s">
        <v>743</v>
      </c>
      <c r="B148" s="78" t="s">
        <v>467</v>
      </c>
      <c r="C148" s="79" t="s">
        <v>1517</v>
      </c>
      <c r="D148" s="79" t="s">
        <v>1521</v>
      </c>
      <c r="E148" s="79" t="s">
        <v>614</v>
      </c>
      <c r="F148" s="79"/>
      <c r="G148" s="79" t="s">
        <v>19</v>
      </c>
      <c r="H148" s="79" t="s">
        <v>207</v>
      </c>
      <c r="I148" s="79">
        <v>70</v>
      </c>
      <c r="J148" s="79" t="s">
        <v>493</v>
      </c>
      <c r="K148" s="159" t="s">
        <v>2752</v>
      </c>
      <c r="L148" s="159" t="s">
        <v>2759</v>
      </c>
      <c r="M148" s="79" t="s">
        <v>736</v>
      </c>
      <c r="N148" s="79"/>
      <c r="O148" s="79"/>
      <c r="P148" s="79"/>
      <c r="Q148" s="79"/>
      <c r="R148" s="30" t="s">
        <v>736</v>
      </c>
      <c r="S148" s="78" t="s">
        <v>743</v>
      </c>
      <c r="T148" s="78" t="s">
        <v>467</v>
      </c>
      <c r="U148" s="79" t="s">
        <v>1517</v>
      </c>
      <c r="V148" s="30">
        <f>VLOOKUP(S148,'Plan de acci�n consolidado 2025'!$G$4:$R$484,12,0)</f>
        <v>20</v>
      </c>
      <c r="W148" s="145">
        <f t="shared" si="38"/>
        <v>0.24390243902439024</v>
      </c>
      <c r="X148" s="30">
        <f>VLOOKUP(S148,'Plan de acci�n consolidado 2025'!$G$4:$AC$462,23,0)</f>
        <v>94</v>
      </c>
      <c r="Y148" s="30">
        <f t="shared" si="33"/>
        <v>0.22926829268292681</v>
      </c>
    </row>
    <row r="149" spans="1:25" x14ac:dyDescent="0.25">
      <c r="A149" s="78" t="s">
        <v>745</v>
      </c>
      <c r="B149" s="78" t="s">
        <v>467</v>
      </c>
      <c r="C149" s="79" t="s">
        <v>1517</v>
      </c>
      <c r="D149" s="79" t="s">
        <v>1521</v>
      </c>
      <c r="E149" s="79" t="s">
        <v>614</v>
      </c>
      <c r="F149" s="79"/>
      <c r="G149" s="79" t="s">
        <v>19</v>
      </c>
      <c r="H149" s="79" t="s">
        <v>208</v>
      </c>
      <c r="I149" s="79">
        <v>70</v>
      </c>
      <c r="J149" s="79" t="s">
        <v>493</v>
      </c>
      <c r="K149" s="159" t="s">
        <v>2803</v>
      </c>
      <c r="L149" s="159" t="s">
        <v>2759</v>
      </c>
      <c r="M149" s="79" t="s">
        <v>736</v>
      </c>
      <c r="N149" s="79"/>
      <c r="O149" s="79"/>
      <c r="P149" s="79"/>
      <c r="Q149" s="79"/>
      <c r="R149" s="30" t="s">
        <v>736</v>
      </c>
      <c r="S149" s="78" t="s">
        <v>745</v>
      </c>
      <c r="T149" s="78" t="s">
        <v>467</v>
      </c>
      <c r="U149" s="79" t="s">
        <v>1517</v>
      </c>
      <c r="V149" s="30">
        <f>VLOOKUP(S149,'Plan de acci�n consolidado 2025'!$G$4:$R$484,12,0)</f>
        <v>20</v>
      </c>
      <c r="W149" s="145">
        <f t="shared" si="38"/>
        <v>0.24390243902439024</v>
      </c>
      <c r="X149" s="30">
        <f>VLOOKUP(S149,'Plan de acci�n consolidado 2025'!$G$4:$AC$462,23,0)</f>
        <v>98</v>
      </c>
      <c r="Y149" s="30">
        <f t="shared" si="33"/>
        <v>0.23902439024390243</v>
      </c>
    </row>
    <row r="150" spans="1:25" x14ac:dyDescent="0.25">
      <c r="A150" s="78" t="s">
        <v>746</v>
      </c>
      <c r="B150" s="78" t="s">
        <v>460</v>
      </c>
      <c r="C150" s="79" t="s">
        <v>1527</v>
      </c>
      <c r="D150" s="79" t="s">
        <v>1526</v>
      </c>
      <c r="E150" s="79" t="s">
        <v>747</v>
      </c>
      <c r="F150" s="79" t="s">
        <v>12</v>
      </c>
      <c r="G150" s="79" t="s">
        <v>19</v>
      </c>
      <c r="H150" s="79" t="s">
        <v>129</v>
      </c>
      <c r="I150" s="79">
        <v>2</v>
      </c>
      <c r="J150" s="79" t="s">
        <v>465</v>
      </c>
      <c r="K150" s="159" t="s">
        <v>2757</v>
      </c>
      <c r="L150" s="159" t="s">
        <v>2804</v>
      </c>
      <c r="M150" s="79" t="s">
        <v>749</v>
      </c>
      <c r="N150" s="79" t="s">
        <v>1390</v>
      </c>
      <c r="O150" s="79" t="s">
        <v>1391</v>
      </c>
      <c r="P150" s="79" t="s">
        <v>1551</v>
      </c>
      <c r="Q150" s="79" t="s">
        <v>1487</v>
      </c>
      <c r="R150" s="30" t="s">
        <v>736</v>
      </c>
      <c r="S150" s="78" t="s">
        <v>746</v>
      </c>
      <c r="T150" s="78" t="s">
        <v>460</v>
      </c>
      <c r="U150" s="79" t="s">
        <v>1527</v>
      </c>
      <c r="V150" s="30">
        <f>VLOOKUP(S150,'Plan de acci�n consolidado 2025'!$G$4:$R$462,12,0)</f>
        <v>5</v>
      </c>
      <c r="W150" s="30">
        <f>+(V150*100)/($V$150+$V$168+$V$174+$V$177+$V$183+$V$190+$V$199+$V$336+$V$342+$V$430+$V$463)</f>
        <v>2.6315789473684212</v>
      </c>
      <c r="X150" s="30">
        <f>VLOOKUP(S150,'Plan de acci�n consolidado 2025'!$G$4:$AC$462,23,0)</f>
        <v>100</v>
      </c>
      <c r="Y150" s="30">
        <f t="shared" si="33"/>
        <v>2.6315789473684212</v>
      </c>
    </row>
    <row r="151" spans="1:25" x14ac:dyDescent="0.25">
      <c r="A151" s="78" t="s">
        <v>750</v>
      </c>
      <c r="B151" s="78" t="s">
        <v>467</v>
      </c>
      <c r="C151" s="79" t="s">
        <v>1527</v>
      </c>
      <c r="D151" s="79" t="s">
        <v>1526</v>
      </c>
      <c r="E151" s="79" t="s">
        <v>747</v>
      </c>
      <c r="F151" s="79"/>
      <c r="G151" s="79" t="s">
        <v>19</v>
      </c>
      <c r="H151" s="79" t="s">
        <v>130</v>
      </c>
      <c r="I151" s="79">
        <v>2</v>
      </c>
      <c r="J151" s="79" t="s">
        <v>465</v>
      </c>
      <c r="K151" s="159" t="s">
        <v>2757</v>
      </c>
      <c r="L151" s="159" t="s">
        <v>2781</v>
      </c>
      <c r="M151" s="79" t="s">
        <v>736</v>
      </c>
      <c r="N151" s="79"/>
      <c r="O151" s="79"/>
      <c r="P151" s="79"/>
      <c r="Q151" s="79"/>
      <c r="R151" s="30" t="s">
        <v>736</v>
      </c>
      <c r="S151" s="78" t="s">
        <v>750</v>
      </c>
      <c r="T151" s="78" t="s">
        <v>467</v>
      </c>
      <c r="U151" s="79" t="s">
        <v>1527</v>
      </c>
      <c r="V151" s="30">
        <f>VLOOKUP(S151,'Plan de acci�n consolidado 2025'!$G$4:$R$462,12,0)</f>
        <v>30</v>
      </c>
      <c r="W151" s="30">
        <f>+(V151*100)/($V$151+$V$153+$V$154+$V$155+$V$169+$V$170+$V$171+$V$172+$V$173+$V$175+$V$176+$V$178+$V$179+$V$180+$V$181+$V$182+$V$184+$V$185+$V$186+$V$187+$V$188+$V$189+$V$191+$V$192+$V$193+$V$194+$V$200+$V$201+$V$337+$V$339+$V$341+$V$343+$V$344+$V$431+$V$432+$V$433+$V$434+$V$464+$V$465)</f>
        <v>2.7272727272727271</v>
      </c>
      <c r="X151" s="30">
        <f>VLOOKUP(S151,'Plan de acci�n consolidado 2025'!$G$4:$AC$462,23,0)</f>
        <v>100</v>
      </c>
      <c r="Y151" s="30">
        <f t="shared" si="33"/>
        <v>2.7272727272727271</v>
      </c>
    </row>
    <row r="152" spans="1:25" x14ac:dyDescent="0.25">
      <c r="A152" s="78" t="s">
        <v>752</v>
      </c>
      <c r="B152" s="78" t="s">
        <v>1847</v>
      </c>
      <c r="C152" s="79" t="s">
        <v>1527</v>
      </c>
      <c r="D152" s="79" t="s">
        <v>1526</v>
      </c>
      <c r="E152" s="79" t="s">
        <v>747</v>
      </c>
      <c r="F152" s="79"/>
      <c r="G152" s="79" t="s">
        <v>19</v>
      </c>
      <c r="H152" s="79" t="s">
        <v>131</v>
      </c>
      <c r="I152" s="79">
        <v>2</v>
      </c>
      <c r="J152" s="79" t="s">
        <v>465</v>
      </c>
      <c r="K152" s="159" t="s">
        <v>2788</v>
      </c>
      <c r="L152" s="159" t="s">
        <v>2805</v>
      </c>
      <c r="M152" s="79" t="s">
        <v>586</v>
      </c>
      <c r="N152" s="79"/>
      <c r="O152" s="79"/>
      <c r="P152" s="79"/>
      <c r="Q152" s="79"/>
      <c r="R152" s="30" t="s">
        <v>736</v>
      </c>
      <c r="S152" s="78" t="s">
        <v>752</v>
      </c>
      <c r="T152" s="78" t="s">
        <v>1847</v>
      </c>
      <c r="U152" s="79" t="s">
        <v>1527</v>
      </c>
      <c r="V152" s="30">
        <f>VLOOKUP(S152,'Plan de acci�n consolidado 2025'!$G$4:$R$462,12,0)</f>
        <v>0</v>
      </c>
      <c r="W152" s="30">
        <f t="shared" ref="W152" si="39">+(V152*100)/1100</f>
        <v>0</v>
      </c>
      <c r="X152" s="30">
        <f>VLOOKUP(S152,'Plan de acci�n consolidado 2025'!$G$4:$AC$462,23,0)</f>
        <v>100</v>
      </c>
      <c r="Y152" s="30">
        <f t="shared" si="33"/>
        <v>0</v>
      </c>
    </row>
    <row r="153" spans="1:25" x14ac:dyDescent="0.25">
      <c r="A153" s="78" t="s">
        <v>754</v>
      </c>
      <c r="B153" s="78" t="s">
        <v>467</v>
      </c>
      <c r="C153" s="79" t="s">
        <v>1527</v>
      </c>
      <c r="D153" s="79" t="s">
        <v>1526</v>
      </c>
      <c r="E153" s="79" t="s">
        <v>747</v>
      </c>
      <c r="F153" s="79"/>
      <c r="G153" s="79" t="s">
        <v>19</v>
      </c>
      <c r="H153" s="79" t="s">
        <v>132</v>
      </c>
      <c r="I153" s="79">
        <v>2</v>
      </c>
      <c r="J153" s="79" t="s">
        <v>465</v>
      </c>
      <c r="K153" s="159" t="s">
        <v>2790</v>
      </c>
      <c r="L153" s="159" t="s">
        <v>2770</v>
      </c>
      <c r="M153" s="79" t="s">
        <v>736</v>
      </c>
      <c r="N153" s="79"/>
      <c r="O153" s="79"/>
      <c r="P153" s="79"/>
      <c r="Q153" s="79"/>
      <c r="R153" s="30" t="s">
        <v>736</v>
      </c>
      <c r="S153" s="78" t="s">
        <v>754</v>
      </c>
      <c r="T153" s="78" t="s">
        <v>467</v>
      </c>
      <c r="U153" s="79" t="s">
        <v>1527</v>
      </c>
      <c r="V153" s="30">
        <f>VLOOKUP(S153,'Plan de acci�n consolidado 2025'!$G$4:$R$462,12,0)</f>
        <v>20</v>
      </c>
      <c r="W153" s="30">
        <f>+(V153*100)/($V$151+$V$153+$V$154+$V$155+$V$169+$V$170+$V$171+$V$172+$V$173+$V$175+$V$176+$V$178+$V$179+$V$180+$V$181+$V$182+$V$184+$V$185+$V$186+$V$187+$V$188+$V$189+$V$191+$V$192+$V$193+$V$194+$V$200+$V$201+$V$337+$V$339+$V$341+$V$343+$V$344+$V$431+$V$432+$V$433+$V$434+$V$464+$V$465)</f>
        <v>1.8181818181818181</v>
      </c>
      <c r="X153" s="30">
        <f>VLOOKUP(S153,'Plan de acci�n consolidado 2025'!$G$4:$AC$462,23,0)</f>
        <v>100</v>
      </c>
      <c r="Y153" s="30">
        <f t="shared" si="33"/>
        <v>1.8181818181818181</v>
      </c>
    </row>
    <row r="154" spans="1:25" x14ac:dyDescent="0.25">
      <c r="A154" s="78" t="s">
        <v>756</v>
      </c>
      <c r="B154" s="78" t="s">
        <v>467</v>
      </c>
      <c r="C154" s="79" t="s">
        <v>1527</v>
      </c>
      <c r="D154" s="79" t="s">
        <v>1526</v>
      </c>
      <c r="E154" s="79" t="s">
        <v>747</v>
      </c>
      <c r="F154" s="79"/>
      <c r="G154" s="79" t="s">
        <v>19</v>
      </c>
      <c r="H154" s="79" t="s">
        <v>133</v>
      </c>
      <c r="I154" s="79">
        <v>2</v>
      </c>
      <c r="J154" s="79" t="s">
        <v>465</v>
      </c>
      <c r="K154" s="159" t="s">
        <v>2806</v>
      </c>
      <c r="L154" s="159" t="s">
        <v>2807</v>
      </c>
      <c r="M154" s="79" t="s">
        <v>758</v>
      </c>
      <c r="N154" s="79"/>
      <c r="O154" s="79"/>
      <c r="P154" s="79"/>
      <c r="Q154" s="79"/>
      <c r="R154" s="30" t="s">
        <v>736</v>
      </c>
      <c r="S154" s="78" t="s">
        <v>756</v>
      </c>
      <c r="T154" s="78" t="s">
        <v>467</v>
      </c>
      <c r="U154" s="79" t="s">
        <v>1527</v>
      </c>
      <c r="V154" s="30">
        <f>VLOOKUP(S154,'Plan de acci�n consolidado 2025'!$G$4:$R$462,12,0)</f>
        <v>20</v>
      </c>
      <c r="W154" s="30">
        <f>+(V154*100)/($V$151+$V$153+$V$154+$V$155+$V$169+$V$170+$V$171+$V$172+$V$173+$V$175+$V$176+$V$178+$V$179+$V$180+$V$181+$V$182+$V$184+$V$185+$V$186+$V$187+$V$188+$V$189+$V$191+$V$192+$V$193+$V$194+$V$200+$V$201+$V$337+$V$339+$V$341+$V$343+$V$344+$V$431+$V$432+$V$433+$V$434+$V$464+$V$465)</f>
        <v>1.8181818181818181</v>
      </c>
      <c r="X154" s="30">
        <f>VLOOKUP(S154,'Plan de acci�n consolidado 2025'!$G$4:$AC$462,23,0)</f>
        <v>100</v>
      </c>
      <c r="Y154" s="30">
        <f t="shared" si="33"/>
        <v>1.8181818181818181</v>
      </c>
    </row>
    <row r="155" spans="1:25" x14ac:dyDescent="0.25">
      <c r="A155" s="78" t="s">
        <v>759</v>
      </c>
      <c r="B155" s="78" t="s">
        <v>467</v>
      </c>
      <c r="C155" s="79" t="s">
        <v>1527</v>
      </c>
      <c r="D155" s="79" t="s">
        <v>1526</v>
      </c>
      <c r="E155" s="79" t="s">
        <v>747</v>
      </c>
      <c r="F155" s="79"/>
      <c r="G155" s="79" t="s">
        <v>19</v>
      </c>
      <c r="H155" s="79" t="s">
        <v>134</v>
      </c>
      <c r="I155" s="79">
        <v>2</v>
      </c>
      <c r="J155" s="79" t="s">
        <v>465</v>
      </c>
      <c r="K155" s="159" t="s">
        <v>2808</v>
      </c>
      <c r="L155" s="159" t="s">
        <v>2804</v>
      </c>
      <c r="M155" s="79" t="s">
        <v>761</v>
      </c>
      <c r="N155" s="79"/>
      <c r="O155" s="79"/>
      <c r="P155" s="79"/>
      <c r="Q155" s="79"/>
      <c r="R155" s="30" t="s">
        <v>736</v>
      </c>
      <c r="S155" s="78" t="s">
        <v>759</v>
      </c>
      <c r="T155" s="78" t="s">
        <v>467</v>
      </c>
      <c r="U155" s="79" t="s">
        <v>1527</v>
      </c>
      <c r="V155" s="30">
        <f>VLOOKUP(S155,'Plan de acci�n consolidado 2025'!$G$4:$R$462,12,0)</f>
        <v>30</v>
      </c>
      <c r="W155" s="30">
        <f>+(V155*100)/($V$151+$V$153+$V$154+$V$155+$V$169+$V$170+$V$171+$V$172+$V$173+$V$175+$V$176+$V$178+$V$179+$V$180+$V$181+$V$182+$V$184+$V$185+$V$186+$V$187+$V$188+$V$189+$V$191+$V$192+$V$193+$V$194+$V$200+$V$201+$V$337+$V$339+$V$341+$V$343+$V$344+$V$431+$V$432+$V$433+$V$434+$V$464+$V$465)</f>
        <v>2.7272727272727271</v>
      </c>
      <c r="X155" s="30">
        <f>VLOOKUP(S155,'Plan de acci�n consolidado 2025'!$G$4:$AC$462,23,0)</f>
        <v>100</v>
      </c>
      <c r="Y155" s="30">
        <f t="shared" si="33"/>
        <v>2.7272727272727271</v>
      </c>
    </row>
    <row r="156" spans="1:25" x14ac:dyDescent="0.25">
      <c r="A156" s="78" t="s">
        <v>763</v>
      </c>
      <c r="B156" s="78" t="s">
        <v>460</v>
      </c>
      <c r="C156" s="79" t="s">
        <v>1517</v>
      </c>
      <c r="D156" s="79" t="s">
        <v>1528</v>
      </c>
      <c r="E156" s="79" t="s">
        <v>1437</v>
      </c>
      <c r="F156" s="79" t="s">
        <v>12</v>
      </c>
      <c r="G156" s="79" t="s">
        <v>19</v>
      </c>
      <c r="H156" s="79" t="s">
        <v>433</v>
      </c>
      <c r="I156" s="79">
        <v>1</v>
      </c>
      <c r="J156" s="79" t="s">
        <v>465</v>
      </c>
      <c r="K156" s="159" t="s">
        <v>2769</v>
      </c>
      <c r="L156" s="159" t="s">
        <v>2809</v>
      </c>
      <c r="M156" s="79" t="s">
        <v>765</v>
      </c>
      <c r="N156" s="79" t="s">
        <v>1390</v>
      </c>
      <c r="O156" s="79" t="s">
        <v>1391</v>
      </c>
      <c r="P156" s="79">
        <v>0</v>
      </c>
      <c r="Q156" s="79" t="s">
        <v>1487</v>
      </c>
      <c r="R156" s="30" t="s">
        <v>762</v>
      </c>
      <c r="S156" s="78" t="s">
        <v>763</v>
      </c>
      <c r="T156" s="78" t="s">
        <v>460</v>
      </c>
      <c r="U156" s="79" t="s">
        <v>1517</v>
      </c>
      <c r="V156" s="30">
        <f>VLOOKUP(S156,'Plan de acci�n consolidado 2025'!$G$4:$R$484,12,0)</f>
        <v>100</v>
      </c>
      <c r="W156" s="143">
        <f>(V156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4.4843049327354256</v>
      </c>
      <c r="X156" s="30">
        <f>VLOOKUP(S156,'Plan de acci�n consolidado 2025'!$G$4:$AC$462,23,0)</f>
        <v>0</v>
      </c>
      <c r="Y156" s="30">
        <f t="shared" si="33"/>
        <v>0</v>
      </c>
    </row>
    <row r="157" spans="1:25" x14ac:dyDescent="0.25">
      <c r="A157" s="78" t="s">
        <v>766</v>
      </c>
      <c r="B157" s="78" t="s">
        <v>467</v>
      </c>
      <c r="C157" s="79" t="s">
        <v>1517</v>
      </c>
      <c r="D157" s="79" t="s">
        <v>1528</v>
      </c>
      <c r="E157" s="79" t="s">
        <v>1437</v>
      </c>
      <c r="F157" s="79"/>
      <c r="G157" s="79" t="s">
        <v>19</v>
      </c>
      <c r="H157" s="79" t="s">
        <v>434</v>
      </c>
      <c r="I157" s="79">
        <v>1</v>
      </c>
      <c r="J157" s="79" t="s">
        <v>465</v>
      </c>
      <c r="K157" s="159" t="s">
        <v>2769</v>
      </c>
      <c r="L157" s="159" t="s">
        <v>2756</v>
      </c>
      <c r="M157" s="79" t="s">
        <v>762</v>
      </c>
      <c r="N157" s="79"/>
      <c r="O157" s="79"/>
      <c r="P157" s="79"/>
      <c r="Q157" s="79"/>
      <c r="R157" s="30" t="s">
        <v>762</v>
      </c>
      <c r="S157" s="78" t="s">
        <v>766</v>
      </c>
      <c r="T157" s="78" t="s">
        <v>467</v>
      </c>
      <c r="U157" s="79" t="s">
        <v>1517</v>
      </c>
      <c r="V157" s="30">
        <f>VLOOKUP(S157,'Plan de acci�n consolidado 2025'!$G$4:$R$484,12,0)</f>
        <v>100</v>
      </c>
      <c r="W157" s="145">
        <f>+(V157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1.2195121951219512</v>
      </c>
      <c r="X157" s="30">
        <f>VLOOKUP(S157,'Plan de acci�n consolidado 2025'!$G$4:$AC$462,23,0)</f>
        <v>100</v>
      </c>
      <c r="Y157" s="30">
        <f t="shared" si="33"/>
        <v>1.2195121951219512</v>
      </c>
    </row>
    <row r="158" spans="1:25" x14ac:dyDescent="0.25">
      <c r="A158" s="78" t="s">
        <v>768</v>
      </c>
      <c r="B158" s="78" t="s">
        <v>1847</v>
      </c>
      <c r="C158" s="79" t="s">
        <v>1517</v>
      </c>
      <c r="D158" s="79" t="s">
        <v>1528</v>
      </c>
      <c r="E158" s="79" t="s">
        <v>1437</v>
      </c>
      <c r="F158" s="79"/>
      <c r="G158" s="79" t="s">
        <v>19</v>
      </c>
      <c r="H158" s="79" t="s">
        <v>435</v>
      </c>
      <c r="I158" s="79">
        <v>1</v>
      </c>
      <c r="J158" s="79" t="s">
        <v>465</v>
      </c>
      <c r="K158" s="159" t="s">
        <v>2766</v>
      </c>
      <c r="L158" s="159" t="s">
        <v>2770</v>
      </c>
      <c r="M158" s="79" t="s">
        <v>586</v>
      </c>
      <c r="N158" s="79"/>
      <c r="O158" s="79"/>
      <c r="P158" s="79"/>
      <c r="Q158" s="79"/>
      <c r="R158" s="30" t="s">
        <v>762</v>
      </c>
      <c r="S158" s="78" t="s">
        <v>768</v>
      </c>
      <c r="T158" s="78" t="s">
        <v>1847</v>
      </c>
      <c r="U158" s="79" t="s">
        <v>1517</v>
      </c>
      <c r="V158" s="30">
        <f>VLOOKUP(S158,'Plan de acci�n consolidado 2025'!$G$4:$R$462,12,0)</f>
        <v>0</v>
      </c>
      <c r="W158" s="30">
        <f>+V158</f>
        <v>0</v>
      </c>
      <c r="X158" s="30">
        <f>VLOOKUP(S158,'Plan de acci�n consolidado 2025'!$G$4:$AC$462,23,0)</f>
        <v>100</v>
      </c>
      <c r="Y158" s="30">
        <f t="shared" si="33"/>
        <v>0</v>
      </c>
    </row>
    <row r="159" spans="1:25" x14ac:dyDescent="0.25">
      <c r="A159" s="78" t="s">
        <v>770</v>
      </c>
      <c r="B159" s="78" t="s">
        <v>1847</v>
      </c>
      <c r="C159" s="79" t="s">
        <v>1517</v>
      </c>
      <c r="D159" s="79" t="s">
        <v>1528</v>
      </c>
      <c r="E159" s="79" t="s">
        <v>1437</v>
      </c>
      <c r="F159" s="79"/>
      <c r="G159" s="79" t="s">
        <v>19</v>
      </c>
      <c r="H159" s="79" t="s">
        <v>436</v>
      </c>
      <c r="I159" s="79">
        <v>1</v>
      </c>
      <c r="J159" s="79" t="s">
        <v>493</v>
      </c>
      <c r="K159" s="159" t="s">
        <v>2760</v>
      </c>
      <c r="L159" s="159" t="s">
        <v>2809</v>
      </c>
      <c r="M159" s="79" t="s">
        <v>586</v>
      </c>
      <c r="N159" s="79"/>
      <c r="O159" s="79"/>
      <c r="P159" s="79"/>
      <c r="Q159" s="79"/>
      <c r="R159" s="30" t="s">
        <v>762</v>
      </c>
      <c r="S159" s="78" t="s">
        <v>770</v>
      </c>
      <c r="T159" s="78" t="s">
        <v>1847</v>
      </c>
      <c r="U159" s="79" t="s">
        <v>1517</v>
      </c>
      <c r="V159" s="30">
        <f>VLOOKUP(S159,'Plan de acci�n consolidado 2025'!$G$4:$R$462,12,0)</f>
        <v>0</v>
      </c>
      <c r="W159" s="30">
        <f>+V159</f>
        <v>0</v>
      </c>
      <c r="X159" s="30">
        <f>VLOOKUP(S159,'Plan de acci�n consolidado 2025'!$G$4:$AC$462,23,0)</f>
        <v>0</v>
      </c>
      <c r="Y159" s="30">
        <f t="shared" si="33"/>
        <v>0</v>
      </c>
    </row>
    <row r="160" spans="1:25" x14ac:dyDescent="0.25">
      <c r="A160" s="78" t="s">
        <v>773</v>
      </c>
      <c r="B160" s="78" t="s">
        <v>460</v>
      </c>
      <c r="C160" s="79" t="s">
        <v>1517</v>
      </c>
      <c r="D160" s="79" t="s">
        <v>1528</v>
      </c>
      <c r="E160" s="79" t="s">
        <v>1437</v>
      </c>
      <c r="F160" s="79" t="s">
        <v>59</v>
      </c>
      <c r="G160" s="79" t="s">
        <v>19</v>
      </c>
      <c r="H160" s="79" t="s">
        <v>425</v>
      </c>
      <c r="I160" s="79">
        <v>100</v>
      </c>
      <c r="J160" s="79" t="s">
        <v>493</v>
      </c>
      <c r="K160" s="159" t="s">
        <v>2810</v>
      </c>
      <c r="L160" s="159" t="s">
        <v>2811</v>
      </c>
      <c r="M160" s="79" t="s">
        <v>772</v>
      </c>
      <c r="N160" s="79" t="s">
        <v>1731</v>
      </c>
      <c r="O160" s="79" t="s">
        <v>1389</v>
      </c>
      <c r="P160" s="79">
        <v>0</v>
      </c>
      <c r="Q160" s="79" t="s">
        <v>1487</v>
      </c>
      <c r="R160" s="30" t="s">
        <v>772</v>
      </c>
      <c r="S160" s="78" t="s">
        <v>773</v>
      </c>
      <c r="T160" s="78" t="s">
        <v>460</v>
      </c>
      <c r="U160" s="79" t="s">
        <v>1517</v>
      </c>
      <c r="V160" s="30">
        <f>VLOOKUP(S160,'Plan de acci�n consolidado 2025'!$G$4:$R$484,12,0)</f>
        <v>100</v>
      </c>
      <c r="W160" s="143">
        <f>(V160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4.4843049327354256</v>
      </c>
      <c r="X160" s="30">
        <f>VLOOKUP(S160,'Plan de acci�n consolidado 2025'!$G$4:$AC$462,23,0)</f>
        <v>100</v>
      </c>
      <c r="Y160" s="30">
        <f t="shared" si="33"/>
        <v>4.4843049327354256</v>
      </c>
    </row>
    <row r="161" spans="1:25" x14ac:dyDescent="0.25">
      <c r="A161" s="78" t="s">
        <v>775</v>
      </c>
      <c r="B161" s="78" t="s">
        <v>467</v>
      </c>
      <c r="C161" s="79" t="s">
        <v>1517</v>
      </c>
      <c r="D161" s="79" t="s">
        <v>1528</v>
      </c>
      <c r="E161" s="79" t="s">
        <v>1437</v>
      </c>
      <c r="F161" s="79"/>
      <c r="G161" s="79" t="s">
        <v>19</v>
      </c>
      <c r="H161" s="79" t="s">
        <v>426</v>
      </c>
      <c r="I161" s="79">
        <v>1</v>
      </c>
      <c r="J161" s="79" t="s">
        <v>465</v>
      </c>
      <c r="K161" s="159" t="s">
        <v>2810</v>
      </c>
      <c r="L161" s="159" t="s">
        <v>2756</v>
      </c>
      <c r="M161" s="79" t="s">
        <v>772</v>
      </c>
      <c r="N161" s="79"/>
      <c r="O161" s="79"/>
      <c r="P161" s="79"/>
      <c r="Q161" s="79"/>
      <c r="R161" s="30" t="s">
        <v>772</v>
      </c>
      <c r="S161" s="78" t="s">
        <v>775</v>
      </c>
      <c r="T161" s="78" t="s">
        <v>467</v>
      </c>
      <c r="U161" s="79" t="s">
        <v>1517</v>
      </c>
      <c r="V161" s="30">
        <f>VLOOKUP(S161,'Plan de acci�n consolidado 2025'!$G$4:$R$484,12,0)</f>
        <v>15</v>
      </c>
      <c r="W161" s="145">
        <f t="shared" ref="W161:W167" si="40">+(V161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0.18292682926829268</v>
      </c>
      <c r="X161" s="30">
        <f>VLOOKUP(S161,'Plan de acci�n consolidado 2025'!$G$4:$AC$462,23,0)</f>
        <v>100</v>
      </c>
      <c r="Y161" s="30">
        <f t="shared" si="33"/>
        <v>0.18292682926829268</v>
      </c>
    </row>
    <row r="162" spans="1:25" x14ac:dyDescent="0.25">
      <c r="A162" s="78" t="s">
        <v>777</v>
      </c>
      <c r="B162" s="78" t="s">
        <v>467</v>
      </c>
      <c r="C162" s="79" t="s">
        <v>1517</v>
      </c>
      <c r="D162" s="79" t="s">
        <v>1528</v>
      </c>
      <c r="E162" s="79" t="s">
        <v>1437</v>
      </c>
      <c r="F162" s="79"/>
      <c r="G162" s="79" t="s">
        <v>19</v>
      </c>
      <c r="H162" s="79" t="s">
        <v>427</v>
      </c>
      <c r="I162" s="79">
        <v>1</v>
      </c>
      <c r="J162" s="79" t="s">
        <v>465</v>
      </c>
      <c r="K162" s="159" t="s">
        <v>2812</v>
      </c>
      <c r="L162" s="159" t="s">
        <v>2813</v>
      </c>
      <c r="M162" s="79" t="s">
        <v>772</v>
      </c>
      <c r="N162" s="79"/>
      <c r="O162" s="79"/>
      <c r="P162" s="79"/>
      <c r="Q162" s="79"/>
      <c r="R162" s="30" t="s">
        <v>772</v>
      </c>
      <c r="S162" s="78" t="s">
        <v>777</v>
      </c>
      <c r="T162" s="78" t="s">
        <v>467</v>
      </c>
      <c r="U162" s="79" t="s">
        <v>1517</v>
      </c>
      <c r="V162" s="30">
        <f>VLOOKUP(S162,'Plan de acci�n consolidado 2025'!$G$4:$R$484,12,0)</f>
        <v>10</v>
      </c>
      <c r="W162" s="145">
        <f t="shared" si="40"/>
        <v>0.12195121951219512</v>
      </c>
      <c r="X162" s="30">
        <f>VLOOKUP(S162,'Plan de acci�n consolidado 2025'!$G$4:$AC$462,23,0)</f>
        <v>100</v>
      </c>
      <c r="Y162" s="30">
        <f t="shared" si="33"/>
        <v>0.12195121951219512</v>
      </c>
    </row>
    <row r="163" spans="1:25" x14ac:dyDescent="0.25">
      <c r="A163" s="78" t="s">
        <v>779</v>
      </c>
      <c r="B163" s="78" t="s">
        <v>467</v>
      </c>
      <c r="C163" s="79" t="s">
        <v>1517</v>
      </c>
      <c r="D163" s="79" t="s">
        <v>1528</v>
      </c>
      <c r="E163" s="79" t="s">
        <v>1437</v>
      </c>
      <c r="F163" s="79"/>
      <c r="G163" s="79" t="s">
        <v>19</v>
      </c>
      <c r="H163" s="79" t="s">
        <v>428</v>
      </c>
      <c r="I163" s="79">
        <v>1</v>
      </c>
      <c r="J163" s="79" t="s">
        <v>465</v>
      </c>
      <c r="K163" s="159" t="s">
        <v>2812</v>
      </c>
      <c r="L163" s="159" t="s">
        <v>2813</v>
      </c>
      <c r="M163" s="79" t="s">
        <v>772</v>
      </c>
      <c r="N163" s="79"/>
      <c r="O163" s="79"/>
      <c r="P163" s="79"/>
      <c r="Q163" s="79"/>
      <c r="R163" s="30" t="s">
        <v>772</v>
      </c>
      <c r="S163" s="78" t="s">
        <v>779</v>
      </c>
      <c r="T163" s="78" t="s">
        <v>467</v>
      </c>
      <c r="U163" s="79" t="s">
        <v>1517</v>
      </c>
      <c r="V163" s="30">
        <f>VLOOKUP(S163,'Plan de acci�n consolidado 2025'!$G$4:$R$484,12,0)</f>
        <v>10</v>
      </c>
      <c r="W163" s="145">
        <f t="shared" si="40"/>
        <v>0.12195121951219512</v>
      </c>
      <c r="X163" s="30">
        <f>VLOOKUP(S163,'Plan de acci�n consolidado 2025'!$G$4:$AC$462,23,0)</f>
        <v>100</v>
      </c>
      <c r="Y163" s="30">
        <f t="shared" si="33"/>
        <v>0.12195121951219512</v>
      </c>
    </row>
    <row r="164" spans="1:25" x14ac:dyDescent="0.25">
      <c r="A164" s="78" t="s">
        <v>781</v>
      </c>
      <c r="B164" s="78" t="s">
        <v>467</v>
      </c>
      <c r="C164" s="79" t="s">
        <v>1517</v>
      </c>
      <c r="D164" s="79" t="s">
        <v>1528</v>
      </c>
      <c r="E164" s="79" t="s">
        <v>1437</v>
      </c>
      <c r="F164" s="79"/>
      <c r="G164" s="79" t="s">
        <v>19</v>
      </c>
      <c r="H164" s="79" t="s">
        <v>429</v>
      </c>
      <c r="I164" s="79">
        <v>1</v>
      </c>
      <c r="J164" s="79" t="s">
        <v>465</v>
      </c>
      <c r="K164" s="159" t="s">
        <v>2814</v>
      </c>
      <c r="L164" s="159" t="s">
        <v>2815</v>
      </c>
      <c r="M164" s="79" t="s">
        <v>772</v>
      </c>
      <c r="N164" s="79"/>
      <c r="O164" s="79"/>
      <c r="P164" s="79"/>
      <c r="Q164" s="79"/>
      <c r="R164" s="30" t="s">
        <v>772</v>
      </c>
      <c r="S164" s="78" t="s">
        <v>781</v>
      </c>
      <c r="T164" s="78" t="s">
        <v>467</v>
      </c>
      <c r="U164" s="79" t="s">
        <v>1517</v>
      </c>
      <c r="V164" s="30">
        <f>VLOOKUP(S164,'Plan de acci�n consolidado 2025'!$G$4:$R$484,12,0)</f>
        <v>20</v>
      </c>
      <c r="W164" s="145">
        <f t="shared" si="40"/>
        <v>0.24390243902439024</v>
      </c>
      <c r="X164" s="30">
        <f>VLOOKUP(S164,'Plan de acci�n consolidado 2025'!$G$4:$AC$462,23,0)</f>
        <v>100</v>
      </c>
      <c r="Y164" s="30">
        <f t="shared" si="33"/>
        <v>0.24390243902439024</v>
      </c>
    </row>
    <row r="165" spans="1:25" x14ac:dyDescent="0.25">
      <c r="A165" s="78" t="s">
        <v>783</v>
      </c>
      <c r="B165" s="78" t="s">
        <v>467</v>
      </c>
      <c r="C165" s="79" t="s">
        <v>1517</v>
      </c>
      <c r="D165" s="79" t="s">
        <v>1528</v>
      </c>
      <c r="E165" s="79" t="s">
        <v>1437</v>
      </c>
      <c r="F165" s="79"/>
      <c r="G165" s="79" t="s">
        <v>19</v>
      </c>
      <c r="H165" s="79" t="s">
        <v>430</v>
      </c>
      <c r="I165" s="79">
        <v>1</v>
      </c>
      <c r="J165" s="79" t="s">
        <v>465</v>
      </c>
      <c r="K165" s="159" t="s">
        <v>2816</v>
      </c>
      <c r="L165" s="159" t="s">
        <v>2817</v>
      </c>
      <c r="M165" s="79" t="s">
        <v>772</v>
      </c>
      <c r="N165" s="79"/>
      <c r="O165" s="79"/>
      <c r="P165" s="79"/>
      <c r="Q165" s="79"/>
      <c r="R165" s="30" t="s">
        <v>772</v>
      </c>
      <c r="S165" s="78" t="s">
        <v>783</v>
      </c>
      <c r="T165" s="78" t="s">
        <v>467</v>
      </c>
      <c r="U165" s="79" t="s">
        <v>1517</v>
      </c>
      <c r="V165" s="30">
        <f>VLOOKUP(S165,'Plan de acci�n consolidado 2025'!$G$4:$R$484,12,0)</f>
        <v>15</v>
      </c>
      <c r="W165" s="145">
        <f t="shared" si="40"/>
        <v>0.18292682926829268</v>
      </c>
      <c r="X165" s="30">
        <f>VLOOKUP(S165,'Plan de acci�n consolidado 2025'!$G$4:$AC$462,23,0)</f>
        <v>100</v>
      </c>
      <c r="Y165" s="30">
        <f t="shared" si="33"/>
        <v>0.18292682926829268</v>
      </c>
    </row>
    <row r="166" spans="1:25" x14ac:dyDescent="0.25">
      <c r="A166" s="78" t="s">
        <v>785</v>
      </c>
      <c r="B166" s="78" t="s">
        <v>467</v>
      </c>
      <c r="C166" s="79" t="s">
        <v>1517</v>
      </c>
      <c r="D166" s="79" t="s">
        <v>1528</v>
      </c>
      <c r="E166" s="79" t="s">
        <v>1437</v>
      </c>
      <c r="F166" s="79"/>
      <c r="G166" s="79" t="s">
        <v>19</v>
      </c>
      <c r="H166" s="79" t="s">
        <v>431</v>
      </c>
      <c r="I166" s="79">
        <v>1</v>
      </c>
      <c r="J166" s="79" t="s">
        <v>465</v>
      </c>
      <c r="K166" s="159" t="s">
        <v>2758</v>
      </c>
      <c r="L166" s="159" t="s">
        <v>2818</v>
      </c>
      <c r="M166" s="79" t="s">
        <v>772</v>
      </c>
      <c r="N166" s="79"/>
      <c r="O166" s="79"/>
      <c r="P166" s="79"/>
      <c r="Q166" s="79"/>
      <c r="R166" s="30" t="s">
        <v>772</v>
      </c>
      <c r="S166" s="78" t="s">
        <v>785</v>
      </c>
      <c r="T166" s="78" t="s">
        <v>467</v>
      </c>
      <c r="U166" s="79" t="s">
        <v>1517</v>
      </c>
      <c r="V166" s="30">
        <f>VLOOKUP(S166,'Plan de acci�n consolidado 2025'!$G$4:$R$484,12,0)</f>
        <v>10</v>
      </c>
      <c r="W166" s="145">
        <f t="shared" si="40"/>
        <v>0.12195121951219512</v>
      </c>
      <c r="X166" s="30">
        <f>VLOOKUP(S166,'Plan de acci�n consolidado 2025'!$G$4:$AC$462,23,0)</f>
        <v>100</v>
      </c>
      <c r="Y166" s="30">
        <f t="shared" si="33"/>
        <v>0.12195121951219512</v>
      </c>
    </row>
    <row r="167" spans="1:25" x14ac:dyDescent="0.25">
      <c r="A167" s="78" t="s">
        <v>786</v>
      </c>
      <c r="B167" s="78" t="s">
        <v>467</v>
      </c>
      <c r="C167" s="79" t="s">
        <v>1517</v>
      </c>
      <c r="D167" s="79" t="s">
        <v>1528</v>
      </c>
      <c r="E167" s="79" t="s">
        <v>1437</v>
      </c>
      <c r="F167" s="79"/>
      <c r="G167" s="79" t="s">
        <v>19</v>
      </c>
      <c r="H167" s="79" t="s">
        <v>432</v>
      </c>
      <c r="I167" s="79">
        <v>1</v>
      </c>
      <c r="J167" s="79" t="s">
        <v>465</v>
      </c>
      <c r="K167" s="159" t="s">
        <v>2819</v>
      </c>
      <c r="L167" s="159" t="s">
        <v>2811</v>
      </c>
      <c r="M167" s="79" t="s">
        <v>772</v>
      </c>
      <c r="N167" s="79"/>
      <c r="O167" s="79"/>
      <c r="P167" s="79"/>
      <c r="Q167" s="79"/>
      <c r="R167" s="30" t="s">
        <v>772</v>
      </c>
      <c r="S167" s="78" t="s">
        <v>786</v>
      </c>
      <c r="T167" s="78" t="s">
        <v>467</v>
      </c>
      <c r="U167" s="79" t="s">
        <v>1517</v>
      </c>
      <c r="V167" s="30">
        <f>VLOOKUP(S167,'Plan de acci�n consolidado 2025'!$G$4:$R$484,12,0)</f>
        <v>20</v>
      </c>
      <c r="W167" s="145">
        <f t="shared" si="40"/>
        <v>0.24390243902439024</v>
      </c>
      <c r="X167" s="30">
        <f>VLOOKUP(S167,'Plan de acci�n consolidado 2025'!$G$4:$AC$462,23,0)</f>
        <v>100</v>
      </c>
      <c r="Y167" s="30">
        <f t="shared" si="33"/>
        <v>0.24390243902439024</v>
      </c>
    </row>
    <row r="168" spans="1:25" x14ac:dyDescent="0.25">
      <c r="A168" s="78" t="s">
        <v>789</v>
      </c>
      <c r="B168" s="78" t="s">
        <v>460</v>
      </c>
      <c r="C168" s="79" t="s">
        <v>1527</v>
      </c>
      <c r="D168" s="79" t="s">
        <v>1526</v>
      </c>
      <c r="E168" s="79" t="s">
        <v>747</v>
      </c>
      <c r="F168" s="79" t="s">
        <v>12</v>
      </c>
      <c r="G168" s="79" t="s">
        <v>287</v>
      </c>
      <c r="H168" s="79" t="s">
        <v>288</v>
      </c>
      <c r="I168" s="79">
        <v>2</v>
      </c>
      <c r="J168" s="79" t="s">
        <v>465</v>
      </c>
      <c r="K168" s="159" t="s">
        <v>2752</v>
      </c>
      <c r="L168" s="159" t="s">
        <v>2800</v>
      </c>
      <c r="M168" s="79" t="s">
        <v>788</v>
      </c>
      <c r="N168" s="79" t="s">
        <v>1390</v>
      </c>
      <c r="O168" s="79" t="s">
        <v>1391</v>
      </c>
      <c r="P168" s="79">
        <v>0</v>
      </c>
      <c r="Q168" s="79" t="s">
        <v>1487</v>
      </c>
      <c r="R168" s="30" t="s">
        <v>788</v>
      </c>
      <c r="S168" s="78" t="s">
        <v>789</v>
      </c>
      <c r="T168" s="78" t="s">
        <v>460</v>
      </c>
      <c r="U168" s="79" t="s">
        <v>1527</v>
      </c>
      <c r="V168" s="30">
        <f>VLOOKUP(S168,'Plan de acci�n consolidado 2025'!$G$4:$R$462,12,0)</f>
        <v>50</v>
      </c>
      <c r="W168" s="30">
        <f>+(V168*100)/($V$150+$V$168+$V$174+$V$177+$V$183+$V$190+$V$199+$V$336+$V$342+$V$430+$V$463)</f>
        <v>26.315789473684209</v>
      </c>
      <c r="X168" s="30">
        <f>VLOOKUP(S168,'Plan de acci�n consolidado 2025'!$G$4:$AC$462,23,0)</f>
        <v>0</v>
      </c>
      <c r="Y168" s="30">
        <f t="shared" si="33"/>
        <v>0</v>
      </c>
    </row>
    <row r="169" spans="1:25" x14ac:dyDescent="0.25">
      <c r="A169" s="78" t="s">
        <v>791</v>
      </c>
      <c r="B169" s="78" t="s">
        <v>467</v>
      </c>
      <c r="C169" s="79" t="s">
        <v>1527</v>
      </c>
      <c r="D169" s="79" t="s">
        <v>1526</v>
      </c>
      <c r="E169" s="79" t="s">
        <v>747</v>
      </c>
      <c r="F169" s="79"/>
      <c r="G169" s="79" t="s">
        <v>19</v>
      </c>
      <c r="H169" s="79" t="s">
        <v>289</v>
      </c>
      <c r="I169" s="79">
        <v>1</v>
      </c>
      <c r="J169" s="79" t="s">
        <v>465</v>
      </c>
      <c r="K169" s="159" t="s">
        <v>2752</v>
      </c>
      <c r="L169" s="159" t="s">
        <v>2820</v>
      </c>
      <c r="M169" s="79" t="s">
        <v>788</v>
      </c>
      <c r="N169" s="79"/>
      <c r="O169" s="79"/>
      <c r="P169" s="79"/>
      <c r="Q169" s="79"/>
      <c r="R169" s="30" t="s">
        <v>788</v>
      </c>
      <c r="S169" s="78" t="s">
        <v>791</v>
      </c>
      <c r="T169" s="78" t="s">
        <v>467</v>
      </c>
      <c r="U169" s="79" t="s">
        <v>1527</v>
      </c>
      <c r="V169" s="30">
        <f>VLOOKUP(S169,'Plan de acci�n consolidado 2025'!$G$4:$R$462,12,0)</f>
        <v>10</v>
      </c>
      <c r="W169" s="30">
        <f>+(V169*100)/($V$151+$V$153+$V$154+$V$155+$V$169+$V$170+$V$171+$V$172+$V$173+$V$175+$V$176+$V$178+$V$179+$V$180+$V$181+$V$182+$V$184+$V$185+$V$186+$V$187+$V$188+$V$189+$V$191+$V$192+$V$193+$V$194+$V$200+$V$201+$V$337+$V$339+$V$341+$V$343+$V$344+$V$431+$V$432+$V$433+$V$434+$V$464+$V$465)</f>
        <v>0.90909090909090906</v>
      </c>
      <c r="X169" s="30">
        <f>VLOOKUP(S169,'Plan de acci�n consolidado 2025'!$G$4:$AC$462,23,0)</f>
        <v>100</v>
      </c>
      <c r="Y169" s="30">
        <f t="shared" si="33"/>
        <v>0.90909090909090906</v>
      </c>
    </row>
    <row r="170" spans="1:25" x14ac:dyDescent="0.25">
      <c r="A170" s="78" t="s">
        <v>793</v>
      </c>
      <c r="B170" s="78" t="s">
        <v>467</v>
      </c>
      <c r="C170" s="79" t="s">
        <v>1527</v>
      </c>
      <c r="D170" s="79" t="s">
        <v>1526</v>
      </c>
      <c r="E170" s="79" t="s">
        <v>747</v>
      </c>
      <c r="F170" s="79"/>
      <c r="G170" s="79" t="s">
        <v>19</v>
      </c>
      <c r="H170" s="79" t="s">
        <v>290</v>
      </c>
      <c r="I170" s="79">
        <v>1</v>
      </c>
      <c r="J170" s="79" t="s">
        <v>465</v>
      </c>
      <c r="K170" s="159" t="s">
        <v>2821</v>
      </c>
      <c r="L170" s="159" t="s">
        <v>2822</v>
      </c>
      <c r="M170" s="79" t="s">
        <v>788</v>
      </c>
      <c r="N170" s="79"/>
      <c r="O170" s="79"/>
      <c r="P170" s="79"/>
      <c r="Q170" s="79"/>
      <c r="R170" s="30" t="s">
        <v>788</v>
      </c>
      <c r="S170" s="78" t="s">
        <v>793</v>
      </c>
      <c r="T170" s="78" t="s">
        <v>467</v>
      </c>
      <c r="U170" s="79" t="s">
        <v>1527</v>
      </c>
      <c r="V170" s="30">
        <f>VLOOKUP(S170,'Plan de acci�n consolidado 2025'!$G$4:$R$462,12,0)</f>
        <v>30</v>
      </c>
      <c r="W170" s="30">
        <f>+(V170*100)/($V$151+$V$153+$V$154+$V$155+$V$169+$V$170+$V$171+$V$172+$V$173+$V$175+$V$176+$V$178+$V$179+$V$180+$V$181+$V$182+$V$184+$V$185+$V$186+$V$187+$V$188+$V$189+$V$191+$V$192+$V$193+$V$194+$V$200+$V$201+$V$337+$V$339+$V$341+$V$343+$V$344+$V$431+$V$432+$V$433+$V$434+$V$464+$V$465)</f>
        <v>2.7272727272727271</v>
      </c>
      <c r="X170" s="30">
        <f>VLOOKUP(S170,'Plan de acci�n consolidado 2025'!$G$4:$AC$462,23,0)</f>
        <v>100</v>
      </c>
      <c r="Y170" s="30">
        <f t="shared" si="33"/>
        <v>2.7272727272727271</v>
      </c>
    </row>
    <row r="171" spans="1:25" x14ac:dyDescent="0.25">
      <c r="A171" s="78" t="s">
        <v>795</v>
      </c>
      <c r="B171" s="78" t="s">
        <v>467</v>
      </c>
      <c r="C171" s="79" t="s">
        <v>1527</v>
      </c>
      <c r="D171" s="79" t="s">
        <v>1526</v>
      </c>
      <c r="E171" s="79" t="s">
        <v>747</v>
      </c>
      <c r="F171" s="79"/>
      <c r="G171" s="79" t="s">
        <v>19</v>
      </c>
      <c r="H171" s="79" t="s">
        <v>291</v>
      </c>
      <c r="I171" s="79">
        <v>1</v>
      </c>
      <c r="J171" s="79" t="s">
        <v>465</v>
      </c>
      <c r="K171" s="159" t="s">
        <v>2821</v>
      </c>
      <c r="L171" s="159" t="s">
        <v>2822</v>
      </c>
      <c r="M171" s="79" t="s">
        <v>788</v>
      </c>
      <c r="N171" s="79"/>
      <c r="O171" s="79"/>
      <c r="P171" s="79"/>
      <c r="Q171" s="79"/>
      <c r="R171" s="30" t="s">
        <v>788</v>
      </c>
      <c r="S171" s="78" t="s">
        <v>795</v>
      </c>
      <c r="T171" s="78" t="s">
        <v>467</v>
      </c>
      <c r="U171" s="79" t="s">
        <v>1527</v>
      </c>
      <c r="V171" s="30">
        <f>VLOOKUP(S171,'Plan de acci�n consolidado 2025'!$G$4:$R$462,12,0)</f>
        <v>20</v>
      </c>
      <c r="W171" s="30">
        <f>+(V171*100)/($V$151+$V$153+$V$154+$V$155+$V$169+$V$170+$V$171+$V$172+$V$173+$V$175+$V$176+$V$178+$V$179+$V$180+$V$181+$V$182+$V$184+$V$185+$V$186+$V$187+$V$188+$V$189+$V$191+$V$192+$V$193+$V$194+$V$200+$V$201+$V$337+$V$339+$V$341+$V$343+$V$344+$V$431+$V$432+$V$433+$V$434+$V$464+$V$465)</f>
        <v>1.8181818181818181</v>
      </c>
      <c r="X171" s="30">
        <f>VLOOKUP(S171,'Plan de acci�n consolidado 2025'!$G$4:$AC$462,23,0)</f>
        <v>100</v>
      </c>
      <c r="Y171" s="30">
        <f t="shared" si="33"/>
        <v>1.8181818181818181</v>
      </c>
    </row>
    <row r="172" spans="1:25" x14ac:dyDescent="0.25">
      <c r="A172" s="78" t="s">
        <v>797</v>
      </c>
      <c r="B172" s="78" t="s">
        <v>467</v>
      </c>
      <c r="C172" s="79" t="s">
        <v>1527</v>
      </c>
      <c r="D172" s="79" t="s">
        <v>1526</v>
      </c>
      <c r="E172" s="79" t="s">
        <v>747</v>
      </c>
      <c r="F172" s="79"/>
      <c r="G172" s="79" t="s">
        <v>19</v>
      </c>
      <c r="H172" s="79" t="s">
        <v>292</v>
      </c>
      <c r="I172" s="79">
        <v>1</v>
      </c>
      <c r="J172" s="79" t="s">
        <v>465</v>
      </c>
      <c r="K172" s="159" t="s">
        <v>2776</v>
      </c>
      <c r="L172" s="159" t="s">
        <v>2823</v>
      </c>
      <c r="M172" s="79" t="s">
        <v>788</v>
      </c>
      <c r="N172" s="79"/>
      <c r="O172" s="79"/>
      <c r="P172" s="79"/>
      <c r="Q172" s="79"/>
      <c r="R172" s="30" t="s">
        <v>788</v>
      </c>
      <c r="S172" s="78" t="s">
        <v>797</v>
      </c>
      <c r="T172" s="78" t="s">
        <v>467</v>
      </c>
      <c r="U172" s="79" t="s">
        <v>1527</v>
      </c>
      <c r="V172" s="30">
        <f>VLOOKUP(S172,'Plan de acci�n consolidado 2025'!$G$4:$R$462,12,0)</f>
        <v>20</v>
      </c>
      <c r="W172" s="30">
        <f>+(V172*100)/($V$151+$V$153+$V$154+$V$155+$V$169+$V$170+$V$171+$V$172+$V$173+$V$175+$V$176+$V$178+$V$179+$V$180+$V$181+$V$182+$V$184+$V$185+$V$186+$V$187+$V$188+$V$189+$V$191+$V$192+$V$193+$V$194+$V$200+$V$201+$V$337+$V$339+$V$341+$V$343+$V$344+$V$431+$V$432+$V$433+$V$434+$V$464+$V$465)</f>
        <v>1.8181818181818181</v>
      </c>
      <c r="X172" s="30">
        <f>VLOOKUP(S172,'Plan de acci�n consolidado 2025'!$G$4:$AC$462,23,0)</f>
        <v>100</v>
      </c>
      <c r="Y172" s="30">
        <f t="shared" si="33"/>
        <v>1.8181818181818181</v>
      </c>
    </row>
    <row r="173" spans="1:25" x14ac:dyDescent="0.25">
      <c r="A173" s="78" t="s">
        <v>799</v>
      </c>
      <c r="B173" s="78" t="s">
        <v>467</v>
      </c>
      <c r="C173" s="79" t="s">
        <v>1527</v>
      </c>
      <c r="D173" s="79" t="s">
        <v>1526</v>
      </c>
      <c r="E173" s="79" t="s">
        <v>747</v>
      </c>
      <c r="F173" s="79"/>
      <c r="G173" s="79" t="s">
        <v>19</v>
      </c>
      <c r="H173" s="79" t="s">
        <v>293</v>
      </c>
      <c r="I173" s="79">
        <v>1</v>
      </c>
      <c r="J173" s="79" t="s">
        <v>465</v>
      </c>
      <c r="K173" s="159" t="s">
        <v>2760</v>
      </c>
      <c r="L173" s="159" t="s">
        <v>2800</v>
      </c>
      <c r="M173" s="79" t="s">
        <v>788</v>
      </c>
      <c r="N173" s="79"/>
      <c r="O173" s="79"/>
      <c r="P173" s="79"/>
      <c r="Q173" s="79"/>
      <c r="R173" s="30" t="s">
        <v>788</v>
      </c>
      <c r="S173" s="78" t="s">
        <v>799</v>
      </c>
      <c r="T173" s="78" t="s">
        <v>467</v>
      </c>
      <c r="U173" s="79" t="s">
        <v>1527</v>
      </c>
      <c r="V173" s="30">
        <f>VLOOKUP(S173,'Plan de acci�n consolidado 2025'!$G$4:$R$462,12,0)</f>
        <v>20</v>
      </c>
      <c r="W173" s="30">
        <f>+(V173*100)/($V$151+$V$153+$V$154+$V$155+$V$169+$V$170+$V$171+$V$172+$V$173+$V$175+$V$176+$V$178+$V$179+$V$180+$V$181+$V$182+$V$184+$V$185+$V$186+$V$187+$V$188+$V$189+$V$191+$V$192+$V$193+$V$194+$V$200+$V$201+$V$337+$V$339+$V$341+$V$343+$V$344+$V$431+$V$432+$V$433+$V$434+$V$464+$V$465)</f>
        <v>1.8181818181818181</v>
      </c>
      <c r="X173" s="30">
        <f>VLOOKUP(S173,'Plan de acci�n consolidado 2025'!$G$4:$AC$462,23,0)</f>
        <v>0</v>
      </c>
      <c r="Y173" s="30">
        <f t="shared" si="33"/>
        <v>0</v>
      </c>
    </row>
    <row r="174" spans="1:25" x14ac:dyDescent="0.25">
      <c r="A174" s="78" t="s">
        <v>801</v>
      </c>
      <c r="B174" s="78" t="s">
        <v>460</v>
      </c>
      <c r="C174" s="79" t="s">
        <v>1527</v>
      </c>
      <c r="D174" s="79" t="s">
        <v>1526</v>
      </c>
      <c r="E174" s="79" t="s">
        <v>747</v>
      </c>
      <c r="F174" s="79" t="s">
        <v>12</v>
      </c>
      <c r="G174" s="79" t="s">
        <v>287</v>
      </c>
      <c r="H174" s="79" t="s">
        <v>294</v>
      </c>
      <c r="I174" s="79">
        <v>11</v>
      </c>
      <c r="J174" s="79" t="s">
        <v>465</v>
      </c>
      <c r="K174" s="159" t="s">
        <v>2752</v>
      </c>
      <c r="L174" s="159" t="s">
        <v>2800</v>
      </c>
      <c r="M174" s="79" t="s">
        <v>788</v>
      </c>
      <c r="N174" s="79" t="s">
        <v>1390</v>
      </c>
      <c r="O174" s="79" t="s">
        <v>1391</v>
      </c>
      <c r="P174" s="79">
        <v>0</v>
      </c>
      <c r="Q174" s="79" t="s">
        <v>1487</v>
      </c>
      <c r="R174" s="30" t="s">
        <v>788</v>
      </c>
      <c r="S174" s="78" t="s">
        <v>801</v>
      </c>
      <c r="T174" s="78" t="s">
        <v>460</v>
      </c>
      <c r="U174" s="79" t="s">
        <v>1527</v>
      </c>
      <c r="V174" s="30">
        <f>VLOOKUP(S174,'Plan de acci�n consolidado 2025'!$G$4:$R$462,12,0)</f>
        <v>15</v>
      </c>
      <c r="W174" s="30">
        <f>+(V174*100)/($V$150+$V$168+$V$174+$V$177+$V$183+$V$190+$V$199+$V$336+$V$342+$V$430+$V$463)</f>
        <v>7.8947368421052628</v>
      </c>
      <c r="X174" s="30">
        <f>VLOOKUP(S174,'Plan de acci�n consolidado 2025'!$G$4:$AC$462,23,0)</f>
        <v>0</v>
      </c>
      <c r="Y174" s="30">
        <f t="shared" si="33"/>
        <v>0</v>
      </c>
    </row>
    <row r="175" spans="1:25" x14ac:dyDescent="0.25">
      <c r="A175" s="78" t="s">
        <v>803</v>
      </c>
      <c r="B175" s="78" t="s">
        <v>467</v>
      </c>
      <c r="C175" s="79" t="s">
        <v>1527</v>
      </c>
      <c r="D175" s="79" t="s">
        <v>1526</v>
      </c>
      <c r="E175" s="79" t="s">
        <v>747</v>
      </c>
      <c r="F175" s="79"/>
      <c r="G175" s="79" t="s">
        <v>19</v>
      </c>
      <c r="H175" s="79" t="s">
        <v>295</v>
      </c>
      <c r="I175" s="79">
        <v>11</v>
      </c>
      <c r="J175" s="79" t="s">
        <v>465</v>
      </c>
      <c r="K175" s="159" t="s">
        <v>2752</v>
      </c>
      <c r="L175" s="159" t="s">
        <v>2800</v>
      </c>
      <c r="M175" s="79" t="s">
        <v>788</v>
      </c>
      <c r="N175" s="79"/>
      <c r="O175" s="79"/>
      <c r="P175" s="79"/>
      <c r="Q175" s="79"/>
      <c r="R175" s="30" t="s">
        <v>788</v>
      </c>
      <c r="S175" s="78" t="s">
        <v>803</v>
      </c>
      <c r="T175" s="78" t="s">
        <v>467</v>
      </c>
      <c r="U175" s="79" t="s">
        <v>1527</v>
      </c>
      <c r="V175" s="30">
        <f>VLOOKUP(S175,'Plan de acci�n consolidado 2025'!$G$4:$R$462,12,0)</f>
        <v>80</v>
      </c>
      <c r="W175" s="30">
        <f>+(V175*100)/($V$151+$V$153+$V$154+$V$155+$V$169+$V$170+$V$171+$V$172+$V$173+$V$175+$V$176+$V$178+$V$179+$V$180+$V$181+$V$182+$V$184+$V$185+$V$186+$V$187+$V$188+$V$189+$V$191+$V$192+$V$193+$V$194+$V$200+$V$201+$V$337+$V$339+$V$341+$V$343+$V$344+$V$431+$V$432+$V$433+$V$434+$V$464+$V$465)</f>
        <v>7.2727272727272725</v>
      </c>
      <c r="X175" s="30">
        <f>VLOOKUP(S175,'Plan de acci�n consolidado 2025'!$G$4:$AC$462,23,0)</f>
        <v>81.81</v>
      </c>
      <c r="Y175" s="30">
        <f t="shared" si="33"/>
        <v>5.9498181818181823</v>
      </c>
    </row>
    <row r="176" spans="1:25" x14ac:dyDescent="0.25">
      <c r="A176" s="78" t="s">
        <v>805</v>
      </c>
      <c r="B176" s="78" t="s">
        <v>467</v>
      </c>
      <c r="C176" s="79" t="s">
        <v>1527</v>
      </c>
      <c r="D176" s="79" t="s">
        <v>1526</v>
      </c>
      <c r="E176" s="79" t="s">
        <v>747</v>
      </c>
      <c r="F176" s="79"/>
      <c r="G176" s="79" t="s">
        <v>19</v>
      </c>
      <c r="H176" s="79" t="s">
        <v>296</v>
      </c>
      <c r="I176" s="79">
        <v>11</v>
      </c>
      <c r="J176" s="79" t="s">
        <v>465</v>
      </c>
      <c r="K176" s="159" t="s">
        <v>2752</v>
      </c>
      <c r="L176" s="159" t="s">
        <v>2800</v>
      </c>
      <c r="M176" s="79" t="s">
        <v>788</v>
      </c>
      <c r="N176" s="79"/>
      <c r="O176" s="79"/>
      <c r="P176" s="79"/>
      <c r="Q176" s="79"/>
      <c r="R176" s="30" t="s">
        <v>788</v>
      </c>
      <c r="S176" s="78" t="s">
        <v>805</v>
      </c>
      <c r="T176" s="78" t="s">
        <v>467</v>
      </c>
      <c r="U176" s="79" t="s">
        <v>1527</v>
      </c>
      <c r="V176" s="30">
        <f>VLOOKUP(S176,'Plan de acci�n consolidado 2025'!$G$4:$R$462,12,0)</f>
        <v>20</v>
      </c>
      <c r="W176" s="30">
        <f>+(V176*100)/($V$151+$V$153+$V$154+$V$155+$V$169+$V$170+$V$171+$V$172+$V$173+$V$175+$V$176+$V$178+$V$179+$V$180+$V$181+$V$182+$V$184+$V$185+$V$186+$V$187+$V$188+$V$189+$V$191+$V$192+$V$193+$V$194+$V$200+$V$201+$V$337+$V$339+$V$341+$V$343+$V$344+$V$431+$V$432+$V$433+$V$434+$V$464+$V$465)</f>
        <v>1.8181818181818181</v>
      </c>
      <c r="X176" s="30">
        <f>VLOOKUP(S176,'Plan de acci�n consolidado 2025'!$G$4:$AC$462,23,0)</f>
        <v>81.81</v>
      </c>
      <c r="Y176" s="30">
        <f t="shared" si="33"/>
        <v>1.4874545454545456</v>
      </c>
    </row>
    <row r="177" spans="1:25" x14ac:dyDescent="0.25">
      <c r="A177" s="78" t="s">
        <v>807</v>
      </c>
      <c r="B177" s="78" t="s">
        <v>460</v>
      </c>
      <c r="C177" s="79" t="s">
        <v>1527</v>
      </c>
      <c r="D177" s="79" t="s">
        <v>1526</v>
      </c>
      <c r="E177" s="79" t="s">
        <v>747</v>
      </c>
      <c r="F177" s="79" t="s">
        <v>12</v>
      </c>
      <c r="G177" s="79" t="s">
        <v>287</v>
      </c>
      <c r="H177" s="79" t="s">
        <v>297</v>
      </c>
      <c r="I177" s="79">
        <v>1</v>
      </c>
      <c r="J177" s="79" t="s">
        <v>465</v>
      </c>
      <c r="K177" s="159" t="s">
        <v>2824</v>
      </c>
      <c r="L177" s="159" t="s">
        <v>2800</v>
      </c>
      <c r="M177" s="79" t="s">
        <v>788</v>
      </c>
      <c r="N177" s="79" t="s">
        <v>1390</v>
      </c>
      <c r="O177" s="79" t="s">
        <v>1391</v>
      </c>
      <c r="P177" s="79">
        <v>0</v>
      </c>
      <c r="Q177" s="79" t="s">
        <v>1487</v>
      </c>
      <c r="R177" s="30" t="s">
        <v>788</v>
      </c>
      <c r="S177" s="78" t="s">
        <v>807</v>
      </c>
      <c r="T177" s="78" t="s">
        <v>460</v>
      </c>
      <c r="U177" s="79" t="s">
        <v>1527</v>
      </c>
      <c r="V177" s="30">
        <f>VLOOKUP(S177,'Plan de acci�n consolidado 2025'!$G$4:$R$462,12,0)</f>
        <v>5</v>
      </c>
      <c r="W177" s="30">
        <f>+(V177*100)/($V$150+$V$168+$V$174+$V$177+$V$183+$V$190+$V$199+$V$336+$V$342+$V$430+$V$463)</f>
        <v>2.6315789473684212</v>
      </c>
      <c r="X177" s="30">
        <f>VLOOKUP(S177,'Plan de acci�n consolidado 2025'!$G$4:$AC$462,23,0)</f>
        <v>0</v>
      </c>
      <c r="Y177" s="30">
        <f t="shared" si="33"/>
        <v>0</v>
      </c>
    </row>
    <row r="178" spans="1:25" x14ac:dyDescent="0.25">
      <c r="A178" s="78" t="s">
        <v>809</v>
      </c>
      <c r="B178" s="78" t="s">
        <v>467</v>
      </c>
      <c r="C178" s="79" t="s">
        <v>1527</v>
      </c>
      <c r="D178" s="79" t="s">
        <v>1526</v>
      </c>
      <c r="E178" s="79" t="s">
        <v>747</v>
      </c>
      <c r="F178" s="79"/>
      <c r="G178" s="79" t="s">
        <v>19</v>
      </c>
      <c r="H178" s="79" t="s">
        <v>298</v>
      </c>
      <c r="I178" s="79">
        <v>1</v>
      </c>
      <c r="J178" s="79" t="s">
        <v>465</v>
      </c>
      <c r="K178" s="159" t="s">
        <v>2824</v>
      </c>
      <c r="L178" s="159" t="s">
        <v>2800</v>
      </c>
      <c r="M178" s="79" t="s">
        <v>788</v>
      </c>
      <c r="N178" s="79"/>
      <c r="O178" s="79"/>
      <c r="P178" s="79"/>
      <c r="Q178" s="79"/>
      <c r="R178" s="30" t="s">
        <v>788</v>
      </c>
      <c r="S178" s="78" t="s">
        <v>809</v>
      </c>
      <c r="T178" s="78" t="s">
        <v>467</v>
      </c>
      <c r="U178" s="79" t="s">
        <v>1527</v>
      </c>
      <c r="V178" s="30">
        <f>VLOOKUP(S178,'Plan de acci�n consolidado 2025'!$G$4:$R$462,12,0)</f>
        <v>10</v>
      </c>
      <c r="W178" s="30">
        <f>+(V178*100)/($V$151+$V$153+$V$154+$V$155+$V$169+$V$170+$V$171+$V$172+$V$173+$V$175+$V$176+$V$178+$V$179+$V$180+$V$181+$V$182+$V$184+$V$185+$V$186+$V$187+$V$188+$V$189+$V$191+$V$192+$V$193+$V$194+$V$200+$V$201+$V$337+$V$339+$V$341+$V$343+$V$344+$V$431+$V$432+$V$433+$V$434+$V$464+$V$465)</f>
        <v>0.90909090909090906</v>
      </c>
      <c r="X178" s="30">
        <f>VLOOKUP(S178,'Plan de acci�n consolidado 2025'!$G$4:$AC$462,23,0)</f>
        <v>100</v>
      </c>
      <c r="Y178" s="30">
        <f t="shared" si="33"/>
        <v>0.90909090909090906</v>
      </c>
    </row>
    <row r="179" spans="1:25" x14ac:dyDescent="0.25">
      <c r="A179" s="78" t="s">
        <v>810</v>
      </c>
      <c r="B179" s="78" t="s">
        <v>467</v>
      </c>
      <c r="C179" s="79" t="s">
        <v>1527</v>
      </c>
      <c r="D179" s="79" t="s">
        <v>1526</v>
      </c>
      <c r="E179" s="79" t="s">
        <v>747</v>
      </c>
      <c r="F179" s="79"/>
      <c r="G179" s="79" t="s">
        <v>19</v>
      </c>
      <c r="H179" s="79" t="s">
        <v>299</v>
      </c>
      <c r="I179" s="79">
        <v>1</v>
      </c>
      <c r="J179" s="79" t="s">
        <v>465</v>
      </c>
      <c r="K179" s="159" t="s">
        <v>2825</v>
      </c>
      <c r="L179" s="159" t="s">
        <v>2826</v>
      </c>
      <c r="M179" s="79" t="s">
        <v>788</v>
      </c>
      <c r="N179" s="79"/>
      <c r="O179" s="79"/>
      <c r="P179" s="79"/>
      <c r="Q179" s="79"/>
      <c r="R179" s="30" t="s">
        <v>788</v>
      </c>
      <c r="S179" s="78" t="s">
        <v>810</v>
      </c>
      <c r="T179" s="78" t="s">
        <v>467</v>
      </c>
      <c r="U179" s="79" t="s">
        <v>1527</v>
      </c>
      <c r="V179" s="30">
        <f>VLOOKUP(S179,'Plan de acci�n consolidado 2025'!$G$4:$R$462,12,0)</f>
        <v>30</v>
      </c>
      <c r="W179" s="30">
        <f>+(V179*100)/($V$151+$V$153+$V$154+$V$155+$V$169+$V$170+$V$171+$V$172+$V$173+$V$175+$V$176+$V$178+$V$179+$V$180+$V$181+$V$182+$V$184+$V$185+$V$186+$V$187+$V$188+$V$189+$V$191+$V$192+$V$193+$V$194+$V$200+$V$201+$V$337+$V$339+$V$341+$V$343+$V$344+$V$431+$V$432+$V$433+$V$434+$V$464+$V$465)</f>
        <v>2.7272727272727271</v>
      </c>
      <c r="X179" s="30">
        <f>VLOOKUP(S179,'Plan de acci�n consolidado 2025'!$G$4:$AC$462,23,0)</f>
        <v>100</v>
      </c>
      <c r="Y179" s="30">
        <f t="shared" si="33"/>
        <v>2.7272727272727271</v>
      </c>
    </row>
    <row r="180" spans="1:25" x14ac:dyDescent="0.25">
      <c r="A180" s="78" t="s">
        <v>811</v>
      </c>
      <c r="B180" s="78" t="s">
        <v>467</v>
      </c>
      <c r="C180" s="79" t="s">
        <v>1527</v>
      </c>
      <c r="D180" s="79" t="s">
        <v>1526</v>
      </c>
      <c r="E180" s="79" t="s">
        <v>747</v>
      </c>
      <c r="F180" s="79"/>
      <c r="G180" s="79" t="s">
        <v>19</v>
      </c>
      <c r="H180" s="79" t="s">
        <v>300</v>
      </c>
      <c r="I180" s="79">
        <v>1</v>
      </c>
      <c r="J180" s="79" t="s">
        <v>465</v>
      </c>
      <c r="K180" s="159" t="s">
        <v>2825</v>
      </c>
      <c r="L180" s="159" t="s">
        <v>2822</v>
      </c>
      <c r="M180" s="79" t="s">
        <v>788</v>
      </c>
      <c r="N180" s="79"/>
      <c r="O180" s="79"/>
      <c r="P180" s="79"/>
      <c r="Q180" s="79"/>
      <c r="R180" s="30" t="s">
        <v>788</v>
      </c>
      <c r="S180" s="78" t="s">
        <v>811</v>
      </c>
      <c r="T180" s="78" t="s">
        <v>467</v>
      </c>
      <c r="U180" s="79" t="s">
        <v>1527</v>
      </c>
      <c r="V180" s="30">
        <f>VLOOKUP(S180,'Plan de acci�n consolidado 2025'!$G$4:$R$462,12,0)</f>
        <v>20</v>
      </c>
      <c r="W180" s="30">
        <f>+(V180*100)/($V$151+$V$153+$V$154+$V$155+$V$169+$V$170+$V$171+$V$172+$V$173+$V$175+$V$176+$V$178+$V$179+$V$180+$V$181+$V$182+$V$184+$V$185+$V$186+$V$187+$V$188+$V$189+$V$191+$V$192+$V$193+$V$194+$V$200+$V$201+$V$337+$V$339+$V$341+$V$343+$V$344+$V$431+$V$432+$V$433+$V$434+$V$464+$V$465)</f>
        <v>1.8181818181818181</v>
      </c>
      <c r="X180" s="30">
        <f>VLOOKUP(S180,'Plan de acci�n consolidado 2025'!$G$4:$AC$462,23,0)</f>
        <v>100</v>
      </c>
      <c r="Y180" s="30">
        <f t="shared" si="33"/>
        <v>1.8181818181818181</v>
      </c>
    </row>
    <row r="181" spans="1:25" x14ac:dyDescent="0.25">
      <c r="A181" s="78" t="s">
        <v>812</v>
      </c>
      <c r="B181" s="78" t="s">
        <v>467</v>
      </c>
      <c r="C181" s="79" t="s">
        <v>1527</v>
      </c>
      <c r="D181" s="79" t="s">
        <v>1526</v>
      </c>
      <c r="E181" s="79" t="s">
        <v>747</v>
      </c>
      <c r="F181" s="79"/>
      <c r="G181" s="79" t="s">
        <v>19</v>
      </c>
      <c r="H181" s="79" t="s">
        <v>301</v>
      </c>
      <c r="I181" s="79">
        <v>1</v>
      </c>
      <c r="J181" s="79" t="s">
        <v>465</v>
      </c>
      <c r="K181" s="159" t="s">
        <v>2776</v>
      </c>
      <c r="L181" s="159" t="s">
        <v>2827</v>
      </c>
      <c r="M181" s="79" t="s">
        <v>788</v>
      </c>
      <c r="N181" s="79"/>
      <c r="O181" s="79"/>
      <c r="P181" s="79"/>
      <c r="Q181" s="79"/>
      <c r="R181" s="30" t="s">
        <v>788</v>
      </c>
      <c r="S181" s="78" t="s">
        <v>812</v>
      </c>
      <c r="T181" s="78" t="s">
        <v>467</v>
      </c>
      <c r="U181" s="79" t="s">
        <v>1527</v>
      </c>
      <c r="V181" s="30">
        <f>VLOOKUP(S181,'Plan de acci�n consolidado 2025'!$G$4:$R$462,12,0)</f>
        <v>20</v>
      </c>
      <c r="W181" s="30">
        <f>+(V181*100)/($V$151+$V$153+$V$154+$V$155+$V$169+$V$170+$V$171+$V$172+$V$173+$V$175+$V$176+$V$178+$V$179+$V$180+$V$181+$V$182+$V$184+$V$185+$V$186+$V$187+$V$188+$V$189+$V$191+$V$192+$V$193+$V$194+$V$200+$V$201+$V$337+$V$339+$V$341+$V$343+$V$344+$V$431+$V$432+$V$433+$V$434+$V$464+$V$465)</f>
        <v>1.8181818181818181</v>
      </c>
      <c r="X181" s="30">
        <f>VLOOKUP(S181,'Plan de acci�n consolidado 2025'!$G$4:$AC$462,23,0)</f>
        <v>100</v>
      </c>
      <c r="Y181" s="30">
        <f t="shared" si="33"/>
        <v>1.8181818181818181</v>
      </c>
    </row>
    <row r="182" spans="1:25" x14ac:dyDescent="0.25">
      <c r="A182" s="78" t="s">
        <v>813</v>
      </c>
      <c r="B182" s="78" t="s">
        <v>467</v>
      </c>
      <c r="C182" s="79" t="s">
        <v>1527</v>
      </c>
      <c r="D182" s="79" t="s">
        <v>1526</v>
      </c>
      <c r="E182" s="79" t="s">
        <v>747</v>
      </c>
      <c r="F182" s="79"/>
      <c r="G182" s="79" t="s">
        <v>19</v>
      </c>
      <c r="H182" s="79" t="s">
        <v>302</v>
      </c>
      <c r="I182" s="79">
        <v>1</v>
      </c>
      <c r="J182" s="79" t="s">
        <v>465</v>
      </c>
      <c r="K182" s="159" t="s">
        <v>2760</v>
      </c>
      <c r="L182" s="159" t="s">
        <v>2800</v>
      </c>
      <c r="M182" s="79" t="s">
        <v>788</v>
      </c>
      <c r="N182" s="79"/>
      <c r="O182" s="79"/>
      <c r="P182" s="79"/>
      <c r="Q182" s="79"/>
      <c r="R182" s="30" t="s">
        <v>788</v>
      </c>
      <c r="S182" s="78" t="s">
        <v>813</v>
      </c>
      <c r="T182" s="78" t="s">
        <v>467</v>
      </c>
      <c r="U182" s="79" t="s">
        <v>1527</v>
      </c>
      <c r="V182" s="30">
        <f>VLOOKUP(S182,'Plan de acci�n consolidado 2025'!$G$4:$R$462,12,0)</f>
        <v>20</v>
      </c>
      <c r="W182" s="30">
        <f>+(V182*100)/($V$151+$V$153+$V$154+$V$155+$V$169+$V$170+$V$171+$V$172+$V$173+$V$175+$V$176+$V$178+$V$179+$V$180+$V$181+$V$182+$V$184+$V$185+$V$186+$V$187+$V$188+$V$189+$V$191+$V$192+$V$193+$V$194+$V$200+$V$201+$V$337+$V$339+$V$341+$V$343+$V$344+$V$431+$V$432+$V$433+$V$434+$V$464+$V$465)</f>
        <v>1.8181818181818181</v>
      </c>
      <c r="X182" s="30">
        <f>VLOOKUP(S182,'Plan de acci�n consolidado 2025'!$G$4:$AC$462,23,0)</f>
        <v>0</v>
      </c>
      <c r="Y182" s="30">
        <f t="shared" si="33"/>
        <v>0</v>
      </c>
    </row>
    <row r="183" spans="1:25" x14ac:dyDescent="0.25">
      <c r="A183" s="78" t="s">
        <v>814</v>
      </c>
      <c r="B183" s="78" t="s">
        <v>460</v>
      </c>
      <c r="C183" s="79" t="s">
        <v>1527</v>
      </c>
      <c r="D183" s="79" t="s">
        <v>1526</v>
      </c>
      <c r="E183" s="79" t="s">
        <v>747</v>
      </c>
      <c r="F183" s="79" t="s">
        <v>12</v>
      </c>
      <c r="G183" s="79" t="s">
        <v>287</v>
      </c>
      <c r="H183" s="79" t="s">
        <v>303</v>
      </c>
      <c r="I183" s="79">
        <v>1</v>
      </c>
      <c r="J183" s="79" t="s">
        <v>465</v>
      </c>
      <c r="K183" s="159" t="s">
        <v>2824</v>
      </c>
      <c r="L183" s="159" t="s">
        <v>2800</v>
      </c>
      <c r="M183" s="79" t="s">
        <v>788</v>
      </c>
      <c r="N183" s="79" t="s">
        <v>1390</v>
      </c>
      <c r="O183" s="79" t="s">
        <v>1391</v>
      </c>
      <c r="P183" s="79">
        <v>0</v>
      </c>
      <c r="Q183" s="79" t="s">
        <v>1487</v>
      </c>
      <c r="R183" s="30" t="s">
        <v>788</v>
      </c>
      <c r="S183" s="78" t="s">
        <v>814</v>
      </c>
      <c r="T183" s="78" t="s">
        <v>460</v>
      </c>
      <c r="U183" s="79" t="s">
        <v>1527</v>
      </c>
      <c r="V183" s="30">
        <f>VLOOKUP(S183,'Plan de acci�n consolidado 2025'!$G$4:$R$462,12,0)</f>
        <v>10</v>
      </c>
      <c r="W183" s="30">
        <f>+(V183*100)/($V$150+$V$168+$V$174+$V$177+$V$183+$V$190+$V$199+$V$336+$V$342+$V$430+$V$463)</f>
        <v>5.2631578947368425</v>
      </c>
      <c r="X183" s="30">
        <f>VLOOKUP(S183,'Plan de acci�n consolidado 2025'!$G$4:$AC$462,23,0)</f>
        <v>0</v>
      </c>
      <c r="Y183" s="30">
        <f t="shared" si="33"/>
        <v>0</v>
      </c>
    </row>
    <row r="184" spans="1:25" x14ac:dyDescent="0.25">
      <c r="A184" s="78" t="s">
        <v>816</v>
      </c>
      <c r="B184" s="78" t="s">
        <v>467</v>
      </c>
      <c r="C184" s="79" t="s">
        <v>1527</v>
      </c>
      <c r="D184" s="79" t="s">
        <v>1526</v>
      </c>
      <c r="E184" s="79" t="s">
        <v>747</v>
      </c>
      <c r="F184" s="79"/>
      <c r="G184" s="79" t="s">
        <v>19</v>
      </c>
      <c r="H184" s="79" t="s">
        <v>289</v>
      </c>
      <c r="I184" s="79">
        <v>1</v>
      </c>
      <c r="J184" s="79" t="s">
        <v>465</v>
      </c>
      <c r="K184" s="159" t="s">
        <v>2824</v>
      </c>
      <c r="L184" s="159" t="s">
        <v>2800</v>
      </c>
      <c r="M184" s="79" t="s">
        <v>788</v>
      </c>
      <c r="N184" s="79"/>
      <c r="O184" s="79"/>
      <c r="P184" s="79"/>
      <c r="Q184" s="79"/>
      <c r="R184" s="30" t="s">
        <v>788</v>
      </c>
      <c r="S184" s="78" t="s">
        <v>816</v>
      </c>
      <c r="T184" s="78" t="s">
        <v>467</v>
      </c>
      <c r="U184" s="79" t="s">
        <v>1527</v>
      </c>
      <c r="V184" s="30">
        <f>VLOOKUP(S184,'Plan de acci�n consolidado 2025'!$G$4:$R$462,12,0)</f>
        <v>10</v>
      </c>
      <c r="W184" s="30">
        <f t="shared" ref="W184:W189" si="41">+(V184*100)/($V$151+$V$153+$V$154+$V$155+$V$169+$V$170+$V$171+$V$172+$V$173+$V$175+$V$176+$V$178+$V$179+$V$180+$V$181+$V$182+$V$184+$V$185+$V$186+$V$187+$V$188+$V$189+$V$191+$V$192+$V$193+$V$194+$V$200+$V$201+$V$337+$V$339+$V$341+$V$343+$V$344+$V$431+$V$432+$V$433+$V$434+$V$464+$V$465)</f>
        <v>0.90909090909090906</v>
      </c>
      <c r="X184" s="30">
        <f>VLOOKUP(S184,'Plan de acci�n consolidado 2025'!$G$4:$AC$462,23,0)</f>
        <v>100</v>
      </c>
      <c r="Y184" s="30">
        <f t="shared" si="33"/>
        <v>0.90909090909090906</v>
      </c>
    </row>
    <row r="185" spans="1:25" x14ac:dyDescent="0.25">
      <c r="A185" s="78" t="s">
        <v>817</v>
      </c>
      <c r="B185" s="78" t="s">
        <v>467</v>
      </c>
      <c r="C185" s="79" t="s">
        <v>1527</v>
      </c>
      <c r="D185" s="79" t="s">
        <v>1526</v>
      </c>
      <c r="E185" s="79" t="s">
        <v>747</v>
      </c>
      <c r="F185" s="79"/>
      <c r="G185" s="79" t="s">
        <v>19</v>
      </c>
      <c r="H185" s="79" t="s">
        <v>304</v>
      </c>
      <c r="I185" s="79">
        <v>1</v>
      </c>
      <c r="J185" s="79" t="s">
        <v>465</v>
      </c>
      <c r="K185" s="159" t="s">
        <v>2825</v>
      </c>
      <c r="L185" s="159" t="s">
        <v>2828</v>
      </c>
      <c r="M185" s="79" t="s">
        <v>788</v>
      </c>
      <c r="N185" s="79"/>
      <c r="O185" s="79"/>
      <c r="P185" s="79"/>
      <c r="Q185" s="79"/>
      <c r="R185" s="30" t="s">
        <v>788</v>
      </c>
      <c r="S185" s="78" t="s">
        <v>817</v>
      </c>
      <c r="T185" s="78" t="s">
        <v>467</v>
      </c>
      <c r="U185" s="79" t="s">
        <v>1527</v>
      </c>
      <c r="V185" s="30">
        <f>VLOOKUP(S185,'Plan de acci�n consolidado 2025'!$G$4:$R$462,12,0)</f>
        <v>25</v>
      </c>
      <c r="W185" s="30">
        <f t="shared" si="41"/>
        <v>2.2727272727272729</v>
      </c>
      <c r="X185" s="30">
        <f>VLOOKUP(S185,'Plan de acci�n consolidado 2025'!$G$4:$AC$462,23,0)</f>
        <v>100</v>
      </c>
      <c r="Y185" s="30">
        <f t="shared" si="33"/>
        <v>2.2727272727272729</v>
      </c>
    </row>
    <row r="186" spans="1:25" x14ac:dyDescent="0.25">
      <c r="A186" s="78" t="s">
        <v>818</v>
      </c>
      <c r="B186" s="78" t="s">
        <v>467</v>
      </c>
      <c r="C186" s="79" t="s">
        <v>1527</v>
      </c>
      <c r="D186" s="79" t="s">
        <v>1526</v>
      </c>
      <c r="E186" s="79" t="s">
        <v>747</v>
      </c>
      <c r="F186" s="79"/>
      <c r="G186" s="79" t="s">
        <v>19</v>
      </c>
      <c r="H186" s="79" t="s">
        <v>305</v>
      </c>
      <c r="I186" s="79">
        <v>1</v>
      </c>
      <c r="J186" s="79" t="s">
        <v>465</v>
      </c>
      <c r="K186" s="159" t="s">
        <v>2825</v>
      </c>
      <c r="L186" s="159" t="s">
        <v>2804</v>
      </c>
      <c r="M186" s="79" t="s">
        <v>788</v>
      </c>
      <c r="N186" s="79"/>
      <c r="O186" s="79"/>
      <c r="P186" s="79"/>
      <c r="Q186" s="79"/>
      <c r="R186" s="30" t="s">
        <v>788</v>
      </c>
      <c r="S186" s="78" t="s">
        <v>818</v>
      </c>
      <c r="T186" s="78" t="s">
        <v>467</v>
      </c>
      <c r="U186" s="79" t="s">
        <v>1527</v>
      </c>
      <c r="V186" s="30">
        <f>VLOOKUP(S186,'Plan de acci�n consolidado 2025'!$G$4:$R$462,12,0)</f>
        <v>20</v>
      </c>
      <c r="W186" s="30">
        <f t="shared" si="41"/>
        <v>1.8181818181818181</v>
      </c>
      <c r="X186" s="30">
        <f>VLOOKUP(S186,'Plan de acci�n consolidado 2025'!$G$4:$AC$462,23,0)</f>
        <v>100</v>
      </c>
      <c r="Y186" s="30">
        <f t="shared" si="33"/>
        <v>1.8181818181818181</v>
      </c>
    </row>
    <row r="187" spans="1:25" x14ac:dyDescent="0.25">
      <c r="A187" s="78" t="s">
        <v>820</v>
      </c>
      <c r="B187" s="78" t="s">
        <v>467</v>
      </c>
      <c r="C187" s="79" t="s">
        <v>1527</v>
      </c>
      <c r="D187" s="79" t="s">
        <v>1526</v>
      </c>
      <c r="E187" s="79" t="s">
        <v>747</v>
      </c>
      <c r="F187" s="79"/>
      <c r="G187" s="79" t="s">
        <v>19</v>
      </c>
      <c r="H187" s="79" t="s">
        <v>306</v>
      </c>
      <c r="I187" s="79">
        <v>1</v>
      </c>
      <c r="J187" s="79" t="s">
        <v>465</v>
      </c>
      <c r="K187" s="159" t="s">
        <v>2776</v>
      </c>
      <c r="L187" s="159" t="s">
        <v>2829</v>
      </c>
      <c r="M187" s="79" t="s">
        <v>788</v>
      </c>
      <c r="N187" s="79"/>
      <c r="O187" s="79"/>
      <c r="P187" s="79"/>
      <c r="Q187" s="79"/>
      <c r="R187" s="30" t="s">
        <v>788</v>
      </c>
      <c r="S187" s="78" t="s">
        <v>820</v>
      </c>
      <c r="T187" s="78" t="s">
        <v>467</v>
      </c>
      <c r="U187" s="79" t="s">
        <v>1527</v>
      </c>
      <c r="V187" s="30">
        <f>VLOOKUP(S187,'Plan de acci�n consolidado 2025'!$G$4:$R$462,12,0)</f>
        <v>20</v>
      </c>
      <c r="W187" s="30">
        <f t="shared" si="41"/>
        <v>1.8181818181818181</v>
      </c>
      <c r="X187" s="30">
        <f>VLOOKUP(S187,'Plan de acci�n consolidado 2025'!$G$4:$AC$462,23,0)</f>
        <v>100</v>
      </c>
      <c r="Y187" s="30">
        <f t="shared" si="33"/>
        <v>1.8181818181818181</v>
      </c>
    </row>
    <row r="188" spans="1:25" x14ac:dyDescent="0.25">
      <c r="A188" s="78" t="s">
        <v>821</v>
      </c>
      <c r="B188" s="78" t="s">
        <v>467</v>
      </c>
      <c r="C188" s="79" t="s">
        <v>1527</v>
      </c>
      <c r="D188" s="79" t="s">
        <v>1526</v>
      </c>
      <c r="E188" s="79" t="s">
        <v>747</v>
      </c>
      <c r="F188" s="79"/>
      <c r="G188" s="79" t="s">
        <v>19</v>
      </c>
      <c r="H188" s="79" t="s">
        <v>307</v>
      </c>
      <c r="I188" s="79">
        <v>1</v>
      </c>
      <c r="J188" s="79" t="s">
        <v>465</v>
      </c>
      <c r="K188" s="159" t="s">
        <v>2760</v>
      </c>
      <c r="L188" s="159" t="s">
        <v>2823</v>
      </c>
      <c r="M188" s="79" t="s">
        <v>788</v>
      </c>
      <c r="N188" s="79"/>
      <c r="O188" s="79"/>
      <c r="P188" s="79"/>
      <c r="Q188" s="79"/>
      <c r="R188" s="30" t="s">
        <v>788</v>
      </c>
      <c r="S188" s="78" t="s">
        <v>821</v>
      </c>
      <c r="T188" s="78" t="s">
        <v>467</v>
      </c>
      <c r="U188" s="79" t="s">
        <v>1527</v>
      </c>
      <c r="V188" s="30">
        <f>VLOOKUP(S188,'Plan de acci�n consolidado 2025'!$G$4:$R$462,12,0)</f>
        <v>20</v>
      </c>
      <c r="W188" s="30">
        <f t="shared" si="41"/>
        <v>1.8181818181818181</v>
      </c>
      <c r="X188" s="30">
        <f>VLOOKUP(S188,'Plan de acci�n consolidado 2025'!$G$4:$AC$462,23,0)</f>
        <v>100</v>
      </c>
      <c r="Y188" s="30">
        <f t="shared" si="33"/>
        <v>1.8181818181818181</v>
      </c>
    </row>
    <row r="189" spans="1:25" x14ac:dyDescent="0.25">
      <c r="A189" s="78" t="s">
        <v>823</v>
      </c>
      <c r="B189" s="78" t="s">
        <v>467</v>
      </c>
      <c r="C189" s="79" t="s">
        <v>1527</v>
      </c>
      <c r="D189" s="79" t="s">
        <v>1526</v>
      </c>
      <c r="E189" s="79" t="s">
        <v>747</v>
      </c>
      <c r="F189" s="79"/>
      <c r="G189" s="79" t="s">
        <v>19</v>
      </c>
      <c r="H189" s="79" t="s">
        <v>308</v>
      </c>
      <c r="I189" s="79">
        <v>1</v>
      </c>
      <c r="J189" s="79" t="s">
        <v>465</v>
      </c>
      <c r="K189" s="159" t="s">
        <v>2830</v>
      </c>
      <c r="L189" s="159" t="s">
        <v>2800</v>
      </c>
      <c r="M189" s="79" t="s">
        <v>788</v>
      </c>
      <c r="N189" s="79"/>
      <c r="O189" s="79"/>
      <c r="P189" s="79"/>
      <c r="Q189" s="79"/>
      <c r="R189" s="30" t="s">
        <v>788</v>
      </c>
      <c r="S189" s="78" t="s">
        <v>823</v>
      </c>
      <c r="T189" s="78" t="s">
        <v>467</v>
      </c>
      <c r="U189" s="79" t="s">
        <v>1527</v>
      </c>
      <c r="V189" s="30">
        <f>VLOOKUP(S189,'Plan de acci�n consolidado 2025'!$G$4:$R$462,12,0)</f>
        <v>5</v>
      </c>
      <c r="W189" s="30">
        <f t="shared" si="41"/>
        <v>0.45454545454545453</v>
      </c>
      <c r="X189" s="30">
        <f>VLOOKUP(S189,'Plan de acci�n consolidado 2025'!$G$4:$AC$462,23,0)</f>
        <v>0</v>
      </c>
      <c r="Y189" s="30">
        <f t="shared" si="33"/>
        <v>0</v>
      </c>
    </row>
    <row r="190" spans="1:25" x14ac:dyDescent="0.25">
      <c r="A190" s="78" t="s">
        <v>824</v>
      </c>
      <c r="B190" s="78" t="s">
        <v>460</v>
      </c>
      <c r="C190" s="79" t="s">
        <v>1527</v>
      </c>
      <c r="D190" s="79" t="s">
        <v>1526</v>
      </c>
      <c r="E190" s="79" t="s">
        <v>747</v>
      </c>
      <c r="F190" s="79" t="s">
        <v>12</v>
      </c>
      <c r="G190" s="79" t="s">
        <v>287</v>
      </c>
      <c r="H190" s="79" t="s">
        <v>309</v>
      </c>
      <c r="I190" s="79">
        <v>50</v>
      </c>
      <c r="J190" s="79" t="s">
        <v>465</v>
      </c>
      <c r="K190" s="159" t="s">
        <v>2754</v>
      </c>
      <c r="L190" s="159" t="s">
        <v>2755</v>
      </c>
      <c r="M190" s="79" t="s">
        <v>788</v>
      </c>
      <c r="N190" s="79" t="s">
        <v>1390</v>
      </c>
      <c r="O190" s="79" t="s">
        <v>1391</v>
      </c>
      <c r="P190" s="79">
        <v>0</v>
      </c>
      <c r="Q190" s="79" t="s">
        <v>1487</v>
      </c>
      <c r="R190" s="30" t="s">
        <v>788</v>
      </c>
      <c r="S190" s="78" t="s">
        <v>824</v>
      </c>
      <c r="T190" s="78" t="s">
        <v>460</v>
      </c>
      <c r="U190" s="79" t="s">
        <v>1527</v>
      </c>
      <c r="V190" s="30">
        <f>VLOOKUP(S190,'Plan de acci�n consolidado 2025'!$G$4:$R$462,12,0)</f>
        <v>20</v>
      </c>
      <c r="W190" s="30">
        <f>+(V190*100)/($V$150+$V$168+$V$174+$V$177+$V$183+$V$190+$V$199+$V$336+$V$342+$V$430+$V$463)</f>
        <v>10.526315789473685</v>
      </c>
      <c r="X190" s="30">
        <f>VLOOKUP(S190,'Plan de acci�n consolidado 2025'!$G$4:$AC$462,23,0)</f>
        <v>34</v>
      </c>
      <c r="Y190" s="30">
        <f t="shared" si="33"/>
        <v>3.5789473684210531</v>
      </c>
    </row>
    <row r="191" spans="1:25" x14ac:dyDescent="0.25">
      <c r="A191" s="78" t="s">
        <v>826</v>
      </c>
      <c r="B191" s="78" t="s">
        <v>467</v>
      </c>
      <c r="C191" s="79" t="s">
        <v>1527</v>
      </c>
      <c r="D191" s="79" t="s">
        <v>1526</v>
      </c>
      <c r="E191" s="79" t="s">
        <v>747</v>
      </c>
      <c r="F191" s="79"/>
      <c r="G191" s="79" t="s">
        <v>19</v>
      </c>
      <c r="H191" s="79" t="s">
        <v>310</v>
      </c>
      <c r="I191" s="79">
        <v>1</v>
      </c>
      <c r="J191" s="79" t="s">
        <v>465</v>
      </c>
      <c r="K191" s="159" t="s">
        <v>2754</v>
      </c>
      <c r="L191" s="159" t="s">
        <v>2756</v>
      </c>
      <c r="M191" s="79" t="s">
        <v>788</v>
      </c>
      <c r="N191" s="79"/>
      <c r="O191" s="79"/>
      <c r="P191" s="79"/>
      <c r="Q191" s="79"/>
      <c r="R191" s="30" t="s">
        <v>788</v>
      </c>
      <c r="S191" s="78" t="s">
        <v>826</v>
      </c>
      <c r="T191" s="78" t="s">
        <v>467</v>
      </c>
      <c r="U191" s="79" t="s">
        <v>1527</v>
      </c>
      <c r="V191" s="30">
        <f>VLOOKUP(S191,'Plan de acci�n consolidado 2025'!$G$4:$R$462,12,0)</f>
        <v>5</v>
      </c>
      <c r="W191" s="30">
        <f>+(V191*100)/($V$151+$V$153+$V$154+$V$155+$V$169+$V$170+$V$171+$V$172+$V$173+$V$175+$V$176+$V$178+$V$179+$V$180+$V$181+$V$182+$V$184+$V$185+$V$186+$V$187+$V$188+$V$189+$V$191+$V$192+$V$193+$V$194+$V$200+$V$201+$V$337+$V$339+$V$341+$V$343+$V$344+$V$431+$V$432+$V$433+$V$434+$V$464+$V$465)</f>
        <v>0.45454545454545453</v>
      </c>
      <c r="X191" s="30">
        <f>VLOOKUP(S191,'Plan de acci�n consolidado 2025'!$G$4:$AC$462,23,0)</f>
        <v>100</v>
      </c>
      <c r="Y191" s="30">
        <f t="shared" si="33"/>
        <v>0.45454545454545453</v>
      </c>
    </row>
    <row r="192" spans="1:25" x14ac:dyDescent="0.25">
      <c r="A192" s="78" t="s">
        <v>828</v>
      </c>
      <c r="B192" s="78" t="s">
        <v>467</v>
      </c>
      <c r="C192" s="79" t="s">
        <v>1527</v>
      </c>
      <c r="D192" s="79" t="s">
        <v>1526</v>
      </c>
      <c r="E192" s="79" t="s">
        <v>747</v>
      </c>
      <c r="F192" s="79"/>
      <c r="G192" s="79" t="s">
        <v>19</v>
      </c>
      <c r="H192" s="79" t="s">
        <v>311</v>
      </c>
      <c r="I192" s="79">
        <v>1</v>
      </c>
      <c r="J192" s="79" t="s">
        <v>465</v>
      </c>
      <c r="K192" s="159" t="s">
        <v>2776</v>
      </c>
      <c r="L192" s="159" t="s">
        <v>2831</v>
      </c>
      <c r="M192" s="79" t="s">
        <v>788</v>
      </c>
      <c r="N192" s="79"/>
      <c r="O192" s="79"/>
      <c r="P192" s="79"/>
      <c r="Q192" s="79"/>
      <c r="R192" s="30" t="s">
        <v>788</v>
      </c>
      <c r="S192" s="78" t="s">
        <v>828</v>
      </c>
      <c r="T192" s="78" t="s">
        <v>467</v>
      </c>
      <c r="U192" s="79" t="s">
        <v>1527</v>
      </c>
      <c r="V192" s="30">
        <f>VLOOKUP(S192,'Plan de acci�n consolidado 2025'!$G$4:$R$462,12,0)</f>
        <v>10</v>
      </c>
      <c r="W192" s="30">
        <f>+(V192*100)/($V$151+$V$153+$V$154+$V$155+$V$169+$V$170+$V$171+$V$172+$V$173+$V$175+$V$176+$V$178+$V$179+$V$180+$V$181+$V$182+$V$184+$V$185+$V$186+$V$187+$V$188+$V$189+$V$191+$V$192+$V$193+$V$194+$V$200+$V$201+$V$337+$V$339+$V$341+$V$343+$V$344+$V$431+$V$432+$V$433+$V$434+$V$464+$V$465)</f>
        <v>0.90909090909090906</v>
      </c>
      <c r="X192" s="30">
        <f>VLOOKUP(S192,'Plan de acci�n consolidado 2025'!$G$4:$AC$462,23,0)</f>
        <v>100</v>
      </c>
      <c r="Y192" s="30">
        <f t="shared" si="33"/>
        <v>0.90909090909090906</v>
      </c>
    </row>
    <row r="193" spans="1:25" x14ac:dyDescent="0.25">
      <c r="A193" s="78" t="s">
        <v>830</v>
      </c>
      <c r="B193" s="78" t="s">
        <v>467</v>
      </c>
      <c r="C193" s="79" t="s">
        <v>1527</v>
      </c>
      <c r="D193" s="79" t="s">
        <v>1526</v>
      </c>
      <c r="E193" s="79" t="s">
        <v>747</v>
      </c>
      <c r="F193" s="79"/>
      <c r="G193" s="79" t="s">
        <v>19</v>
      </c>
      <c r="H193" s="79" t="s">
        <v>312</v>
      </c>
      <c r="I193" s="79">
        <v>1</v>
      </c>
      <c r="J193" s="79" t="s">
        <v>465</v>
      </c>
      <c r="K193" s="159" t="s">
        <v>2832</v>
      </c>
      <c r="L193" s="159" t="s">
        <v>2833</v>
      </c>
      <c r="M193" s="79" t="s">
        <v>788</v>
      </c>
      <c r="N193" s="79"/>
      <c r="O193" s="79"/>
      <c r="P193" s="79"/>
      <c r="Q193" s="79"/>
      <c r="R193" s="30" t="s">
        <v>788</v>
      </c>
      <c r="S193" s="78" t="s">
        <v>830</v>
      </c>
      <c r="T193" s="78" t="s">
        <v>467</v>
      </c>
      <c r="U193" s="79" t="s">
        <v>1527</v>
      </c>
      <c r="V193" s="30">
        <f>VLOOKUP(S193,'Plan de acci�n consolidado 2025'!$G$4:$R$462,12,0)</f>
        <v>10</v>
      </c>
      <c r="W193" s="30">
        <f>+(V193*100)/($V$151+$V$153+$V$154+$V$155+$V$169+$V$170+$V$171+$V$172+$V$173+$V$175+$V$176+$V$178+$V$179+$V$180+$V$181+$V$182+$V$184+$V$185+$V$186+$V$187+$V$188+$V$189+$V$191+$V$192+$V$193+$V$194+$V$200+$V$201+$V$337+$V$339+$V$341+$V$343+$V$344+$V$431+$V$432+$V$433+$V$434+$V$464+$V$465)</f>
        <v>0.90909090909090906</v>
      </c>
      <c r="X193" s="30">
        <f>VLOOKUP(S193,'Plan de acci�n consolidado 2025'!$G$4:$AC$462,23,0)</f>
        <v>100</v>
      </c>
      <c r="Y193" s="30">
        <f t="shared" si="33"/>
        <v>0.90909090909090906</v>
      </c>
    </row>
    <row r="194" spans="1:25" x14ac:dyDescent="0.25">
      <c r="A194" s="78" t="s">
        <v>832</v>
      </c>
      <c r="B194" s="78" t="s">
        <v>467</v>
      </c>
      <c r="C194" s="79" t="s">
        <v>1527</v>
      </c>
      <c r="D194" s="79" t="s">
        <v>1526</v>
      </c>
      <c r="E194" s="79" t="s">
        <v>747</v>
      </c>
      <c r="F194" s="79"/>
      <c r="G194" s="79" t="s">
        <v>19</v>
      </c>
      <c r="H194" s="79" t="s">
        <v>313</v>
      </c>
      <c r="I194" s="79">
        <v>100</v>
      </c>
      <c r="J194" s="79" t="s">
        <v>493</v>
      </c>
      <c r="K194" s="159" t="s">
        <v>2834</v>
      </c>
      <c r="L194" s="159" t="s">
        <v>2755</v>
      </c>
      <c r="M194" s="79" t="s">
        <v>788</v>
      </c>
      <c r="N194" s="79"/>
      <c r="O194" s="79"/>
      <c r="P194" s="79"/>
      <c r="Q194" s="79"/>
      <c r="R194" s="30" t="s">
        <v>788</v>
      </c>
      <c r="S194" s="78" t="s">
        <v>832</v>
      </c>
      <c r="T194" s="78" t="s">
        <v>467</v>
      </c>
      <c r="U194" s="79" t="s">
        <v>1527</v>
      </c>
      <c r="V194" s="30">
        <f>VLOOKUP(S194,'Plan de acci�n consolidado 2025'!$G$4:$R$462,12,0)</f>
        <v>75</v>
      </c>
      <c r="W194" s="30">
        <f>+(V194*100)/($V$151+$V$153+$V$154+$V$155+$V$169+$V$170+$V$171+$V$172+$V$173+$V$175+$V$176+$V$178+$V$179+$V$180+$V$181+$V$182+$V$184+$V$185+$V$186+$V$187+$V$188+$V$189+$V$191+$V$192+$V$193+$V$194+$V$200+$V$201+$V$337+$V$339+$V$341+$V$343+$V$344+$V$431+$V$432+$V$433+$V$434+$V$464+$V$465)</f>
        <v>6.8181818181818183</v>
      </c>
      <c r="X194" s="30">
        <f>VLOOKUP(S194,'Plan de acci�n consolidado 2025'!$G$4:$AC$462,23,0)</f>
        <v>34</v>
      </c>
      <c r="Y194" s="30">
        <f t="shared" si="33"/>
        <v>2.3181818181818183</v>
      </c>
    </row>
    <row r="195" spans="1:25" x14ac:dyDescent="0.25">
      <c r="A195" s="78" t="s">
        <v>835</v>
      </c>
      <c r="B195" s="78" t="s">
        <v>460</v>
      </c>
      <c r="C195" s="79" t="s">
        <v>1517</v>
      </c>
      <c r="D195" s="79" t="s">
        <v>1528</v>
      </c>
      <c r="E195" s="79" t="s">
        <v>1437</v>
      </c>
      <c r="F195" s="79" t="s">
        <v>12</v>
      </c>
      <c r="G195" s="79" t="s">
        <v>20</v>
      </c>
      <c r="H195" s="79" t="s">
        <v>147</v>
      </c>
      <c r="I195" s="79">
        <v>1</v>
      </c>
      <c r="J195" s="79" t="s">
        <v>465</v>
      </c>
      <c r="K195" s="159" t="s">
        <v>2757</v>
      </c>
      <c r="L195" s="159" t="s">
        <v>2835</v>
      </c>
      <c r="M195" s="79" t="s">
        <v>834</v>
      </c>
      <c r="N195" s="79" t="s">
        <v>1390</v>
      </c>
      <c r="O195" s="79" t="s">
        <v>1391</v>
      </c>
      <c r="P195" s="79">
        <v>0</v>
      </c>
      <c r="Q195" s="79" t="s">
        <v>1487</v>
      </c>
      <c r="R195" s="30" t="s">
        <v>834</v>
      </c>
      <c r="S195" s="78" t="s">
        <v>835</v>
      </c>
      <c r="T195" s="78" t="s">
        <v>460</v>
      </c>
      <c r="U195" s="79" t="s">
        <v>1517</v>
      </c>
      <c r="V195" s="30">
        <f>VLOOKUP(S195,'Plan de acci�n consolidado 2025'!$G$4:$R$484,12,0)</f>
        <v>10</v>
      </c>
      <c r="W195" s="143">
        <f>(V195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c r="X195" s="30">
        <f>VLOOKUP(S195,'Plan de acci�n consolidado 2025'!$G$4:$AC$462,23,0)</f>
        <v>100</v>
      </c>
      <c r="Y195" s="30">
        <f t="shared" si="33"/>
        <v>0.44843049327354267</v>
      </c>
    </row>
    <row r="196" spans="1:25" x14ac:dyDescent="0.25">
      <c r="A196" s="78" t="s">
        <v>837</v>
      </c>
      <c r="B196" s="78" t="s">
        <v>467</v>
      </c>
      <c r="C196" s="79" t="s">
        <v>1517</v>
      </c>
      <c r="D196" s="79" t="s">
        <v>1528</v>
      </c>
      <c r="E196" s="79" t="s">
        <v>1437</v>
      </c>
      <c r="F196" s="79"/>
      <c r="G196" s="79" t="s">
        <v>19</v>
      </c>
      <c r="H196" s="79" t="s">
        <v>148</v>
      </c>
      <c r="I196" s="79">
        <v>1</v>
      </c>
      <c r="J196" s="79" t="s">
        <v>465</v>
      </c>
      <c r="K196" s="159" t="s">
        <v>2757</v>
      </c>
      <c r="L196" s="159" t="s">
        <v>2836</v>
      </c>
      <c r="M196" s="79" t="s">
        <v>834</v>
      </c>
      <c r="N196" s="79"/>
      <c r="O196" s="79"/>
      <c r="P196" s="79"/>
      <c r="Q196" s="79"/>
      <c r="R196" s="30" t="s">
        <v>834</v>
      </c>
      <c r="S196" s="78" t="s">
        <v>837</v>
      </c>
      <c r="T196" s="78" t="s">
        <v>467</v>
      </c>
      <c r="U196" s="79" t="s">
        <v>1517</v>
      </c>
      <c r="V196" s="30">
        <f>VLOOKUP(S196,'Plan de acci�n consolidado 2025'!$G$4:$R$484,12,0)</f>
        <v>30</v>
      </c>
      <c r="W196" s="145">
        <f t="shared" ref="W196:W198" si="42">+(V196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0.36585365853658536</v>
      </c>
      <c r="X196" s="30">
        <f>VLOOKUP(S196,'Plan de acci�n consolidado 2025'!$G$4:$AC$462,23,0)</f>
        <v>100</v>
      </c>
      <c r="Y196" s="30">
        <f t="shared" ref="Y196:Y259" si="43">(X196*W196)/100</f>
        <v>0.36585365853658536</v>
      </c>
    </row>
    <row r="197" spans="1:25" x14ac:dyDescent="0.25">
      <c r="A197" s="78" t="s">
        <v>839</v>
      </c>
      <c r="B197" s="78" t="s">
        <v>467</v>
      </c>
      <c r="C197" s="79" t="s">
        <v>1517</v>
      </c>
      <c r="D197" s="79" t="s">
        <v>1528</v>
      </c>
      <c r="E197" s="79" t="s">
        <v>1437</v>
      </c>
      <c r="F197" s="79"/>
      <c r="G197" s="79" t="s">
        <v>19</v>
      </c>
      <c r="H197" s="79" t="s">
        <v>149</v>
      </c>
      <c r="I197" s="79">
        <v>1</v>
      </c>
      <c r="J197" s="79" t="s">
        <v>465</v>
      </c>
      <c r="K197" s="159" t="s">
        <v>2837</v>
      </c>
      <c r="L197" s="159" t="s">
        <v>2838</v>
      </c>
      <c r="M197" s="79" t="s">
        <v>834</v>
      </c>
      <c r="N197" s="79"/>
      <c r="O197" s="79"/>
      <c r="P197" s="79"/>
      <c r="Q197" s="79"/>
      <c r="R197" s="30" t="s">
        <v>834</v>
      </c>
      <c r="S197" s="78" t="s">
        <v>839</v>
      </c>
      <c r="T197" s="78" t="s">
        <v>467</v>
      </c>
      <c r="U197" s="79" t="s">
        <v>1517</v>
      </c>
      <c r="V197" s="30">
        <f>VLOOKUP(S197,'Plan de acci�n consolidado 2025'!$G$4:$R$484,12,0)</f>
        <v>60</v>
      </c>
      <c r="W197" s="145">
        <f t="shared" si="42"/>
        <v>0.73170731707317072</v>
      </c>
      <c r="X197" s="30">
        <f>VLOOKUP(S197,'Plan de acci�n consolidado 2025'!$G$4:$AC$462,23,0)</f>
        <v>100</v>
      </c>
      <c r="Y197" s="30">
        <f t="shared" si="43"/>
        <v>0.73170731707317072</v>
      </c>
    </row>
    <row r="198" spans="1:25" x14ac:dyDescent="0.25">
      <c r="A198" s="78" t="s">
        <v>841</v>
      </c>
      <c r="B198" s="78" t="s">
        <v>467</v>
      </c>
      <c r="C198" s="79" t="s">
        <v>1517</v>
      </c>
      <c r="D198" s="79" t="s">
        <v>1528</v>
      </c>
      <c r="E198" s="79" t="s">
        <v>1437</v>
      </c>
      <c r="F198" s="79"/>
      <c r="G198" s="79" t="s">
        <v>19</v>
      </c>
      <c r="H198" s="79" t="s">
        <v>150</v>
      </c>
      <c r="I198" s="79">
        <v>1</v>
      </c>
      <c r="J198" s="79" t="s">
        <v>465</v>
      </c>
      <c r="K198" s="159" t="s">
        <v>2838</v>
      </c>
      <c r="L198" s="159" t="s">
        <v>2835</v>
      </c>
      <c r="M198" s="79" t="s">
        <v>834</v>
      </c>
      <c r="N198" s="79"/>
      <c r="O198" s="79"/>
      <c r="P198" s="79"/>
      <c r="Q198" s="79"/>
      <c r="R198" s="30" t="s">
        <v>834</v>
      </c>
      <c r="S198" s="78" t="s">
        <v>841</v>
      </c>
      <c r="T198" s="78" t="s">
        <v>467</v>
      </c>
      <c r="U198" s="79" t="s">
        <v>1517</v>
      </c>
      <c r="V198" s="30">
        <f>VLOOKUP(S198,'Plan de acci�n consolidado 2025'!$G$4:$R$484,12,0)</f>
        <v>10</v>
      </c>
      <c r="W198" s="145">
        <f t="shared" si="42"/>
        <v>0.12195121951219512</v>
      </c>
      <c r="X198" s="30">
        <f>VLOOKUP(S198,'Plan de acci�n consolidado 2025'!$G$4:$AC$462,23,0)</f>
        <v>100</v>
      </c>
      <c r="Y198" s="30">
        <f t="shared" si="43"/>
        <v>0.12195121951219512</v>
      </c>
    </row>
    <row r="199" spans="1:25" x14ac:dyDescent="0.25">
      <c r="A199" s="78" t="s">
        <v>842</v>
      </c>
      <c r="B199" s="78" t="s">
        <v>460</v>
      </c>
      <c r="C199" s="79" t="s">
        <v>1527</v>
      </c>
      <c r="D199" s="79" t="s">
        <v>1526</v>
      </c>
      <c r="E199" s="79" t="s">
        <v>747</v>
      </c>
      <c r="F199" s="79" t="s">
        <v>10</v>
      </c>
      <c r="G199" s="79" t="s">
        <v>23</v>
      </c>
      <c r="H199" s="79" t="s">
        <v>151</v>
      </c>
      <c r="I199" s="79">
        <v>1</v>
      </c>
      <c r="J199" s="79" t="s">
        <v>465</v>
      </c>
      <c r="K199" s="159" t="s">
        <v>2784</v>
      </c>
      <c r="L199" s="159" t="s">
        <v>2771</v>
      </c>
      <c r="M199" s="79" t="s">
        <v>834</v>
      </c>
      <c r="N199" s="79" t="s">
        <v>1394</v>
      </c>
      <c r="O199" s="79" t="s">
        <v>1395</v>
      </c>
      <c r="P199" s="79" t="s">
        <v>1552</v>
      </c>
      <c r="Q199" s="79" t="s">
        <v>1734</v>
      </c>
      <c r="R199" s="30" t="s">
        <v>834</v>
      </c>
      <c r="S199" s="78" t="s">
        <v>842</v>
      </c>
      <c r="T199" s="78" t="s">
        <v>460</v>
      </c>
      <c r="U199" s="79" t="s">
        <v>1527</v>
      </c>
      <c r="V199" s="30">
        <f>VLOOKUP(S199,'Plan de acci�n consolidado 2025'!$G$4:$R$462,12,0)</f>
        <v>10</v>
      </c>
      <c r="W199" s="30">
        <f>+(V199*100)/($V$150+$V$168+$V$174+$V$177+$V$183+$V$190+$V$199+$V$336+$V$342+$V$430+$V$463)</f>
        <v>5.2631578947368425</v>
      </c>
      <c r="X199" s="30">
        <f>VLOOKUP(S199,'Plan de acci�n consolidado 2025'!$G$4:$AC$462,23,0)</f>
        <v>100</v>
      </c>
      <c r="Y199" s="30">
        <f t="shared" si="43"/>
        <v>5.2631578947368425</v>
      </c>
    </row>
    <row r="200" spans="1:25" x14ac:dyDescent="0.25">
      <c r="A200" s="78" t="s">
        <v>844</v>
      </c>
      <c r="B200" s="78" t="s">
        <v>467</v>
      </c>
      <c r="C200" s="79" t="s">
        <v>1527</v>
      </c>
      <c r="D200" s="79" t="s">
        <v>1526</v>
      </c>
      <c r="E200" s="79" t="s">
        <v>747</v>
      </c>
      <c r="F200" s="79"/>
      <c r="G200" s="79" t="s">
        <v>19</v>
      </c>
      <c r="H200" s="79" t="s">
        <v>152</v>
      </c>
      <c r="I200" s="79">
        <v>1</v>
      </c>
      <c r="J200" s="79" t="s">
        <v>465</v>
      </c>
      <c r="K200" s="159" t="s">
        <v>2784</v>
      </c>
      <c r="L200" s="159" t="s">
        <v>2789</v>
      </c>
      <c r="M200" s="79" t="s">
        <v>834</v>
      </c>
      <c r="N200" s="79"/>
      <c r="O200" s="79"/>
      <c r="P200" s="79"/>
      <c r="Q200" s="79"/>
      <c r="R200" s="30" t="s">
        <v>834</v>
      </c>
      <c r="S200" s="78" t="s">
        <v>844</v>
      </c>
      <c r="T200" s="78" t="s">
        <v>467</v>
      </c>
      <c r="U200" s="79" t="s">
        <v>1527</v>
      </c>
      <c r="V200" s="30">
        <f>VLOOKUP(S200,'Plan de acci�n consolidado 2025'!$G$4:$R$462,12,0)</f>
        <v>50</v>
      </c>
      <c r="W200" s="30">
        <f>+(V200*100)/($V$151+$V$153+$V$154+$V$155+$V$169+$V$170+$V$171+$V$172+$V$173+$V$175+$V$176+$V$178+$V$179+$V$180+$V$181+$V$182+$V$184+$V$185+$V$186+$V$187+$V$188+$V$189+$V$191+$V$192+$V$193+$V$194+$V$200+$V$201+$V$337+$V$339+$V$341+$V$343+$V$344+$V$431+$V$432+$V$433+$V$434+$V$464+$V$465)</f>
        <v>4.5454545454545459</v>
      </c>
      <c r="X200" s="30">
        <f>VLOOKUP(S200,'Plan de acci�n consolidado 2025'!$G$4:$AC$462,23,0)</f>
        <v>100</v>
      </c>
      <c r="Y200" s="30">
        <f t="shared" si="43"/>
        <v>4.5454545454545459</v>
      </c>
    </row>
    <row r="201" spans="1:25" x14ac:dyDescent="0.25">
      <c r="A201" s="78" t="s">
        <v>845</v>
      </c>
      <c r="B201" s="78" t="s">
        <v>467</v>
      </c>
      <c r="C201" s="79" t="s">
        <v>1527</v>
      </c>
      <c r="D201" s="79" t="s">
        <v>1526</v>
      </c>
      <c r="E201" s="79" t="s">
        <v>747</v>
      </c>
      <c r="F201" s="79"/>
      <c r="G201" s="79" t="s">
        <v>19</v>
      </c>
      <c r="H201" s="79" t="s">
        <v>153</v>
      </c>
      <c r="I201" s="79">
        <v>1</v>
      </c>
      <c r="J201" s="79" t="s">
        <v>465</v>
      </c>
      <c r="K201" s="159" t="s">
        <v>2772</v>
      </c>
      <c r="L201" s="159" t="s">
        <v>2771</v>
      </c>
      <c r="M201" s="79" t="s">
        <v>834</v>
      </c>
      <c r="N201" s="79"/>
      <c r="O201" s="79"/>
      <c r="P201" s="79"/>
      <c r="Q201" s="79"/>
      <c r="R201" s="30" t="s">
        <v>834</v>
      </c>
      <c r="S201" s="78" t="s">
        <v>845</v>
      </c>
      <c r="T201" s="78" t="s">
        <v>467</v>
      </c>
      <c r="U201" s="79" t="s">
        <v>1527</v>
      </c>
      <c r="V201" s="30">
        <f>VLOOKUP(S201,'Plan de acci�n consolidado 2025'!$G$4:$R$462,12,0)</f>
        <v>50</v>
      </c>
      <c r="W201" s="30">
        <f>+(V201*100)/($V$151+$V$153+$V$154+$V$155+$V$169+$V$170+$V$171+$V$172+$V$173+$V$175+$V$176+$V$178+$V$179+$V$180+$V$181+$V$182+$V$184+$V$185+$V$186+$V$187+$V$188+$V$189+$V$191+$V$192+$V$193+$V$194+$V$200+$V$201+$V$337+$V$339+$V$341+$V$343+$V$344+$V$431+$V$432+$V$433+$V$434+$V$464+$V$465)</f>
        <v>4.5454545454545459</v>
      </c>
      <c r="X201" s="30">
        <f>VLOOKUP(S201,'Plan de acci�n consolidado 2025'!$G$4:$AC$462,23,0)</f>
        <v>100</v>
      </c>
      <c r="Y201" s="30">
        <f t="shared" si="43"/>
        <v>4.5454545454545459</v>
      </c>
    </row>
    <row r="202" spans="1:25" x14ac:dyDescent="0.25">
      <c r="A202" s="78" t="s">
        <v>846</v>
      </c>
      <c r="B202" s="78" t="s">
        <v>460</v>
      </c>
      <c r="C202" s="79" t="s">
        <v>1517</v>
      </c>
      <c r="D202" s="79" t="s">
        <v>1525</v>
      </c>
      <c r="E202" s="79" t="s">
        <v>695</v>
      </c>
      <c r="F202" s="79" t="s">
        <v>13</v>
      </c>
      <c r="G202" s="79" t="s">
        <v>20</v>
      </c>
      <c r="H202" s="79" t="s">
        <v>278</v>
      </c>
      <c r="I202" s="79">
        <v>1</v>
      </c>
      <c r="J202" s="79" t="s">
        <v>465</v>
      </c>
      <c r="K202" s="159" t="s">
        <v>2760</v>
      </c>
      <c r="L202" s="159" t="s">
        <v>2839</v>
      </c>
      <c r="M202" s="79" t="s">
        <v>834</v>
      </c>
      <c r="N202" s="79" t="s">
        <v>1397</v>
      </c>
      <c r="O202" s="79" t="s">
        <v>1436</v>
      </c>
      <c r="P202" s="79" t="s">
        <v>1553</v>
      </c>
      <c r="Q202" s="79" t="s">
        <v>1490</v>
      </c>
      <c r="R202" s="30" t="s">
        <v>834</v>
      </c>
      <c r="S202" s="78" t="s">
        <v>846</v>
      </c>
      <c r="T202" s="78" t="s">
        <v>460</v>
      </c>
      <c r="U202" s="79" t="s">
        <v>1517</v>
      </c>
      <c r="V202" s="30">
        <f>VLOOKUP(S202,'Plan de acci�n consolidado 2025'!$G$4:$R$484,12,0)</f>
        <v>10</v>
      </c>
      <c r="W202" s="143">
        <f>(V202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c r="X202" s="30">
        <f>VLOOKUP(S202,'Plan de acci�n consolidado 2025'!$G$4:$AC$462,23,0)</f>
        <v>100</v>
      </c>
      <c r="Y202" s="30">
        <f t="shared" si="43"/>
        <v>0.44843049327354267</v>
      </c>
    </row>
    <row r="203" spans="1:25" x14ac:dyDescent="0.25">
      <c r="A203" s="78" t="s">
        <v>848</v>
      </c>
      <c r="B203" s="78" t="s">
        <v>467</v>
      </c>
      <c r="C203" s="79" t="s">
        <v>1517</v>
      </c>
      <c r="D203" s="79" t="s">
        <v>1525</v>
      </c>
      <c r="E203" s="79" t="s">
        <v>695</v>
      </c>
      <c r="F203" s="79"/>
      <c r="G203" s="79" t="s">
        <v>19</v>
      </c>
      <c r="H203" s="79" t="s">
        <v>279</v>
      </c>
      <c r="I203" s="79">
        <v>1</v>
      </c>
      <c r="J203" s="79" t="s">
        <v>465</v>
      </c>
      <c r="K203" s="159" t="s">
        <v>2760</v>
      </c>
      <c r="L203" s="159" t="s">
        <v>2778</v>
      </c>
      <c r="M203" s="79" t="s">
        <v>834</v>
      </c>
      <c r="N203" s="79"/>
      <c r="O203" s="79"/>
      <c r="P203" s="79"/>
      <c r="Q203" s="79"/>
      <c r="R203" s="30" t="s">
        <v>834</v>
      </c>
      <c r="S203" s="78" t="s">
        <v>848</v>
      </c>
      <c r="T203" s="78" t="s">
        <v>467</v>
      </c>
      <c r="U203" s="79" t="s">
        <v>1517</v>
      </c>
      <c r="V203" s="30">
        <f>VLOOKUP(S203,'Plan de acci�n consolidado 2025'!$G$4:$R$484,12,0)</f>
        <v>50</v>
      </c>
      <c r="W203" s="145">
        <f t="shared" ref="W203:W204" si="44">+(V203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0.6097560975609756</v>
      </c>
      <c r="X203" s="30">
        <f>VLOOKUP(S203,'Plan de acci�n consolidado 2025'!$G$4:$AC$462,23,0)</f>
        <v>100</v>
      </c>
      <c r="Y203" s="30">
        <f t="shared" si="43"/>
        <v>0.6097560975609756</v>
      </c>
    </row>
    <row r="204" spans="1:25" x14ac:dyDescent="0.25">
      <c r="A204" s="78" t="s">
        <v>850</v>
      </c>
      <c r="B204" s="78" t="s">
        <v>467</v>
      </c>
      <c r="C204" s="79" t="s">
        <v>1517</v>
      </c>
      <c r="D204" s="79" t="s">
        <v>1525</v>
      </c>
      <c r="E204" s="79" t="s">
        <v>695</v>
      </c>
      <c r="F204" s="79"/>
      <c r="G204" s="79" t="s">
        <v>19</v>
      </c>
      <c r="H204" s="79" t="s">
        <v>280</v>
      </c>
      <c r="I204" s="79">
        <v>1</v>
      </c>
      <c r="J204" s="79" t="s">
        <v>465</v>
      </c>
      <c r="K204" s="159" t="s">
        <v>2772</v>
      </c>
      <c r="L204" s="159" t="s">
        <v>2839</v>
      </c>
      <c r="M204" s="79" t="s">
        <v>834</v>
      </c>
      <c r="N204" s="79"/>
      <c r="O204" s="79"/>
      <c r="P204" s="79"/>
      <c r="Q204" s="79"/>
      <c r="R204" s="30" t="s">
        <v>834</v>
      </c>
      <c r="S204" s="78" t="s">
        <v>850</v>
      </c>
      <c r="T204" s="78" t="s">
        <v>467</v>
      </c>
      <c r="U204" s="79" t="s">
        <v>1517</v>
      </c>
      <c r="V204" s="30">
        <f>VLOOKUP(S204,'Plan de acci�n consolidado 2025'!$G$4:$R$484,12,0)</f>
        <v>50</v>
      </c>
      <c r="W204" s="145">
        <f t="shared" si="44"/>
        <v>0.6097560975609756</v>
      </c>
      <c r="X204" s="30">
        <f>VLOOKUP(S204,'Plan de acci�n consolidado 2025'!$G$4:$AC$462,23,0)</f>
        <v>100</v>
      </c>
      <c r="Y204" s="30">
        <f t="shared" si="43"/>
        <v>0.6097560975609756</v>
      </c>
    </row>
    <row r="205" spans="1:25" x14ac:dyDescent="0.25">
      <c r="A205" s="78" t="s">
        <v>851</v>
      </c>
      <c r="B205" s="78" t="s">
        <v>460</v>
      </c>
      <c r="C205" s="79" t="s">
        <v>1517</v>
      </c>
      <c r="D205" s="79" t="s">
        <v>1525</v>
      </c>
      <c r="E205" s="79" t="s">
        <v>695</v>
      </c>
      <c r="F205" s="79" t="s">
        <v>10</v>
      </c>
      <c r="G205" s="79" t="s">
        <v>23</v>
      </c>
      <c r="H205" s="79" t="s">
        <v>281</v>
      </c>
      <c r="I205" s="79">
        <v>2</v>
      </c>
      <c r="J205" s="79" t="s">
        <v>465</v>
      </c>
      <c r="K205" s="159" t="s">
        <v>2840</v>
      </c>
      <c r="L205" s="159" t="s">
        <v>2771</v>
      </c>
      <c r="M205" s="79" t="s">
        <v>853</v>
      </c>
      <c r="N205" s="79" t="s">
        <v>1394</v>
      </c>
      <c r="O205" s="79" t="s">
        <v>1395</v>
      </c>
      <c r="P205" s="79" t="s">
        <v>1554</v>
      </c>
      <c r="Q205" s="79" t="s">
        <v>1734</v>
      </c>
      <c r="R205" s="30" t="s">
        <v>834</v>
      </c>
      <c r="S205" s="78" t="s">
        <v>851</v>
      </c>
      <c r="T205" s="78" t="s">
        <v>460</v>
      </c>
      <c r="U205" s="79" t="s">
        <v>1517</v>
      </c>
      <c r="V205" s="30">
        <f>VLOOKUP(S205,'Plan de acci�n consolidado 2025'!$G$4:$R$484,12,0)</f>
        <v>40</v>
      </c>
      <c r="W205" s="143">
        <f>(V205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1.7937219730941705</v>
      </c>
      <c r="X205" s="30">
        <f>VLOOKUP(S205,'Plan de acci�n consolidado 2025'!$G$4:$AC$462,23,0)</f>
        <v>100</v>
      </c>
      <c r="Y205" s="30">
        <f t="shared" si="43"/>
        <v>1.7937219730941707</v>
      </c>
    </row>
    <row r="206" spans="1:25" x14ac:dyDescent="0.25">
      <c r="A206" s="78" t="s">
        <v>854</v>
      </c>
      <c r="B206" s="78" t="s">
        <v>467</v>
      </c>
      <c r="C206" s="79" t="s">
        <v>1517</v>
      </c>
      <c r="D206" s="79" t="s">
        <v>1525</v>
      </c>
      <c r="E206" s="79" t="s">
        <v>695</v>
      </c>
      <c r="F206" s="79"/>
      <c r="G206" s="79" t="s">
        <v>19</v>
      </c>
      <c r="H206" s="79" t="s">
        <v>282</v>
      </c>
      <c r="I206" s="79">
        <v>2</v>
      </c>
      <c r="J206" s="79" t="s">
        <v>465</v>
      </c>
      <c r="K206" s="159" t="s">
        <v>2840</v>
      </c>
      <c r="L206" s="159" t="s">
        <v>2802</v>
      </c>
      <c r="M206" s="79" t="s">
        <v>834</v>
      </c>
      <c r="N206" s="79"/>
      <c r="O206" s="79"/>
      <c r="P206" s="79"/>
      <c r="Q206" s="79"/>
      <c r="R206" s="30" t="s">
        <v>834</v>
      </c>
      <c r="S206" s="78" t="s">
        <v>854</v>
      </c>
      <c r="T206" s="78" t="s">
        <v>467</v>
      </c>
      <c r="U206" s="79" t="s">
        <v>1517</v>
      </c>
      <c r="V206" s="30">
        <f>VLOOKUP(S206,'Plan de acci�n consolidado 2025'!$G$4:$R$484,12,0)</f>
        <v>5</v>
      </c>
      <c r="W206" s="145">
        <f t="shared" ref="W206:W208" si="45">+(V206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6.097560975609756E-2</v>
      </c>
      <c r="X206" s="30">
        <f>VLOOKUP(S206,'Plan de acci�n consolidado 2025'!$G$4:$AC$462,23,0)</f>
        <v>100</v>
      </c>
      <c r="Y206" s="30">
        <f t="shared" si="43"/>
        <v>6.097560975609756E-2</v>
      </c>
    </row>
    <row r="207" spans="1:25" x14ac:dyDescent="0.25">
      <c r="A207" s="78" t="s">
        <v>856</v>
      </c>
      <c r="B207" s="78" t="s">
        <v>467</v>
      </c>
      <c r="C207" s="79" t="s">
        <v>1517</v>
      </c>
      <c r="D207" s="79" t="s">
        <v>1525</v>
      </c>
      <c r="E207" s="79" t="s">
        <v>695</v>
      </c>
      <c r="F207" s="79"/>
      <c r="G207" s="79" t="s">
        <v>19</v>
      </c>
      <c r="H207" s="79" t="s">
        <v>283</v>
      </c>
      <c r="I207" s="79">
        <v>2</v>
      </c>
      <c r="J207" s="79" t="s">
        <v>465</v>
      </c>
      <c r="K207" s="159" t="s">
        <v>2841</v>
      </c>
      <c r="L207" s="159" t="s">
        <v>2842</v>
      </c>
      <c r="M207" s="79" t="s">
        <v>834</v>
      </c>
      <c r="N207" s="79"/>
      <c r="O207" s="79"/>
      <c r="P207" s="79"/>
      <c r="Q207" s="79"/>
      <c r="R207" s="30" t="s">
        <v>834</v>
      </c>
      <c r="S207" s="78" t="s">
        <v>856</v>
      </c>
      <c r="T207" s="78" t="s">
        <v>467</v>
      </c>
      <c r="U207" s="79" t="s">
        <v>1517</v>
      </c>
      <c r="V207" s="30">
        <f>VLOOKUP(S207,'Plan de acci�n consolidado 2025'!$G$4:$R$484,12,0)</f>
        <v>15</v>
      </c>
      <c r="W207" s="145">
        <f t="shared" si="45"/>
        <v>0.18292682926829268</v>
      </c>
      <c r="X207" s="30">
        <f>VLOOKUP(S207,'Plan de acci�n consolidado 2025'!$G$4:$AC$462,23,0)</f>
        <v>100</v>
      </c>
      <c r="Y207" s="30">
        <f t="shared" si="43"/>
        <v>0.18292682926829268</v>
      </c>
    </row>
    <row r="208" spans="1:25" x14ac:dyDescent="0.25">
      <c r="A208" s="78" t="s">
        <v>858</v>
      </c>
      <c r="B208" s="78" t="s">
        <v>467</v>
      </c>
      <c r="C208" s="79" t="s">
        <v>1517</v>
      </c>
      <c r="D208" s="79" t="s">
        <v>1525</v>
      </c>
      <c r="E208" s="79" t="s">
        <v>695</v>
      </c>
      <c r="F208" s="79"/>
      <c r="G208" s="79" t="s">
        <v>19</v>
      </c>
      <c r="H208" s="79" t="s">
        <v>284</v>
      </c>
      <c r="I208" s="79">
        <v>2</v>
      </c>
      <c r="J208" s="79" t="s">
        <v>465</v>
      </c>
      <c r="K208" s="159" t="s">
        <v>2843</v>
      </c>
      <c r="L208" s="159" t="s">
        <v>2844</v>
      </c>
      <c r="M208" s="79" t="s">
        <v>834</v>
      </c>
      <c r="N208" s="79"/>
      <c r="O208" s="79"/>
      <c r="P208" s="79"/>
      <c r="Q208" s="79"/>
      <c r="R208" s="30" t="s">
        <v>834</v>
      </c>
      <c r="S208" s="78" t="s">
        <v>858</v>
      </c>
      <c r="T208" s="78" t="s">
        <v>467</v>
      </c>
      <c r="U208" s="79" t="s">
        <v>1517</v>
      </c>
      <c r="V208" s="30">
        <f>VLOOKUP(S208,'Plan de acci�n consolidado 2025'!$G$4:$R$484,12,0)</f>
        <v>20</v>
      </c>
      <c r="W208" s="145">
        <f t="shared" si="45"/>
        <v>0.24390243902439024</v>
      </c>
      <c r="X208" s="30">
        <f>VLOOKUP(S208,'Plan de acci�n consolidado 2025'!$G$4:$AC$462,23,0)</f>
        <v>100</v>
      </c>
      <c r="Y208" s="30">
        <f t="shared" si="43"/>
        <v>0.24390243902439024</v>
      </c>
    </row>
    <row r="209" spans="1:25" x14ac:dyDescent="0.25">
      <c r="A209" s="78" t="s">
        <v>860</v>
      </c>
      <c r="B209" s="78" t="s">
        <v>1847</v>
      </c>
      <c r="C209" s="79" t="s">
        <v>1517</v>
      </c>
      <c r="D209" s="79" t="s">
        <v>1525</v>
      </c>
      <c r="E209" s="79" t="s">
        <v>695</v>
      </c>
      <c r="F209" s="79"/>
      <c r="G209" s="79" t="s">
        <v>19</v>
      </c>
      <c r="H209" s="79" t="s">
        <v>285</v>
      </c>
      <c r="I209" s="79">
        <v>2</v>
      </c>
      <c r="J209" s="79" t="s">
        <v>465</v>
      </c>
      <c r="K209" s="159" t="s">
        <v>2829</v>
      </c>
      <c r="L209" s="159" t="s">
        <v>2845</v>
      </c>
      <c r="M209" s="79" t="s">
        <v>586</v>
      </c>
      <c r="N209" s="79"/>
      <c r="O209" s="79"/>
      <c r="P209" s="79"/>
      <c r="Q209" s="79"/>
      <c r="R209" s="30" t="s">
        <v>834</v>
      </c>
      <c r="S209" s="78" t="s">
        <v>860</v>
      </c>
      <c r="T209" s="78" t="s">
        <v>1847</v>
      </c>
      <c r="U209" s="79" t="s">
        <v>1517</v>
      </c>
      <c r="V209" s="30">
        <f>VLOOKUP(S209,'Plan de acci�n consolidado 2025'!$G$4:$R$462,12,0)</f>
        <v>0</v>
      </c>
      <c r="W209" s="30">
        <f>+V209</f>
        <v>0</v>
      </c>
      <c r="X209" s="30">
        <f>VLOOKUP(S209,'Plan de acci�n consolidado 2025'!$G$4:$AC$462,23,0)</f>
        <v>100</v>
      </c>
      <c r="Y209" s="30">
        <f t="shared" si="43"/>
        <v>0</v>
      </c>
    </row>
    <row r="210" spans="1:25" x14ac:dyDescent="0.25">
      <c r="A210" s="78" t="s">
        <v>862</v>
      </c>
      <c r="B210" s="78" t="s">
        <v>467</v>
      </c>
      <c r="C210" s="79" t="s">
        <v>1517</v>
      </c>
      <c r="D210" s="79" t="s">
        <v>1525</v>
      </c>
      <c r="E210" s="79" t="s">
        <v>695</v>
      </c>
      <c r="F210" s="79"/>
      <c r="G210" s="79" t="s">
        <v>19</v>
      </c>
      <c r="H210" s="79" t="s">
        <v>286</v>
      </c>
      <c r="I210" s="79">
        <v>2</v>
      </c>
      <c r="J210" s="79" t="s">
        <v>465</v>
      </c>
      <c r="K210" s="159" t="s">
        <v>2846</v>
      </c>
      <c r="L210" s="159" t="s">
        <v>2771</v>
      </c>
      <c r="M210" s="79" t="s">
        <v>853</v>
      </c>
      <c r="N210" s="79"/>
      <c r="O210" s="79"/>
      <c r="P210" s="79"/>
      <c r="Q210" s="79"/>
      <c r="R210" s="30" t="s">
        <v>834</v>
      </c>
      <c r="S210" s="78" t="s">
        <v>862</v>
      </c>
      <c r="T210" s="78" t="s">
        <v>467</v>
      </c>
      <c r="U210" s="79" t="s">
        <v>1517</v>
      </c>
      <c r="V210" s="30">
        <f>VLOOKUP(S210,'Plan de acci�n consolidado 2025'!$G$4:$R$484,12,0)</f>
        <v>60</v>
      </c>
      <c r="W210" s="145">
        <f>+(V210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0.73170731707317072</v>
      </c>
      <c r="X210" s="30">
        <f>VLOOKUP(S210,'Plan de acci�n consolidado 2025'!$G$4:$AC$462,23,0)</f>
        <v>100</v>
      </c>
      <c r="Y210" s="30">
        <f t="shared" si="43"/>
        <v>0.73170731707317072</v>
      </c>
    </row>
    <row r="211" spans="1:25" x14ac:dyDescent="0.25">
      <c r="A211" s="78" t="s">
        <v>864</v>
      </c>
      <c r="B211" s="78" t="s">
        <v>460</v>
      </c>
      <c r="C211" s="79" t="s">
        <v>1517</v>
      </c>
      <c r="D211" s="79" t="s">
        <v>1521</v>
      </c>
      <c r="E211" s="79" t="s">
        <v>614</v>
      </c>
      <c r="F211" s="79" t="s">
        <v>10</v>
      </c>
      <c r="G211" s="79" t="s">
        <v>20</v>
      </c>
      <c r="H211" s="79" t="s">
        <v>267</v>
      </c>
      <c r="I211" s="79">
        <v>1</v>
      </c>
      <c r="J211" s="79" t="s">
        <v>465</v>
      </c>
      <c r="K211" s="159" t="s">
        <v>2757</v>
      </c>
      <c r="L211" s="159" t="s">
        <v>2847</v>
      </c>
      <c r="M211" s="79" t="s">
        <v>853</v>
      </c>
      <c r="N211" s="79" t="s">
        <v>1394</v>
      </c>
      <c r="O211" s="79" t="s">
        <v>1395</v>
      </c>
      <c r="P211" s="79" t="s">
        <v>1554</v>
      </c>
      <c r="Q211" s="79" t="s">
        <v>1734</v>
      </c>
      <c r="R211" s="30" t="s">
        <v>834</v>
      </c>
      <c r="S211" s="78" t="s">
        <v>864</v>
      </c>
      <c r="T211" s="78" t="s">
        <v>460</v>
      </c>
      <c r="U211" s="79" t="s">
        <v>1517</v>
      </c>
      <c r="V211" s="30">
        <f>VLOOKUP(S211,'Plan de acci�n consolidado 2025'!$G$4:$R$484,12,0)</f>
        <v>30</v>
      </c>
      <c r="W211" s="143">
        <f>(V211*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c r="X211" s="30">
        <f>VLOOKUP(S211,'Plan de acci�n consolidado 2025'!$G$4:$AC$462,23,0)</f>
        <v>100</v>
      </c>
      <c r="Y211" s="30">
        <f t="shared" si="43"/>
        <v>1.3452914798206279</v>
      </c>
    </row>
    <row r="212" spans="1:25" x14ac:dyDescent="0.25">
      <c r="A212" s="78" t="s">
        <v>866</v>
      </c>
      <c r="B212" s="78" t="s">
        <v>467</v>
      </c>
      <c r="C212" s="79" t="s">
        <v>1517</v>
      </c>
      <c r="D212" s="79" t="s">
        <v>1521</v>
      </c>
      <c r="E212" s="79" t="s">
        <v>614</v>
      </c>
      <c r="F212" s="79"/>
      <c r="G212" s="79" t="s">
        <v>19</v>
      </c>
      <c r="H212" s="79" t="s">
        <v>37</v>
      </c>
      <c r="I212" s="79">
        <v>1</v>
      </c>
      <c r="J212" s="79" t="s">
        <v>465</v>
      </c>
      <c r="K212" s="159" t="s">
        <v>2757</v>
      </c>
      <c r="L212" s="159" t="s">
        <v>2848</v>
      </c>
      <c r="M212" s="79" t="s">
        <v>834</v>
      </c>
      <c r="N212" s="79"/>
      <c r="O212" s="79"/>
      <c r="P212" s="79"/>
      <c r="Q212" s="79"/>
      <c r="R212" s="30" t="s">
        <v>834</v>
      </c>
      <c r="S212" s="78" t="s">
        <v>866</v>
      </c>
      <c r="T212" s="78" t="s">
        <v>467</v>
      </c>
      <c r="U212" s="79" t="s">
        <v>1517</v>
      </c>
      <c r="V212" s="30">
        <f>VLOOKUP(S212,'Plan de acci�n consolidado 2025'!$G$4:$R$484,12,0)</f>
        <v>50</v>
      </c>
      <c r="W212" s="145">
        <f>+(V212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0.6097560975609756</v>
      </c>
      <c r="X212" s="30">
        <f>VLOOKUP(S212,'Plan de acci�n consolidado 2025'!$G$4:$AC$462,23,0)</f>
        <v>100</v>
      </c>
      <c r="Y212" s="30">
        <f t="shared" si="43"/>
        <v>0.6097560975609756</v>
      </c>
    </row>
    <row r="213" spans="1:25" x14ac:dyDescent="0.25">
      <c r="A213" s="78" t="s">
        <v>868</v>
      </c>
      <c r="B213" s="78" t="s">
        <v>1847</v>
      </c>
      <c r="C213" s="79" t="s">
        <v>1517</v>
      </c>
      <c r="D213" s="79" t="s">
        <v>1521</v>
      </c>
      <c r="E213" s="79" t="s">
        <v>614</v>
      </c>
      <c r="F213" s="79"/>
      <c r="G213" s="79" t="s">
        <v>19</v>
      </c>
      <c r="H213" s="79" t="s">
        <v>268</v>
      </c>
      <c r="I213" s="79">
        <v>1</v>
      </c>
      <c r="J213" s="79" t="s">
        <v>465</v>
      </c>
      <c r="K213" s="159" t="s">
        <v>2849</v>
      </c>
      <c r="L213" s="159" t="s">
        <v>2806</v>
      </c>
      <c r="M213" s="79" t="s">
        <v>586</v>
      </c>
      <c r="N213" s="79"/>
      <c r="O213" s="79"/>
      <c r="P213" s="79"/>
      <c r="Q213" s="79"/>
      <c r="R213" s="30" t="s">
        <v>834</v>
      </c>
      <c r="S213" s="78" t="s">
        <v>868</v>
      </c>
      <c r="T213" s="78" t="s">
        <v>1847</v>
      </c>
      <c r="U213" s="79" t="s">
        <v>1517</v>
      </c>
      <c r="V213" s="30">
        <f>VLOOKUP(S213,'Plan de acci�n consolidado 2025'!$G$4:$R$462,12,0)</f>
        <v>0</v>
      </c>
      <c r="W213" s="30">
        <f>+V213</f>
        <v>0</v>
      </c>
      <c r="X213" s="30">
        <f>VLOOKUP(S213,'Plan de acci�n consolidado 2025'!$G$4:$AC$462,23,0)</f>
        <v>100</v>
      </c>
      <c r="Y213" s="30">
        <f t="shared" si="43"/>
        <v>0</v>
      </c>
    </row>
    <row r="214" spans="1:25" x14ac:dyDescent="0.25">
      <c r="A214" s="78" t="s">
        <v>870</v>
      </c>
      <c r="B214" s="78" t="s">
        <v>467</v>
      </c>
      <c r="C214" s="79" t="s">
        <v>1517</v>
      </c>
      <c r="D214" s="79" t="s">
        <v>1521</v>
      </c>
      <c r="E214" s="79" t="s">
        <v>614</v>
      </c>
      <c r="F214" s="79"/>
      <c r="G214" s="79" t="s">
        <v>19</v>
      </c>
      <c r="H214" s="79" t="s">
        <v>269</v>
      </c>
      <c r="I214" s="79">
        <v>1</v>
      </c>
      <c r="J214" s="79" t="s">
        <v>465</v>
      </c>
      <c r="K214" s="159" t="s">
        <v>2850</v>
      </c>
      <c r="L214" s="159" t="s">
        <v>2851</v>
      </c>
      <c r="M214" s="79" t="s">
        <v>834</v>
      </c>
      <c r="N214" s="79"/>
      <c r="O214" s="79"/>
      <c r="P214" s="79"/>
      <c r="Q214" s="79"/>
      <c r="R214" s="30" t="s">
        <v>834</v>
      </c>
      <c r="S214" s="78" t="s">
        <v>870</v>
      </c>
      <c r="T214" s="78" t="s">
        <v>467</v>
      </c>
      <c r="U214" s="79" t="s">
        <v>1517</v>
      </c>
      <c r="V214" s="30">
        <f>VLOOKUP(S214,'Plan de acci�n consolidado 2025'!$G$4:$R$484,12,0)</f>
        <v>50</v>
      </c>
      <c r="W214" s="145">
        <f>+(V214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0.6097560975609756</v>
      </c>
      <c r="X214" s="30">
        <f>VLOOKUP(S214,'Plan de acci�n consolidado 2025'!$G$4:$AC$462,23,0)</f>
        <v>100</v>
      </c>
      <c r="Y214" s="30">
        <f t="shared" si="43"/>
        <v>0.6097560975609756</v>
      </c>
    </row>
    <row r="215" spans="1:25" x14ac:dyDescent="0.25">
      <c r="A215" s="78" t="s">
        <v>872</v>
      </c>
      <c r="B215" s="78" t="s">
        <v>1847</v>
      </c>
      <c r="C215" s="79" t="s">
        <v>1517</v>
      </c>
      <c r="D215" s="79" t="s">
        <v>1521</v>
      </c>
      <c r="E215" s="79" t="s">
        <v>614</v>
      </c>
      <c r="F215" s="79"/>
      <c r="G215" s="79" t="s">
        <v>19</v>
      </c>
      <c r="H215" s="79" t="s">
        <v>270</v>
      </c>
      <c r="I215" s="79">
        <v>1</v>
      </c>
      <c r="J215" s="79" t="s">
        <v>465</v>
      </c>
      <c r="K215" s="159" t="s">
        <v>2852</v>
      </c>
      <c r="L215" s="159" t="s">
        <v>2847</v>
      </c>
      <c r="M215" s="79" t="s">
        <v>586</v>
      </c>
      <c r="N215" s="79"/>
      <c r="O215" s="79"/>
      <c r="P215" s="79"/>
      <c r="Q215" s="79"/>
      <c r="R215" s="30" t="s">
        <v>834</v>
      </c>
      <c r="S215" s="78" t="s">
        <v>872</v>
      </c>
      <c r="T215" s="78" t="s">
        <v>1847</v>
      </c>
      <c r="U215" s="79" t="s">
        <v>1517</v>
      </c>
      <c r="V215" s="30">
        <f>VLOOKUP(S215,'Plan de acci�n consolidado 2025'!$G$4:$R$462,12,0)</f>
        <v>0</v>
      </c>
      <c r="W215" s="30">
        <f>+V215</f>
        <v>0</v>
      </c>
      <c r="X215" s="30">
        <f>VLOOKUP(S215,'Plan de acci�n consolidado 2025'!$G$4:$AC$462,23,0)</f>
        <v>100</v>
      </c>
      <c r="Y215" s="30">
        <f t="shared" si="43"/>
        <v>0</v>
      </c>
    </row>
    <row r="216" spans="1:25" x14ac:dyDescent="0.25">
      <c r="A216" s="78" t="s">
        <v>875</v>
      </c>
      <c r="B216" s="78" t="s">
        <v>460</v>
      </c>
      <c r="C216" s="79" t="s">
        <v>1517</v>
      </c>
      <c r="D216" s="79" t="s">
        <v>1525</v>
      </c>
      <c r="E216" s="79" t="s">
        <v>695</v>
      </c>
      <c r="F216" s="79" t="s">
        <v>10</v>
      </c>
      <c r="G216" s="79" t="s">
        <v>23</v>
      </c>
      <c r="H216" s="79" t="s">
        <v>359</v>
      </c>
      <c r="I216" s="79">
        <v>6</v>
      </c>
      <c r="J216" s="79" t="s">
        <v>465</v>
      </c>
      <c r="K216" s="159" t="s">
        <v>2840</v>
      </c>
      <c r="L216" s="159" t="s">
        <v>2801</v>
      </c>
      <c r="M216" s="79" t="s">
        <v>877</v>
      </c>
      <c r="N216" s="79" t="s">
        <v>1394</v>
      </c>
      <c r="O216" s="79" t="s">
        <v>1395</v>
      </c>
      <c r="P216" s="79">
        <v>0</v>
      </c>
      <c r="Q216" s="79" t="s">
        <v>1734</v>
      </c>
      <c r="R216" s="30" t="s">
        <v>874</v>
      </c>
      <c r="S216" s="78" t="s">
        <v>875</v>
      </c>
      <c r="T216" s="78" t="s">
        <v>460</v>
      </c>
      <c r="U216" s="79" t="s">
        <v>1517</v>
      </c>
      <c r="V216" s="30">
        <f>VLOOKUP(S216,'Plan de acci�n consolidado 2025'!$G$4:$R$484,12,0)</f>
        <v>50</v>
      </c>
      <c r="W216" s="143">
        <f>(V216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c r="X216" s="30">
        <f>VLOOKUP(S216,'Plan de acci�n consolidado 2025'!$G$4:$AC$462,23,0)</f>
        <v>100</v>
      </c>
      <c r="Y216" s="30">
        <f t="shared" si="43"/>
        <v>2.2421524663677128</v>
      </c>
    </row>
    <row r="217" spans="1:25" x14ac:dyDescent="0.25">
      <c r="A217" s="78" t="s">
        <v>878</v>
      </c>
      <c r="B217" s="78" t="s">
        <v>467</v>
      </c>
      <c r="C217" s="79" t="s">
        <v>1517</v>
      </c>
      <c r="D217" s="79" t="s">
        <v>1525</v>
      </c>
      <c r="E217" s="79" t="s">
        <v>695</v>
      </c>
      <c r="F217" s="79"/>
      <c r="G217" s="79" t="s">
        <v>19</v>
      </c>
      <c r="H217" s="79" t="s">
        <v>360</v>
      </c>
      <c r="I217" s="79">
        <v>1</v>
      </c>
      <c r="J217" s="79" t="s">
        <v>465</v>
      </c>
      <c r="K217" s="159" t="s">
        <v>2840</v>
      </c>
      <c r="L217" s="159" t="s">
        <v>2786</v>
      </c>
      <c r="M217" s="79" t="s">
        <v>874</v>
      </c>
      <c r="N217" s="79"/>
      <c r="O217" s="79"/>
      <c r="P217" s="79"/>
      <c r="Q217" s="79"/>
      <c r="R217" s="30" t="s">
        <v>874</v>
      </c>
      <c r="S217" s="78" t="s">
        <v>878</v>
      </c>
      <c r="T217" s="78" t="s">
        <v>467</v>
      </c>
      <c r="U217" s="79" t="s">
        <v>1517</v>
      </c>
      <c r="V217" s="30">
        <f>VLOOKUP(S217,'Plan de acci�n consolidado 2025'!$G$4:$R$484,12,0)</f>
        <v>10</v>
      </c>
      <c r="W217" s="145">
        <f t="shared" ref="W217:W219" si="46">+(V217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0.12195121951219512</v>
      </c>
      <c r="X217" s="30">
        <f>VLOOKUP(S217,'Plan de acci�n consolidado 2025'!$G$4:$AC$462,23,0)</f>
        <v>100</v>
      </c>
      <c r="Y217" s="30">
        <f t="shared" si="43"/>
        <v>0.12195121951219512</v>
      </c>
    </row>
    <row r="218" spans="1:25" x14ac:dyDescent="0.25">
      <c r="A218" s="78" t="s">
        <v>880</v>
      </c>
      <c r="B218" s="78" t="s">
        <v>467</v>
      </c>
      <c r="C218" s="79" t="s">
        <v>1517</v>
      </c>
      <c r="D218" s="79" t="s">
        <v>1525</v>
      </c>
      <c r="E218" s="79" t="s">
        <v>695</v>
      </c>
      <c r="F218" s="79"/>
      <c r="G218" s="79" t="s">
        <v>19</v>
      </c>
      <c r="H218" s="79" t="s">
        <v>361</v>
      </c>
      <c r="I218" s="79">
        <v>6</v>
      </c>
      <c r="J218" s="79" t="s">
        <v>465</v>
      </c>
      <c r="K218" s="159" t="s">
        <v>2853</v>
      </c>
      <c r="L218" s="159" t="s">
        <v>2771</v>
      </c>
      <c r="M218" s="79" t="s">
        <v>877</v>
      </c>
      <c r="N218" s="79"/>
      <c r="O218" s="79"/>
      <c r="P218" s="79"/>
      <c r="Q218" s="79"/>
      <c r="R218" s="30" t="s">
        <v>874</v>
      </c>
      <c r="S218" s="78" t="s">
        <v>880</v>
      </c>
      <c r="T218" s="78" t="s">
        <v>467</v>
      </c>
      <c r="U218" s="79" t="s">
        <v>1517</v>
      </c>
      <c r="V218" s="30">
        <f>VLOOKUP(S218,'Plan de acci�n consolidado 2025'!$G$4:$R$484,12,0)</f>
        <v>60</v>
      </c>
      <c r="W218" s="145">
        <f t="shared" si="46"/>
        <v>0.73170731707317072</v>
      </c>
      <c r="X218" s="30">
        <f>VLOOKUP(S218,'Plan de acci�n consolidado 2025'!$G$4:$AC$462,23,0)</f>
        <v>100</v>
      </c>
      <c r="Y218" s="30">
        <f t="shared" si="43"/>
        <v>0.73170731707317072</v>
      </c>
    </row>
    <row r="219" spans="1:25" x14ac:dyDescent="0.25">
      <c r="A219" s="78" t="s">
        <v>881</v>
      </c>
      <c r="B219" s="78" t="s">
        <v>467</v>
      </c>
      <c r="C219" s="79" t="s">
        <v>1517</v>
      </c>
      <c r="D219" s="79" t="s">
        <v>1525</v>
      </c>
      <c r="E219" s="79" t="s">
        <v>695</v>
      </c>
      <c r="F219" s="79"/>
      <c r="G219" s="79" t="s">
        <v>19</v>
      </c>
      <c r="H219" s="79" t="s">
        <v>362</v>
      </c>
      <c r="I219" s="79">
        <v>6</v>
      </c>
      <c r="J219" s="79" t="s">
        <v>465</v>
      </c>
      <c r="K219" s="159" t="s">
        <v>2853</v>
      </c>
      <c r="L219" s="159" t="s">
        <v>2801</v>
      </c>
      <c r="M219" s="79" t="s">
        <v>874</v>
      </c>
      <c r="N219" s="79"/>
      <c r="O219" s="79"/>
      <c r="P219" s="79"/>
      <c r="Q219" s="79"/>
      <c r="R219" s="30" t="s">
        <v>874</v>
      </c>
      <c r="S219" s="78" t="s">
        <v>881</v>
      </c>
      <c r="T219" s="78" t="s">
        <v>467</v>
      </c>
      <c r="U219" s="79" t="s">
        <v>1517</v>
      </c>
      <c r="V219" s="30">
        <f>VLOOKUP(S219,'Plan de acci�n consolidado 2025'!$G$4:$R$484,12,0)</f>
        <v>30</v>
      </c>
      <c r="W219" s="145">
        <f t="shared" si="46"/>
        <v>0.36585365853658536</v>
      </c>
      <c r="X219" s="30">
        <f>VLOOKUP(S219,'Plan de acci�n consolidado 2025'!$G$4:$AC$462,23,0)</f>
        <v>100</v>
      </c>
      <c r="Y219" s="30">
        <f t="shared" si="43"/>
        <v>0.36585365853658536</v>
      </c>
    </row>
    <row r="220" spans="1:25" x14ac:dyDescent="0.25">
      <c r="A220" s="78" t="s">
        <v>883</v>
      </c>
      <c r="B220" s="78" t="s">
        <v>460</v>
      </c>
      <c r="C220" s="79" t="s">
        <v>1517</v>
      </c>
      <c r="D220" s="79" t="s">
        <v>1519</v>
      </c>
      <c r="E220" s="79" t="s">
        <v>574</v>
      </c>
      <c r="F220" s="79" t="s">
        <v>9</v>
      </c>
      <c r="G220" s="79" t="s">
        <v>23</v>
      </c>
      <c r="H220" s="79" t="s">
        <v>175</v>
      </c>
      <c r="I220" s="79">
        <v>1</v>
      </c>
      <c r="J220" s="79" t="s">
        <v>465</v>
      </c>
      <c r="K220" s="159" t="s">
        <v>2757</v>
      </c>
      <c r="L220" s="159" t="s">
        <v>2799</v>
      </c>
      <c r="M220" s="79" t="s">
        <v>874</v>
      </c>
      <c r="N220" s="79" t="s">
        <v>1396</v>
      </c>
      <c r="O220" s="79" t="s">
        <v>1434</v>
      </c>
      <c r="P220" s="79">
        <v>0</v>
      </c>
      <c r="Q220" s="79" t="s">
        <v>1487</v>
      </c>
      <c r="R220" s="30" t="s">
        <v>874</v>
      </c>
      <c r="S220" s="78" t="s">
        <v>883</v>
      </c>
      <c r="T220" s="78" t="s">
        <v>460</v>
      </c>
      <c r="U220" s="79" t="s">
        <v>1517</v>
      </c>
      <c r="V220" s="30">
        <f>VLOOKUP(S220,'Plan de acci�n consolidado 2025'!$G$4:$R$484,12,0)</f>
        <v>50</v>
      </c>
      <c r="W220" s="143">
        <f>(V220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c r="X220" s="30">
        <f>VLOOKUP(S220,'Plan de acci�n consolidado 2025'!$G$4:$AC$462,23,0)</f>
        <v>100</v>
      </c>
      <c r="Y220" s="30">
        <f t="shared" si="43"/>
        <v>2.2421524663677128</v>
      </c>
    </row>
    <row r="221" spans="1:25" x14ac:dyDescent="0.25">
      <c r="A221" s="78" t="s">
        <v>885</v>
      </c>
      <c r="B221" s="78" t="s">
        <v>467</v>
      </c>
      <c r="C221" s="79" t="s">
        <v>1517</v>
      </c>
      <c r="D221" s="79" t="s">
        <v>1519</v>
      </c>
      <c r="E221" s="79" t="s">
        <v>574</v>
      </c>
      <c r="F221" s="79"/>
      <c r="G221" s="79" t="s">
        <v>19</v>
      </c>
      <c r="H221" s="79" t="s">
        <v>176</v>
      </c>
      <c r="I221" s="79">
        <v>1</v>
      </c>
      <c r="J221" s="79" t="s">
        <v>465</v>
      </c>
      <c r="K221" s="159" t="s">
        <v>2757</v>
      </c>
      <c r="L221" s="159" t="s">
        <v>2832</v>
      </c>
      <c r="M221" s="79" t="s">
        <v>874</v>
      </c>
      <c r="N221" s="79"/>
      <c r="O221" s="79"/>
      <c r="P221" s="79"/>
      <c r="Q221" s="79"/>
      <c r="R221" s="30" t="s">
        <v>874</v>
      </c>
      <c r="S221" s="78" t="s">
        <v>885</v>
      </c>
      <c r="T221" s="78" t="s">
        <v>467</v>
      </c>
      <c r="U221" s="79" t="s">
        <v>1517</v>
      </c>
      <c r="V221" s="30">
        <f>VLOOKUP(S221,'Plan de acci�n consolidado 2025'!$G$4:$R$484,12,0)</f>
        <v>20</v>
      </c>
      <c r="W221" s="145">
        <f t="shared" ref="W221:W225" si="47">+(V221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0.24390243902439024</v>
      </c>
      <c r="X221" s="30">
        <f>VLOOKUP(S221,'Plan de acci�n consolidado 2025'!$G$4:$AC$462,23,0)</f>
        <v>100</v>
      </c>
      <c r="Y221" s="30">
        <f t="shared" si="43"/>
        <v>0.24390243902439024</v>
      </c>
    </row>
    <row r="222" spans="1:25" x14ac:dyDescent="0.25">
      <c r="A222" s="78" t="s">
        <v>887</v>
      </c>
      <c r="B222" s="78" t="s">
        <v>467</v>
      </c>
      <c r="C222" s="79" t="s">
        <v>1517</v>
      </c>
      <c r="D222" s="79" t="s">
        <v>1519</v>
      </c>
      <c r="E222" s="79" t="s">
        <v>574</v>
      </c>
      <c r="F222" s="79"/>
      <c r="G222" s="79" t="s">
        <v>19</v>
      </c>
      <c r="H222" s="79" t="s">
        <v>177</v>
      </c>
      <c r="I222" s="79">
        <v>1</v>
      </c>
      <c r="J222" s="79" t="s">
        <v>465</v>
      </c>
      <c r="K222" s="159" t="s">
        <v>2854</v>
      </c>
      <c r="L222" s="159" t="s">
        <v>2855</v>
      </c>
      <c r="M222" s="79" t="s">
        <v>874</v>
      </c>
      <c r="N222" s="79"/>
      <c r="O222" s="79"/>
      <c r="P222" s="79"/>
      <c r="Q222" s="79"/>
      <c r="R222" s="30" t="s">
        <v>874</v>
      </c>
      <c r="S222" s="78" t="s">
        <v>887</v>
      </c>
      <c r="T222" s="78" t="s">
        <v>467</v>
      </c>
      <c r="U222" s="79" t="s">
        <v>1517</v>
      </c>
      <c r="V222" s="30">
        <f>VLOOKUP(S222,'Plan de acci�n consolidado 2025'!$G$4:$R$484,12,0)</f>
        <v>30</v>
      </c>
      <c r="W222" s="145">
        <f t="shared" si="47"/>
        <v>0.36585365853658536</v>
      </c>
      <c r="X222" s="30">
        <f>VLOOKUP(S222,'Plan de acci�n consolidado 2025'!$G$4:$AC$462,23,0)</f>
        <v>100</v>
      </c>
      <c r="Y222" s="30">
        <f t="shared" si="43"/>
        <v>0.36585365853658536</v>
      </c>
    </row>
    <row r="223" spans="1:25" x14ac:dyDescent="0.25">
      <c r="A223" s="78" t="s">
        <v>888</v>
      </c>
      <c r="B223" s="78" t="s">
        <v>467</v>
      </c>
      <c r="C223" s="79" t="s">
        <v>1517</v>
      </c>
      <c r="D223" s="79" t="s">
        <v>1519</v>
      </c>
      <c r="E223" s="79" t="s">
        <v>574</v>
      </c>
      <c r="F223" s="79"/>
      <c r="G223" s="79" t="s">
        <v>19</v>
      </c>
      <c r="H223" s="79" t="s">
        <v>178</v>
      </c>
      <c r="I223" s="79">
        <v>1</v>
      </c>
      <c r="J223" s="79" t="s">
        <v>465</v>
      </c>
      <c r="K223" s="159" t="s">
        <v>2758</v>
      </c>
      <c r="L223" s="159" t="s">
        <v>2811</v>
      </c>
      <c r="M223" s="79" t="s">
        <v>874</v>
      </c>
      <c r="N223" s="79"/>
      <c r="O223" s="79"/>
      <c r="P223" s="79"/>
      <c r="Q223" s="79"/>
      <c r="R223" s="30" t="s">
        <v>874</v>
      </c>
      <c r="S223" s="78" t="s">
        <v>888</v>
      </c>
      <c r="T223" s="78" t="s">
        <v>467</v>
      </c>
      <c r="U223" s="79" t="s">
        <v>1517</v>
      </c>
      <c r="V223" s="30">
        <f>VLOOKUP(S223,'Plan de acci�n consolidado 2025'!$G$4:$R$484,12,0)</f>
        <v>20</v>
      </c>
      <c r="W223" s="145">
        <f t="shared" si="47"/>
        <v>0.24390243902439024</v>
      </c>
      <c r="X223" s="30">
        <f>VLOOKUP(S223,'Plan de acci�n consolidado 2025'!$G$4:$AC$462,23,0)</f>
        <v>100</v>
      </c>
      <c r="Y223" s="30">
        <f t="shared" si="43"/>
        <v>0.24390243902439024</v>
      </c>
    </row>
    <row r="224" spans="1:25" x14ac:dyDescent="0.25">
      <c r="A224" s="78" t="s">
        <v>889</v>
      </c>
      <c r="B224" s="78" t="s">
        <v>467</v>
      </c>
      <c r="C224" s="79" t="s">
        <v>1517</v>
      </c>
      <c r="D224" s="79" t="s">
        <v>1519</v>
      </c>
      <c r="E224" s="79" t="s">
        <v>574</v>
      </c>
      <c r="F224" s="79"/>
      <c r="G224" s="79" t="s">
        <v>19</v>
      </c>
      <c r="H224" s="79" t="s">
        <v>179</v>
      </c>
      <c r="I224" s="79">
        <v>1</v>
      </c>
      <c r="J224" s="79" t="s">
        <v>465</v>
      </c>
      <c r="K224" s="159" t="s">
        <v>2856</v>
      </c>
      <c r="L224" s="159" t="s">
        <v>2802</v>
      </c>
      <c r="M224" s="79" t="s">
        <v>874</v>
      </c>
      <c r="N224" s="79"/>
      <c r="O224" s="79"/>
      <c r="P224" s="79"/>
      <c r="Q224" s="79"/>
      <c r="R224" s="30" t="s">
        <v>874</v>
      </c>
      <c r="S224" s="78" t="s">
        <v>889</v>
      </c>
      <c r="T224" s="78" t="s">
        <v>467</v>
      </c>
      <c r="U224" s="79" t="s">
        <v>1517</v>
      </c>
      <c r="V224" s="30">
        <f>VLOOKUP(S224,'Plan de acci�n consolidado 2025'!$G$4:$R$484,12,0)</f>
        <v>10</v>
      </c>
      <c r="W224" s="145">
        <f t="shared" si="47"/>
        <v>0.12195121951219512</v>
      </c>
      <c r="X224" s="30">
        <f>VLOOKUP(S224,'Plan de acci�n consolidado 2025'!$G$4:$AC$462,23,0)</f>
        <v>100</v>
      </c>
      <c r="Y224" s="30">
        <f t="shared" si="43"/>
        <v>0.12195121951219512</v>
      </c>
    </row>
    <row r="225" spans="1:25" x14ac:dyDescent="0.25">
      <c r="A225" s="78" t="s">
        <v>891</v>
      </c>
      <c r="B225" s="78" t="s">
        <v>467</v>
      </c>
      <c r="C225" s="79" t="s">
        <v>1517</v>
      </c>
      <c r="D225" s="79" t="s">
        <v>1519</v>
      </c>
      <c r="E225" s="79" t="s">
        <v>574</v>
      </c>
      <c r="F225" s="79"/>
      <c r="G225" s="79" t="s">
        <v>19</v>
      </c>
      <c r="H225" s="79" t="s">
        <v>180</v>
      </c>
      <c r="I225" s="79">
        <v>1</v>
      </c>
      <c r="J225" s="79" t="s">
        <v>465</v>
      </c>
      <c r="K225" s="159" t="s">
        <v>2841</v>
      </c>
      <c r="L225" s="159" t="s">
        <v>2799</v>
      </c>
      <c r="M225" s="79" t="s">
        <v>874</v>
      </c>
      <c r="N225" s="79"/>
      <c r="O225" s="79"/>
      <c r="P225" s="79"/>
      <c r="Q225" s="79"/>
      <c r="R225" s="30" t="s">
        <v>874</v>
      </c>
      <c r="S225" s="78" t="s">
        <v>891</v>
      </c>
      <c r="T225" s="78" t="s">
        <v>467</v>
      </c>
      <c r="U225" s="79" t="s">
        <v>1517</v>
      </c>
      <c r="V225" s="30">
        <f>VLOOKUP(S225,'Plan de acci�n consolidado 2025'!$G$4:$R$484,12,0)</f>
        <v>20</v>
      </c>
      <c r="W225" s="145">
        <f t="shared" si="47"/>
        <v>0.24390243902439024</v>
      </c>
      <c r="X225" s="30">
        <f>VLOOKUP(S225,'Plan de acci�n consolidado 2025'!$G$4:$AC$462,23,0)</f>
        <v>100</v>
      </c>
      <c r="Y225" s="30">
        <f t="shared" si="43"/>
        <v>0.24390243902439024</v>
      </c>
    </row>
    <row r="226" spans="1:25" x14ac:dyDescent="0.25">
      <c r="A226" s="78" t="s">
        <v>893</v>
      </c>
      <c r="B226" s="78" t="s">
        <v>460</v>
      </c>
      <c r="C226" s="79" t="s">
        <v>1517</v>
      </c>
      <c r="D226" s="79" t="s">
        <v>1519</v>
      </c>
      <c r="E226" s="79" t="s">
        <v>574</v>
      </c>
      <c r="F226" s="79" t="s">
        <v>11</v>
      </c>
      <c r="G226" s="79" t="s">
        <v>23</v>
      </c>
      <c r="H226" s="79" t="s">
        <v>181</v>
      </c>
      <c r="I226" s="79">
        <v>1</v>
      </c>
      <c r="J226" s="79" t="s">
        <v>465</v>
      </c>
      <c r="K226" s="159" t="s">
        <v>2757</v>
      </c>
      <c r="L226" s="159" t="s">
        <v>2857</v>
      </c>
      <c r="M226" s="79" t="s">
        <v>895</v>
      </c>
      <c r="N226" s="79" t="s">
        <v>1392</v>
      </c>
      <c r="O226" s="79" t="s">
        <v>1393</v>
      </c>
      <c r="P226" s="79">
        <v>0</v>
      </c>
      <c r="Q226" s="79" t="s">
        <v>1488</v>
      </c>
      <c r="R226" s="30" t="s">
        <v>892</v>
      </c>
      <c r="S226" s="78" t="s">
        <v>893</v>
      </c>
      <c r="T226" s="78" t="s">
        <v>460</v>
      </c>
      <c r="U226" s="79" t="s">
        <v>1517</v>
      </c>
      <c r="V226" s="30">
        <f>VLOOKUP(S226,'Plan de acci�n consolidado 2025'!$G$4:$R$484,12,0)</f>
        <v>50</v>
      </c>
      <c r="W226" s="143">
        <f>(V226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c r="X226" s="30">
        <f>VLOOKUP(S226,'Plan de acci�n consolidado 2025'!$G$4:$AC$462,23,0)</f>
        <v>100</v>
      </c>
      <c r="Y226" s="30">
        <f t="shared" si="43"/>
        <v>2.2421524663677128</v>
      </c>
    </row>
    <row r="227" spans="1:25" x14ac:dyDescent="0.25">
      <c r="A227" s="78" t="s">
        <v>896</v>
      </c>
      <c r="B227" s="78" t="s">
        <v>467</v>
      </c>
      <c r="C227" s="79" t="s">
        <v>1517</v>
      </c>
      <c r="D227" s="79" t="s">
        <v>1519</v>
      </c>
      <c r="E227" s="79" t="s">
        <v>574</v>
      </c>
      <c r="F227" s="79"/>
      <c r="G227" s="79" t="s">
        <v>19</v>
      </c>
      <c r="H227" s="79" t="s">
        <v>24</v>
      </c>
      <c r="I227" s="79">
        <v>1</v>
      </c>
      <c r="J227" s="79" t="s">
        <v>465</v>
      </c>
      <c r="K227" s="159" t="s">
        <v>2757</v>
      </c>
      <c r="L227" s="159" t="s">
        <v>2770</v>
      </c>
      <c r="M227" s="79" t="s">
        <v>895</v>
      </c>
      <c r="N227" s="79"/>
      <c r="O227" s="79"/>
      <c r="P227" s="79"/>
      <c r="Q227" s="79"/>
      <c r="R227" s="30" t="s">
        <v>892</v>
      </c>
      <c r="S227" s="78" t="s">
        <v>896</v>
      </c>
      <c r="T227" s="78" t="s">
        <v>467</v>
      </c>
      <c r="U227" s="79" t="s">
        <v>1517</v>
      </c>
      <c r="V227" s="30">
        <f>VLOOKUP(S227,'Plan de acci�n consolidado 2025'!$G$4:$R$484,12,0)</f>
        <v>100</v>
      </c>
      <c r="W227" s="145">
        <f>+(V227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1.2195121951219512</v>
      </c>
      <c r="X227" s="30">
        <f>VLOOKUP(S227,'Plan de acci�n consolidado 2025'!$G$4:$AC$462,23,0)</f>
        <v>100</v>
      </c>
      <c r="Y227" s="30">
        <f t="shared" si="43"/>
        <v>1.2195121951219512</v>
      </c>
    </row>
    <row r="228" spans="1:25" x14ac:dyDescent="0.25">
      <c r="A228" s="78" t="s">
        <v>898</v>
      </c>
      <c r="B228" s="78" t="s">
        <v>1847</v>
      </c>
      <c r="C228" s="79" t="s">
        <v>1517</v>
      </c>
      <c r="D228" s="79" t="s">
        <v>1519</v>
      </c>
      <c r="E228" s="79" t="s">
        <v>574</v>
      </c>
      <c r="F228" s="79"/>
      <c r="G228" s="79" t="s">
        <v>19</v>
      </c>
      <c r="H228" s="79" t="s">
        <v>25</v>
      </c>
      <c r="I228" s="79">
        <v>1</v>
      </c>
      <c r="J228" s="79" t="s">
        <v>465</v>
      </c>
      <c r="K228" s="159" t="s">
        <v>2777</v>
      </c>
      <c r="L228" s="159" t="s">
        <v>2772</v>
      </c>
      <c r="M228" s="79" t="s">
        <v>508</v>
      </c>
      <c r="N228" s="79"/>
      <c r="O228" s="79"/>
      <c r="P228" s="79"/>
      <c r="Q228" s="79"/>
      <c r="R228" s="30" t="s">
        <v>892</v>
      </c>
      <c r="S228" s="78" t="s">
        <v>898</v>
      </c>
      <c r="T228" s="78" t="s">
        <v>1847</v>
      </c>
      <c r="U228" s="79" t="s">
        <v>1517</v>
      </c>
      <c r="V228" s="30">
        <f>VLOOKUP(S228,'Plan de acci�n consolidado 2025'!$G$4:$R$462,12,0)</f>
        <v>0</v>
      </c>
      <c r="W228" s="30">
        <f>+V228</f>
        <v>0</v>
      </c>
      <c r="X228" s="30">
        <f>VLOOKUP(S228,'Plan de acci�n consolidado 2025'!$G$4:$AC$462,23,0)</f>
        <v>100</v>
      </c>
      <c r="Y228" s="30">
        <f t="shared" si="43"/>
        <v>0</v>
      </c>
    </row>
    <row r="229" spans="1:25" x14ac:dyDescent="0.25">
      <c r="A229" s="78" t="s">
        <v>899</v>
      </c>
      <c r="B229" s="78" t="s">
        <v>1847</v>
      </c>
      <c r="C229" s="79" t="s">
        <v>1517</v>
      </c>
      <c r="D229" s="79" t="s">
        <v>1519</v>
      </c>
      <c r="E229" s="79" t="s">
        <v>574</v>
      </c>
      <c r="F229" s="79"/>
      <c r="G229" s="79" t="s">
        <v>19</v>
      </c>
      <c r="H229" s="79" t="s">
        <v>182</v>
      </c>
      <c r="I229" s="79">
        <v>1</v>
      </c>
      <c r="J229" s="79" t="s">
        <v>465</v>
      </c>
      <c r="K229" s="159" t="s">
        <v>2772</v>
      </c>
      <c r="L229" s="159" t="s">
        <v>2761</v>
      </c>
      <c r="M229" s="79" t="s">
        <v>508</v>
      </c>
      <c r="N229" s="79"/>
      <c r="O229" s="79"/>
      <c r="P229" s="79"/>
      <c r="Q229" s="79"/>
      <c r="R229" s="30" t="s">
        <v>892</v>
      </c>
      <c r="S229" s="78" t="s">
        <v>899</v>
      </c>
      <c r="T229" s="78" t="s">
        <v>1847</v>
      </c>
      <c r="U229" s="79" t="s">
        <v>1517</v>
      </c>
      <c r="V229" s="30">
        <f>VLOOKUP(S229,'Plan de acci�n consolidado 2025'!$G$4:$R$462,12,0)</f>
        <v>0</v>
      </c>
      <c r="W229" s="30">
        <f>+V229</f>
        <v>0</v>
      </c>
      <c r="X229" s="30">
        <f>VLOOKUP(S229,'Plan de acci�n consolidado 2025'!$G$4:$AC$462,23,0)</f>
        <v>100</v>
      </c>
      <c r="Y229" s="30">
        <f t="shared" si="43"/>
        <v>0</v>
      </c>
    </row>
    <row r="230" spans="1:25" x14ac:dyDescent="0.25">
      <c r="A230" s="78" t="s">
        <v>900</v>
      </c>
      <c r="B230" s="78" t="s">
        <v>1847</v>
      </c>
      <c r="C230" s="79" t="s">
        <v>1517</v>
      </c>
      <c r="D230" s="79" t="s">
        <v>1519</v>
      </c>
      <c r="E230" s="79" t="s">
        <v>574</v>
      </c>
      <c r="F230" s="79"/>
      <c r="G230" s="79" t="s">
        <v>19</v>
      </c>
      <c r="H230" s="79" t="s">
        <v>183</v>
      </c>
      <c r="I230" s="79">
        <v>1</v>
      </c>
      <c r="J230" s="79" t="s">
        <v>465</v>
      </c>
      <c r="K230" s="159" t="s">
        <v>2803</v>
      </c>
      <c r="L230" s="159" t="s">
        <v>2857</v>
      </c>
      <c r="M230" s="79" t="s">
        <v>508</v>
      </c>
      <c r="N230" s="79"/>
      <c r="O230" s="79"/>
      <c r="P230" s="79"/>
      <c r="Q230" s="79"/>
      <c r="R230" s="30" t="s">
        <v>892</v>
      </c>
      <c r="S230" s="78" t="s">
        <v>900</v>
      </c>
      <c r="T230" s="78" t="s">
        <v>1847</v>
      </c>
      <c r="U230" s="79" t="s">
        <v>1517</v>
      </c>
      <c r="V230" s="30">
        <f>VLOOKUP(S230,'Plan de acci�n consolidado 2025'!$G$4:$R$462,12,0)</f>
        <v>0</v>
      </c>
      <c r="W230" s="30">
        <f>+V230</f>
        <v>0</v>
      </c>
      <c r="X230" s="30">
        <f>VLOOKUP(S230,'Plan de acci�n consolidado 2025'!$G$4:$AC$462,23,0)</f>
        <v>100</v>
      </c>
      <c r="Y230" s="30">
        <f t="shared" si="43"/>
        <v>0</v>
      </c>
    </row>
    <row r="231" spans="1:25" x14ac:dyDescent="0.25">
      <c r="A231" s="78" t="s">
        <v>901</v>
      </c>
      <c r="B231" s="78" t="s">
        <v>460</v>
      </c>
      <c r="C231" s="79" t="s">
        <v>1517</v>
      </c>
      <c r="D231" s="79" t="s">
        <v>1521</v>
      </c>
      <c r="E231" s="79" t="s">
        <v>614</v>
      </c>
      <c r="F231" s="79" t="s">
        <v>12</v>
      </c>
      <c r="G231" s="79" t="s">
        <v>23</v>
      </c>
      <c r="H231" s="79" t="s">
        <v>271</v>
      </c>
      <c r="I231" s="79">
        <v>2</v>
      </c>
      <c r="J231" s="79" t="s">
        <v>465</v>
      </c>
      <c r="K231" s="159" t="s">
        <v>2757</v>
      </c>
      <c r="L231" s="159" t="s">
        <v>2771</v>
      </c>
      <c r="M231" s="79" t="s">
        <v>892</v>
      </c>
      <c r="N231" s="79" t="s">
        <v>1390</v>
      </c>
      <c r="O231" s="79" t="s">
        <v>1391</v>
      </c>
      <c r="P231" s="79">
        <v>0</v>
      </c>
      <c r="Q231" s="79" t="s">
        <v>1487</v>
      </c>
      <c r="R231" s="30" t="s">
        <v>892</v>
      </c>
      <c r="S231" s="78" t="s">
        <v>901</v>
      </c>
      <c r="T231" s="78" t="s">
        <v>460</v>
      </c>
      <c r="U231" s="79" t="s">
        <v>1517</v>
      </c>
      <c r="V231" s="30">
        <f>VLOOKUP(S231,'Plan de acci�n consolidado 2025'!$G$4:$R$484,12,0)</f>
        <v>50</v>
      </c>
      <c r="W231" s="143">
        <f>(V231*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c r="X231" s="30">
        <f>VLOOKUP(S231,'Plan de acci�n consolidado 2025'!$G$4:$AC$462,23,0)</f>
        <v>100</v>
      </c>
      <c r="Y231" s="30">
        <f t="shared" si="43"/>
        <v>2.2421524663677128</v>
      </c>
    </row>
    <row r="232" spans="1:25" x14ac:dyDescent="0.25">
      <c r="A232" s="78" t="s">
        <v>903</v>
      </c>
      <c r="B232" s="78" t="s">
        <v>467</v>
      </c>
      <c r="C232" s="79" t="s">
        <v>1517</v>
      </c>
      <c r="D232" s="79" t="s">
        <v>1521</v>
      </c>
      <c r="E232" s="79" t="s">
        <v>614</v>
      </c>
      <c r="F232" s="79"/>
      <c r="G232" s="79" t="s">
        <v>19</v>
      </c>
      <c r="H232" s="79" t="s">
        <v>272</v>
      </c>
      <c r="I232" s="79">
        <v>2</v>
      </c>
      <c r="J232" s="79" t="s">
        <v>465</v>
      </c>
      <c r="K232" s="159" t="s">
        <v>2757</v>
      </c>
      <c r="L232" s="159" t="s">
        <v>2858</v>
      </c>
      <c r="M232" s="79" t="s">
        <v>892</v>
      </c>
      <c r="N232" s="79"/>
      <c r="O232" s="79"/>
      <c r="P232" s="79"/>
      <c r="Q232" s="79"/>
      <c r="R232" s="30" t="s">
        <v>892</v>
      </c>
      <c r="S232" s="78" t="s">
        <v>903</v>
      </c>
      <c r="T232" s="78" t="s">
        <v>467</v>
      </c>
      <c r="U232" s="79" t="s">
        <v>1517</v>
      </c>
      <c r="V232" s="30">
        <f>VLOOKUP(S232,'Plan de acci�n consolidado 2025'!$G$4:$R$484,12,0)</f>
        <v>20</v>
      </c>
      <c r="W232" s="145">
        <f t="shared" ref="W232:W234" si="48">+(V232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0.24390243902439024</v>
      </c>
      <c r="X232" s="30">
        <f>VLOOKUP(S232,'Plan de acci�n consolidado 2025'!$G$4:$AC$462,23,0)</f>
        <v>100</v>
      </c>
      <c r="Y232" s="30">
        <f t="shared" si="43"/>
        <v>0.24390243902439024</v>
      </c>
    </row>
    <row r="233" spans="1:25" x14ac:dyDescent="0.25">
      <c r="A233" s="78" t="s">
        <v>905</v>
      </c>
      <c r="B233" s="78" t="s">
        <v>467</v>
      </c>
      <c r="C233" s="79" t="s">
        <v>1517</v>
      </c>
      <c r="D233" s="79" t="s">
        <v>1521</v>
      </c>
      <c r="E233" s="79" t="s">
        <v>614</v>
      </c>
      <c r="F233" s="79"/>
      <c r="G233" s="79" t="s">
        <v>19</v>
      </c>
      <c r="H233" s="79" t="s">
        <v>273</v>
      </c>
      <c r="I233" s="79">
        <v>1</v>
      </c>
      <c r="J233" s="79" t="s">
        <v>465</v>
      </c>
      <c r="K233" s="159" t="s">
        <v>2784</v>
      </c>
      <c r="L233" s="159" t="s">
        <v>2778</v>
      </c>
      <c r="M233" s="79" t="s">
        <v>892</v>
      </c>
      <c r="N233" s="79"/>
      <c r="O233" s="79"/>
      <c r="P233" s="79"/>
      <c r="Q233" s="79"/>
      <c r="R233" s="30" t="s">
        <v>892</v>
      </c>
      <c r="S233" s="78" t="s">
        <v>905</v>
      </c>
      <c r="T233" s="78" t="s">
        <v>467</v>
      </c>
      <c r="U233" s="79" t="s">
        <v>1517</v>
      </c>
      <c r="V233" s="30">
        <f>VLOOKUP(S233,'Plan de acci�n consolidado 2025'!$G$4:$R$484,12,0)</f>
        <v>40</v>
      </c>
      <c r="W233" s="145">
        <f t="shared" si="48"/>
        <v>0.48780487804878048</v>
      </c>
      <c r="X233" s="30">
        <f>VLOOKUP(S233,'Plan de acci�n consolidado 2025'!$G$4:$AC$462,23,0)</f>
        <v>100</v>
      </c>
      <c r="Y233" s="30">
        <f t="shared" si="43"/>
        <v>0.48780487804878048</v>
      </c>
    </row>
    <row r="234" spans="1:25" x14ac:dyDescent="0.25">
      <c r="A234" s="78" t="s">
        <v>907</v>
      </c>
      <c r="B234" s="78" t="s">
        <v>467</v>
      </c>
      <c r="C234" s="79" t="s">
        <v>1517</v>
      </c>
      <c r="D234" s="79" t="s">
        <v>1521</v>
      </c>
      <c r="E234" s="79" t="s">
        <v>614</v>
      </c>
      <c r="F234" s="79"/>
      <c r="G234" s="79" t="s">
        <v>19</v>
      </c>
      <c r="H234" s="79" t="s">
        <v>274</v>
      </c>
      <c r="I234" s="79">
        <v>1</v>
      </c>
      <c r="J234" s="79" t="s">
        <v>465</v>
      </c>
      <c r="K234" s="159" t="s">
        <v>2772</v>
      </c>
      <c r="L234" s="159" t="s">
        <v>2771</v>
      </c>
      <c r="M234" s="79" t="s">
        <v>892</v>
      </c>
      <c r="N234" s="79"/>
      <c r="O234" s="79"/>
      <c r="P234" s="79"/>
      <c r="Q234" s="79"/>
      <c r="R234" s="30" t="s">
        <v>892</v>
      </c>
      <c r="S234" s="78" t="s">
        <v>907</v>
      </c>
      <c r="T234" s="78" t="s">
        <v>467</v>
      </c>
      <c r="U234" s="79" t="s">
        <v>1517</v>
      </c>
      <c r="V234" s="30">
        <f>VLOOKUP(S234,'Plan de acci�n consolidado 2025'!$G$4:$R$484,12,0)</f>
        <v>40</v>
      </c>
      <c r="W234" s="145">
        <f t="shared" si="48"/>
        <v>0.48780487804878048</v>
      </c>
      <c r="X234" s="30">
        <f>VLOOKUP(S234,'Plan de acci�n consolidado 2025'!$G$4:$AC$462,23,0)</f>
        <v>100</v>
      </c>
      <c r="Y234" s="30">
        <f t="shared" si="43"/>
        <v>0.48780487804878048</v>
      </c>
    </row>
    <row r="235" spans="1:25" x14ac:dyDescent="0.25">
      <c r="A235" s="78" t="s">
        <v>909</v>
      </c>
      <c r="B235" s="78" t="s">
        <v>460</v>
      </c>
      <c r="C235" s="79" t="s">
        <v>1517</v>
      </c>
      <c r="D235" s="79" t="s">
        <v>1525</v>
      </c>
      <c r="E235" s="79" t="s">
        <v>695</v>
      </c>
      <c r="F235" s="79" t="s">
        <v>59</v>
      </c>
      <c r="G235" s="79" t="s">
        <v>22</v>
      </c>
      <c r="H235" s="79" t="s">
        <v>318</v>
      </c>
      <c r="I235" s="79">
        <v>100</v>
      </c>
      <c r="J235" s="79" t="s">
        <v>493</v>
      </c>
      <c r="K235" s="159" t="s">
        <v>2752</v>
      </c>
      <c r="L235" s="159" t="s">
        <v>2827</v>
      </c>
      <c r="M235" s="79" t="s">
        <v>908</v>
      </c>
      <c r="N235" s="79" t="s">
        <v>1731</v>
      </c>
      <c r="O235" s="79" t="s">
        <v>1389</v>
      </c>
      <c r="P235" s="79">
        <v>0</v>
      </c>
      <c r="Q235" s="79" t="s">
        <v>1487</v>
      </c>
      <c r="R235" s="30" t="s">
        <v>908</v>
      </c>
      <c r="S235" s="78" t="s">
        <v>909</v>
      </c>
      <c r="T235" s="78" t="s">
        <v>460</v>
      </c>
      <c r="U235" s="79" t="s">
        <v>1517</v>
      </c>
      <c r="V235" s="30">
        <f>VLOOKUP(S235,'Plan de acci�n consolidado 2025'!$G$4:$R$484,12,0)</f>
        <v>30</v>
      </c>
      <c r="W235" s="143">
        <f>(V235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c r="X235" s="30">
        <f>VLOOKUP(S235,'Plan de acci�n consolidado 2025'!$G$4:$AC$462,23,0)</f>
        <v>0</v>
      </c>
      <c r="Y235" s="30">
        <f t="shared" si="43"/>
        <v>0</v>
      </c>
    </row>
    <row r="236" spans="1:25" x14ac:dyDescent="0.25">
      <c r="A236" s="78" t="s">
        <v>910</v>
      </c>
      <c r="B236" s="78" t="s">
        <v>467</v>
      </c>
      <c r="C236" s="79" t="s">
        <v>1517</v>
      </c>
      <c r="D236" s="79" t="s">
        <v>1525</v>
      </c>
      <c r="E236" s="79" t="s">
        <v>695</v>
      </c>
      <c r="F236" s="79"/>
      <c r="G236" s="79" t="s">
        <v>19</v>
      </c>
      <c r="H236" s="79" t="s">
        <v>319</v>
      </c>
      <c r="I236" s="79">
        <v>1</v>
      </c>
      <c r="J236" s="79" t="s">
        <v>465</v>
      </c>
      <c r="K236" s="159" t="s">
        <v>2752</v>
      </c>
      <c r="L236" s="159" t="s">
        <v>2794</v>
      </c>
      <c r="M236" s="79" t="s">
        <v>908</v>
      </c>
      <c r="N236" s="79"/>
      <c r="O236" s="79"/>
      <c r="P236" s="79"/>
      <c r="Q236" s="79"/>
      <c r="R236" s="30" t="s">
        <v>908</v>
      </c>
      <c r="S236" s="78" t="s">
        <v>910</v>
      </c>
      <c r="T236" s="78" t="s">
        <v>467</v>
      </c>
      <c r="U236" s="79" t="s">
        <v>1517</v>
      </c>
      <c r="V236" s="30">
        <f>VLOOKUP(S236,'Plan de acci�n consolidado 2025'!$G$4:$R$484,12,0)</f>
        <v>10</v>
      </c>
      <c r="W236" s="145">
        <f t="shared" ref="W236:W243" si="49">+(V236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0.12195121951219512</v>
      </c>
      <c r="X236" s="30">
        <f>VLOOKUP(S236,'Plan de acci�n consolidado 2025'!$G$4:$AC$462,23,0)</f>
        <v>100</v>
      </c>
      <c r="Y236" s="30">
        <f t="shared" si="43"/>
        <v>0.12195121951219512</v>
      </c>
    </row>
    <row r="237" spans="1:25" x14ac:dyDescent="0.25">
      <c r="A237" s="78" t="s">
        <v>912</v>
      </c>
      <c r="B237" s="78" t="s">
        <v>467</v>
      </c>
      <c r="C237" s="79" t="s">
        <v>1517</v>
      </c>
      <c r="D237" s="79" t="s">
        <v>1525</v>
      </c>
      <c r="E237" s="79" t="s">
        <v>695</v>
      </c>
      <c r="F237" s="79"/>
      <c r="G237" s="79" t="s">
        <v>19</v>
      </c>
      <c r="H237" s="79" t="s">
        <v>320</v>
      </c>
      <c r="I237" s="79">
        <v>1</v>
      </c>
      <c r="J237" s="79" t="s">
        <v>465</v>
      </c>
      <c r="K237" s="159" t="s">
        <v>2762</v>
      </c>
      <c r="L237" s="159" t="s">
        <v>2756</v>
      </c>
      <c r="M237" s="79" t="s">
        <v>908</v>
      </c>
      <c r="N237" s="79"/>
      <c r="O237" s="79"/>
      <c r="P237" s="79"/>
      <c r="Q237" s="79"/>
      <c r="R237" s="30" t="s">
        <v>908</v>
      </c>
      <c r="S237" s="78" t="s">
        <v>912</v>
      </c>
      <c r="T237" s="78" t="s">
        <v>467</v>
      </c>
      <c r="U237" s="79" t="s">
        <v>1517</v>
      </c>
      <c r="V237" s="30">
        <f>VLOOKUP(S237,'Plan de acci�n consolidado 2025'!$G$4:$R$484,12,0)</f>
        <v>10</v>
      </c>
      <c r="W237" s="145">
        <f t="shared" si="49"/>
        <v>0.12195121951219512</v>
      </c>
      <c r="X237" s="30">
        <f>VLOOKUP(S237,'Plan de acci�n consolidado 2025'!$G$4:$AC$462,23,0)</f>
        <v>100</v>
      </c>
      <c r="Y237" s="30">
        <f t="shared" si="43"/>
        <v>0.12195121951219512</v>
      </c>
    </row>
    <row r="238" spans="1:25" x14ac:dyDescent="0.25">
      <c r="A238" s="78" t="s">
        <v>914</v>
      </c>
      <c r="B238" s="78" t="s">
        <v>467</v>
      </c>
      <c r="C238" s="79" t="s">
        <v>1517</v>
      </c>
      <c r="D238" s="79" t="s">
        <v>1525</v>
      </c>
      <c r="E238" s="79" t="s">
        <v>695</v>
      </c>
      <c r="F238" s="79"/>
      <c r="G238" s="79" t="s">
        <v>19</v>
      </c>
      <c r="H238" s="79" t="s">
        <v>321</v>
      </c>
      <c r="I238" s="79">
        <v>2</v>
      </c>
      <c r="J238" s="79" t="s">
        <v>465</v>
      </c>
      <c r="K238" s="159" t="s">
        <v>2766</v>
      </c>
      <c r="L238" s="159" t="s">
        <v>2799</v>
      </c>
      <c r="M238" s="79" t="s">
        <v>908</v>
      </c>
      <c r="N238" s="79"/>
      <c r="O238" s="79"/>
      <c r="P238" s="79"/>
      <c r="Q238" s="79"/>
      <c r="R238" s="30" t="s">
        <v>908</v>
      </c>
      <c r="S238" s="78" t="s">
        <v>914</v>
      </c>
      <c r="T238" s="78" t="s">
        <v>467</v>
      </c>
      <c r="U238" s="79" t="s">
        <v>1517</v>
      </c>
      <c r="V238" s="30">
        <f>VLOOKUP(S238,'Plan de acci�n consolidado 2025'!$G$4:$R$484,12,0)</f>
        <v>15</v>
      </c>
      <c r="W238" s="145">
        <f t="shared" si="49"/>
        <v>0.18292682926829268</v>
      </c>
      <c r="X238" s="30">
        <f>VLOOKUP(S238,'Plan de acci�n consolidado 2025'!$G$4:$AC$462,23,0)</f>
        <v>100</v>
      </c>
      <c r="Y238" s="30">
        <f t="shared" si="43"/>
        <v>0.18292682926829268</v>
      </c>
    </row>
    <row r="239" spans="1:25" x14ac:dyDescent="0.25">
      <c r="A239" s="78" t="s">
        <v>916</v>
      </c>
      <c r="B239" s="78" t="s">
        <v>467</v>
      </c>
      <c r="C239" s="79" t="s">
        <v>1517</v>
      </c>
      <c r="D239" s="79" t="s">
        <v>1525</v>
      </c>
      <c r="E239" s="79" t="s">
        <v>695</v>
      </c>
      <c r="F239" s="79"/>
      <c r="G239" s="79" t="s">
        <v>19</v>
      </c>
      <c r="H239" s="79" t="s">
        <v>322</v>
      </c>
      <c r="I239" s="79">
        <v>2</v>
      </c>
      <c r="J239" s="79" t="s">
        <v>465</v>
      </c>
      <c r="K239" s="159" t="s">
        <v>2760</v>
      </c>
      <c r="L239" s="159" t="s">
        <v>2789</v>
      </c>
      <c r="M239" s="79" t="s">
        <v>908</v>
      </c>
      <c r="N239" s="79"/>
      <c r="O239" s="79"/>
      <c r="P239" s="79"/>
      <c r="Q239" s="79"/>
      <c r="R239" s="30" t="s">
        <v>908</v>
      </c>
      <c r="S239" s="78" t="s">
        <v>916</v>
      </c>
      <c r="T239" s="78" t="s">
        <v>467</v>
      </c>
      <c r="U239" s="79" t="s">
        <v>1517</v>
      </c>
      <c r="V239" s="30">
        <f>VLOOKUP(S239,'Plan de acci�n consolidado 2025'!$G$4:$R$484,12,0)</f>
        <v>20</v>
      </c>
      <c r="W239" s="145">
        <f t="shared" si="49"/>
        <v>0.24390243902439024</v>
      </c>
      <c r="X239" s="30">
        <f>VLOOKUP(S239,'Plan de acci�n consolidado 2025'!$G$4:$AC$462,23,0)</f>
        <v>50</v>
      </c>
      <c r="Y239" s="30">
        <f t="shared" si="43"/>
        <v>0.12195121951219512</v>
      </c>
    </row>
    <row r="240" spans="1:25" x14ac:dyDescent="0.25">
      <c r="A240" s="78" t="s">
        <v>918</v>
      </c>
      <c r="B240" s="78" t="s">
        <v>467</v>
      </c>
      <c r="C240" s="79" t="s">
        <v>1517</v>
      </c>
      <c r="D240" s="79" t="s">
        <v>1525</v>
      </c>
      <c r="E240" s="79" t="s">
        <v>695</v>
      </c>
      <c r="F240" s="79"/>
      <c r="G240" s="79" t="s">
        <v>19</v>
      </c>
      <c r="H240" s="79" t="s">
        <v>323</v>
      </c>
      <c r="I240" s="79">
        <v>2</v>
      </c>
      <c r="J240" s="79" t="s">
        <v>465</v>
      </c>
      <c r="K240" s="159" t="s">
        <v>2834</v>
      </c>
      <c r="L240" s="159" t="s">
        <v>2799</v>
      </c>
      <c r="M240" s="79" t="s">
        <v>908</v>
      </c>
      <c r="N240" s="79"/>
      <c r="O240" s="79"/>
      <c r="P240" s="79"/>
      <c r="Q240" s="79"/>
      <c r="R240" s="30" t="s">
        <v>908</v>
      </c>
      <c r="S240" s="78" t="s">
        <v>918</v>
      </c>
      <c r="T240" s="78" t="s">
        <v>467</v>
      </c>
      <c r="U240" s="79" t="s">
        <v>1517</v>
      </c>
      <c r="V240" s="30">
        <f>VLOOKUP(S240,'Plan de acci�n consolidado 2025'!$G$4:$R$484,12,0)</f>
        <v>15</v>
      </c>
      <c r="W240" s="145">
        <f t="shared" si="49"/>
        <v>0.18292682926829268</v>
      </c>
      <c r="X240" s="30">
        <f>VLOOKUP(S240,'Plan de acci�n consolidado 2025'!$G$4:$AC$462,23,0)</f>
        <v>50</v>
      </c>
      <c r="Y240" s="30">
        <f t="shared" si="43"/>
        <v>9.1463414634146339E-2</v>
      </c>
    </row>
    <row r="241" spans="1:25" x14ac:dyDescent="0.25">
      <c r="A241" s="78" t="s">
        <v>920</v>
      </c>
      <c r="B241" s="78" t="s">
        <v>467</v>
      </c>
      <c r="C241" s="79" t="s">
        <v>1517</v>
      </c>
      <c r="D241" s="79" t="s">
        <v>1525</v>
      </c>
      <c r="E241" s="79" t="s">
        <v>695</v>
      </c>
      <c r="F241" s="79"/>
      <c r="G241" s="79" t="s">
        <v>19</v>
      </c>
      <c r="H241" s="79" t="s">
        <v>324</v>
      </c>
      <c r="I241" s="79">
        <v>2</v>
      </c>
      <c r="J241" s="79" t="s">
        <v>465</v>
      </c>
      <c r="K241" s="159" t="s">
        <v>2777</v>
      </c>
      <c r="L241" s="159" t="s">
        <v>2799</v>
      </c>
      <c r="M241" s="79" t="s">
        <v>908</v>
      </c>
      <c r="N241" s="79"/>
      <c r="O241" s="79"/>
      <c r="P241" s="79"/>
      <c r="Q241" s="79"/>
      <c r="R241" s="30" t="s">
        <v>908</v>
      </c>
      <c r="S241" s="78" t="s">
        <v>920</v>
      </c>
      <c r="T241" s="78" t="s">
        <v>467</v>
      </c>
      <c r="U241" s="79" t="s">
        <v>1517</v>
      </c>
      <c r="V241" s="30">
        <f>VLOOKUP(S241,'Plan de acci�n consolidado 2025'!$G$4:$R$484,12,0)</f>
        <v>10</v>
      </c>
      <c r="W241" s="145">
        <f t="shared" si="49"/>
        <v>0.12195121951219512</v>
      </c>
      <c r="X241" s="30">
        <f>VLOOKUP(S241,'Plan de acci�n consolidado 2025'!$G$4:$AC$462,23,0)</f>
        <v>100</v>
      </c>
      <c r="Y241" s="30">
        <f t="shared" si="43"/>
        <v>0.12195121951219512</v>
      </c>
    </row>
    <row r="242" spans="1:25" x14ac:dyDescent="0.25">
      <c r="A242" s="78" t="s">
        <v>922</v>
      </c>
      <c r="B242" s="78" t="s">
        <v>467</v>
      </c>
      <c r="C242" s="79" t="s">
        <v>1517</v>
      </c>
      <c r="D242" s="79" t="s">
        <v>1525</v>
      </c>
      <c r="E242" s="79" t="s">
        <v>695</v>
      </c>
      <c r="F242" s="79"/>
      <c r="G242" s="79" t="s">
        <v>19</v>
      </c>
      <c r="H242" s="79" t="s">
        <v>325</v>
      </c>
      <c r="I242" s="79">
        <v>100</v>
      </c>
      <c r="J242" s="79" t="s">
        <v>493</v>
      </c>
      <c r="K242" s="159" t="s">
        <v>2777</v>
      </c>
      <c r="L242" s="159" t="s">
        <v>2799</v>
      </c>
      <c r="M242" s="79" t="s">
        <v>908</v>
      </c>
      <c r="N242" s="79"/>
      <c r="O242" s="79"/>
      <c r="P242" s="79"/>
      <c r="Q242" s="79"/>
      <c r="R242" s="30" t="s">
        <v>908</v>
      </c>
      <c r="S242" s="78" t="s">
        <v>922</v>
      </c>
      <c r="T242" s="78" t="s">
        <v>467</v>
      </c>
      <c r="U242" s="79" t="s">
        <v>1517</v>
      </c>
      <c r="V242" s="30">
        <f>VLOOKUP(S242,'Plan de acci�n consolidado 2025'!$G$4:$R$484,12,0)</f>
        <v>10</v>
      </c>
      <c r="W242" s="145">
        <f t="shared" si="49"/>
        <v>0.12195121951219512</v>
      </c>
      <c r="X242" s="30">
        <f>VLOOKUP(S242,'Plan de acci�n consolidado 2025'!$G$4:$AC$462,23,0)</f>
        <v>96</v>
      </c>
      <c r="Y242" s="30">
        <f t="shared" si="43"/>
        <v>0.11707317073170731</v>
      </c>
    </row>
    <row r="243" spans="1:25" x14ac:dyDescent="0.25">
      <c r="A243" s="78" t="s">
        <v>923</v>
      </c>
      <c r="B243" s="78" t="s">
        <v>467</v>
      </c>
      <c r="C243" s="79" t="s">
        <v>1517</v>
      </c>
      <c r="D243" s="79" t="s">
        <v>1525</v>
      </c>
      <c r="E243" s="79" t="s">
        <v>695</v>
      </c>
      <c r="F243" s="79"/>
      <c r="G243" s="79" t="s">
        <v>19</v>
      </c>
      <c r="H243" s="79" t="s">
        <v>326</v>
      </c>
      <c r="I243" s="79">
        <v>1</v>
      </c>
      <c r="J243" s="79" t="s">
        <v>465</v>
      </c>
      <c r="K243" s="159" t="s">
        <v>2779</v>
      </c>
      <c r="L243" s="159" t="s">
        <v>2827</v>
      </c>
      <c r="M243" s="79" t="s">
        <v>908</v>
      </c>
      <c r="N243" s="79"/>
      <c r="O243" s="79"/>
      <c r="P243" s="79"/>
      <c r="Q243" s="79"/>
      <c r="R243" s="30" t="s">
        <v>908</v>
      </c>
      <c r="S243" s="78" t="s">
        <v>923</v>
      </c>
      <c r="T243" s="78" t="s">
        <v>467</v>
      </c>
      <c r="U243" s="79" t="s">
        <v>1517</v>
      </c>
      <c r="V243" s="30">
        <f>VLOOKUP(S243,'Plan de acci�n consolidado 2025'!$G$4:$R$484,12,0)</f>
        <v>10</v>
      </c>
      <c r="W243" s="145">
        <f t="shared" si="49"/>
        <v>0.12195121951219512</v>
      </c>
      <c r="X243" s="30">
        <f>VLOOKUP(S243,'Plan de acci�n consolidado 2025'!$G$4:$AC$462,23,0)</f>
        <v>100</v>
      </c>
      <c r="Y243" s="30">
        <f t="shared" si="43"/>
        <v>0.12195121951219512</v>
      </c>
    </row>
    <row r="244" spans="1:25" x14ac:dyDescent="0.25">
      <c r="A244" s="78" t="s">
        <v>925</v>
      </c>
      <c r="B244" s="78" t="s">
        <v>460</v>
      </c>
      <c r="C244" s="79" t="s">
        <v>1517</v>
      </c>
      <c r="D244" s="79" t="s">
        <v>1521</v>
      </c>
      <c r="E244" s="79" t="s">
        <v>614</v>
      </c>
      <c r="F244" s="79" t="s">
        <v>9</v>
      </c>
      <c r="G244" s="79" t="s">
        <v>22</v>
      </c>
      <c r="H244" s="79" t="s">
        <v>188</v>
      </c>
      <c r="I244" s="79">
        <v>1</v>
      </c>
      <c r="J244" s="79" t="s">
        <v>465</v>
      </c>
      <c r="K244" s="159" t="s">
        <v>2757</v>
      </c>
      <c r="L244" s="159" t="s">
        <v>2759</v>
      </c>
      <c r="M244" s="79" t="s">
        <v>908</v>
      </c>
      <c r="N244" s="79" t="s">
        <v>1396</v>
      </c>
      <c r="O244" s="79" t="s">
        <v>1434</v>
      </c>
      <c r="P244" s="79">
        <v>0</v>
      </c>
      <c r="Q244" s="79" t="s">
        <v>1487</v>
      </c>
      <c r="R244" s="30" t="s">
        <v>908</v>
      </c>
      <c r="S244" s="78" t="s">
        <v>925</v>
      </c>
      <c r="T244" s="78" t="s">
        <v>460</v>
      </c>
      <c r="U244" s="79" t="s">
        <v>1517</v>
      </c>
      <c r="V244" s="30">
        <f>VLOOKUP(S244,'Plan de acci�n consolidado 2025'!$G$4:$R$484,12,0)</f>
        <v>25</v>
      </c>
      <c r="W244" s="143">
        <f>(V244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1.1210762331838564</v>
      </c>
      <c r="X244" s="30">
        <f>VLOOKUP(S244,'Plan de acci�n consolidado 2025'!$G$4:$AC$462,23,0)</f>
        <v>100</v>
      </c>
      <c r="Y244" s="30">
        <f t="shared" si="43"/>
        <v>1.1210762331838564</v>
      </c>
    </row>
    <row r="245" spans="1:25" x14ac:dyDescent="0.25">
      <c r="A245" s="78" t="s">
        <v>927</v>
      </c>
      <c r="B245" s="78" t="s">
        <v>467</v>
      </c>
      <c r="C245" s="79" t="s">
        <v>1517</v>
      </c>
      <c r="D245" s="79" t="s">
        <v>1521</v>
      </c>
      <c r="E245" s="79" t="s">
        <v>614</v>
      </c>
      <c r="F245" s="79"/>
      <c r="G245" s="79" t="s">
        <v>19</v>
      </c>
      <c r="H245" s="79" t="s">
        <v>189</v>
      </c>
      <c r="I245" s="79">
        <v>1</v>
      </c>
      <c r="J245" s="79" t="s">
        <v>465</v>
      </c>
      <c r="K245" s="159" t="s">
        <v>2757</v>
      </c>
      <c r="L245" s="159" t="s">
        <v>2788</v>
      </c>
      <c r="M245" s="79" t="s">
        <v>908</v>
      </c>
      <c r="N245" s="79"/>
      <c r="O245" s="79"/>
      <c r="P245" s="79"/>
      <c r="Q245" s="79"/>
      <c r="R245" s="30" t="s">
        <v>908</v>
      </c>
      <c r="S245" s="78" t="s">
        <v>927</v>
      </c>
      <c r="T245" s="78" t="s">
        <v>467</v>
      </c>
      <c r="U245" s="79" t="s">
        <v>1517</v>
      </c>
      <c r="V245" s="30">
        <f>VLOOKUP(S245,'Plan de acci�n consolidado 2025'!$G$4:$R$484,12,0)</f>
        <v>30</v>
      </c>
      <c r="W245" s="145">
        <f t="shared" ref="W245:W247" si="50">+(V245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0.36585365853658536</v>
      </c>
      <c r="X245" s="30">
        <f>VLOOKUP(S245,'Plan de acci�n consolidado 2025'!$G$4:$AC$462,23,0)</f>
        <v>100</v>
      </c>
      <c r="Y245" s="30">
        <f t="shared" si="43"/>
        <v>0.36585365853658536</v>
      </c>
    </row>
    <row r="246" spans="1:25" x14ac:dyDescent="0.25">
      <c r="A246" s="78" t="s">
        <v>929</v>
      </c>
      <c r="B246" s="78" t="s">
        <v>467</v>
      </c>
      <c r="C246" s="79" t="s">
        <v>1517</v>
      </c>
      <c r="D246" s="79" t="s">
        <v>1521</v>
      </c>
      <c r="E246" s="79" t="s">
        <v>614</v>
      </c>
      <c r="F246" s="79"/>
      <c r="G246" s="79" t="s">
        <v>19</v>
      </c>
      <c r="H246" s="79" t="s">
        <v>190</v>
      </c>
      <c r="I246" s="79">
        <v>100</v>
      </c>
      <c r="J246" s="79" t="s">
        <v>493</v>
      </c>
      <c r="K246" s="159" t="s">
        <v>2760</v>
      </c>
      <c r="L246" s="159" t="s">
        <v>2759</v>
      </c>
      <c r="M246" s="79" t="s">
        <v>908</v>
      </c>
      <c r="N246" s="79"/>
      <c r="O246" s="79"/>
      <c r="P246" s="79"/>
      <c r="Q246" s="79"/>
      <c r="R246" s="30" t="s">
        <v>908</v>
      </c>
      <c r="S246" s="78" t="s">
        <v>929</v>
      </c>
      <c r="T246" s="78" t="s">
        <v>467</v>
      </c>
      <c r="U246" s="79" t="s">
        <v>1517</v>
      </c>
      <c r="V246" s="30">
        <f>VLOOKUP(S246,'Plan de acci�n consolidado 2025'!$G$4:$R$484,12,0)</f>
        <v>60</v>
      </c>
      <c r="W246" s="145">
        <f t="shared" si="50"/>
        <v>0.73170731707317072</v>
      </c>
      <c r="X246" s="30">
        <f>VLOOKUP(S246,'Plan de acci�n consolidado 2025'!$G$4:$AC$462,23,0)</f>
        <v>100</v>
      </c>
      <c r="Y246" s="30">
        <f t="shared" si="43"/>
        <v>0.73170731707317072</v>
      </c>
    </row>
    <row r="247" spans="1:25" x14ac:dyDescent="0.25">
      <c r="A247" s="78" t="s">
        <v>930</v>
      </c>
      <c r="B247" s="78" t="s">
        <v>467</v>
      </c>
      <c r="C247" s="79" t="s">
        <v>1517</v>
      </c>
      <c r="D247" s="79" t="s">
        <v>1521</v>
      </c>
      <c r="E247" s="79" t="s">
        <v>614</v>
      </c>
      <c r="F247" s="79"/>
      <c r="G247" s="79" t="s">
        <v>19</v>
      </c>
      <c r="H247" s="79" t="s">
        <v>191</v>
      </c>
      <c r="I247" s="79">
        <v>1</v>
      </c>
      <c r="J247" s="79" t="s">
        <v>465</v>
      </c>
      <c r="K247" s="159" t="s">
        <v>2793</v>
      </c>
      <c r="L247" s="159" t="s">
        <v>2759</v>
      </c>
      <c r="M247" s="79" t="s">
        <v>908</v>
      </c>
      <c r="N247" s="79"/>
      <c r="O247" s="79"/>
      <c r="P247" s="79"/>
      <c r="Q247" s="79"/>
      <c r="R247" s="30" t="s">
        <v>908</v>
      </c>
      <c r="S247" s="78" t="s">
        <v>930</v>
      </c>
      <c r="T247" s="78" t="s">
        <v>467</v>
      </c>
      <c r="U247" s="79" t="s">
        <v>1517</v>
      </c>
      <c r="V247" s="30">
        <f>VLOOKUP(S247,'Plan de acci�n consolidado 2025'!$G$4:$R$484,12,0)</f>
        <v>10</v>
      </c>
      <c r="W247" s="145">
        <f t="shared" si="50"/>
        <v>0.12195121951219512</v>
      </c>
      <c r="X247" s="30">
        <f>VLOOKUP(S247,'Plan de acci�n consolidado 2025'!$G$4:$AC$462,23,0)</f>
        <v>100</v>
      </c>
      <c r="Y247" s="30">
        <f t="shared" si="43"/>
        <v>0.12195121951219512</v>
      </c>
    </row>
    <row r="248" spans="1:25" x14ac:dyDescent="0.25">
      <c r="A248" s="78" t="s">
        <v>932</v>
      </c>
      <c r="B248" s="78" t="s">
        <v>460</v>
      </c>
      <c r="C248" s="79" t="s">
        <v>1517</v>
      </c>
      <c r="D248" s="79" t="s">
        <v>1525</v>
      </c>
      <c r="E248" s="79" t="s">
        <v>695</v>
      </c>
      <c r="F248" s="79" t="s">
        <v>10</v>
      </c>
      <c r="G248" s="79" t="s">
        <v>22</v>
      </c>
      <c r="H248" s="79" t="s">
        <v>327</v>
      </c>
      <c r="I248" s="79">
        <v>1</v>
      </c>
      <c r="J248" s="79" t="s">
        <v>465</v>
      </c>
      <c r="K248" s="159" t="s">
        <v>2757</v>
      </c>
      <c r="L248" s="159" t="s">
        <v>2771</v>
      </c>
      <c r="M248" s="79" t="s">
        <v>933</v>
      </c>
      <c r="N248" s="79" t="s">
        <v>1394</v>
      </c>
      <c r="O248" s="79" t="s">
        <v>1395</v>
      </c>
      <c r="P248" s="79">
        <v>0</v>
      </c>
      <c r="Q248" s="79" t="s">
        <v>1489</v>
      </c>
      <c r="R248" s="30" t="s">
        <v>908</v>
      </c>
      <c r="S248" s="78" t="s">
        <v>932</v>
      </c>
      <c r="T248" s="78" t="s">
        <v>460</v>
      </c>
      <c r="U248" s="79" t="s">
        <v>1517</v>
      </c>
      <c r="V248" s="30">
        <f>VLOOKUP(S248,'Plan de acci�n consolidado 2025'!$G$4:$R$484,12,0)</f>
        <v>25</v>
      </c>
      <c r="W248" s="143">
        <f>(V248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1.1210762331838564</v>
      </c>
      <c r="X248" s="30">
        <f>VLOOKUP(S248,'Plan de acci�n consolidado 2025'!$G$4:$AC$462,23,0)</f>
        <v>100</v>
      </c>
      <c r="Y248" s="30">
        <f t="shared" si="43"/>
        <v>1.1210762331838564</v>
      </c>
    </row>
    <row r="249" spans="1:25" x14ac:dyDescent="0.25">
      <c r="A249" s="78" t="s">
        <v>934</v>
      </c>
      <c r="B249" s="78" t="s">
        <v>467</v>
      </c>
      <c r="C249" s="79" t="s">
        <v>1517</v>
      </c>
      <c r="D249" s="79" t="s">
        <v>1525</v>
      </c>
      <c r="E249" s="79" t="s">
        <v>695</v>
      </c>
      <c r="F249" s="79"/>
      <c r="G249" s="79" t="s">
        <v>19</v>
      </c>
      <c r="H249" s="79" t="s">
        <v>328</v>
      </c>
      <c r="I249" s="79">
        <v>1</v>
      </c>
      <c r="J249" s="79" t="s">
        <v>465</v>
      </c>
      <c r="K249" s="159" t="s">
        <v>2757</v>
      </c>
      <c r="L249" s="159" t="s">
        <v>2785</v>
      </c>
      <c r="M249" s="79" t="s">
        <v>908</v>
      </c>
      <c r="N249" s="79"/>
      <c r="O249" s="79"/>
      <c r="P249" s="79"/>
      <c r="Q249" s="79"/>
      <c r="R249" s="30" t="s">
        <v>908</v>
      </c>
      <c r="S249" s="78" t="s">
        <v>934</v>
      </c>
      <c r="T249" s="78" t="s">
        <v>467</v>
      </c>
      <c r="U249" s="79" t="s">
        <v>1517</v>
      </c>
      <c r="V249" s="30">
        <f>VLOOKUP(S249,'Plan de acci�n consolidado 2025'!$G$4:$R$484,12,0)</f>
        <v>15</v>
      </c>
      <c r="W249" s="145">
        <f t="shared" ref="W249:W251" si="51">+(V249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0.18292682926829268</v>
      </c>
      <c r="X249" s="30">
        <f>VLOOKUP(S249,'Plan de acci�n consolidado 2025'!$G$4:$AC$462,23,0)</f>
        <v>100</v>
      </c>
      <c r="Y249" s="30">
        <f t="shared" si="43"/>
        <v>0.18292682926829268</v>
      </c>
    </row>
    <row r="250" spans="1:25" x14ac:dyDescent="0.25">
      <c r="A250" s="78" t="s">
        <v>936</v>
      </c>
      <c r="B250" s="78" t="s">
        <v>467</v>
      </c>
      <c r="C250" s="79" t="s">
        <v>1517</v>
      </c>
      <c r="D250" s="79" t="s">
        <v>1525</v>
      </c>
      <c r="E250" s="79" t="s">
        <v>695</v>
      </c>
      <c r="F250" s="79"/>
      <c r="G250" s="79" t="s">
        <v>19</v>
      </c>
      <c r="H250" s="79" t="s">
        <v>329</v>
      </c>
      <c r="I250" s="79">
        <v>1</v>
      </c>
      <c r="J250" s="79" t="s">
        <v>465</v>
      </c>
      <c r="K250" s="159" t="s">
        <v>2854</v>
      </c>
      <c r="L250" s="159" t="s">
        <v>2802</v>
      </c>
      <c r="M250" s="79" t="s">
        <v>938</v>
      </c>
      <c r="N250" s="79"/>
      <c r="O250" s="79"/>
      <c r="P250" s="79"/>
      <c r="Q250" s="79"/>
      <c r="R250" s="30" t="s">
        <v>908</v>
      </c>
      <c r="S250" s="78" t="s">
        <v>936</v>
      </c>
      <c r="T250" s="78" t="s">
        <v>467</v>
      </c>
      <c r="U250" s="79" t="s">
        <v>1517</v>
      </c>
      <c r="V250" s="30">
        <f>VLOOKUP(S250,'Plan de acci�n consolidado 2025'!$G$4:$R$484,12,0)</f>
        <v>15</v>
      </c>
      <c r="W250" s="145">
        <f t="shared" si="51"/>
        <v>0.18292682926829268</v>
      </c>
      <c r="X250" s="30">
        <f>VLOOKUP(S250,'Plan de acci�n consolidado 2025'!$G$4:$AC$462,23,0)</f>
        <v>100</v>
      </c>
      <c r="Y250" s="30">
        <f t="shared" si="43"/>
        <v>0.18292682926829268</v>
      </c>
    </row>
    <row r="251" spans="1:25" x14ac:dyDescent="0.25">
      <c r="A251" s="78" t="s">
        <v>939</v>
      </c>
      <c r="B251" s="78" t="s">
        <v>467</v>
      </c>
      <c r="C251" s="79" t="s">
        <v>1517</v>
      </c>
      <c r="D251" s="79" t="s">
        <v>1525</v>
      </c>
      <c r="E251" s="79" t="s">
        <v>695</v>
      </c>
      <c r="F251" s="79"/>
      <c r="G251" s="79" t="s">
        <v>19</v>
      </c>
      <c r="H251" s="79" t="s">
        <v>330</v>
      </c>
      <c r="I251" s="79">
        <v>1</v>
      </c>
      <c r="J251" s="79" t="s">
        <v>465</v>
      </c>
      <c r="K251" s="159" t="s">
        <v>2760</v>
      </c>
      <c r="L251" s="159" t="s">
        <v>2859</v>
      </c>
      <c r="M251" s="79" t="s">
        <v>908</v>
      </c>
      <c r="N251" s="79"/>
      <c r="O251" s="79"/>
      <c r="P251" s="79"/>
      <c r="Q251" s="79"/>
      <c r="R251" s="30" t="s">
        <v>908</v>
      </c>
      <c r="S251" s="78" t="s">
        <v>939</v>
      </c>
      <c r="T251" s="78" t="s">
        <v>467</v>
      </c>
      <c r="U251" s="79" t="s">
        <v>1517</v>
      </c>
      <c r="V251" s="30">
        <f>VLOOKUP(S251,'Plan de acci�n consolidado 2025'!$G$4:$R$484,12,0)</f>
        <v>20</v>
      </c>
      <c r="W251" s="145">
        <f t="shared" si="51"/>
        <v>0.24390243902439024</v>
      </c>
      <c r="X251" s="30">
        <f>VLOOKUP(S251,'Plan de acci�n consolidado 2025'!$G$4:$AC$462,23,0)</f>
        <v>100</v>
      </c>
      <c r="Y251" s="30">
        <f t="shared" si="43"/>
        <v>0.24390243902439024</v>
      </c>
    </row>
    <row r="252" spans="1:25" x14ac:dyDescent="0.25">
      <c r="A252" s="78" t="s">
        <v>941</v>
      </c>
      <c r="B252" s="78" t="s">
        <v>1771</v>
      </c>
      <c r="C252" s="79" t="s">
        <v>1517</v>
      </c>
      <c r="D252" s="79" t="s">
        <v>1525</v>
      </c>
      <c r="E252" s="79" t="s">
        <v>695</v>
      </c>
      <c r="F252" s="79"/>
      <c r="G252" s="79" t="s">
        <v>19</v>
      </c>
      <c r="H252" s="79" t="s">
        <v>2860</v>
      </c>
      <c r="I252" s="79">
        <v>1</v>
      </c>
      <c r="J252" s="79" t="s">
        <v>465</v>
      </c>
      <c r="K252" s="159" t="s">
        <v>2758</v>
      </c>
      <c r="L252" s="159" t="s">
        <v>2771</v>
      </c>
      <c r="M252" s="79" t="s">
        <v>942</v>
      </c>
      <c r="N252" s="79"/>
      <c r="O252" s="79"/>
      <c r="P252" s="79"/>
      <c r="Q252" s="79"/>
      <c r="R252" s="30" t="s">
        <v>908</v>
      </c>
      <c r="S252" s="78" t="s">
        <v>941</v>
      </c>
      <c r="T252" s="78" t="s">
        <v>1771</v>
      </c>
      <c r="U252" s="79" t="s">
        <v>1517</v>
      </c>
      <c r="W252" s="145">
        <v>0</v>
      </c>
    </row>
    <row r="253" spans="1:25" x14ac:dyDescent="0.25">
      <c r="A253" s="78" t="s">
        <v>943</v>
      </c>
      <c r="B253" s="78" t="s">
        <v>467</v>
      </c>
      <c r="C253" s="79" t="s">
        <v>1517</v>
      </c>
      <c r="D253" s="79" t="s">
        <v>1525</v>
      </c>
      <c r="E253" s="79" t="s">
        <v>695</v>
      </c>
      <c r="F253" s="79"/>
      <c r="G253" s="79" t="s">
        <v>19</v>
      </c>
      <c r="H253" s="79" t="s">
        <v>331</v>
      </c>
      <c r="I253" s="79">
        <v>1</v>
      </c>
      <c r="J253" s="79" t="s">
        <v>465</v>
      </c>
      <c r="K253" s="159" t="s">
        <v>2818</v>
      </c>
      <c r="L253" s="159" t="s">
        <v>2771</v>
      </c>
      <c r="M253" s="79" t="s">
        <v>942</v>
      </c>
      <c r="N253" s="79"/>
      <c r="O253" s="79"/>
      <c r="P253" s="79"/>
      <c r="Q253" s="79"/>
      <c r="R253" s="30" t="s">
        <v>908</v>
      </c>
      <c r="S253" s="78" t="s">
        <v>943</v>
      </c>
      <c r="T253" s="78" t="s">
        <v>467</v>
      </c>
      <c r="U253" s="79" t="s">
        <v>1517</v>
      </c>
      <c r="V253" s="30">
        <f>VLOOKUP(S253,'Plan de acci�n consolidado 2025'!$G$4:$R$484,12,0)</f>
        <v>50</v>
      </c>
      <c r="W253" s="145">
        <f>+(V253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0.6097560975609756</v>
      </c>
      <c r="X253" s="30">
        <f>VLOOKUP(S253,'Plan de acci�n consolidado 2025'!$G$4:$AC$462,23,0)</f>
        <v>100</v>
      </c>
      <c r="Y253" s="30">
        <f t="shared" si="43"/>
        <v>0.6097560975609756</v>
      </c>
    </row>
    <row r="254" spans="1:25" x14ac:dyDescent="0.25">
      <c r="A254" s="78" t="s">
        <v>945</v>
      </c>
      <c r="B254" s="78" t="s">
        <v>460</v>
      </c>
      <c r="C254" s="79" t="s">
        <v>1517</v>
      </c>
      <c r="D254" s="79" t="s">
        <v>1525</v>
      </c>
      <c r="E254" s="79" t="s">
        <v>695</v>
      </c>
      <c r="F254" s="79" t="s">
        <v>59</v>
      </c>
      <c r="G254" s="79" t="s">
        <v>22</v>
      </c>
      <c r="H254" s="79" t="s">
        <v>332</v>
      </c>
      <c r="I254" s="79">
        <v>30</v>
      </c>
      <c r="J254" s="79" t="s">
        <v>493</v>
      </c>
      <c r="K254" s="159" t="s">
        <v>2752</v>
      </c>
      <c r="L254" s="159" t="s">
        <v>2800</v>
      </c>
      <c r="M254" s="79" t="s">
        <v>908</v>
      </c>
      <c r="N254" s="79" t="s">
        <v>1731</v>
      </c>
      <c r="O254" s="79" t="s">
        <v>1389</v>
      </c>
      <c r="P254" s="79" t="s">
        <v>1555</v>
      </c>
      <c r="Q254" s="79" t="s">
        <v>1487</v>
      </c>
      <c r="R254" s="30" t="s">
        <v>908</v>
      </c>
      <c r="S254" s="78" t="s">
        <v>945</v>
      </c>
      <c r="T254" s="78" t="s">
        <v>460</v>
      </c>
      <c r="U254" s="79" t="s">
        <v>1517</v>
      </c>
      <c r="V254" s="30">
        <f>VLOOKUP(S254,'Plan de acci�n consolidado 2025'!$G$4:$R$484,12,0)</f>
        <v>20</v>
      </c>
      <c r="W254" s="143">
        <f>(V254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254" s="30">
        <f>VLOOKUP(S254,'Plan de acci�n consolidado 2025'!$G$4:$AC$462,23,0)</f>
        <v>26</v>
      </c>
      <c r="Y254" s="30">
        <f t="shared" si="43"/>
        <v>0.23318385650224216</v>
      </c>
    </row>
    <row r="255" spans="1:25" x14ac:dyDescent="0.25">
      <c r="A255" s="78" t="s">
        <v>947</v>
      </c>
      <c r="B255" s="78" t="s">
        <v>467</v>
      </c>
      <c r="C255" s="79" t="s">
        <v>1517</v>
      </c>
      <c r="D255" s="79" t="s">
        <v>1525</v>
      </c>
      <c r="E255" s="79" t="s">
        <v>695</v>
      </c>
      <c r="F255" s="79"/>
      <c r="G255" s="79" t="s">
        <v>19</v>
      </c>
      <c r="H255" s="79" t="s">
        <v>333</v>
      </c>
      <c r="I255" s="79">
        <v>1</v>
      </c>
      <c r="J255" s="79" t="s">
        <v>465</v>
      </c>
      <c r="K255" s="159" t="s">
        <v>2752</v>
      </c>
      <c r="L255" s="159" t="s">
        <v>2794</v>
      </c>
      <c r="M255" s="79" t="s">
        <v>908</v>
      </c>
      <c r="N255" s="79"/>
      <c r="O255" s="79"/>
      <c r="P255" s="79"/>
      <c r="Q255" s="79"/>
      <c r="R255" s="30" t="s">
        <v>908</v>
      </c>
      <c r="S255" s="78" t="s">
        <v>947</v>
      </c>
      <c r="T255" s="78" t="s">
        <v>467</v>
      </c>
      <c r="U255" s="79" t="s">
        <v>1517</v>
      </c>
      <c r="V255" s="30">
        <f>VLOOKUP(S255,'Plan de acci�n consolidado 2025'!$G$4:$R$484,12,0)</f>
        <v>25</v>
      </c>
      <c r="W255" s="145">
        <f t="shared" ref="W255:W258" si="52">+(V255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0.3048780487804878</v>
      </c>
      <c r="X255" s="30">
        <f>VLOOKUP(S255,'Plan de acci�n consolidado 2025'!$G$4:$AC$462,23,0)</f>
        <v>100</v>
      </c>
      <c r="Y255" s="30">
        <f t="shared" si="43"/>
        <v>0.3048780487804878</v>
      </c>
    </row>
    <row r="256" spans="1:25" x14ac:dyDescent="0.25">
      <c r="A256" s="78" t="s">
        <v>949</v>
      </c>
      <c r="B256" s="78" t="s">
        <v>467</v>
      </c>
      <c r="C256" s="79" t="s">
        <v>1517</v>
      </c>
      <c r="D256" s="79" t="s">
        <v>1525</v>
      </c>
      <c r="E256" s="79" t="s">
        <v>695</v>
      </c>
      <c r="F256" s="79"/>
      <c r="G256" s="79" t="s">
        <v>19</v>
      </c>
      <c r="H256" s="79" t="s">
        <v>334</v>
      </c>
      <c r="I256" s="79">
        <v>1</v>
      </c>
      <c r="J256" s="79" t="s">
        <v>465</v>
      </c>
      <c r="K256" s="159" t="s">
        <v>2762</v>
      </c>
      <c r="L256" s="159" t="s">
        <v>2756</v>
      </c>
      <c r="M256" s="79" t="s">
        <v>908</v>
      </c>
      <c r="N256" s="79"/>
      <c r="O256" s="79"/>
      <c r="P256" s="79"/>
      <c r="Q256" s="79"/>
      <c r="R256" s="30" t="s">
        <v>908</v>
      </c>
      <c r="S256" s="78" t="s">
        <v>949</v>
      </c>
      <c r="T256" s="78" t="s">
        <v>467</v>
      </c>
      <c r="U256" s="79" t="s">
        <v>1517</v>
      </c>
      <c r="V256" s="30">
        <f>VLOOKUP(S256,'Plan de acci�n consolidado 2025'!$G$4:$R$484,12,0)</f>
        <v>20</v>
      </c>
      <c r="W256" s="145">
        <f t="shared" si="52"/>
        <v>0.24390243902439024</v>
      </c>
      <c r="X256" s="30">
        <f>VLOOKUP(S256,'Plan de acci�n consolidado 2025'!$G$4:$AC$462,23,0)</f>
        <v>100</v>
      </c>
      <c r="Y256" s="30">
        <f t="shared" si="43"/>
        <v>0.24390243902439024</v>
      </c>
    </row>
    <row r="257" spans="1:25" x14ac:dyDescent="0.25">
      <c r="A257" s="78" t="s">
        <v>951</v>
      </c>
      <c r="B257" s="78" t="s">
        <v>467</v>
      </c>
      <c r="C257" s="79" t="s">
        <v>1517</v>
      </c>
      <c r="D257" s="79" t="s">
        <v>1525</v>
      </c>
      <c r="E257" s="79" t="s">
        <v>695</v>
      </c>
      <c r="F257" s="79"/>
      <c r="G257" s="79" t="s">
        <v>19</v>
      </c>
      <c r="H257" s="79" t="s">
        <v>335</v>
      </c>
      <c r="I257" s="79">
        <v>100</v>
      </c>
      <c r="J257" s="79" t="s">
        <v>493</v>
      </c>
      <c r="K257" s="159" t="s">
        <v>2766</v>
      </c>
      <c r="L257" s="159" t="s">
        <v>2827</v>
      </c>
      <c r="M257" s="79" t="s">
        <v>908</v>
      </c>
      <c r="N257" s="79"/>
      <c r="O257" s="79"/>
      <c r="P257" s="79"/>
      <c r="Q257" s="79"/>
      <c r="R257" s="30" t="s">
        <v>908</v>
      </c>
      <c r="S257" s="78" t="s">
        <v>951</v>
      </c>
      <c r="T257" s="78" t="s">
        <v>467</v>
      </c>
      <c r="U257" s="79" t="s">
        <v>1517</v>
      </c>
      <c r="V257" s="30">
        <f>VLOOKUP(S257,'Plan de acci�n consolidado 2025'!$G$4:$R$484,12,0)</f>
        <v>30</v>
      </c>
      <c r="W257" s="145">
        <f t="shared" si="52"/>
        <v>0.36585365853658536</v>
      </c>
      <c r="X257" s="30">
        <f>VLOOKUP(S257,'Plan de acci�n consolidado 2025'!$G$4:$AC$462,23,0)</f>
        <v>73</v>
      </c>
      <c r="Y257" s="30">
        <f t="shared" si="43"/>
        <v>0.26707317073170733</v>
      </c>
    </row>
    <row r="258" spans="1:25" x14ac:dyDescent="0.25">
      <c r="A258" s="78" t="s">
        <v>952</v>
      </c>
      <c r="B258" s="78" t="s">
        <v>467</v>
      </c>
      <c r="C258" s="79" t="s">
        <v>1517</v>
      </c>
      <c r="D258" s="79" t="s">
        <v>1525</v>
      </c>
      <c r="E258" s="79" t="s">
        <v>695</v>
      </c>
      <c r="F258" s="79"/>
      <c r="G258" s="79" t="s">
        <v>19</v>
      </c>
      <c r="H258" s="79" t="s">
        <v>336</v>
      </c>
      <c r="I258" s="79">
        <v>1</v>
      </c>
      <c r="J258" s="79" t="s">
        <v>465</v>
      </c>
      <c r="K258" s="159" t="s">
        <v>2793</v>
      </c>
      <c r="L258" s="159" t="s">
        <v>2800</v>
      </c>
      <c r="M258" s="79" t="s">
        <v>908</v>
      </c>
      <c r="N258" s="79"/>
      <c r="O258" s="79"/>
      <c r="P258" s="79"/>
      <c r="Q258" s="79"/>
      <c r="R258" s="30" t="s">
        <v>908</v>
      </c>
      <c r="S258" s="78" t="s">
        <v>952</v>
      </c>
      <c r="T258" s="78" t="s">
        <v>467</v>
      </c>
      <c r="U258" s="79" t="s">
        <v>1517</v>
      </c>
      <c r="V258" s="30">
        <f>VLOOKUP(S258,'Plan de acci�n consolidado 2025'!$G$4:$R$484,12,0)</f>
        <v>25</v>
      </c>
      <c r="W258" s="145">
        <f t="shared" si="52"/>
        <v>0.3048780487804878</v>
      </c>
      <c r="X258" s="30">
        <f>VLOOKUP(S258,'Plan de acci�n consolidado 2025'!$G$4:$AC$462,23,0)</f>
        <v>100</v>
      </c>
      <c r="Y258" s="30">
        <f t="shared" si="43"/>
        <v>0.3048780487804878</v>
      </c>
    </row>
    <row r="259" spans="1:25" x14ac:dyDescent="0.25">
      <c r="A259" s="78" t="s">
        <v>955</v>
      </c>
      <c r="B259" s="78" t="s">
        <v>460</v>
      </c>
      <c r="C259" s="79" t="s">
        <v>1517</v>
      </c>
      <c r="D259" s="79" t="s">
        <v>1521</v>
      </c>
      <c r="E259" s="79" t="s">
        <v>614</v>
      </c>
      <c r="F259" s="79" t="s">
        <v>12</v>
      </c>
      <c r="G259" s="79" t="s">
        <v>20</v>
      </c>
      <c r="H259" s="79" t="s">
        <v>138</v>
      </c>
      <c r="I259" s="79">
        <v>10</v>
      </c>
      <c r="J259" s="79" t="s">
        <v>465</v>
      </c>
      <c r="K259" s="159" t="s">
        <v>2752</v>
      </c>
      <c r="L259" s="159" t="s">
        <v>2800</v>
      </c>
      <c r="M259" s="79" t="s">
        <v>954</v>
      </c>
      <c r="N259" s="79" t="s">
        <v>1390</v>
      </c>
      <c r="O259" s="79" t="s">
        <v>1391</v>
      </c>
      <c r="P259" s="79" t="s">
        <v>1556</v>
      </c>
      <c r="Q259" s="79" t="s">
        <v>1487</v>
      </c>
      <c r="R259" s="30" t="s">
        <v>954</v>
      </c>
      <c r="S259" s="78" t="s">
        <v>955</v>
      </c>
      <c r="T259" s="78" t="s">
        <v>460</v>
      </c>
      <c r="U259" s="79" t="s">
        <v>1517</v>
      </c>
      <c r="V259" s="30">
        <f>VLOOKUP(S259,'Plan de acci�n consolidado 2025'!$G$4:$R$484,12,0)</f>
        <v>50</v>
      </c>
      <c r="W259" s="143">
        <f>(V259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c r="X259" s="30">
        <f>VLOOKUP(S259,'Plan de acci�n consolidado 2025'!$G$4:$AC$462,23,0)</f>
        <v>100</v>
      </c>
      <c r="Y259" s="30">
        <f t="shared" si="43"/>
        <v>2.2421524663677128</v>
      </c>
    </row>
    <row r="260" spans="1:25" x14ac:dyDescent="0.25">
      <c r="A260" s="78" t="s">
        <v>958</v>
      </c>
      <c r="B260" s="78" t="s">
        <v>467</v>
      </c>
      <c r="C260" s="79" t="s">
        <v>1517</v>
      </c>
      <c r="D260" s="79" t="s">
        <v>1521</v>
      </c>
      <c r="E260" s="79" t="s">
        <v>614</v>
      </c>
      <c r="F260" s="79"/>
      <c r="G260" s="79" t="s">
        <v>19</v>
      </c>
      <c r="H260" s="79" t="s">
        <v>139</v>
      </c>
      <c r="I260" s="79">
        <v>1</v>
      </c>
      <c r="J260" s="79" t="s">
        <v>465</v>
      </c>
      <c r="K260" s="159" t="s">
        <v>2752</v>
      </c>
      <c r="L260" s="159" t="s">
        <v>2861</v>
      </c>
      <c r="M260" s="79" t="s">
        <v>954</v>
      </c>
      <c r="N260" s="79"/>
      <c r="O260" s="79"/>
      <c r="P260" s="79"/>
      <c r="Q260" s="79"/>
      <c r="R260" s="30" t="s">
        <v>954</v>
      </c>
      <c r="S260" s="78" t="s">
        <v>958</v>
      </c>
      <c r="T260" s="78" t="s">
        <v>467</v>
      </c>
      <c r="U260" s="79" t="s">
        <v>1517</v>
      </c>
      <c r="V260" s="30">
        <f>VLOOKUP(S260,'Plan de acci�n consolidado 2025'!$G$4:$R$484,12,0)</f>
        <v>50</v>
      </c>
      <c r="W260" s="145">
        <f t="shared" ref="W260:W261" si="53">+(V260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0.6097560975609756</v>
      </c>
      <c r="X260" s="30">
        <f>VLOOKUP(S260,'Plan de acci�n consolidado 2025'!$G$4:$AC$462,23,0)</f>
        <v>100</v>
      </c>
      <c r="Y260" s="30">
        <f t="shared" ref="Y260:Y323" si="54">(X260*W260)/100</f>
        <v>0.6097560975609756</v>
      </c>
    </row>
    <row r="261" spans="1:25" x14ac:dyDescent="0.25">
      <c r="A261" s="78" t="s">
        <v>960</v>
      </c>
      <c r="B261" s="78" t="s">
        <v>467</v>
      </c>
      <c r="C261" s="79" t="s">
        <v>1517</v>
      </c>
      <c r="D261" s="79" t="s">
        <v>1521</v>
      </c>
      <c r="E261" s="79" t="s">
        <v>614</v>
      </c>
      <c r="F261" s="79"/>
      <c r="G261" s="79" t="s">
        <v>19</v>
      </c>
      <c r="H261" s="79" t="s">
        <v>140</v>
      </c>
      <c r="I261" s="79">
        <v>10</v>
      </c>
      <c r="J261" s="79" t="s">
        <v>465</v>
      </c>
      <c r="K261" s="159" t="s">
        <v>2824</v>
      </c>
      <c r="L261" s="159" t="s">
        <v>2800</v>
      </c>
      <c r="M261" s="79" t="s">
        <v>954</v>
      </c>
      <c r="N261" s="79"/>
      <c r="O261" s="79"/>
      <c r="P261" s="79"/>
      <c r="Q261" s="79"/>
      <c r="R261" s="30" t="s">
        <v>954</v>
      </c>
      <c r="S261" s="78" t="s">
        <v>960</v>
      </c>
      <c r="T261" s="78" t="s">
        <v>467</v>
      </c>
      <c r="U261" s="79" t="s">
        <v>1517</v>
      </c>
      <c r="V261" s="30">
        <f>VLOOKUP(S261,'Plan de acci�n consolidado 2025'!$G$4:$R$484,12,0)</f>
        <v>50</v>
      </c>
      <c r="W261" s="145">
        <f t="shared" si="53"/>
        <v>0.6097560975609756</v>
      </c>
      <c r="X261" s="30">
        <f>VLOOKUP(S261,'Plan de acci�n consolidado 2025'!$G$4:$AC$462,23,0)</f>
        <v>100</v>
      </c>
      <c r="Y261" s="30">
        <f t="shared" si="54"/>
        <v>0.6097560975609756</v>
      </c>
    </row>
    <row r="262" spans="1:25" x14ac:dyDescent="0.25">
      <c r="A262" s="78" t="s">
        <v>961</v>
      </c>
      <c r="B262" s="78" t="s">
        <v>460</v>
      </c>
      <c r="C262" s="79" t="s">
        <v>1517</v>
      </c>
      <c r="D262" s="79" t="s">
        <v>1521</v>
      </c>
      <c r="E262" s="79" t="s">
        <v>614</v>
      </c>
      <c r="F262" s="79" t="s">
        <v>9</v>
      </c>
      <c r="G262" s="79" t="s">
        <v>20</v>
      </c>
      <c r="H262" s="79" t="s">
        <v>241</v>
      </c>
      <c r="I262" s="79">
        <v>80</v>
      </c>
      <c r="J262" s="79" t="s">
        <v>493</v>
      </c>
      <c r="K262" s="159" t="s">
        <v>2754</v>
      </c>
      <c r="L262" s="159" t="s">
        <v>2862</v>
      </c>
      <c r="M262" s="79" t="s">
        <v>954</v>
      </c>
      <c r="N262" s="79" t="s">
        <v>1396</v>
      </c>
      <c r="O262" s="79" t="s">
        <v>1434</v>
      </c>
      <c r="P262" s="79">
        <v>0</v>
      </c>
      <c r="Q262" s="79" t="s">
        <v>1487</v>
      </c>
      <c r="R262" s="30" t="s">
        <v>954</v>
      </c>
      <c r="S262" s="78" t="s">
        <v>961</v>
      </c>
      <c r="T262" s="78" t="s">
        <v>460</v>
      </c>
      <c r="U262" s="79" t="s">
        <v>1517</v>
      </c>
      <c r="V262" s="30">
        <f>VLOOKUP(S262,'Plan de acci�n consolidado 2025'!$G$4:$R$484,12,0)</f>
        <v>50</v>
      </c>
      <c r="W262" s="143">
        <f>(V262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c r="X262" s="30">
        <f>VLOOKUP(S262,'Plan de acci�n consolidado 2025'!$G$4:$AC$462,23,0)</f>
        <v>78</v>
      </c>
      <c r="Y262" s="30">
        <f t="shared" si="54"/>
        <v>1.7488789237668161</v>
      </c>
    </row>
    <row r="263" spans="1:25" x14ac:dyDescent="0.25">
      <c r="A263" s="78" t="s">
        <v>963</v>
      </c>
      <c r="B263" s="78" t="s">
        <v>467</v>
      </c>
      <c r="C263" s="79" t="s">
        <v>1517</v>
      </c>
      <c r="D263" s="79" t="s">
        <v>1521</v>
      </c>
      <c r="E263" s="79" t="s">
        <v>614</v>
      </c>
      <c r="F263" s="79"/>
      <c r="G263" s="79" t="s">
        <v>19</v>
      </c>
      <c r="H263" s="79" t="s">
        <v>242</v>
      </c>
      <c r="I263" s="79">
        <v>1</v>
      </c>
      <c r="J263" s="79" t="s">
        <v>465</v>
      </c>
      <c r="K263" s="159" t="s">
        <v>2754</v>
      </c>
      <c r="L263" s="159" t="s">
        <v>2785</v>
      </c>
      <c r="M263" s="79" t="s">
        <v>954</v>
      </c>
      <c r="N263" s="79"/>
      <c r="O263" s="79"/>
      <c r="P263" s="79"/>
      <c r="Q263" s="79"/>
      <c r="R263" s="30" t="s">
        <v>954</v>
      </c>
      <c r="S263" s="78" t="s">
        <v>963</v>
      </c>
      <c r="T263" s="78" t="s">
        <v>467</v>
      </c>
      <c r="U263" s="79" t="s">
        <v>1517</v>
      </c>
      <c r="V263" s="30">
        <f>VLOOKUP(S263,'Plan de acci�n consolidado 2025'!$G$4:$R$484,12,0)</f>
        <v>25</v>
      </c>
      <c r="W263" s="145">
        <f t="shared" ref="W263:W265" si="55">+(V263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0.3048780487804878</v>
      </c>
      <c r="X263" s="30">
        <f>VLOOKUP(S263,'Plan de acci�n consolidado 2025'!$G$4:$AC$462,23,0)</f>
        <v>100</v>
      </c>
      <c r="Y263" s="30">
        <f t="shared" si="54"/>
        <v>0.3048780487804878</v>
      </c>
    </row>
    <row r="264" spans="1:25" x14ac:dyDescent="0.25">
      <c r="A264" s="78" t="s">
        <v>965</v>
      </c>
      <c r="B264" s="78" t="s">
        <v>467</v>
      </c>
      <c r="C264" s="79" t="s">
        <v>1517</v>
      </c>
      <c r="D264" s="79" t="s">
        <v>1521</v>
      </c>
      <c r="E264" s="79" t="s">
        <v>614</v>
      </c>
      <c r="F264" s="79"/>
      <c r="G264" s="79" t="s">
        <v>19</v>
      </c>
      <c r="H264" s="79" t="s">
        <v>243</v>
      </c>
      <c r="I264" s="79">
        <v>1</v>
      </c>
      <c r="J264" s="79" t="s">
        <v>465</v>
      </c>
      <c r="K264" s="159" t="s">
        <v>2754</v>
      </c>
      <c r="L264" s="159" t="s">
        <v>2863</v>
      </c>
      <c r="M264" s="79" t="s">
        <v>954</v>
      </c>
      <c r="N264" s="79"/>
      <c r="O264" s="79"/>
      <c r="P264" s="79"/>
      <c r="Q264" s="79"/>
      <c r="R264" s="30" t="s">
        <v>954</v>
      </c>
      <c r="S264" s="78" t="s">
        <v>965</v>
      </c>
      <c r="T264" s="78" t="s">
        <v>467</v>
      </c>
      <c r="U264" s="79" t="s">
        <v>1517</v>
      </c>
      <c r="V264" s="30">
        <f>VLOOKUP(S264,'Plan de acci�n consolidado 2025'!$G$4:$R$484,12,0)</f>
        <v>25</v>
      </c>
      <c r="W264" s="145">
        <f t="shared" si="55"/>
        <v>0.3048780487804878</v>
      </c>
      <c r="X264" s="30">
        <f>VLOOKUP(S264,'Plan de acci�n consolidado 2025'!$G$4:$AC$462,23,0)</f>
        <v>100</v>
      </c>
      <c r="Y264" s="30">
        <f t="shared" si="54"/>
        <v>0.3048780487804878</v>
      </c>
    </row>
    <row r="265" spans="1:25" x14ac:dyDescent="0.25">
      <c r="A265" s="78" t="s">
        <v>966</v>
      </c>
      <c r="B265" s="78" t="s">
        <v>467</v>
      </c>
      <c r="C265" s="79" t="s">
        <v>1517</v>
      </c>
      <c r="D265" s="79" t="s">
        <v>1521</v>
      </c>
      <c r="E265" s="79" t="s">
        <v>614</v>
      </c>
      <c r="F265" s="79"/>
      <c r="G265" s="79" t="s">
        <v>19</v>
      </c>
      <c r="H265" s="79" t="s">
        <v>244</v>
      </c>
      <c r="I265" s="79">
        <v>80</v>
      </c>
      <c r="J265" s="79" t="s">
        <v>493</v>
      </c>
      <c r="K265" s="159" t="s">
        <v>2754</v>
      </c>
      <c r="L265" s="159" t="s">
        <v>2862</v>
      </c>
      <c r="M265" s="79" t="s">
        <v>954</v>
      </c>
      <c r="N265" s="79"/>
      <c r="O265" s="79"/>
      <c r="P265" s="79"/>
      <c r="Q265" s="79"/>
      <c r="R265" s="30" t="s">
        <v>954</v>
      </c>
      <c r="S265" s="78" t="s">
        <v>966</v>
      </c>
      <c r="T265" s="78" t="s">
        <v>467</v>
      </c>
      <c r="U265" s="79" t="s">
        <v>1517</v>
      </c>
      <c r="V265" s="30">
        <f>VLOOKUP(S265,'Plan de acci�n consolidado 2025'!$G$4:$R$484,12,0)</f>
        <v>50</v>
      </c>
      <c r="W265" s="145">
        <f t="shared" si="55"/>
        <v>0.6097560975609756</v>
      </c>
      <c r="X265" s="30">
        <f>VLOOKUP(S265,'Plan de acci�n consolidado 2025'!$G$4:$AC$462,23,0)</f>
        <v>78</v>
      </c>
      <c r="Y265" s="30">
        <f t="shared" si="54"/>
        <v>0.47560975609756101</v>
      </c>
    </row>
    <row r="266" spans="1:25" x14ac:dyDescent="0.25">
      <c r="A266" s="78" t="s">
        <v>969</v>
      </c>
      <c r="B266" s="78" t="s">
        <v>460</v>
      </c>
      <c r="C266" s="79" t="s">
        <v>1517</v>
      </c>
      <c r="D266" s="79" t="s">
        <v>1521</v>
      </c>
      <c r="E266" s="79" t="s">
        <v>614</v>
      </c>
      <c r="F266" s="79" t="s">
        <v>9</v>
      </c>
      <c r="G266" s="79" t="s">
        <v>32</v>
      </c>
      <c r="H266" s="79" t="s">
        <v>112</v>
      </c>
      <c r="I266" s="79">
        <v>60</v>
      </c>
      <c r="J266" s="79" t="s">
        <v>493</v>
      </c>
      <c r="K266" s="159" t="s">
        <v>2754</v>
      </c>
      <c r="L266" s="159" t="s">
        <v>2759</v>
      </c>
      <c r="M266" s="79" t="s">
        <v>968</v>
      </c>
      <c r="N266" s="79" t="s">
        <v>1396</v>
      </c>
      <c r="O266" s="79" t="s">
        <v>1434</v>
      </c>
      <c r="P266" s="79">
        <v>0</v>
      </c>
      <c r="Q266" s="79" t="s">
        <v>1487</v>
      </c>
      <c r="R266" s="30" t="s">
        <v>968</v>
      </c>
      <c r="S266" s="78" t="s">
        <v>969</v>
      </c>
      <c r="T266" s="78" t="s">
        <v>460</v>
      </c>
      <c r="U266" s="79" t="s">
        <v>1517</v>
      </c>
      <c r="V266" s="30">
        <f>VLOOKUP(S266,'Plan de acci�n consolidado 2025'!$G$4:$R$484,12,0)</f>
        <v>50</v>
      </c>
      <c r="W266" s="143">
        <f>(V266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2.2421524663677128</v>
      </c>
      <c r="X266" s="30">
        <f>VLOOKUP(S266,'Plan de acci�n consolidado 2025'!$G$4:$AC$462,23,0)</f>
        <v>91</v>
      </c>
      <c r="Y266" s="30">
        <f t="shared" si="54"/>
        <v>2.0403587443946187</v>
      </c>
    </row>
    <row r="267" spans="1:25" x14ac:dyDescent="0.25">
      <c r="A267" s="78" t="s">
        <v>971</v>
      </c>
      <c r="B267" s="78" t="s">
        <v>467</v>
      </c>
      <c r="C267" s="79" t="s">
        <v>1517</v>
      </c>
      <c r="D267" s="79" t="s">
        <v>1521</v>
      </c>
      <c r="E267" s="79" t="s">
        <v>614</v>
      </c>
      <c r="F267" s="79"/>
      <c r="G267" s="79" t="s">
        <v>19</v>
      </c>
      <c r="H267" s="79" t="s">
        <v>113</v>
      </c>
      <c r="I267" s="79">
        <v>60</v>
      </c>
      <c r="J267" s="79" t="s">
        <v>493</v>
      </c>
      <c r="K267" s="159" t="s">
        <v>2754</v>
      </c>
      <c r="L267" s="159" t="s">
        <v>2759</v>
      </c>
      <c r="M267" s="79" t="s">
        <v>968</v>
      </c>
      <c r="N267" s="79"/>
      <c r="O267" s="79"/>
      <c r="P267" s="79"/>
      <c r="Q267" s="79"/>
      <c r="R267" s="30" t="s">
        <v>968</v>
      </c>
      <c r="S267" s="78" t="s">
        <v>971</v>
      </c>
      <c r="T267" s="78" t="s">
        <v>467</v>
      </c>
      <c r="U267" s="79" t="s">
        <v>1517</v>
      </c>
      <c r="V267" s="30">
        <f>VLOOKUP(S267,'Plan de acci�n consolidado 2025'!$G$4:$R$484,12,0)</f>
        <v>100</v>
      </c>
      <c r="W267" s="145">
        <f>+(V267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1.2195121951219512</v>
      </c>
      <c r="X267" s="30">
        <f>VLOOKUP(S267,'Plan de acci�n consolidado 2025'!$G$4:$AC$462,23,0)</f>
        <v>91</v>
      </c>
      <c r="Y267" s="30">
        <f t="shared" si="54"/>
        <v>1.1097560975609755</v>
      </c>
    </row>
    <row r="268" spans="1:25" x14ac:dyDescent="0.25">
      <c r="A268" s="78" t="s">
        <v>972</v>
      </c>
      <c r="B268" s="78" t="s">
        <v>460</v>
      </c>
      <c r="C268" s="79" t="s">
        <v>1517</v>
      </c>
      <c r="D268" s="79" t="s">
        <v>1521</v>
      </c>
      <c r="E268" s="79" t="s">
        <v>614</v>
      </c>
      <c r="F268" s="79" t="s">
        <v>12</v>
      </c>
      <c r="G268" s="79" t="s">
        <v>19</v>
      </c>
      <c r="H268" s="79" t="s">
        <v>124</v>
      </c>
      <c r="I268" s="79">
        <v>1</v>
      </c>
      <c r="J268" s="79" t="s">
        <v>465</v>
      </c>
      <c r="K268" s="159" t="s">
        <v>2766</v>
      </c>
      <c r="L268" s="159" t="s">
        <v>2789</v>
      </c>
      <c r="M268" s="79" t="s">
        <v>974</v>
      </c>
      <c r="N268" s="79" t="s">
        <v>1390</v>
      </c>
      <c r="O268" s="79" t="s">
        <v>1391</v>
      </c>
      <c r="P268" s="79">
        <v>0</v>
      </c>
      <c r="Q268" s="79" t="s">
        <v>1487</v>
      </c>
      <c r="R268" s="30" t="s">
        <v>968</v>
      </c>
      <c r="S268" s="78" t="s">
        <v>972</v>
      </c>
      <c r="T268" s="78" t="s">
        <v>460</v>
      </c>
      <c r="U268" s="79" t="s">
        <v>1517</v>
      </c>
      <c r="V268" s="30">
        <f>VLOOKUP(S268,'Plan de acci�n consolidado 2025'!$G$4:$R$484,12,0)</f>
        <v>10</v>
      </c>
      <c r="W268" s="143">
        <f>(V268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c r="X268" s="30">
        <f>VLOOKUP(S268,'Plan de acci�n consolidado 2025'!$G$4:$AC$462,23,0)</f>
        <v>100</v>
      </c>
      <c r="Y268" s="30">
        <f t="shared" si="54"/>
        <v>0.44843049327354267</v>
      </c>
    </row>
    <row r="269" spans="1:25" x14ac:dyDescent="0.25">
      <c r="A269" s="78" t="s">
        <v>975</v>
      </c>
      <c r="B269" s="78" t="s">
        <v>1847</v>
      </c>
      <c r="C269" s="79" t="s">
        <v>1517</v>
      </c>
      <c r="D269" s="79" t="s">
        <v>1521</v>
      </c>
      <c r="E269" s="79" t="s">
        <v>614</v>
      </c>
      <c r="F269" s="79"/>
      <c r="G269" s="79" t="s">
        <v>19</v>
      </c>
      <c r="H269" s="79" t="s">
        <v>125</v>
      </c>
      <c r="I269" s="79">
        <v>1</v>
      </c>
      <c r="J269" s="79" t="s">
        <v>465</v>
      </c>
      <c r="K269" s="159" t="s">
        <v>2766</v>
      </c>
      <c r="L269" s="159" t="s">
        <v>2788</v>
      </c>
      <c r="M269" s="79" t="s">
        <v>686</v>
      </c>
      <c r="N269" s="79"/>
      <c r="O269" s="79"/>
      <c r="P269" s="79"/>
      <c r="Q269" s="79"/>
      <c r="R269" s="30" t="s">
        <v>968</v>
      </c>
      <c r="S269" s="78" t="s">
        <v>975</v>
      </c>
      <c r="T269" s="78" t="s">
        <v>1847</v>
      </c>
      <c r="U269" s="79" t="s">
        <v>1517</v>
      </c>
      <c r="V269" s="30">
        <f>VLOOKUP(S269,'Plan de acci�n consolidado 2025'!$G$4:$R$462,12,0)</f>
        <v>0</v>
      </c>
      <c r="W269" s="30">
        <f>+V269</f>
        <v>0</v>
      </c>
      <c r="X269" s="30">
        <f>VLOOKUP(S269,'Plan de acci�n consolidado 2025'!$G$4:$AC$462,23,0)</f>
        <v>100</v>
      </c>
      <c r="Y269" s="30">
        <f t="shared" si="54"/>
        <v>0</v>
      </c>
    </row>
    <row r="270" spans="1:25" x14ac:dyDescent="0.25">
      <c r="A270" s="78" t="s">
        <v>977</v>
      </c>
      <c r="B270" s="78" t="s">
        <v>467</v>
      </c>
      <c r="C270" s="79" t="s">
        <v>1517</v>
      </c>
      <c r="D270" s="79" t="s">
        <v>1521</v>
      </c>
      <c r="E270" s="79" t="s">
        <v>614</v>
      </c>
      <c r="F270" s="79"/>
      <c r="G270" s="79" t="s">
        <v>19</v>
      </c>
      <c r="H270" s="79" t="s">
        <v>126</v>
      </c>
      <c r="I270" s="79">
        <v>1</v>
      </c>
      <c r="J270" s="79" t="s">
        <v>465</v>
      </c>
      <c r="K270" s="159" t="s">
        <v>2760</v>
      </c>
      <c r="L270" s="159" t="s">
        <v>2817</v>
      </c>
      <c r="M270" s="79" t="s">
        <v>974</v>
      </c>
      <c r="N270" s="79"/>
      <c r="O270" s="79"/>
      <c r="P270" s="79"/>
      <c r="Q270" s="79"/>
      <c r="R270" s="30" t="s">
        <v>968</v>
      </c>
      <c r="S270" s="78" t="s">
        <v>977</v>
      </c>
      <c r="T270" s="78" t="s">
        <v>467</v>
      </c>
      <c r="U270" s="79" t="s">
        <v>1517</v>
      </c>
      <c r="V270" s="30">
        <f>VLOOKUP(S270,'Plan de acci�n consolidado 2025'!$G$4:$R$484,12,0)</f>
        <v>50</v>
      </c>
      <c r="W270" s="145">
        <f>+(V270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0.6097560975609756</v>
      </c>
      <c r="X270" s="30">
        <f>VLOOKUP(S270,'Plan de acci�n consolidado 2025'!$G$4:$AC$462,23,0)</f>
        <v>100</v>
      </c>
      <c r="Y270" s="30">
        <f t="shared" si="54"/>
        <v>0.6097560975609756</v>
      </c>
    </row>
    <row r="271" spans="1:25" x14ac:dyDescent="0.25">
      <c r="A271" s="78" t="s">
        <v>979</v>
      </c>
      <c r="B271" s="78" t="s">
        <v>1847</v>
      </c>
      <c r="C271" s="79" t="s">
        <v>1517</v>
      </c>
      <c r="D271" s="79" t="s">
        <v>1521</v>
      </c>
      <c r="E271" s="79" t="s">
        <v>614</v>
      </c>
      <c r="F271" s="79"/>
      <c r="G271" s="79" t="s">
        <v>19</v>
      </c>
      <c r="H271" s="79" t="s">
        <v>127</v>
      </c>
      <c r="I271" s="79">
        <v>1</v>
      </c>
      <c r="J271" s="79" t="s">
        <v>465</v>
      </c>
      <c r="K271" s="159" t="s">
        <v>2758</v>
      </c>
      <c r="L271" s="159" t="s">
        <v>2802</v>
      </c>
      <c r="M271" s="79" t="s">
        <v>686</v>
      </c>
      <c r="N271" s="79"/>
      <c r="O271" s="79"/>
      <c r="P271" s="79"/>
      <c r="Q271" s="79"/>
      <c r="R271" s="30" t="s">
        <v>968</v>
      </c>
      <c r="S271" s="78" t="s">
        <v>979</v>
      </c>
      <c r="T271" s="78" t="s">
        <v>1847</v>
      </c>
      <c r="U271" s="79" t="s">
        <v>1517</v>
      </c>
      <c r="V271" s="30">
        <f>VLOOKUP(S271,'Plan de acci�n consolidado 2025'!$G$4:$R$462,12,0)</f>
        <v>0</v>
      </c>
      <c r="W271" s="30">
        <f>+V271</f>
        <v>0</v>
      </c>
      <c r="X271" s="30">
        <f>VLOOKUP(S271,'Plan de acci�n consolidado 2025'!$G$4:$AC$462,23,0)</f>
        <v>100</v>
      </c>
      <c r="Y271" s="30">
        <f t="shared" si="54"/>
        <v>0</v>
      </c>
    </row>
    <row r="272" spans="1:25" x14ac:dyDescent="0.25">
      <c r="A272" s="78" t="s">
        <v>981</v>
      </c>
      <c r="B272" s="78" t="s">
        <v>467</v>
      </c>
      <c r="C272" s="79" t="s">
        <v>1517</v>
      </c>
      <c r="D272" s="79" t="s">
        <v>1521</v>
      </c>
      <c r="E272" s="79" t="s">
        <v>614</v>
      </c>
      <c r="F272" s="79"/>
      <c r="G272" s="79" t="s">
        <v>19</v>
      </c>
      <c r="H272" s="79" t="s">
        <v>128</v>
      </c>
      <c r="I272" s="79">
        <v>1</v>
      </c>
      <c r="J272" s="79" t="s">
        <v>465</v>
      </c>
      <c r="K272" s="159" t="s">
        <v>2841</v>
      </c>
      <c r="L272" s="159" t="s">
        <v>2789</v>
      </c>
      <c r="M272" s="79" t="s">
        <v>974</v>
      </c>
      <c r="N272" s="79"/>
      <c r="O272" s="79"/>
      <c r="P272" s="79"/>
      <c r="Q272" s="79"/>
      <c r="R272" s="30" t="s">
        <v>968</v>
      </c>
      <c r="S272" s="78" t="s">
        <v>981</v>
      </c>
      <c r="T272" s="78" t="s">
        <v>467</v>
      </c>
      <c r="U272" s="79" t="s">
        <v>1517</v>
      </c>
      <c r="V272" s="30">
        <f>VLOOKUP(S272,'Plan de acci�n consolidado 2025'!$G$4:$R$484,12,0)</f>
        <v>50</v>
      </c>
      <c r="W272" s="145">
        <f>+(V272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0.6097560975609756</v>
      </c>
      <c r="X272" s="30">
        <f>VLOOKUP(S272,'Plan de acci�n consolidado 2025'!$G$4:$AC$462,23,0)</f>
        <v>100</v>
      </c>
      <c r="Y272" s="30">
        <f t="shared" si="54"/>
        <v>0.6097560975609756</v>
      </c>
    </row>
    <row r="273" spans="1:25" x14ac:dyDescent="0.25">
      <c r="A273" s="78" t="s">
        <v>982</v>
      </c>
      <c r="B273" s="78" t="s">
        <v>460</v>
      </c>
      <c r="C273" s="79" t="s">
        <v>1530</v>
      </c>
      <c r="D273" s="79" t="s">
        <v>1529</v>
      </c>
      <c r="E273" s="79" t="s">
        <v>983</v>
      </c>
      <c r="F273" s="79" t="s">
        <v>11</v>
      </c>
      <c r="G273" s="79" t="s">
        <v>19</v>
      </c>
      <c r="H273" s="79" t="s">
        <v>120</v>
      </c>
      <c r="I273" s="79">
        <v>1</v>
      </c>
      <c r="J273" s="79" t="s">
        <v>465</v>
      </c>
      <c r="K273" s="159" t="s">
        <v>2757</v>
      </c>
      <c r="L273" s="159" t="s">
        <v>2771</v>
      </c>
      <c r="M273" s="79" t="s">
        <v>985</v>
      </c>
      <c r="N273" s="79" t="s">
        <v>1392</v>
      </c>
      <c r="O273" s="79" t="s">
        <v>1393</v>
      </c>
      <c r="P273" s="79">
        <v>0</v>
      </c>
      <c r="Q273" s="79" t="s">
        <v>1488</v>
      </c>
      <c r="R273" s="30" t="s">
        <v>968</v>
      </c>
      <c r="S273" s="78" t="s">
        <v>982</v>
      </c>
      <c r="T273" s="78" t="s">
        <v>460</v>
      </c>
      <c r="U273" s="79" t="s">
        <v>1530</v>
      </c>
      <c r="V273" s="30">
        <f>VLOOKUP(S273,'Plan de acci�n consolidado 2025'!$G$4:$R$462,12,0)</f>
        <v>10</v>
      </c>
      <c r="W273" s="30">
        <f>(V273/(V273+V277+V481+V485+V489))*100</f>
        <v>8.3333333333333321</v>
      </c>
      <c r="X273" s="30">
        <f>VLOOKUP(S273,'Plan de acci�n consolidado 2025'!$G$4:$AC$462,23,0)</f>
        <v>100</v>
      </c>
      <c r="Y273" s="30">
        <f t="shared" si="54"/>
        <v>8.3333333333333321</v>
      </c>
    </row>
    <row r="274" spans="1:25" x14ac:dyDescent="0.25">
      <c r="A274" s="78" t="s">
        <v>986</v>
      </c>
      <c r="B274" s="78" t="s">
        <v>467</v>
      </c>
      <c r="C274" s="79" t="s">
        <v>1530</v>
      </c>
      <c r="D274" s="79" t="s">
        <v>1529</v>
      </c>
      <c r="E274" s="79" t="s">
        <v>983</v>
      </c>
      <c r="F274" s="79"/>
      <c r="G274" s="79" t="s">
        <v>19</v>
      </c>
      <c r="H274" s="79" t="s">
        <v>121</v>
      </c>
      <c r="I274" s="79">
        <v>1</v>
      </c>
      <c r="J274" s="79" t="s">
        <v>465</v>
      </c>
      <c r="K274" s="159" t="s">
        <v>2757</v>
      </c>
      <c r="L274" s="159" t="s">
        <v>2756</v>
      </c>
      <c r="M274" s="79" t="s">
        <v>985</v>
      </c>
      <c r="N274" s="79"/>
      <c r="O274" s="79"/>
      <c r="P274" s="79"/>
      <c r="Q274" s="79"/>
      <c r="R274" s="30" t="s">
        <v>968</v>
      </c>
      <c r="S274" s="78" t="s">
        <v>986</v>
      </c>
      <c r="T274" s="78" t="s">
        <v>467</v>
      </c>
      <c r="U274" s="79" t="s">
        <v>1530</v>
      </c>
      <c r="V274" s="30">
        <f>VLOOKUP(S274,'Plan de acci�n consolidado 2025'!$G$4:$R$462,12,0)</f>
        <v>10</v>
      </c>
      <c r="W274" s="30">
        <f>+(V274*100)/(V$274+$V$275+$V$276+$V$278+$V$280+$V$281+$V$482+$V$483+$V$484+$V$486+$V$487+$V$488+$V$490)</f>
        <v>2</v>
      </c>
      <c r="X274" s="30">
        <f>VLOOKUP(S274,'Plan de acci�n consolidado 2025'!$G$4:$AC$462,23,0)</f>
        <v>100</v>
      </c>
      <c r="Y274" s="30">
        <f t="shared" si="54"/>
        <v>2</v>
      </c>
    </row>
    <row r="275" spans="1:25" x14ac:dyDescent="0.25">
      <c r="A275" s="78" t="s">
        <v>988</v>
      </c>
      <c r="B275" s="78" t="s">
        <v>467</v>
      </c>
      <c r="C275" s="79" t="s">
        <v>1530</v>
      </c>
      <c r="D275" s="79" t="s">
        <v>1529</v>
      </c>
      <c r="E275" s="79" t="s">
        <v>983</v>
      </c>
      <c r="F275" s="79"/>
      <c r="G275" s="79" t="s">
        <v>19</v>
      </c>
      <c r="H275" s="79" t="s">
        <v>122</v>
      </c>
      <c r="I275" s="79">
        <v>8</v>
      </c>
      <c r="J275" s="79" t="s">
        <v>465</v>
      </c>
      <c r="K275" s="159" t="s">
        <v>2766</v>
      </c>
      <c r="L275" s="159" t="s">
        <v>2789</v>
      </c>
      <c r="M275" s="79" t="s">
        <v>968</v>
      </c>
      <c r="N275" s="79"/>
      <c r="O275" s="79"/>
      <c r="P275" s="79"/>
      <c r="Q275" s="79"/>
      <c r="R275" s="30" t="s">
        <v>968</v>
      </c>
      <c r="S275" s="78" t="s">
        <v>988</v>
      </c>
      <c r="T275" s="78" t="s">
        <v>467</v>
      </c>
      <c r="U275" s="79" t="s">
        <v>1530</v>
      </c>
      <c r="V275" s="30">
        <f>VLOOKUP(S275,'Plan de acci�n consolidado 2025'!$G$4:$R$462,12,0)</f>
        <v>60</v>
      </c>
      <c r="W275" s="30">
        <f>+(V275*100)/(V$274+$V$275+$V$276+$V$278+$V$280+$V$281+$V$482+$V$483+$V$484+$V$486+$V$487+$V$488+$V$490)</f>
        <v>12</v>
      </c>
      <c r="X275" s="30">
        <f>VLOOKUP(S275,'Plan de acci�n consolidado 2025'!$G$4:$AC$462,23,0)</f>
        <v>100</v>
      </c>
      <c r="Y275" s="30">
        <f t="shared" si="54"/>
        <v>12</v>
      </c>
    </row>
    <row r="276" spans="1:25" x14ac:dyDescent="0.25">
      <c r="A276" s="78" t="s">
        <v>990</v>
      </c>
      <c r="B276" s="78" t="s">
        <v>467</v>
      </c>
      <c r="C276" s="79" t="s">
        <v>1530</v>
      </c>
      <c r="D276" s="79" t="s">
        <v>1529</v>
      </c>
      <c r="E276" s="79" t="s">
        <v>983</v>
      </c>
      <c r="F276" s="79"/>
      <c r="G276" s="79" t="s">
        <v>19</v>
      </c>
      <c r="H276" s="79" t="s">
        <v>123</v>
      </c>
      <c r="I276" s="79">
        <v>1</v>
      </c>
      <c r="J276" s="79" t="s">
        <v>465</v>
      </c>
      <c r="K276" s="159" t="s">
        <v>2791</v>
      </c>
      <c r="L276" s="159" t="s">
        <v>2771</v>
      </c>
      <c r="M276" s="79" t="s">
        <v>985</v>
      </c>
      <c r="N276" s="79"/>
      <c r="O276" s="79"/>
      <c r="P276" s="79"/>
      <c r="Q276" s="79"/>
      <c r="R276" s="30" t="s">
        <v>968</v>
      </c>
      <c r="S276" s="78" t="s">
        <v>990</v>
      </c>
      <c r="T276" s="78" t="s">
        <v>467</v>
      </c>
      <c r="U276" s="79" t="s">
        <v>1530</v>
      </c>
      <c r="V276" s="30">
        <f>VLOOKUP(S276,'Plan de acci�n consolidado 2025'!$G$4:$R$462,12,0)</f>
        <v>30</v>
      </c>
      <c r="W276" s="30">
        <f>+(V276*100)/(V$274+$V$275+$V$276+$V$278+$V$280+$V$281+$V$482+$V$483+$V$484+$V$486+$V$487+$V$488+$V$490)</f>
        <v>6</v>
      </c>
      <c r="X276" s="30">
        <f>VLOOKUP(S276,'Plan de acci�n consolidado 2025'!$G$4:$AC$462,23,0)</f>
        <v>100</v>
      </c>
      <c r="Y276" s="30">
        <f t="shared" si="54"/>
        <v>6</v>
      </c>
    </row>
    <row r="277" spans="1:25" x14ac:dyDescent="0.25">
      <c r="A277" s="78" t="s">
        <v>992</v>
      </c>
      <c r="B277" s="78" t="s">
        <v>460</v>
      </c>
      <c r="C277" s="79" t="s">
        <v>1530</v>
      </c>
      <c r="D277" s="79" t="s">
        <v>1529</v>
      </c>
      <c r="E277" s="79" t="s">
        <v>983</v>
      </c>
      <c r="F277" s="79" t="s">
        <v>11</v>
      </c>
      <c r="G277" s="79" t="s">
        <v>19</v>
      </c>
      <c r="H277" s="79" t="s">
        <v>405</v>
      </c>
      <c r="I277" s="79">
        <v>1</v>
      </c>
      <c r="J277" s="79" t="s">
        <v>465</v>
      </c>
      <c r="K277" s="159" t="s">
        <v>2773</v>
      </c>
      <c r="L277" s="159" t="s">
        <v>2771</v>
      </c>
      <c r="M277" s="79" t="s">
        <v>993</v>
      </c>
      <c r="N277" s="79" t="s">
        <v>1392</v>
      </c>
      <c r="O277" s="79" t="s">
        <v>1393</v>
      </c>
      <c r="P277" s="79">
        <v>0</v>
      </c>
      <c r="Q277" s="79" t="s">
        <v>1488</v>
      </c>
      <c r="R277" s="30" t="s">
        <v>968</v>
      </c>
      <c r="S277" s="78" t="s">
        <v>992</v>
      </c>
      <c r="T277" s="78" t="s">
        <v>460</v>
      </c>
      <c r="U277" s="79" t="s">
        <v>1530</v>
      </c>
      <c r="V277" s="30">
        <f>VLOOKUP(S277,'Plan de acci�n consolidado 2025'!$G$4:$R$462,12,0)</f>
        <v>10</v>
      </c>
      <c r="W277" s="30">
        <f>(V277/(V273+V277+V481+V485+V489))*100</f>
        <v>8.3333333333333321</v>
      </c>
      <c r="X277" s="30">
        <f>VLOOKUP(S277,'Plan de acci�n consolidado 2025'!$G$4:$AC$462,23,0)</f>
        <v>100</v>
      </c>
      <c r="Y277" s="30">
        <f t="shared" si="54"/>
        <v>8.3333333333333321</v>
      </c>
    </row>
    <row r="278" spans="1:25" x14ac:dyDescent="0.25">
      <c r="A278" s="78" t="s">
        <v>994</v>
      </c>
      <c r="B278" s="78" t="s">
        <v>467</v>
      </c>
      <c r="C278" s="79" t="s">
        <v>1530</v>
      </c>
      <c r="D278" s="79" t="s">
        <v>1529</v>
      </c>
      <c r="E278" s="79" t="s">
        <v>983</v>
      </c>
      <c r="F278" s="79"/>
      <c r="G278" s="79" t="s">
        <v>19</v>
      </c>
      <c r="H278" s="79" t="s">
        <v>406</v>
      </c>
      <c r="I278" s="79">
        <v>1</v>
      </c>
      <c r="J278" s="79" t="s">
        <v>465</v>
      </c>
      <c r="K278" s="159" t="s">
        <v>2773</v>
      </c>
      <c r="L278" s="159" t="s">
        <v>2756</v>
      </c>
      <c r="M278" s="79" t="s">
        <v>996</v>
      </c>
      <c r="N278" s="79"/>
      <c r="O278" s="79"/>
      <c r="P278" s="79"/>
      <c r="Q278" s="79"/>
      <c r="R278" s="30" t="s">
        <v>968</v>
      </c>
      <c r="S278" s="78" t="s">
        <v>994</v>
      </c>
      <c r="T278" s="78" t="s">
        <v>467</v>
      </c>
      <c r="U278" s="79" t="s">
        <v>1530</v>
      </c>
      <c r="V278" s="30">
        <f>VLOOKUP(S278,'Plan de acci�n consolidado 2025'!$G$4:$R$462,12,0)</f>
        <v>40</v>
      </c>
      <c r="W278" s="30">
        <f>+(V278*100)/(V$274+$V$275+$V$276+$V$278+$V$280+$V$281+$V$482+$V$483+$V$484+$V$486+$V$487+$V$488+$V$490)</f>
        <v>8</v>
      </c>
      <c r="X278" s="30">
        <f>VLOOKUP(S278,'Plan de acci�n consolidado 2025'!$G$4:$AC$462,23,0)</f>
        <v>100</v>
      </c>
      <c r="Y278" s="30">
        <f t="shared" si="54"/>
        <v>8</v>
      </c>
    </row>
    <row r="279" spans="1:25" x14ac:dyDescent="0.25">
      <c r="A279" s="78" t="s">
        <v>997</v>
      </c>
      <c r="B279" s="78" t="s">
        <v>1847</v>
      </c>
      <c r="C279" s="79" t="s">
        <v>1530</v>
      </c>
      <c r="D279" s="79" t="s">
        <v>1529</v>
      </c>
      <c r="E279" s="79" t="s">
        <v>983</v>
      </c>
      <c r="F279" s="79"/>
      <c r="G279" s="79" t="s">
        <v>19</v>
      </c>
      <c r="H279" s="79" t="s">
        <v>407</v>
      </c>
      <c r="I279" s="79">
        <v>1</v>
      </c>
      <c r="J279" s="79" t="s">
        <v>465</v>
      </c>
      <c r="K279" s="159" t="s">
        <v>2773</v>
      </c>
      <c r="L279" s="159" t="s">
        <v>2756</v>
      </c>
      <c r="M279" s="79" t="s">
        <v>999</v>
      </c>
      <c r="N279" s="79"/>
      <c r="O279" s="79"/>
      <c r="P279" s="79"/>
      <c r="Q279" s="79"/>
      <c r="R279" s="30" t="s">
        <v>968</v>
      </c>
      <c r="S279" s="78" t="s">
        <v>997</v>
      </c>
      <c r="T279" s="78" t="s">
        <v>1847</v>
      </c>
      <c r="U279" s="79" t="s">
        <v>1530</v>
      </c>
      <c r="V279" s="30">
        <f>VLOOKUP(S279,'Plan de acci�n consolidado 2025'!$G$4:$R$462,12,0)</f>
        <v>0</v>
      </c>
      <c r="W279" s="30">
        <f>+V279</f>
        <v>0</v>
      </c>
      <c r="X279" s="30">
        <f>VLOOKUP(S279,'Plan de acci�n consolidado 2025'!$G$4:$AC$462,23,0)</f>
        <v>100</v>
      </c>
      <c r="Y279" s="30">
        <f t="shared" si="54"/>
        <v>0</v>
      </c>
    </row>
    <row r="280" spans="1:25" x14ac:dyDescent="0.25">
      <c r="A280" s="78" t="s">
        <v>1000</v>
      </c>
      <c r="B280" s="78" t="s">
        <v>467</v>
      </c>
      <c r="C280" s="79" t="s">
        <v>1530</v>
      </c>
      <c r="D280" s="79" t="s">
        <v>1529</v>
      </c>
      <c r="E280" s="79" t="s">
        <v>983</v>
      </c>
      <c r="F280" s="79"/>
      <c r="G280" s="79" t="s">
        <v>19</v>
      </c>
      <c r="H280" s="79" t="s">
        <v>408</v>
      </c>
      <c r="I280" s="79">
        <v>1</v>
      </c>
      <c r="J280" s="79" t="s">
        <v>465</v>
      </c>
      <c r="K280" s="159" t="s">
        <v>2766</v>
      </c>
      <c r="L280" s="159" t="s">
        <v>2770</v>
      </c>
      <c r="M280" s="79" t="s">
        <v>996</v>
      </c>
      <c r="N280" s="79"/>
      <c r="O280" s="79"/>
      <c r="P280" s="79"/>
      <c r="Q280" s="79"/>
      <c r="R280" s="30" t="s">
        <v>968</v>
      </c>
      <c r="S280" s="78" t="s">
        <v>1000</v>
      </c>
      <c r="T280" s="78" t="s">
        <v>467</v>
      </c>
      <c r="U280" s="79" t="s">
        <v>1530</v>
      </c>
      <c r="V280" s="30">
        <f>VLOOKUP(S280,'Plan de acci�n consolidado 2025'!$G$4:$R$462,12,0)</f>
        <v>30</v>
      </c>
      <c r="W280" s="30">
        <f>+(V280*100)/(V$274+$V$275+$V$276+$V$278+$V$280+$V$281+$V$482+$V$483+$V$484+$V$486+$V$487+$V$488+$V$490)</f>
        <v>6</v>
      </c>
      <c r="X280" s="30">
        <f>VLOOKUP(S280,'Plan de acci�n consolidado 2025'!$G$4:$AC$462,23,0)</f>
        <v>100</v>
      </c>
      <c r="Y280" s="30">
        <f t="shared" si="54"/>
        <v>6</v>
      </c>
    </row>
    <row r="281" spans="1:25" x14ac:dyDescent="0.25">
      <c r="A281" s="78" t="s">
        <v>1001</v>
      </c>
      <c r="B281" s="78" t="s">
        <v>467</v>
      </c>
      <c r="C281" s="79" t="s">
        <v>1530</v>
      </c>
      <c r="D281" s="79" t="s">
        <v>1529</v>
      </c>
      <c r="E281" s="79" t="s">
        <v>983</v>
      </c>
      <c r="F281" s="79"/>
      <c r="G281" s="79" t="s">
        <v>19</v>
      </c>
      <c r="H281" s="79" t="s">
        <v>409</v>
      </c>
      <c r="I281" s="79">
        <v>1</v>
      </c>
      <c r="J281" s="79" t="s">
        <v>465</v>
      </c>
      <c r="K281" s="159" t="s">
        <v>2806</v>
      </c>
      <c r="L281" s="159" t="s">
        <v>2771</v>
      </c>
      <c r="M281" s="79" t="s">
        <v>996</v>
      </c>
      <c r="N281" s="79"/>
      <c r="O281" s="79"/>
      <c r="P281" s="79"/>
      <c r="Q281" s="79"/>
      <c r="R281" s="30" t="s">
        <v>968</v>
      </c>
      <c r="S281" s="78" t="s">
        <v>1001</v>
      </c>
      <c r="T281" s="78" t="s">
        <v>467</v>
      </c>
      <c r="U281" s="79" t="s">
        <v>1530</v>
      </c>
      <c r="V281" s="30">
        <f>VLOOKUP(S281,'Plan de acci�n consolidado 2025'!$G$4:$R$462,12,0)</f>
        <v>30</v>
      </c>
      <c r="W281" s="30">
        <f>+(V281*100)/(V$274+$V$275+$V$276+$V$278+$V$280+$V$281+$V$482+$V$483+$V$484+$V$486+$V$487+$V$488+$V$490)</f>
        <v>6</v>
      </c>
      <c r="X281" s="30">
        <f>VLOOKUP(S281,'Plan de acci�n consolidado 2025'!$G$4:$AC$462,23,0)</f>
        <v>100</v>
      </c>
      <c r="Y281" s="30">
        <f t="shared" si="54"/>
        <v>6</v>
      </c>
    </row>
    <row r="282" spans="1:25" x14ac:dyDescent="0.25">
      <c r="A282" s="78" t="s">
        <v>1002</v>
      </c>
      <c r="B282" s="78" t="s">
        <v>460</v>
      </c>
      <c r="C282" s="79" t="s">
        <v>1517</v>
      </c>
      <c r="D282" s="79" t="s">
        <v>1516</v>
      </c>
      <c r="E282" s="79" t="s">
        <v>510</v>
      </c>
      <c r="F282" s="79" t="s">
        <v>11</v>
      </c>
      <c r="G282" s="79" t="s">
        <v>20</v>
      </c>
      <c r="H282" s="79" t="s">
        <v>379</v>
      </c>
      <c r="I282" s="79">
        <v>4</v>
      </c>
      <c r="J282" s="79" t="s">
        <v>465</v>
      </c>
      <c r="K282" s="159" t="s">
        <v>2864</v>
      </c>
      <c r="L282" s="159" t="s">
        <v>2771</v>
      </c>
      <c r="M282" s="79" t="s">
        <v>1004</v>
      </c>
      <c r="N282" s="79" t="s">
        <v>1392</v>
      </c>
      <c r="O282" s="79" t="s">
        <v>1393</v>
      </c>
      <c r="P282" s="79">
        <v>0</v>
      </c>
      <c r="Q282" s="79" t="s">
        <v>1488</v>
      </c>
      <c r="R282" s="30" t="s">
        <v>968</v>
      </c>
      <c r="S282" s="78" t="s">
        <v>1002</v>
      </c>
      <c r="T282" s="78" t="s">
        <v>460</v>
      </c>
      <c r="U282" s="79" t="s">
        <v>1517</v>
      </c>
      <c r="V282" s="30">
        <f>VLOOKUP(S282,'Plan de acci�n consolidado 2025'!$G$4:$R$484,12,0)</f>
        <v>10</v>
      </c>
      <c r="W282" s="143">
        <f>(V282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c r="X282" s="30">
        <f>VLOOKUP(S282,'Plan de acci�n consolidado 2025'!$G$4:$AC$462,23,0)</f>
        <v>100</v>
      </c>
      <c r="Y282" s="30">
        <f t="shared" si="54"/>
        <v>0.44843049327354267</v>
      </c>
    </row>
    <row r="283" spans="1:25" x14ac:dyDescent="0.25">
      <c r="A283" s="78" t="s">
        <v>1005</v>
      </c>
      <c r="B283" s="78" t="s">
        <v>467</v>
      </c>
      <c r="C283" s="79" t="s">
        <v>1517</v>
      </c>
      <c r="D283" s="79" t="s">
        <v>1516</v>
      </c>
      <c r="E283" s="79" t="s">
        <v>510</v>
      </c>
      <c r="F283" s="79"/>
      <c r="G283" s="79" t="s">
        <v>19</v>
      </c>
      <c r="H283" s="79" t="s">
        <v>380</v>
      </c>
      <c r="I283" s="79">
        <v>4</v>
      </c>
      <c r="J283" s="79" t="s">
        <v>465</v>
      </c>
      <c r="K283" s="159" t="s">
        <v>2864</v>
      </c>
      <c r="L283" s="159" t="s">
        <v>2771</v>
      </c>
      <c r="M283" s="79" t="s">
        <v>1004</v>
      </c>
      <c r="N283" s="79"/>
      <c r="O283" s="79"/>
      <c r="P283" s="79"/>
      <c r="Q283" s="79"/>
      <c r="R283" s="30" t="s">
        <v>968</v>
      </c>
      <c r="S283" s="78" t="s">
        <v>1005</v>
      </c>
      <c r="T283" s="78" t="s">
        <v>467</v>
      </c>
      <c r="U283" s="79" t="s">
        <v>1517</v>
      </c>
      <c r="V283" s="30">
        <f>VLOOKUP(S283,'Plan de acci�n consolidado 2025'!$G$4:$R$484,12,0)</f>
        <v>50</v>
      </c>
      <c r="W283" s="145">
        <f t="shared" ref="W283:W284" si="56">+(V283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0.6097560975609756</v>
      </c>
      <c r="X283" s="30">
        <f>VLOOKUP(S283,'Plan de acci�n consolidado 2025'!$G$4:$AC$462,23,0)</f>
        <v>100</v>
      </c>
      <c r="Y283" s="30">
        <f t="shared" si="54"/>
        <v>0.6097560975609756</v>
      </c>
    </row>
    <row r="284" spans="1:25" x14ac:dyDescent="0.25">
      <c r="A284" s="78" t="s">
        <v>1007</v>
      </c>
      <c r="B284" s="78" t="s">
        <v>467</v>
      </c>
      <c r="C284" s="79" t="s">
        <v>1517</v>
      </c>
      <c r="D284" s="79" t="s">
        <v>1516</v>
      </c>
      <c r="E284" s="79" t="s">
        <v>510</v>
      </c>
      <c r="F284" s="79"/>
      <c r="G284" s="79" t="s">
        <v>19</v>
      </c>
      <c r="H284" s="79" t="s">
        <v>381</v>
      </c>
      <c r="I284" s="79">
        <v>4</v>
      </c>
      <c r="J284" s="79" t="s">
        <v>465</v>
      </c>
      <c r="K284" s="159" t="s">
        <v>2760</v>
      </c>
      <c r="L284" s="159" t="s">
        <v>2771</v>
      </c>
      <c r="M284" s="79" t="s">
        <v>1004</v>
      </c>
      <c r="N284" s="79"/>
      <c r="O284" s="79"/>
      <c r="P284" s="79"/>
      <c r="Q284" s="79"/>
      <c r="R284" s="30" t="s">
        <v>968</v>
      </c>
      <c r="S284" s="78" t="s">
        <v>1007</v>
      </c>
      <c r="T284" s="78" t="s">
        <v>467</v>
      </c>
      <c r="U284" s="79" t="s">
        <v>1517</v>
      </c>
      <c r="V284" s="30">
        <f>VLOOKUP(S284,'Plan de acci�n consolidado 2025'!$G$4:$R$484,12,0)</f>
        <v>50</v>
      </c>
      <c r="W284" s="145">
        <f t="shared" si="56"/>
        <v>0.6097560975609756</v>
      </c>
      <c r="X284" s="30">
        <f>VLOOKUP(S284,'Plan de acci�n consolidado 2025'!$G$4:$AC$462,23,0)</f>
        <v>100</v>
      </c>
      <c r="Y284" s="30">
        <f t="shared" si="54"/>
        <v>0.6097560975609756</v>
      </c>
    </row>
    <row r="285" spans="1:25" x14ac:dyDescent="0.25">
      <c r="A285" s="78" t="s">
        <v>1008</v>
      </c>
      <c r="B285" s="78" t="s">
        <v>460</v>
      </c>
      <c r="C285" s="79" t="s">
        <v>1517</v>
      </c>
      <c r="D285" s="79" t="s">
        <v>1528</v>
      </c>
      <c r="E285" s="79" t="s">
        <v>1437</v>
      </c>
      <c r="F285" s="79" t="s">
        <v>59</v>
      </c>
      <c r="G285" s="79" t="s">
        <v>19</v>
      </c>
      <c r="H285" s="79" t="s">
        <v>1773</v>
      </c>
      <c r="I285" s="79">
        <v>2</v>
      </c>
      <c r="J285" s="79" t="s">
        <v>465</v>
      </c>
      <c r="K285" s="159" t="s">
        <v>2773</v>
      </c>
      <c r="L285" s="159" t="s">
        <v>2865</v>
      </c>
      <c r="M285" s="79" t="s">
        <v>1009</v>
      </c>
      <c r="N285" s="79" t="s">
        <v>1731</v>
      </c>
      <c r="O285" s="79" t="s">
        <v>1389</v>
      </c>
      <c r="P285" s="79">
        <v>0</v>
      </c>
      <c r="Q285" s="79" t="s">
        <v>1487</v>
      </c>
      <c r="R285" s="30" t="s">
        <v>968</v>
      </c>
      <c r="S285" s="78" t="s">
        <v>1008</v>
      </c>
      <c r="T285" s="78" t="s">
        <v>460</v>
      </c>
      <c r="U285" s="79" t="s">
        <v>1517</v>
      </c>
      <c r="V285" s="30">
        <f>VLOOKUP(S285,'Plan de acci�n consolidado 2025'!$G$4:$R$484,12,0)</f>
        <v>10</v>
      </c>
      <c r="W285" s="143">
        <f>(V285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c r="X285" s="30">
        <f>VLOOKUP(S285,'Plan de acci�n consolidado 2025'!$G$4:$AC$462,23,0)</f>
        <v>100</v>
      </c>
      <c r="Y285" s="30">
        <f t="shared" si="54"/>
        <v>0.44843049327354267</v>
      </c>
    </row>
    <row r="286" spans="1:25" x14ac:dyDescent="0.25">
      <c r="A286" s="78" t="s">
        <v>1010</v>
      </c>
      <c r="B286" s="78" t="s">
        <v>1847</v>
      </c>
      <c r="C286" s="79" t="s">
        <v>1517</v>
      </c>
      <c r="D286" s="79" t="s">
        <v>1528</v>
      </c>
      <c r="E286" s="79" t="s">
        <v>1437</v>
      </c>
      <c r="F286" s="79"/>
      <c r="G286" s="79" t="s">
        <v>19</v>
      </c>
      <c r="H286" s="79" t="s">
        <v>437</v>
      </c>
      <c r="I286" s="79">
        <v>2</v>
      </c>
      <c r="J286" s="79" t="s">
        <v>465</v>
      </c>
      <c r="K286" s="159" t="s">
        <v>2773</v>
      </c>
      <c r="L286" s="159" t="s">
        <v>2817</v>
      </c>
      <c r="M286" s="79" t="s">
        <v>1012</v>
      </c>
      <c r="N286" s="79"/>
      <c r="O286" s="79"/>
      <c r="P286" s="79"/>
      <c r="Q286" s="79"/>
      <c r="R286" s="30" t="s">
        <v>968</v>
      </c>
      <c r="S286" s="78" t="s">
        <v>1010</v>
      </c>
      <c r="T286" s="78" t="s">
        <v>1847</v>
      </c>
      <c r="U286" s="79" t="s">
        <v>1517</v>
      </c>
      <c r="V286" s="30">
        <f>VLOOKUP(S286,'Plan de acci�n consolidado 2025'!$G$4:$R$462,12,0)</f>
        <v>0</v>
      </c>
      <c r="W286" s="30">
        <f>+V286</f>
        <v>0</v>
      </c>
      <c r="X286" s="30">
        <f>VLOOKUP(S286,'Plan de acci�n consolidado 2025'!$G$4:$AC$462,23,0)</f>
        <v>100</v>
      </c>
      <c r="Y286" s="30">
        <f t="shared" si="54"/>
        <v>0</v>
      </c>
    </row>
    <row r="287" spans="1:25" x14ac:dyDescent="0.25">
      <c r="A287" s="78" t="s">
        <v>1013</v>
      </c>
      <c r="B287" s="78" t="s">
        <v>1847</v>
      </c>
      <c r="C287" s="79" t="s">
        <v>1517</v>
      </c>
      <c r="D287" s="79" t="s">
        <v>1528</v>
      </c>
      <c r="E287" s="79" t="s">
        <v>1437</v>
      </c>
      <c r="F287" s="79"/>
      <c r="G287" s="79" t="s">
        <v>19</v>
      </c>
      <c r="H287" s="79" t="s">
        <v>438</v>
      </c>
      <c r="I287" s="79">
        <v>2</v>
      </c>
      <c r="J287" s="79" t="s">
        <v>465</v>
      </c>
      <c r="K287" s="159" t="s">
        <v>2773</v>
      </c>
      <c r="L287" s="159" t="s">
        <v>2817</v>
      </c>
      <c r="M287" s="79" t="s">
        <v>1012</v>
      </c>
      <c r="N287" s="79"/>
      <c r="O287" s="79"/>
      <c r="P287" s="79"/>
      <c r="Q287" s="79"/>
      <c r="R287" s="30" t="s">
        <v>968</v>
      </c>
      <c r="S287" s="78" t="s">
        <v>1013</v>
      </c>
      <c r="T287" s="78" t="s">
        <v>1847</v>
      </c>
      <c r="U287" s="79" t="s">
        <v>1517</v>
      </c>
      <c r="V287" s="30">
        <f>VLOOKUP(S287,'Plan de acci�n consolidado 2025'!$G$4:$R$462,12,0)</f>
        <v>0</v>
      </c>
      <c r="W287" s="30">
        <f>+V287</f>
        <v>0</v>
      </c>
      <c r="X287" s="30">
        <f>VLOOKUP(S287,'Plan de acci�n consolidado 2025'!$G$4:$AC$462,23,0)</f>
        <v>100</v>
      </c>
      <c r="Y287" s="30">
        <f t="shared" si="54"/>
        <v>0</v>
      </c>
    </row>
    <row r="288" spans="1:25" x14ac:dyDescent="0.25">
      <c r="A288" s="78" t="s">
        <v>1015</v>
      </c>
      <c r="B288" s="78" t="s">
        <v>467</v>
      </c>
      <c r="C288" s="79" t="s">
        <v>1517</v>
      </c>
      <c r="D288" s="79" t="s">
        <v>1528</v>
      </c>
      <c r="E288" s="79" t="s">
        <v>1437</v>
      </c>
      <c r="F288" s="79"/>
      <c r="G288" s="79" t="s">
        <v>19</v>
      </c>
      <c r="H288" s="79" t="s">
        <v>1775</v>
      </c>
      <c r="I288" s="79">
        <v>2</v>
      </c>
      <c r="J288" s="79" t="s">
        <v>465</v>
      </c>
      <c r="K288" s="159" t="s">
        <v>2758</v>
      </c>
      <c r="L288" s="159" t="s">
        <v>2778</v>
      </c>
      <c r="M288" s="79" t="s">
        <v>968</v>
      </c>
      <c r="N288" s="79"/>
      <c r="O288" s="79"/>
      <c r="P288" s="79"/>
      <c r="Q288" s="79"/>
      <c r="R288" s="30" t="s">
        <v>968</v>
      </c>
      <c r="S288" s="78" t="s">
        <v>1015</v>
      </c>
      <c r="T288" s="78" t="s">
        <v>467</v>
      </c>
      <c r="U288" s="79" t="s">
        <v>1517</v>
      </c>
      <c r="V288" s="30">
        <f>VLOOKUP(S288,'Plan de acci�n consolidado 2025'!$G$4:$R$484,12,0)</f>
        <v>50</v>
      </c>
      <c r="W288" s="145">
        <f t="shared" ref="W288:W289" si="57">+(V288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0.6097560975609756</v>
      </c>
      <c r="X288" s="30">
        <f>VLOOKUP(S288,'Plan de acci�n consolidado 2025'!$G$4:$AC$462,23,0)</f>
        <v>100</v>
      </c>
      <c r="Y288" s="30">
        <f t="shared" si="54"/>
        <v>0.6097560975609756</v>
      </c>
    </row>
    <row r="289" spans="1:25" x14ac:dyDescent="0.25">
      <c r="A289" s="78" t="s">
        <v>1016</v>
      </c>
      <c r="B289" s="78" t="s">
        <v>467</v>
      </c>
      <c r="C289" s="79" t="s">
        <v>1517</v>
      </c>
      <c r="D289" s="79" t="s">
        <v>1528</v>
      </c>
      <c r="E289" s="79" t="s">
        <v>1437</v>
      </c>
      <c r="F289" s="79"/>
      <c r="G289" s="79" t="s">
        <v>19</v>
      </c>
      <c r="H289" s="79" t="s">
        <v>1777</v>
      </c>
      <c r="I289" s="79">
        <v>2</v>
      </c>
      <c r="J289" s="79" t="s">
        <v>465</v>
      </c>
      <c r="K289" s="159" t="s">
        <v>2772</v>
      </c>
      <c r="L289" s="159" t="s">
        <v>2865</v>
      </c>
      <c r="M289" s="79" t="s">
        <v>968</v>
      </c>
      <c r="N289" s="79"/>
      <c r="O289" s="79"/>
      <c r="P289" s="79"/>
      <c r="Q289" s="79"/>
      <c r="R289" s="30" t="s">
        <v>968</v>
      </c>
      <c r="S289" s="78" t="s">
        <v>1016</v>
      </c>
      <c r="T289" s="78" t="s">
        <v>467</v>
      </c>
      <c r="U289" s="79" t="s">
        <v>1517</v>
      </c>
      <c r="V289" s="30">
        <f>VLOOKUP(S289,'Plan de acci�n consolidado 2025'!$G$4:$R$484,12,0)</f>
        <v>50</v>
      </c>
      <c r="W289" s="145">
        <f t="shared" si="57"/>
        <v>0.6097560975609756</v>
      </c>
      <c r="X289" s="30">
        <f>VLOOKUP(S289,'Plan de acci�n consolidado 2025'!$G$4:$AC$462,23,0)</f>
        <v>100</v>
      </c>
      <c r="Y289" s="30">
        <f t="shared" si="54"/>
        <v>0.6097560975609756</v>
      </c>
    </row>
    <row r="290" spans="1:25" x14ac:dyDescent="0.25">
      <c r="A290" s="78" t="s">
        <v>1018</v>
      </c>
      <c r="B290" s="78" t="s">
        <v>460</v>
      </c>
      <c r="C290" s="79" t="s">
        <v>1517</v>
      </c>
      <c r="D290" s="79" t="s">
        <v>1521</v>
      </c>
      <c r="E290" s="79" t="s">
        <v>614</v>
      </c>
      <c r="F290" s="79" t="s">
        <v>9</v>
      </c>
      <c r="G290" s="79" t="s">
        <v>34</v>
      </c>
      <c r="H290" s="79" t="s">
        <v>262</v>
      </c>
      <c r="I290" s="79">
        <v>100</v>
      </c>
      <c r="J290" s="79" t="s">
        <v>465</v>
      </c>
      <c r="K290" s="159" t="s">
        <v>2773</v>
      </c>
      <c r="L290" s="159" t="s">
        <v>2765</v>
      </c>
      <c r="M290" s="79" t="s">
        <v>1017</v>
      </c>
      <c r="N290" s="79" t="s">
        <v>1396</v>
      </c>
      <c r="O290" s="79" t="s">
        <v>1434</v>
      </c>
      <c r="P290" s="79">
        <v>0</v>
      </c>
      <c r="Q290" s="79" t="s">
        <v>1487</v>
      </c>
      <c r="R290" s="30" t="s">
        <v>1017</v>
      </c>
      <c r="S290" s="78" t="s">
        <v>1018</v>
      </c>
      <c r="T290" s="78" t="s">
        <v>460</v>
      </c>
      <c r="U290" s="79" t="s">
        <v>1517</v>
      </c>
      <c r="V290" s="30">
        <f>VLOOKUP(S290,'Plan de acci�n consolidado 2025'!$G$4:$R$484,12,0)</f>
        <v>16</v>
      </c>
      <c r="W290" s="143">
        <f>(V290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0.71748878923766812</v>
      </c>
      <c r="X290" s="30">
        <f>VLOOKUP(S290,'Plan de acci�n consolidado 2025'!$G$4:$AC$462,23,0)</f>
        <v>95</v>
      </c>
      <c r="Y290" s="30">
        <f t="shared" si="54"/>
        <v>0.68161434977578461</v>
      </c>
    </row>
    <row r="291" spans="1:25" x14ac:dyDescent="0.25">
      <c r="A291" s="78" t="s">
        <v>1019</v>
      </c>
      <c r="B291" s="78" t="s">
        <v>467</v>
      </c>
      <c r="C291" s="79" t="s">
        <v>1517</v>
      </c>
      <c r="D291" s="79" t="s">
        <v>1521</v>
      </c>
      <c r="E291" s="79" t="s">
        <v>614</v>
      </c>
      <c r="F291" s="79"/>
      <c r="G291" s="79" t="s">
        <v>19</v>
      </c>
      <c r="H291" s="79" t="s">
        <v>263</v>
      </c>
      <c r="I291" s="79">
        <v>100</v>
      </c>
      <c r="J291" s="79" t="s">
        <v>465</v>
      </c>
      <c r="K291" s="159" t="s">
        <v>2773</v>
      </c>
      <c r="L291" s="159" t="s">
        <v>2765</v>
      </c>
      <c r="M291" s="79" t="s">
        <v>1017</v>
      </c>
      <c r="N291" s="79"/>
      <c r="O291" s="79"/>
      <c r="P291" s="79"/>
      <c r="Q291" s="79"/>
      <c r="R291" s="30" t="s">
        <v>1017</v>
      </c>
      <c r="S291" s="78" t="s">
        <v>1019</v>
      </c>
      <c r="T291" s="78" t="s">
        <v>467</v>
      </c>
      <c r="U291" s="79" t="s">
        <v>1517</v>
      </c>
      <c r="V291" s="30">
        <f>VLOOKUP(S291,'Plan de acci�n consolidado 2025'!$G$4:$R$484,12,0)</f>
        <v>100</v>
      </c>
      <c r="W291" s="145">
        <f>+(V291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1.2195121951219512</v>
      </c>
      <c r="X291" s="30">
        <f>VLOOKUP(S291,'Plan de acci�n consolidado 2025'!$G$4:$AC$462,23,0)</f>
        <v>95</v>
      </c>
      <c r="Y291" s="30">
        <f t="shared" si="54"/>
        <v>1.1585365853658536</v>
      </c>
    </row>
    <row r="292" spans="1:25" x14ac:dyDescent="0.25">
      <c r="A292" s="78" t="s">
        <v>1020</v>
      </c>
      <c r="B292" s="78" t="s">
        <v>460</v>
      </c>
      <c r="C292" s="79" t="s">
        <v>1517</v>
      </c>
      <c r="D292" s="79" t="s">
        <v>1521</v>
      </c>
      <c r="E292" s="79" t="s">
        <v>614</v>
      </c>
      <c r="F292" s="79" t="s">
        <v>9</v>
      </c>
      <c r="G292" s="79" t="s">
        <v>34</v>
      </c>
      <c r="H292" s="79" t="s">
        <v>1752</v>
      </c>
      <c r="I292" s="79">
        <v>42000</v>
      </c>
      <c r="J292" s="79" t="s">
        <v>465</v>
      </c>
      <c r="K292" s="159" t="s">
        <v>2773</v>
      </c>
      <c r="L292" s="159" t="s">
        <v>2765</v>
      </c>
      <c r="M292" s="79" t="s">
        <v>1017</v>
      </c>
      <c r="N292" s="79" t="s">
        <v>1396</v>
      </c>
      <c r="O292" s="79" t="s">
        <v>1434</v>
      </c>
      <c r="P292" s="79">
        <v>0</v>
      </c>
      <c r="Q292" s="79" t="s">
        <v>1487</v>
      </c>
      <c r="R292" s="30" t="s">
        <v>1017</v>
      </c>
      <c r="S292" s="78" t="s">
        <v>1020</v>
      </c>
      <c r="T292" s="78" t="s">
        <v>460</v>
      </c>
      <c r="U292" s="79" t="s">
        <v>1517</v>
      </c>
      <c r="V292" s="30">
        <f>VLOOKUP(S292,'Plan de acci�n consolidado 2025'!$G$4:$R$484,12,0)</f>
        <v>17</v>
      </c>
      <c r="W292" s="143">
        <f>(V292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0.7623318385650224</v>
      </c>
      <c r="X292" s="30">
        <f>VLOOKUP(S292,'Plan de acci�n consolidado 2025'!$G$4:$AC$462,23,0)</f>
        <v>94</v>
      </c>
      <c r="Y292" s="30">
        <f t="shared" si="54"/>
        <v>0.71659192825112106</v>
      </c>
    </row>
    <row r="293" spans="1:25" x14ac:dyDescent="0.25">
      <c r="A293" s="78" t="s">
        <v>1021</v>
      </c>
      <c r="B293" s="78" t="s">
        <v>467</v>
      </c>
      <c r="C293" s="79" t="s">
        <v>1517</v>
      </c>
      <c r="D293" s="79" t="s">
        <v>1521</v>
      </c>
      <c r="E293" s="79" t="s">
        <v>614</v>
      </c>
      <c r="F293" s="79"/>
      <c r="G293" s="79" t="s">
        <v>19</v>
      </c>
      <c r="H293" s="79" t="s">
        <v>1753</v>
      </c>
      <c r="I293" s="79">
        <v>42000</v>
      </c>
      <c r="J293" s="79" t="s">
        <v>465</v>
      </c>
      <c r="K293" s="159" t="s">
        <v>2773</v>
      </c>
      <c r="L293" s="159" t="s">
        <v>2765</v>
      </c>
      <c r="M293" s="79" t="s">
        <v>1017</v>
      </c>
      <c r="N293" s="79"/>
      <c r="O293" s="79"/>
      <c r="P293" s="79"/>
      <c r="Q293" s="79"/>
      <c r="R293" s="30" t="s">
        <v>1017</v>
      </c>
      <c r="S293" s="78" t="s">
        <v>1021</v>
      </c>
      <c r="T293" s="78" t="s">
        <v>467</v>
      </c>
      <c r="U293" s="79" t="s">
        <v>1517</v>
      </c>
      <c r="V293" s="30">
        <f>VLOOKUP(S293,'Plan de acci�n consolidado 2025'!$G$4:$R$484,12,0)</f>
        <v>100</v>
      </c>
      <c r="W293" s="145">
        <f>+(V293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1.2195121951219512</v>
      </c>
      <c r="X293" s="30">
        <f>VLOOKUP(S293,'Plan de acci�n consolidado 2025'!$G$4:$AC$462,23,0)</f>
        <v>94</v>
      </c>
      <c r="Y293" s="30">
        <f t="shared" si="54"/>
        <v>1.1463414634146341</v>
      </c>
    </row>
    <row r="294" spans="1:25" x14ac:dyDescent="0.25">
      <c r="A294" s="78" t="s">
        <v>1022</v>
      </c>
      <c r="B294" s="78" t="s">
        <v>460</v>
      </c>
      <c r="C294" s="79" t="s">
        <v>1517</v>
      </c>
      <c r="D294" s="79" t="s">
        <v>1521</v>
      </c>
      <c r="E294" s="79" t="s">
        <v>614</v>
      </c>
      <c r="F294" s="79" t="s">
        <v>9</v>
      </c>
      <c r="G294" s="79" t="s">
        <v>34</v>
      </c>
      <c r="H294" s="79" t="s">
        <v>2866</v>
      </c>
      <c r="I294" s="79">
        <v>20000</v>
      </c>
      <c r="J294" s="79" t="s">
        <v>465</v>
      </c>
      <c r="K294" s="159" t="s">
        <v>2773</v>
      </c>
      <c r="L294" s="159" t="s">
        <v>2765</v>
      </c>
      <c r="M294" s="79" t="s">
        <v>1017</v>
      </c>
      <c r="N294" s="79" t="s">
        <v>1396</v>
      </c>
      <c r="O294" s="79" t="s">
        <v>1434</v>
      </c>
      <c r="P294" s="79">
        <v>0</v>
      </c>
      <c r="Q294" s="79" t="s">
        <v>1487</v>
      </c>
      <c r="R294" s="30" t="s">
        <v>1017</v>
      </c>
      <c r="S294" s="78" t="s">
        <v>1022</v>
      </c>
      <c r="T294" s="78" t="s">
        <v>460</v>
      </c>
      <c r="U294" s="79" t="s">
        <v>1517</v>
      </c>
      <c r="V294" s="30">
        <f>VLOOKUP(S294,'Plan de acci�n consolidado 2025'!$G$4:$R$484,12,0)</f>
        <v>17</v>
      </c>
      <c r="W294" s="143">
        <f>(V294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0.7623318385650224</v>
      </c>
      <c r="X294" s="30">
        <f>VLOOKUP(S294,'Plan de acci�n consolidado 2025'!$G$4:$AC$462,23,0)</f>
        <v>87</v>
      </c>
      <c r="Y294" s="30">
        <f t="shared" si="54"/>
        <v>0.66322869955156949</v>
      </c>
    </row>
    <row r="295" spans="1:25" x14ac:dyDescent="0.25">
      <c r="A295" s="78" t="s">
        <v>1023</v>
      </c>
      <c r="B295" s="78" t="s">
        <v>467</v>
      </c>
      <c r="C295" s="79" t="s">
        <v>1517</v>
      </c>
      <c r="D295" s="79" t="s">
        <v>1521</v>
      </c>
      <c r="E295" s="79" t="s">
        <v>614</v>
      </c>
      <c r="F295" s="79"/>
      <c r="G295" s="79" t="s">
        <v>19</v>
      </c>
      <c r="H295" s="79" t="s">
        <v>2867</v>
      </c>
      <c r="I295" s="79">
        <v>20000</v>
      </c>
      <c r="J295" s="79" t="s">
        <v>465</v>
      </c>
      <c r="K295" s="159" t="s">
        <v>2773</v>
      </c>
      <c r="L295" s="159" t="s">
        <v>2765</v>
      </c>
      <c r="M295" s="79" t="s">
        <v>1017</v>
      </c>
      <c r="N295" s="79"/>
      <c r="O295" s="79"/>
      <c r="P295" s="79"/>
      <c r="Q295" s="79"/>
      <c r="R295" s="30" t="s">
        <v>1017</v>
      </c>
      <c r="S295" s="78" t="s">
        <v>1023</v>
      </c>
      <c r="T295" s="78" t="s">
        <v>467</v>
      </c>
      <c r="U295" s="79" t="s">
        <v>1517</v>
      </c>
      <c r="V295" s="30">
        <f>VLOOKUP(S295,'Plan de acci�n consolidado 2025'!$G$4:$R$484,12,0)</f>
        <v>100</v>
      </c>
      <c r="W295" s="145">
        <f>+(V295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1.2195121951219512</v>
      </c>
      <c r="X295" s="30">
        <f>VLOOKUP(S295,'Plan de acci�n consolidado 2025'!$G$4:$AC$462,23,0)</f>
        <v>87</v>
      </c>
      <c r="Y295" s="30">
        <f t="shared" si="54"/>
        <v>1.0609756097560976</v>
      </c>
    </row>
    <row r="296" spans="1:25" x14ac:dyDescent="0.25">
      <c r="A296" s="78" t="s">
        <v>1024</v>
      </c>
      <c r="B296" s="78" t="s">
        <v>460</v>
      </c>
      <c r="C296" s="79" t="s">
        <v>1517</v>
      </c>
      <c r="D296" s="79" t="s">
        <v>1521</v>
      </c>
      <c r="E296" s="79" t="s">
        <v>614</v>
      </c>
      <c r="F296" s="79" t="s">
        <v>9</v>
      </c>
      <c r="G296" s="79" t="s">
        <v>34</v>
      </c>
      <c r="H296" s="79" t="s">
        <v>2868</v>
      </c>
      <c r="I296" s="79">
        <v>6430</v>
      </c>
      <c r="J296" s="79" t="s">
        <v>465</v>
      </c>
      <c r="K296" s="159" t="s">
        <v>2773</v>
      </c>
      <c r="L296" s="159" t="s">
        <v>2765</v>
      </c>
      <c r="M296" s="79" t="s">
        <v>1017</v>
      </c>
      <c r="N296" s="79" t="s">
        <v>1396</v>
      </c>
      <c r="O296" s="79" t="s">
        <v>1434</v>
      </c>
      <c r="P296" s="79">
        <v>0</v>
      </c>
      <c r="Q296" s="79" t="s">
        <v>1487</v>
      </c>
      <c r="R296" s="30" t="s">
        <v>1017</v>
      </c>
      <c r="S296" s="78" t="s">
        <v>1024</v>
      </c>
      <c r="T296" s="78" t="s">
        <v>460</v>
      </c>
      <c r="U296" s="79" t="s">
        <v>1517</v>
      </c>
      <c r="V296" s="30">
        <f>VLOOKUP(S296,'Plan de acci�n consolidado 2025'!$G$4:$R$484,12,0)</f>
        <v>17</v>
      </c>
      <c r="W296" s="143">
        <f>(V296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0.7623318385650224</v>
      </c>
      <c r="X296" s="30">
        <f>VLOOKUP(S296,'Plan de acci�n consolidado 2025'!$G$4:$AC$462,23,0)</f>
        <v>91</v>
      </c>
      <c r="Y296" s="30">
        <f t="shared" si="54"/>
        <v>0.69372197309417027</v>
      </c>
    </row>
    <row r="297" spans="1:25" x14ac:dyDescent="0.25">
      <c r="A297" s="78" t="s">
        <v>1025</v>
      </c>
      <c r="B297" s="78" t="s">
        <v>467</v>
      </c>
      <c r="C297" s="79" t="s">
        <v>1517</v>
      </c>
      <c r="D297" s="79" t="s">
        <v>1521</v>
      </c>
      <c r="E297" s="79" t="s">
        <v>614</v>
      </c>
      <c r="F297" s="79"/>
      <c r="G297" s="79" t="s">
        <v>19</v>
      </c>
      <c r="H297" s="79" t="s">
        <v>2869</v>
      </c>
      <c r="I297" s="79">
        <v>6430</v>
      </c>
      <c r="J297" s="79" t="s">
        <v>465</v>
      </c>
      <c r="K297" s="159" t="s">
        <v>2773</v>
      </c>
      <c r="L297" s="159" t="s">
        <v>2765</v>
      </c>
      <c r="M297" s="79" t="s">
        <v>1017</v>
      </c>
      <c r="N297" s="79"/>
      <c r="O297" s="79"/>
      <c r="P297" s="79"/>
      <c r="Q297" s="79"/>
      <c r="R297" s="30" t="s">
        <v>1017</v>
      </c>
      <c r="S297" s="78" t="s">
        <v>1025</v>
      </c>
      <c r="T297" s="78" t="s">
        <v>467</v>
      </c>
      <c r="U297" s="79" t="s">
        <v>1517</v>
      </c>
      <c r="V297" s="30">
        <f>VLOOKUP(S297,'Plan de acci�n consolidado 2025'!$G$4:$R$484,12,0)</f>
        <v>50</v>
      </c>
      <c r="W297" s="145">
        <f t="shared" ref="W297:W298" si="58">+(V297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0.6097560975609756</v>
      </c>
      <c r="X297" s="30">
        <f>VLOOKUP(S297,'Plan de acci�n consolidado 2025'!$G$4:$AC$462,23,0)</f>
        <v>91</v>
      </c>
      <c r="Y297" s="30">
        <f t="shared" si="54"/>
        <v>0.55487804878048774</v>
      </c>
    </row>
    <row r="298" spans="1:25" x14ac:dyDescent="0.25">
      <c r="A298" s="78" t="s">
        <v>1754</v>
      </c>
      <c r="B298" s="78" t="s">
        <v>467</v>
      </c>
      <c r="C298" s="79" t="s">
        <v>1517</v>
      </c>
      <c r="D298" s="79" t="s">
        <v>1521</v>
      </c>
      <c r="E298" s="79" t="s">
        <v>614</v>
      </c>
      <c r="F298" s="79"/>
      <c r="G298" s="79" t="s">
        <v>19</v>
      </c>
      <c r="H298" s="79" t="s">
        <v>1846</v>
      </c>
      <c r="I298" s="79">
        <v>100</v>
      </c>
      <c r="J298" s="79" t="s">
        <v>493</v>
      </c>
      <c r="K298" s="159" t="s">
        <v>2777</v>
      </c>
      <c r="L298" s="159" t="s">
        <v>2765</v>
      </c>
      <c r="M298" s="79" t="s">
        <v>1017</v>
      </c>
      <c r="N298" s="79"/>
      <c r="O298" s="79"/>
      <c r="P298" s="79"/>
      <c r="Q298" s="79"/>
      <c r="R298" s="30" t="s">
        <v>1017</v>
      </c>
      <c r="S298" s="78" t="s">
        <v>1754</v>
      </c>
      <c r="T298" s="78" t="s">
        <v>467</v>
      </c>
      <c r="U298" s="79" t="s">
        <v>1517</v>
      </c>
      <c r="V298" s="30">
        <f>VLOOKUP(S298,'Plan de acci�n consolidado 2025'!$G$4:$R$484,12,0)</f>
        <v>50</v>
      </c>
      <c r="W298" s="145">
        <f t="shared" si="58"/>
        <v>0.6097560975609756</v>
      </c>
      <c r="X298" s="30">
        <f>VLOOKUP(S298,'Plan de acci�n consolidado 2025'!$G$4:$AC$462,23,0)</f>
        <v>99</v>
      </c>
      <c r="Y298" s="30">
        <f t="shared" si="54"/>
        <v>0.60365853658536583</v>
      </c>
    </row>
    <row r="299" spans="1:25" x14ac:dyDescent="0.25">
      <c r="A299" s="78" t="s">
        <v>1026</v>
      </c>
      <c r="B299" s="78" t="s">
        <v>460</v>
      </c>
      <c r="C299" s="79" t="s">
        <v>1517</v>
      </c>
      <c r="D299" s="79" t="s">
        <v>1521</v>
      </c>
      <c r="E299" s="79" t="s">
        <v>614</v>
      </c>
      <c r="F299" s="79" t="s">
        <v>10</v>
      </c>
      <c r="G299" s="79" t="s">
        <v>34</v>
      </c>
      <c r="H299" s="79" t="s">
        <v>264</v>
      </c>
      <c r="I299" s="79">
        <v>6</v>
      </c>
      <c r="J299" s="79" t="s">
        <v>465</v>
      </c>
      <c r="K299" s="159" t="s">
        <v>2757</v>
      </c>
      <c r="L299" s="159" t="s">
        <v>2771</v>
      </c>
      <c r="M299" s="79" t="s">
        <v>1017</v>
      </c>
      <c r="N299" s="79" t="s">
        <v>1394</v>
      </c>
      <c r="O299" s="79" t="s">
        <v>1395</v>
      </c>
      <c r="P299" s="79">
        <v>0</v>
      </c>
      <c r="Q299" s="79" t="s">
        <v>1489</v>
      </c>
      <c r="R299" s="30" t="s">
        <v>1017</v>
      </c>
      <c r="S299" s="78" t="s">
        <v>1026</v>
      </c>
      <c r="T299" s="78" t="s">
        <v>460</v>
      </c>
      <c r="U299" s="79" t="s">
        <v>1517</v>
      </c>
      <c r="V299" s="30">
        <f>VLOOKUP(S299,'Plan de acci�n consolidado 2025'!$G$4:$R$484,12,0)</f>
        <v>12</v>
      </c>
      <c r="W299" s="143">
        <f>(V299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0.53811659192825112</v>
      </c>
      <c r="X299" s="30">
        <f>VLOOKUP(S299,'Plan de acci�n consolidado 2025'!$G$4:$AC$462,23,0)</f>
        <v>100</v>
      </c>
      <c r="Y299" s="30">
        <f t="shared" si="54"/>
        <v>0.53811659192825112</v>
      </c>
    </row>
    <row r="300" spans="1:25" x14ac:dyDescent="0.25">
      <c r="A300" s="78" t="s">
        <v>1028</v>
      </c>
      <c r="B300" s="78" t="s">
        <v>467</v>
      </c>
      <c r="C300" s="79" t="s">
        <v>1517</v>
      </c>
      <c r="D300" s="79" t="s">
        <v>1521</v>
      </c>
      <c r="E300" s="79" t="s">
        <v>614</v>
      </c>
      <c r="F300" s="79"/>
      <c r="G300" s="79" t="s">
        <v>19</v>
      </c>
      <c r="H300" s="79" t="s">
        <v>35</v>
      </c>
      <c r="I300" s="79">
        <v>1</v>
      </c>
      <c r="J300" s="79" t="s">
        <v>465</v>
      </c>
      <c r="K300" s="159" t="s">
        <v>2757</v>
      </c>
      <c r="L300" s="159" t="s">
        <v>2788</v>
      </c>
      <c r="M300" s="79" t="s">
        <v>1017</v>
      </c>
      <c r="N300" s="79"/>
      <c r="O300" s="79"/>
      <c r="P300" s="79"/>
      <c r="Q300" s="79"/>
      <c r="R300" s="30" t="s">
        <v>1017</v>
      </c>
      <c r="S300" s="78" t="s">
        <v>1028</v>
      </c>
      <c r="T300" s="78" t="s">
        <v>467</v>
      </c>
      <c r="U300" s="79" t="s">
        <v>1517</v>
      </c>
      <c r="V300" s="30">
        <f>VLOOKUP(S300,'Plan de acci�n consolidado 2025'!$G$4:$R$484,12,0)</f>
        <v>20</v>
      </c>
      <c r="W300" s="145">
        <f t="shared" ref="W300:W301" si="59">+(V300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0.24390243902439024</v>
      </c>
      <c r="X300" s="30">
        <f>VLOOKUP(S300,'Plan de acci�n consolidado 2025'!$G$4:$AC$462,23,0)</f>
        <v>100</v>
      </c>
      <c r="Y300" s="30">
        <f t="shared" si="54"/>
        <v>0.24390243902439024</v>
      </c>
    </row>
    <row r="301" spans="1:25" x14ac:dyDescent="0.25">
      <c r="A301" s="78" t="s">
        <v>1030</v>
      </c>
      <c r="B301" s="78" t="s">
        <v>467</v>
      </c>
      <c r="C301" s="79" t="s">
        <v>1517</v>
      </c>
      <c r="D301" s="79" t="s">
        <v>1521</v>
      </c>
      <c r="E301" s="79" t="s">
        <v>614</v>
      </c>
      <c r="F301" s="79"/>
      <c r="G301" s="79" t="s">
        <v>19</v>
      </c>
      <c r="H301" s="79" t="s">
        <v>36</v>
      </c>
      <c r="I301" s="79">
        <v>6</v>
      </c>
      <c r="J301" s="79" t="s">
        <v>465</v>
      </c>
      <c r="K301" s="159" t="s">
        <v>2760</v>
      </c>
      <c r="L301" s="159" t="s">
        <v>2771</v>
      </c>
      <c r="M301" s="79" t="s">
        <v>1017</v>
      </c>
      <c r="N301" s="79"/>
      <c r="O301" s="79"/>
      <c r="P301" s="79"/>
      <c r="Q301" s="79"/>
      <c r="R301" s="30" t="s">
        <v>1017</v>
      </c>
      <c r="S301" s="78" t="s">
        <v>1030</v>
      </c>
      <c r="T301" s="78" t="s">
        <v>467</v>
      </c>
      <c r="U301" s="79" t="s">
        <v>1517</v>
      </c>
      <c r="V301" s="30">
        <f>VLOOKUP(S301,'Plan de acci�n consolidado 2025'!$G$4:$R$484,12,0)</f>
        <v>80</v>
      </c>
      <c r="W301" s="145">
        <f t="shared" si="59"/>
        <v>0.97560975609756095</v>
      </c>
      <c r="X301" s="30">
        <f>VLOOKUP(S301,'Plan de acci�n consolidado 2025'!$G$4:$AC$462,23,0)</f>
        <v>100</v>
      </c>
      <c r="Y301" s="30">
        <f t="shared" si="54"/>
        <v>0.97560975609756095</v>
      </c>
    </row>
    <row r="302" spans="1:25" x14ac:dyDescent="0.25">
      <c r="A302" s="78" t="s">
        <v>1031</v>
      </c>
      <c r="B302" s="78" t="s">
        <v>460</v>
      </c>
      <c r="C302" s="79" t="s">
        <v>1517</v>
      </c>
      <c r="D302" s="79" t="s">
        <v>1525</v>
      </c>
      <c r="E302" s="79" t="s">
        <v>695</v>
      </c>
      <c r="F302" s="79" t="s">
        <v>13</v>
      </c>
      <c r="G302" s="79" t="s">
        <v>34</v>
      </c>
      <c r="H302" s="79" t="s">
        <v>1756</v>
      </c>
      <c r="I302" s="79">
        <v>1</v>
      </c>
      <c r="J302" s="79" t="s">
        <v>465</v>
      </c>
      <c r="K302" s="159" t="s">
        <v>2757</v>
      </c>
      <c r="L302" s="159" t="s">
        <v>2870</v>
      </c>
      <c r="M302" s="79" t="s">
        <v>1033</v>
      </c>
      <c r="N302" s="79" t="s">
        <v>1397</v>
      </c>
      <c r="O302" s="79" t="s">
        <v>1436</v>
      </c>
      <c r="P302" s="79">
        <v>0</v>
      </c>
      <c r="Q302" s="79" t="s">
        <v>1490</v>
      </c>
      <c r="R302" s="30" t="s">
        <v>1017</v>
      </c>
      <c r="S302" s="78" t="s">
        <v>1031</v>
      </c>
      <c r="T302" s="78" t="s">
        <v>460</v>
      </c>
      <c r="U302" s="79" t="s">
        <v>1517</v>
      </c>
      <c r="V302" s="30">
        <f>VLOOKUP(S302,'Plan de acci�n consolidado 2025'!$G$4:$R$484,12,0)</f>
        <v>16</v>
      </c>
      <c r="W302" s="143">
        <f>(V302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0.71748878923766812</v>
      </c>
      <c r="X302" s="30">
        <f>VLOOKUP(S302,'Plan de acci�n consolidado 2025'!$G$4:$AC$462,23,0)</f>
        <v>100</v>
      </c>
      <c r="Y302" s="30">
        <f t="shared" si="54"/>
        <v>0.71748878923766812</v>
      </c>
    </row>
    <row r="303" spans="1:25" x14ac:dyDescent="0.25">
      <c r="A303" s="78" t="s">
        <v>1034</v>
      </c>
      <c r="B303" s="78" t="s">
        <v>467</v>
      </c>
      <c r="C303" s="79" t="s">
        <v>1517</v>
      </c>
      <c r="D303" s="79" t="s">
        <v>1525</v>
      </c>
      <c r="E303" s="79" t="s">
        <v>695</v>
      </c>
      <c r="F303" s="79"/>
      <c r="G303" s="79" t="s">
        <v>19</v>
      </c>
      <c r="H303" s="79" t="s">
        <v>363</v>
      </c>
      <c r="I303" s="79">
        <v>1</v>
      </c>
      <c r="J303" s="79" t="s">
        <v>465</v>
      </c>
      <c r="K303" s="159" t="s">
        <v>2757</v>
      </c>
      <c r="L303" s="159" t="s">
        <v>2817</v>
      </c>
      <c r="M303" s="79" t="s">
        <v>1017</v>
      </c>
      <c r="N303" s="79"/>
      <c r="O303" s="79"/>
      <c r="P303" s="79"/>
      <c r="Q303" s="79"/>
      <c r="R303" s="30" t="s">
        <v>1017</v>
      </c>
      <c r="S303" s="78" t="s">
        <v>1034</v>
      </c>
      <c r="T303" s="78" t="s">
        <v>467</v>
      </c>
      <c r="U303" s="79" t="s">
        <v>1517</v>
      </c>
      <c r="V303" s="30">
        <f>VLOOKUP(S303,'Plan de acci�n consolidado 2025'!$G$4:$R$484,12,0)</f>
        <v>25</v>
      </c>
      <c r="W303" s="145">
        <f>+(V303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0.3048780487804878</v>
      </c>
      <c r="X303" s="30">
        <f>VLOOKUP(S303,'Plan de acci�n consolidado 2025'!$G$4:$AC$462,23,0)</f>
        <v>100</v>
      </c>
      <c r="Y303" s="30">
        <f t="shared" si="54"/>
        <v>0.3048780487804878</v>
      </c>
    </row>
    <row r="304" spans="1:25" x14ac:dyDescent="0.25">
      <c r="A304" s="78" t="s">
        <v>1036</v>
      </c>
      <c r="B304" s="78" t="s">
        <v>1847</v>
      </c>
      <c r="C304" s="79" t="s">
        <v>1517</v>
      </c>
      <c r="D304" s="79" t="s">
        <v>1525</v>
      </c>
      <c r="E304" s="79" t="s">
        <v>695</v>
      </c>
      <c r="F304" s="79"/>
      <c r="G304" s="79" t="s">
        <v>19</v>
      </c>
      <c r="H304" s="79" t="s">
        <v>364</v>
      </c>
      <c r="I304" s="79">
        <v>1</v>
      </c>
      <c r="J304" s="79" t="s">
        <v>465</v>
      </c>
      <c r="K304" s="159" t="s">
        <v>2758</v>
      </c>
      <c r="L304" s="159" t="s">
        <v>2871</v>
      </c>
      <c r="M304" s="79" t="s">
        <v>586</v>
      </c>
      <c r="N304" s="79"/>
      <c r="O304" s="79"/>
      <c r="P304" s="79"/>
      <c r="Q304" s="79"/>
      <c r="R304" s="30" t="s">
        <v>1017</v>
      </c>
      <c r="S304" s="78" t="s">
        <v>1036</v>
      </c>
      <c r="T304" s="78" t="s">
        <v>1847</v>
      </c>
      <c r="U304" s="79" t="s">
        <v>1517</v>
      </c>
      <c r="V304" s="30">
        <f>VLOOKUP(S304,'Plan de acci�n consolidado 2025'!$G$4:$R$484,12,0)</f>
        <v>0</v>
      </c>
      <c r="W304" s="143">
        <f>(V304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v>
      </c>
      <c r="X304" s="30">
        <f>VLOOKUP(S304,'Plan de acci�n consolidado 2025'!$G$4:$AC$462,23,0)</f>
        <v>100</v>
      </c>
      <c r="Y304" s="30">
        <f t="shared" si="54"/>
        <v>0</v>
      </c>
    </row>
    <row r="305" spans="1:25" x14ac:dyDescent="0.25">
      <c r="A305" s="78" t="s">
        <v>1038</v>
      </c>
      <c r="B305" s="78" t="s">
        <v>467</v>
      </c>
      <c r="C305" s="79" t="s">
        <v>1517</v>
      </c>
      <c r="D305" s="79" t="s">
        <v>1525</v>
      </c>
      <c r="E305" s="79" t="s">
        <v>695</v>
      </c>
      <c r="F305" s="79"/>
      <c r="G305" s="79" t="s">
        <v>19</v>
      </c>
      <c r="H305" s="79" t="s">
        <v>41</v>
      </c>
      <c r="I305" s="79">
        <v>1</v>
      </c>
      <c r="J305" s="79" t="s">
        <v>465</v>
      </c>
      <c r="K305" s="159" t="s">
        <v>2872</v>
      </c>
      <c r="L305" s="159" t="s">
        <v>2838</v>
      </c>
      <c r="M305" s="79" t="s">
        <v>1017</v>
      </c>
      <c r="N305" s="79"/>
      <c r="O305" s="79"/>
      <c r="P305" s="79"/>
      <c r="Q305" s="79"/>
      <c r="R305" s="30" t="s">
        <v>1017</v>
      </c>
      <c r="S305" s="78" t="s">
        <v>1038</v>
      </c>
      <c r="T305" s="78" t="s">
        <v>467</v>
      </c>
      <c r="U305" s="79" t="s">
        <v>1517</v>
      </c>
      <c r="V305" s="30">
        <f>VLOOKUP(S305,'Plan de acci�n consolidado 2025'!$G$4:$R$484,12,0)</f>
        <v>25</v>
      </c>
      <c r="W305" s="145">
        <f t="shared" ref="W305:W306" si="60">+(V305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0.3048780487804878</v>
      </c>
      <c r="X305" s="30">
        <f>VLOOKUP(S305,'Plan de acci�n consolidado 2025'!$G$4:$AC$462,23,0)</f>
        <v>100</v>
      </c>
      <c r="Y305" s="30">
        <f t="shared" si="54"/>
        <v>0.3048780487804878</v>
      </c>
    </row>
    <row r="306" spans="1:25" x14ac:dyDescent="0.25">
      <c r="A306" s="78" t="s">
        <v>1040</v>
      </c>
      <c r="B306" s="78" t="s">
        <v>467</v>
      </c>
      <c r="C306" s="79" t="s">
        <v>1517</v>
      </c>
      <c r="D306" s="79" t="s">
        <v>1525</v>
      </c>
      <c r="E306" s="79" t="s">
        <v>695</v>
      </c>
      <c r="F306" s="79"/>
      <c r="G306" s="79" t="s">
        <v>19</v>
      </c>
      <c r="H306" s="79" t="s">
        <v>42</v>
      </c>
      <c r="I306" s="79">
        <v>1</v>
      </c>
      <c r="J306" s="79" t="s">
        <v>465</v>
      </c>
      <c r="K306" s="159" t="s">
        <v>2873</v>
      </c>
      <c r="L306" s="159" t="s">
        <v>2874</v>
      </c>
      <c r="M306" s="79" t="s">
        <v>1017</v>
      </c>
      <c r="N306" s="79"/>
      <c r="O306" s="79"/>
      <c r="P306" s="79"/>
      <c r="Q306" s="79"/>
      <c r="R306" s="30" t="s">
        <v>1017</v>
      </c>
      <c r="S306" s="78" t="s">
        <v>1040</v>
      </c>
      <c r="T306" s="78" t="s">
        <v>467</v>
      </c>
      <c r="U306" s="79" t="s">
        <v>1517</v>
      </c>
      <c r="V306" s="30">
        <f>VLOOKUP(S306,'Plan de acci�n consolidado 2025'!$G$4:$R$484,12,0)</f>
        <v>25</v>
      </c>
      <c r="W306" s="145">
        <f t="shared" si="60"/>
        <v>0.3048780487804878</v>
      </c>
      <c r="X306" s="30">
        <f>VLOOKUP(S306,'Plan de acci�n consolidado 2025'!$G$4:$AC$462,23,0)</f>
        <v>100</v>
      </c>
      <c r="Y306" s="30">
        <f t="shared" si="54"/>
        <v>0.3048780487804878</v>
      </c>
    </row>
    <row r="307" spans="1:25" x14ac:dyDescent="0.25">
      <c r="A307" s="78" t="s">
        <v>1042</v>
      </c>
      <c r="B307" s="78" t="s">
        <v>1847</v>
      </c>
      <c r="C307" s="79" t="s">
        <v>1517</v>
      </c>
      <c r="D307" s="79" t="s">
        <v>1525</v>
      </c>
      <c r="E307" s="79" t="s">
        <v>695</v>
      </c>
      <c r="F307" s="79"/>
      <c r="G307" s="79" t="s">
        <v>19</v>
      </c>
      <c r="H307" s="79" t="s">
        <v>365</v>
      </c>
      <c r="I307" s="79">
        <v>1</v>
      </c>
      <c r="J307" s="79" t="s">
        <v>465</v>
      </c>
      <c r="K307" s="159" t="s">
        <v>2875</v>
      </c>
      <c r="L307" s="159" t="s">
        <v>2827</v>
      </c>
      <c r="M307" s="79" t="s">
        <v>508</v>
      </c>
      <c r="N307" s="79"/>
      <c r="O307" s="79"/>
      <c r="P307" s="79"/>
      <c r="Q307" s="79"/>
      <c r="R307" s="30" t="s">
        <v>1017</v>
      </c>
      <c r="S307" s="78" t="s">
        <v>1042</v>
      </c>
      <c r="T307" s="78" t="s">
        <v>1847</v>
      </c>
      <c r="U307" s="79" t="s">
        <v>1517</v>
      </c>
      <c r="V307" s="30">
        <f>VLOOKUP(S307,'Plan de acci�n consolidado 2025'!$G$4:$R$462,12,0)</f>
        <v>0</v>
      </c>
      <c r="W307" s="30">
        <f>+V307</f>
        <v>0</v>
      </c>
      <c r="X307" s="30">
        <f>VLOOKUP(S307,'Plan de acci�n consolidado 2025'!$G$4:$AC$462,23,0)</f>
        <v>100</v>
      </c>
      <c r="Y307" s="30">
        <f t="shared" si="54"/>
        <v>0</v>
      </c>
    </row>
    <row r="308" spans="1:25" x14ac:dyDescent="0.25">
      <c r="A308" s="78" t="s">
        <v>1044</v>
      </c>
      <c r="B308" s="78" t="s">
        <v>467</v>
      </c>
      <c r="C308" s="79" t="s">
        <v>1517</v>
      </c>
      <c r="D308" s="79" t="s">
        <v>1525</v>
      </c>
      <c r="E308" s="79" t="s">
        <v>695</v>
      </c>
      <c r="F308" s="79"/>
      <c r="G308" s="79" t="s">
        <v>19</v>
      </c>
      <c r="H308" s="79" t="s">
        <v>43</v>
      </c>
      <c r="I308" s="79">
        <v>1</v>
      </c>
      <c r="J308" s="79" t="s">
        <v>465</v>
      </c>
      <c r="K308" s="159" t="s">
        <v>2792</v>
      </c>
      <c r="L308" s="159" t="s">
        <v>2870</v>
      </c>
      <c r="M308" s="79" t="s">
        <v>1046</v>
      </c>
      <c r="N308" s="79"/>
      <c r="O308" s="79"/>
      <c r="P308" s="79"/>
      <c r="Q308" s="79"/>
      <c r="R308" s="30" t="s">
        <v>1017</v>
      </c>
      <c r="S308" s="78" t="s">
        <v>1044</v>
      </c>
      <c r="T308" s="78" t="s">
        <v>467</v>
      </c>
      <c r="U308" s="79" t="s">
        <v>1517</v>
      </c>
      <c r="V308" s="30">
        <f>VLOOKUP(S308,'Plan de acci�n consolidado 2025'!$G$4:$R$484,12,0)</f>
        <v>25</v>
      </c>
      <c r="W308" s="145">
        <f>+(V308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0.3048780487804878</v>
      </c>
      <c r="X308" s="30">
        <f>VLOOKUP(S308,'Plan de acci�n consolidado 2025'!$G$4:$AC$462,23,0)</f>
        <v>0</v>
      </c>
      <c r="Y308" s="30">
        <f t="shared" si="54"/>
        <v>0</v>
      </c>
    </row>
    <row r="309" spans="1:25" x14ac:dyDescent="0.25">
      <c r="A309" s="78" t="s">
        <v>1054</v>
      </c>
      <c r="B309" s="78" t="s">
        <v>460</v>
      </c>
      <c r="C309" s="79" t="s">
        <v>1517</v>
      </c>
      <c r="D309" s="79" t="s">
        <v>1521</v>
      </c>
      <c r="E309" s="79" t="s">
        <v>614</v>
      </c>
      <c r="F309" s="79" t="s">
        <v>12</v>
      </c>
      <c r="G309" s="79" t="s">
        <v>34</v>
      </c>
      <c r="H309" s="79" t="s">
        <v>265</v>
      </c>
      <c r="I309" s="79">
        <v>1</v>
      </c>
      <c r="J309" s="79" t="s">
        <v>465</v>
      </c>
      <c r="K309" s="159" t="s">
        <v>2757</v>
      </c>
      <c r="L309" s="159" t="s">
        <v>2765</v>
      </c>
      <c r="M309" s="79" t="s">
        <v>1017</v>
      </c>
      <c r="N309" s="79" t="s">
        <v>1390</v>
      </c>
      <c r="O309" s="79" t="s">
        <v>1391</v>
      </c>
      <c r="P309" s="79">
        <v>0</v>
      </c>
      <c r="Q309" s="79" t="s">
        <v>1487</v>
      </c>
      <c r="R309" s="30" t="s">
        <v>1017</v>
      </c>
      <c r="S309" s="78" t="s">
        <v>1054</v>
      </c>
      <c r="T309" s="78" t="s">
        <v>460</v>
      </c>
      <c r="U309" s="79" t="s">
        <v>1517</v>
      </c>
      <c r="V309" s="30">
        <f>VLOOKUP(S309,'Plan de acci�n consolidado 2025'!$G$4:$R$484,12,0)</f>
        <v>5</v>
      </c>
      <c r="W309" s="143">
        <f>(V309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0.22421524663677131</v>
      </c>
      <c r="X309" s="30">
        <f>VLOOKUP(S309,'Plan de acci�n consolidado 2025'!$G$4:$AC$462,23,0)</f>
        <v>0</v>
      </c>
      <c r="Y309" s="30">
        <f t="shared" si="54"/>
        <v>0</v>
      </c>
    </row>
    <row r="310" spans="1:25" x14ac:dyDescent="0.25">
      <c r="A310" s="78" t="s">
        <v>1056</v>
      </c>
      <c r="B310" s="78" t="s">
        <v>467</v>
      </c>
      <c r="C310" s="79" t="s">
        <v>1517</v>
      </c>
      <c r="D310" s="79" t="s">
        <v>1521</v>
      </c>
      <c r="E310" s="79" t="s">
        <v>614</v>
      </c>
      <c r="F310" s="79"/>
      <c r="G310" s="79" t="s">
        <v>19</v>
      </c>
      <c r="H310" s="79" t="s">
        <v>266</v>
      </c>
      <c r="I310" s="79">
        <v>1</v>
      </c>
      <c r="J310" s="79" t="s">
        <v>465</v>
      </c>
      <c r="K310" s="159" t="s">
        <v>2757</v>
      </c>
      <c r="L310" s="159" t="s">
        <v>2765</v>
      </c>
      <c r="M310" s="79" t="s">
        <v>1017</v>
      </c>
      <c r="N310" s="79"/>
      <c r="O310" s="79"/>
      <c r="P310" s="79"/>
      <c r="Q310" s="79"/>
      <c r="R310" s="30" t="s">
        <v>1017</v>
      </c>
      <c r="S310" s="78" t="s">
        <v>1056</v>
      </c>
      <c r="T310" s="78" t="s">
        <v>467</v>
      </c>
      <c r="U310" s="79" t="s">
        <v>1517</v>
      </c>
      <c r="V310" s="30">
        <f>VLOOKUP(S310,'Plan de acci�n consolidado 2025'!$G$4:$R$484,12,0)</f>
        <v>100</v>
      </c>
      <c r="W310" s="145">
        <f>+(V310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1.2195121951219512</v>
      </c>
      <c r="X310" s="30">
        <f>VLOOKUP(S310,'Plan de acci�n consolidado 2025'!$G$4:$AC$462,23,0)</f>
        <v>0</v>
      </c>
      <c r="Y310" s="30">
        <f t="shared" si="54"/>
        <v>0</v>
      </c>
    </row>
    <row r="311" spans="1:25" x14ac:dyDescent="0.25">
      <c r="A311" s="78" t="s">
        <v>1058</v>
      </c>
      <c r="B311" s="78" t="s">
        <v>460</v>
      </c>
      <c r="C311" s="79" t="s">
        <v>1532</v>
      </c>
      <c r="D311" s="79" t="s">
        <v>1531</v>
      </c>
      <c r="E311" s="79" t="s">
        <v>499</v>
      </c>
      <c r="F311" s="79" t="s">
        <v>9</v>
      </c>
      <c r="G311" s="79" t="s">
        <v>20</v>
      </c>
      <c r="H311" s="79" t="s">
        <v>103</v>
      </c>
      <c r="I311" s="79">
        <v>1</v>
      </c>
      <c r="J311" s="79" t="s">
        <v>465</v>
      </c>
      <c r="K311" s="159" t="s">
        <v>2785</v>
      </c>
      <c r="L311" s="159" t="s">
        <v>2800</v>
      </c>
      <c r="M311" s="79" t="s">
        <v>1057</v>
      </c>
      <c r="N311" s="79" t="s">
        <v>1396</v>
      </c>
      <c r="O311" s="79" t="s">
        <v>1434</v>
      </c>
      <c r="P311" s="79">
        <v>0</v>
      </c>
      <c r="Q311" s="79" t="s">
        <v>1487</v>
      </c>
      <c r="R311" s="30" t="s">
        <v>1057</v>
      </c>
      <c r="S311" s="78" t="s">
        <v>1058</v>
      </c>
      <c r="T311" s="78" t="s">
        <v>460</v>
      </c>
      <c r="U311" s="79" t="s">
        <v>1532</v>
      </c>
      <c r="V311" s="30">
        <f>VLOOKUP(S311,'Plan de acci�n consolidado 2025'!$G$4:$R$462,12,0)</f>
        <v>20</v>
      </c>
      <c r="W311" s="30">
        <v>100</v>
      </c>
      <c r="X311" s="30">
        <f>VLOOKUP(S311,'Plan de acci�n consolidado 2025'!$G$4:$AC$462,23,0)</f>
        <v>0</v>
      </c>
      <c r="Y311" s="30">
        <f t="shared" si="54"/>
        <v>0</v>
      </c>
    </row>
    <row r="312" spans="1:25" x14ac:dyDescent="0.25">
      <c r="A312" s="78" t="s">
        <v>1060</v>
      </c>
      <c r="B312" s="78" t="s">
        <v>467</v>
      </c>
      <c r="C312" s="79" t="s">
        <v>1532</v>
      </c>
      <c r="D312" s="79" t="s">
        <v>1531</v>
      </c>
      <c r="E312" s="79" t="s">
        <v>499</v>
      </c>
      <c r="F312" s="79"/>
      <c r="G312" s="79" t="s">
        <v>19</v>
      </c>
      <c r="H312" s="79" t="s">
        <v>104</v>
      </c>
      <c r="I312" s="79">
        <v>1</v>
      </c>
      <c r="J312" s="79" t="s">
        <v>465</v>
      </c>
      <c r="K312" s="159" t="s">
        <v>2785</v>
      </c>
      <c r="L312" s="159" t="s">
        <v>2820</v>
      </c>
      <c r="M312" s="79" t="s">
        <v>1057</v>
      </c>
      <c r="N312" s="79"/>
      <c r="O312" s="79"/>
      <c r="P312" s="79"/>
      <c r="Q312" s="79"/>
      <c r="R312" s="30" t="s">
        <v>1057</v>
      </c>
      <c r="S312" s="78" t="s">
        <v>1060</v>
      </c>
      <c r="T312" s="78" t="s">
        <v>467</v>
      </c>
      <c r="U312" s="79" t="s">
        <v>1532</v>
      </c>
      <c r="V312" s="30">
        <f>VLOOKUP(S312,'Plan de acci�n consolidado 2025'!$G$4:$R$462,12,0)</f>
        <v>20</v>
      </c>
      <c r="W312" s="30">
        <f>+V312</f>
        <v>20</v>
      </c>
      <c r="X312" s="30">
        <f>VLOOKUP(S312,'Plan de acci�n consolidado 2025'!$G$4:$AC$462,23,0)</f>
        <v>100</v>
      </c>
      <c r="Y312" s="30">
        <f t="shared" si="54"/>
        <v>20</v>
      </c>
    </row>
    <row r="313" spans="1:25" x14ac:dyDescent="0.25">
      <c r="A313" s="78" t="s">
        <v>1062</v>
      </c>
      <c r="B313" s="78" t="s">
        <v>467</v>
      </c>
      <c r="C313" s="79" t="s">
        <v>1532</v>
      </c>
      <c r="D313" s="79" t="s">
        <v>1531</v>
      </c>
      <c r="E313" s="79" t="s">
        <v>499</v>
      </c>
      <c r="F313" s="79"/>
      <c r="G313" s="79" t="s">
        <v>19</v>
      </c>
      <c r="H313" s="79" t="s">
        <v>105</v>
      </c>
      <c r="I313" s="79">
        <v>1</v>
      </c>
      <c r="J313" s="79" t="s">
        <v>465</v>
      </c>
      <c r="K313" s="159" t="s">
        <v>2876</v>
      </c>
      <c r="L313" s="159" t="s">
        <v>2777</v>
      </c>
      <c r="M313" s="79" t="s">
        <v>1057</v>
      </c>
      <c r="N313" s="79"/>
      <c r="O313" s="79"/>
      <c r="P313" s="79"/>
      <c r="Q313" s="79"/>
      <c r="R313" s="30" t="s">
        <v>1057</v>
      </c>
      <c r="S313" s="78" t="s">
        <v>1062</v>
      </c>
      <c r="T313" s="78" t="s">
        <v>467</v>
      </c>
      <c r="U313" s="79" t="s">
        <v>1532</v>
      </c>
      <c r="V313" s="30">
        <f>VLOOKUP(S313,'Plan de acci�n consolidado 2025'!$G$4:$R$462,12,0)</f>
        <v>20</v>
      </c>
      <c r="W313" s="30">
        <f>+V313</f>
        <v>20</v>
      </c>
      <c r="X313" s="30">
        <f>VLOOKUP(S313,'Plan de acci�n consolidado 2025'!$G$4:$AC$462,23,0)</f>
        <v>100</v>
      </c>
      <c r="Y313" s="30">
        <f t="shared" si="54"/>
        <v>20</v>
      </c>
    </row>
    <row r="314" spans="1:25" x14ac:dyDescent="0.25">
      <c r="A314" s="78" t="s">
        <v>1064</v>
      </c>
      <c r="B314" s="78" t="s">
        <v>467</v>
      </c>
      <c r="C314" s="79" t="s">
        <v>1532</v>
      </c>
      <c r="D314" s="79" t="s">
        <v>1531</v>
      </c>
      <c r="E314" s="79" t="s">
        <v>499</v>
      </c>
      <c r="F314" s="79"/>
      <c r="G314" s="79" t="s">
        <v>19</v>
      </c>
      <c r="H314" s="79" t="s">
        <v>106</v>
      </c>
      <c r="I314" s="79">
        <v>1</v>
      </c>
      <c r="J314" s="79" t="s">
        <v>465</v>
      </c>
      <c r="K314" s="159" t="s">
        <v>2806</v>
      </c>
      <c r="L314" s="159" t="s">
        <v>2877</v>
      </c>
      <c r="M314" s="79" t="s">
        <v>1057</v>
      </c>
      <c r="N314" s="79"/>
      <c r="O314" s="79"/>
      <c r="P314" s="79"/>
      <c r="Q314" s="79"/>
      <c r="R314" s="30" t="s">
        <v>1057</v>
      </c>
      <c r="S314" s="78" t="s">
        <v>1064</v>
      </c>
      <c r="T314" s="78" t="s">
        <v>467</v>
      </c>
      <c r="U314" s="79" t="s">
        <v>1532</v>
      </c>
      <c r="V314" s="30">
        <f>VLOOKUP(S314,'Plan de acci�n consolidado 2025'!$G$4:$R$462,12,0)</f>
        <v>20</v>
      </c>
      <c r="W314" s="30">
        <f>+V314</f>
        <v>20</v>
      </c>
      <c r="X314" s="30">
        <f>VLOOKUP(S314,'Plan de acci�n consolidado 2025'!$G$4:$AC$462,23,0)</f>
        <v>0</v>
      </c>
      <c r="Y314" s="30">
        <f t="shared" si="54"/>
        <v>0</v>
      </c>
    </row>
    <row r="315" spans="1:25" x14ac:dyDescent="0.25">
      <c r="A315" s="78" t="s">
        <v>1066</v>
      </c>
      <c r="B315" s="78" t="s">
        <v>467</v>
      </c>
      <c r="C315" s="79" t="s">
        <v>1532</v>
      </c>
      <c r="D315" s="79" t="s">
        <v>1531</v>
      </c>
      <c r="E315" s="79" t="s">
        <v>499</v>
      </c>
      <c r="F315" s="79"/>
      <c r="G315" s="79" t="s">
        <v>19</v>
      </c>
      <c r="H315" s="79" t="s">
        <v>107</v>
      </c>
      <c r="I315" s="79">
        <v>2</v>
      </c>
      <c r="J315" s="79" t="s">
        <v>465</v>
      </c>
      <c r="K315" s="159" t="s">
        <v>2822</v>
      </c>
      <c r="L315" s="159" t="s">
        <v>2800</v>
      </c>
      <c r="M315" s="79" t="s">
        <v>1057</v>
      </c>
      <c r="N315" s="79"/>
      <c r="O315" s="79"/>
      <c r="P315" s="79"/>
      <c r="Q315" s="79"/>
      <c r="R315" s="30" t="s">
        <v>1057</v>
      </c>
      <c r="S315" s="78" t="s">
        <v>1066</v>
      </c>
      <c r="T315" s="78" t="s">
        <v>467</v>
      </c>
      <c r="U315" s="79" t="s">
        <v>1532</v>
      </c>
      <c r="V315" s="30">
        <f>VLOOKUP(S315,'Plan de acci�n consolidado 2025'!$G$4:$R$462,12,0)</f>
        <v>40</v>
      </c>
      <c r="W315" s="30">
        <f>+V315</f>
        <v>40</v>
      </c>
      <c r="X315" s="30">
        <f>VLOOKUP(S315,'Plan de acci�n consolidado 2025'!$G$4:$AC$462,23,0)</f>
        <v>0</v>
      </c>
      <c r="Y315" s="30">
        <f t="shared" si="54"/>
        <v>0</v>
      </c>
    </row>
    <row r="316" spans="1:25" x14ac:dyDescent="0.25">
      <c r="A316" s="78" t="s">
        <v>1068</v>
      </c>
      <c r="B316" s="78" t="s">
        <v>460</v>
      </c>
      <c r="C316" s="79" t="s">
        <v>1517</v>
      </c>
      <c r="D316" s="79" t="s">
        <v>1519</v>
      </c>
      <c r="E316" s="79" t="s">
        <v>574</v>
      </c>
      <c r="F316" s="79" t="s">
        <v>59</v>
      </c>
      <c r="G316" s="79" t="s">
        <v>38</v>
      </c>
      <c r="H316" s="79" t="s">
        <v>154</v>
      </c>
      <c r="I316" s="79">
        <v>100</v>
      </c>
      <c r="J316" s="79" t="s">
        <v>493</v>
      </c>
      <c r="K316" s="159" t="s">
        <v>2825</v>
      </c>
      <c r="L316" s="159" t="s">
        <v>2755</v>
      </c>
      <c r="M316" s="79" t="s">
        <v>1057</v>
      </c>
      <c r="N316" s="79" t="s">
        <v>1731</v>
      </c>
      <c r="O316" s="79" t="s">
        <v>1389</v>
      </c>
      <c r="P316" s="79">
        <v>0</v>
      </c>
      <c r="Q316" s="79" t="s">
        <v>1487</v>
      </c>
      <c r="R316" s="30" t="s">
        <v>1057</v>
      </c>
      <c r="S316" s="78" t="s">
        <v>1068</v>
      </c>
      <c r="T316" s="78" t="s">
        <v>460</v>
      </c>
      <c r="U316" s="79" t="s">
        <v>1517</v>
      </c>
      <c r="V316" s="30">
        <f>VLOOKUP(S316,'Plan de acci�n consolidado 2025'!$G$4:$R$484,12,0)</f>
        <v>20</v>
      </c>
      <c r="W316" s="143">
        <f>(V316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316" s="30">
        <f>VLOOKUP(S316,'Plan de acci�n consolidado 2025'!$G$4:$AC$462,23,0)</f>
        <v>0</v>
      </c>
      <c r="Y316" s="30">
        <f t="shared" si="54"/>
        <v>0</v>
      </c>
    </row>
    <row r="317" spans="1:25" x14ac:dyDescent="0.25">
      <c r="A317" s="78" t="s">
        <v>1070</v>
      </c>
      <c r="B317" s="78" t="s">
        <v>467</v>
      </c>
      <c r="C317" s="79" t="s">
        <v>1517</v>
      </c>
      <c r="D317" s="79" t="s">
        <v>1519</v>
      </c>
      <c r="E317" s="79" t="s">
        <v>574</v>
      </c>
      <c r="F317" s="79"/>
      <c r="G317" s="79" t="s">
        <v>19</v>
      </c>
      <c r="H317" s="79" t="s">
        <v>155</v>
      </c>
      <c r="I317" s="79">
        <v>2</v>
      </c>
      <c r="J317" s="79" t="s">
        <v>465</v>
      </c>
      <c r="K317" s="159" t="s">
        <v>2825</v>
      </c>
      <c r="L317" s="159" t="s">
        <v>2878</v>
      </c>
      <c r="M317" s="79" t="s">
        <v>1057</v>
      </c>
      <c r="N317" s="79"/>
      <c r="O317" s="79"/>
      <c r="P317" s="79"/>
      <c r="Q317" s="79"/>
      <c r="R317" s="30" t="s">
        <v>1057</v>
      </c>
      <c r="S317" s="78" t="s">
        <v>1070</v>
      </c>
      <c r="T317" s="78" t="s">
        <v>467</v>
      </c>
      <c r="U317" s="79" t="s">
        <v>1517</v>
      </c>
      <c r="V317" s="30">
        <f>VLOOKUP(S317,'Plan de acci�n consolidado 2025'!$G$4:$R$484,12,0)</f>
        <v>15</v>
      </c>
      <c r="W317" s="145">
        <f t="shared" ref="W317:W320" si="61">+(V317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0.18292682926829268</v>
      </c>
      <c r="X317" s="30">
        <f>VLOOKUP(S317,'Plan de acci�n consolidado 2025'!$G$4:$AC$462,23,0)</f>
        <v>0</v>
      </c>
      <c r="Y317" s="30">
        <f t="shared" si="54"/>
        <v>0</v>
      </c>
    </row>
    <row r="318" spans="1:25" x14ac:dyDescent="0.25">
      <c r="A318" s="78" t="s">
        <v>1072</v>
      </c>
      <c r="B318" s="78" t="s">
        <v>467</v>
      </c>
      <c r="C318" s="79" t="s">
        <v>1517</v>
      </c>
      <c r="D318" s="79" t="s">
        <v>1519</v>
      </c>
      <c r="E318" s="79" t="s">
        <v>574</v>
      </c>
      <c r="F318" s="79"/>
      <c r="G318" s="79" t="s">
        <v>19</v>
      </c>
      <c r="H318" s="79" t="s">
        <v>156</v>
      </c>
      <c r="I318" s="79">
        <v>1</v>
      </c>
      <c r="J318" s="79" t="s">
        <v>465</v>
      </c>
      <c r="K318" s="159" t="s">
        <v>2879</v>
      </c>
      <c r="L318" s="159" t="s">
        <v>2770</v>
      </c>
      <c r="M318" s="79" t="s">
        <v>1057</v>
      </c>
      <c r="N318" s="79"/>
      <c r="O318" s="79"/>
      <c r="P318" s="79"/>
      <c r="Q318" s="79"/>
      <c r="R318" s="30" t="s">
        <v>1057</v>
      </c>
      <c r="S318" s="78" t="s">
        <v>1072</v>
      </c>
      <c r="T318" s="78" t="s">
        <v>467</v>
      </c>
      <c r="U318" s="79" t="s">
        <v>1517</v>
      </c>
      <c r="V318" s="30">
        <f>VLOOKUP(S318,'Plan de acci�n consolidado 2025'!$G$4:$R$484,12,0)</f>
        <v>30</v>
      </c>
      <c r="W318" s="145">
        <f t="shared" si="61"/>
        <v>0.36585365853658536</v>
      </c>
      <c r="X318" s="30">
        <f>VLOOKUP(S318,'Plan de acci�n consolidado 2025'!$G$4:$AC$462,23,0)</f>
        <v>0</v>
      </c>
      <c r="Y318" s="30">
        <f t="shared" si="54"/>
        <v>0</v>
      </c>
    </row>
    <row r="319" spans="1:25" x14ac:dyDescent="0.25">
      <c r="A319" s="78" t="s">
        <v>1074</v>
      </c>
      <c r="B319" s="78" t="s">
        <v>467</v>
      </c>
      <c r="C319" s="79" t="s">
        <v>1517</v>
      </c>
      <c r="D319" s="79" t="s">
        <v>1519</v>
      </c>
      <c r="E319" s="79" t="s">
        <v>574</v>
      </c>
      <c r="F319" s="79"/>
      <c r="G319" s="79" t="s">
        <v>19</v>
      </c>
      <c r="H319" s="79" t="s">
        <v>92</v>
      </c>
      <c r="I319" s="79">
        <v>100</v>
      </c>
      <c r="J319" s="79" t="s">
        <v>493</v>
      </c>
      <c r="K319" s="159" t="s">
        <v>2830</v>
      </c>
      <c r="L319" s="159" t="s">
        <v>2771</v>
      </c>
      <c r="M319" s="79" t="s">
        <v>1057</v>
      </c>
      <c r="N319" s="79"/>
      <c r="O319" s="79"/>
      <c r="P319" s="79"/>
      <c r="Q319" s="79"/>
      <c r="R319" s="30" t="s">
        <v>1057</v>
      </c>
      <c r="S319" s="78" t="s">
        <v>1074</v>
      </c>
      <c r="T319" s="78" t="s">
        <v>467</v>
      </c>
      <c r="U319" s="79" t="s">
        <v>1517</v>
      </c>
      <c r="V319" s="30">
        <f>VLOOKUP(S319,'Plan de acci�n consolidado 2025'!$G$4:$R$484,12,0)</f>
        <v>50</v>
      </c>
      <c r="W319" s="145">
        <f t="shared" si="61"/>
        <v>0.6097560975609756</v>
      </c>
      <c r="X319" s="30">
        <f>VLOOKUP(S319,'Plan de acci�n consolidado 2025'!$G$4:$AC$462,23,0)</f>
        <v>0</v>
      </c>
      <c r="Y319" s="30">
        <f t="shared" si="54"/>
        <v>0</v>
      </c>
    </row>
    <row r="320" spans="1:25" x14ac:dyDescent="0.25">
      <c r="A320" s="78" t="s">
        <v>1075</v>
      </c>
      <c r="B320" s="78" t="s">
        <v>467</v>
      </c>
      <c r="C320" s="79" t="s">
        <v>1517</v>
      </c>
      <c r="D320" s="79" t="s">
        <v>1519</v>
      </c>
      <c r="E320" s="79" t="s">
        <v>574</v>
      </c>
      <c r="F320" s="79"/>
      <c r="G320" s="79" t="s">
        <v>19</v>
      </c>
      <c r="H320" s="79" t="s">
        <v>157</v>
      </c>
      <c r="I320" s="79">
        <v>2</v>
      </c>
      <c r="J320" s="79" t="s">
        <v>465</v>
      </c>
      <c r="K320" s="159" t="s">
        <v>2793</v>
      </c>
      <c r="L320" s="159" t="s">
        <v>2755</v>
      </c>
      <c r="M320" s="79" t="s">
        <v>1057</v>
      </c>
      <c r="N320" s="79"/>
      <c r="O320" s="79"/>
      <c r="P320" s="79"/>
      <c r="Q320" s="79"/>
      <c r="R320" s="30" t="s">
        <v>1057</v>
      </c>
      <c r="S320" s="78" t="s">
        <v>1075</v>
      </c>
      <c r="T320" s="78" t="s">
        <v>467</v>
      </c>
      <c r="U320" s="79" t="s">
        <v>1517</v>
      </c>
      <c r="V320" s="30">
        <f>VLOOKUP(S320,'Plan de acci�n consolidado 2025'!$G$4:$R$484,12,0)</f>
        <v>5</v>
      </c>
      <c r="W320" s="145">
        <f t="shared" si="61"/>
        <v>6.097560975609756E-2</v>
      </c>
      <c r="X320" s="30">
        <f>VLOOKUP(S320,'Plan de acci�n consolidado 2025'!$G$4:$AC$462,23,0)</f>
        <v>0</v>
      </c>
      <c r="Y320" s="30">
        <f t="shared" si="54"/>
        <v>0</v>
      </c>
    </row>
    <row r="321" spans="1:25" x14ac:dyDescent="0.25">
      <c r="A321" s="78" t="s">
        <v>1081</v>
      </c>
      <c r="B321" s="78" t="s">
        <v>460</v>
      </c>
      <c r="C321" s="79" t="s">
        <v>1524</v>
      </c>
      <c r="D321" s="79" t="s">
        <v>1533</v>
      </c>
      <c r="E321" s="79" t="s">
        <v>1078</v>
      </c>
      <c r="F321" s="79" t="s">
        <v>59</v>
      </c>
      <c r="G321" s="79" t="s">
        <v>38</v>
      </c>
      <c r="H321" s="79" t="s">
        <v>93</v>
      </c>
      <c r="I321" s="79">
        <v>1</v>
      </c>
      <c r="J321" s="79" t="s">
        <v>465</v>
      </c>
      <c r="K321" s="159" t="s">
        <v>2806</v>
      </c>
      <c r="L321" s="159" t="s">
        <v>2880</v>
      </c>
      <c r="M321" s="79" t="s">
        <v>1083</v>
      </c>
      <c r="N321" s="79" t="s">
        <v>1731</v>
      </c>
      <c r="O321" s="79" t="s">
        <v>1389</v>
      </c>
      <c r="P321" s="79">
        <v>0</v>
      </c>
      <c r="Q321" s="79" t="s">
        <v>1487</v>
      </c>
      <c r="R321" s="30" t="s">
        <v>1057</v>
      </c>
      <c r="S321" s="78" t="s">
        <v>1081</v>
      </c>
      <c r="T321" s="78" t="s">
        <v>460</v>
      </c>
      <c r="U321" s="79" t="s">
        <v>1524</v>
      </c>
      <c r="V321" s="30">
        <f>VLOOKUP(S321,'Plan de acci�n consolidado 2025'!$G$4:$R$462,12,0)</f>
        <v>20</v>
      </c>
      <c r="W321" s="30">
        <f>+(V321*100)/($V$112+$V$321+$V$330+$V$371)</f>
        <v>8.3333333333333339</v>
      </c>
      <c r="X321" s="30">
        <f>VLOOKUP(S321,'Plan de acci�n consolidado 2025'!$G$4:$AC$462,23,0)</f>
        <v>0</v>
      </c>
      <c r="Y321" s="30">
        <f t="shared" si="54"/>
        <v>0</v>
      </c>
    </row>
    <row r="322" spans="1:25" x14ac:dyDescent="0.25">
      <c r="A322" s="78" t="s">
        <v>1084</v>
      </c>
      <c r="B322" s="78" t="s">
        <v>467</v>
      </c>
      <c r="C322" s="79" t="s">
        <v>1524</v>
      </c>
      <c r="D322" s="79" t="s">
        <v>1533</v>
      </c>
      <c r="E322" s="79" t="s">
        <v>1078</v>
      </c>
      <c r="F322" s="79"/>
      <c r="G322" s="79" t="s">
        <v>19</v>
      </c>
      <c r="H322" s="79" t="s">
        <v>94</v>
      </c>
      <c r="I322" s="79">
        <v>1</v>
      </c>
      <c r="J322" s="79" t="s">
        <v>465</v>
      </c>
      <c r="K322" s="159" t="s">
        <v>2806</v>
      </c>
      <c r="L322" s="159" t="s">
        <v>2881</v>
      </c>
      <c r="M322" s="79" t="s">
        <v>1057</v>
      </c>
      <c r="N322" s="79"/>
      <c r="O322" s="79"/>
      <c r="P322" s="79"/>
      <c r="Q322" s="79"/>
      <c r="R322" s="30" t="s">
        <v>1057</v>
      </c>
      <c r="S322" s="78" t="s">
        <v>1084</v>
      </c>
      <c r="T322" s="78" t="s">
        <v>467</v>
      </c>
      <c r="U322" s="79" t="s">
        <v>1524</v>
      </c>
      <c r="V322" s="30">
        <f>VLOOKUP(S322,'Plan de acci�n consolidado 2025'!$G$4:$R$462,12,0)</f>
        <v>10</v>
      </c>
      <c r="W322" s="30">
        <f>+(V322/($V$113+$V$322+$V$323+$V$324+$V$325+$V$326+$V$331+$V$332+$V$372+$V$373+$V$375+$V$376))*100</f>
        <v>2.5</v>
      </c>
      <c r="X322" s="30">
        <f>VLOOKUP(S322,'Plan de acci�n consolidado 2025'!$G$4:$AC$462,23,0)</f>
        <v>100</v>
      </c>
      <c r="Y322" s="30">
        <f t="shared" si="54"/>
        <v>2.5</v>
      </c>
    </row>
    <row r="323" spans="1:25" x14ac:dyDescent="0.25">
      <c r="A323" s="78" t="s">
        <v>1086</v>
      </c>
      <c r="B323" s="78" t="s">
        <v>467</v>
      </c>
      <c r="C323" s="79" t="s">
        <v>1524</v>
      </c>
      <c r="D323" s="79" t="s">
        <v>1533</v>
      </c>
      <c r="E323" s="79" t="s">
        <v>1078</v>
      </c>
      <c r="F323" s="79"/>
      <c r="G323" s="79" t="s">
        <v>19</v>
      </c>
      <c r="H323" s="79" t="s">
        <v>1803</v>
      </c>
      <c r="I323" s="79">
        <v>100</v>
      </c>
      <c r="J323" s="79" t="s">
        <v>493</v>
      </c>
      <c r="K323" s="159" t="s">
        <v>2882</v>
      </c>
      <c r="L323" s="159" t="s">
        <v>2804</v>
      </c>
      <c r="M323" s="79" t="s">
        <v>1083</v>
      </c>
      <c r="N323" s="79"/>
      <c r="O323" s="79"/>
      <c r="P323" s="79"/>
      <c r="Q323" s="79"/>
      <c r="R323" s="30" t="s">
        <v>1057</v>
      </c>
      <c r="S323" s="78" t="s">
        <v>1086</v>
      </c>
      <c r="T323" s="78" t="s">
        <v>467</v>
      </c>
      <c r="U323" s="79" t="s">
        <v>1524</v>
      </c>
      <c r="V323" s="30">
        <f>VLOOKUP(S323,'Plan de acci�n consolidado 2025'!$G$4:$R$462,12,0)</f>
        <v>8</v>
      </c>
      <c r="W323" s="30">
        <f>+(V323/($V$113+$V$322+$V$323+$V$324+$V$325+$V$326+$V$331+$V$332+$V$372+$V$373+$V$375+$V$376))*100</f>
        <v>2</v>
      </c>
      <c r="X323" s="30">
        <f>VLOOKUP(S323,'Plan de acci�n consolidado 2025'!$G$4:$AC$462,23,0)</f>
        <v>100</v>
      </c>
      <c r="Y323" s="30">
        <f t="shared" si="54"/>
        <v>2</v>
      </c>
    </row>
    <row r="324" spans="1:25" x14ac:dyDescent="0.25">
      <c r="A324" s="78" t="s">
        <v>1088</v>
      </c>
      <c r="B324" s="78" t="s">
        <v>467</v>
      </c>
      <c r="C324" s="79" t="s">
        <v>1524</v>
      </c>
      <c r="D324" s="79" t="s">
        <v>1533</v>
      </c>
      <c r="E324" s="79" t="s">
        <v>1078</v>
      </c>
      <c r="F324" s="79"/>
      <c r="G324" s="79" t="s">
        <v>19</v>
      </c>
      <c r="H324" s="79" t="s">
        <v>1804</v>
      </c>
      <c r="I324" s="79">
        <v>100</v>
      </c>
      <c r="J324" s="79" t="s">
        <v>493</v>
      </c>
      <c r="K324" s="159" t="s">
        <v>2826</v>
      </c>
      <c r="L324" s="159" t="s">
        <v>2843</v>
      </c>
      <c r="M324" s="79" t="s">
        <v>1083</v>
      </c>
      <c r="N324" s="79"/>
      <c r="O324" s="79"/>
      <c r="P324" s="79"/>
      <c r="Q324" s="79"/>
      <c r="R324" s="30" t="s">
        <v>1057</v>
      </c>
      <c r="S324" s="78" t="s">
        <v>1088</v>
      </c>
      <c r="T324" s="78" t="s">
        <v>467</v>
      </c>
      <c r="U324" s="79" t="s">
        <v>1524</v>
      </c>
      <c r="V324" s="30">
        <f>VLOOKUP(S324,'Plan de acci�n consolidado 2025'!$G$4:$R$462,12,0)</f>
        <v>22</v>
      </c>
      <c r="W324" s="30">
        <f>+(V324/($V$113+$V$322+$V$323+$V$324+$V$325+$V$326+$V$331+$V$332+$V$372+$V$373+$V$375+$V$376))*100</f>
        <v>5.5</v>
      </c>
      <c r="X324" s="30">
        <f>VLOOKUP(S324,'Plan de acci�n consolidado 2025'!$G$4:$AC$462,23,0)</f>
        <v>100</v>
      </c>
      <c r="Y324" s="30">
        <f t="shared" ref="Y324:Y387" si="62">(X324*W324)/100</f>
        <v>5.5</v>
      </c>
    </row>
    <row r="325" spans="1:25" x14ac:dyDescent="0.25">
      <c r="A325" s="78" t="s">
        <v>1090</v>
      </c>
      <c r="B325" s="78" t="s">
        <v>467</v>
      </c>
      <c r="C325" s="79" t="s">
        <v>1524</v>
      </c>
      <c r="D325" s="79" t="s">
        <v>1533</v>
      </c>
      <c r="E325" s="79" t="s">
        <v>1078</v>
      </c>
      <c r="F325" s="79"/>
      <c r="G325" s="79" t="s">
        <v>19</v>
      </c>
      <c r="H325" s="79" t="s">
        <v>95</v>
      </c>
      <c r="I325" s="79">
        <v>1</v>
      </c>
      <c r="J325" s="79" t="s">
        <v>465</v>
      </c>
      <c r="K325" s="159" t="s">
        <v>2883</v>
      </c>
      <c r="L325" s="159" t="s">
        <v>2884</v>
      </c>
      <c r="M325" s="79" t="s">
        <v>1083</v>
      </c>
      <c r="N325" s="79"/>
      <c r="O325" s="79"/>
      <c r="P325" s="79"/>
      <c r="Q325" s="79"/>
      <c r="R325" s="30" t="s">
        <v>1057</v>
      </c>
      <c r="S325" s="78" t="s">
        <v>1090</v>
      </c>
      <c r="T325" s="78" t="s">
        <v>467</v>
      </c>
      <c r="U325" s="79" t="s">
        <v>1524</v>
      </c>
      <c r="V325" s="30">
        <f>VLOOKUP(S325,'Plan de acci�n consolidado 2025'!$G$4:$R$462,12,0)</f>
        <v>50</v>
      </c>
      <c r="W325" s="30">
        <f>+(V325/($V$113+$V$322+$V$323+$V$324+$V$325+$V$326+$V$331+$V$332+$V$372+$V$373+$V$375+$V$376))*100</f>
        <v>12.5</v>
      </c>
      <c r="X325" s="30">
        <f>VLOOKUP(S325,'Plan de acci�n consolidado 2025'!$G$4:$AC$462,23,0)</f>
        <v>100</v>
      </c>
      <c r="Y325" s="30">
        <f t="shared" si="62"/>
        <v>12.5</v>
      </c>
    </row>
    <row r="326" spans="1:25" x14ac:dyDescent="0.25">
      <c r="A326" s="78" t="s">
        <v>1805</v>
      </c>
      <c r="B326" s="78" t="s">
        <v>467</v>
      </c>
      <c r="C326" s="79" t="s">
        <v>1524</v>
      </c>
      <c r="D326" s="79" t="s">
        <v>1533</v>
      </c>
      <c r="E326" s="79" t="s">
        <v>1078</v>
      </c>
      <c r="F326" s="79"/>
      <c r="G326" s="79" t="s">
        <v>19</v>
      </c>
      <c r="H326" s="79" t="s">
        <v>96</v>
      </c>
      <c r="I326" s="79">
        <v>1</v>
      </c>
      <c r="J326" s="79" t="s">
        <v>465</v>
      </c>
      <c r="K326" s="159" t="s">
        <v>2885</v>
      </c>
      <c r="L326" s="159" t="s">
        <v>2880</v>
      </c>
      <c r="M326" s="79" t="s">
        <v>1083</v>
      </c>
      <c r="N326" s="79"/>
      <c r="O326" s="79"/>
      <c r="P326" s="79"/>
      <c r="Q326" s="79"/>
      <c r="R326" s="30" t="s">
        <v>1057</v>
      </c>
      <c r="S326" s="78" t="s">
        <v>1805</v>
      </c>
      <c r="T326" s="78" t="s">
        <v>467</v>
      </c>
      <c r="U326" s="79" t="s">
        <v>1524</v>
      </c>
      <c r="V326" s="30">
        <f>VLOOKUP(S326,'Plan de acci�n consolidado 2025'!$G$4:$R$462,12,0)</f>
        <v>10</v>
      </c>
      <c r="W326" s="30">
        <f>+(V326/($V$113+$V$322+$V$323+$V$324+$V$325+$V$326+$V$331+$V$332+$V$372+$V$373+$V$375+$V$376))*100</f>
        <v>2.5</v>
      </c>
      <c r="X326" s="30">
        <f>VLOOKUP(S326,'Plan de acci�n consolidado 2025'!$G$4:$AC$462,23,0)</f>
        <v>100</v>
      </c>
      <c r="Y326" s="30">
        <f t="shared" si="62"/>
        <v>2.5</v>
      </c>
    </row>
    <row r="327" spans="1:25" x14ac:dyDescent="0.25">
      <c r="A327" s="78" t="s">
        <v>1092</v>
      </c>
      <c r="B327" s="78" t="s">
        <v>460</v>
      </c>
      <c r="C327" s="79" t="s">
        <v>1517</v>
      </c>
      <c r="D327" s="79" t="s">
        <v>1534</v>
      </c>
      <c r="E327" s="79" t="s">
        <v>1093</v>
      </c>
      <c r="F327" s="79" t="s">
        <v>59</v>
      </c>
      <c r="G327" s="79" t="s">
        <v>19</v>
      </c>
      <c r="H327" s="79" t="s">
        <v>275</v>
      </c>
      <c r="I327" s="79">
        <v>100</v>
      </c>
      <c r="J327" s="79" t="s">
        <v>493</v>
      </c>
      <c r="K327" s="159" t="s">
        <v>2752</v>
      </c>
      <c r="L327" s="159" t="s">
        <v>2774</v>
      </c>
      <c r="M327" s="79" t="s">
        <v>1057</v>
      </c>
      <c r="N327" s="79" t="s">
        <v>1731</v>
      </c>
      <c r="O327" s="79" t="s">
        <v>1389</v>
      </c>
      <c r="P327" s="79">
        <v>0</v>
      </c>
      <c r="Q327" s="79" t="s">
        <v>1487</v>
      </c>
      <c r="R327" s="30" t="s">
        <v>1057</v>
      </c>
      <c r="S327" s="78" t="s">
        <v>1092</v>
      </c>
      <c r="T327" s="78" t="s">
        <v>460</v>
      </c>
      <c r="U327" s="79" t="s">
        <v>1517</v>
      </c>
      <c r="V327" s="30">
        <f>VLOOKUP(S327,'Plan de acci�n consolidado 2025'!$G$4:$R$484,12,0)</f>
        <v>20</v>
      </c>
      <c r="W327" s="143">
        <f>(V327*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327" s="30">
        <f>VLOOKUP(S327,'Plan de acci�n consolidado 2025'!$G$4:$AC$462,23,0)</f>
        <v>0</v>
      </c>
      <c r="Y327" s="30">
        <f t="shared" si="62"/>
        <v>0</v>
      </c>
    </row>
    <row r="328" spans="1:25" x14ac:dyDescent="0.25">
      <c r="A328" s="78" t="s">
        <v>1095</v>
      </c>
      <c r="B328" s="78" t="s">
        <v>467</v>
      </c>
      <c r="C328" s="79" t="s">
        <v>1517</v>
      </c>
      <c r="D328" s="79" t="s">
        <v>1534</v>
      </c>
      <c r="E328" s="79" t="s">
        <v>1093</v>
      </c>
      <c r="F328" s="79"/>
      <c r="G328" s="79" t="s">
        <v>19</v>
      </c>
      <c r="H328" s="79" t="s">
        <v>276</v>
      </c>
      <c r="I328" s="79">
        <v>1</v>
      </c>
      <c r="J328" s="79" t="s">
        <v>465</v>
      </c>
      <c r="K328" s="159" t="s">
        <v>2752</v>
      </c>
      <c r="L328" s="159" t="s">
        <v>2781</v>
      </c>
      <c r="M328" s="79" t="s">
        <v>1057</v>
      </c>
      <c r="N328" s="79"/>
      <c r="O328" s="79"/>
      <c r="P328" s="79"/>
      <c r="Q328" s="79"/>
      <c r="R328" s="30" t="s">
        <v>1057</v>
      </c>
      <c r="S328" s="78" t="s">
        <v>1095</v>
      </c>
      <c r="T328" s="78" t="s">
        <v>467</v>
      </c>
      <c r="U328" s="79" t="s">
        <v>1517</v>
      </c>
      <c r="V328" s="30">
        <f>VLOOKUP(S328,'Plan de acci�n consolidado 2025'!$G$4:$R$484,12,0)</f>
        <v>20</v>
      </c>
      <c r="W328" s="145">
        <f t="shared" ref="W328:W329" si="63">+(V328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0.24390243902439024</v>
      </c>
      <c r="X328" s="30">
        <f>VLOOKUP(S328,'Plan de acci�n consolidado 2025'!$G$4:$AC$462,23,0)</f>
        <v>100</v>
      </c>
      <c r="Y328" s="30">
        <f t="shared" si="62"/>
        <v>0.24390243902439024</v>
      </c>
    </row>
    <row r="329" spans="1:25" x14ac:dyDescent="0.25">
      <c r="A329" s="78" t="s">
        <v>1097</v>
      </c>
      <c r="B329" s="78" t="s">
        <v>467</v>
      </c>
      <c r="C329" s="79" t="s">
        <v>1517</v>
      </c>
      <c r="D329" s="79" t="s">
        <v>1534</v>
      </c>
      <c r="E329" s="79" t="s">
        <v>1093</v>
      </c>
      <c r="F329" s="79"/>
      <c r="G329" s="79" t="s">
        <v>19</v>
      </c>
      <c r="H329" s="79" t="s">
        <v>277</v>
      </c>
      <c r="I329" s="79">
        <v>100</v>
      </c>
      <c r="J329" s="79" t="s">
        <v>493</v>
      </c>
      <c r="K329" s="159" t="s">
        <v>2781</v>
      </c>
      <c r="L329" s="159" t="s">
        <v>2774</v>
      </c>
      <c r="M329" s="79" t="s">
        <v>1057</v>
      </c>
      <c r="N329" s="79"/>
      <c r="O329" s="79"/>
      <c r="P329" s="79"/>
      <c r="Q329" s="79"/>
      <c r="R329" s="30" t="s">
        <v>1057</v>
      </c>
      <c r="S329" s="78" t="s">
        <v>1097</v>
      </c>
      <c r="T329" s="78" t="s">
        <v>467</v>
      </c>
      <c r="U329" s="79" t="s">
        <v>1517</v>
      </c>
      <c r="V329" s="30">
        <f>VLOOKUP(S329,'Plan de acci�n consolidado 2025'!$G$4:$R$484,12,0)</f>
        <v>80</v>
      </c>
      <c r="W329" s="145">
        <f t="shared" si="63"/>
        <v>0.97560975609756095</v>
      </c>
      <c r="X329" s="30">
        <f>VLOOKUP(S329,'Plan de acci�n consolidado 2025'!$G$4:$AC$462,23,0)</f>
        <v>13</v>
      </c>
      <c r="Y329" s="30">
        <f t="shared" si="62"/>
        <v>0.12682926829268293</v>
      </c>
    </row>
    <row r="330" spans="1:25" x14ac:dyDescent="0.25">
      <c r="A330" s="78" t="s">
        <v>1099</v>
      </c>
      <c r="B330" s="78" t="s">
        <v>460</v>
      </c>
      <c r="C330" s="79" t="s">
        <v>1524</v>
      </c>
      <c r="D330" s="79" t="s">
        <v>1535</v>
      </c>
      <c r="E330" s="79" t="s">
        <v>1100</v>
      </c>
      <c r="F330" s="79" t="s">
        <v>59</v>
      </c>
      <c r="G330" s="79" t="s">
        <v>19</v>
      </c>
      <c r="H330" s="79" t="s">
        <v>91</v>
      </c>
      <c r="I330" s="79">
        <v>100</v>
      </c>
      <c r="J330" s="79" t="s">
        <v>493</v>
      </c>
      <c r="K330" s="159" t="s">
        <v>2752</v>
      </c>
      <c r="L330" s="159" t="s">
        <v>2774</v>
      </c>
      <c r="M330" s="79" t="s">
        <v>1101</v>
      </c>
      <c r="N330" s="79" t="s">
        <v>1731</v>
      </c>
      <c r="O330" s="79" t="s">
        <v>1389</v>
      </c>
      <c r="P330" s="79" t="s">
        <v>1536</v>
      </c>
      <c r="Q330" s="79" t="s">
        <v>1487</v>
      </c>
      <c r="R330" s="30" t="s">
        <v>1057</v>
      </c>
      <c r="S330" s="78" t="s">
        <v>1099</v>
      </c>
      <c r="T330" s="78" t="s">
        <v>460</v>
      </c>
      <c r="U330" s="79" t="s">
        <v>1524</v>
      </c>
      <c r="V330" s="30">
        <f>VLOOKUP(S330,'Plan de acci�n consolidado 2025'!$G$4:$R$462,12,0)</f>
        <v>20</v>
      </c>
      <c r="W330" s="30">
        <f>+(V330*100)/($V$112+$V$321+$V$330+$V$371)</f>
        <v>8.3333333333333339</v>
      </c>
      <c r="X330" s="30">
        <f>VLOOKUP(S330,'Plan de acci�n consolidado 2025'!$G$4:$AC$462,23,0)</f>
        <v>0</v>
      </c>
      <c r="Y330" s="30">
        <f t="shared" si="62"/>
        <v>0</v>
      </c>
    </row>
    <row r="331" spans="1:25" x14ac:dyDescent="0.25">
      <c r="A331" s="78" t="s">
        <v>1102</v>
      </c>
      <c r="B331" s="78" t="s">
        <v>467</v>
      </c>
      <c r="C331" s="79" t="s">
        <v>1524</v>
      </c>
      <c r="D331" s="79" t="s">
        <v>1535</v>
      </c>
      <c r="E331" s="79" t="s">
        <v>1100</v>
      </c>
      <c r="F331" s="79"/>
      <c r="G331" s="79" t="s">
        <v>19</v>
      </c>
      <c r="H331" s="79" t="s">
        <v>57</v>
      </c>
      <c r="I331" s="79">
        <v>1</v>
      </c>
      <c r="J331" s="79" t="s">
        <v>465</v>
      </c>
      <c r="K331" s="159" t="s">
        <v>2752</v>
      </c>
      <c r="L331" s="159" t="s">
        <v>2886</v>
      </c>
      <c r="M331" s="79" t="s">
        <v>1101</v>
      </c>
      <c r="N331" s="79"/>
      <c r="O331" s="79"/>
      <c r="P331" s="79"/>
      <c r="Q331" s="79"/>
      <c r="R331" s="30" t="s">
        <v>1057</v>
      </c>
      <c r="S331" s="78" t="s">
        <v>1102</v>
      </c>
      <c r="T331" s="78" t="s">
        <v>467</v>
      </c>
      <c r="U331" s="79" t="s">
        <v>1524</v>
      </c>
      <c r="V331" s="30">
        <f>VLOOKUP(S331,'Plan de acci�n consolidado 2025'!$G$4:$R$462,12,0)</f>
        <v>20</v>
      </c>
      <c r="W331" s="30">
        <f>+(V331/($V$113+$V$322+$V$323+$V$324+$V$325+$V$326+$V$331+$V$332+$V$372+$V$373+$V$375+$V$376))*100</f>
        <v>5</v>
      </c>
      <c r="X331" s="30">
        <f>VLOOKUP(S331,'Plan de acci�n consolidado 2025'!$G$4:$AC$462,23,0)</f>
        <v>100</v>
      </c>
      <c r="Y331" s="30">
        <f t="shared" si="62"/>
        <v>5</v>
      </c>
    </row>
    <row r="332" spans="1:25" x14ac:dyDescent="0.25">
      <c r="A332" s="78" t="s">
        <v>1103</v>
      </c>
      <c r="B332" s="78" t="s">
        <v>467</v>
      </c>
      <c r="C332" s="79" t="s">
        <v>1524</v>
      </c>
      <c r="D332" s="79" t="s">
        <v>1535</v>
      </c>
      <c r="E332" s="79" t="s">
        <v>1100</v>
      </c>
      <c r="F332" s="79"/>
      <c r="G332" s="79" t="s">
        <v>19</v>
      </c>
      <c r="H332" s="79" t="s">
        <v>58</v>
      </c>
      <c r="I332" s="79">
        <v>100</v>
      </c>
      <c r="J332" s="79" t="s">
        <v>493</v>
      </c>
      <c r="K332" s="159" t="s">
        <v>2753</v>
      </c>
      <c r="L332" s="159" t="s">
        <v>2774</v>
      </c>
      <c r="M332" s="79" t="s">
        <v>1101</v>
      </c>
      <c r="N332" s="79"/>
      <c r="O332" s="79"/>
      <c r="P332" s="79"/>
      <c r="Q332" s="79"/>
      <c r="R332" s="30" t="s">
        <v>1057</v>
      </c>
      <c r="S332" s="78" t="s">
        <v>1103</v>
      </c>
      <c r="T332" s="78" t="s">
        <v>467</v>
      </c>
      <c r="U332" s="79" t="s">
        <v>1524</v>
      </c>
      <c r="V332" s="30">
        <f>VLOOKUP(S332,'Plan de acci�n consolidado 2025'!$G$4:$R$462,12,0)</f>
        <v>80</v>
      </c>
      <c r="W332" s="30">
        <f>+(V332/($V$113+$V$322+$V$323+$V$324+$V$325+$V$326+$V$331+$V$332+$V$372+$V$373+$V$375+$V$376))*100</f>
        <v>20</v>
      </c>
      <c r="X332" s="30">
        <f>VLOOKUP(S332,'Plan de acci�n consolidado 2025'!$G$4:$AC$462,23,0)</f>
        <v>74.13</v>
      </c>
      <c r="Y332" s="30">
        <f t="shared" si="62"/>
        <v>14.825999999999999</v>
      </c>
    </row>
    <row r="333" spans="1:25" x14ac:dyDescent="0.25">
      <c r="A333" s="78" t="s">
        <v>1105</v>
      </c>
      <c r="B333" s="78" t="s">
        <v>460</v>
      </c>
      <c r="C333" s="79" t="s">
        <v>1517</v>
      </c>
      <c r="D333" s="79" t="s">
        <v>1525</v>
      </c>
      <c r="E333" s="79" t="s">
        <v>695</v>
      </c>
      <c r="F333" s="79" t="s">
        <v>10</v>
      </c>
      <c r="G333" s="79" t="s">
        <v>19</v>
      </c>
      <c r="H333" s="79" t="s">
        <v>339</v>
      </c>
      <c r="I333" s="79">
        <v>56</v>
      </c>
      <c r="J333" s="79" t="s">
        <v>493</v>
      </c>
      <c r="K333" s="159" t="s">
        <v>2768</v>
      </c>
      <c r="L333" s="159" t="s">
        <v>2765</v>
      </c>
      <c r="M333" s="79" t="s">
        <v>1104</v>
      </c>
      <c r="N333" s="79" t="s">
        <v>1394</v>
      </c>
      <c r="O333" s="79" t="s">
        <v>1395</v>
      </c>
      <c r="P333" s="79" t="s">
        <v>1557</v>
      </c>
      <c r="Q333" s="79" t="s">
        <v>1489</v>
      </c>
      <c r="R333" s="30" t="s">
        <v>1104</v>
      </c>
      <c r="S333" s="78" t="s">
        <v>1105</v>
      </c>
      <c r="T333" s="78" t="s">
        <v>460</v>
      </c>
      <c r="U333" s="79" t="s">
        <v>1517</v>
      </c>
      <c r="V333" s="30">
        <f>VLOOKUP(S333,'Plan de acci�n consolidado 2025'!$G$4:$R$484,12,0)</f>
        <v>20</v>
      </c>
      <c r="W333" s="143">
        <f>(V333*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333" s="30">
        <f>VLOOKUP(S333,'Plan de acci�n consolidado 2025'!$G$4:$AC$462,23,0)</f>
        <v>40.94</v>
      </c>
      <c r="Y333" s="30">
        <f t="shared" si="62"/>
        <v>0.36717488789237668</v>
      </c>
    </row>
    <row r="334" spans="1:25" x14ac:dyDescent="0.25">
      <c r="A334" s="78" t="s">
        <v>1107</v>
      </c>
      <c r="B334" s="78" t="s">
        <v>467</v>
      </c>
      <c r="C334" s="79" t="s">
        <v>1517</v>
      </c>
      <c r="D334" s="79" t="s">
        <v>1525</v>
      </c>
      <c r="E334" s="79" t="s">
        <v>695</v>
      </c>
      <c r="F334" s="79"/>
      <c r="G334" s="79" t="s">
        <v>19</v>
      </c>
      <c r="H334" s="79" t="s">
        <v>340</v>
      </c>
      <c r="I334" s="79">
        <v>1</v>
      </c>
      <c r="J334" s="79" t="s">
        <v>465</v>
      </c>
      <c r="K334" s="159" t="s">
        <v>2768</v>
      </c>
      <c r="L334" s="159" t="s">
        <v>2756</v>
      </c>
      <c r="M334" s="79" t="s">
        <v>1104</v>
      </c>
      <c r="N334" s="79"/>
      <c r="O334" s="79"/>
      <c r="P334" s="79"/>
      <c r="Q334" s="79"/>
      <c r="R334" s="30" t="s">
        <v>1104</v>
      </c>
      <c r="S334" s="78" t="s">
        <v>1107</v>
      </c>
      <c r="T334" s="78" t="s">
        <v>467</v>
      </c>
      <c r="U334" s="79" t="s">
        <v>1517</v>
      </c>
      <c r="V334" s="30">
        <f>VLOOKUP(S334,'Plan de acci�n consolidado 2025'!$G$4:$R$484,12,0)</f>
        <v>20</v>
      </c>
      <c r="W334" s="145">
        <f t="shared" ref="W334:W335" si="64">+(V334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0.24390243902439024</v>
      </c>
      <c r="X334" s="30">
        <f>VLOOKUP(S334,'Plan de acci�n consolidado 2025'!$G$4:$AC$462,23,0)</f>
        <v>100</v>
      </c>
      <c r="Y334" s="30">
        <f t="shared" si="62"/>
        <v>0.24390243902439024</v>
      </c>
    </row>
    <row r="335" spans="1:25" x14ac:dyDescent="0.25">
      <c r="A335" s="78" t="s">
        <v>1109</v>
      </c>
      <c r="B335" s="78" t="s">
        <v>467</v>
      </c>
      <c r="C335" s="79" t="s">
        <v>1517</v>
      </c>
      <c r="D335" s="79" t="s">
        <v>1525</v>
      </c>
      <c r="E335" s="79" t="s">
        <v>695</v>
      </c>
      <c r="F335" s="79"/>
      <c r="G335" s="79" t="s">
        <v>19</v>
      </c>
      <c r="H335" s="79" t="s">
        <v>341</v>
      </c>
      <c r="I335" s="79">
        <v>100</v>
      </c>
      <c r="J335" s="79" t="s">
        <v>493</v>
      </c>
      <c r="K335" s="159" t="s">
        <v>2766</v>
      </c>
      <c r="L335" s="159" t="s">
        <v>2765</v>
      </c>
      <c r="M335" s="79" t="s">
        <v>1104</v>
      </c>
      <c r="N335" s="79"/>
      <c r="O335" s="79"/>
      <c r="P335" s="79"/>
      <c r="Q335" s="79"/>
      <c r="R335" s="30" t="s">
        <v>1104</v>
      </c>
      <c r="S335" s="78" t="s">
        <v>1109</v>
      </c>
      <c r="T335" s="78" t="s">
        <v>467</v>
      </c>
      <c r="U335" s="79" t="s">
        <v>1517</v>
      </c>
      <c r="V335" s="30">
        <f>VLOOKUP(S335,'Plan de acci�n consolidado 2025'!$G$4:$R$484,12,0)</f>
        <v>80</v>
      </c>
      <c r="W335" s="145">
        <f t="shared" si="64"/>
        <v>0.97560975609756095</v>
      </c>
      <c r="X335" s="30">
        <f>VLOOKUP(S335,'Plan de acci�n consolidado 2025'!$G$4:$AC$462,23,0)</f>
        <v>100</v>
      </c>
      <c r="Y335" s="30">
        <f t="shared" si="62"/>
        <v>0.97560975609756095</v>
      </c>
    </row>
    <row r="336" spans="1:25" x14ac:dyDescent="0.25">
      <c r="A336" s="78" t="s">
        <v>1111</v>
      </c>
      <c r="B336" s="78" t="s">
        <v>460</v>
      </c>
      <c r="C336" s="79" t="s">
        <v>1527</v>
      </c>
      <c r="D336" s="79" t="s">
        <v>1526</v>
      </c>
      <c r="E336" s="79" t="s">
        <v>747</v>
      </c>
      <c r="F336" s="79" t="s">
        <v>12</v>
      </c>
      <c r="G336" s="79" t="s">
        <v>19</v>
      </c>
      <c r="H336" s="79" t="s">
        <v>199</v>
      </c>
      <c r="I336" s="79">
        <v>4</v>
      </c>
      <c r="J336" s="79" t="s">
        <v>465</v>
      </c>
      <c r="K336" s="159" t="s">
        <v>2757</v>
      </c>
      <c r="L336" s="159" t="s">
        <v>2771</v>
      </c>
      <c r="M336" s="79" t="s">
        <v>1113</v>
      </c>
      <c r="N336" s="79" t="s">
        <v>1390</v>
      </c>
      <c r="O336" s="79" t="s">
        <v>1391</v>
      </c>
      <c r="P336" s="79" t="s">
        <v>1738</v>
      </c>
      <c r="Q336" s="79" t="s">
        <v>1487</v>
      </c>
      <c r="R336" s="30" t="s">
        <v>1104</v>
      </c>
      <c r="S336" s="78" t="s">
        <v>1111</v>
      </c>
      <c r="T336" s="78" t="s">
        <v>460</v>
      </c>
      <c r="U336" s="79" t="s">
        <v>1527</v>
      </c>
      <c r="V336" s="30">
        <f>VLOOKUP(S336,'Plan de acci�n consolidado 2025'!$G$4:$R$462,12,0)</f>
        <v>20</v>
      </c>
      <c r="W336" s="30">
        <f>+(V336*100)/($V$150+$V$168+$V$174+$V$177+$V$183+$V$190+$V$199+$V$336+$V$342+$V$430+$V$463)</f>
        <v>10.526315789473685</v>
      </c>
      <c r="X336" s="30">
        <f>VLOOKUP(S336,'Plan de acci�n consolidado 2025'!$G$4:$AC$462,23,0)</f>
        <v>100</v>
      </c>
      <c r="Y336" s="30">
        <f t="shared" si="62"/>
        <v>10.526315789473685</v>
      </c>
    </row>
    <row r="337" spans="1:25" x14ac:dyDescent="0.25">
      <c r="A337" s="78" t="s">
        <v>1114</v>
      </c>
      <c r="B337" s="78" t="s">
        <v>467</v>
      </c>
      <c r="C337" s="79" t="s">
        <v>1527</v>
      </c>
      <c r="D337" s="79" t="s">
        <v>1526</v>
      </c>
      <c r="E337" s="79" t="s">
        <v>747</v>
      </c>
      <c r="F337" s="79"/>
      <c r="G337" s="79" t="s">
        <v>19</v>
      </c>
      <c r="H337" s="79" t="s">
        <v>200</v>
      </c>
      <c r="I337" s="79">
        <v>4</v>
      </c>
      <c r="J337" s="79" t="s">
        <v>465</v>
      </c>
      <c r="K337" s="159" t="s">
        <v>2757</v>
      </c>
      <c r="L337" s="159" t="s">
        <v>2761</v>
      </c>
      <c r="M337" s="79" t="s">
        <v>1104</v>
      </c>
      <c r="N337" s="79"/>
      <c r="O337" s="79"/>
      <c r="P337" s="79"/>
      <c r="Q337" s="79"/>
      <c r="R337" s="30" t="s">
        <v>1104</v>
      </c>
      <c r="S337" s="78" t="s">
        <v>1114</v>
      </c>
      <c r="T337" s="78" t="s">
        <v>467</v>
      </c>
      <c r="U337" s="79" t="s">
        <v>1527</v>
      </c>
      <c r="V337" s="30">
        <f>VLOOKUP(S337,'Plan de acci�n consolidado 2025'!$G$4:$R$462,12,0)</f>
        <v>50</v>
      </c>
      <c r="W337" s="30">
        <f>+(V337*100)/($V$151+$V$153+$V$154+$V$155+$V$169+$V$170+$V$171+$V$172+$V$173+$V$175+$V$176+$V$178+$V$179+$V$180+$V$181+$V$182+$V$184+$V$185+$V$186+$V$187+$V$188+$V$189+$V$191+$V$192+$V$193+$V$194+$V$200+$V$201+$V$337+$V$339+$V$341+$V$343+$V$344+$V$431+$V$432+$V$433+$V$434+$V$464+$V$465)</f>
        <v>4.5454545454545459</v>
      </c>
      <c r="X337" s="30">
        <f>VLOOKUP(S337,'Plan de acci�n consolidado 2025'!$G$4:$AC$462,23,0)</f>
        <v>100</v>
      </c>
      <c r="Y337" s="30">
        <f t="shared" si="62"/>
        <v>4.5454545454545459</v>
      </c>
    </row>
    <row r="338" spans="1:25" x14ac:dyDescent="0.25">
      <c r="A338" s="78" t="s">
        <v>1116</v>
      </c>
      <c r="B338" s="78" t="s">
        <v>1847</v>
      </c>
      <c r="C338" s="79" t="s">
        <v>1527</v>
      </c>
      <c r="D338" s="79" t="s">
        <v>1526</v>
      </c>
      <c r="E338" s="79" t="s">
        <v>747</v>
      </c>
      <c r="F338" s="79"/>
      <c r="G338" s="79" t="s">
        <v>19</v>
      </c>
      <c r="H338" s="79" t="s">
        <v>1117</v>
      </c>
      <c r="I338" s="79">
        <v>4</v>
      </c>
      <c r="J338" s="79" t="s">
        <v>465</v>
      </c>
      <c r="K338" s="159" t="s">
        <v>2848</v>
      </c>
      <c r="L338" s="159" t="s">
        <v>2761</v>
      </c>
      <c r="M338" s="79" t="s">
        <v>999</v>
      </c>
      <c r="N338" s="79"/>
      <c r="O338" s="79"/>
      <c r="P338" s="79"/>
      <c r="Q338" s="79"/>
      <c r="R338" s="30" t="s">
        <v>1104</v>
      </c>
      <c r="S338" s="78" t="s">
        <v>1116</v>
      </c>
      <c r="T338" s="78" t="s">
        <v>1847</v>
      </c>
      <c r="U338" s="79" t="s">
        <v>1527</v>
      </c>
      <c r="V338" s="30">
        <f>VLOOKUP(S338,'Plan de acci�n consolidado 2025'!$G$4:$R$462,12,0)</f>
        <v>0</v>
      </c>
      <c r="W338" s="30">
        <f t="shared" ref="W338" si="65">+(V338*100)/1100</f>
        <v>0</v>
      </c>
      <c r="X338" s="30">
        <f>VLOOKUP(S338,'Plan de acci�n consolidado 2025'!$G$4:$AC$462,23,0)</f>
        <v>100</v>
      </c>
      <c r="Y338" s="30">
        <f t="shared" si="62"/>
        <v>0</v>
      </c>
    </row>
    <row r="339" spans="1:25" x14ac:dyDescent="0.25">
      <c r="A339" s="78" t="s">
        <v>1119</v>
      </c>
      <c r="B339" s="78" t="s">
        <v>467</v>
      </c>
      <c r="C339" s="79" t="s">
        <v>1527</v>
      </c>
      <c r="D339" s="79" t="s">
        <v>1526</v>
      </c>
      <c r="E339" s="79" t="s">
        <v>747</v>
      </c>
      <c r="F339" s="79"/>
      <c r="G339" s="79" t="s">
        <v>19</v>
      </c>
      <c r="H339" s="79" t="s">
        <v>201</v>
      </c>
      <c r="I339" s="79">
        <v>4</v>
      </c>
      <c r="J339" s="79" t="s">
        <v>465</v>
      </c>
      <c r="K339" s="159" t="s">
        <v>2803</v>
      </c>
      <c r="L339" s="159" t="s">
        <v>2802</v>
      </c>
      <c r="M339" s="79" t="s">
        <v>1104</v>
      </c>
      <c r="N339" s="79"/>
      <c r="O339" s="79"/>
      <c r="P339" s="79"/>
      <c r="Q339" s="79"/>
      <c r="R339" s="30" t="s">
        <v>1104</v>
      </c>
      <c r="S339" s="78" t="s">
        <v>1119</v>
      </c>
      <c r="T339" s="78" t="s">
        <v>467</v>
      </c>
      <c r="U339" s="79" t="s">
        <v>1527</v>
      </c>
      <c r="V339" s="30">
        <f>VLOOKUP(S339,'Plan de acci�n consolidado 2025'!$G$4:$R$462,12,0)</f>
        <v>30</v>
      </c>
      <c r="W339" s="30">
        <f>+(V339*100)/($V$151+$V$153+$V$154+$V$155+$V$169+$V$170+$V$171+$V$172+$V$173+$V$175+$V$176+$V$178+$V$179+$V$180+$V$181+$V$182+$V$184+$V$185+$V$186+$V$187+$V$188+$V$189+$V$191+$V$192+$V$193+$V$194+$V$200+$V$201+$V$337+$V$339+$V$341+$V$343+$V$344+$V$431+$V$432+$V$433+$V$434+$V$464+$V$465)</f>
        <v>2.7272727272727271</v>
      </c>
      <c r="X339" s="30">
        <f>VLOOKUP(S339,'Plan de acci�n consolidado 2025'!$G$4:$AC$462,23,0)</f>
        <v>100</v>
      </c>
      <c r="Y339" s="30">
        <f t="shared" si="62"/>
        <v>2.7272727272727271</v>
      </c>
    </row>
    <row r="340" spans="1:25" x14ac:dyDescent="0.25">
      <c r="A340" s="78" t="s">
        <v>1121</v>
      </c>
      <c r="B340" s="78" t="s">
        <v>1847</v>
      </c>
      <c r="C340" s="79" t="s">
        <v>1527</v>
      </c>
      <c r="D340" s="79" t="s">
        <v>1526</v>
      </c>
      <c r="E340" s="79" t="s">
        <v>747</v>
      </c>
      <c r="F340" s="79"/>
      <c r="G340" s="79" t="s">
        <v>19</v>
      </c>
      <c r="H340" s="79" t="s">
        <v>202</v>
      </c>
      <c r="I340" s="79">
        <v>4</v>
      </c>
      <c r="J340" s="79" t="s">
        <v>465</v>
      </c>
      <c r="K340" s="159" t="s">
        <v>2841</v>
      </c>
      <c r="L340" s="159" t="s">
        <v>2789</v>
      </c>
      <c r="M340" s="79" t="s">
        <v>586</v>
      </c>
      <c r="N340" s="79"/>
      <c r="O340" s="79"/>
      <c r="P340" s="79"/>
      <c r="Q340" s="79"/>
      <c r="R340" s="30" t="s">
        <v>1104</v>
      </c>
      <c r="S340" s="78" t="s">
        <v>1121</v>
      </c>
      <c r="T340" s="78" t="s">
        <v>1847</v>
      </c>
      <c r="U340" s="79" t="s">
        <v>1527</v>
      </c>
      <c r="V340" s="30">
        <f>VLOOKUP(S340,'Plan de acci�n consolidado 2025'!$G$4:$R$462,12,0)</f>
        <v>0</v>
      </c>
      <c r="W340" s="30">
        <f>+V340</f>
        <v>0</v>
      </c>
      <c r="X340" s="30">
        <f>VLOOKUP(S340,'Plan de acci�n consolidado 2025'!$G$4:$AC$462,23,0)</f>
        <v>100</v>
      </c>
      <c r="Y340" s="30">
        <f t="shared" si="62"/>
        <v>0</v>
      </c>
    </row>
    <row r="341" spans="1:25" x14ac:dyDescent="0.25">
      <c r="A341" s="78" t="s">
        <v>1123</v>
      </c>
      <c r="B341" s="78" t="s">
        <v>467</v>
      </c>
      <c r="C341" s="79" t="s">
        <v>1527</v>
      </c>
      <c r="D341" s="79" t="s">
        <v>1526</v>
      </c>
      <c r="E341" s="79" t="s">
        <v>747</v>
      </c>
      <c r="F341" s="79"/>
      <c r="G341" s="79" t="s">
        <v>19</v>
      </c>
      <c r="H341" s="79" t="s">
        <v>203</v>
      </c>
      <c r="I341" s="79">
        <v>4</v>
      </c>
      <c r="J341" s="79" t="s">
        <v>465</v>
      </c>
      <c r="K341" s="159" t="s">
        <v>2791</v>
      </c>
      <c r="L341" s="159" t="s">
        <v>2771</v>
      </c>
      <c r="M341" s="79" t="s">
        <v>1104</v>
      </c>
      <c r="N341" s="79"/>
      <c r="O341" s="79"/>
      <c r="P341" s="79"/>
      <c r="Q341" s="79"/>
      <c r="R341" s="30" t="s">
        <v>1104</v>
      </c>
      <c r="S341" s="78" t="s">
        <v>1123</v>
      </c>
      <c r="T341" s="78" t="s">
        <v>467</v>
      </c>
      <c r="U341" s="79" t="s">
        <v>1527</v>
      </c>
      <c r="V341" s="30">
        <f>VLOOKUP(S341,'Plan de acci�n consolidado 2025'!$G$4:$R$462,12,0)</f>
        <v>20</v>
      </c>
      <c r="W341" s="30">
        <f>+(V341*100)/($V$151+$V$153+$V$154+$V$155+$V$169+$V$170+$V$171+$V$172+$V$173+$V$175+$V$176+$V$178+$V$179+$V$180+$V$181+$V$182+$V$184+$V$185+$V$186+$V$187+$V$188+$V$189+$V$191+$V$192+$V$193+$V$194+$V$200+$V$201+$V$337+$V$339+$V$341+$V$343+$V$344+$V$431+$V$432+$V$433+$V$434+$V$464+$V$465)</f>
        <v>1.8181818181818181</v>
      </c>
      <c r="X341" s="30">
        <f>VLOOKUP(S341,'Plan de acci�n consolidado 2025'!$G$4:$AC$462,23,0)</f>
        <v>100</v>
      </c>
      <c r="Y341" s="30">
        <f t="shared" si="62"/>
        <v>1.8181818181818181</v>
      </c>
    </row>
    <row r="342" spans="1:25" x14ac:dyDescent="0.25">
      <c r="A342" s="78" t="s">
        <v>1125</v>
      </c>
      <c r="B342" s="78" t="s">
        <v>460</v>
      </c>
      <c r="C342" s="79" t="s">
        <v>1527</v>
      </c>
      <c r="D342" s="79" t="s">
        <v>1526</v>
      </c>
      <c r="E342" s="79" t="s">
        <v>747</v>
      </c>
      <c r="F342" s="79" t="s">
        <v>12</v>
      </c>
      <c r="G342" s="79" t="s">
        <v>19</v>
      </c>
      <c r="H342" s="79" t="s">
        <v>342</v>
      </c>
      <c r="I342" s="79">
        <v>5</v>
      </c>
      <c r="J342" s="79" t="s">
        <v>465</v>
      </c>
      <c r="K342" s="159" t="s">
        <v>2757</v>
      </c>
      <c r="L342" s="159" t="s">
        <v>2765</v>
      </c>
      <c r="M342" s="79" t="s">
        <v>1104</v>
      </c>
      <c r="N342" s="79" t="s">
        <v>1390</v>
      </c>
      <c r="O342" s="79" t="s">
        <v>1391</v>
      </c>
      <c r="P342" s="79" t="s">
        <v>1558</v>
      </c>
      <c r="Q342" s="79" t="s">
        <v>1487</v>
      </c>
      <c r="R342" s="30" t="s">
        <v>1104</v>
      </c>
      <c r="S342" s="78" t="s">
        <v>1125</v>
      </c>
      <c r="T342" s="78" t="s">
        <v>460</v>
      </c>
      <c r="U342" s="79" t="s">
        <v>1527</v>
      </c>
      <c r="V342" s="30">
        <f>VLOOKUP(S342,'Plan de acci�n consolidado 2025'!$G$4:$R$462,12,0)</f>
        <v>15</v>
      </c>
      <c r="W342" s="30">
        <f>+(V342*100)/($V$150+$V$168+$V$174+$V$177+$V$183+$V$190+$V$199+$V$336+$V$342+$V$430+$V$463)</f>
        <v>7.8947368421052628</v>
      </c>
      <c r="X342" s="30">
        <f>VLOOKUP(S342,'Plan de acci�n consolidado 2025'!$G$4:$AC$462,23,0)</f>
        <v>100</v>
      </c>
      <c r="Y342" s="30">
        <f t="shared" si="62"/>
        <v>7.8947368421052628</v>
      </c>
    </row>
    <row r="343" spans="1:25" x14ac:dyDescent="0.25">
      <c r="A343" s="78" t="s">
        <v>1127</v>
      </c>
      <c r="B343" s="78" t="s">
        <v>467</v>
      </c>
      <c r="C343" s="79" t="s">
        <v>1527</v>
      </c>
      <c r="D343" s="79" t="s">
        <v>1526</v>
      </c>
      <c r="E343" s="79" t="s">
        <v>747</v>
      </c>
      <c r="F343" s="79"/>
      <c r="G343" s="79" t="s">
        <v>19</v>
      </c>
      <c r="H343" s="79" t="s">
        <v>343</v>
      </c>
      <c r="I343" s="79">
        <v>5</v>
      </c>
      <c r="J343" s="79" t="s">
        <v>465</v>
      </c>
      <c r="K343" s="159" t="s">
        <v>2757</v>
      </c>
      <c r="L343" s="159" t="s">
        <v>2756</v>
      </c>
      <c r="M343" s="79" t="s">
        <v>1104</v>
      </c>
      <c r="N343" s="79"/>
      <c r="O343" s="79"/>
      <c r="P343" s="79"/>
      <c r="Q343" s="79"/>
      <c r="R343" s="30" t="s">
        <v>1104</v>
      </c>
      <c r="S343" s="78" t="s">
        <v>1127</v>
      </c>
      <c r="T343" s="78" t="s">
        <v>467</v>
      </c>
      <c r="U343" s="79" t="s">
        <v>1527</v>
      </c>
      <c r="V343" s="30">
        <f>VLOOKUP(S343,'Plan de acci�n consolidado 2025'!$G$4:$R$462,12,0)</f>
        <v>20</v>
      </c>
      <c r="W343" s="30">
        <f>+(V343*100)/($V$151+$V$153+$V$154+$V$155+$V$169+$V$170+$V$171+$V$172+$V$173+$V$175+$V$176+$V$178+$V$179+$V$180+$V$181+$V$182+$V$184+$V$185+$V$186+$V$187+$V$188+$V$189+$V$191+$V$192+$V$193+$V$194+$V$200+$V$201+$V$337+$V$339+$V$341+$V$343+$V$344+$V$431+$V$432+$V$433+$V$434+$V$464+$V$465)</f>
        <v>1.8181818181818181</v>
      </c>
      <c r="X343" s="30">
        <f>VLOOKUP(S343,'Plan de acci�n consolidado 2025'!$G$4:$AC$462,23,0)</f>
        <v>100</v>
      </c>
      <c r="Y343" s="30">
        <f t="shared" si="62"/>
        <v>1.8181818181818181</v>
      </c>
    </row>
    <row r="344" spans="1:25" x14ac:dyDescent="0.25">
      <c r="A344" s="78" t="s">
        <v>1129</v>
      </c>
      <c r="B344" s="78" t="s">
        <v>467</v>
      </c>
      <c r="C344" s="79" t="s">
        <v>1527</v>
      </c>
      <c r="D344" s="79" t="s">
        <v>1526</v>
      </c>
      <c r="E344" s="79" t="s">
        <v>747</v>
      </c>
      <c r="F344" s="79"/>
      <c r="G344" s="79" t="s">
        <v>19</v>
      </c>
      <c r="H344" s="79" t="s">
        <v>344</v>
      </c>
      <c r="I344" s="79">
        <v>5</v>
      </c>
      <c r="J344" s="79" t="s">
        <v>465</v>
      </c>
      <c r="K344" s="159" t="s">
        <v>2766</v>
      </c>
      <c r="L344" s="159" t="s">
        <v>2765</v>
      </c>
      <c r="M344" s="79" t="s">
        <v>1104</v>
      </c>
      <c r="N344" s="79"/>
      <c r="O344" s="79"/>
      <c r="P344" s="79"/>
      <c r="Q344" s="79"/>
      <c r="R344" s="30" t="s">
        <v>1104</v>
      </c>
      <c r="S344" s="78" t="s">
        <v>1129</v>
      </c>
      <c r="T344" s="78" t="s">
        <v>467</v>
      </c>
      <c r="U344" s="79" t="s">
        <v>1527</v>
      </c>
      <c r="V344" s="30">
        <f>VLOOKUP(S344,'Plan de acci�n consolidado 2025'!$G$4:$R$462,12,0)</f>
        <v>80</v>
      </c>
      <c r="W344" s="30">
        <f>+(V344*100)/($V$151+$V$153+$V$154+$V$155+$V$169+$V$170+$V$171+$V$172+$V$173+$V$175+$V$176+$V$178+$V$179+$V$180+$V$181+$V$182+$V$184+$V$185+$V$186+$V$187+$V$188+$V$189+$V$191+$V$192+$V$193+$V$194+$V$200+$V$201+$V$337+$V$339+$V$341+$V$343+$V$344+$V$431+$V$432+$V$433+$V$434+$V$464+$V$465)</f>
        <v>7.2727272727272725</v>
      </c>
      <c r="X344" s="30">
        <f>VLOOKUP(S344,'Plan de acci�n consolidado 2025'!$G$4:$AC$462,23,0)</f>
        <v>100</v>
      </c>
      <c r="Y344" s="30">
        <f t="shared" si="62"/>
        <v>7.2727272727272725</v>
      </c>
    </row>
    <row r="345" spans="1:25" x14ac:dyDescent="0.25">
      <c r="A345" s="78" t="s">
        <v>1131</v>
      </c>
      <c r="B345" s="78" t="s">
        <v>460</v>
      </c>
      <c r="C345" s="79" t="s">
        <v>1517</v>
      </c>
      <c r="D345" s="79" t="s">
        <v>1528</v>
      </c>
      <c r="E345" s="79" t="s">
        <v>1437</v>
      </c>
      <c r="F345" s="79" t="s">
        <v>13</v>
      </c>
      <c r="G345" s="79" t="s">
        <v>19</v>
      </c>
      <c r="H345" s="79" t="s">
        <v>165</v>
      </c>
      <c r="I345" s="79">
        <v>1</v>
      </c>
      <c r="J345" s="79" t="s">
        <v>465</v>
      </c>
      <c r="K345" s="159" t="s">
        <v>2757</v>
      </c>
      <c r="L345" s="159" t="s">
        <v>2755</v>
      </c>
      <c r="M345" s="79" t="s">
        <v>1104</v>
      </c>
      <c r="N345" s="79" t="s">
        <v>1397</v>
      </c>
      <c r="O345" s="79" t="s">
        <v>1436</v>
      </c>
      <c r="P345" s="79" t="s">
        <v>1739</v>
      </c>
      <c r="Q345" s="79" t="s">
        <v>1490</v>
      </c>
      <c r="R345" s="30" t="s">
        <v>1104</v>
      </c>
      <c r="S345" s="78" t="s">
        <v>1131</v>
      </c>
      <c r="T345" s="78" t="s">
        <v>460</v>
      </c>
      <c r="U345" s="79" t="s">
        <v>1517</v>
      </c>
      <c r="V345" s="30">
        <f>VLOOKUP(S345,'Plan de acci�n consolidado 2025'!$G$4:$R$484,12,0)</f>
        <v>15</v>
      </c>
      <c r="W345" s="143">
        <f>(V345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0.67264573991031396</v>
      </c>
      <c r="X345" s="30">
        <f>VLOOKUP(S345,'Plan de acci�n consolidado 2025'!$G$4:$AC$462,23,0)</f>
        <v>100</v>
      </c>
      <c r="Y345" s="30">
        <f t="shared" si="62"/>
        <v>0.67264573991031396</v>
      </c>
    </row>
    <row r="346" spans="1:25" x14ac:dyDescent="0.25">
      <c r="A346" s="78" t="s">
        <v>1133</v>
      </c>
      <c r="B346" s="78" t="s">
        <v>467</v>
      </c>
      <c r="C346" s="79" t="s">
        <v>1517</v>
      </c>
      <c r="D346" s="79" t="s">
        <v>1528</v>
      </c>
      <c r="E346" s="79" t="s">
        <v>1437</v>
      </c>
      <c r="F346" s="79"/>
      <c r="G346" s="79" t="s">
        <v>19</v>
      </c>
      <c r="H346" s="79" t="s">
        <v>166</v>
      </c>
      <c r="I346" s="79">
        <v>6</v>
      </c>
      <c r="J346" s="79" t="s">
        <v>465</v>
      </c>
      <c r="K346" s="159" t="s">
        <v>2757</v>
      </c>
      <c r="L346" s="159" t="s">
        <v>2771</v>
      </c>
      <c r="M346" s="79" t="s">
        <v>1104</v>
      </c>
      <c r="N346" s="79"/>
      <c r="O346" s="79"/>
      <c r="P346" s="79"/>
      <c r="Q346" s="79"/>
      <c r="R346" s="30" t="s">
        <v>1104</v>
      </c>
      <c r="S346" s="78" t="s">
        <v>1133</v>
      </c>
      <c r="T346" s="78" t="s">
        <v>467</v>
      </c>
      <c r="U346" s="79" t="s">
        <v>1517</v>
      </c>
      <c r="V346" s="30">
        <f>VLOOKUP(S346,'Plan de acci�n consolidado 2025'!$G$4:$R$484,12,0)</f>
        <v>20</v>
      </c>
      <c r="W346" s="145">
        <f t="shared" ref="W346:W347" si="66">+(V346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0.24390243902439024</v>
      </c>
      <c r="X346" s="30">
        <f>VLOOKUP(S346,'Plan de acci�n consolidado 2025'!$G$4:$AC$462,23,0)</f>
        <v>100</v>
      </c>
      <c r="Y346" s="30">
        <f t="shared" si="62"/>
        <v>0.24390243902439024</v>
      </c>
    </row>
    <row r="347" spans="1:25" x14ac:dyDescent="0.25">
      <c r="A347" s="78" t="s">
        <v>1135</v>
      </c>
      <c r="B347" s="78" t="s">
        <v>467</v>
      </c>
      <c r="C347" s="79" t="s">
        <v>1517</v>
      </c>
      <c r="D347" s="79" t="s">
        <v>1528</v>
      </c>
      <c r="E347" s="79" t="s">
        <v>1437</v>
      </c>
      <c r="F347" s="79"/>
      <c r="G347" s="79" t="s">
        <v>19</v>
      </c>
      <c r="H347" s="79" t="s">
        <v>167</v>
      </c>
      <c r="I347" s="79">
        <v>1</v>
      </c>
      <c r="J347" s="79" t="s">
        <v>465</v>
      </c>
      <c r="K347" s="159" t="s">
        <v>2803</v>
      </c>
      <c r="L347" s="159" t="s">
        <v>2755</v>
      </c>
      <c r="M347" s="79" t="s">
        <v>1104</v>
      </c>
      <c r="N347" s="79"/>
      <c r="O347" s="79"/>
      <c r="P347" s="79"/>
      <c r="Q347" s="79"/>
      <c r="R347" s="30" t="s">
        <v>1104</v>
      </c>
      <c r="S347" s="78" t="s">
        <v>1135</v>
      </c>
      <c r="T347" s="78" t="s">
        <v>467</v>
      </c>
      <c r="U347" s="79" t="s">
        <v>1517</v>
      </c>
      <c r="V347" s="30">
        <f>VLOOKUP(S347,'Plan de acci�n consolidado 2025'!$G$4:$R$484,12,0)</f>
        <v>80</v>
      </c>
      <c r="W347" s="145">
        <f t="shared" si="66"/>
        <v>0.97560975609756095</v>
      </c>
      <c r="X347" s="30">
        <f>VLOOKUP(S347,'Plan de acci�n consolidado 2025'!$G$4:$AC$462,23,0)</f>
        <v>100</v>
      </c>
      <c r="Y347" s="30">
        <f t="shared" si="62"/>
        <v>0.97560975609756095</v>
      </c>
    </row>
    <row r="348" spans="1:25" x14ac:dyDescent="0.25">
      <c r="A348" s="78" t="s">
        <v>1136</v>
      </c>
      <c r="B348" s="78" t="s">
        <v>460</v>
      </c>
      <c r="C348" s="79" t="s">
        <v>1517</v>
      </c>
      <c r="D348" s="79" t="s">
        <v>1521</v>
      </c>
      <c r="E348" s="79" t="s">
        <v>614</v>
      </c>
      <c r="F348" s="79" t="s">
        <v>10</v>
      </c>
      <c r="G348" s="79" t="s">
        <v>19</v>
      </c>
      <c r="H348" s="79" t="s">
        <v>345</v>
      </c>
      <c r="I348" s="79">
        <v>1</v>
      </c>
      <c r="J348" s="79" t="s">
        <v>465</v>
      </c>
      <c r="K348" s="159" t="s">
        <v>2773</v>
      </c>
      <c r="L348" s="159" t="s">
        <v>2765</v>
      </c>
      <c r="M348" s="79" t="s">
        <v>1104</v>
      </c>
      <c r="N348" s="79" t="s">
        <v>1394</v>
      </c>
      <c r="O348" s="79" t="s">
        <v>1395</v>
      </c>
      <c r="P348" s="79" t="s">
        <v>1559</v>
      </c>
      <c r="Q348" s="79" t="s">
        <v>1735</v>
      </c>
      <c r="R348" s="30" t="s">
        <v>1104</v>
      </c>
      <c r="S348" s="78" t="s">
        <v>1136</v>
      </c>
      <c r="T348" s="78" t="s">
        <v>460</v>
      </c>
      <c r="U348" s="79" t="s">
        <v>1517</v>
      </c>
      <c r="V348" s="30">
        <f>VLOOKUP(S348,'Plan de acci�n consolidado 2025'!$G$4:$R$484,12,0)</f>
        <v>15</v>
      </c>
      <c r="W348" s="143">
        <f>(V348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0.67264573991031396</v>
      </c>
      <c r="X348" s="30">
        <f>VLOOKUP(S348,'Plan de acci�n consolidado 2025'!$G$4:$AC$462,23,0)</f>
        <v>100</v>
      </c>
      <c r="Y348" s="30">
        <f t="shared" si="62"/>
        <v>0.67264573991031396</v>
      </c>
    </row>
    <row r="349" spans="1:25" x14ac:dyDescent="0.25">
      <c r="A349" s="78" t="s">
        <v>1138</v>
      </c>
      <c r="B349" s="78" t="s">
        <v>467</v>
      </c>
      <c r="C349" s="79" t="s">
        <v>1517</v>
      </c>
      <c r="D349" s="79" t="s">
        <v>1521</v>
      </c>
      <c r="E349" s="79" t="s">
        <v>614</v>
      </c>
      <c r="F349" s="79"/>
      <c r="G349" s="79" t="s">
        <v>19</v>
      </c>
      <c r="H349" s="79" t="s">
        <v>346</v>
      </c>
      <c r="I349" s="79">
        <v>1</v>
      </c>
      <c r="J349" s="79" t="s">
        <v>465</v>
      </c>
      <c r="K349" s="159" t="s">
        <v>2773</v>
      </c>
      <c r="L349" s="159" t="s">
        <v>2778</v>
      </c>
      <c r="M349" s="79" t="s">
        <v>1104</v>
      </c>
      <c r="N349" s="79"/>
      <c r="O349" s="79"/>
      <c r="P349" s="79"/>
      <c r="Q349" s="79"/>
      <c r="R349" s="30" t="s">
        <v>1104</v>
      </c>
      <c r="S349" s="78" t="s">
        <v>1138</v>
      </c>
      <c r="T349" s="78" t="s">
        <v>467</v>
      </c>
      <c r="U349" s="79" t="s">
        <v>1517</v>
      </c>
      <c r="V349" s="30">
        <f>VLOOKUP(S349,'Plan de acci�n consolidado 2025'!$G$4:$R$484,12,0)</f>
        <v>20</v>
      </c>
      <c r="W349" s="145">
        <f t="shared" ref="W349:W350" si="67">+(V349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0.24390243902439024</v>
      </c>
      <c r="X349" s="30">
        <f>VLOOKUP(S349,'Plan de acci�n consolidado 2025'!$G$4:$AC$462,23,0)</f>
        <v>100</v>
      </c>
      <c r="Y349" s="30">
        <f t="shared" si="62"/>
        <v>0.24390243902439024</v>
      </c>
    </row>
    <row r="350" spans="1:25" x14ac:dyDescent="0.25">
      <c r="A350" s="78" t="s">
        <v>1140</v>
      </c>
      <c r="B350" s="78" t="s">
        <v>467</v>
      </c>
      <c r="C350" s="79" t="s">
        <v>1517</v>
      </c>
      <c r="D350" s="79" t="s">
        <v>1521</v>
      </c>
      <c r="E350" s="79" t="s">
        <v>614</v>
      </c>
      <c r="F350" s="79"/>
      <c r="G350" s="79" t="s">
        <v>19</v>
      </c>
      <c r="H350" s="79" t="s">
        <v>347</v>
      </c>
      <c r="I350" s="79">
        <v>1</v>
      </c>
      <c r="J350" s="79" t="s">
        <v>465</v>
      </c>
      <c r="K350" s="159" t="s">
        <v>2772</v>
      </c>
      <c r="L350" s="159" t="s">
        <v>2765</v>
      </c>
      <c r="M350" s="79" t="s">
        <v>1104</v>
      </c>
      <c r="N350" s="79"/>
      <c r="O350" s="79"/>
      <c r="P350" s="79"/>
      <c r="Q350" s="79"/>
      <c r="R350" s="30" t="s">
        <v>1104</v>
      </c>
      <c r="S350" s="78" t="s">
        <v>1140</v>
      </c>
      <c r="T350" s="78" t="s">
        <v>467</v>
      </c>
      <c r="U350" s="79" t="s">
        <v>1517</v>
      </c>
      <c r="V350" s="30">
        <f>VLOOKUP(S350,'Plan de acci�n consolidado 2025'!$G$4:$R$484,12,0)</f>
        <v>80</v>
      </c>
      <c r="W350" s="145">
        <f t="shared" si="67"/>
        <v>0.97560975609756095</v>
      </c>
      <c r="X350" s="30">
        <f>VLOOKUP(S350,'Plan de acci�n consolidado 2025'!$G$4:$AC$462,23,0)</f>
        <v>100</v>
      </c>
      <c r="Y350" s="30">
        <f t="shared" si="62"/>
        <v>0.97560975609756095</v>
      </c>
    </row>
    <row r="351" spans="1:25" x14ac:dyDescent="0.25">
      <c r="A351" s="78" t="s">
        <v>1142</v>
      </c>
      <c r="B351" s="78" t="s">
        <v>460</v>
      </c>
      <c r="C351" s="79" t="s">
        <v>1517</v>
      </c>
      <c r="D351" s="79" t="s">
        <v>1519</v>
      </c>
      <c r="E351" s="79" t="s">
        <v>574</v>
      </c>
      <c r="F351" s="79" t="s">
        <v>9</v>
      </c>
      <c r="G351" s="79" t="s">
        <v>19</v>
      </c>
      <c r="H351" s="79" t="s">
        <v>168</v>
      </c>
      <c r="I351" s="79">
        <v>1</v>
      </c>
      <c r="J351" s="79" t="s">
        <v>465</v>
      </c>
      <c r="K351" s="159" t="s">
        <v>2773</v>
      </c>
      <c r="L351" s="159" t="s">
        <v>2765</v>
      </c>
      <c r="M351" s="79" t="s">
        <v>1104</v>
      </c>
      <c r="N351" s="79" t="s">
        <v>1396</v>
      </c>
      <c r="O351" s="79" t="s">
        <v>1434</v>
      </c>
      <c r="P351" s="79">
        <v>0</v>
      </c>
      <c r="Q351" s="79" t="s">
        <v>1487</v>
      </c>
      <c r="R351" s="30" t="s">
        <v>1104</v>
      </c>
      <c r="S351" s="78" t="s">
        <v>1142</v>
      </c>
      <c r="T351" s="78" t="s">
        <v>460</v>
      </c>
      <c r="U351" s="79" t="s">
        <v>1517</v>
      </c>
      <c r="V351" s="30">
        <f>VLOOKUP(S351,'Plan de acci�n consolidado 2025'!$G$4:$R$484,12,0)</f>
        <v>15</v>
      </c>
      <c r="W351" s="143">
        <f>(V351*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0.67264573991031396</v>
      </c>
      <c r="X351" s="30">
        <f>VLOOKUP(S351,'Plan de acci�n consolidado 2025'!$G$4:$AC$462,23,0)</f>
        <v>100</v>
      </c>
      <c r="Y351" s="30">
        <f t="shared" si="62"/>
        <v>0.67264573991031396</v>
      </c>
    </row>
    <row r="352" spans="1:25" x14ac:dyDescent="0.25">
      <c r="A352" s="78" t="s">
        <v>1144</v>
      </c>
      <c r="B352" s="78" t="s">
        <v>467</v>
      </c>
      <c r="C352" s="79" t="s">
        <v>1517</v>
      </c>
      <c r="D352" s="79" t="s">
        <v>1519</v>
      </c>
      <c r="E352" s="79" t="s">
        <v>574</v>
      </c>
      <c r="F352" s="79"/>
      <c r="G352" s="79" t="s">
        <v>19</v>
      </c>
      <c r="H352" s="79" t="s">
        <v>169</v>
      </c>
      <c r="I352" s="79">
        <v>4</v>
      </c>
      <c r="J352" s="79" t="s">
        <v>465</v>
      </c>
      <c r="K352" s="159" t="s">
        <v>2773</v>
      </c>
      <c r="L352" s="159" t="s">
        <v>2778</v>
      </c>
      <c r="M352" s="79" t="s">
        <v>1104</v>
      </c>
      <c r="N352" s="79"/>
      <c r="O352" s="79"/>
      <c r="P352" s="79"/>
      <c r="Q352" s="79"/>
      <c r="R352" s="30" t="s">
        <v>1104</v>
      </c>
      <c r="S352" s="78" t="s">
        <v>1144</v>
      </c>
      <c r="T352" s="78" t="s">
        <v>467</v>
      </c>
      <c r="U352" s="79" t="s">
        <v>1517</v>
      </c>
      <c r="V352" s="30">
        <f>VLOOKUP(S352,'Plan de acci�n consolidado 2025'!$G$4:$R$484,12,0)</f>
        <v>20</v>
      </c>
      <c r="W352" s="145">
        <f t="shared" ref="W352:W354" si="68">+(V352*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0.24390243902439024</v>
      </c>
      <c r="X352" s="30">
        <f>VLOOKUP(S352,'Plan de acci�n consolidado 2025'!$G$4:$AC$462,23,0)</f>
        <v>100</v>
      </c>
      <c r="Y352" s="30">
        <f t="shared" si="62"/>
        <v>0.24390243902439024</v>
      </c>
    </row>
    <row r="353" spans="1:25" x14ac:dyDescent="0.25">
      <c r="A353" s="78" t="s">
        <v>1146</v>
      </c>
      <c r="B353" s="78" t="s">
        <v>467</v>
      </c>
      <c r="C353" s="79" t="s">
        <v>1517</v>
      </c>
      <c r="D353" s="79" t="s">
        <v>1519</v>
      </c>
      <c r="E353" s="79" t="s">
        <v>574</v>
      </c>
      <c r="F353" s="79"/>
      <c r="G353" s="79" t="s">
        <v>19</v>
      </c>
      <c r="H353" s="79" t="s">
        <v>170</v>
      </c>
      <c r="I353" s="79">
        <v>4</v>
      </c>
      <c r="J353" s="79" t="s">
        <v>465</v>
      </c>
      <c r="K353" s="159" t="s">
        <v>2772</v>
      </c>
      <c r="L353" s="159" t="s">
        <v>2827</v>
      </c>
      <c r="M353" s="79" t="s">
        <v>1104</v>
      </c>
      <c r="N353" s="79"/>
      <c r="O353" s="79"/>
      <c r="P353" s="79"/>
      <c r="Q353" s="79"/>
      <c r="R353" s="30" t="s">
        <v>1104</v>
      </c>
      <c r="S353" s="78" t="s">
        <v>1146</v>
      </c>
      <c r="T353" s="78" t="s">
        <v>467</v>
      </c>
      <c r="U353" s="79" t="s">
        <v>1517</v>
      </c>
      <c r="V353" s="30">
        <f>VLOOKUP(S353,'Plan de acci�n consolidado 2025'!$G$4:$R$484,12,0)</f>
        <v>40</v>
      </c>
      <c r="W353" s="145">
        <f t="shared" si="68"/>
        <v>0.48780487804878048</v>
      </c>
      <c r="X353" s="30">
        <f>VLOOKUP(S353,'Plan de acci�n consolidado 2025'!$G$4:$AC$462,23,0)</f>
        <v>100</v>
      </c>
      <c r="Y353" s="30">
        <f t="shared" si="62"/>
        <v>0.48780487804878048</v>
      </c>
    </row>
    <row r="354" spans="1:25" x14ac:dyDescent="0.25">
      <c r="A354" s="78" t="s">
        <v>1148</v>
      </c>
      <c r="B354" s="78" t="s">
        <v>467</v>
      </c>
      <c r="C354" s="79" t="s">
        <v>1517</v>
      </c>
      <c r="D354" s="79" t="s">
        <v>1519</v>
      </c>
      <c r="E354" s="79" t="s">
        <v>574</v>
      </c>
      <c r="F354" s="79"/>
      <c r="G354" s="79" t="s">
        <v>19</v>
      </c>
      <c r="H354" s="79" t="s">
        <v>171</v>
      </c>
      <c r="I354" s="79">
        <v>1</v>
      </c>
      <c r="J354" s="79" t="s">
        <v>465</v>
      </c>
      <c r="K354" s="159" t="s">
        <v>2827</v>
      </c>
      <c r="L354" s="159" t="s">
        <v>2765</v>
      </c>
      <c r="M354" s="79" t="s">
        <v>1104</v>
      </c>
      <c r="N354" s="79"/>
      <c r="O354" s="79"/>
      <c r="P354" s="79"/>
      <c r="Q354" s="79"/>
      <c r="R354" s="30" t="s">
        <v>1104</v>
      </c>
      <c r="S354" s="78" t="s">
        <v>1148</v>
      </c>
      <c r="T354" s="78" t="s">
        <v>467</v>
      </c>
      <c r="U354" s="79" t="s">
        <v>1517</v>
      </c>
      <c r="V354" s="30">
        <f>VLOOKUP(S354,'Plan de acci�n consolidado 2025'!$G$4:$R$484,12,0)</f>
        <v>40</v>
      </c>
      <c r="W354" s="145">
        <f t="shared" si="68"/>
        <v>0.48780487804878048</v>
      </c>
      <c r="X354" s="30">
        <f>VLOOKUP(S354,'Plan de acci�n consolidado 2025'!$G$4:$AC$462,23,0)</f>
        <v>100</v>
      </c>
      <c r="Y354" s="30">
        <f t="shared" si="62"/>
        <v>0.48780487804878048</v>
      </c>
    </row>
    <row r="355" spans="1:25" x14ac:dyDescent="0.25">
      <c r="A355" s="78" t="s">
        <v>1151</v>
      </c>
      <c r="B355" s="78" t="s">
        <v>460</v>
      </c>
      <c r="C355" s="79" t="s">
        <v>1517</v>
      </c>
      <c r="D355" s="79" t="s">
        <v>1521</v>
      </c>
      <c r="E355" s="79" t="s">
        <v>614</v>
      </c>
      <c r="F355" s="79" t="s">
        <v>10</v>
      </c>
      <c r="G355" s="79" t="s">
        <v>22</v>
      </c>
      <c r="H355" s="79" t="s">
        <v>185</v>
      </c>
      <c r="I355" s="79">
        <v>100</v>
      </c>
      <c r="J355" s="79" t="s">
        <v>493</v>
      </c>
      <c r="K355" s="159" t="s">
        <v>2757</v>
      </c>
      <c r="L355" s="159" t="s">
        <v>2755</v>
      </c>
      <c r="M355" s="79" t="s">
        <v>1150</v>
      </c>
      <c r="N355" s="79" t="s">
        <v>1394</v>
      </c>
      <c r="O355" s="79" t="s">
        <v>1395</v>
      </c>
      <c r="P355" s="79">
        <v>0</v>
      </c>
      <c r="Q355" s="79" t="s">
        <v>1733</v>
      </c>
      <c r="R355" s="30" t="s">
        <v>1150</v>
      </c>
      <c r="S355" s="78" t="s">
        <v>1151</v>
      </c>
      <c r="T355" s="78" t="s">
        <v>460</v>
      </c>
      <c r="U355" s="79" t="s">
        <v>1517</v>
      </c>
      <c r="V355" s="30">
        <f>VLOOKUP(S355,'Plan de acci�n consolidado 2025'!$G$4:$R$484,12,0)</f>
        <v>30</v>
      </c>
      <c r="W355" s="143">
        <f>(V355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c r="X355" s="30">
        <f>VLOOKUP(S355,'Plan de acci�n consolidado 2025'!$G$4:$AC$484,23,0)</f>
        <v>83</v>
      </c>
      <c r="Y355" s="30">
        <f t="shared" si="62"/>
        <v>1.1165919282511212</v>
      </c>
    </row>
    <row r="356" spans="1:25" x14ac:dyDescent="0.25">
      <c r="A356" s="78" t="s">
        <v>1153</v>
      </c>
      <c r="B356" s="78" t="s">
        <v>467</v>
      </c>
      <c r="C356" s="79" t="s">
        <v>1517</v>
      </c>
      <c r="D356" s="79" t="s">
        <v>1521</v>
      </c>
      <c r="E356" s="79" t="s">
        <v>614</v>
      </c>
      <c r="F356" s="79"/>
      <c r="G356" s="79" t="s">
        <v>19</v>
      </c>
      <c r="H356" s="79" t="s">
        <v>186</v>
      </c>
      <c r="I356" s="79">
        <v>1</v>
      </c>
      <c r="J356" s="79" t="s">
        <v>465</v>
      </c>
      <c r="K356" s="159" t="s">
        <v>2757</v>
      </c>
      <c r="L356" s="159" t="s">
        <v>2781</v>
      </c>
      <c r="M356" s="79" t="s">
        <v>1150</v>
      </c>
      <c r="N356" s="79"/>
      <c r="O356" s="79"/>
      <c r="P356" s="79"/>
      <c r="Q356" s="79"/>
      <c r="R356" s="30" t="s">
        <v>1150</v>
      </c>
      <c r="S356" s="78" t="s">
        <v>1153</v>
      </c>
      <c r="T356" s="78" t="s">
        <v>467</v>
      </c>
      <c r="U356" s="79" t="s">
        <v>1517</v>
      </c>
      <c r="V356" s="30">
        <f>VLOOKUP(S356,'Plan de acci�n consolidado 2025'!$G$4:$R$484,12,0)</f>
        <v>30</v>
      </c>
      <c r="W356" s="145">
        <f t="shared" ref="W356:W358" si="69">+(V356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0.36585365853658536</v>
      </c>
      <c r="X356" s="30">
        <f>VLOOKUP(S356,'Plan de acci�n consolidado 2025'!$G$4:$AC$484,23,0)</f>
        <v>100</v>
      </c>
      <c r="Y356" s="30">
        <f t="shared" si="62"/>
        <v>0.36585365853658536</v>
      </c>
    </row>
    <row r="357" spans="1:25" x14ac:dyDescent="0.25">
      <c r="A357" s="78" t="s">
        <v>1155</v>
      </c>
      <c r="B357" s="78" t="s">
        <v>467</v>
      </c>
      <c r="C357" s="79" t="s">
        <v>1517</v>
      </c>
      <c r="D357" s="79" t="s">
        <v>1521</v>
      </c>
      <c r="E357" s="79" t="s">
        <v>614</v>
      </c>
      <c r="F357" s="79"/>
      <c r="G357" s="79" t="s">
        <v>19</v>
      </c>
      <c r="H357" s="79" t="s">
        <v>33</v>
      </c>
      <c r="I357" s="79">
        <v>30</v>
      </c>
      <c r="J357" s="79" t="s">
        <v>465</v>
      </c>
      <c r="K357" s="159" t="s">
        <v>2760</v>
      </c>
      <c r="L357" s="159" t="s">
        <v>2870</v>
      </c>
      <c r="M357" s="79" t="s">
        <v>1150</v>
      </c>
      <c r="N357" s="79"/>
      <c r="O357" s="79"/>
      <c r="P357" s="79"/>
      <c r="Q357" s="79"/>
      <c r="R357" s="30" t="s">
        <v>1150</v>
      </c>
      <c r="S357" s="78" t="s">
        <v>1155</v>
      </c>
      <c r="T357" s="78" t="s">
        <v>467</v>
      </c>
      <c r="U357" s="79" t="s">
        <v>1517</v>
      </c>
      <c r="V357" s="30">
        <f>VLOOKUP(S357,'Plan de acci�n consolidado 2025'!$G$4:$R$484,12,0)</f>
        <v>60</v>
      </c>
      <c r="W357" s="145">
        <f t="shared" si="69"/>
        <v>0.73170731707317072</v>
      </c>
      <c r="X357" s="30">
        <f>VLOOKUP(S357,'Plan de acci�n consolidado 2025'!$G$4:$AC$484,23,0)</f>
        <v>83</v>
      </c>
      <c r="Y357" s="30">
        <f t="shared" si="62"/>
        <v>0.60731707317073169</v>
      </c>
    </row>
    <row r="358" spans="1:25" x14ac:dyDescent="0.25">
      <c r="A358" s="78" t="s">
        <v>1156</v>
      </c>
      <c r="B358" s="78" t="s">
        <v>467</v>
      </c>
      <c r="C358" s="79" t="s">
        <v>1517</v>
      </c>
      <c r="D358" s="79" t="s">
        <v>1521</v>
      </c>
      <c r="E358" s="79" t="s">
        <v>614</v>
      </c>
      <c r="F358" s="79"/>
      <c r="G358" s="79" t="s">
        <v>19</v>
      </c>
      <c r="H358" s="79" t="s">
        <v>187</v>
      </c>
      <c r="I358" s="79">
        <v>3</v>
      </c>
      <c r="J358" s="79" t="s">
        <v>465</v>
      </c>
      <c r="K358" s="159" t="s">
        <v>2760</v>
      </c>
      <c r="L358" s="159" t="s">
        <v>2755</v>
      </c>
      <c r="M358" s="79" t="s">
        <v>1150</v>
      </c>
      <c r="N358" s="79"/>
      <c r="O358" s="79"/>
      <c r="P358" s="79"/>
      <c r="Q358" s="79"/>
      <c r="R358" s="30" t="s">
        <v>1150</v>
      </c>
      <c r="S358" s="78" t="s">
        <v>1156</v>
      </c>
      <c r="T358" s="78" t="s">
        <v>467</v>
      </c>
      <c r="U358" s="79" t="s">
        <v>1517</v>
      </c>
      <c r="V358" s="30">
        <f>VLOOKUP(S358,'Plan de acci�n consolidado 2025'!$G$4:$R$484,12,0)</f>
        <v>10</v>
      </c>
      <c r="W358" s="145">
        <f t="shared" si="69"/>
        <v>0.12195121951219512</v>
      </c>
      <c r="X358" s="30">
        <f>VLOOKUP(S358,'Plan de acci�n consolidado 2025'!$G$4:$AC$484,23,0)</f>
        <v>66</v>
      </c>
      <c r="Y358" s="30">
        <f t="shared" si="62"/>
        <v>8.0487804878048783E-2</v>
      </c>
    </row>
    <row r="359" spans="1:25" x14ac:dyDescent="0.25">
      <c r="A359" s="78" t="s">
        <v>1158</v>
      </c>
      <c r="B359" s="78" t="s">
        <v>460</v>
      </c>
      <c r="C359" s="79" t="s">
        <v>1517</v>
      </c>
      <c r="D359" s="79" t="s">
        <v>1525</v>
      </c>
      <c r="E359" s="79" t="s">
        <v>695</v>
      </c>
      <c r="F359" s="79" t="s">
        <v>10</v>
      </c>
      <c r="G359" s="79" t="s">
        <v>22</v>
      </c>
      <c r="H359" s="79" t="s">
        <v>314</v>
      </c>
      <c r="I359" s="79">
        <v>100</v>
      </c>
      <c r="J359" s="79" t="s">
        <v>493</v>
      </c>
      <c r="K359" s="159" t="s">
        <v>2757</v>
      </c>
      <c r="L359" s="159" t="s">
        <v>2771</v>
      </c>
      <c r="M359" s="79" t="s">
        <v>1150</v>
      </c>
      <c r="N359" s="79" t="s">
        <v>1394</v>
      </c>
      <c r="O359" s="79" t="s">
        <v>1395</v>
      </c>
      <c r="P359" s="79">
        <v>0</v>
      </c>
      <c r="Q359" s="79" t="s">
        <v>1489</v>
      </c>
      <c r="R359" s="30" t="s">
        <v>1150</v>
      </c>
      <c r="S359" s="78" t="s">
        <v>1158</v>
      </c>
      <c r="T359" s="78" t="s">
        <v>460</v>
      </c>
      <c r="U359" s="79" t="s">
        <v>1517</v>
      </c>
      <c r="V359" s="30">
        <f>VLOOKUP(S359,'Plan de acci�n consolidado 2025'!$G$4:$R$484,12,0)</f>
        <v>20</v>
      </c>
      <c r="W359" s="143">
        <f>(V359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359" s="30">
        <f>VLOOKUP(S359,'Plan de acci�n consolidado 2025'!$G$4:$AC$484,23,0)</f>
        <v>100</v>
      </c>
      <c r="Y359" s="30">
        <f t="shared" si="62"/>
        <v>0.89686098654708535</v>
      </c>
    </row>
    <row r="360" spans="1:25" x14ac:dyDescent="0.25">
      <c r="A360" s="78" t="s">
        <v>1160</v>
      </c>
      <c r="B360" s="78" t="s">
        <v>467</v>
      </c>
      <c r="C360" s="79" t="s">
        <v>1517</v>
      </c>
      <c r="D360" s="79" t="s">
        <v>1525</v>
      </c>
      <c r="E360" s="79" t="s">
        <v>695</v>
      </c>
      <c r="F360" s="79"/>
      <c r="G360" s="79" t="s">
        <v>19</v>
      </c>
      <c r="H360" s="79" t="s">
        <v>315</v>
      </c>
      <c r="I360" s="79">
        <v>1</v>
      </c>
      <c r="J360" s="79" t="s">
        <v>465</v>
      </c>
      <c r="K360" s="159" t="s">
        <v>2757</v>
      </c>
      <c r="L360" s="159" t="s">
        <v>2788</v>
      </c>
      <c r="M360" s="79" t="s">
        <v>1150</v>
      </c>
      <c r="N360" s="79"/>
      <c r="O360" s="79"/>
      <c r="P360" s="79"/>
      <c r="Q360" s="79"/>
      <c r="R360" s="30" t="s">
        <v>1150</v>
      </c>
      <c r="S360" s="78" t="s">
        <v>1160</v>
      </c>
      <c r="T360" s="78" t="s">
        <v>467</v>
      </c>
      <c r="U360" s="79" t="s">
        <v>1517</v>
      </c>
      <c r="V360" s="30">
        <f>VLOOKUP(S360,'Plan de acci�n consolidado 2025'!$G$4:$R$484,12,0)</f>
        <v>30</v>
      </c>
      <c r="W360" s="145">
        <f t="shared" ref="W360:W362" si="70">+(V360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0.36585365853658536</v>
      </c>
      <c r="X360" s="30">
        <f>VLOOKUP(S360,'Plan de acci�n consolidado 2025'!$G$4:$AC$484,23,0)</f>
        <v>100</v>
      </c>
      <c r="Y360" s="30">
        <f t="shared" si="62"/>
        <v>0.36585365853658536</v>
      </c>
    </row>
    <row r="361" spans="1:25" x14ac:dyDescent="0.25">
      <c r="A361" s="78" t="s">
        <v>1162</v>
      </c>
      <c r="B361" s="78" t="s">
        <v>467</v>
      </c>
      <c r="C361" s="79" t="s">
        <v>1517</v>
      </c>
      <c r="D361" s="79" t="s">
        <v>1525</v>
      </c>
      <c r="E361" s="79" t="s">
        <v>695</v>
      </c>
      <c r="F361" s="79"/>
      <c r="G361" s="79" t="s">
        <v>19</v>
      </c>
      <c r="H361" s="79" t="s">
        <v>316</v>
      </c>
      <c r="I361" s="79">
        <v>1</v>
      </c>
      <c r="J361" s="79" t="s">
        <v>465</v>
      </c>
      <c r="K361" s="159" t="s">
        <v>2760</v>
      </c>
      <c r="L361" s="159" t="s">
        <v>2771</v>
      </c>
      <c r="M361" s="79" t="s">
        <v>1150</v>
      </c>
      <c r="N361" s="79"/>
      <c r="O361" s="79"/>
      <c r="P361" s="79"/>
      <c r="Q361" s="79"/>
      <c r="R361" s="30" t="s">
        <v>1150</v>
      </c>
      <c r="S361" s="78" t="s">
        <v>1162</v>
      </c>
      <c r="T361" s="78" t="s">
        <v>467</v>
      </c>
      <c r="U361" s="79" t="s">
        <v>1517</v>
      </c>
      <c r="V361" s="30">
        <f>VLOOKUP(S361,'Plan de acci�n consolidado 2025'!$G$4:$R$484,12,0)</f>
        <v>60</v>
      </c>
      <c r="W361" s="145">
        <f t="shared" si="70"/>
        <v>0.73170731707317072</v>
      </c>
      <c r="X361" s="30">
        <f>VLOOKUP(S361,'Plan de acci�n consolidado 2025'!$G$4:$AC$484,23,0)</f>
        <v>100</v>
      </c>
      <c r="Y361" s="30">
        <f t="shared" si="62"/>
        <v>0.73170731707317072</v>
      </c>
    </row>
    <row r="362" spans="1:25" x14ac:dyDescent="0.25">
      <c r="A362" s="78" t="s">
        <v>1164</v>
      </c>
      <c r="B362" s="78" t="s">
        <v>467</v>
      </c>
      <c r="C362" s="79" t="s">
        <v>1517</v>
      </c>
      <c r="D362" s="79" t="s">
        <v>1525</v>
      </c>
      <c r="E362" s="79" t="s">
        <v>695</v>
      </c>
      <c r="F362" s="79"/>
      <c r="G362" s="79" t="s">
        <v>19</v>
      </c>
      <c r="H362" s="79" t="s">
        <v>317</v>
      </c>
      <c r="I362" s="79">
        <v>100</v>
      </c>
      <c r="J362" s="79" t="s">
        <v>493</v>
      </c>
      <c r="K362" s="159" t="s">
        <v>2760</v>
      </c>
      <c r="L362" s="159" t="s">
        <v>2771</v>
      </c>
      <c r="M362" s="79" t="s">
        <v>1150</v>
      </c>
      <c r="N362" s="79"/>
      <c r="O362" s="79"/>
      <c r="P362" s="79"/>
      <c r="Q362" s="79"/>
      <c r="R362" s="30" t="s">
        <v>1150</v>
      </c>
      <c r="S362" s="78" t="s">
        <v>1164</v>
      </c>
      <c r="T362" s="78" t="s">
        <v>467</v>
      </c>
      <c r="U362" s="79" t="s">
        <v>1517</v>
      </c>
      <c r="V362" s="30">
        <f>VLOOKUP(S362,'Plan de acci�n consolidado 2025'!$G$4:$R$484,12,0)</f>
        <v>10</v>
      </c>
      <c r="W362" s="145">
        <f t="shared" si="70"/>
        <v>0.12195121951219512</v>
      </c>
      <c r="X362" s="30">
        <f>VLOOKUP(S362,'Plan de acci�n consolidado 2025'!$G$4:$AC$484,23,0)</f>
        <v>100</v>
      </c>
      <c r="Y362" s="30">
        <f t="shared" si="62"/>
        <v>0.12195121951219512</v>
      </c>
    </row>
    <row r="363" spans="1:25" x14ac:dyDescent="0.25">
      <c r="A363" s="78" t="s">
        <v>1165</v>
      </c>
      <c r="B363" s="78" t="s">
        <v>460</v>
      </c>
      <c r="C363" s="79" t="s">
        <v>1517</v>
      </c>
      <c r="D363" s="79" t="s">
        <v>1521</v>
      </c>
      <c r="E363" s="79" t="s">
        <v>614</v>
      </c>
      <c r="F363" s="79" t="s">
        <v>11</v>
      </c>
      <c r="G363" s="79" t="s">
        <v>22</v>
      </c>
      <c r="H363" s="79" t="s">
        <v>1778</v>
      </c>
      <c r="I363" s="79">
        <v>100</v>
      </c>
      <c r="J363" s="79" t="s">
        <v>493</v>
      </c>
      <c r="K363" s="159" t="s">
        <v>2824</v>
      </c>
      <c r="L363" s="159" t="s">
        <v>2765</v>
      </c>
      <c r="M363" s="79" t="s">
        <v>1150</v>
      </c>
      <c r="N363" s="79" t="s">
        <v>1392</v>
      </c>
      <c r="O363" s="79" t="s">
        <v>1393</v>
      </c>
      <c r="P363" s="79">
        <v>0</v>
      </c>
      <c r="Q363" s="79" t="s">
        <v>1488</v>
      </c>
      <c r="R363" s="30" t="s">
        <v>1150</v>
      </c>
      <c r="S363" s="78" t="s">
        <v>1165</v>
      </c>
      <c r="T363" s="78" t="s">
        <v>460</v>
      </c>
      <c r="U363" s="79" t="s">
        <v>1517</v>
      </c>
      <c r="V363" s="30">
        <f>VLOOKUP(S363,'Plan de acci�n consolidado 2025'!$G$4:$R$484,12,0)</f>
        <v>20</v>
      </c>
      <c r="W363" s="143">
        <f>(V363*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363" s="30">
        <f>VLOOKUP(S363,'Plan de acci�n consolidado 2025'!$G$4:$AC$484,23,0)</f>
        <v>90</v>
      </c>
      <c r="Y363" s="30">
        <f t="shared" si="62"/>
        <v>0.80717488789237679</v>
      </c>
    </row>
    <row r="364" spans="1:25" x14ac:dyDescent="0.25">
      <c r="A364" s="78" t="s">
        <v>1166</v>
      </c>
      <c r="B364" s="78" t="s">
        <v>467</v>
      </c>
      <c r="C364" s="79" t="s">
        <v>1517</v>
      </c>
      <c r="D364" s="79" t="s">
        <v>1521</v>
      </c>
      <c r="E364" s="79" t="s">
        <v>614</v>
      </c>
      <c r="F364" s="79"/>
      <c r="G364" s="79" t="s">
        <v>19</v>
      </c>
      <c r="H364" s="79" t="s">
        <v>1780</v>
      </c>
      <c r="I364" s="79">
        <v>1</v>
      </c>
      <c r="J364" s="79" t="s">
        <v>465</v>
      </c>
      <c r="K364" s="159" t="s">
        <v>2824</v>
      </c>
      <c r="L364" s="159" t="s">
        <v>2863</v>
      </c>
      <c r="M364" s="79" t="s">
        <v>1150</v>
      </c>
      <c r="N364" s="79"/>
      <c r="O364" s="79"/>
      <c r="P364" s="79"/>
      <c r="Q364" s="79"/>
      <c r="R364" s="30" t="s">
        <v>1150</v>
      </c>
      <c r="S364" s="78" t="s">
        <v>1166</v>
      </c>
      <c r="T364" s="78" t="s">
        <v>467</v>
      </c>
      <c r="U364" s="79" t="s">
        <v>1517</v>
      </c>
      <c r="V364" s="30">
        <f>VLOOKUP(S364,'Plan de acci�n consolidado 2025'!$G$4:$R$484,12,0)</f>
        <v>30</v>
      </c>
      <c r="W364" s="145">
        <f t="shared" ref="W364:W367" si="71">+(V364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0.36585365853658536</v>
      </c>
      <c r="X364" s="30">
        <f>VLOOKUP(S364,'Plan de acci�n consolidado 2025'!$G$4:$AC$484,23,0)</f>
        <v>100</v>
      </c>
      <c r="Y364" s="30">
        <f t="shared" si="62"/>
        <v>0.36585365853658536</v>
      </c>
    </row>
    <row r="365" spans="1:25" x14ac:dyDescent="0.25">
      <c r="A365" s="78" t="s">
        <v>1167</v>
      </c>
      <c r="B365" s="78" t="s">
        <v>467</v>
      </c>
      <c r="C365" s="79" t="s">
        <v>1517</v>
      </c>
      <c r="D365" s="79" t="s">
        <v>1521</v>
      </c>
      <c r="E365" s="79" t="s">
        <v>614</v>
      </c>
      <c r="F365" s="79"/>
      <c r="G365" s="79" t="s">
        <v>19</v>
      </c>
      <c r="H365" s="79" t="s">
        <v>1782</v>
      </c>
      <c r="I365" s="79">
        <v>1</v>
      </c>
      <c r="J365" s="79" t="s">
        <v>465</v>
      </c>
      <c r="K365" s="159" t="s">
        <v>2832</v>
      </c>
      <c r="L365" s="159" t="s">
        <v>2761</v>
      </c>
      <c r="M365" s="79" t="s">
        <v>1150</v>
      </c>
      <c r="N365" s="79"/>
      <c r="O365" s="79"/>
      <c r="P365" s="79"/>
      <c r="Q365" s="79"/>
      <c r="R365" s="30" t="s">
        <v>1150</v>
      </c>
      <c r="S365" s="78" t="s">
        <v>1167</v>
      </c>
      <c r="T365" s="78" t="s">
        <v>467</v>
      </c>
      <c r="U365" s="79" t="s">
        <v>1517</v>
      </c>
      <c r="V365" s="30">
        <f>VLOOKUP(S365,'Plan de acci�n consolidado 2025'!$G$4:$R$484,12,0)</f>
        <v>20</v>
      </c>
      <c r="W365" s="145">
        <f t="shared" si="71"/>
        <v>0.24390243902439024</v>
      </c>
      <c r="X365" s="30">
        <f>VLOOKUP(S365,'Plan de acci�n consolidado 2025'!$G$4:$AC$484,23,0)</f>
        <v>100</v>
      </c>
      <c r="Y365" s="30">
        <f t="shared" si="62"/>
        <v>0.24390243902439024</v>
      </c>
    </row>
    <row r="366" spans="1:25" x14ac:dyDescent="0.25">
      <c r="A366" s="78" t="s">
        <v>1168</v>
      </c>
      <c r="B366" s="78" t="s">
        <v>467</v>
      </c>
      <c r="C366" s="79" t="s">
        <v>1517</v>
      </c>
      <c r="D366" s="79" t="s">
        <v>1521</v>
      </c>
      <c r="E366" s="79" t="s">
        <v>614</v>
      </c>
      <c r="F366" s="79"/>
      <c r="G366" s="79" t="s">
        <v>19</v>
      </c>
      <c r="H366" s="79" t="s">
        <v>1784</v>
      </c>
      <c r="I366" s="79">
        <v>100</v>
      </c>
      <c r="J366" s="79" t="s">
        <v>493</v>
      </c>
      <c r="K366" s="159" t="s">
        <v>2760</v>
      </c>
      <c r="L366" s="159" t="s">
        <v>2870</v>
      </c>
      <c r="M366" s="79" t="s">
        <v>1150</v>
      </c>
      <c r="N366" s="79"/>
      <c r="O366" s="79"/>
      <c r="P366" s="79"/>
      <c r="Q366" s="79"/>
      <c r="R366" s="30" t="s">
        <v>1150</v>
      </c>
      <c r="S366" s="78" t="s">
        <v>1168</v>
      </c>
      <c r="T366" s="78" t="s">
        <v>467</v>
      </c>
      <c r="U366" s="79" t="s">
        <v>1517</v>
      </c>
      <c r="V366" s="30">
        <f>VLOOKUP(S366,'Plan de acci�n consolidado 2025'!$G$4:$R$484,12,0)</f>
        <v>40</v>
      </c>
      <c r="W366" s="145">
        <f t="shared" si="71"/>
        <v>0.48780487804878048</v>
      </c>
      <c r="X366" s="30">
        <f>VLOOKUP(S366,'Plan de acci�n consolidado 2025'!$G$4:$AC$484,23,0)</f>
        <v>100</v>
      </c>
      <c r="Y366" s="30">
        <f t="shared" si="62"/>
        <v>0.48780487804878048</v>
      </c>
    </row>
    <row r="367" spans="1:25" x14ac:dyDescent="0.25">
      <c r="A367" s="78" t="s">
        <v>1169</v>
      </c>
      <c r="B367" s="78" t="s">
        <v>467</v>
      </c>
      <c r="C367" s="79" t="s">
        <v>1517</v>
      </c>
      <c r="D367" s="79" t="s">
        <v>1521</v>
      </c>
      <c r="E367" s="79" t="s">
        <v>614</v>
      </c>
      <c r="F367" s="79"/>
      <c r="G367" s="79" t="s">
        <v>19</v>
      </c>
      <c r="H367" s="79" t="s">
        <v>1786</v>
      </c>
      <c r="I367" s="79">
        <v>1</v>
      </c>
      <c r="J367" s="79" t="s">
        <v>465</v>
      </c>
      <c r="K367" s="159" t="s">
        <v>2793</v>
      </c>
      <c r="L367" s="159" t="s">
        <v>2765</v>
      </c>
      <c r="M367" s="79" t="s">
        <v>1150</v>
      </c>
      <c r="N367" s="79"/>
      <c r="O367" s="79"/>
      <c r="P367" s="79"/>
      <c r="Q367" s="79"/>
      <c r="R367" s="30" t="s">
        <v>1150</v>
      </c>
      <c r="S367" s="78" t="s">
        <v>1169</v>
      </c>
      <c r="T367" s="78" t="s">
        <v>467</v>
      </c>
      <c r="U367" s="79" t="s">
        <v>1517</v>
      </c>
      <c r="V367" s="30">
        <f>VLOOKUP(S367,'Plan de acci�n consolidado 2025'!$G$4:$R$484,12,0)</f>
        <v>10</v>
      </c>
      <c r="W367" s="145">
        <f t="shared" si="71"/>
        <v>0.12195121951219512</v>
      </c>
      <c r="X367" s="30">
        <f>VLOOKUP(S367,'Plan de acci�n consolidado 2025'!$G$4:$AC$484,23,0)</f>
        <v>0</v>
      </c>
      <c r="Y367" s="30">
        <f t="shared" si="62"/>
        <v>0</v>
      </c>
    </row>
    <row r="368" spans="1:25" x14ac:dyDescent="0.25">
      <c r="A368" s="78" t="s">
        <v>1170</v>
      </c>
      <c r="B368" s="78" t="s">
        <v>460</v>
      </c>
      <c r="C368" s="79" t="s">
        <v>1517</v>
      </c>
      <c r="D368" s="79" t="s">
        <v>1521</v>
      </c>
      <c r="E368" s="79" t="s">
        <v>614</v>
      </c>
      <c r="F368" s="79" t="s">
        <v>10</v>
      </c>
      <c r="G368" s="79" t="s">
        <v>22</v>
      </c>
      <c r="H368" s="79" t="s">
        <v>1743</v>
      </c>
      <c r="I368" s="79">
        <v>290</v>
      </c>
      <c r="J368" s="79" t="s">
        <v>465</v>
      </c>
      <c r="K368" s="159" t="s">
        <v>2776</v>
      </c>
      <c r="L368" s="159" t="s">
        <v>2765</v>
      </c>
      <c r="M368" s="79" t="s">
        <v>1150</v>
      </c>
      <c r="N368" s="79" t="s">
        <v>1394</v>
      </c>
      <c r="O368" s="79" t="s">
        <v>1395</v>
      </c>
      <c r="P368" s="79" t="s">
        <v>1560</v>
      </c>
      <c r="Q368" s="79" t="s">
        <v>1736</v>
      </c>
      <c r="R368" s="30" t="s">
        <v>1150</v>
      </c>
      <c r="S368" s="78" t="s">
        <v>1170</v>
      </c>
      <c r="T368" s="78" t="s">
        <v>460</v>
      </c>
      <c r="U368" s="79" t="s">
        <v>1517</v>
      </c>
      <c r="V368" s="30">
        <f>VLOOKUP(S368,'Plan de acci�n consolidado 2025'!$G$4:$R$484,12,0)</f>
        <v>30</v>
      </c>
      <c r="W368" s="143">
        <f>(V368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1.3452914798206279</v>
      </c>
      <c r="X368" s="30">
        <f>VLOOKUP(S368,'Plan de acci�n consolidado 2025'!$G$4:$AC$484,23,0)</f>
        <v>99</v>
      </c>
      <c r="Y368" s="30">
        <f t="shared" si="62"/>
        <v>1.3318385650224216</v>
      </c>
    </row>
    <row r="369" spans="1:25" x14ac:dyDescent="0.25">
      <c r="A369" s="78" t="s">
        <v>1171</v>
      </c>
      <c r="B369" s="78" t="s">
        <v>467</v>
      </c>
      <c r="C369" s="79" t="s">
        <v>1517</v>
      </c>
      <c r="D369" s="79" t="s">
        <v>1521</v>
      </c>
      <c r="E369" s="79" t="s">
        <v>614</v>
      </c>
      <c r="F369" s="79"/>
      <c r="G369" s="79" t="s">
        <v>19</v>
      </c>
      <c r="H369" s="79" t="s">
        <v>1788</v>
      </c>
      <c r="I369" s="79">
        <v>290</v>
      </c>
      <c r="J369" s="79" t="s">
        <v>465</v>
      </c>
      <c r="K369" s="159" t="s">
        <v>2776</v>
      </c>
      <c r="L369" s="159" t="s">
        <v>2765</v>
      </c>
      <c r="M369" s="79" t="s">
        <v>1150</v>
      </c>
      <c r="N369" s="79"/>
      <c r="O369" s="79"/>
      <c r="P369" s="79"/>
      <c r="Q369" s="79"/>
      <c r="R369" s="30" t="s">
        <v>1150</v>
      </c>
      <c r="S369" s="78" t="s">
        <v>1171</v>
      </c>
      <c r="T369" s="78" t="s">
        <v>467</v>
      </c>
      <c r="U369" s="79" t="s">
        <v>1517</v>
      </c>
      <c r="V369" s="30">
        <f>VLOOKUP(S369,'Plan de acci�n consolidado 2025'!$G$4:$R$484,12,0)</f>
        <v>70</v>
      </c>
      <c r="W369" s="145">
        <f t="shared" ref="W369:W370" si="72">+(V369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0.85365853658536583</v>
      </c>
      <c r="X369" s="30">
        <f>VLOOKUP(S369,'Plan de acci�n consolidado 2025'!$G$4:$AC$484,23,0)</f>
        <v>99</v>
      </c>
      <c r="Y369" s="30">
        <f t="shared" si="62"/>
        <v>0.84512195121951228</v>
      </c>
    </row>
    <row r="370" spans="1:25" x14ac:dyDescent="0.25">
      <c r="A370" s="78" t="s">
        <v>1172</v>
      </c>
      <c r="B370" s="78" t="s">
        <v>467</v>
      </c>
      <c r="C370" s="79" t="s">
        <v>1517</v>
      </c>
      <c r="D370" s="79" t="s">
        <v>1521</v>
      </c>
      <c r="E370" s="79" t="s">
        <v>614</v>
      </c>
      <c r="F370" s="79"/>
      <c r="G370" s="79" t="s">
        <v>19</v>
      </c>
      <c r="H370" s="79" t="s">
        <v>1745</v>
      </c>
      <c r="I370" s="79">
        <v>1</v>
      </c>
      <c r="J370" s="79" t="s">
        <v>465</v>
      </c>
      <c r="K370" s="159" t="s">
        <v>2793</v>
      </c>
      <c r="L370" s="159" t="s">
        <v>2765</v>
      </c>
      <c r="M370" s="79" t="s">
        <v>1150</v>
      </c>
      <c r="N370" s="79"/>
      <c r="O370" s="79"/>
      <c r="P370" s="79"/>
      <c r="Q370" s="79"/>
      <c r="R370" s="30" t="s">
        <v>1150</v>
      </c>
      <c r="S370" s="78" t="s">
        <v>1172</v>
      </c>
      <c r="T370" s="78" t="s">
        <v>467</v>
      </c>
      <c r="U370" s="79" t="s">
        <v>1517</v>
      </c>
      <c r="V370" s="30">
        <f>VLOOKUP(S370,'Plan de acci�n consolidado 2025'!$G$4:$R$484,12,0)</f>
        <v>30</v>
      </c>
      <c r="W370" s="145">
        <f t="shared" si="72"/>
        <v>0.36585365853658536</v>
      </c>
      <c r="X370" s="30">
        <f>VLOOKUP(S370,'Plan de acci�n consolidado 2025'!$G$4:$AC$484,23,0)</f>
        <v>0</v>
      </c>
      <c r="Y370" s="30">
        <f t="shared" si="62"/>
        <v>0</v>
      </c>
    </row>
    <row r="371" spans="1:25" x14ac:dyDescent="0.25">
      <c r="A371" s="78" t="s">
        <v>1174</v>
      </c>
      <c r="B371" s="78" t="s">
        <v>460</v>
      </c>
      <c r="C371" s="79" t="s">
        <v>1524</v>
      </c>
      <c r="D371" s="79" t="s">
        <v>1533</v>
      </c>
      <c r="E371" s="79" t="s">
        <v>1078</v>
      </c>
      <c r="F371" s="79" t="s">
        <v>59</v>
      </c>
      <c r="G371" s="79" t="s">
        <v>19</v>
      </c>
      <c r="H371" s="79" t="s">
        <v>97</v>
      </c>
      <c r="I371" s="79">
        <v>1</v>
      </c>
      <c r="J371" s="79" t="s">
        <v>465</v>
      </c>
      <c r="K371" s="159" t="s">
        <v>2824</v>
      </c>
      <c r="L371" s="159" t="s">
        <v>2887</v>
      </c>
      <c r="M371" s="79" t="s">
        <v>1176</v>
      </c>
      <c r="N371" s="79" t="s">
        <v>1731</v>
      </c>
      <c r="O371" s="79" t="s">
        <v>1389</v>
      </c>
      <c r="P371" s="79">
        <v>0</v>
      </c>
      <c r="Q371" s="79" t="s">
        <v>1487</v>
      </c>
      <c r="R371" s="30" t="s">
        <v>1173</v>
      </c>
      <c r="S371" s="78" t="s">
        <v>1174</v>
      </c>
      <c r="T371" s="78" t="s">
        <v>460</v>
      </c>
      <c r="U371" s="79" t="s">
        <v>1524</v>
      </c>
      <c r="V371" s="30">
        <f>VLOOKUP(S371,'Plan de acci�n consolidado 2025'!$G$4:$R$462,12,0)</f>
        <v>100</v>
      </c>
      <c r="W371" s="30">
        <f>+(V371*100)/($V$112+$V$321+$V$330+$V$371)</f>
        <v>41.666666666666664</v>
      </c>
      <c r="X371" s="30">
        <f>VLOOKUP(S371,'Plan de acci�n consolidado 2025'!$G$4:$AC$462,23,0)</f>
        <v>100</v>
      </c>
      <c r="Y371" s="30">
        <f t="shared" si="62"/>
        <v>41.666666666666657</v>
      </c>
    </row>
    <row r="372" spans="1:25" x14ac:dyDescent="0.25">
      <c r="A372" s="78" t="s">
        <v>1177</v>
      </c>
      <c r="B372" s="78" t="s">
        <v>467</v>
      </c>
      <c r="C372" s="79" t="s">
        <v>1524</v>
      </c>
      <c r="D372" s="79" t="s">
        <v>1533</v>
      </c>
      <c r="E372" s="79" t="s">
        <v>1078</v>
      </c>
      <c r="F372" s="79"/>
      <c r="G372" s="79" t="s">
        <v>19</v>
      </c>
      <c r="H372" s="79" t="s">
        <v>1765</v>
      </c>
      <c r="I372" s="79">
        <v>6</v>
      </c>
      <c r="J372" s="79" t="s">
        <v>465</v>
      </c>
      <c r="K372" s="159" t="s">
        <v>2824</v>
      </c>
      <c r="L372" s="159" t="s">
        <v>2887</v>
      </c>
      <c r="M372" s="79" t="s">
        <v>1178</v>
      </c>
      <c r="N372" s="79"/>
      <c r="O372" s="79"/>
      <c r="P372" s="79"/>
      <c r="Q372" s="79"/>
      <c r="R372" s="30" t="s">
        <v>1173</v>
      </c>
      <c r="S372" s="78" t="s">
        <v>1177</v>
      </c>
      <c r="T372" s="78" t="s">
        <v>467</v>
      </c>
      <c r="U372" s="79" t="s">
        <v>1524</v>
      </c>
      <c r="V372" s="30">
        <f>VLOOKUP(S372,'Plan de acci�n consolidado 2025'!$G$4:$R$462,12,0)</f>
        <v>10</v>
      </c>
      <c r="W372" s="30">
        <f>+(V372/($V$113+$V$322+$V$323+$V$324+$V$325+$V$326+$V$331+$V$332+$V$372+$V$373+$V$375+$V$376))*100</f>
        <v>2.5</v>
      </c>
      <c r="X372" s="30">
        <f>VLOOKUP(S372,'Plan de acci�n consolidado 2025'!$G$4:$AC$462,23,0)</f>
        <v>100</v>
      </c>
      <c r="Y372" s="30">
        <f t="shared" si="62"/>
        <v>2.5</v>
      </c>
    </row>
    <row r="373" spans="1:25" x14ac:dyDescent="0.25">
      <c r="A373" s="78" t="s">
        <v>1179</v>
      </c>
      <c r="B373" s="78" t="s">
        <v>467</v>
      </c>
      <c r="C373" s="79" t="s">
        <v>1524</v>
      </c>
      <c r="D373" s="79" t="s">
        <v>1533</v>
      </c>
      <c r="E373" s="79" t="s">
        <v>1078</v>
      </c>
      <c r="F373" s="79"/>
      <c r="G373" s="79" t="s">
        <v>19</v>
      </c>
      <c r="H373" s="79" t="s">
        <v>2888</v>
      </c>
      <c r="I373" s="79">
        <v>1</v>
      </c>
      <c r="J373" s="79" t="s">
        <v>465</v>
      </c>
      <c r="K373" s="159" t="s">
        <v>2824</v>
      </c>
      <c r="L373" s="159" t="s">
        <v>2799</v>
      </c>
      <c r="M373" s="79" t="s">
        <v>1180</v>
      </c>
      <c r="N373" s="79"/>
      <c r="O373" s="79"/>
      <c r="P373" s="79"/>
      <c r="Q373" s="79"/>
      <c r="R373" s="30" t="s">
        <v>1173</v>
      </c>
      <c r="S373" s="78" t="s">
        <v>1179</v>
      </c>
      <c r="T373" s="78" t="s">
        <v>467</v>
      </c>
      <c r="U373" s="79" t="s">
        <v>1524</v>
      </c>
      <c r="V373" s="30">
        <f>VLOOKUP(S373,'Plan de acci�n consolidado 2025'!$G$4:$R$462,12,0)</f>
        <v>30</v>
      </c>
      <c r="W373" s="30">
        <f>+(V373/($V$113+$V$322+$V$323+$V$324+$V$325+$V$326+$V$331+$V$332+$V$372+$V$373+$V$375+$V$376))*100</f>
        <v>7.5</v>
      </c>
      <c r="X373" s="30">
        <f>VLOOKUP(S373,'Plan de acci�n consolidado 2025'!$G$4:$AC$462,23,0)</f>
        <v>100</v>
      </c>
      <c r="Y373" s="30">
        <f t="shared" si="62"/>
        <v>7.5</v>
      </c>
    </row>
    <row r="374" spans="1:25" x14ac:dyDescent="0.25">
      <c r="A374" s="78" t="s">
        <v>1181</v>
      </c>
      <c r="B374" s="78" t="s">
        <v>1847</v>
      </c>
      <c r="C374" s="79" t="s">
        <v>1524</v>
      </c>
      <c r="D374" s="79" t="s">
        <v>1533</v>
      </c>
      <c r="E374" s="79" t="s">
        <v>1078</v>
      </c>
      <c r="F374" s="79"/>
      <c r="G374" s="79" t="s">
        <v>19</v>
      </c>
      <c r="H374" s="79" t="s">
        <v>98</v>
      </c>
      <c r="I374" s="79">
        <v>1</v>
      </c>
      <c r="J374" s="79" t="s">
        <v>465</v>
      </c>
      <c r="K374" s="159" t="s">
        <v>2824</v>
      </c>
      <c r="L374" s="159" t="s">
        <v>2789</v>
      </c>
      <c r="M374" s="79" t="s">
        <v>1182</v>
      </c>
      <c r="N374" s="79"/>
      <c r="O374" s="79"/>
      <c r="P374" s="79"/>
      <c r="Q374" s="79"/>
      <c r="R374" s="30" t="s">
        <v>1173</v>
      </c>
      <c r="S374" s="78" t="s">
        <v>1181</v>
      </c>
      <c r="T374" s="78" t="s">
        <v>1847</v>
      </c>
      <c r="U374" s="79" t="s">
        <v>1524</v>
      </c>
      <c r="V374" s="30">
        <f>VLOOKUP(S374,'Plan de acci�n consolidado 2025'!$G$4:$R$462,12,0)</f>
        <v>0</v>
      </c>
      <c r="W374" s="30">
        <f>+V374</f>
        <v>0</v>
      </c>
      <c r="X374" s="30">
        <f>VLOOKUP(S374,'Plan de acci�n consolidado 2025'!$G$4:$AC$462,23,0)</f>
        <v>100</v>
      </c>
      <c r="Y374" s="30">
        <f t="shared" si="62"/>
        <v>0</v>
      </c>
    </row>
    <row r="375" spans="1:25" x14ac:dyDescent="0.25">
      <c r="A375" s="78" t="s">
        <v>1183</v>
      </c>
      <c r="B375" s="78" t="s">
        <v>467</v>
      </c>
      <c r="C375" s="79" t="s">
        <v>1524</v>
      </c>
      <c r="D375" s="79" t="s">
        <v>1533</v>
      </c>
      <c r="E375" s="79" t="s">
        <v>1078</v>
      </c>
      <c r="F375" s="79"/>
      <c r="G375" s="79" t="s">
        <v>19</v>
      </c>
      <c r="H375" s="79" t="s">
        <v>99</v>
      </c>
      <c r="I375" s="79">
        <v>1</v>
      </c>
      <c r="J375" s="79" t="s">
        <v>465</v>
      </c>
      <c r="K375" s="159" t="s">
        <v>2824</v>
      </c>
      <c r="L375" s="159" t="s">
        <v>2817</v>
      </c>
      <c r="M375" s="79" t="s">
        <v>1184</v>
      </c>
      <c r="N375" s="79"/>
      <c r="O375" s="79"/>
      <c r="P375" s="79"/>
      <c r="Q375" s="79"/>
      <c r="R375" s="30" t="s">
        <v>1173</v>
      </c>
      <c r="S375" s="78" t="s">
        <v>1183</v>
      </c>
      <c r="T375" s="78" t="s">
        <v>467</v>
      </c>
      <c r="U375" s="79" t="s">
        <v>1524</v>
      </c>
      <c r="V375" s="30">
        <f>VLOOKUP(S375,'Plan de acci�n consolidado 2025'!$G$4:$R$462,12,0)</f>
        <v>30</v>
      </c>
      <c r="W375" s="30">
        <f>+(V375/($V$113+$V$322+$V$323+$V$324+$V$325+$V$326+$V$331+$V$332+$V$372+$V$373+$V$375+$V$376))*100</f>
        <v>7.5</v>
      </c>
      <c r="X375" s="30">
        <f>VLOOKUP(S375,'Plan de acci�n consolidado 2025'!$G$4:$AC$462,23,0)</f>
        <v>100</v>
      </c>
      <c r="Y375" s="30">
        <f t="shared" si="62"/>
        <v>7.5</v>
      </c>
    </row>
    <row r="376" spans="1:25" x14ac:dyDescent="0.25">
      <c r="A376" s="78" t="s">
        <v>1185</v>
      </c>
      <c r="B376" s="78" t="s">
        <v>467</v>
      </c>
      <c r="C376" s="79" t="s">
        <v>1524</v>
      </c>
      <c r="D376" s="79" t="s">
        <v>1533</v>
      </c>
      <c r="E376" s="79" t="s">
        <v>1078</v>
      </c>
      <c r="F376" s="79"/>
      <c r="G376" s="79" t="s">
        <v>19</v>
      </c>
      <c r="H376" s="79" t="s">
        <v>2889</v>
      </c>
      <c r="I376" s="79">
        <v>2</v>
      </c>
      <c r="J376" s="79" t="s">
        <v>465</v>
      </c>
      <c r="K376" s="159" t="s">
        <v>2890</v>
      </c>
      <c r="L376" s="159" t="s">
        <v>2887</v>
      </c>
      <c r="M376" s="79" t="s">
        <v>1186</v>
      </c>
      <c r="N376" s="79"/>
      <c r="O376" s="79"/>
      <c r="P376" s="79"/>
      <c r="Q376" s="79"/>
      <c r="R376" s="30" t="s">
        <v>1173</v>
      </c>
      <c r="S376" s="78" t="s">
        <v>1185</v>
      </c>
      <c r="T376" s="78" t="s">
        <v>467</v>
      </c>
      <c r="U376" s="79" t="s">
        <v>1524</v>
      </c>
      <c r="V376" s="30">
        <f>VLOOKUP(S376,'Plan de acci�n consolidado 2025'!$G$4:$R$462,12,0)</f>
        <v>30</v>
      </c>
      <c r="W376" s="30">
        <f>+(V376/($V$113+$V$322+$V$323+$V$324+$V$325+$V$326+$V$331+$V$332+$V$372+$V$373+$V$375+$V$376))*100</f>
        <v>7.5</v>
      </c>
      <c r="X376" s="30">
        <f>VLOOKUP(S376,'Plan de acci�n consolidado 2025'!$G$4:$AC$462,23,0)</f>
        <v>100</v>
      </c>
      <c r="Y376" s="30">
        <f t="shared" si="62"/>
        <v>7.5</v>
      </c>
    </row>
    <row r="377" spans="1:25" x14ac:dyDescent="0.25">
      <c r="A377" s="78" t="s">
        <v>1188</v>
      </c>
      <c r="B377" s="78" t="s">
        <v>460</v>
      </c>
      <c r="C377" s="79" t="s">
        <v>1517</v>
      </c>
      <c r="D377" s="79" t="s">
        <v>1521</v>
      </c>
      <c r="E377" s="79" t="s">
        <v>614</v>
      </c>
      <c r="F377" s="79" t="s">
        <v>10</v>
      </c>
      <c r="G377" s="79" t="s">
        <v>38</v>
      </c>
      <c r="H377" s="79" t="s">
        <v>1849</v>
      </c>
      <c r="I377" s="79">
        <v>4</v>
      </c>
      <c r="J377" s="79" t="s">
        <v>465</v>
      </c>
      <c r="K377" s="159" t="s">
        <v>2768</v>
      </c>
      <c r="L377" s="159" t="s">
        <v>2759</v>
      </c>
      <c r="M377" s="79" t="s">
        <v>1187</v>
      </c>
      <c r="N377" s="79" t="s">
        <v>1394</v>
      </c>
      <c r="O377" s="79" t="s">
        <v>1395</v>
      </c>
      <c r="P377" s="79" t="s">
        <v>1561</v>
      </c>
      <c r="Q377" s="79" t="s">
        <v>1736</v>
      </c>
      <c r="R377" s="30" t="s">
        <v>1187</v>
      </c>
      <c r="S377" s="78" t="s">
        <v>1188</v>
      </c>
      <c r="T377" s="78" t="s">
        <v>460</v>
      </c>
      <c r="U377" s="79" t="s">
        <v>1517</v>
      </c>
      <c r="V377" s="30">
        <f>VLOOKUP(S377,'Plan de acci�n consolidado 2025'!$G$4:$R$484,12,0)</f>
        <v>14</v>
      </c>
      <c r="W377" s="143">
        <f>(V377*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0.62780269058295968</v>
      </c>
      <c r="X377" s="30">
        <f>VLOOKUP(S377,'Plan de acci�n consolidado 2025'!$G$4:$AC$462,23,0)</f>
        <v>0</v>
      </c>
      <c r="Y377" s="30">
        <f t="shared" si="62"/>
        <v>0</v>
      </c>
    </row>
    <row r="378" spans="1:25" x14ac:dyDescent="0.25">
      <c r="A378" s="78" t="s">
        <v>1189</v>
      </c>
      <c r="B378" s="78" t="s">
        <v>467</v>
      </c>
      <c r="C378" s="79" t="s">
        <v>1517</v>
      </c>
      <c r="D378" s="79" t="s">
        <v>1521</v>
      </c>
      <c r="E378" s="79" t="s">
        <v>614</v>
      </c>
      <c r="F378" s="79"/>
      <c r="G378" s="79" t="s">
        <v>19</v>
      </c>
      <c r="H378" s="79" t="s">
        <v>1851</v>
      </c>
      <c r="I378" s="79">
        <v>4</v>
      </c>
      <c r="J378" s="79" t="s">
        <v>465</v>
      </c>
      <c r="K378" s="159" t="s">
        <v>2768</v>
      </c>
      <c r="L378" s="159" t="s">
        <v>2839</v>
      </c>
      <c r="M378" s="79" t="s">
        <v>1187</v>
      </c>
      <c r="N378" s="79"/>
      <c r="O378" s="79"/>
      <c r="P378" s="79"/>
      <c r="Q378" s="79"/>
      <c r="R378" s="30" t="s">
        <v>1187</v>
      </c>
      <c r="S378" s="78" t="s">
        <v>1189</v>
      </c>
      <c r="T378" s="78" t="s">
        <v>467</v>
      </c>
      <c r="U378" s="79" t="s">
        <v>1517</v>
      </c>
      <c r="V378" s="30">
        <f>VLOOKUP(S378,'Plan de acci�n consolidado 2025'!$G$4:$R$484,12,0)</f>
        <v>20</v>
      </c>
      <c r="W378" s="145">
        <f t="shared" ref="W378:W381" si="73">+(V378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0.24390243902439024</v>
      </c>
      <c r="X378" s="30">
        <f>VLOOKUP(S378,'Plan de acci�n consolidado 2025'!$G$4:$AC$462,23,0)</f>
        <v>100</v>
      </c>
      <c r="Y378" s="30">
        <f t="shared" si="62"/>
        <v>0.24390243902439024</v>
      </c>
    </row>
    <row r="379" spans="1:25" x14ac:dyDescent="0.25">
      <c r="A379" s="78" t="s">
        <v>1190</v>
      </c>
      <c r="B379" s="78" t="s">
        <v>467</v>
      </c>
      <c r="C379" s="79" t="s">
        <v>1517</v>
      </c>
      <c r="D379" s="79" t="s">
        <v>1521</v>
      </c>
      <c r="E379" s="79" t="s">
        <v>614</v>
      </c>
      <c r="F379" s="79"/>
      <c r="G379" s="79" t="s">
        <v>19</v>
      </c>
      <c r="H379" s="79" t="s">
        <v>184</v>
      </c>
      <c r="I379" s="79">
        <v>4</v>
      </c>
      <c r="J379" s="79" t="s">
        <v>465</v>
      </c>
      <c r="K379" s="159" t="s">
        <v>2768</v>
      </c>
      <c r="L379" s="159" t="s">
        <v>2759</v>
      </c>
      <c r="M379" s="79" t="s">
        <v>1187</v>
      </c>
      <c r="N379" s="79"/>
      <c r="O379" s="79"/>
      <c r="P379" s="79"/>
      <c r="Q379" s="79"/>
      <c r="R379" s="30" t="s">
        <v>1187</v>
      </c>
      <c r="S379" s="78" t="s">
        <v>1190</v>
      </c>
      <c r="T379" s="78" t="s">
        <v>467</v>
      </c>
      <c r="U379" s="79" t="s">
        <v>1517</v>
      </c>
      <c r="V379" s="30">
        <f>VLOOKUP(S379,'Plan de acci�n consolidado 2025'!$G$4:$R$484,12,0)</f>
        <v>20</v>
      </c>
      <c r="W379" s="145">
        <f t="shared" si="73"/>
        <v>0.24390243902439024</v>
      </c>
      <c r="X379" s="30">
        <f>VLOOKUP(S379,'Plan de acci�n consolidado 2025'!$G$4:$AC$462,23,0)</f>
        <v>0</v>
      </c>
      <c r="Y379" s="30">
        <f t="shared" si="62"/>
        <v>0</v>
      </c>
    </row>
    <row r="380" spans="1:25" x14ac:dyDescent="0.25">
      <c r="A380" s="78" t="s">
        <v>1191</v>
      </c>
      <c r="B380" s="78" t="s">
        <v>467</v>
      </c>
      <c r="C380" s="79" t="s">
        <v>1517</v>
      </c>
      <c r="D380" s="79" t="s">
        <v>1521</v>
      </c>
      <c r="E380" s="79" t="s">
        <v>614</v>
      </c>
      <c r="F380" s="79"/>
      <c r="G380" s="79" t="s">
        <v>19</v>
      </c>
      <c r="H380" s="79" t="s">
        <v>1854</v>
      </c>
      <c r="I380" s="79">
        <v>100</v>
      </c>
      <c r="J380" s="79" t="s">
        <v>493</v>
      </c>
      <c r="K380" s="159" t="s">
        <v>2768</v>
      </c>
      <c r="L380" s="159" t="s">
        <v>2759</v>
      </c>
      <c r="M380" s="79" t="s">
        <v>1187</v>
      </c>
      <c r="N380" s="79"/>
      <c r="O380" s="79"/>
      <c r="P380" s="79"/>
      <c r="Q380" s="79"/>
      <c r="R380" s="30" t="s">
        <v>1187</v>
      </c>
      <c r="S380" s="78" t="s">
        <v>1191</v>
      </c>
      <c r="T380" s="78" t="s">
        <v>467</v>
      </c>
      <c r="U380" s="79" t="s">
        <v>1517</v>
      </c>
      <c r="V380" s="30">
        <f>VLOOKUP(S380,'Plan de acci�n consolidado 2025'!$G$4:$R$484,12,0)</f>
        <v>30</v>
      </c>
      <c r="W380" s="145">
        <f t="shared" si="73"/>
        <v>0.36585365853658536</v>
      </c>
      <c r="X380" s="30">
        <f>VLOOKUP(S380,'Plan de acci�n consolidado 2025'!$G$4:$AC$462,23,0)</f>
        <v>0</v>
      </c>
      <c r="Y380" s="30">
        <f t="shared" si="62"/>
        <v>0</v>
      </c>
    </row>
    <row r="381" spans="1:25" x14ac:dyDescent="0.25">
      <c r="A381" s="78" t="s">
        <v>1193</v>
      </c>
      <c r="B381" s="78" t="s">
        <v>467</v>
      </c>
      <c r="C381" s="79" t="s">
        <v>1517</v>
      </c>
      <c r="D381" s="79" t="s">
        <v>1521</v>
      </c>
      <c r="E381" s="79" t="s">
        <v>614</v>
      </c>
      <c r="F381" s="79"/>
      <c r="G381" s="79" t="s">
        <v>19</v>
      </c>
      <c r="H381" s="79" t="s">
        <v>1855</v>
      </c>
      <c r="I381" s="79">
        <v>4</v>
      </c>
      <c r="J381" s="79" t="s">
        <v>465</v>
      </c>
      <c r="K381" s="159" t="s">
        <v>2768</v>
      </c>
      <c r="L381" s="159" t="s">
        <v>2759</v>
      </c>
      <c r="M381" s="79" t="s">
        <v>1187</v>
      </c>
      <c r="N381" s="79"/>
      <c r="O381" s="79"/>
      <c r="P381" s="79"/>
      <c r="Q381" s="79"/>
      <c r="R381" s="30" t="s">
        <v>1187</v>
      </c>
      <c r="S381" s="78" t="s">
        <v>1193</v>
      </c>
      <c r="T381" s="78" t="s">
        <v>467</v>
      </c>
      <c r="U381" s="79" t="s">
        <v>1517</v>
      </c>
      <c r="V381" s="30">
        <f>VLOOKUP(S381,'Plan de acci�n consolidado 2025'!$G$4:$R$484,12,0)</f>
        <v>30</v>
      </c>
      <c r="W381" s="145">
        <f t="shared" si="73"/>
        <v>0.36585365853658536</v>
      </c>
      <c r="X381" s="30">
        <f>VLOOKUP(S381,'Plan de acci�n consolidado 2025'!$G$4:$AC$462,23,0)</f>
        <v>0</v>
      </c>
      <c r="Y381" s="30">
        <f t="shared" si="62"/>
        <v>0</v>
      </c>
    </row>
    <row r="382" spans="1:25" x14ac:dyDescent="0.25">
      <c r="A382" s="78" t="s">
        <v>1194</v>
      </c>
      <c r="B382" s="78" t="s">
        <v>460</v>
      </c>
      <c r="C382" s="79" t="s">
        <v>1517</v>
      </c>
      <c r="D382" s="79" t="s">
        <v>1521</v>
      </c>
      <c r="E382" s="79" t="s">
        <v>614</v>
      </c>
      <c r="F382" s="79" t="s">
        <v>10</v>
      </c>
      <c r="G382" s="79" t="s">
        <v>38</v>
      </c>
      <c r="H382" s="79" t="s">
        <v>1856</v>
      </c>
      <c r="I382" s="79">
        <v>6</v>
      </c>
      <c r="J382" s="79" t="s">
        <v>465</v>
      </c>
      <c r="K382" s="159" t="s">
        <v>2768</v>
      </c>
      <c r="L382" s="159" t="s">
        <v>2759</v>
      </c>
      <c r="M382" s="79" t="s">
        <v>1187</v>
      </c>
      <c r="N382" s="79" t="s">
        <v>1394</v>
      </c>
      <c r="O382" s="79" t="s">
        <v>1395</v>
      </c>
      <c r="P382" s="79" t="s">
        <v>1561</v>
      </c>
      <c r="Q382" s="79" t="s">
        <v>1736</v>
      </c>
      <c r="R382" s="30" t="s">
        <v>1187</v>
      </c>
      <c r="S382" s="78" t="s">
        <v>1194</v>
      </c>
      <c r="T382" s="78" t="s">
        <v>460</v>
      </c>
      <c r="U382" s="79" t="s">
        <v>1517</v>
      </c>
      <c r="V382" s="30">
        <f>VLOOKUP(S382,'Plan de acci�n consolidado 2025'!$G$4:$R$484,12,0)</f>
        <v>14</v>
      </c>
      <c r="W382" s="143">
        <f>(V382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0.62780269058295968</v>
      </c>
      <c r="X382" s="30">
        <f>VLOOKUP(S382,'Plan de acci�n consolidado 2025'!$G$4:$AC$462,23,0)</f>
        <v>0</v>
      </c>
      <c r="Y382" s="30">
        <f t="shared" si="62"/>
        <v>0</v>
      </c>
    </row>
    <row r="383" spans="1:25" x14ac:dyDescent="0.25">
      <c r="A383" s="78" t="s">
        <v>1195</v>
      </c>
      <c r="B383" s="78" t="s">
        <v>467</v>
      </c>
      <c r="C383" s="79" t="s">
        <v>1517</v>
      </c>
      <c r="D383" s="79" t="s">
        <v>1521</v>
      </c>
      <c r="E383" s="79" t="s">
        <v>614</v>
      </c>
      <c r="F383" s="79"/>
      <c r="G383" s="79" t="s">
        <v>19</v>
      </c>
      <c r="H383" s="79" t="s">
        <v>1851</v>
      </c>
      <c r="I383" s="79">
        <v>6</v>
      </c>
      <c r="J383" s="79" t="s">
        <v>465</v>
      </c>
      <c r="K383" s="159" t="s">
        <v>2768</v>
      </c>
      <c r="L383" s="159" t="s">
        <v>2839</v>
      </c>
      <c r="M383" s="79" t="s">
        <v>1187</v>
      </c>
      <c r="N383" s="79"/>
      <c r="O383" s="79"/>
      <c r="P383" s="79"/>
      <c r="Q383" s="79"/>
      <c r="R383" s="30" t="s">
        <v>1187</v>
      </c>
      <c r="S383" s="78" t="s">
        <v>1195</v>
      </c>
      <c r="T383" s="78" t="s">
        <v>467</v>
      </c>
      <c r="U383" s="79" t="s">
        <v>1517</v>
      </c>
      <c r="V383" s="30">
        <f>VLOOKUP(S383,'Plan de acci�n consolidado 2025'!$G$4:$R$484,12,0)</f>
        <v>20</v>
      </c>
      <c r="W383" s="145">
        <f t="shared" ref="W383:W386" si="74">+(V383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0.24390243902439024</v>
      </c>
      <c r="X383" s="30">
        <f>VLOOKUP(S383,'Plan de acci�n consolidado 2025'!$G$4:$AC$462,23,0)</f>
        <v>100</v>
      </c>
      <c r="Y383" s="30">
        <f t="shared" si="62"/>
        <v>0.24390243902439024</v>
      </c>
    </row>
    <row r="384" spans="1:25" x14ac:dyDescent="0.25">
      <c r="A384" s="78" t="s">
        <v>1196</v>
      </c>
      <c r="B384" s="78" t="s">
        <v>467</v>
      </c>
      <c r="C384" s="79" t="s">
        <v>1517</v>
      </c>
      <c r="D384" s="79" t="s">
        <v>1521</v>
      </c>
      <c r="E384" s="79" t="s">
        <v>614</v>
      </c>
      <c r="F384" s="79"/>
      <c r="G384" s="79" t="s">
        <v>19</v>
      </c>
      <c r="H384" s="79" t="s">
        <v>184</v>
      </c>
      <c r="I384" s="79">
        <v>6</v>
      </c>
      <c r="J384" s="79" t="s">
        <v>465</v>
      </c>
      <c r="K384" s="159" t="s">
        <v>2768</v>
      </c>
      <c r="L384" s="159" t="s">
        <v>2759</v>
      </c>
      <c r="M384" s="79" t="s">
        <v>1187</v>
      </c>
      <c r="N384" s="79"/>
      <c r="O384" s="79"/>
      <c r="P384" s="79"/>
      <c r="Q384" s="79"/>
      <c r="R384" s="30" t="s">
        <v>1187</v>
      </c>
      <c r="S384" s="78" t="s">
        <v>1196</v>
      </c>
      <c r="T384" s="78" t="s">
        <v>467</v>
      </c>
      <c r="U384" s="79" t="s">
        <v>1517</v>
      </c>
      <c r="V384" s="30">
        <f>VLOOKUP(S384,'Plan de acci�n consolidado 2025'!$G$4:$R$484,12,0)</f>
        <v>20</v>
      </c>
      <c r="W384" s="145">
        <f t="shared" si="74"/>
        <v>0.24390243902439024</v>
      </c>
      <c r="X384" s="30">
        <f>VLOOKUP(S384,'Plan de acci�n consolidado 2025'!$G$4:$AC$462,23,0)</f>
        <v>0</v>
      </c>
      <c r="Y384" s="30">
        <f t="shared" si="62"/>
        <v>0</v>
      </c>
    </row>
    <row r="385" spans="1:25" x14ac:dyDescent="0.25">
      <c r="A385" s="78" t="s">
        <v>1197</v>
      </c>
      <c r="B385" s="78" t="s">
        <v>467</v>
      </c>
      <c r="C385" s="79" t="s">
        <v>1517</v>
      </c>
      <c r="D385" s="79" t="s">
        <v>1521</v>
      </c>
      <c r="E385" s="79" t="s">
        <v>614</v>
      </c>
      <c r="F385" s="79"/>
      <c r="G385" s="79" t="s">
        <v>19</v>
      </c>
      <c r="H385" s="79" t="s">
        <v>1854</v>
      </c>
      <c r="I385" s="79">
        <v>100</v>
      </c>
      <c r="J385" s="79" t="s">
        <v>493</v>
      </c>
      <c r="K385" s="159" t="s">
        <v>2768</v>
      </c>
      <c r="L385" s="159" t="s">
        <v>2759</v>
      </c>
      <c r="M385" s="79" t="s">
        <v>1187</v>
      </c>
      <c r="N385" s="79"/>
      <c r="O385" s="79"/>
      <c r="P385" s="79"/>
      <c r="Q385" s="79"/>
      <c r="R385" s="30" t="s">
        <v>1187</v>
      </c>
      <c r="S385" s="78" t="s">
        <v>1197</v>
      </c>
      <c r="T385" s="78" t="s">
        <v>467</v>
      </c>
      <c r="U385" s="79" t="s">
        <v>1517</v>
      </c>
      <c r="V385" s="30">
        <f>VLOOKUP(S385,'Plan de acci�n consolidado 2025'!$G$4:$R$484,12,0)</f>
        <v>30</v>
      </c>
      <c r="W385" s="145">
        <f t="shared" si="74"/>
        <v>0.36585365853658536</v>
      </c>
      <c r="X385" s="30">
        <f>VLOOKUP(S385,'Plan de acci�n consolidado 2025'!$G$4:$AC$462,23,0)</f>
        <v>0</v>
      </c>
      <c r="Y385" s="30">
        <f t="shared" si="62"/>
        <v>0</v>
      </c>
    </row>
    <row r="386" spans="1:25" x14ac:dyDescent="0.25">
      <c r="A386" s="78" t="s">
        <v>1198</v>
      </c>
      <c r="B386" s="78" t="s">
        <v>467</v>
      </c>
      <c r="C386" s="79" t="s">
        <v>1517</v>
      </c>
      <c r="D386" s="79" t="s">
        <v>1521</v>
      </c>
      <c r="E386" s="79" t="s">
        <v>614</v>
      </c>
      <c r="F386" s="79"/>
      <c r="G386" s="79" t="s">
        <v>19</v>
      </c>
      <c r="H386" s="79" t="s">
        <v>1855</v>
      </c>
      <c r="I386" s="79">
        <v>6</v>
      </c>
      <c r="J386" s="79" t="s">
        <v>465</v>
      </c>
      <c r="K386" s="159" t="s">
        <v>2768</v>
      </c>
      <c r="L386" s="159" t="s">
        <v>2759</v>
      </c>
      <c r="M386" s="79" t="s">
        <v>1187</v>
      </c>
      <c r="N386" s="79"/>
      <c r="O386" s="79"/>
      <c r="P386" s="79"/>
      <c r="Q386" s="79"/>
      <c r="R386" s="30" t="s">
        <v>1187</v>
      </c>
      <c r="S386" s="78" t="s">
        <v>1198</v>
      </c>
      <c r="T386" s="78" t="s">
        <v>467</v>
      </c>
      <c r="U386" s="79" t="s">
        <v>1517</v>
      </c>
      <c r="V386" s="30">
        <f>VLOOKUP(S386,'Plan de acci�n consolidado 2025'!$G$4:$R$484,12,0)</f>
        <v>30</v>
      </c>
      <c r="W386" s="145">
        <f t="shared" si="74"/>
        <v>0.36585365853658536</v>
      </c>
      <c r="X386" s="30">
        <f>VLOOKUP(S386,'Plan de acci�n consolidado 2025'!$G$4:$AC$462,23,0)</f>
        <v>0</v>
      </c>
      <c r="Y386" s="30">
        <f t="shared" si="62"/>
        <v>0</v>
      </c>
    </row>
    <row r="387" spans="1:25" x14ac:dyDescent="0.25">
      <c r="A387" s="78" t="s">
        <v>1199</v>
      </c>
      <c r="B387" s="78" t="s">
        <v>460</v>
      </c>
      <c r="C387" s="79" t="s">
        <v>1517</v>
      </c>
      <c r="D387" s="79" t="s">
        <v>1521</v>
      </c>
      <c r="E387" s="79" t="s">
        <v>614</v>
      </c>
      <c r="F387" s="79" t="s">
        <v>10</v>
      </c>
      <c r="G387" s="79" t="s">
        <v>38</v>
      </c>
      <c r="H387" s="79" t="s">
        <v>1860</v>
      </c>
      <c r="I387" s="79">
        <v>2</v>
      </c>
      <c r="J387" s="79" t="s">
        <v>465</v>
      </c>
      <c r="K387" s="159" t="s">
        <v>2768</v>
      </c>
      <c r="L387" s="159" t="s">
        <v>2759</v>
      </c>
      <c r="M387" s="79" t="s">
        <v>1187</v>
      </c>
      <c r="N387" s="79" t="s">
        <v>1394</v>
      </c>
      <c r="O387" s="79" t="s">
        <v>1395</v>
      </c>
      <c r="P387" s="79" t="s">
        <v>1561</v>
      </c>
      <c r="Q387" s="79" t="s">
        <v>1736</v>
      </c>
      <c r="R387" s="30" t="s">
        <v>1187</v>
      </c>
      <c r="S387" s="78" t="s">
        <v>1199</v>
      </c>
      <c r="T387" s="78" t="s">
        <v>460</v>
      </c>
      <c r="U387" s="79" t="s">
        <v>1517</v>
      </c>
      <c r="V387" s="30">
        <f>VLOOKUP(S387,'Plan de acci�n consolidado 2025'!$G$4:$R$484,12,0)</f>
        <v>14</v>
      </c>
      <c r="W387" s="143">
        <f>(V387*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0.62780269058295968</v>
      </c>
      <c r="X387" s="30">
        <f>VLOOKUP(S387,'Plan de acci�n consolidado 2025'!$G$4:$AC$462,23,0)</f>
        <v>0</v>
      </c>
      <c r="Y387" s="30">
        <f t="shared" si="62"/>
        <v>0</v>
      </c>
    </row>
    <row r="388" spans="1:25" x14ac:dyDescent="0.25">
      <c r="A388" s="78" t="s">
        <v>1200</v>
      </c>
      <c r="B388" s="78" t="s">
        <v>467</v>
      </c>
      <c r="C388" s="79" t="s">
        <v>1517</v>
      </c>
      <c r="D388" s="79" t="s">
        <v>1521</v>
      </c>
      <c r="E388" s="79" t="s">
        <v>614</v>
      </c>
      <c r="F388" s="79"/>
      <c r="G388" s="79" t="s">
        <v>19</v>
      </c>
      <c r="H388" s="79" t="s">
        <v>1851</v>
      </c>
      <c r="I388" s="79">
        <v>2</v>
      </c>
      <c r="J388" s="79" t="s">
        <v>465</v>
      </c>
      <c r="K388" s="159" t="s">
        <v>2768</v>
      </c>
      <c r="L388" s="159" t="s">
        <v>2839</v>
      </c>
      <c r="M388" s="79" t="s">
        <v>1187</v>
      </c>
      <c r="N388" s="79"/>
      <c r="O388" s="79"/>
      <c r="P388" s="79"/>
      <c r="Q388" s="79"/>
      <c r="R388" s="30" t="s">
        <v>1187</v>
      </c>
      <c r="S388" s="78" t="s">
        <v>1200</v>
      </c>
      <c r="T388" s="78" t="s">
        <v>467</v>
      </c>
      <c r="U388" s="79" t="s">
        <v>1517</v>
      </c>
      <c r="V388" s="30">
        <f>VLOOKUP(S388,'Plan de acci�n consolidado 2025'!$G$4:$R$484,12,0)</f>
        <v>20</v>
      </c>
      <c r="W388" s="145">
        <f t="shared" ref="W388:W391" si="75">+(V388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0.24390243902439024</v>
      </c>
      <c r="X388" s="30">
        <f>VLOOKUP(S388,'Plan de acci�n consolidado 2025'!$G$4:$AC$462,23,0)</f>
        <v>100</v>
      </c>
      <c r="Y388" s="30">
        <f t="shared" ref="Y388:Y451" si="76">(X388*W388)/100</f>
        <v>0.24390243902439024</v>
      </c>
    </row>
    <row r="389" spans="1:25" x14ac:dyDescent="0.25">
      <c r="A389" s="78" t="s">
        <v>1201</v>
      </c>
      <c r="B389" s="78" t="s">
        <v>467</v>
      </c>
      <c r="C389" s="79" t="s">
        <v>1517</v>
      </c>
      <c r="D389" s="79" t="s">
        <v>1521</v>
      </c>
      <c r="E389" s="79" t="s">
        <v>614</v>
      </c>
      <c r="F389" s="79"/>
      <c r="G389" s="79" t="s">
        <v>19</v>
      </c>
      <c r="H389" s="79" t="s">
        <v>184</v>
      </c>
      <c r="I389" s="79">
        <v>2</v>
      </c>
      <c r="J389" s="79" t="s">
        <v>465</v>
      </c>
      <c r="K389" s="159" t="s">
        <v>2768</v>
      </c>
      <c r="L389" s="159" t="s">
        <v>2759</v>
      </c>
      <c r="M389" s="79" t="s">
        <v>1187</v>
      </c>
      <c r="N389" s="79"/>
      <c r="O389" s="79"/>
      <c r="P389" s="79"/>
      <c r="Q389" s="79"/>
      <c r="R389" s="30" t="s">
        <v>1187</v>
      </c>
      <c r="S389" s="78" t="s">
        <v>1201</v>
      </c>
      <c r="T389" s="78" t="s">
        <v>467</v>
      </c>
      <c r="U389" s="79" t="s">
        <v>1517</v>
      </c>
      <c r="V389" s="30">
        <f>VLOOKUP(S389,'Plan de acci�n consolidado 2025'!$G$4:$R$484,12,0)</f>
        <v>20</v>
      </c>
      <c r="W389" s="145">
        <f t="shared" si="75"/>
        <v>0.24390243902439024</v>
      </c>
      <c r="X389" s="30">
        <f>VLOOKUP(S389,'Plan de acci�n consolidado 2025'!$G$4:$AC$462,23,0)</f>
        <v>0</v>
      </c>
      <c r="Y389" s="30">
        <f t="shared" si="76"/>
        <v>0</v>
      </c>
    </row>
    <row r="390" spans="1:25" x14ac:dyDescent="0.25">
      <c r="A390" s="78" t="s">
        <v>1202</v>
      </c>
      <c r="B390" s="78" t="s">
        <v>467</v>
      </c>
      <c r="C390" s="79" t="s">
        <v>1517</v>
      </c>
      <c r="D390" s="79" t="s">
        <v>1521</v>
      </c>
      <c r="E390" s="79" t="s">
        <v>614</v>
      </c>
      <c r="F390" s="79"/>
      <c r="G390" s="79" t="s">
        <v>19</v>
      </c>
      <c r="H390" s="79" t="s">
        <v>1854</v>
      </c>
      <c r="I390" s="79">
        <v>100</v>
      </c>
      <c r="J390" s="79" t="s">
        <v>493</v>
      </c>
      <c r="K390" s="159" t="s">
        <v>2768</v>
      </c>
      <c r="L390" s="159" t="s">
        <v>2759</v>
      </c>
      <c r="M390" s="79" t="s">
        <v>1187</v>
      </c>
      <c r="N390" s="79"/>
      <c r="O390" s="79"/>
      <c r="P390" s="79"/>
      <c r="Q390" s="79"/>
      <c r="R390" s="30" t="s">
        <v>1187</v>
      </c>
      <c r="S390" s="78" t="s">
        <v>1202</v>
      </c>
      <c r="T390" s="78" t="s">
        <v>467</v>
      </c>
      <c r="U390" s="79" t="s">
        <v>1517</v>
      </c>
      <c r="V390" s="30">
        <f>VLOOKUP(S390,'Plan de acci�n consolidado 2025'!$G$4:$R$484,12,0)</f>
        <v>30</v>
      </c>
      <c r="W390" s="145">
        <f t="shared" si="75"/>
        <v>0.36585365853658536</v>
      </c>
      <c r="X390" s="30">
        <f>VLOOKUP(S390,'Plan de acci�n consolidado 2025'!$G$4:$AC$462,23,0)</f>
        <v>0</v>
      </c>
      <c r="Y390" s="30">
        <f t="shared" si="76"/>
        <v>0</v>
      </c>
    </row>
    <row r="391" spans="1:25" x14ac:dyDescent="0.25">
      <c r="A391" s="78" t="s">
        <v>1203</v>
      </c>
      <c r="B391" s="78" t="s">
        <v>467</v>
      </c>
      <c r="C391" s="79" t="s">
        <v>1517</v>
      </c>
      <c r="D391" s="79" t="s">
        <v>1521</v>
      </c>
      <c r="E391" s="79" t="s">
        <v>614</v>
      </c>
      <c r="F391" s="79"/>
      <c r="G391" s="79" t="s">
        <v>19</v>
      </c>
      <c r="H391" s="79" t="s">
        <v>1855</v>
      </c>
      <c r="I391" s="79">
        <v>2</v>
      </c>
      <c r="J391" s="79" t="s">
        <v>465</v>
      </c>
      <c r="K391" s="159" t="s">
        <v>2768</v>
      </c>
      <c r="L391" s="159" t="s">
        <v>2759</v>
      </c>
      <c r="M391" s="79" t="s">
        <v>1187</v>
      </c>
      <c r="N391" s="79"/>
      <c r="O391" s="79"/>
      <c r="P391" s="79"/>
      <c r="Q391" s="79"/>
      <c r="R391" s="30" t="s">
        <v>1187</v>
      </c>
      <c r="S391" s="78" t="s">
        <v>1203</v>
      </c>
      <c r="T391" s="78" t="s">
        <v>467</v>
      </c>
      <c r="U391" s="79" t="s">
        <v>1517</v>
      </c>
      <c r="V391" s="30">
        <f>VLOOKUP(S391,'Plan de acci�n consolidado 2025'!$G$4:$R$484,12,0)</f>
        <v>30</v>
      </c>
      <c r="W391" s="145">
        <f t="shared" si="75"/>
        <v>0.36585365853658536</v>
      </c>
      <c r="X391" s="30">
        <f>VLOOKUP(S391,'Plan de acci�n consolidado 2025'!$G$4:$AC$462,23,0)</f>
        <v>0</v>
      </c>
      <c r="Y391" s="30">
        <f t="shared" si="76"/>
        <v>0</v>
      </c>
    </row>
    <row r="392" spans="1:25" x14ac:dyDescent="0.25">
      <c r="A392" s="78" t="s">
        <v>1204</v>
      </c>
      <c r="B392" s="78" t="s">
        <v>460</v>
      </c>
      <c r="C392" s="79" t="s">
        <v>1517</v>
      </c>
      <c r="D392" s="79" t="s">
        <v>1528</v>
      </c>
      <c r="E392" s="79" t="s">
        <v>1437</v>
      </c>
      <c r="F392" s="79" t="s">
        <v>10</v>
      </c>
      <c r="G392" s="79" t="s">
        <v>38</v>
      </c>
      <c r="H392" s="79" t="s">
        <v>1864</v>
      </c>
      <c r="I392" s="79">
        <v>1</v>
      </c>
      <c r="J392" s="79" t="s">
        <v>465</v>
      </c>
      <c r="K392" s="159" t="s">
        <v>2757</v>
      </c>
      <c r="L392" s="159" t="s">
        <v>2838</v>
      </c>
      <c r="M392" s="79" t="s">
        <v>1187</v>
      </c>
      <c r="N392" s="79" t="s">
        <v>1394</v>
      </c>
      <c r="O392" s="79" t="s">
        <v>1395</v>
      </c>
      <c r="P392" s="79" t="s">
        <v>1562</v>
      </c>
      <c r="Q392" s="79" t="s">
        <v>1736</v>
      </c>
      <c r="R392" s="30" t="s">
        <v>1187</v>
      </c>
      <c r="S392" s="78" t="s">
        <v>1204</v>
      </c>
      <c r="T392" s="78" t="s">
        <v>460</v>
      </c>
      <c r="U392" s="79" t="s">
        <v>1517</v>
      </c>
      <c r="V392" s="30">
        <f>VLOOKUP(S392,'Plan de acci�n consolidado 2025'!$G$4:$R$484,12,0)</f>
        <v>14</v>
      </c>
      <c r="W392" s="143">
        <f>(V392*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0.62780269058295968</v>
      </c>
      <c r="X392" s="30">
        <f>VLOOKUP(S392,'Plan de acci�n consolidado 2025'!$G$4:$AC$462,23,0)</f>
        <v>100</v>
      </c>
      <c r="Y392" s="30">
        <f t="shared" si="76"/>
        <v>0.62780269058295968</v>
      </c>
    </row>
    <row r="393" spans="1:25" x14ac:dyDescent="0.25">
      <c r="A393" s="78" t="s">
        <v>1205</v>
      </c>
      <c r="B393" s="78" t="s">
        <v>467</v>
      </c>
      <c r="C393" s="79" t="s">
        <v>1517</v>
      </c>
      <c r="D393" s="79" t="s">
        <v>1528</v>
      </c>
      <c r="E393" s="79" t="s">
        <v>1437</v>
      </c>
      <c r="F393" s="79"/>
      <c r="G393" s="79" t="s">
        <v>19</v>
      </c>
      <c r="H393" s="79" t="s">
        <v>439</v>
      </c>
      <c r="I393" s="79">
        <v>1</v>
      </c>
      <c r="J393" s="79" t="s">
        <v>465</v>
      </c>
      <c r="K393" s="159" t="s">
        <v>2757</v>
      </c>
      <c r="L393" s="159" t="s">
        <v>2785</v>
      </c>
      <c r="M393" s="79" t="s">
        <v>1187</v>
      </c>
      <c r="N393" s="79"/>
      <c r="O393" s="79"/>
      <c r="P393" s="79"/>
      <c r="Q393" s="79"/>
      <c r="R393" s="30" t="s">
        <v>1187</v>
      </c>
      <c r="S393" s="78" t="s">
        <v>1205</v>
      </c>
      <c r="T393" s="78" t="s">
        <v>467</v>
      </c>
      <c r="U393" s="79" t="s">
        <v>1517</v>
      </c>
      <c r="V393" s="30">
        <f>VLOOKUP(S393,'Plan de acci�n consolidado 2025'!$G$4:$R$484,12,0)</f>
        <v>20</v>
      </c>
      <c r="W393" s="145">
        <f t="shared" ref="W393:W397" si="77">+(V393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0.24390243902439024</v>
      </c>
      <c r="X393" s="30">
        <f>VLOOKUP(S393,'Plan de acci�n consolidado 2025'!$G$4:$AC$462,23,0)</f>
        <v>100</v>
      </c>
      <c r="Y393" s="30">
        <f t="shared" si="76"/>
        <v>0.24390243902439024</v>
      </c>
    </row>
    <row r="394" spans="1:25" x14ac:dyDescent="0.25">
      <c r="A394" s="78" t="s">
        <v>1207</v>
      </c>
      <c r="B394" s="78" t="s">
        <v>467</v>
      </c>
      <c r="C394" s="79" t="s">
        <v>1517</v>
      </c>
      <c r="D394" s="79" t="s">
        <v>1528</v>
      </c>
      <c r="E394" s="79" t="s">
        <v>1437</v>
      </c>
      <c r="F394" s="79"/>
      <c r="G394" s="79" t="s">
        <v>19</v>
      </c>
      <c r="H394" s="79" t="s">
        <v>440</v>
      </c>
      <c r="I394" s="79">
        <v>1</v>
      </c>
      <c r="J394" s="79" t="s">
        <v>465</v>
      </c>
      <c r="K394" s="159" t="s">
        <v>2832</v>
      </c>
      <c r="L394" s="159" t="s">
        <v>2891</v>
      </c>
      <c r="M394" s="79" t="s">
        <v>1187</v>
      </c>
      <c r="N394" s="79"/>
      <c r="O394" s="79"/>
      <c r="P394" s="79"/>
      <c r="Q394" s="79"/>
      <c r="R394" s="30" t="s">
        <v>1187</v>
      </c>
      <c r="S394" s="78" t="s">
        <v>1207</v>
      </c>
      <c r="T394" s="78" t="s">
        <v>467</v>
      </c>
      <c r="U394" s="79" t="s">
        <v>1517</v>
      </c>
      <c r="V394" s="30">
        <f>VLOOKUP(S394,'Plan de acci�n consolidado 2025'!$G$4:$R$484,12,0)</f>
        <v>20</v>
      </c>
      <c r="W394" s="145">
        <f t="shared" si="77"/>
        <v>0.24390243902439024</v>
      </c>
      <c r="X394" s="30">
        <f>VLOOKUP(S394,'Plan de acci�n consolidado 2025'!$G$4:$AC$462,23,0)</f>
        <v>100</v>
      </c>
      <c r="Y394" s="30">
        <f t="shared" si="76"/>
        <v>0.24390243902439024</v>
      </c>
    </row>
    <row r="395" spans="1:25" x14ac:dyDescent="0.25">
      <c r="A395" s="78" t="s">
        <v>1209</v>
      </c>
      <c r="B395" s="78" t="s">
        <v>467</v>
      </c>
      <c r="C395" s="79" t="s">
        <v>1517</v>
      </c>
      <c r="D395" s="79" t="s">
        <v>1528</v>
      </c>
      <c r="E395" s="79" t="s">
        <v>1437</v>
      </c>
      <c r="F395" s="79"/>
      <c r="G395" s="79" t="s">
        <v>19</v>
      </c>
      <c r="H395" s="79" t="s">
        <v>55</v>
      </c>
      <c r="I395" s="79">
        <v>1</v>
      </c>
      <c r="J395" s="79" t="s">
        <v>465</v>
      </c>
      <c r="K395" s="159" t="s">
        <v>2834</v>
      </c>
      <c r="L395" s="159" t="s">
        <v>2777</v>
      </c>
      <c r="M395" s="79" t="s">
        <v>1187</v>
      </c>
      <c r="N395" s="79"/>
      <c r="O395" s="79"/>
      <c r="P395" s="79"/>
      <c r="Q395" s="79"/>
      <c r="R395" s="30" t="s">
        <v>1187</v>
      </c>
      <c r="S395" s="78" t="s">
        <v>1209</v>
      </c>
      <c r="T395" s="78" t="s">
        <v>467</v>
      </c>
      <c r="U395" s="79" t="s">
        <v>1517</v>
      </c>
      <c r="V395" s="30">
        <f>VLOOKUP(S395,'Plan de acci�n consolidado 2025'!$G$4:$R$484,12,0)</f>
        <v>20</v>
      </c>
      <c r="W395" s="145">
        <f t="shared" si="77"/>
        <v>0.24390243902439024</v>
      </c>
      <c r="X395" s="30">
        <f>VLOOKUP(S395,'Plan de acci�n consolidado 2025'!$G$4:$AC$462,23,0)</f>
        <v>100</v>
      </c>
      <c r="Y395" s="30">
        <f t="shared" si="76"/>
        <v>0.24390243902439024</v>
      </c>
    </row>
    <row r="396" spans="1:25" x14ac:dyDescent="0.25">
      <c r="A396" s="78" t="s">
        <v>1211</v>
      </c>
      <c r="B396" s="78" t="s">
        <v>467</v>
      </c>
      <c r="C396" s="79" t="s">
        <v>1517</v>
      </c>
      <c r="D396" s="79" t="s">
        <v>1528</v>
      </c>
      <c r="E396" s="79" t="s">
        <v>1437</v>
      </c>
      <c r="F396" s="79"/>
      <c r="G396" s="79" t="s">
        <v>19</v>
      </c>
      <c r="H396" s="79" t="s">
        <v>441</v>
      </c>
      <c r="I396" s="79">
        <v>1</v>
      </c>
      <c r="J396" s="79" t="s">
        <v>465</v>
      </c>
      <c r="K396" s="159" t="s">
        <v>2806</v>
      </c>
      <c r="L396" s="159" t="s">
        <v>2807</v>
      </c>
      <c r="M396" s="79" t="s">
        <v>1187</v>
      </c>
      <c r="N396" s="79"/>
      <c r="O396" s="79"/>
      <c r="P396" s="79"/>
      <c r="Q396" s="79"/>
      <c r="R396" s="30" t="s">
        <v>1187</v>
      </c>
      <c r="S396" s="78" t="s">
        <v>1211</v>
      </c>
      <c r="T396" s="78" t="s">
        <v>467</v>
      </c>
      <c r="U396" s="79" t="s">
        <v>1517</v>
      </c>
      <c r="V396" s="30">
        <f>VLOOKUP(S396,'Plan de acci�n consolidado 2025'!$G$4:$R$484,12,0)</f>
        <v>20</v>
      </c>
      <c r="W396" s="145">
        <f t="shared" si="77"/>
        <v>0.24390243902439024</v>
      </c>
      <c r="X396" s="30">
        <f>VLOOKUP(S396,'Plan de acci�n consolidado 2025'!$G$4:$AC$462,23,0)</f>
        <v>100</v>
      </c>
      <c r="Y396" s="30">
        <f t="shared" si="76"/>
        <v>0.24390243902439024</v>
      </c>
    </row>
    <row r="397" spans="1:25" x14ac:dyDescent="0.25">
      <c r="A397" s="78" t="s">
        <v>1213</v>
      </c>
      <c r="B397" s="78" t="s">
        <v>467</v>
      </c>
      <c r="C397" s="79" t="s">
        <v>1517</v>
      </c>
      <c r="D397" s="79" t="s">
        <v>1528</v>
      </c>
      <c r="E397" s="79" t="s">
        <v>1437</v>
      </c>
      <c r="F397" s="79"/>
      <c r="G397" s="79" t="s">
        <v>19</v>
      </c>
      <c r="H397" s="79" t="s">
        <v>442</v>
      </c>
      <c r="I397" s="79">
        <v>1</v>
      </c>
      <c r="J397" s="79" t="s">
        <v>465</v>
      </c>
      <c r="K397" s="159" t="s">
        <v>2818</v>
      </c>
      <c r="L397" s="159" t="s">
        <v>2838</v>
      </c>
      <c r="M397" s="79" t="s">
        <v>1187</v>
      </c>
      <c r="N397" s="79"/>
      <c r="O397" s="79"/>
      <c r="P397" s="79"/>
      <c r="Q397" s="79"/>
      <c r="R397" s="30" t="s">
        <v>1187</v>
      </c>
      <c r="S397" s="78" t="s">
        <v>1213</v>
      </c>
      <c r="T397" s="78" t="s">
        <v>467</v>
      </c>
      <c r="U397" s="79" t="s">
        <v>1517</v>
      </c>
      <c r="V397" s="30">
        <f>VLOOKUP(S397,'Plan de acci�n consolidado 2025'!$G$4:$R$484,12,0)</f>
        <v>20</v>
      </c>
      <c r="W397" s="145">
        <f t="shared" si="77"/>
        <v>0.24390243902439024</v>
      </c>
      <c r="X397" s="30">
        <f>VLOOKUP(S397,'Plan de acci�n consolidado 2025'!$G$4:$AC$462,23,0)</f>
        <v>100</v>
      </c>
      <c r="Y397" s="30">
        <f t="shared" si="76"/>
        <v>0.24390243902439024</v>
      </c>
    </row>
    <row r="398" spans="1:25" x14ac:dyDescent="0.25">
      <c r="A398" s="78" t="s">
        <v>1214</v>
      </c>
      <c r="B398" s="78" t="s">
        <v>460</v>
      </c>
      <c r="C398" s="79" t="s">
        <v>1517</v>
      </c>
      <c r="D398" s="79" t="s">
        <v>1528</v>
      </c>
      <c r="E398" s="79" t="s">
        <v>1437</v>
      </c>
      <c r="F398" s="79" t="s">
        <v>10</v>
      </c>
      <c r="G398" s="79" t="s">
        <v>38</v>
      </c>
      <c r="H398" s="79" t="s">
        <v>1865</v>
      </c>
      <c r="I398" s="79">
        <v>1</v>
      </c>
      <c r="J398" s="79" t="s">
        <v>465</v>
      </c>
      <c r="K398" s="159" t="s">
        <v>2762</v>
      </c>
      <c r="L398" s="159" t="s">
        <v>2789</v>
      </c>
      <c r="M398" s="79" t="s">
        <v>1187</v>
      </c>
      <c r="N398" s="79" t="s">
        <v>1394</v>
      </c>
      <c r="O398" s="79" t="s">
        <v>1395</v>
      </c>
      <c r="P398" s="79" t="s">
        <v>1562</v>
      </c>
      <c r="Q398" s="79" t="s">
        <v>1736</v>
      </c>
      <c r="R398" s="30" t="s">
        <v>1187</v>
      </c>
      <c r="S398" s="78" t="s">
        <v>1214</v>
      </c>
      <c r="T398" s="78" t="s">
        <v>460</v>
      </c>
      <c r="U398" s="79" t="s">
        <v>1517</v>
      </c>
      <c r="V398" s="30">
        <f>VLOOKUP(S398,'Plan de acci�n consolidado 2025'!$G$4:$R$484,12,0)</f>
        <v>14</v>
      </c>
      <c r="W398" s="143">
        <f>(V398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0.62780269058295968</v>
      </c>
      <c r="X398" s="30">
        <f>VLOOKUP(S398,'Plan de acci�n consolidado 2025'!$G$4:$AC$462,23,0)</f>
        <v>100</v>
      </c>
      <c r="Y398" s="30">
        <f t="shared" si="76"/>
        <v>0.62780269058295968</v>
      </c>
    </row>
    <row r="399" spans="1:25" x14ac:dyDescent="0.25">
      <c r="A399" s="78" t="s">
        <v>1215</v>
      </c>
      <c r="B399" s="78" t="s">
        <v>467</v>
      </c>
      <c r="C399" s="79" t="s">
        <v>1517</v>
      </c>
      <c r="D399" s="79" t="s">
        <v>1528</v>
      </c>
      <c r="E399" s="79" t="s">
        <v>1437</v>
      </c>
      <c r="F399" s="79"/>
      <c r="G399" s="79" t="s">
        <v>19</v>
      </c>
      <c r="H399" s="79" t="s">
        <v>443</v>
      </c>
      <c r="I399" s="79">
        <v>1</v>
      </c>
      <c r="J399" s="79" t="s">
        <v>465</v>
      </c>
      <c r="K399" s="159" t="s">
        <v>2762</v>
      </c>
      <c r="L399" s="159" t="s">
        <v>2892</v>
      </c>
      <c r="M399" s="79" t="s">
        <v>1187</v>
      </c>
      <c r="N399" s="79"/>
      <c r="O399" s="79"/>
      <c r="P399" s="79"/>
      <c r="Q399" s="79"/>
      <c r="R399" s="30" t="s">
        <v>1187</v>
      </c>
      <c r="S399" s="78" t="s">
        <v>1215</v>
      </c>
      <c r="T399" s="78" t="s">
        <v>467</v>
      </c>
      <c r="U399" s="79" t="s">
        <v>1517</v>
      </c>
      <c r="V399" s="30">
        <f>VLOOKUP(S399,'Plan de acci�n consolidado 2025'!$G$4:$R$484,12,0)</f>
        <v>10</v>
      </c>
      <c r="W399" s="145">
        <f t="shared" ref="W399:W405" si="78">+(V399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0.12195121951219512</v>
      </c>
      <c r="X399" s="30">
        <f>VLOOKUP(S399,'Plan de acci�n consolidado 2025'!$G$4:$AC$462,23,0)</f>
        <v>100</v>
      </c>
      <c r="Y399" s="30">
        <f t="shared" si="76"/>
        <v>0.12195121951219512</v>
      </c>
    </row>
    <row r="400" spans="1:25" x14ac:dyDescent="0.25">
      <c r="A400" s="78" t="s">
        <v>1217</v>
      </c>
      <c r="B400" s="78" t="s">
        <v>467</v>
      </c>
      <c r="C400" s="79" t="s">
        <v>1517</v>
      </c>
      <c r="D400" s="79" t="s">
        <v>1528</v>
      </c>
      <c r="E400" s="79" t="s">
        <v>1437</v>
      </c>
      <c r="F400" s="79"/>
      <c r="G400" s="79" t="s">
        <v>19</v>
      </c>
      <c r="H400" s="79" t="s">
        <v>444</v>
      </c>
      <c r="I400" s="79">
        <v>1</v>
      </c>
      <c r="J400" s="79" t="s">
        <v>465</v>
      </c>
      <c r="K400" s="159" t="s">
        <v>2893</v>
      </c>
      <c r="L400" s="159" t="s">
        <v>2848</v>
      </c>
      <c r="M400" s="79" t="s">
        <v>1187</v>
      </c>
      <c r="N400" s="79"/>
      <c r="O400" s="79"/>
      <c r="P400" s="79"/>
      <c r="Q400" s="79"/>
      <c r="R400" s="30" t="s">
        <v>1187</v>
      </c>
      <c r="S400" s="78" t="s">
        <v>1217</v>
      </c>
      <c r="T400" s="78" t="s">
        <v>467</v>
      </c>
      <c r="U400" s="79" t="s">
        <v>1517</v>
      </c>
      <c r="V400" s="30">
        <f>VLOOKUP(S400,'Plan de acci�n consolidado 2025'!$G$4:$R$484,12,0)</f>
        <v>10</v>
      </c>
      <c r="W400" s="145">
        <f t="shared" si="78"/>
        <v>0.12195121951219512</v>
      </c>
      <c r="X400" s="30">
        <f>VLOOKUP(S400,'Plan de acci�n consolidado 2025'!$G$4:$AC$462,23,0)</f>
        <v>100</v>
      </c>
      <c r="Y400" s="30">
        <f t="shared" si="76"/>
        <v>0.12195121951219512</v>
      </c>
    </row>
    <row r="401" spans="1:25" x14ac:dyDescent="0.25">
      <c r="A401" s="78" t="s">
        <v>1219</v>
      </c>
      <c r="B401" s="78" t="s">
        <v>467</v>
      </c>
      <c r="C401" s="79" t="s">
        <v>1517</v>
      </c>
      <c r="D401" s="79" t="s">
        <v>1528</v>
      </c>
      <c r="E401" s="79" t="s">
        <v>1437</v>
      </c>
      <c r="F401" s="79"/>
      <c r="G401" s="79" t="s">
        <v>19</v>
      </c>
      <c r="H401" s="79" t="s">
        <v>445</v>
      </c>
      <c r="I401" s="79">
        <v>1</v>
      </c>
      <c r="J401" s="79" t="s">
        <v>465</v>
      </c>
      <c r="K401" s="159" t="s">
        <v>2849</v>
      </c>
      <c r="L401" s="159" t="s">
        <v>2815</v>
      </c>
      <c r="M401" s="79" t="s">
        <v>1187</v>
      </c>
      <c r="N401" s="79"/>
      <c r="O401" s="79"/>
      <c r="P401" s="79"/>
      <c r="Q401" s="79"/>
      <c r="R401" s="30" t="s">
        <v>1187</v>
      </c>
      <c r="S401" s="78" t="s">
        <v>1219</v>
      </c>
      <c r="T401" s="78" t="s">
        <v>467</v>
      </c>
      <c r="U401" s="79" t="s">
        <v>1517</v>
      </c>
      <c r="V401" s="30">
        <f>VLOOKUP(S401,'Plan de acci�n consolidado 2025'!$G$4:$R$484,12,0)</f>
        <v>10</v>
      </c>
      <c r="W401" s="145">
        <f t="shared" si="78"/>
        <v>0.12195121951219512</v>
      </c>
      <c r="X401" s="30">
        <f>VLOOKUP(S401,'Plan de acci�n consolidado 2025'!$G$4:$AC$462,23,0)</f>
        <v>100</v>
      </c>
      <c r="Y401" s="30">
        <f t="shared" si="76"/>
        <v>0.12195121951219512</v>
      </c>
    </row>
    <row r="402" spans="1:25" x14ac:dyDescent="0.25">
      <c r="A402" s="78" t="s">
        <v>1220</v>
      </c>
      <c r="B402" s="78" t="s">
        <v>467</v>
      </c>
      <c r="C402" s="79" t="s">
        <v>1517</v>
      </c>
      <c r="D402" s="79" t="s">
        <v>1528</v>
      </c>
      <c r="E402" s="79" t="s">
        <v>1437</v>
      </c>
      <c r="F402" s="79"/>
      <c r="G402" s="79" t="s">
        <v>19</v>
      </c>
      <c r="H402" s="79" t="s">
        <v>439</v>
      </c>
      <c r="I402" s="79">
        <v>1</v>
      </c>
      <c r="J402" s="79" t="s">
        <v>465</v>
      </c>
      <c r="K402" s="159" t="s">
        <v>2808</v>
      </c>
      <c r="L402" s="159" t="s">
        <v>2865</v>
      </c>
      <c r="M402" s="79" t="s">
        <v>1187</v>
      </c>
      <c r="N402" s="79"/>
      <c r="O402" s="79"/>
      <c r="P402" s="79"/>
      <c r="Q402" s="79"/>
      <c r="R402" s="30" t="s">
        <v>1187</v>
      </c>
      <c r="S402" s="78" t="s">
        <v>1220</v>
      </c>
      <c r="T402" s="78" t="s">
        <v>467</v>
      </c>
      <c r="U402" s="79" t="s">
        <v>1517</v>
      </c>
      <c r="V402" s="30">
        <f>VLOOKUP(S402,'Plan de acci�n consolidado 2025'!$G$4:$R$484,12,0)</f>
        <v>10</v>
      </c>
      <c r="W402" s="145">
        <f t="shared" si="78"/>
        <v>0.12195121951219512</v>
      </c>
      <c r="X402" s="30">
        <f>VLOOKUP(S402,'Plan de acci�n consolidado 2025'!$G$4:$AC$462,23,0)</f>
        <v>100</v>
      </c>
      <c r="Y402" s="30">
        <f t="shared" si="76"/>
        <v>0.12195121951219512</v>
      </c>
    </row>
    <row r="403" spans="1:25" x14ac:dyDescent="0.25">
      <c r="A403" s="78" t="s">
        <v>1221</v>
      </c>
      <c r="B403" s="78" t="s">
        <v>467</v>
      </c>
      <c r="C403" s="79" t="s">
        <v>1517</v>
      </c>
      <c r="D403" s="79" t="s">
        <v>1528</v>
      </c>
      <c r="E403" s="79" t="s">
        <v>1437</v>
      </c>
      <c r="F403" s="79"/>
      <c r="G403" s="79" t="s">
        <v>19</v>
      </c>
      <c r="H403" s="79" t="s">
        <v>440</v>
      </c>
      <c r="I403" s="79">
        <v>1</v>
      </c>
      <c r="J403" s="79" t="s">
        <v>465</v>
      </c>
      <c r="K403" s="159" t="s">
        <v>2894</v>
      </c>
      <c r="L403" s="159" t="s">
        <v>2804</v>
      </c>
      <c r="M403" s="79" t="s">
        <v>1187</v>
      </c>
      <c r="N403" s="79"/>
      <c r="O403" s="79"/>
      <c r="P403" s="79"/>
      <c r="Q403" s="79"/>
      <c r="R403" s="30" t="s">
        <v>1187</v>
      </c>
      <c r="S403" s="78" t="s">
        <v>1221</v>
      </c>
      <c r="T403" s="78" t="s">
        <v>467</v>
      </c>
      <c r="U403" s="79" t="s">
        <v>1517</v>
      </c>
      <c r="V403" s="30">
        <f>VLOOKUP(S403,'Plan de acci�n consolidado 2025'!$G$4:$R$484,12,0)</f>
        <v>10</v>
      </c>
      <c r="W403" s="145">
        <f t="shared" si="78"/>
        <v>0.12195121951219512</v>
      </c>
      <c r="X403" s="30">
        <f>VLOOKUP(S403,'Plan de acci�n consolidado 2025'!$G$4:$AC$462,23,0)</f>
        <v>100</v>
      </c>
      <c r="Y403" s="30">
        <f t="shared" si="76"/>
        <v>0.12195121951219512</v>
      </c>
    </row>
    <row r="404" spans="1:25" x14ac:dyDescent="0.25">
      <c r="A404" s="78" t="s">
        <v>1222</v>
      </c>
      <c r="B404" s="78" t="s">
        <v>467</v>
      </c>
      <c r="C404" s="79" t="s">
        <v>1517</v>
      </c>
      <c r="D404" s="79" t="s">
        <v>1528</v>
      </c>
      <c r="E404" s="79" t="s">
        <v>1437</v>
      </c>
      <c r="F404" s="79"/>
      <c r="G404" s="79" t="s">
        <v>19</v>
      </c>
      <c r="H404" s="79" t="s">
        <v>55</v>
      </c>
      <c r="I404" s="79">
        <v>1</v>
      </c>
      <c r="J404" s="79" t="s">
        <v>465</v>
      </c>
      <c r="K404" s="159" t="s">
        <v>2841</v>
      </c>
      <c r="L404" s="159" t="s">
        <v>2895</v>
      </c>
      <c r="M404" s="79" t="s">
        <v>1187</v>
      </c>
      <c r="N404" s="79"/>
      <c r="O404" s="79"/>
      <c r="P404" s="79"/>
      <c r="Q404" s="79"/>
      <c r="R404" s="30" t="s">
        <v>1187</v>
      </c>
      <c r="S404" s="78" t="s">
        <v>1222</v>
      </c>
      <c r="T404" s="78" t="s">
        <v>467</v>
      </c>
      <c r="U404" s="79" t="s">
        <v>1517</v>
      </c>
      <c r="V404" s="30">
        <f>VLOOKUP(S404,'Plan de acci�n consolidado 2025'!$G$4:$R$484,12,0)</f>
        <v>25</v>
      </c>
      <c r="W404" s="145">
        <f t="shared" si="78"/>
        <v>0.3048780487804878</v>
      </c>
      <c r="X404" s="30">
        <f>VLOOKUP(S404,'Plan de acci�n consolidado 2025'!$G$4:$AC$462,23,0)</f>
        <v>100</v>
      </c>
      <c r="Y404" s="30">
        <f t="shared" si="76"/>
        <v>0.3048780487804878</v>
      </c>
    </row>
    <row r="405" spans="1:25" x14ac:dyDescent="0.25">
      <c r="A405" s="78" t="s">
        <v>1223</v>
      </c>
      <c r="B405" s="78" t="s">
        <v>467</v>
      </c>
      <c r="C405" s="79" t="s">
        <v>1517</v>
      </c>
      <c r="D405" s="79" t="s">
        <v>1528</v>
      </c>
      <c r="E405" s="79" t="s">
        <v>1437</v>
      </c>
      <c r="F405" s="79"/>
      <c r="G405" s="79" t="s">
        <v>19</v>
      </c>
      <c r="H405" s="79" t="s">
        <v>441</v>
      </c>
      <c r="I405" s="79">
        <v>1</v>
      </c>
      <c r="J405" s="79" t="s">
        <v>465</v>
      </c>
      <c r="K405" s="159" t="s">
        <v>2896</v>
      </c>
      <c r="L405" s="159" t="s">
        <v>2789</v>
      </c>
      <c r="M405" s="79" t="s">
        <v>1187</v>
      </c>
      <c r="N405" s="79"/>
      <c r="O405" s="79"/>
      <c r="P405" s="79"/>
      <c r="Q405" s="79"/>
      <c r="R405" s="30" t="s">
        <v>1187</v>
      </c>
      <c r="S405" s="78" t="s">
        <v>1223</v>
      </c>
      <c r="T405" s="78" t="s">
        <v>467</v>
      </c>
      <c r="U405" s="79" t="s">
        <v>1517</v>
      </c>
      <c r="V405" s="30">
        <f>VLOOKUP(S405,'Plan de acci�n consolidado 2025'!$G$4:$R$484,12,0)</f>
        <v>25</v>
      </c>
      <c r="W405" s="145">
        <f t="shared" si="78"/>
        <v>0.3048780487804878</v>
      </c>
      <c r="X405" s="30">
        <f>VLOOKUP(S405,'Plan de acci�n consolidado 2025'!$G$4:$AC$462,23,0)</f>
        <v>100</v>
      </c>
      <c r="Y405" s="30">
        <f t="shared" si="76"/>
        <v>0.3048780487804878</v>
      </c>
    </row>
    <row r="406" spans="1:25" x14ac:dyDescent="0.25">
      <c r="A406" s="78" t="s">
        <v>1224</v>
      </c>
      <c r="B406" s="78" t="s">
        <v>460</v>
      </c>
      <c r="C406" s="79" t="s">
        <v>1517</v>
      </c>
      <c r="D406" s="79" t="s">
        <v>1528</v>
      </c>
      <c r="E406" s="79" t="s">
        <v>1437</v>
      </c>
      <c r="F406" s="79" t="s">
        <v>10</v>
      </c>
      <c r="G406" s="79" t="s">
        <v>38</v>
      </c>
      <c r="H406" s="79" t="s">
        <v>1866</v>
      </c>
      <c r="I406" s="79">
        <v>1</v>
      </c>
      <c r="J406" s="79" t="s">
        <v>465</v>
      </c>
      <c r="K406" s="159" t="s">
        <v>2772</v>
      </c>
      <c r="L406" s="159" t="s">
        <v>2765</v>
      </c>
      <c r="M406" s="79" t="s">
        <v>1187</v>
      </c>
      <c r="N406" s="79" t="s">
        <v>1394</v>
      </c>
      <c r="O406" s="79" t="s">
        <v>1395</v>
      </c>
      <c r="P406" s="79" t="s">
        <v>1563</v>
      </c>
      <c r="Q406" s="79" t="s">
        <v>1736</v>
      </c>
      <c r="R406" s="30" t="s">
        <v>1187</v>
      </c>
      <c r="S406" s="78" t="s">
        <v>1224</v>
      </c>
      <c r="T406" s="78" t="s">
        <v>460</v>
      </c>
      <c r="U406" s="79" t="s">
        <v>1517</v>
      </c>
      <c r="V406" s="30">
        <f>VLOOKUP(S406,'Plan de acci�n consolidado 2025'!$G$4:$R$484,12,0)</f>
        <v>14</v>
      </c>
      <c r="W406" s="143">
        <f>(V406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0.62780269058295968</v>
      </c>
      <c r="X406" s="30">
        <f>VLOOKUP(S406,'Plan de acci�n consolidado 2025'!$G$4:$AC$462,23,0)</f>
        <v>0</v>
      </c>
      <c r="Y406" s="30">
        <f t="shared" si="76"/>
        <v>0</v>
      </c>
    </row>
    <row r="407" spans="1:25" x14ac:dyDescent="0.25">
      <c r="A407" s="78" t="s">
        <v>1225</v>
      </c>
      <c r="B407" s="78" t="s">
        <v>467</v>
      </c>
      <c r="C407" s="79" t="s">
        <v>1517</v>
      </c>
      <c r="D407" s="79" t="s">
        <v>1528</v>
      </c>
      <c r="E407" s="79" t="s">
        <v>1437</v>
      </c>
      <c r="F407" s="79"/>
      <c r="G407" s="79" t="s">
        <v>19</v>
      </c>
      <c r="H407" s="79" t="s">
        <v>446</v>
      </c>
      <c r="I407" s="79">
        <v>1</v>
      </c>
      <c r="J407" s="79" t="s">
        <v>465</v>
      </c>
      <c r="K407" s="159" t="s">
        <v>2772</v>
      </c>
      <c r="L407" s="159" t="s">
        <v>2857</v>
      </c>
      <c r="M407" s="79" t="s">
        <v>1187</v>
      </c>
      <c r="N407" s="79"/>
      <c r="O407" s="79"/>
      <c r="P407" s="79"/>
      <c r="Q407" s="79"/>
      <c r="R407" s="30" t="s">
        <v>1187</v>
      </c>
      <c r="S407" s="78" t="s">
        <v>1225</v>
      </c>
      <c r="T407" s="78" t="s">
        <v>467</v>
      </c>
      <c r="U407" s="79" t="s">
        <v>1517</v>
      </c>
      <c r="V407" s="30">
        <f>VLOOKUP(S407,'Plan de acci�n consolidado 2025'!$G$4:$R$484,12,0)</f>
        <v>20</v>
      </c>
      <c r="W407" s="145">
        <f t="shared" ref="W407:W409" si="79">+(V407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0.24390243902439024</v>
      </c>
      <c r="X407" s="30">
        <f>VLOOKUP(S407,'Plan de acci�n consolidado 2025'!$G$4:$AC$462,23,0)</f>
        <v>100</v>
      </c>
      <c r="Y407" s="30">
        <f t="shared" si="76"/>
        <v>0.24390243902439024</v>
      </c>
    </row>
    <row r="408" spans="1:25" x14ac:dyDescent="0.25">
      <c r="A408" s="78" t="s">
        <v>1227</v>
      </c>
      <c r="B408" s="78" t="s">
        <v>467</v>
      </c>
      <c r="C408" s="79" t="s">
        <v>1517</v>
      </c>
      <c r="D408" s="79" t="s">
        <v>1528</v>
      </c>
      <c r="E408" s="79" t="s">
        <v>1437</v>
      </c>
      <c r="F408" s="79"/>
      <c r="G408" s="79" t="s">
        <v>19</v>
      </c>
      <c r="H408" s="79" t="s">
        <v>447</v>
      </c>
      <c r="I408" s="79">
        <v>1</v>
      </c>
      <c r="J408" s="79" t="s">
        <v>465</v>
      </c>
      <c r="K408" s="159" t="s">
        <v>2791</v>
      </c>
      <c r="L408" s="159" t="s">
        <v>2782</v>
      </c>
      <c r="M408" s="79" t="s">
        <v>1187</v>
      </c>
      <c r="N408" s="79"/>
      <c r="O408" s="79"/>
      <c r="P408" s="79"/>
      <c r="Q408" s="79"/>
      <c r="R408" s="30" t="s">
        <v>1187</v>
      </c>
      <c r="S408" s="78" t="s">
        <v>1227</v>
      </c>
      <c r="T408" s="78" t="s">
        <v>467</v>
      </c>
      <c r="U408" s="79" t="s">
        <v>1517</v>
      </c>
      <c r="V408" s="30">
        <f>VLOOKUP(S408,'Plan de acci�n consolidado 2025'!$G$4:$R$484,12,0)</f>
        <v>30</v>
      </c>
      <c r="W408" s="145">
        <f t="shared" si="79"/>
        <v>0.36585365853658536</v>
      </c>
      <c r="X408" s="30">
        <f>VLOOKUP(S408,'Plan de acci�n consolidado 2025'!$G$4:$AC$462,23,0)</f>
        <v>100</v>
      </c>
      <c r="Y408" s="30">
        <f t="shared" si="76"/>
        <v>0.36585365853658536</v>
      </c>
    </row>
    <row r="409" spans="1:25" x14ac:dyDescent="0.25">
      <c r="A409" s="78" t="s">
        <v>1229</v>
      </c>
      <c r="B409" s="78" t="s">
        <v>467</v>
      </c>
      <c r="C409" s="79" t="s">
        <v>1517</v>
      </c>
      <c r="D409" s="79" t="s">
        <v>1528</v>
      </c>
      <c r="E409" s="79" t="s">
        <v>1437</v>
      </c>
      <c r="F409" s="79"/>
      <c r="G409" s="79" t="s">
        <v>19</v>
      </c>
      <c r="H409" s="79" t="s">
        <v>448</v>
      </c>
      <c r="I409" s="79">
        <v>1</v>
      </c>
      <c r="J409" s="79" t="s">
        <v>465</v>
      </c>
      <c r="K409" s="159" t="s">
        <v>2783</v>
      </c>
      <c r="L409" s="159" t="s">
        <v>2765</v>
      </c>
      <c r="M409" s="79" t="s">
        <v>1187</v>
      </c>
      <c r="N409" s="79"/>
      <c r="O409" s="79"/>
      <c r="P409" s="79"/>
      <c r="Q409" s="79"/>
      <c r="R409" s="30" t="s">
        <v>1187</v>
      </c>
      <c r="S409" s="78" t="s">
        <v>1229</v>
      </c>
      <c r="T409" s="78" t="s">
        <v>467</v>
      </c>
      <c r="U409" s="79" t="s">
        <v>1517</v>
      </c>
      <c r="V409" s="30">
        <f>VLOOKUP(S409,'Plan de acci�n consolidado 2025'!$G$4:$R$484,12,0)</f>
        <v>50</v>
      </c>
      <c r="W409" s="145">
        <f t="shared" si="79"/>
        <v>0.6097560975609756</v>
      </c>
      <c r="X409" s="30">
        <f>VLOOKUP(S409,'Plan de acci�n consolidado 2025'!$G$4:$AC$462,23,0)</f>
        <v>0</v>
      </c>
      <c r="Y409" s="30">
        <f t="shared" si="76"/>
        <v>0</v>
      </c>
    </row>
    <row r="410" spans="1:25" x14ac:dyDescent="0.25">
      <c r="A410" s="78" t="s">
        <v>1231</v>
      </c>
      <c r="B410" s="78" t="s">
        <v>460</v>
      </c>
      <c r="C410" s="79" t="s">
        <v>1517</v>
      </c>
      <c r="D410" s="79" t="s">
        <v>1528</v>
      </c>
      <c r="E410" s="79" t="s">
        <v>1437</v>
      </c>
      <c r="F410" s="79" t="s">
        <v>10</v>
      </c>
      <c r="G410" s="79" t="s">
        <v>38</v>
      </c>
      <c r="H410" s="79" t="s">
        <v>1867</v>
      </c>
      <c r="I410" s="79">
        <v>1</v>
      </c>
      <c r="J410" s="79" t="s">
        <v>465</v>
      </c>
      <c r="K410" s="159" t="s">
        <v>2879</v>
      </c>
      <c r="L410" s="159" t="s">
        <v>2874</v>
      </c>
      <c r="M410" s="79" t="s">
        <v>1187</v>
      </c>
      <c r="N410" s="79" t="s">
        <v>1394</v>
      </c>
      <c r="O410" s="79" t="s">
        <v>1395</v>
      </c>
      <c r="P410" s="79" t="s">
        <v>1563</v>
      </c>
      <c r="Q410" s="79" t="s">
        <v>1736</v>
      </c>
      <c r="R410" s="30" t="s">
        <v>1187</v>
      </c>
      <c r="S410" s="78" t="s">
        <v>1231</v>
      </c>
      <c r="T410" s="78" t="s">
        <v>460</v>
      </c>
      <c r="U410" s="79" t="s">
        <v>1517</v>
      </c>
      <c r="V410" s="30">
        <f>VLOOKUP(S410,'Plan de acci�n consolidado 2025'!$G$4:$R$484,12,0)</f>
        <v>16</v>
      </c>
      <c r="W410" s="143">
        <f>(V410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0.71748878923766812</v>
      </c>
      <c r="X410" s="30">
        <f>VLOOKUP(S410,'Plan de acci�n consolidado 2025'!$G$4:$AC$462,23,0)</f>
        <v>100</v>
      </c>
      <c r="Y410" s="30">
        <f t="shared" si="76"/>
        <v>0.71748878923766812</v>
      </c>
    </row>
    <row r="411" spans="1:25" x14ac:dyDescent="0.25">
      <c r="A411" s="78" t="s">
        <v>1232</v>
      </c>
      <c r="B411" s="78" t="s">
        <v>467</v>
      </c>
      <c r="C411" s="79" t="s">
        <v>1517</v>
      </c>
      <c r="D411" s="79" t="s">
        <v>1528</v>
      </c>
      <c r="E411" s="79" t="s">
        <v>1437</v>
      </c>
      <c r="F411" s="79"/>
      <c r="G411" s="79" t="s">
        <v>19</v>
      </c>
      <c r="H411" s="79" t="s">
        <v>449</v>
      </c>
      <c r="I411" s="79">
        <v>1</v>
      </c>
      <c r="J411" s="79" t="s">
        <v>465</v>
      </c>
      <c r="K411" s="159" t="s">
        <v>2879</v>
      </c>
      <c r="L411" s="159" t="s">
        <v>2802</v>
      </c>
      <c r="M411" s="79" t="s">
        <v>1187</v>
      </c>
      <c r="N411" s="79"/>
      <c r="O411" s="79"/>
      <c r="P411" s="79"/>
      <c r="Q411" s="79"/>
      <c r="R411" s="30" t="s">
        <v>1187</v>
      </c>
      <c r="S411" s="78" t="s">
        <v>1232</v>
      </c>
      <c r="T411" s="78" t="s">
        <v>467</v>
      </c>
      <c r="U411" s="79" t="s">
        <v>1517</v>
      </c>
      <c r="V411" s="30">
        <f>VLOOKUP(S411,'Plan de acci�n consolidado 2025'!$G$4:$R$484,12,0)</f>
        <v>20</v>
      </c>
      <c r="W411" s="145">
        <f t="shared" ref="W411:W414" si="80">+(V411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0.24390243902439024</v>
      </c>
      <c r="X411" s="30">
        <f>VLOOKUP(S411,'Plan de acci�n consolidado 2025'!$G$4:$AC$462,23,0)</f>
        <v>100</v>
      </c>
      <c r="Y411" s="30">
        <f t="shared" si="76"/>
        <v>0.24390243902439024</v>
      </c>
    </row>
    <row r="412" spans="1:25" x14ac:dyDescent="0.25">
      <c r="A412" s="78" t="s">
        <v>1234</v>
      </c>
      <c r="B412" s="78" t="s">
        <v>467</v>
      </c>
      <c r="C412" s="79" t="s">
        <v>1517</v>
      </c>
      <c r="D412" s="79" t="s">
        <v>1528</v>
      </c>
      <c r="E412" s="79" t="s">
        <v>1437</v>
      </c>
      <c r="F412" s="79"/>
      <c r="G412" s="79" t="s">
        <v>19</v>
      </c>
      <c r="H412" s="79" t="s">
        <v>450</v>
      </c>
      <c r="I412" s="79">
        <v>1</v>
      </c>
      <c r="J412" s="79" t="s">
        <v>465</v>
      </c>
      <c r="K412" s="159" t="s">
        <v>2841</v>
      </c>
      <c r="L412" s="159" t="s">
        <v>2843</v>
      </c>
      <c r="M412" s="79" t="s">
        <v>1187</v>
      </c>
      <c r="N412" s="79"/>
      <c r="O412" s="79"/>
      <c r="P412" s="79"/>
      <c r="Q412" s="79"/>
      <c r="R412" s="30" t="s">
        <v>1187</v>
      </c>
      <c r="S412" s="78" t="s">
        <v>1234</v>
      </c>
      <c r="T412" s="78" t="s">
        <v>467</v>
      </c>
      <c r="U412" s="79" t="s">
        <v>1517</v>
      </c>
      <c r="V412" s="30">
        <f>VLOOKUP(S412,'Plan de acci�n consolidado 2025'!$G$4:$R$484,12,0)</f>
        <v>20</v>
      </c>
      <c r="W412" s="145">
        <f t="shared" si="80"/>
        <v>0.24390243902439024</v>
      </c>
      <c r="X412" s="30">
        <f>VLOOKUP(S412,'Plan de acci�n consolidado 2025'!$G$4:$AC$462,23,0)</f>
        <v>100</v>
      </c>
      <c r="Y412" s="30">
        <f t="shared" si="76"/>
        <v>0.24390243902439024</v>
      </c>
    </row>
    <row r="413" spans="1:25" x14ac:dyDescent="0.25">
      <c r="A413" s="78" t="s">
        <v>1236</v>
      </c>
      <c r="B413" s="78" t="s">
        <v>467</v>
      </c>
      <c r="C413" s="79" t="s">
        <v>1517</v>
      </c>
      <c r="D413" s="79" t="s">
        <v>1528</v>
      </c>
      <c r="E413" s="79" t="s">
        <v>1437</v>
      </c>
      <c r="F413" s="79"/>
      <c r="G413" s="79" t="s">
        <v>19</v>
      </c>
      <c r="H413" s="79" t="s">
        <v>451</v>
      </c>
      <c r="I413" s="79">
        <v>1</v>
      </c>
      <c r="J413" s="79" t="s">
        <v>465</v>
      </c>
      <c r="K413" s="159" t="s">
        <v>2884</v>
      </c>
      <c r="L413" s="159" t="s">
        <v>2895</v>
      </c>
      <c r="M413" s="79" t="s">
        <v>1187</v>
      </c>
      <c r="N413" s="79"/>
      <c r="O413" s="79"/>
      <c r="P413" s="79"/>
      <c r="Q413" s="79"/>
      <c r="R413" s="30" t="s">
        <v>1187</v>
      </c>
      <c r="S413" s="78" t="s">
        <v>1236</v>
      </c>
      <c r="T413" s="78" t="s">
        <v>467</v>
      </c>
      <c r="U413" s="79" t="s">
        <v>1517</v>
      </c>
      <c r="V413" s="30">
        <f>VLOOKUP(S413,'Plan de acci�n consolidado 2025'!$G$4:$R$484,12,0)</f>
        <v>30</v>
      </c>
      <c r="W413" s="145">
        <f t="shared" si="80"/>
        <v>0.36585365853658536</v>
      </c>
      <c r="X413" s="30">
        <f>VLOOKUP(S413,'Plan de acci�n consolidado 2025'!$G$4:$AC$462,23,0)</f>
        <v>100</v>
      </c>
      <c r="Y413" s="30">
        <f t="shared" si="76"/>
        <v>0.36585365853658536</v>
      </c>
    </row>
    <row r="414" spans="1:25" x14ac:dyDescent="0.25">
      <c r="A414" s="78" t="s">
        <v>1238</v>
      </c>
      <c r="B414" s="78" t="s">
        <v>467</v>
      </c>
      <c r="C414" s="79" t="s">
        <v>1517</v>
      </c>
      <c r="D414" s="79" t="s">
        <v>1528</v>
      </c>
      <c r="E414" s="79" t="s">
        <v>1437</v>
      </c>
      <c r="F414" s="79"/>
      <c r="G414" s="79" t="s">
        <v>19</v>
      </c>
      <c r="H414" s="79" t="s">
        <v>1239</v>
      </c>
      <c r="I414" s="79">
        <v>1</v>
      </c>
      <c r="J414" s="79" t="s">
        <v>465</v>
      </c>
      <c r="K414" s="159" t="s">
        <v>2873</v>
      </c>
      <c r="L414" s="159" t="s">
        <v>2874</v>
      </c>
      <c r="M414" s="79" t="s">
        <v>1187</v>
      </c>
      <c r="N414" s="79"/>
      <c r="O414" s="79"/>
      <c r="P414" s="79"/>
      <c r="Q414" s="79"/>
      <c r="R414" s="30" t="s">
        <v>1187</v>
      </c>
      <c r="S414" s="78" t="s">
        <v>1238</v>
      </c>
      <c r="T414" s="78" t="s">
        <v>467</v>
      </c>
      <c r="U414" s="79" t="s">
        <v>1517</v>
      </c>
      <c r="V414" s="30">
        <f>VLOOKUP(S414,'Plan de acci�n consolidado 2025'!$G$4:$R$484,12,0)</f>
        <v>30</v>
      </c>
      <c r="W414" s="145">
        <f t="shared" si="80"/>
        <v>0.36585365853658536</v>
      </c>
      <c r="X414" s="30">
        <f>VLOOKUP(S414,'Plan de acci�n consolidado 2025'!$G$4:$AC$462,23,0)</f>
        <v>100</v>
      </c>
      <c r="Y414" s="30">
        <f t="shared" si="76"/>
        <v>0.36585365853658536</v>
      </c>
    </row>
    <row r="415" spans="1:25" x14ac:dyDescent="0.25">
      <c r="A415" s="78" t="s">
        <v>1242</v>
      </c>
      <c r="B415" s="78" t="s">
        <v>460</v>
      </c>
      <c r="C415" s="79" t="s">
        <v>1517</v>
      </c>
      <c r="D415" s="79" t="s">
        <v>1521</v>
      </c>
      <c r="E415" s="79" t="s">
        <v>614</v>
      </c>
      <c r="F415" s="79" t="s">
        <v>10</v>
      </c>
      <c r="G415" s="79" t="s">
        <v>31</v>
      </c>
      <c r="H415" s="79" t="s">
        <v>245</v>
      </c>
      <c r="I415" s="79">
        <v>100</v>
      </c>
      <c r="J415" s="79" t="s">
        <v>493</v>
      </c>
      <c r="K415" s="159" t="s">
        <v>2768</v>
      </c>
      <c r="L415" s="159" t="s">
        <v>2759</v>
      </c>
      <c r="M415" s="79" t="s">
        <v>1244</v>
      </c>
      <c r="N415" s="79" t="s">
        <v>1394</v>
      </c>
      <c r="O415" s="79" t="s">
        <v>1395</v>
      </c>
      <c r="P415" s="79" t="s">
        <v>1564</v>
      </c>
      <c r="Q415" s="79" t="s">
        <v>1489</v>
      </c>
      <c r="R415" s="30" t="s">
        <v>1241</v>
      </c>
      <c r="S415" s="78" t="s">
        <v>1242</v>
      </c>
      <c r="T415" s="78" t="s">
        <v>460</v>
      </c>
      <c r="U415" s="79" t="s">
        <v>1517</v>
      </c>
      <c r="V415" s="30">
        <f>VLOOKUP(S415,'Plan de acci�n consolidado 2025'!$G$4:$R$484,12,0)</f>
        <v>20</v>
      </c>
      <c r="W415" s="143">
        <f>(V415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415" s="30">
        <f>VLOOKUP(S415,'Plan de acci�n consolidado 2025'!$G$4:$AC$462,23,0)</f>
        <v>83</v>
      </c>
      <c r="Y415" s="30">
        <f t="shared" si="76"/>
        <v>0.74439461883408076</v>
      </c>
    </row>
    <row r="416" spans="1:25" x14ac:dyDescent="0.25">
      <c r="A416" s="78" t="s">
        <v>1245</v>
      </c>
      <c r="B416" s="78" t="s">
        <v>467</v>
      </c>
      <c r="C416" s="79" t="s">
        <v>1517</v>
      </c>
      <c r="D416" s="79" t="s">
        <v>1521</v>
      </c>
      <c r="E416" s="79" t="s">
        <v>614</v>
      </c>
      <c r="F416" s="79"/>
      <c r="G416" s="79" t="s">
        <v>19</v>
      </c>
      <c r="H416" s="79" t="s">
        <v>246</v>
      </c>
      <c r="I416" s="79">
        <v>1</v>
      </c>
      <c r="J416" s="79" t="s">
        <v>465</v>
      </c>
      <c r="K416" s="159" t="s">
        <v>2768</v>
      </c>
      <c r="L416" s="159" t="s">
        <v>2757</v>
      </c>
      <c r="M416" s="79" t="s">
        <v>1241</v>
      </c>
      <c r="N416" s="79"/>
      <c r="O416" s="79"/>
      <c r="P416" s="79"/>
      <c r="Q416" s="79"/>
      <c r="R416" s="30" t="s">
        <v>1241</v>
      </c>
      <c r="S416" s="78" t="s">
        <v>1245</v>
      </c>
      <c r="T416" s="78" t="s">
        <v>467</v>
      </c>
      <c r="U416" s="79" t="s">
        <v>1517</v>
      </c>
      <c r="V416" s="30">
        <f>VLOOKUP(S416,'Plan de acci�n consolidado 2025'!$G$4:$R$484,12,0)</f>
        <v>30</v>
      </c>
      <c r="W416" s="145">
        <f>+(V416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0.36585365853658536</v>
      </c>
      <c r="X416" s="30">
        <f>VLOOKUP(S416,'Plan de acci�n consolidado 2025'!$G$4:$AC$462,23,0)</f>
        <v>100</v>
      </c>
      <c r="Y416" s="30">
        <f t="shared" si="76"/>
        <v>0.36585365853658536</v>
      </c>
    </row>
    <row r="417" spans="1:25" x14ac:dyDescent="0.25">
      <c r="A417" s="78" t="s">
        <v>1247</v>
      </c>
      <c r="B417" s="78" t="s">
        <v>1847</v>
      </c>
      <c r="C417" s="79" t="s">
        <v>1517</v>
      </c>
      <c r="D417" s="79" t="s">
        <v>1521</v>
      </c>
      <c r="E417" s="79" t="s">
        <v>614</v>
      </c>
      <c r="F417" s="79"/>
      <c r="G417" s="79" t="s">
        <v>19</v>
      </c>
      <c r="H417" s="79" t="s">
        <v>247</v>
      </c>
      <c r="I417" s="79">
        <v>1</v>
      </c>
      <c r="J417" s="79" t="s">
        <v>465</v>
      </c>
      <c r="K417" s="159" t="s">
        <v>2757</v>
      </c>
      <c r="L417" s="159" t="s">
        <v>2756</v>
      </c>
      <c r="M417" s="79" t="s">
        <v>1249</v>
      </c>
      <c r="N417" s="79"/>
      <c r="O417" s="79"/>
      <c r="P417" s="79"/>
      <c r="Q417" s="79"/>
      <c r="R417" s="30" t="s">
        <v>1241</v>
      </c>
      <c r="S417" s="78" t="s">
        <v>1247</v>
      </c>
      <c r="T417" s="78" t="s">
        <v>1847</v>
      </c>
      <c r="U417" s="79" t="s">
        <v>1517</v>
      </c>
      <c r="V417" s="30">
        <f>VLOOKUP(S417,'Plan de acci�n consolidado 2025'!$G$4:$R$462,12,0)</f>
        <v>0</v>
      </c>
      <c r="W417" s="30">
        <f>+V417</f>
        <v>0</v>
      </c>
      <c r="X417" s="30">
        <f>VLOOKUP(S417,'Plan de acci�n consolidado 2025'!$G$4:$AC$462,23,0)</f>
        <v>100</v>
      </c>
      <c r="Y417" s="30">
        <f t="shared" si="76"/>
        <v>0</v>
      </c>
    </row>
    <row r="418" spans="1:25" x14ac:dyDescent="0.25">
      <c r="A418" s="78" t="s">
        <v>1250</v>
      </c>
      <c r="B418" s="78" t="s">
        <v>467</v>
      </c>
      <c r="C418" s="79" t="s">
        <v>1517</v>
      </c>
      <c r="D418" s="79" t="s">
        <v>1521</v>
      </c>
      <c r="E418" s="79" t="s">
        <v>614</v>
      </c>
      <c r="F418" s="79"/>
      <c r="G418" s="79" t="s">
        <v>19</v>
      </c>
      <c r="H418" s="79" t="s">
        <v>248</v>
      </c>
      <c r="I418" s="79">
        <v>100</v>
      </c>
      <c r="J418" s="79" t="s">
        <v>493</v>
      </c>
      <c r="K418" s="159" t="s">
        <v>2757</v>
      </c>
      <c r="L418" s="159" t="s">
        <v>2759</v>
      </c>
      <c r="M418" s="79" t="s">
        <v>1241</v>
      </c>
      <c r="N418" s="79"/>
      <c r="O418" s="79"/>
      <c r="P418" s="79"/>
      <c r="Q418" s="79"/>
      <c r="R418" s="30" t="s">
        <v>1241</v>
      </c>
      <c r="S418" s="78" t="s">
        <v>1250</v>
      </c>
      <c r="T418" s="78" t="s">
        <v>467</v>
      </c>
      <c r="U418" s="79" t="s">
        <v>1517</v>
      </c>
      <c r="V418" s="30">
        <f>VLOOKUP(S418,'Plan de acci�n consolidado 2025'!$G$4:$R$484,12,0)</f>
        <v>70</v>
      </c>
      <c r="W418" s="145">
        <f>+(V418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0.85365853658536583</v>
      </c>
      <c r="X418" s="30">
        <f>VLOOKUP(S418,'Plan de acci�n consolidado 2025'!$G$4:$AC$462,23,0)</f>
        <v>83</v>
      </c>
      <c r="Y418" s="30">
        <f t="shared" si="76"/>
        <v>0.70853658536585373</v>
      </c>
    </row>
    <row r="419" spans="1:25" x14ac:dyDescent="0.25">
      <c r="A419" s="78" t="s">
        <v>1251</v>
      </c>
      <c r="B419" s="78" t="s">
        <v>460</v>
      </c>
      <c r="C419" s="79" t="s">
        <v>1517</v>
      </c>
      <c r="D419" s="79" t="s">
        <v>1521</v>
      </c>
      <c r="E419" s="79" t="s">
        <v>614</v>
      </c>
      <c r="F419" s="79" t="s">
        <v>9</v>
      </c>
      <c r="G419" s="79" t="s">
        <v>31</v>
      </c>
      <c r="H419" s="79" t="s">
        <v>249</v>
      </c>
      <c r="I419" s="79">
        <v>40</v>
      </c>
      <c r="J419" s="79" t="s">
        <v>493</v>
      </c>
      <c r="K419" s="159" t="s">
        <v>2757</v>
      </c>
      <c r="L419" s="159" t="s">
        <v>2759</v>
      </c>
      <c r="M419" s="79" t="s">
        <v>1241</v>
      </c>
      <c r="N419" s="79" t="s">
        <v>1396</v>
      </c>
      <c r="O419" s="79" t="s">
        <v>1434</v>
      </c>
      <c r="P419" s="79">
        <v>0</v>
      </c>
      <c r="Q419" s="79" t="s">
        <v>1487</v>
      </c>
      <c r="R419" s="30" t="s">
        <v>1241</v>
      </c>
      <c r="S419" s="78" t="s">
        <v>1251</v>
      </c>
      <c r="T419" s="78" t="s">
        <v>460</v>
      </c>
      <c r="U419" s="79" t="s">
        <v>1517</v>
      </c>
      <c r="V419" s="30">
        <f>VLOOKUP(S419,'Plan de acci�n consolidado 2025'!$G$4:$R$484,12,0)</f>
        <v>10</v>
      </c>
      <c r="W419" s="143">
        <f>(V419*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0.44843049327354262</v>
      </c>
      <c r="X419" s="30">
        <f>VLOOKUP(S419,'Plan de acci�n consolidado 2025'!$G$4:$AC$462,23,0)</f>
        <v>0</v>
      </c>
      <c r="Y419" s="30">
        <f t="shared" si="76"/>
        <v>0</v>
      </c>
    </row>
    <row r="420" spans="1:25" x14ac:dyDescent="0.25">
      <c r="A420" s="78" t="s">
        <v>1252</v>
      </c>
      <c r="B420" s="78" t="s">
        <v>467</v>
      </c>
      <c r="C420" s="79" t="s">
        <v>1517</v>
      </c>
      <c r="D420" s="79" t="s">
        <v>1521</v>
      </c>
      <c r="E420" s="79" t="s">
        <v>614</v>
      </c>
      <c r="F420" s="79"/>
      <c r="G420" s="79" t="s">
        <v>19</v>
      </c>
      <c r="H420" s="79" t="s">
        <v>250</v>
      </c>
      <c r="I420" s="79">
        <v>4000</v>
      </c>
      <c r="J420" s="79" t="s">
        <v>465</v>
      </c>
      <c r="K420" s="159" t="s">
        <v>2757</v>
      </c>
      <c r="L420" s="159" t="s">
        <v>2759</v>
      </c>
      <c r="M420" s="79" t="s">
        <v>1241</v>
      </c>
      <c r="N420" s="79"/>
      <c r="O420" s="79"/>
      <c r="P420" s="79"/>
      <c r="Q420" s="79"/>
      <c r="R420" s="30" t="s">
        <v>1241</v>
      </c>
      <c r="S420" s="78" t="s">
        <v>1252</v>
      </c>
      <c r="T420" s="78" t="s">
        <v>467</v>
      </c>
      <c r="U420" s="79" t="s">
        <v>1517</v>
      </c>
      <c r="V420" s="30">
        <f>VLOOKUP(S420,'Plan de acci�n consolidado 2025'!$G$4:$R$484,12,0)</f>
        <v>30</v>
      </c>
      <c r="W420" s="145">
        <f t="shared" ref="W420:W422" si="81">+(V420*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0.36585365853658536</v>
      </c>
      <c r="X420" s="30">
        <f>VLOOKUP(S420,'Plan de acci�n consolidado 2025'!$G$4:$AC$462,23,0)</f>
        <v>94.1</v>
      </c>
      <c r="Y420" s="30">
        <f t="shared" si="76"/>
        <v>0.3442682926829268</v>
      </c>
    </row>
    <row r="421" spans="1:25" x14ac:dyDescent="0.25">
      <c r="A421" s="78" t="s">
        <v>1253</v>
      </c>
      <c r="B421" s="78" t="s">
        <v>467</v>
      </c>
      <c r="C421" s="79" t="s">
        <v>1517</v>
      </c>
      <c r="D421" s="79" t="s">
        <v>1521</v>
      </c>
      <c r="E421" s="79" t="s">
        <v>614</v>
      </c>
      <c r="F421" s="79"/>
      <c r="G421" s="79" t="s">
        <v>19</v>
      </c>
      <c r="H421" s="79" t="s">
        <v>251</v>
      </c>
      <c r="I421" s="79">
        <v>4</v>
      </c>
      <c r="J421" s="79" t="s">
        <v>465</v>
      </c>
      <c r="K421" s="159" t="s">
        <v>2757</v>
      </c>
      <c r="L421" s="159" t="s">
        <v>2759</v>
      </c>
      <c r="M421" s="79" t="s">
        <v>1241</v>
      </c>
      <c r="N421" s="79"/>
      <c r="O421" s="79"/>
      <c r="P421" s="79"/>
      <c r="Q421" s="79"/>
      <c r="R421" s="30" t="s">
        <v>1241</v>
      </c>
      <c r="S421" s="78" t="s">
        <v>1253</v>
      </c>
      <c r="T421" s="78" t="s">
        <v>467</v>
      </c>
      <c r="U421" s="79" t="s">
        <v>1517</v>
      </c>
      <c r="V421" s="30">
        <f>VLOOKUP(S421,'Plan de acci�n consolidado 2025'!$G$4:$R$484,12,0)</f>
        <v>30</v>
      </c>
      <c r="W421" s="145">
        <f t="shared" si="81"/>
        <v>0.36585365853658536</v>
      </c>
      <c r="X421" s="30">
        <f>VLOOKUP(S421,'Plan de acci�n consolidado 2025'!$G$4:$AC$462,23,0)</f>
        <v>75</v>
      </c>
      <c r="Y421" s="30">
        <f t="shared" si="76"/>
        <v>0.27439024390243899</v>
      </c>
    </row>
    <row r="422" spans="1:25" x14ac:dyDescent="0.25">
      <c r="A422" s="78" t="s">
        <v>1255</v>
      </c>
      <c r="B422" s="78" t="s">
        <v>467</v>
      </c>
      <c r="C422" s="79" t="s">
        <v>1517</v>
      </c>
      <c r="D422" s="79" t="s">
        <v>1521</v>
      </c>
      <c r="E422" s="79" t="s">
        <v>614</v>
      </c>
      <c r="F422" s="79"/>
      <c r="G422" s="79" t="s">
        <v>19</v>
      </c>
      <c r="H422" s="79" t="s">
        <v>1791</v>
      </c>
      <c r="I422" s="79">
        <v>1600</v>
      </c>
      <c r="J422" s="79" t="s">
        <v>465</v>
      </c>
      <c r="K422" s="159" t="s">
        <v>2757</v>
      </c>
      <c r="L422" s="159" t="s">
        <v>2759</v>
      </c>
      <c r="M422" s="79" t="s">
        <v>1241</v>
      </c>
      <c r="N422" s="79"/>
      <c r="O422" s="79"/>
      <c r="P422" s="79"/>
      <c r="Q422" s="79"/>
      <c r="R422" s="30" t="s">
        <v>1241</v>
      </c>
      <c r="S422" s="78" t="s">
        <v>1255</v>
      </c>
      <c r="T422" s="78" t="s">
        <v>467</v>
      </c>
      <c r="U422" s="79" t="s">
        <v>1517</v>
      </c>
      <c r="V422" s="30">
        <f>VLOOKUP(S422,'Plan de acci�n consolidado 2025'!$G$4:$R$484,12,0)</f>
        <v>40</v>
      </c>
      <c r="W422" s="145">
        <f t="shared" si="81"/>
        <v>0.48780487804878048</v>
      </c>
      <c r="X422" s="30">
        <f>VLOOKUP(S422,'Plan de acci�n consolidado 2025'!$G$4:$AC$462,23,0)</f>
        <v>96</v>
      </c>
      <c r="Y422" s="30">
        <f t="shared" si="76"/>
        <v>0.46829268292682924</v>
      </c>
    </row>
    <row r="423" spans="1:25" x14ac:dyDescent="0.25">
      <c r="A423" s="78" t="s">
        <v>1256</v>
      </c>
      <c r="B423" s="78" t="s">
        <v>460</v>
      </c>
      <c r="C423" s="79" t="s">
        <v>1517</v>
      </c>
      <c r="D423" s="79" t="s">
        <v>1525</v>
      </c>
      <c r="E423" s="79" t="s">
        <v>695</v>
      </c>
      <c r="F423" s="79" t="s">
        <v>13</v>
      </c>
      <c r="G423" s="79" t="s">
        <v>31</v>
      </c>
      <c r="H423" s="79" t="s">
        <v>354</v>
      </c>
      <c r="I423" s="79">
        <v>440</v>
      </c>
      <c r="J423" s="79" t="s">
        <v>465</v>
      </c>
      <c r="K423" s="159" t="s">
        <v>2757</v>
      </c>
      <c r="L423" s="159" t="s">
        <v>2759</v>
      </c>
      <c r="M423" s="79" t="s">
        <v>1241</v>
      </c>
      <c r="N423" s="79" t="s">
        <v>1397</v>
      </c>
      <c r="O423" s="79" t="s">
        <v>1436</v>
      </c>
      <c r="P423" s="79" t="s">
        <v>1737</v>
      </c>
      <c r="Q423" s="79" t="s">
        <v>1490</v>
      </c>
      <c r="R423" s="30" t="s">
        <v>1241</v>
      </c>
      <c r="S423" s="78" t="s">
        <v>1256</v>
      </c>
      <c r="T423" s="78" t="s">
        <v>460</v>
      </c>
      <c r="U423" s="79" t="s">
        <v>1517</v>
      </c>
      <c r="V423" s="30">
        <f>VLOOKUP(S423,'Plan de acci�n consolidado 2025'!$G$4:$R$484,12,0)</f>
        <v>20</v>
      </c>
      <c r="W423" s="143">
        <f>(V423*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423" s="30">
        <f>VLOOKUP(S423,'Plan de acci�n consolidado 2025'!$G$4:$AC$462,23,0)</f>
        <v>68.41</v>
      </c>
      <c r="Y423" s="30">
        <f t="shared" si="76"/>
        <v>0.61354260089686097</v>
      </c>
    </row>
    <row r="424" spans="1:25" x14ac:dyDescent="0.25">
      <c r="A424" s="78" t="s">
        <v>1258</v>
      </c>
      <c r="B424" s="78" t="s">
        <v>467</v>
      </c>
      <c r="C424" s="79" t="s">
        <v>1517</v>
      </c>
      <c r="D424" s="79" t="s">
        <v>1525</v>
      </c>
      <c r="E424" s="79" t="s">
        <v>695</v>
      </c>
      <c r="F424" s="79"/>
      <c r="G424" s="79" t="s">
        <v>19</v>
      </c>
      <c r="H424" s="79" t="s">
        <v>355</v>
      </c>
      <c r="I424" s="79">
        <v>1</v>
      </c>
      <c r="J424" s="79" t="s">
        <v>465</v>
      </c>
      <c r="K424" s="159" t="s">
        <v>2757</v>
      </c>
      <c r="L424" s="159" t="s">
        <v>2756</v>
      </c>
      <c r="M424" s="79" t="s">
        <v>1241</v>
      </c>
      <c r="N424" s="79"/>
      <c r="O424" s="79"/>
      <c r="P424" s="79"/>
      <c r="Q424" s="79"/>
      <c r="R424" s="30" t="s">
        <v>1241</v>
      </c>
      <c r="S424" s="78" t="s">
        <v>1258</v>
      </c>
      <c r="T424" s="78" t="s">
        <v>467</v>
      </c>
      <c r="U424" s="79" t="s">
        <v>1517</v>
      </c>
      <c r="V424" s="30">
        <f>VLOOKUP(S424,'Plan de acci�n consolidado 2025'!$G$4:$R$484,12,0)</f>
        <v>20</v>
      </c>
      <c r="W424" s="145">
        <f t="shared" ref="W424:W425" si="82">+(V424*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0.24390243902439024</v>
      </c>
      <c r="X424" s="30">
        <f>VLOOKUP(S424,'Plan de acci�n consolidado 2025'!$G$4:$AC$462,23,0)</f>
        <v>100</v>
      </c>
      <c r="Y424" s="30">
        <f t="shared" si="76"/>
        <v>0.24390243902439024</v>
      </c>
    </row>
    <row r="425" spans="1:25" x14ac:dyDescent="0.25">
      <c r="A425" s="78" t="s">
        <v>1260</v>
      </c>
      <c r="B425" s="78" t="s">
        <v>467</v>
      </c>
      <c r="C425" s="79" t="s">
        <v>1517</v>
      </c>
      <c r="D425" s="79" t="s">
        <v>1525</v>
      </c>
      <c r="E425" s="79" t="s">
        <v>695</v>
      </c>
      <c r="F425" s="79"/>
      <c r="G425" s="79" t="s">
        <v>19</v>
      </c>
      <c r="H425" s="79" t="s">
        <v>356</v>
      </c>
      <c r="I425" s="79">
        <v>440</v>
      </c>
      <c r="J425" s="79" t="s">
        <v>465</v>
      </c>
      <c r="K425" s="159" t="s">
        <v>2757</v>
      </c>
      <c r="L425" s="159" t="s">
        <v>2759</v>
      </c>
      <c r="M425" s="79" t="s">
        <v>1241</v>
      </c>
      <c r="N425" s="79"/>
      <c r="O425" s="79"/>
      <c r="P425" s="79"/>
      <c r="Q425" s="79"/>
      <c r="R425" s="30" t="s">
        <v>1241</v>
      </c>
      <c r="S425" s="78" t="s">
        <v>1260</v>
      </c>
      <c r="T425" s="78" t="s">
        <v>467</v>
      </c>
      <c r="U425" s="79" t="s">
        <v>1517</v>
      </c>
      <c r="V425" s="30">
        <f>VLOOKUP(S425,'Plan de acci�n consolidado 2025'!$G$4:$R$484,12,0)</f>
        <v>80</v>
      </c>
      <c r="W425" s="145">
        <f t="shared" si="82"/>
        <v>0.97560975609756095</v>
      </c>
      <c r="X425" s="30">
        <f>VLOOKUP(S425,'Plan de acci�n consolidado 2025'!$G$4:$AC$462,23,0)</f>
        <v>77.95</v>
      </c>
      <c r="Y425" s="30">
        <f t="shared" si="76"/>
        <v>0.76048780487804879</v>
      </c>
    </row>
    <row r="426" spans="1:25" x14ac:dyDescent="0.25">
      <c r="A426" s="78" t="s">
        <v>1262</v>
      </c>
      <c r="B426" s="78" t="s">
        <v>460</v>
      </c>
      <c r="C426" s="79" t="s">
        <v>1517</v>
      </c>
      <c r="D426" s="79" t="s">
        <v>1521</v>
      </c>
      <c r="E426" s="79" t="s">
        <v>614</v>
      </c>
      <c r="F426" s="79" t="s">
        <v>13</v>
      </c>
      <c r="G426" s="79" t="s">
        <v>31</v>
      </c>
      <c r="H426" s="79" t="s">
        <v>252</v>
      </c>
      <c r="I426" s="79">
        <v>5</v>
      </c>
      <c r="J426" s="79" t="s">
        <v>465</v>
      </c>
      <c r="K426" s="159" t="s">
        <v>2757</v>
      </c>
      <c r="L426" s="159" t="s">
        <v>2755</v>
      </c>
      <c r="M426" s="79" t="s">
        <v>1263</v>
      </c>
      <c r="N426" s="79" t="s">
        <v>1397</v>
      </c>
      <c r="O426" s="79" t="s">
        <v>1436</v>
      </c>
      <c r="P426" s="79" t="s">
        <v>1565</v>
      </c>
      <c r="Q426" s="79" t="s">
        <v>1490</v>
      </c>
      <c r="R426" s="30" t="s">
        <v>1241</v>
      </c>
      <c r="S426" s="78" t="s">
        <v>1262</v>
      </c>
      <c r="T426" s="78" t="s">
        <v>460</v>
      </c>
      <c r="U426" s="79" t="s">
        <v>1517</v>
      </c>
      <c r="V426" s="30">
        <f>VLOOKUP(S426,'Plan de acci�n consolidado 2025'!$G$4:$R$484,12,0)</f>
        <v>15</v>
      </c>
      <c r="W426" s="143">
        <f>(V426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0.67264573991031396</v>
      </c>
      <c r="X426" s="30">
        <f>VLOOKUP(S426,'Plan de acci�n consolidado 2025'!$G$4:$AC$462,23,0)</f>
        <v>60</v>
      </c>
      <c r="Y426" s="30">
        <f t="shared" si="76"/>
        <v>0.4035874439461884</v>
      </c>
    </row>
    <row r="427" spans="1:25" x14ac:dyDescent="0.25">
      <c r="A427" s="78" t="s">
        <v>1264</v>
      </c>
      <c r="B427" s="78" t="s">
        <v>467</v>
      </c>
      <c r="C427" s="79" t="s">
        <v>1517</v>
      </c>
      <c r="D427" s="79" t="s">
        <v>1521</v>
      </c>
      <c r="E427" s="79" t="s">
        <v>614</v>
      </c>
      <c r="F427" s="79"/>
      <c r="G427" s="79" t="s">
        <v>19</v>
      </c>
      <c r="H427" s="79" t="s">
        <v>253</v>
      </c>
      <c r="I427" s="79">
        <v>5</v>
      </c>
      <c r="J427" s="79" t="s">
        <v>465</v>
      </c>
      <c r="K427" s="159" t="s">
        <v>2757</v>
      </c>
      <c r="L427" s="159" t="s">
        <v>2755</v>
      </c>
      <c r="M427" s="79" t="s">
        <v>1241</v>
      </c>
      <c r="N427" s="79"/>
      <c r="O427" s="79"/>
      <c r="P427" s="79"/>
      <c r="Q427" s="79"/>
      <c r="R427" s="30" t="s">
        <v>1241</v>
      </c>
      <c r="S427" s="78" t="s">
        <v>1264</v>
      </c>
      <c r="T427" s="78" t="s">
        <v>467</v>
      </c>
      <c r="U427" s="79" t="s">
        <v>1517</v>
      </c>
      <c r="V427" s="30">
        <f>VLOOKUP(S427,'Plan de acci�n consolidado 2025'!$G$4:$R$484,12,0)</f>
        <v>20</v>
      </c>
      <c r="W427" s="145">
        <f t="shared" ref="W427:W429" si="83">+(V427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0.24390243902439024</v>
      </c>
      <c r="X427" s="30">
        <f>VLOOKUP(S427,'Plan de acci�n consolidado 2025'!$G$4:$AC$462,23,0)</f>
        <v>0</v>
      </c>
      <c r="Y427" s="30">
        <f t="shared" si="76"/>
        <v>0</v>
      </c>
    </row>
    <row r="428" spans="1:25" x14ac:dyDescent="0.25">
      <c r="A428" s="78" t="s">
        <v>1266</v>
      </c>
      <c r="B428" s="78" t="s">
        <v>467</v>
      </c>
      <c r="C428" s="79" t="s">
        <v>1517</v>
      </c>
      <c r="D428" s="79" t="s">
        <v>1521</v>
      </c>
      <c r="E428" s="79" t="s">
        <v>614</v>
      </c>
      <c r="F428" s="79"/>
      <c r="G428" s="79" t="s">
        <v>19</v>
      </c>
      <c r="H428" s="79" t="s">
        <v>254</v>
      </c>
      <c r="I428" s="79">
        <v>5</v>
      </c>
      <c r="J428" s="79" t="s">
        <v>465</v>
      </c>
      <c r="K428" s="159" t="s">
        <v>2757</v>
      </c>
      <c r="L428" s="159" t="s">
        <v>2755</v>
      </c>
      <c r="M428" s="79" t="s">
        <v>1268</v>
      </c>
      <c r="N428" s="79"/>
      <c r="O428" s="79"/>
      <c r="P428" s="79"/>
      <c r="Q428" s="79"/>
      <c r="R428" s="30" t="s">
        <v>1241</v>
      </c>
      <c r="S428" s="78" t="s">
        <v>1266</v>
      </c>
      <c r="T428" s="78" t="s">
        <v>467</v>
      </c>
      <c r="U428" s="79" t="s">
        <v>1517</v>
      </c>
      <c r="V428" s="30">
        <f>VLOOKUP(S428,'Plan de acci�n consolidado 2025'!$G$4:$R$484,12,0)</f>
        <v>20</v>
      </c>
      <c r="W428" s="145">
        <f t="shared" si="83"/>
        <v>0.24390243902439024</v>
      </c>
      <c r="X428" s="30">
        <f>VLOOKUP(S428,'Plan de acci�n consolidado 2025'!$G$4:$AC$462,23,0)</f>
        <v>0</v>
      </c>
      <c r="Y428" s="30">
        <f t="shared" si="76"/>
        <v>0</v>
      </c>
    </row>
    <row r="429" spans="1:25" x14ac:dyDescent="0.25">
      <c r="A429" s="78" t="s">
        <v>1269</v>
      </c>
      <c r="B429" s="78" t="s">
        <v>467</v>
      </c>
      <c r="C429" s="79" t="s">
        <v>1517</v>
      </c>
      <c r="D429" s="79" t="s">
        <v>1521</v>
      </c>
      <c r="E429" s="79" t="s">
        <v>614</v>
      </c>
      <c r="F429" s="79"/>
      <c r="G429" s="79" t="s">
        <v>19</v>
      </c>
      <c r="H429" s="79" t="s">
        <v>255</v>
      </c>
      <c r="I429" s="79">
        <v>5</v>
      </c>
      <c r="J429" s="79" t="s">
        <v>465</v>
      </c>
      <c r="K429" s="159" t="s">
        <v>2757</v>
      </c>
      <c r="L429" s="159" t="s">
        <v>2755</v>
      </c>
      <c r="M429" s="79" t="s">
        <v>1270</v>
      </c>
      <c r="N429" s="79"/>
      <c r="O429" s="79"/>
      <c r="P429" s="79"/>
      <c r="Q429" s="79"/>
      <c r="R429" s="30" t="s">
        <v>1241</v>
      </c>
      <c r="S429" s="78" t="s">
        <v>1269</v>
      </c>
      <c r="T429" s="78" t="s">
        <v>467</v>
      </c>
      <c r="U429" s="79" t="s">
        <v>1517</v>
      </c>
      <c r="V429" s="30">
        <f>VLOOKUP(S429,'Plan de acci�n consolidado 2025'!$G$4:$R$484,12,0)</f>
        <v>60</v>
      </c>
      <c r="W429" s="145">
        <f t="shared" si="83"/>
        <v>0.73170731707317072</v>
      </c>
      <c r="X429" s="30">
        <f>VLOOKUP(S429,'Plan de acci�n consolidado 2025'!$G$4:$AC$462,23,0)</f>
        <v>60</v>
      </c>
      <c r="Y429" s="30">
        <f t="shared" si="76"/>
        <v>0.43902439024390238</v>
      </c>
    </row>
    <row r="430" spans="1:25" x14ac:dyDescent="0.25">
      <c r="A430" s="78" t="s">
        <v>1271</v>
      </c>
      <c r="B430" s="78" t="s">
        <v>460</v>
      </c>
      <c r="C430" s="79" t="s">
        <v>1527</v>
      </c>
      <c r="D430" s="79" t="s">
        <v>1526</v>
      </c>
      <c r="E430" s="79" t="s">
        <v>747</v>
      </c>
      <c r="F430" s="79" t="s">
        <v>10</v>
      </c>
      <c r="G430" s="79" t="s">
        <v>31</v>
      </c>
      <c r="H430" s="79" t="s">
        <v>141</v>
      </c>
      <c r="I430" s="79">
        <v>1</v>
      </c>
      <c r="J430" s="79" t="s">
        <v>465</v>
      </c>
      <c r="K430" s="159" t="s">
        <v>2757</v>
      </c>
      <c r="L430" s="159" t="s">
        <v>2800</v>
      </c>
      <c r="M430" s="79" t="s">
        <v>1275</v>
      </c>
      <c r="N430" s="79" t="s">
        <v>1394</v>
      </c>
      <c r="O430" s="79" t="s">
        <v>1395</v>
      </c>
      <c r="P430" s="79" t="s">
        <v>1566</v>
      </c>
      <c r="Q430" s="79" t="s">
        <v>1489</v>
      </c>
      <c r="R430" s="30" t="s">
        <v>1241</v>
      </c>
      <c r="S430" s="78" t="s">
        <v>1271</v>
      </c>
      <c r="T430" s="78" t="s">
        <v>460</v>
      </c>
      <c r="U430" s="79" t="s">
        <v>1527</v>
      </c>
      <c r="V430" s="30">
        <f>VLOOKUP(S430,'Plan de acci�n consolidado 2025'!$G$4:$R$462,12,0)</f>
        <v>20</v>
      </c>
      <c r="W430" s="30">
        <f>+(V430*100)/($V$150+$V$168+$V$174+$V$177+$V$183+$V$190+$V$199+$V$336+$V$342+$V$430+$V$463)</f>
        <v>10.526315789473685</v>
      </c>
      <c r="X430" s="30">
        <f>VLOOKUP(S430,'Plan de acci�n consolidado 2025'!$G$4:$AC$462,23,0)</f>
        <v>100</v>
      </c>
      <c r="Y430" s="30">
        <f t="shared" si="76"/>
        <v>10.526315789473685</v>
      </c>
    </row>
    <row r="431" spans="1:25" x14ac:dyDescent="0.25">
      <c r="A431" s="78" t="s">
        <v>1273</v>
      </c>
      <c r="B431" s="78" t="s">
        <v>467</v>
      </c>
      <c r="C431" s="79" t="s">
        <v>1527</v>
      </c>
      <c r="D431" s="79" t="s">
        <v>1526</v>
      </c>
      <c r="E431" s="79" t="s">
        <v>747</v>
      </c>
      <c r="F431" s="79"/>
      <c r="G431" s="79" t="s">
        <v>19</v>
      </c>
      <c r="H431" s="79" t="s">
        <v>142</v>
      </c>
      <c r="I431" s="79">
        <v>1</v>
      </c>
      <c r="J431" s="79" t="s">
        <v>465</v>
      </c>
      <c r="K431" s="159" t="s">
        <v>2757</v>
      </c>
      <c r="L431" s="159" t="s">
        <v>2788</v>
      </c>
      <c r="M431" s="79" t="s">
        <v>1275</v>
      </c>
      <c r="N431" s="79"/>
      <c r="O431" s="79"/>
      <c r="P431" s="79"/>
      <c r="Q431" s="79"/>
      <c r="R431" s="30" t="s">
        <v>1241</v>
      </c>
      <c r="S431" s="78" t="s">
        <v>1273</v>
      </c>
      <c r="T431" s="78" t="s">
        <v>467</v>
      </c>
      <c r="U431" s="79" t="s">
        <v>1527</v>
      </c>
      <c r="V431" s="30">
        <f>VLOOKUP(S431,'Plan de acci�n consolidado 2025'!$G$4:$R$462,12,0)</f>
        <v>10</v>
      </c>
      <c r="W431" s="30">
        <f>+(V431*100)/($V$151+$V$153+$V$154+$V$155+$V$169+$V$170+$V$171+$V$172+$V$173+$V$175+$V$176+$V$178+$V$179+$V$180+$V$181+$V$182+$V$184+$V$185+$V$186+$V$187+$V$188+$V$189+$V$191+$V$192+$V$193+$V$194+$V$200+$V$201+$V$337+$V$339+$V$341+$V$343+$V$344+$V$431+$V$432+$V$433+$V$434+$V$464+$V$465)</f>
        <v>0.90909090909090906</v>
      </c>
      <c r="X431" s="30">
        <f>VLOOKUP(S431,'Plan de acci�n consolidado 2025'!$G$4:$AC$462,23,0)</f>
        <v>100</v>
      </c>
      <c r="Y431" s="30">
        <f t="shared" si="76"/>
        <v>0.90909090909090906</v>
      </c>
    </row>
    <row r="432" spans="1:25" x14ac:dyDescent="0.25">
      <c r="A432" s="78" t="s">
        <v>1276</v>
      </c>
      <c r="B432" s="78" t="s">
        <v>467</v>
      </c>
      <c r="C432" s="79" t="s">
        <v>1527</v>
      </c>
      <c r="D432" s="79" t="s">
        <v>1526</v>
      </c>
      <c r="E432" s="79" t="s">
        <v>747</v>
      </c>
      <c r="F432" s="79"/>
      <c r="G432" s="79" t="s">
        <v>19</v>
      </c>
      <c r="H432" s="79" t="s">
        <v>143</v>
      </c>
      <c r="I432" s="79">
        <v>1</v>
      </c>
      <c r="J432" s="79" t="s">
        <v>465</v>
      </c>
      <c r="K432" s="159" t="s">
        <v>2760</v>
      </c>
      <c r="L432" s="159" t="s">
        <v>2802</v>
      </c>
      <c r="M432" s="79" t="s">
        <v>1241</v>
      </c>
      <c r="N432" s="79"/>
      <c r="O432" s="79"/>
      <c r="P432" s="79"/>
      <c r="Q432" s="79"/>
      <c r="R432" s="30" t="s">
        <v>1241</v>
      </c>
      <c r="S432" s="78" t="s">
        <v>1276</v>
      </c>
      <c r="T432" s="78" t="s">
        <v>467</v>
      </c>
      <c r="U432" s="79" t="s">
        <v>1527</v>
      </c>
      <c r="V432" s="30">
        <f>VLOOKUP(S432,'Plan de acci�n consolidado 2025'!$G$4:$R$462,12,0)</f>
        <v>50</v>
      </c>
      <c r="W432" s="30">
        <f>+(V432*100)/($V$151+$V$153+$V$154+$V$155+$V$169+$V$170+$V$171+$V$172+$V$173+$V$175+$V$176+$V$178+$V$179+$V$180+$V$181+$V$182+$V$184+$V$185+$V$186+$V$187+$V$188+$V$189+$V$191+$V$192+$V$193+$V$194+$V$200+$V$201+$V$337+$V$339+$V$341+$V$343+$V$344+$V$431+$V$432+$V$433+$V$434+$V$464+$V$465)</f>
        <v>4.5454545454545459</v>
      </c>
      <c r="X432" s="30">
        <f>VLOOKUP(S432,'Plan de acci�n consolidado 2025'!$G$4:$AC$462,23,0)</f>
        <v>100</v>
      </c>
      <c r="Y432" s="30">
        <f t="shared" si="76"/>
        <v>4.5454545454545459</v>
      </c>
    </row>
    <row r="433" spans="1:25" x14ac:dyDescent="0.25">
      <c r="A433" s="78" t="s">
        <v>1278</v>
      </c>
      <c r="B433" s="78" t="s">
        <v>467</v>
      </c>
      <c r="C433" s="79" t="s">
        <v>1527</v>
      </c>
      <c r="D433" s="79" t="s">
        <v>1526</v>
      </c>
      <c r="E433" s="79" t="s">
        <v>747</v>
      </c>
      <c r="F433" s="79"/>
      <c r="G433" s="79" t="s">
        <v>19</v>
      </c>
      <c r="H433" s="79" t="s">
        <v>1794</v>
      </c>
      <c r="I433" s="79">
        <v>1</v>
      </c>
      <c r="J433" s="79" t="s">
        <v>465</v>
      </c>
      <c r="K433" s="159" t="s">
        <v>2758</v>
      </c>
      <c r="L433" s="159" t="s">
        <v>2802</v>
      </c>
      <c r="M433" s="79" t="s">
        <v>1241</v>
      </c>
      <c r="N433" s="79"/>
      <c r="O433" s="79"/>
      <c r="P433" s="79"/>
      <c r="Q433" s="79"/>
      <c r="R433" s="30" t="s">
        <v>1241</v>
      </c>
      <c r="S433" s="78" t="s">
        <v>1278</v>
      </c>
      <c r="T433" s="78" t="s">
        <v>467</v>
      </c>
      <c r="U433" s="79" t="s">
        <v>1527</v>
      </c>
      <c r="V433" s="30">
        <f>VLOOKUP(S433,'Plan de acci�n consolidado 2025'!$G$4:$R$462,12,0)</f>
        <v>20</v>
      </c>
      <c r="W433" s="30">
        <f>+(V433*100)/($V$151+$V$153+$V$154+$V$155+$V$169+$V$170+$V$171+$V$172+$V$173+$V$175+$V$176+$V$178+$V$179+$V$180+$V$181+$V$182+$V$184+$V$185+$V$186+$V$187+$V$188+$V$189+$V$191+$V$192+$V$193+$V$194+$V$200+$V$201+$V$337+$V$339+$V$341+$V$343+$V$344+$V$431+$V$432+$V$433+$V$434+$V$464+$V$465)</f>
        <v>1.8181818181818181</v>
      </c>
      <c r="X433" s="30">
        <f>VLOOKUP(S433,'Plan de acci�n consolidado 2025'!$G$4:$AC$462,23,0)</f>
        <v>100</v>
      </c>
      <c r="Y433" s="30">
        <f t="shared" si="76"/>
        <v>1.8181818181818181</v>
      </c>
    </row>
    <row r="434" spans="1:25" x14ac:dyDescent="0.25">
      <c r="A434" s="78" t="s">
        <v>1280</v>
      </c>
      <c r="B434" s="78" t="s">
        <v>467</v>
      </c>
      <c r="C434" s="79" t="s">
        <v>1527</v>
      </c>
      <c r="D434" s="79" t="s">
        <v>1526</v>
      </c>
      <c r="E434" s="79" t="s">
        <v>747</v>
      </c>
      <c r="F434" s="79"/>
      <c r="G434" s="79" t="s">
        <v>19</v>
      </c>
      <c r="H434" s="79" t="s">
        <v>1795</v>
      </c>
      <c r="I434" s="79">
        <v>1</v>
      </c>
      <c r="J434" s="79" t="s">
        <v>465</v>
      </c>
      <c r="K434" s="159" t="s">
        <v>2841</v>
      </c>
      <c r="L434" s="159" t="s">
        <v>2800</v>
      </c>
      <c r="M434" s="79" t="s">
        <v>1241</v>
      </c>
      <c r="N434" s="79"/>
      <c r="O434" s="79"/>
      <c r="P434" s="79"/>
      <c r="Q434" s="79"/>
      <c r="R434" s="30" t="s">
        <v>1241</v>
      </c>
      <c r="S434" s="78" t="s">
        <v>1280</v>
      </c>
      <c r="T434" s="78" t="s">
        <v>467</v>
      </c>
      <c r="U434" s="79" t="s">
        <v>1527</v>
      </c>
      <c r="V434" s="30">
        <f>VLOOKUP(S434,'Plan de acci�n consolidado 2025'!$G$4:$R$462,12,0)</f>
        <v>20</v>
      </c>
      <c r="W434" s="30">
        <f>+(V434*100)/($V$151+$V$153+$V$154+$V$155+$V$169+$V$170+$V$171+$V$172+$V$173+$V$175+$V$176+$V$178+$V$179+$V$180+$V$181+$V$182+$V$184+$V$185+$V$186+$V$187+$V$188+$V$189+$V$191+$V$192+$V$193+$V$194+$V$200+$V$201+$V$337+$V$339+$V$341+$V$343+$V$344+$V$431+$V$432+$V$433+$V$434+$V$464+$V$465)</f>
        <v>1.8181818181818181</v>
      </c>
      <c r="X434" s="30">
        <f>VLOOKUP(S434,'Plan de acci�n consolidado 2025'!$G$4:$AC$462,23,0)</f>
        <v>100</v>
      </c>
      <c r="Y434" s="30">
        <f t="shared" si="76"/>
        <v>1.8181818181818181</v>
      </c>
    </row>
    <row r="435" spans="1:25" x14ac:dyDescent="0.25">
      <c r="A435" s="78" t="s">
        <v>1281</v>
      </c>
      <c r="B435" s="78" t="s">
        <v>460</v>
      </c>
      <c r="C435" s="79" t="s">
        <v>1517</v>
      </c>
      <c r="D435" s="79" t="s">
        <v>1525</v>
      </c>
      <c r="E435" s="79" t="s">
        <v>695</v>
      </c>
      <c r="F435" s="79" t="s">
        <v>13</v>
      </c>
      <c r="G435" s="79" t="s">
        <v>31</v>
      </c>
      <c r="H435" s="79" t="s">
        <v>1797</v>
      </c>
      <c r="I435" s="79">
        <v>1</v>
      </c>
      <c r="J435" s="79" t="s">
        <v>465</v>
      </c>
      <c r="K435" s="159" t="s">
        <v>2757</v>
      </c>
      <c r="L435" s="159" t="s">
        <v>2778</v>
      </c>
      <c r="M435" s="79" t="s">
        <v>1241</v>
      </c>
      <c r="N435" s="79" t="s">
        <v>1397</v>
      </c>
      <c r="O435" s="79" t="s">
        <v>1436</v>
      </c>
      <c r="P435" s="79" t="s">
        <v>1565</v>
      </c>
      <c r="Q435" s="79" t="s">
        <v>1490</v>
      </c>
      <c r="R435" s="30" t="s">
        <v>1241</v>
      </c>
      <c r="S435" s="78" t="s">
        <v>1281</v>
      </c>
      <c r="T435" s="78" t="s">
        <v>460</v>
      </c>
      <c r="U435" s="79" t="s">
        <v>1517</v>
      </c>
      <c r="V435" s="30">
        <f>VLOOKUP(S435,'Plan de acci�n consolidado 2025'!$G$4:$R$484,12,0)</f>
        <v>15</v>
      </c>
      <c r="W435" s="143">
        <f>(V435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0.67264573991031396</v>
      </c>
      <c r="X435" s="30">
        <f>VLOOKUP(S435,'Plan de acci�n consolidado 2025'!$G$4:$AC$462,23,0)</f>
        <v>100</v>
      </c>
      <c r="Y435" s="30">
        <f t="shared" si="76"/>
        <v>0.67264573991031396</v>
      </c>
    </row>
    <row r="436" spans="1:25" x14ac:dyDescent="0.25">
      <c r="A436" s="78" t="s">
        <v>1282</v>
      </c>
      <c r="B436" s="78" t="s">
        <v>467</v>
      </c>
      <c r="C436" s="79" t="s">
        <v>1517</v>
      </c>
      <c r="D436" s="79" t="s">
        <v>1525</v>
      </c>
      <c r="E436" s="79" t="s">
        <v>695</v>
      </c>
      <c r="F436" s="79"/>
      <c r="G436" s="79" t="s">
        <v>19</v>
      </c>
      <c r="H436" s="79" t="s">
        <v>357</v>
      </c>
      <c r="I436" s="79">
        <v>1</v>
      </c>
      <c r="J436" s="79" t="s">
        <v>465</v>
      </c>
      <c r="K436" s="159" t="s">
        <v>2757</v>
      </c>
      <c r="L436" s="159" t="s">
        <v>2897</v>
      </c>
      <c r="M436" s="79" t="s">
        <v>1241</v>
      </c>
      <c r="N436" s="79"/>
      <c r="O436" s="79"/>
      <c r="P436" s="79"/>
      <c r="Q436" s="79"/>
      <c r="R436" s="30" t="s">
        <v>1241</v>
      </c>
      <c r="S436" s="78" t="s">
        <v>1282</v>
      </c>
      <c r="T436" s="78" t="s">
        <v>467</v>
      </c>
      <c r="U436" s="79" t="s">
        <v>1517</v>
      </c>
      <c r="V436" s="30">
        <f>VLOOKUP(S436,'Plan de acci�n consolidado 2025'!$G$4:$R$484,12,0)</f>
        <v>10</v>
      </c>
      <c r="W436" s="145">
        <f t="shared" ref="W436:W438" si="84">+(V436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0.12195121951219512</v>
      </c>
      <c r="X436" s="30">
        <f>VLOOKUP(S436,'Plan de acci�n consolidado 2025'!$G$4:$AC$462,23,0)</f>
        <v>100</v>
      </c>
      <c r="Y436" s="30">
        <f t="shared" si="76"/>
        <v>0.12195121951219512</v>
      </c>
    </row>
    <row r="437" spans="1:25" x14ac:dyDescent="0.25">
      <c r="A437" s="78" t="s">
        <v>1284</v>
      </c>
      <c r="B437" s="78" t="s">
        <v>467</v>
      </c>
      <c r="C437" s="79" t="s">
        <v>1517</v>
      </c>
      <c r="D437" s="79" t="s">
        <v>1525</v>
      </c>
      <c r="E437" s="79" t="s">
        <v>695</v>
      </c>
      <c r="F437" s="79"/>
      <c r="G437" s="79" t="s">
        <v>19</v>
      </c>
      <c r="H437" s="79" t="s">
        <v>358</v>
      </c>
      <c r="I437" s="79">
        <v>1</v>
      </c>
      <c r="J437" s="79" t="s">
        <v>465</v>
      </c>
      <c r="K437" s="159" t="s">
        <v>2760</v>
      </c>
      <c r="L437" s="159" t="s">
        <v>2770</v>
      </c>
      <c r="M437" s="79" t="s">
        <v>1241</v>
      </c>
      <c r="N437" s="79"/>
      <c r="O437" s="79"/>
      <c r="P437" s="79"/>
      <c r="Q437" s="79"/>
      <c r="R437" s="30" t="s">
        <v>1241</v>
      </c>
      <c r="S437" s="78" t="s">
        <v>1284</v>
      </c>
      <c r="T437" s="78" t="s">
        <v>467</v>
      </c>
      <c r="U437" s="79" t="s">
        <v>1517</v>
      </c>
      <c r="V437" s="30">
        <f>VLOOKUP(S437,'Plan de acci�n consolidado 2025'!$G$4:$R$484,12,0)</f>
        <v>10</v>
      </c>
      <c r="W437" s="145">
        <f t="shared" si="84"/>
        <v>0.12195121951219512</v>
      </c>
      <c r="X437" s="30">
        <f>VLOOKUP(S437,'Plan de acci�n consolidado 2025'!$G$4:$AC$462,23,0)</f>
        <v>100</v>
      </c>
      <c r="Y437" s="30">
        <f t="shared" si="76"/>
        <v>0.12195121951219512</v>
      </c>
    </row>
    <row r="438" spans="1:25" x14ac:dyDescent="0.25">
      <c r="A438" s="78" t="s">
        <v>1286</v>
      </c>
      <c r="B438" s="78" t="s">
        <v>467</v>
      </c>
      <c r="C438" s="79" t="s">
        <v>1517</v>
      </c>
      <c r="D438" s="79" t="s">
        <v>1525</v>
      </c>
      <c r="E438" s="79" t="s">
        <v>695</v>
      </c>
      <c r="F438" s="79"/>
      <c r="G438" s="79" t="s">
        <v>19</v>
      </c>
      <c r="H438" s="79" t="s">
        <v>1799</v>
      </c>
      <c r="I438" s="79">
        <v>1</v>
      </c>
      <c r="J438" s="79" t="s">
        <v>465</v>
      </c>
      <c r="K438" s="159" t="s">
        <v>2777</v>
      </c>
      <c r="L438" s="159" t="s">
        <v>2778</v>
      </c>
      <c r="M438" s="79" t="s">
        <v>1241</v>
      </c>
      <c r="N438" s="79"/>
      <c r="O438" s="79"/>
      <c r="P438" s="79"/>
      <c r="Q438" s="79"/>
      <c r="R438" s="30" t="s">
        <v>1241</v>
      </c>
      <c r="S438" s="78" t="s">
        <v>1286</v>
      </c>
      <c r="T438" s="78" t="s">
        <v>467</v>
      </c>
      <c r="U438" s="79" t="s">
        <v>1517</v>
      </c>
      <c r="V438" s="30">
        <f>VLOOKUP(S438,'Plan de acci�n consolidado 2025'!$G$4:$R$484,12,0)</f>
        <v>80</v>
      </c>
      <c r="W438" s="145">
        <f t="shared" si="84"/>
        <v>0.97560975609756095</v>
      </c>
      <c r="X438" s="30">
        <f>VLOOKUP(S438,'Plan de acci�n consolidado 2025'!$G$4:$AC$462,23,0)</f>
        <v>100</v>
      </c>
      <c r="Y438" s="30">
        <f t="shared" si="76"/>
        <v>0.97560975609756095</v>
      </c>
    </row>
    <row r="439" spans="1:25" x14ac:dyDescent="0.25">
      <c r="A439" s="78" t="s">
        <v>1287</v>
      </c>
      <c r="B439" s="78" t="s">
        <v>1771</v>
      </c>
      <c r="C439" s="79" t="s">
        <v>1517</v>
      </c>
      <c r="D439" s="79" t="s">
        <v>1525</v>
      </c>
      <c r="E439" s="79" t="s">
        <v>695</v>
      </c>
      <c r="F439" s="79"/>
      <c r="G439" s="79" t="s">
        <v>19</v>
      </c>
      <c r="H439" s="79" t="s">
        <v>2898</v>
      </c>
      <c r="I439" s="79">
        <v>1</v>
      </c>
      <c r="J439" s="79" t="s">
        <v>465</v>
      </c>
      <c r="K439" s="159" t="s">
        <v>2777</v>
      </c>
      <c r="L439" s="159" t="s">
        <v>2761</v>
      </c>
      <c r="M439" s="79" t="s">
        <v>1241</v>
      </c>
      <c r="N439" s="79"/>
      <c r="O439" s="79"/>
      <c r="P439" s="79"/>
      <c r="Q439" s="79"/>
      <c r="R439" s="30" t="s">
        <v>1241</v>
      </c>
      <c r="S439" s="78" t="s">
        <v>1287</v>
      </c>
      <c r="T439" s="78" t="s">
        <v>1771</v>
      </c>
      <c r="U439" s="79" t="s">
        <v>1517</v>
      </c>
      <c r="W439" s="145">
        <f t="shared" ref="W439" si="85">+(V439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V$478+$V$479+$V$480)</f>
        <v>0</v>
      </c>
    </row>
    <row r="440" spans="1:25" x14ac:dyDescent="0.25">
      <c r="A440" s="78" t="s">
        <v>1288</v>
      </c>
      <c r="B440" s="78" t="s">
        <v>2899</v>
      </c>
      <c r="C440" s="79" t="s">
        <v>1517</v>
      </c>
      <c r="D440" s="79" t="s">
        <v>1525</v>
      </c>
      <c r="E440" s="79" t="s">
        <v>695</v>
      </c>
      <c r="F440" s="79"/>
      <c r="G440" s="79" t="s">
        <v>19</v>
      </c>
      <c r="H440" s="79" t="s">
        <v>2900</v>
      </c>
      <c r="I440" s="79">
        <v>1</v>
      </c>
      <c r="J440" s="79" t="s">
        <v>465</v>
      </c>
      <c r="K440" s="159" t="s">
        <v>2803</v>
      </c>
      <c r="L440" s="159" t="s">
        <v>2804</v>
      </c>
      <c r="M440" s="79" t="s">
        <v>677</v>
      </c>
      <c r="N440" s="79"/>
      <c r="O440" s="79"/>
      <c r="P440" s="79"/>
      <c r="Q440" s="79"/>
      <c r="R440" s="30" t="s">
        <v>1241</v>
      </c>
      <c r="S440" s="78" t="s">
        <v>1288</v>
      </c>
      <c r="T440" s="78" t="s">
        <v>2899</v>
      </c>
      <c r="U440" s="79" t="s">
        <v>1517</v>
      </c>
      <c r="W440" s="30">
        <f>+V440</f>
        <v>0</v>
      </c>
    </row>
    <row r="441" spans="1:25" x14ac:dyDescent="0.25">
      <c r="A441" s="78" t="s">
        <v>1289</v>
      </c>
      <c r="B441" s="78" t="s">
        <v>2899</v>
      </c>
      <c r="C441" s="79" t="s">
        <v>1517</v>
      </c>
      <c r="D441" s="79" t="s">
        <v>1525</v>
      </c>
      <c r="E441" s="79" t="s">
        <v>695</v>
      </c>
      <c r="F441" s="79"/>
      <c r="G441" s="79" t="s">
        <v>19</v>
      </c>
      <c r="H441" s="79" t="s">
        <v>2901</v>
      </c>
      <c r="I441" s="79">
        <v>1</v>
      </c>
      <c r="J441" s="79" t="s">
        <v>465</v>
      </c>
      <c r="K441" s="159" t="s">
        <v>2902</v>
      </c>
      <c r="L441" s="159" t="s">
        <v>2802</v>
      </c>
      <c r="M441" s="79" t="s">
        <v>677</v>
      </c>
      <c r="N441" s="79"/>
      <c r="O441" s="79"/>
      <c r="P441" s="79"/>
      <c r="Q441" s="79"/>
      <c r="R441" s="30" t="s">
        <v>1241</v>
      </c>
      <c r="S441" s="78" t="s">
        <v>1289</v>
      </c>
      <c r="T441" s="78" t="s">
        <v>2899</v>
      </c>
      <c r="U441" s="79" t="s">
        <v>1517</v>
      </c>
      <c r="W441" s="30">
        <f>+V441</f>
        <v>0</v>
      </c>
    </row>
    <row r="442" spans="1:25" x14ac:dyDescent="0.25">
      <c r="A442" s="78" t="s">
        <v>1290</v>
      </c>
      <c r="B442" s="78" t="s">
        <v>2899</v>
      </c>
      <c r="C442" s="79" t="s">
        <v>1517</v>
      </c>
      <c r="D442" s="79" t="s">
        <v>1525</v>
      </c>
      <c r="E442" s="79" t="s">
        <v>695</v>
      </c>
      <c r="F442" s="79"/>
      <c r="G442" s="79" t="s">
        <v>19</v>
      </c>
      <c r="H442" s="79" t="s">
        <v>2903</v>
      </c>
      <c r="I442" s="79">
        <v>10</v>
      </c>
      <c r="J442" s="79" t="s">
        <v>465</v>
      </c>
      <c r="K442" s="159" t="s">
        <v>2802</v>
      </c>
      <c r="L442" s="159" t="s">
        <v>2799</v>
      </c>
      <c r="M442" s="79" t="s">
        <v>677</v>
      </c>
      <c r="N442" s="79"/>
      <c r="O442" s="79"/>
      <c r="P442" s="79"/>
      <c r="Q442" s="79"/>
      <c r="R442" s="30" t="s">
        <v>1241</v>
      </c>
      <c r="S442" s="78" t="s">
        <v>1290</v>
      </c>
      <c r="T442" s="78" t="s">
        <v>2899</v>
      </c>
      <c r="U442" s="79" t="s">
        <v>1517</v>
      </c>
      <c r="W442" s="30">
        <f>+V442</f>
        <v>0</v>
      </c>
    </row>
    <row r="443" spans="1:25" x14ac:dyDescent="0.25">
      <c r="A443" s="78" t="s">
        <v>1291</v>
      </c>
      <c r="B443" s="78" t="s">
        <v>1771</v>
      </c>
      <c r="C443" s="79" t="s">
        <v>1517</v>
      </c>
      <c r="D443" s="79" t="s">
        <v>1525</v>
      </c>
      <c r="E443" s="79" t="s">
        <v>695</v>
      </c>
      <c r="F443" s="79"/>
      <c r="G443" s="79" t="s">
        <v>19</v>
      </c>
      <c r="H443" s="79" t="s">
        <v>2904</v>
      </c>
      <c r="I443" s="79">
        <v>4</v>
      </c>
      <c r="J443" s="79" t="s">
        <v>465</v>
      </c>
      <c r="K443" s="159" t="s">
        <v>2799</v>
      </c>
      <c r="L443" s="159" t="s">
        <v>2800</v>
      </c>
      <c r="M443" s="79" t="s">
        <v>1241</v>
      </c>
      <c r="N443" s="79"/>
      <c r="O443" s="79"/>
      <c r="P443" s="79"/>
      <c r="Q443" s="79"/>
      <c r="R443" s="30" t="s">
        <v>1241</v>
      </c>
      <c r="S443" s="78" t="s">
        <v>1291</v>
      </c>
      <c r="T443" s="78" t="s">
        <v>1771</v>
      </c>
      <c r="U443" s="79" t="s">
        <v>1517</v>
      </c>
      <c r="W443" s="145">
        <f>+(V443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$252+$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$439+$V$443+$V$445+$V$449+$V$451+$V$453+$V$456+$V$457+$V$459+$V$461+$V$467+$V$468+$V$469+$V$471+$V$472+$V$473+$V$475+$V$476+$V$478+$V$479+$V$480)</f>
        <v>0</v>
      </c>
    </row>
    <row r="444" spans="1:25" x14ac:dyDescent="0.25">
      <c r="A444" s="78" t="s">
        <v>1292</v>
      </c>
      <c r="B444" s="78" t="s">
        <v>460</v>
      </c>
      <c r="C444" s="79" t="s">
        <v>1517</v>
      </c>
      <c r="D444" s="79" t="s">
        <v>1521</v>
      </c>
      <c r="E444" s="79" t="s">
        <v>614</v>
      </c>
      <c r="F444" s="79" t="s">
        <v>10</v>
      </c>
      <c r="G444" s="79" t="s">
        <v>19</v>
      </c>
      <c r="H444" s="79" t="s">
        <v>233</v>
      </c>
      <c r="I444" s="79">
        <v>1</v>
      </c>
      <c r="J444" s="79" t="s">
        <v>465</v>
      </c>
      <c r="K444" s="159" t="s">
        <v>2752</v>
      </c>
      <c r="L444" s="159" t="s">
        <v>2862</v>
      </c>
      <c r="M444" s="79" t="s">
        <v>1294</v>
      </c>
      <c r="N444" s="79" t="s">
        <v>1394</v>
      </c>
      <c r="O444" s="79" t="s">
        <v>1395</v>
      </c>
      <c r="P444" s="79" t="s">
        <v>1565</v>
      </c>
      <c r="Q444" s="79" t="s">
        <v>1489</v>
      </c>
      <c r="R444" s="30" t="s">
        <v>1249</v>
      </c>
      <c r="S444" s="78" t="s">
        <v>1292</v>
      </c>
      <c r="T444" s="78" t="s">
        <v>460</v>
      </c>
      <c r="U444" s="79" t="s">
        <v>1517</v>
      </c>
      <c r="V444" s="30">
        <f>VLOOKUP(S444,'Plan de acci�n consolidado 2025'!$G$4:$R$484,12,0)</f>
        <v>20</v>
      </c>
      <c r="W444" s="143">
        <f>(V444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444" s="30">
        <f>VLOOKUP(S444,'Plan de acci�n consolidado 2025'!$G$4:$AC$462,23,0)</f>
        <v>100</v>
      </c>
      <c r="Y444" s="30">
        <f t="shared" si="76"/>
        <v>0.89686098654708535</v>
      </c>
    </row>
    <row r="445" spans="1:25" x14ac:dyDescent="0.25">
      <c r="A445" s="78" t="s">
        <v>1295</v>
      </c>
      <c r="B445" s="78" t="s">
        <v>467</v>
      </c>
      <c r="C445" s="79" t="s">
        <v>1517</v>
      </c>
      <c r="D445" s="79" t="s">
        <v>1521</v>
      </c>
      <c r="E445" s="79" t="s">
        <v>614</v>
      </c>
      <c r="F445" s="79"/>
      <c r="G445" s="79" t="s">
        <v>19</v>
      </c>
      <c r="H445" s="79" t="s">
        <v>234</v>
      </c>
      <c r="I445" s="79">
        <v>1</v>
      </c>
      <c r="J445" s="79" t="s">
        <v>465</v>
      </c>
      <c r="K445" s="159" t="s">
        <v>2752</v>
      </c>
      <c r="L445" s="159" t="s">
        <v>2772</v>
      </c>
      <c r="M445" s="79" t="s">
        <v>1249</v>
      </c>
      <c r="N445" s="79"/>
      <c r="O445" s="79"/>
      <c r="P445" s="79"/>
      <c r="Q445" s="79"/>
      <c r="R445" s="30" t="s">
        <v>1249</v>
      </c>
      <c r="S445" s="78" t="s">
        <v>1295</v>
      </c>
      <c r="T445" s="78" t="s">
        <v>467</v>
      </c>
      <c r="U445" s="79" t="s">
        <v>1517</v>
      </c>
      <c r="V445" s="30">
        <f>VLOOKUP(S445,'Plan de acci�n consolidado 2025'!$G$4:$R$484,12,0)</f>
        <v>100</v>
      </c>
      <c r="W445" s="145">
        <f>+(V445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1.2195121951219512</v>
      </c>
      <c r="X445" s="30">
        <f>VLOOKUP(S445,'Plan de acci�n consolidado 2025'!$G$4:$AC$462,23,0)</f>
        <v>100</v>
      </c>
      <c r="Y445" s="30">
        <f t="shared" si="76"/>
        <v>1.2195121951219512</v>
      </c>
    </row>
    <row r="446" spans="1:25" x14ac:dyDescent="0.25">
      <c r="A446" s="78" t="s">
        <v>1297</v>
      </c>
      <c r="B446" s="78" t="s">
        <v>1847</v>
      </c>
      <c r="C446" s="79" t="s">
        <v>1517</v>
      </c>
      <c r="D446" s="79" t="s">
        <v>1521</v>
      </c>
      <c r="E446" s="79" t="s">
        <v>614</v>
      </c>
      <c r="F446" s="79"/>
      <c r="G446" s="79" t="s">
        <v>19</v>
      </c>
      <c r="H446" s="79" t="s">
        <v>1758</v>
      </c>
      <c r="I446" s="79">
        <v>1</v>
      </c>
      <c r="J446" s="79" t="s">
        <v>465</v>
      </c>
      <c r="K446" s="159" t="s">
        <v>2905</v>
      </c>
      <c r="L446" s="159" t="s">
        <v>2761</v>
      </c>
      <c r="M446" s="79" t="s">
        <v>586</v>
      </c>
      <c r="N446" s="79"/>
      <c r="O446" s="79"/>
      <c r="P446" s="79"/>
      <c r="Q446" s="79"/>
      <c r="R446" s="30" t="s">
        <v>1249</v>
      </c>
      <c r="S446" s="78" t="s">
        <v>1297</v>
      </c>
      <c r="T446" s="78" t="s">
        <v>1847</v>
      </c>
      <c r="U446" s="79" t="s">
        <v>1517</v>
      </c>
      <c r="V446" s="30">
        <f>VLOOKUP(S446,'Plan de acci�n consolidado 2025'!$G$4:$R$462,12,0)</f>
        <v>0</v>
      </c>
      <c r="W446" s="30">
        <f>+V446</f>
        <v>0</v>
      </c>
      <c r="X446" s="30">
        <f>VLOOKUP(S446,'Plan de acci�n consolidado 2025'!$G$4:$AC$462,23,0)</f>
        <v>100</v>
      </c>
      <c r="Y446" s="30">
        <f t="shared" si="76"/>
        <v>0</v>
      </c>
    </row>
    <row r="447" spans="1:25" x14ac:dyDescent="0.25">
      <c r="A447" s="78" t="s">
        <v>1299</v>
      </c>
      <c r="B447" s="78" t="s">
        <v>1847</v>
      </c>
      <c r="C447" s="79" t="s">
        <v>1517</v>
      </c>
      <c r="D447" s="79" t="s">
        <v>1521</v>
      </c>
      <c r="E447" s="79" t="s">
        <v>614</v>
      </c>
      <c r="F447" s="79"/>
      <c r="G447" s="79" t="s">
        <v>19</v>
      </c>
      <c r="H447" s="79" t="s">
        <v>1759</v>
      </c>
      <c r="I447" s="79">
        <v>1</v>
      </c>
      <c r="J447" s="79" t="s">
        <v>465</v>
      </c>
      <c r="K447" s="159" t="s">
        <v>2803</v>
      </c>
      <c r="L447" s="159" t="s">
        <v>2862</v>
      </c>
      <c r="M447" s="79" t="s">
        <v>586</v>
      </c>
      <c r="N447" s="79"/>
      <c r="O447" s="79"/>
      <c r="P447" s="79"/>
      <c r="Q447" s="79"/>
      <c r="R447" s="30" t="s">
        <v>1249</v>
      </c>
      <c r="S447" s="78" t="s">
        <v>1299</v>
      </c>
      <c r="T447" s="78" t="s">
        <v>1847</v>
      </c>
      <c r="U447" s="79" t="s">
        <v>1517</v>
      </c>
      <c r="V447" s="30">
        <f>VLOOKUP(S447,'Plan de acci�n consolidado 2025'!$G$4:$R$462,12,0)</f>
        <v>0</v>
      </c>
      <c r="W447" s="30">
        <f>+V447</f>
        <v>0</v>
      </c>
      <c r="X447" s="30">
        <f>VLOOKUP(S447,'Plan de acci�n consolidado 2025'!$G$4:$AC$462,23,0)</f>
        <v>100</v>
      </c>
      <c r="Y447" s="30">
        <f t="shared" si="76"/>
        <v>0</v>
      </c>
    </row>
    <row r="448" spans="1:25" x14ac:dyDescent="0.25">
      <c r="A448" s="78" t="s">
        <v>1300</v>
      </c>
      <c r="B448" s="78" t="s">
        <v>460</v>
      </c>
      <c r="C448" s="79" t="s">
        <v>1517</v>
      </c>
      <c r="D448" s="79" t="s">
        <v>1521</v>
      </c>
      <c r="E448" s="79" t="s">
        <v>614</v>
      </c>
      <c r="F448" s="79" t="s">
        <v>10</v>
      </c>
      <c r="G448" s="79" t="s">
        <v>19</v>
      </c>
      <c r="H448" s="79" t="s">
        <v>1760</v>
      </c>
      <c r="I448" s="79">
        <v>2</v>
      </c>
      <c r="J448" s="79" t="s">
        <v>465</v>
      </c>
      <c r="K448" s="159" t="s">
        <v>2752</v>
      </c>
      <c r="L448" s="159" t="s">
        <v>2800</v>
      </c>
      <c r="M448" s="79" t="s">
        <v>1302</v>
      </c>
      <c r="N448" s="79" t="s">
        <v>1394</v>
      </c>
      <c r="O448" s="79" t="s">
        <v>1395</v>
      </c>
      <c r="P448" s="79" t="s">
        <v>1565</v>
      </c>
      <c r="Q448" s="79" t="s">
        <v>1489</v>
      </c>
      <c r="R448" s="30" t="s">
        <v>1249</v>
      </c>
      <c r="S448" s="78" t="s">
        <v>1300</v>
      </c>
      <c r="T448" s="78" t="s">
        <v>460</v>
      </c>
      <c r="U448" s="79" t="s">
        <v>1517</v>
      </c>
      <c r="V448" s="30">
        <f>VLOOKUP(S448,'Plan de acci�n consolidado 2025'!$G$4:$R$484,12,0)</f>
        <v>20</v>
      </c>
      <c r="W448" s="143">
        <f>(V448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448" s="30">
        <f>VLOOKUP(S448,'Plan de acci�n consolidado 2025'!$G$4:$AC$462,23,0)</f>
        <v>100</v>
      </c>
      <c r="Y448" s="30">
        <f t="shared" si="76"/>
        <v>0.89686098654708535</v>
      </c>
    </row>
    <row r="449" spans="1:25" x14ac:dyDescent="0.25">
      <c r="A449" s="78" t="s">
        <v>1303</v>
      </c>
      <c r="B449" s="78" t="s">
        <v>467</v>
      </c>
      <c r="C449" s="79" t="s">
        <v>1517</v>
      </c>
      <c r="D449" s="79" t="s">
        <v>1521</v>
      </c>
      <c r="E449" s="79" t="s">
        <v>614</v>
      </c>
      <c r="F449" s="79"/>
      <c r="G449" s="79" t="s">
        <v>19</v>
      </c>
      <c r="H449" s="79" t="s">
        <v>351</v>
      </c>
      <c r="I449" s="79">
        <v>2</v>
      </c>
      <c r="J449" s="79" t="s">
        <v>465</v>
      </c>
      <c r="K449" s="159" t="s">
        <v>2752</v>
      </c>
      <c r="L449" s="159" t="s">
        <v>2781</v>
      </c>
      <c r="M449" s="79" t="s">
        <v>1249</v>
      </c>
      <c r="N449" s="79"/>
      <c r="O449" s="79"/>
      <c r="P449" s="79"/>
      <c r="Q449" s="79"/>
      <c r="R449" s="30" t="s">
        <v>1249</v>
      </c>
      <c r="S449" s="78" t="s">
        <v>1303</v>
      </c>
      <c r="T449" s="78" t="s">
        <v>467</v>
      </c>
      <c r="U449" s="79" t="s">
        <v>1517</v>
      </c>
      <c r="V449" s="30">
        <f>VLOOKUP(S449,'Plan de acci�n consolidado 2025'!$G$4:$R$484,12,0)</f>
        <v>30</v>
      </c>
      <c r="W449" s="145">
        <f>+(V449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0.36585365853658536</v>
      </c>
      <c r="X449" s="30">
        <f>VLOOKUP(S449,'Plan de acci�n consolidado 2025'!$G$4:$AC$462,23,0)</f>
        <v>100</v>
      </c>
      <c r="Y449" s="30">
        <f t="shared" si="76"/>
        <v>0.36585365853658536</v>
      </c>
    </row>
    <row r="450" spans="1:25" x14ac:dyDescent="0.25">
      <c r="A450" s="78" t="s">
        <v>1305</v>
      </c>
      <c r="B450" s="78" t="s">
        <v>1847</v>
      </c>
      <c r="C450" s="79" t="s">
        <v>1517</v>
      </c>
      <c r="D450" s="79" t="s">
        <v>1521</v>
      </c>
      <c r="E450" s="79" t="s">
        <v>614</v>
      </c>
      <c r="F450" s="79"/>
      <c r="G450" s="79" t="s">
        <v>19</v>
      </c>
      <c r="H450" s="79" t="s">
        <v>1306</v>
      </c>
      <c r="I450" s="79">
        <v>2</v>
      </c>
      <c r="J450" s="79" t="s">
        <v>465</v>
      </c>
      <c r="K450" s="159" t="s">
        <v>2766</v>
      </c>
      <c r="L450" s="159" t="s">
        <v>2817</v>
      </c>
      <c r="M450" s="79" t="s">
        <v>1150</v>
      </c>
      <c r="N450" s="79"/>
      <c r="O450" s="79"/>
      <c r="P450" s="79"/>
      <c r="Q450" s="79"/>
      <c r="R450" s="30" t="s">
        <v>1249</v>
      </c>
      <c r="S450" s="78" t="s">
        <v>1305</v>
      </c>
      <c r="T450" s="78" t="s">
        <v>1847</v>
      </c>
      <c r="U450" s="79" t="s">
        <v>1517</v>
      </c>
      <c r="V450" s="30">
        <f>VLOOKUP(S450,'Plan de acci�n consolidado 2025'!$G$4:$R$462,12,0)</f>
        <v>0</v>
      </c>
      <c r="W450" s="30">
        <f>+V450</f>
        <v>0</v>
      </c>
      <c r="X450" s="30">
        <f>VLOOKUP(S450,'Plan de acci�n consolidado 2025'!$G$4:$AC$462,23,0)</f>
        <v>100</v>
      </c>
      <c r="Y450" s="30">
        <f t="shared" si="76"/>
        <v>0</v>
      </c>
    </row>
    <row r="451" spans="1:25" x14ac:dyDescent="0.25">
      <c r="A451" s="78" t="s">
        <v>1307</v>
      </c>
      <c r="B451" s="78" t="s">
        <v>467</v>
      </c>
      <c r="C451" s="79" t="s">
        <v>1517</v>
      </c>
      <c r="D451" s="79" t="s">
        <v>1521</v>
      </c>
      <c r="E451" s="79" t="s">
        <v>614</v>
      </c>
      <c r="F451" s="79"/>
      <c r="G451" s="79" t="s">
        <v>19</v>
      </c>
      <c r="H451" s="79" t="s">
        <v>1761</v>
      </c>
      <c r="I451" s="79">
        <v>2</v>
      </c>
      <c r="J451" s="79" t="s">
        <v>465</v>
      </c>
      <c r="K451" s="159" t="s">
        <v>2760</v>
      </c>
      <c r="L451" s="159" t="s">
        <v>2818</v>
      </c>
      <c r="M451" s="79" t="s">
        <v>1249</v>
      </c>
      <c r="N451" s="79"/>
      <c r="O451" s="79"/>
      <c r="P451" s="79"/>
      <c r="Q451" s="79"/>
      <c r="R451" s="30" t="s">
        <v>1249</v>
      </c>
      <c r="S451" s="78" t="s">
        <v>1307</v>
      </c>
      <c r="T451" s="78" t="s">
        <v>467</v>
      </c>
      <c r="U451" s="79" t="s">
        <v>1517</v>
      </c>
      <c r="V451" s="30">
        <f>VLOOKUP(S451,'Plan de acci�n consolidado 2025'!$G$4:$R$484,12,0)</f>
        <v>30</v>
      </c>
      <c r="W451" s="145">
        <f>+(V451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0.36585365853658536</v>
      </c>
      <c r="X451" s="30">
        <f>VLOOKUP(S451,'Plan de acci�n consolidado 2025'!$G$4:$AC$462,23,0)</f>
        <v>100</v>
      </c>
      <c r="Y451" s="30">
        <f t="shared" si="76"/>
        <v>0.36585365853658536</v>
      </c>
    </row>
    <row r="452" spans="1:25" x14ac:dyDescent="0.25">
      <c r="A452" s="78" t="s">
        <v>1309</v>
      </c>
      <c r="B452" s="78" t="s">
        <v>1847</v>
      </c>
      <c r="C452" s="79" t="s">
        <v>1517</v>
      </c>
      <c r="D452" s="79" t="s">
        <v>1521</v>
      </c>
      <c r="E452" s="79" t="s">
        <v>614</v>
      </c>
      <c r="F452" s="79"/>
      <c r="G452" s="79" t="s">
        <v>19</v>
      </c>
      <c r="H452" s="79" t="s">
        <v>352</v>
      </c>
      <c r="I452" s="79">
        <v>2</v>
      </c>
      <c r="J452" s="79" t="s">
        <v>465</v>
      </c>
      <c r="K452" s="159" t="s">
        <v>2758</v>
      </c>
      <c r="L452" s="159" t="s">
        <v>2838</v>
      </c>
      <c r="M452" s="79" t="s">
        <v>1150</v>
      </c>
      <c r="N452" s="79"/>
      <c r="O452" s="79"/>
      <c r="P452" s="79"/>
      <c r="Q452" s="79"/>
      <c r="R452" s="30" t="s">
        <v>1249</v>
      </c>
      <c r="S452" s="78" t="s">
        <v>1309</v>
      </c>
      <c r="T452" s="78" t="s">
        <v>1847</v>
      </c>
      <c r="U452" s="79" t="s">
        <v>1517</v>
      </c>
      <c r="V452" s="30">
        <f>VLOOKUP(S452,'Plan de acci�n consolidado 2025'!$G$4:$R$462,12,0)</f>
        <v>0</v>
      </c>
      <c r="W452" s="30">
        <f>+V452</f>
        <v>0</v>
      </c>
      <c r="X452" s="30">
        <f>VLOOKUP(S452,'Plan de acci�n consolidado 2025'!$G$4:$AC$462,23,0)</f>
        <v>100</v>
      </c>
      <c r="Y452" s="30">
        <f t="shared" ref="Y452:Y490" si="86">(X452*W452)/100</f>
        <v>0</v>
      </c>
    </row>
    <row r="453" spans="1:25" x14ac:dyDescent="0.25">
      <c r="A453" s="78" t="s">
        <v>1311</v>
      </c>
      <c r="B453" s="78" t="s">
        <v>467</v>
      </c>
      <c r="C453" s="79" t="s">
        <v>1517</v>
      </c>
      <c r="D453" s="79" t="s">
        <v>1521</v>
      </c>
      <c r="E453" s="79" t="s">
        <v>614</v>
      </c>
      <c r="F453" s="79"/>
      <c r="G453" s="79" t="s">
        <v>19</v>
      </c>
      <c r="H453" s="79" t="s">
        <v>353</v>
      </c>
      <c r="I453" s="79">
        <v>2</v>
      </c>
      <c r="J453" s="79" t="s">
        <v>465</v>
      </c>
      <c r="K453" s="159" t="s">
        <v>2822</v>
      </c>
      <c r="L453" s="159" t="s">
        <v>2874</v>
      </c>
      <c r="M453" s="79" t="s">
        <v>1249</v>
      </c>
      <c r="N453" s="79"/>
      <c r="O453" s="79"/>
      <c r="P453" s="79"/>
      <c r="Q453" s="79"/>
      <c r="R453" s="30" t="s">
        <v>1249</v>
      </c>
      <c r="S453" s="78" t="s">
        <v>1311</v>
      </c>
      <c r="T453" s="78" t="s">
        <v>467</v>
      </c>
      <c r="U453" s="79" t="s">
        <v>1517</v>
      </c>
      <c r="V453" s="30">
        <f>VLOOKUP(S453,'Plan de acci�n consolidado 2025'!$G$4:$R$484,12,0)</f>
        <v>40</v>
      </c>
      <c r="W453" s="145">
        <f>+(V453*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0.48780487804878048</v>
      </c>
      <c r="X453" s="30">
        <f>VLOOKUP(S453,'Plan de acci�n consolidado 2025'!$G$4:$AC$462,23,0)</f>
        <v>100</v>
      </c>
      <c r="Y453" s="30">
        <f t="shared" si="86"/>
        <v>0.48780487804878048</v>
      </c>
    </row>
    <row r="454" spans="1:25" x14ac:dyDescent="0.25">
      <c r="A454" s="78" t="s">
        <v>1312</v>
      </c>
      <c r="B454" s="78" t="s">
        <v>1847</v>
      </c>
      <c r="C454" s="79" t="s">
        <v>1517</v>
      </c>
      <c r="D454" s="79" t="s">
        <v>1521</v>
      </c>
      <c r="E454" s="79" t="s">
        <v>614</v>
      </c>
      <c r="F454" s="79"/>
      <c r="G454" s="79" t="s">
        <v>19</v>
      </c>
      <c r="H454" s="79" t="s">
        <v>1762</v>
      </c>
      <c r="I454" s="79">
        <v>2</v>
      </c>
      <c r="J454" s="79" t="s">
        <v>465</v>
      </c>
      <c r="K454" s="159" t="s">
        <v>2827</v>
      </c>
      <c r="L454" s="159" t="s">
        <v>2800</v>
      </c>
      <c r="M454" s="79" t="s">
        <v>1314</v>
      </c>
      <c r="N454" s="79"/>
      <c r="O454" s="79"/>
      <c r="P454" s="79"/>
      <c r="Q454" s="79"/>
      <c r="R454" s="30" t="s">
        <v>1249</v>
      </c>
      <c r="S454" s="78" t="s">
        <v>1312</v>
      </c>
      <c r="T454" s="78" t="s">
        <v>1847</v>
      </c>
      <c r="U454" s="79" t="s">
        <v>1517</v>
      </c>
      <c r="V454" s="30">
        <f>VLOOKUP(S454,'Plan de acci�n consolidado 2025'!$G$4:$R$462,12,0)</f>
        <v>0</v>
      </c>
      <c r="W454" s="30">
        <f>+V454</f>
        <v>0</v>
      </c>
      <c r="X454" s="30">
        <f>VLOOKUP(S454,'Plan de acci�n consolidado 2025'!$G$4:$AC$462,23,0)</f>
        <v>100</v>
      </c>
      <c r="Y454" s="30">
        <f t="shared" si="86"/>
        <v>0</v>
      </c>
    </row>
    <row r="455" spans="1:25" x14ac:dyDescent="0.25">
      <c r="A455" s="78" t="s">
        <v>1315</v>
      </c>
      <c r="B455" s="78" t="s">
        <v>460</v>
      </c>
      <c r="C455" s="79" t="s">
        <v>1517</v>
      </c>
      <c r="D455" s="79" t="s">
        <v>1521</v>
      </c>
      <c r="E455" s="79" t="s">
        <v>614</v>
      </c>
      <c r="F455" s="79" t="s">
        <v>10</v>
      </c>
      <c r="G455" s="79" t="s">
        <v>19</v>
      </c>
      <c r="H455" s="79" t="s">
        <v>235</v>
      </c>
      <c r="I455" s="79">
        <v>8</v>
      </c>
      <c r="J455" s="79" t="s">
        <v>465</v>
      </c>
      <c r="K455" s="159" t="s">
        <v>2752</v>
      </c>
      <c r="L455" s="159" t="s">
        <v>2862</v>
      </c>
      <c r="M455" s="79" t="s">
        <v>1249</v>
      </c>
      <c r="N455" s="79" t="s">
        <v>1394</v>
      </c>
      <c r="O455" s="79" t="s">
        <v>1395</v>
      </c>
      <c r="P455" s="79" t="s">
        <v>1565</v>
      </c>
      <c r="Q455" s="79" t="s">
        <v>1489</v>
      </c>
      <c r="R455" s="30" t="s">
        <v>1249</v>
      </c>
      <c r="S455" s="78" t="s">
        <v>1315</v>
      </c>
      <c r="T455" s="78" t="s">
        <v>460</v>
      </c>
      <c r="U455" s="79" t="s">
        <v>1517</v>
      </c>
      <c r="V455" s="30">
        <f>VLOOKUP(S455,'Plan de acci�n consolidado 2025'!$G$4:$R$484,12,0)</f>
        <v>20</v>
      </c>
      <c r="W455" s="143">
        <f>(V455*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455" s="30">
        <f>VLOOKUP(S455,'Plan de acci�n consolidado 2025'!$G$4:$AC$462,23,0)</f>
        <v>100</v>
      </c>
      <c r="Y455" s="30">
        <f t="shared" si="86"/>
        <v>0.89686098654708535</v>
      </c>
    </row>
    <row r="456" spans="1:25" x14ac:dyDescent="0.25">
      <c r="A456" s="78" t="s">
        <v>1317</v>
      </c>
      <c r="B456" s="78" t="s">
        <v>467</v>
      </c>
      <c r="C456" s="79" t="s">
        <v>1517</v>
      </c>
      <c r="D456" s="79" t="s">
        <v>1521</v>
      </c>
      <c r="E456" s="79" t="s">
        <v>614</v>
      </c>
      <c r="F456" s="79"/>
      <c r="G456" s="79" t="s">
        <v>19</v>
      </c>
      <c r="H456" s="79" t="s">
        <v>236</v>
      </c>
      <c r="I456" s="79">
        <v>1</v>
      </c>
      <c r="J456" s="79" t="s">
        <v>465</v>
      </c>
      <c r="K456" s="159" t="s">
        <v>2752</v>
      </c>
      <c r="L456" s="159" t="s">
        <v>2756</v>
      </c>
      <c r="M456" s="79" t="s">
        <v>1249</v>
      </c>
      <c r="N456" s="79"/>
      <c r="O456" s="79"/>
      <c r="P456" s="79"/>
      <c r="Q456" s="79"/>
      <c r="R456" s="30" t="s">
        <v>1249</v>
      </c>
      <c r="S456" s="78" t="s">
        <v>1317</v>
      </c>
      <c r="T456" s="78" t="s">
        <v>467</v>
      </c>
      <c r="U456" s="79" t="s">
        <v>1517</v>
      </c>
      <c r="V456" s="30">
        <f>VLOOKUP(S456,'Plan de acci�n consolidado 2025'!$G$4:$R$484,12,0)</f>
        <v>20</v>
      </c>
      <c r="W456" s="145">
        <f t="shared" ref="W456:W457" si="87">+(V456*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0.24390243902439024</v>
      </c>
      <c r="X456" s="30">
        <f>VLOOKUP(S456,'Plan de acci�n consolidado 2025'!$G$4:$AC$462,23,0)</f>
        <v>100</v>
      </c>
      <c r="Y456" s="30">
        <f t="shared" si="86"/>
        <v>0.24390243902439024</v>
      </c>
    </row>
    <row r="457" spans="1:25" x14ac:dyDescent="0.25">
      <c r="A457" s="78" t="s">
        <v>1319</v>
      </c>
      <c r="B457" s="78" t="s">
        <v>467</v>
      </c>
      <c r="C457" s="79" t="s">
        <v>1517</v>
      </c>
      <c r="D457" s="79" t="s">
        <v>1521</v>
      </c>
      <c r="E457" s="79" t="s">
        <v>614</v>
      </c>
      <c r="F457" s="79"/>
      <c r="G457" s="79" t="s">
        <v>19</v>
      </c>
      <c r="H457" s="79" t="s">
        <v>237</v>
      </c>
      <c r="I457" s="79">
        <v>8</v>
      </c>
      <c r="J457" s="79" t="s">
        <v>465</v>
      </c>
      <c r="K457" s="159" t="s">
        <v>2766</v>
      </c>
      <c r="L457" s="159" t="s">
        <v>2862</v>
      </c>
      <c r="M457" s="79" t="s">
        <v>1249</v>
      </c>
      <c r="N457" s="79"/>
      <c r="O457" s="79"/>
      <c r="P457" s="79"/>
      <c r="Q457" s="79"/>
      <c r="R457" s="30" t="s">
        <v>1249</v>
      </c>
      <c r="S457" s="78" t="s">
        <v>1319</v>
      </c>
      <c r="T457" s="78" t="s">
        <v>467</v>
      </c>
      <c r="U457" s="79" t="s">
        <v>1517</v>
      </c>
      <c r="V457" s="30">
        <f>VLOOKUP(S457,'Plan de acci�n consolidado 2025'!$G$4:$R$484,12,0)</f>
        <v>80</v>
      </c>
      <c r="W457" s="145">
        <f t="shared" si="87"/>
        <v>0.97560975609756095</v>
      </c>
      <c r="X457" s="30">
        <f>VLOOKUP(S457,'Plan de acci�n consolidado 2025'!$G$4:$AC$462,23,0)</f>
        <v>100</v>
      </c>
      <c r="Y457" s="30">
        <f t="shared" si="86"/>
        <v>0.97560975609756095</v>
      </c>
    </row>
    <row r="458" spans="1:25" x14ac:dyDescent="0.25">
      <c r="A458" s="78" t="s">
        <v>1320</v>
      </c>
      <c r="B458" s="78" t="s">
        <v>460</v>
      </c>
      <c r="C458" s="79" t="s">
        <v>1517</v>
      </c>
      <c r="D458" s="79" t="s">
        <v>1521</v>
      </c>
      <c r="E458" s="79" t="s">
        <v>614</v>
      </c>
      <c r="F458" s="79" t="s">
        <v>10</v>
      </c>
      <c r="G458" s="79" t="s">
        <v>19</v>
      </c>
      <c r="H458" s="79" t="s">
        <v>1763</v>
      </c>
      <c r="I458" s="79">
        <v>4</v>
      </c>
      <c r="J458" s="79" t="s">
        <v>465</v>
      </c>
      <c r="K458" s="159" t="s">
        <v>2752</v>
      </c>
      <c r="L458" s="159" t="s">
        <v>2862</v>
      </c>
      <c r="M458" s="79" t="s">
        <v>1322</v>
      </c>
      <c r="N458" s="79" t="s">
        <v>1394</v>
      </c>
      <c r="O458" s="79" t="s">
        <v>1395</v>
      </c>
      <c r="P458" s="79" t="s">
        <v>1565</v>
      </c>
      <c r="Q458" s="79" t="s">
        <v>1489</v>
      </c>
      <c r="R458" s="30" t="s">
        <v>1249</v>
      </c>
      <c r="S458" s="78" t="s">
        <v>1320</v>
      </c>
      <c r="T458" s="78" t="s">
        <v>460</v>
      </c>
      <c r="U458" s="79" t="s">
        <v>1517</v>
      </c>
      <c r="V458" s="30">
        <f>VLOOKUP(S458,'Plan de acci�n consolidado 2025'!$G$4:$R$484,12,0)</f>
        <v>20</v>
      </c>
      <c r="W458" s="143">
        <f>(V458*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0.89686098654708524</v>
      </c>
      <c r="X458" s="30">
        <f>VLOOKUP(S458,'Plan de acci�n consolidado 2025'!$G$4:$AC$462,23,0)</f>
        <v>100</v>
      </c>
      <c r="Y458" s="30">
        <f t="shared" si="86"/>
        <v>0.89686098654708535</v>
      </c>
    </row>
    <row r="459" spans="1:25" x14ac:dyDescent="0.25">
      <c r="A459" s="78" t="s">
        <v>1323</v>
      </c>
      <c r="B459" s="78" t="s">
        <v>467</v>
      </c>
      <c r="C459" s="79" t="s">
        <v>1517</v>
      </c>
      <c r="D459" s="79" t="s">
        <v>1521</v>
      </c>
      <c r="E459" s="79" t="s">
        <v>614</v>
      </c>
      <c r="F459" s="79"/>
      <c r="G459" s="79" t="s">
        <v>19</v>
      </c>
      <c r="H459" s="79" t="s">
        <v>238</v>
      </c>
      <c r="I459" s="79">
        <v>1</v>
      </c>
      <c r="J459" s="79" t="s">
        <v>465</v>
      </c>
      <c r="K459" s="159" t="s">
        <v>2752</v>
      </c>
      <c r="L459" s="159" t="s">
        <v>2756</v>
      </c>
      <c r="M459" s="79" t="s">
        <v>1325</v>
      </c>
      <c r="N459" s="79"/>
      <c r="O459" s="79"/>
      <c r="P459" s="79"/>
      <c r="Q459" s="79"/>
      <c r="R459" s="30" t="s">
        <v>1249</v>
      </c>
      <c r="S459" s="78" t="s">
        <v>1323</v>
      </c>
      <c r="T459" s="78" t="s">
        <v>467</v>
      </c>
      <c r="U459" s="79" t="s">
        <v>1517</v>
      </c>
      <c r="V459" s="30">
        <f>VLOOKUP(S459,'Plan de acci�n consolidado 2025'!$G$4:$R$484,12,0)</f>
        <v>50</v>
      </c>
      <c r="W459" s="145">
        <f>+(V459*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0.6097560975609756</v>
      </c>
      <c r="X459" s="30">
        <f>VLOOKUP(S459,'Plan de acci�n consolidado 2025'!$G$4:$AC$462,23,0)</f>
        <v>100</v>
      </c>
      <c r="Y459" s="30">
        <f t="shared" si="86"/>
        <v>0.6097560975609756</v>
      </c>
    </row>
    <row r="460" spans="1:25" x14ac:dyDescent="0.25">
      <c r="A460" s="78" t="s">
        <v>1326</v>
      </c>
      <c r="B460" s="78" t="s">
        <v>1847</v>
      </c>
      <c r="C460" s="79" t="s">
        <v>1517</v>
      </c>
      <c r="D460" s="79" t="s">
        <v>1521</v>
      </c>
      <c r="E460" s="79" t="s">
        <v>614</v>
      </c>
      <c r="F460" s="79"/>
      <c r="G460" s="79" t="s">
        <v>19</v>
      </c>
      <c r="H460" s="79" t="s">
        <v>239</v>
      </c>
      <c r="I460" s="79">
        <v>4</v>
      </c>
      <c r="J460" s="79" t="s">
        <v>465</v>
      </c>
      <c r="K460" s="159" t="s">
        <v>2766</v>
      </c>
      <c r="L460" s="159" t="s">
        <v>2771</v>
      </c>
      <c r="M460" s="79" t="s">
        <v>586</v>
      </c>
      <c r="N460" s="79"/>
      <c r="O460" s="79"/>
      <c r="P460" s="79"/>
      <c r="Q460" s="79"/>
      <c r="R460" s="30" t="s">
        <v>1249</v>
      </c>
      <c r="S460" s="78" t="s">
        <v>1326</v>
      </c>
      <c r="T460" s="78" t="s">
        <v>1847</v>
      </c>
      <c r="U460" s="79" t="s">
        <v>1517</v>
      </c>
      <c r="V460" s="30">
        <f>VLOOKUP(S460,'Plan de acci�n consolidado 2025'!$G$4:$R$462,12,0)</f>
        <v>0</v>
      </c>
      <c r="W460" s="30">
        <f>+V460</f>
        <v>0</v>
      </c>
      <c r="X460" s="30">
        <f>VLOOKUP(S460,'Plan de acci�n consolidado 2025'!$G$4:$AC$462,23,0)</f>
        <v>100</v>
      </c>
      <c r="Y460" s="30">
        <f t="shared" si="86"/>
        <v>0</v>
      </c>
    </row>
    <row r="461" spans="1:25" x14ac:dyDescent="0.25">
      <c r="A461" s="78" t="s">
        <v>1327</v>
      </c>
      <c r="B461" s="78" t="s">
        <v>467</v>
      </c>
      <c r="C461" s="79" t="s">
        <v>1517</v>
      </c>
      <c r="D461" s="79" t="s">
        <v>1521</v>
      </c>
      <c r="E461" s="79" t="s">
        <v>614</v>
      </c>
      <c r="F461" s="79"/>
      <c r="G461" s="79" t="s">
        <v>19</v>
      </c>
      <c r="H461" s="79" t="s">
        <v>240</v>
      </c>
      <c r="I461" s="79">
        <v>4</v>
      </c>
      <c r="J461" s="79" t="s">
        <v>465</v>
      </c>
      <c r="K461" s="159" t="s">
        <v>2766</v>
      </c>
      <c r="L461" s="159" t="s">
        <v>2771</v>
      </c>
      <c r="M461" s="79" t="s">
        <v>1249</v>
      </c>
      <c r="N461" s="79"/>
      <c r="O461" s="79"/>
      <c r="P461" s="79"/>
      <c r="Q461" s="79"/>
      <c r="R461" s="30" t="s">
        <v>1249</v>
      </c>
      <c r="S461" s="78" t="s">
        <v>1327</v>
      </c>
      <c r="T461" s="78" t="s">
        <v>467</v>
      </c>
      <c r="U461" s="79" t="s">
        <v>1517</v>
      </c>
      <c r="V461" s="30">
        <f>VLOOKUP(S461,'Plan de acci�n consolidado 2025'!$G$4:$R$484,12,0)</f>
        <v>50</v>
      </c>
      <c r="W461" s="145">
        <f>+(V461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0.6097560975609756</v>
      </c>
      <c r="X461" s="30">
        <f>VLOOKUP(S461,'Plan de acci�n consolidado 2025'!$G$4:$AC$462,23,0)</f>
        <v>100</v>
      </c>
      <c r="Y461" s="30">
        <f t="shared" si="86"/>
        <v>0.6097560975609756</v>
      </c>
    </row>
    <row r="462" spans="1:25" x14ac:dyDescent="0.25">
      <c r="A462" s="78" t="s">
        <v>1328</v>
      </c>
      <c r="B462" s="78" t="s">
        <v>1847</v>
      </c>
      <c r="C462" s="79" t="s">
        <v>1517</v>
      </c>
      <c r="D462" s="79" t="s">
        <v>1521</v>
      </c>
      <c r="E462" s="79" t="s">
        <v>614</v>
      </c>
      <c r="F462" s="79"/>
      <c r="G462" s="79" t="s">
        <v>19</v>
      </c>
      <c r="H462" s="79" t="s">
        <v>1764</v>
      </c>
      <c r="I462" s="79">
        <v>4</v>
      </c>
      <c r="J462" s="79" t="s">
        <v>465</v>
      </c>
      <c r="K462" s="159" t="s">
        <v>2766</v>
      </c>
      <c r="L462" s="159" t="s">
        <v>2862</v>
      </c>
      <c r="M462" s="79" t="s">
        <v>586</v>
      </c>
      <c r="N462" s="79"/>
      <c r="O462" s="79"/>
      <c r="P462" s="79"/>
      <c r="Q462" s="79"/>
      <c r="R462" s="30" t="s">
        <v>1249</v>
      </c>
      <c r="S462" s="78" t="s">
        <v>1328</v>
      </c>
      <c r="T462" s="78" t="s">
        <v>1847</v>
      </c>
      <c r="U462" s="79" t="s">
        <v>1517</v>
      </c>
      <c r="V462" s="30">
        <f>VLOOKUP(S462,'Plan de acci�n consolidado 2025'!$G$4:$R$462,12,0)</f>
        <v>0</v>
      </c>
      <c r="W462" s="30">
        <f>+V462</f>
        <v>0</v>
      </c>
      <c r="X462" s="30">
        <f>VLOOKUP(S462,'Plan de acci�n consolidado 2025'!$G$4:$AC$462,23,0)</f>
        <v>100</v>
      </c>
      <c r="Y462" s="30">
        <f t="shared" si="86"/>
        <v>0</v>
      </c>
    </row>
    <row r="463" spans="1:25" x14ac:dyDescent="0.25">
      <c r="A463" s="78" t="s">
        <v>1329</v>
      </c>
      <c r="B463" s="78" t="s">
        <v>460</v>
      </c>
      <c r="C463" s="79" t="s">
        <v>1527</v>
      </c>
      <c r="D463" s="79" t="s">
        <v>1526</v>
      </c>
      <c r="E463" s="79" t="s">
        <v>747</v>
      </c>
      <c r="F463" s="79" t="s">
        <v>12</v>
      </c>
      <c r="G463" s="79" t="s">
        <v>19</v>
      </c>
      <c r="H463" s="79" t="s">
        <v>135</v>
      </c>
      <c r="I463" s="79">
        <v>8</v>
      </c>
      <c r="J463" s="79" t="s">
        <v>465</v>
      </c>
      <c r="K463" s="159" t="s">
        <v>2752</v>
      </c>
      <c r="L463" s="159" t="s">
        <v>2862</v>
      </c>
      <c r="M463" s="79" t="s">
        <v>1325</v>
      </c>
      <c r="N463" s="79" t="s">
        <v>1390</v>
      </c>
      <c r="O463" s="79" t="s">
        <v>1391</v>
      </c>
      <c r="P463" s="79">
        <v>0</v>
      </c>
      <c r="Q463" s="79" t="s">
        <v>1487</v>
      </c>
      <c r="R463" s="30" t="s">
        <v>1249</v>
      </c>
      <c r="S463" s="78" t="s">
        <v>1329</v>
      </c>
      <c r="T463" s="78" t="s">
        <v>460</v>
      </c>
      <c r="U463" s="79" t="s">
        <v>1527</v>
      </c>
      <c r="V463" s="30">
        <f>VLOOKUP(S463,'Plan de acci�n consolidado 2025'!$G$4:$R$462,12,0)</f>
        <v>20</v>
      </c>
      <c r="W463" s="30">
        <f>+(V463*100)/($V$150+$V$168+$V$174+$V$177+$V$183+$V$190+$V$199+$V$336+$V$342+$V$430+$V$463)</f>
        <v>10.526315789473685</v>
      </c>
      <c r="X463" s="30">
        <f>VLOOKUP(S463,'Plan de acci�n consolidado 2025'!$G$4:$AC$462,23,0)</f>
        <v>100</v>
      </c>
      <c r="Y463" s="30">
        <f t="shared" si="86"/>
        <v>10.526315789473685</v>
      </c>
    </row>
    <row r="464" spans="1:25" x14ac:dyDescent="0.25">
      <c r="A464" s="78" t="s">
        <v>1330</v>
      </c>
      <c r="B464" s="78" t="s">
        <v>467</v>
      </c>
      <c r="C464" s="79" t="s">
        <v>1527</v>
      </c>
      <c r="D464" s="79" t="s">
        <v>1526</v>
      </c>
      <c r="E464" s="79" t="s">
        <v>747</v>
      </c>
      <c r="F464" s="79"/>
      <c r="G464" s="79" t="s">
        <v>19</v>
      </c>
      <c r="H464" s="79" t="s">
        <v>136</v>
      </c>
      <c r="I464" s="79">
        <v>1</v>
      </c>
      <c r="J464" s="79" t="s">
        <v>465</v>
      </c>
      <c r="K464" s="159" t="s">
        <v>2752</v>
      </c>
      <c r="L464" s="159" t="s">
        <v>2756</v>
      </c>
      <c r="M464" s="79" t="s">
        <v>1325</v>
      </c>
      <c r="N464" s="79"/>
      <c r="O464" s="79"/>
      <c r="P464" s="79"/>
      <c r="Q464" s="79"/>
      <c r="R464" s="30" t="s">
        <v>1249</v>
      </c>
      <c r="S464" s="78" t="s">
        <v>1330</v>
      </c>
      <c r="T464" s="78" t="s">
        <v>467</v>
      </c>
      <c r="U464" s="79" t="s">
        <v>1527</v>
      </c>
      <c r="V464" s="30">
        <f>VLOOKUP(S464,'Plan de acci�n consolidado 2025'!$G$4:$R$462,12,0)</f>
        <v>20</v>
      </c>
      <c r="W464" s="30">
        <f>+(V464*100)/($V$151+$V$153+$V$154+$V$155+$V$169+$V$170+$V$171+$V$172+$V$173+$V$175+$V$176+$V$178+$V$179+$V$180+$V$181+$V$182+$V$184+$V$185+$V$186+$V$187+$V$188+$V$189+$V$191+$V$192+$V$193+$V$194+$V$200+$V$201+$V$337+$V$339+$V$341+$V$343+$V$344+$V$431+$V$432+$V$433+$V$434+$V$464+$V$465)</f>
        <v>1.8181818181818181</v>
      </c>
      <c r="X464" s="30">
        <f>VLOOKUP(S464,'Plan de acci�n consolidado 2025'!$G$4:$AC$462,23,0)</f>
        <v>100</v>
      </c>
      <c r="Y464" s="30">
        <f t="shared" si="86"/>
        <v>1.8181818181818181</v>
      </c>
    </row>
    <row r="465" spans="1:25" x14ac:dyDescent="0.25">
      <c r="A465" s="78" t="s">
        <v>1331</v>
      </c>
      <c r="B465" s="78" t="s">
        <v>467</v>
      </c>
      <c r="C465" s="79" t="s">
        <v>1527</v>
      </c>
      <c r="D465" s="79" t="s">
        <v>1526</v>
      </c>
      <c r="E465" s="79" t="s">
        <v>747</v>
      </c>
      <c r="F465" s="79"/>
      <c r="G465" s="79" t="s">
        <v>19</v>
      </c>
      <c r="H465" s="79" t="s">
        <v>137</v>
      </c>
      <c r="I465" s="79">
        <v>8</v>
      </c>
      <c r="J465" s="79" t="s">
        <v>465</v>
      </c>
      <c r="K465" s="159" t="s">
        <v>2766</v>
      </c>
      <c r="L465" s="159" t="s">
        <v>2862</v>
      </c>
      <c r="M465" s="79" t="s">
        <v>1325</v>
      </c>
      <c r="N465" s="79"/>
      <c r="O465" s="79"/>
      <c r="P465" s="79"/>
      <c r="Q465" s="79"/>
      <c r="R465" s="30" t="s">
        <v>1249</v>
      </c>
      <c r="S465" s="78" t="s">
        <v>1331</v>
      </c>
      <c r="T465" s="78" t="s">
        <v>467</v>
      </c>
      <c r="U465" s="79" t="s">
        <v>1527</v>
      </c>
      <c r="V465" s="30">
        <f>VLOOKUP(S465,'Plan de acci�n consolidado 2025'!$G$4:$R$462,12,0)</f>
        <v>80</v>
      </c>
      <c r="W465" s="30">
        <f>+(V465*100)/($V$151+$V$153+$V$154+$V$155+$V$169+$V$170+$V$171+$V$172+$V$173+$V$175+$V$176+$V$178+$V$179+$V$180+$V$181+$V$182+$V$184+$V$185+$V$186+$V$187+$V$188+$V$189+$V$191+$V$192+$V$193+$V$194+$V$200+$V$201+$V$337+$V$339+$V$341+$V$343+$V$344+$V$431+$V$432+$V$433+$V$434+$V$464+$V$465)</f>
        <v>7.2727272727272725</v>
      </c>
      <c r="X465" s="30">
        <f>VLOOKUP(S465,'Plan de acci�n consolidado 2025'!$G$4:$AC$462,23,0)</f>
        <v>100</v>
      </c>
      <c r="Y465" s="30">
        <f t="shared" si="86"/>
        <v>7.2727272727272725</v>
      </c>
    </row>
    <row r="466" spans="1:25" x14ac:dyDescent="0.25">
      <c r="A466" s="78" t="s">
        <v>1333</v>
      </c>
      <c r="B466" s="78" t="s">
        <v>460</v>
      </c>
      <c r="C466" s="79" t="s">
        <v>1517</v>
      </c>
      <c r="D466" s="79" t="s">
        <v>1516</v>
      </c>
      <c r="E466" s="79" t="s">
        <v>510</v>
      </c>
      <c r="F466" s="79" t="s">
        <v>11</v>
      </c>
      <c r="G466" s="79" t="s">
        <v>20</v>
      </c>
      <c r="H466" s="79" t="s">
        <v>375</v>
      </c>
      <c r="I466" s="79">
        <v>100</v>
      </c>
      <c r="J466" s="79" t="s">
        <v>493</v>
      </c>
      <c r="K466" s="159" t="s">
        <v>2766</v>
      </c>
      <c r="L466" s="159" t="s">
        <v>2801</v>
      </c>
      <c r="M466" s="79" t="s">
        <v>1335</v>
      </c>
      <c r="N466" s="79" t="s">
        <v>1392</v>
      </c>
      <c r="O466" s="79" t="s">
        <v>1393</v>
      </c>
      <c r="P466" s="79">
        <v>0</v>
      </c>
      <c r="Q466" s="79" t="s">
        <v>1488</v>
      </c>
      <c r="R466" s="30" t="s">
        <v>1332</v>
      </c>
      <c r="S466" s="78" t="s">
        <v>1333</v>
      </c>
      <c r="T466" s="78" t="s">
        <v>460</v>
      </c>
      <c r="U466" s="79" t="s">
        <v>1517</v>
      </c>
      <c r="V466" s="30">
        <f>VLOOKUP(S466,'Plan de acci�n consolidado 2025'!$G$4:$R$484,12,0)</f>
        <v>25</v>
      </c>
      <c r="W466" s="143">
        <f>(V466*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1.1210762331838564</v>
      </c>
      <c r="X466" s="30">
        <f>VLOOKUP(S466,'Plan de acci�n consolidado 2025'!$G$4:$AC$462,23,0)</f>
        <v>0</v>
      </c>
      <c r="Y466" s="30">
        <f t="shared" si="86"/>
        <v>0</v>
      </c>
    </row>
    <row r="467" spans="1:25" x14ac:dyDescent="0.25">
      <c r="A467" s="78" t="s">
        <v>1336</v>
      </c>
      <c r="B467" s="78" t="s">
        <v>467</v>
      </c>
      <c r="C467" s="79" t="s">
        <v>1517</v>
      </c>
      <c r="D467" s="79" t="s">
        <v>1516</v>
      </c>
      <c r="E467" s="79" t="s">
        <v>510</v>
      </c>
      <c r="F467" s="79"/>
      <c r="G467" s="79" t="s">
        <v>19</v>
      </c>
      <c r="H467" s="79" t="s">
        <v>376</v>
      </c>
      <c r="I467" s="79">
        <v>1</v>
      </c>
      <c r="J467" s="79" t="s">
        <v>465</v>
      </c>
      <c r="K467" s="159" t="s">
        <v>2766</v>
      </c>
      <c r="L467" s="159" t="s">
        <v>2788</v>
      </c>
      <c r="M467" s="79" t="s">
        <v>1338</v>
      </c>
      <c r="N467" s="79"/>
      <c r="O467" s="79"/>
      <c r="P467" s="79"/>
      <c r="Q467" s="79"/>
      <c r="R467" s="30" t="s">
        <v>1332</v>
      </c>
      <c r="S467" s="78" t="s">
        <v>1336</v>
      </c>
      <c r="T467" s="78" t="s">
        <v>467</v>
      </c>
      <c r="U467" s="79" t="s">
        <v>1517</v>
      </c>
      <c r="V467" s="30">
        <f>VLOOKUP(S467,'Plan de acci�n consolidado 2025'!$G$4:$R$484,12,0)</f>
        <v>25</v>
      </c>
      <c r="W467" s="145">
        <f t="shared" ref="W467:W469" si="88">+(V467*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0.3048780487804878</v>
      </c>
      <c r="X467" s="30">
        <f>VLOOKUP(S467,'Plan de acci�n consolidado 2025'!$G$4:$AC$462,23,0)</f>
        <v>100</v>
      </c>
      <c r="Y467" s="30">
        <f t="shared" si="86"/>
        <v>0.3048780487804878</v>
      </c>
    </row>
    <row r="468" spans="1:25" x14ac:dyDescent="0.25">
      <c r="A468" s="78" t="s">
        <v>1339</v>
      </c>
      <c r="B468" s="78" t="s">
        <v>467</v>
      </c>
      <c r="C468" s="79" t="s">
        <v>1517</v>
      </c>
      <c r="D468" s="79" t="s">
        <v>1516</v>
      </c>
      <c r="E468" s="79" t="s">
        <v>510</v>
      </c>
      <c r="F468" s="79"/>
      <c r="G468" s="79" t="s">
        <v>19</v>
      </c>
      <c r="H468" s="79" t="s">
        <v>377</v>
      </c>
      <c r="I468" s="79">
        <v>1</v>
      </c>
      <c r="J468" s="79" t="s">
        <v>465</v>
      </c>
      <c r="K468" s="159" t="s">
        <v>2760</v>
      </c>
      <c r="L468" s="159" t="s">
        <v>2770</v>
      </c>
      <c r="M468" s="79" t="s">
        <v>1335</v>
      </c>
      <c r="N468" s="79"/>
      <c r="O468" s="79"/>
      <c r="P468" s="79"/>
      <c r="Q468" s="79"/>
      <c r="R468" s="30" t="s">
        <v>1332</v>
      </c>
      <c r="S468" s="78" t="s">
        <v>1339</v>
      </c>
      <c r="T468" s="78" t="s">
        <v>467</v>
      </c>
      <c r="U468" s="79" t="s">
        <v>1517</v>
      </c>
      <c r="V468" s="30">
        <f>VLOOKUP(S468,'Plan de acci�n consolidado 2025'!$G$4:$R$484,12,0)</f>
        <v>15</v>
      </c>
      <c r="W468" s="145">
        <f t="shared" si="88"/>
        <v>0.18292682926829268</v>
      </c>
      <c r="X468" s="30">
        <f>VLOOKUP(S468,'Plan de acci�n consolidado 2025'!$G$4:$AC$462,23,0)</f>
        <v>100</v>
      </c>
      <c r="Y468" s="30">
        <f t="shared" si="86"/>
        <v>0.18292682926829268</v>
      </c>
    </row>
    <row r="469" spans="1:25" x14ac:dyDescent="0.25">
      <c r="A469" s="78" t="s">
        <v>1341</v>
      </c>
      <c r="B469" s="78" t="s">
        <v>467</v>
      </c>
      <c r="C469" s="79" t="s">
        <v>1517</v>
      </c>
      <c r="D469" s="79" t="s">
        <v>1516</v>
      </c>
      <c r="E469" s="79" t="s">
        <v>510</v>
      </c>
      <c r="F469" s="79"/>
      <c r="G469" s="79" t="s">
        <v>19</v>
      </c>
      <c r="H469" s="79" t="s">
        <v>378</v>
      </c>
      <c r="I469" s="79">
        <v>100</v>
      </c>
      <c r="J469" s="79" t="s">
        <v>493</v>
      </c>
      <c r="K469" s="159" t="s">
        <v>2777</v>
      </c>
      <c r="L469" s="159" t="s">
        <v>2801</v>
      </c>
      <c r="M469" s="79" t="s">
        <v>1335</v>
      </c>
      <c r="N469" s="79"/>
      <c r="O469" s="79"/>
      <c r="P469" s="79"/>
      <c r="Q469" s="79"/>
      <c r="R469" s="30" t="s">
        <v>1332</v>
      </c>
      <c r="S469" s="78" t="s">
        <v>1341</v>
      </c>
      <c r="T469" s="78" t="s">
        <v>467</v>
      </c>
      <c r="U469" s="79" t="s">
        <v>1517</v>
      </c>
      <c r="V469" s="30">
        <f>VLOOKUP(S469,'Plan de acci�n consolidado 2025'!$G$4:$R$484,12,0)</f>
        <v>60</v>
      </c>
      <c r="W469" s="145">
        <f t="shared" si="88"/>
        <v>0.73170731707317072</v>
      </c>
      <c r="X469" s="30">
        <f>VLOOKUP(S469,'Plan de acci�n consolidado 2025'!$G$4:$AC$462,23,0)</f>
        <v>47</v>
      </c>
      <c r="Y469" s="30">
        <f t="shared" si="86"/>
        <v>0.34390243902439027</v>
      </c>
    </row>
    <row r="470" spans="1:25" x14ac:dyDescent="0.25">
      <c r="A470" s="78" t="s">
        <v>1342</v>
      </c>
      <c r="B470" s="78" t="s">
        <v>460</v>
      </c>
      <c r="C470" s="79" t="s">
        <v>1517</v>
      </c>
      <c r="D470" s="79" t="s">
        <v>1520</v>
      </c>
      <c r="E470" s="79" t="s">
        <v>588</v>
      </c>
      <c r="F470" s="79" t="s">
        <v>11</v>
      </c>
      <c r="G470" s="79" t="s">
        <v>22</v>
      </c>
      <c r="H470" s="79" t="s">
        <v>395</v>
      </c>
      <c r="I470" s="79">
        <v>1</v>
      </c>
      <c r="J470" s="79" t="s">
        <v>465</v>
      </c>
      <c r="K470" s="159" t="s">
        <v>2757</v>
      </c>
      <c r="L470" s="159" t="s">
        <v>2801</v>
      </c>
      <c r="M470" s="79" t="s">
        <v>1344</v>
      </c>
      <c r="N470" s="79" t="s">
        <v>1392</v>
      </c>
      <c r="O470" s="79" t="s">
        <v>1393</v>
      </c>
      <c r="P470" s="79">
        <v>0</v>
      </c>
      <c r="Q470" s="79" t="s">
        <v>1488</v>
      </c>
      <c r="R470" s="30" t="s">
        <v>1332</v>
      </c>
      <c r="S470" s="78" t="s">
        <v>1342</v>
      </c>
      <c r="T470" s="78" t="s">
        <v>460</v>
      </c>
      <c r="U470" s="79" t="s">
        <v>1517</v>
      </c>
      <c r="V470" s="30">
        <f>VLOOKUP(S470,'Plan de acci�n consolidado 2025'!$G$4:$R$484,12,0)</f>
        <v>25</v>
      </c>
      <c r="W470" s="143">
        <f>(V470*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1.1210762331838564</v>
      </c>
      <c r="X470" s="30">
        <f>VLOOKUP(S470,'Plan de acci�n consolidado 2025'!$G$4:$AC$462,23,0)</f>
        <v>0</v>
      </c>
      <c r="Y470" s="30">
        <f t="shared" si="86"/>
        <v>0</v>
      </c>
    </row>
    <row r="471" spans="1:25" x14ac:dyDescent="0.25">
      <c r="A471" s="78" t="s">
        <v>1345</v>
      </c>
      <c r="B471" s="78" t="s">
        <v>467</v>
      </c>
      <c r="C471" s="79" t="s">
        <v>1517</v>
      </c>
      <c r="D471" s="79" t="s">
        <v>1520</v>
      </c>
      <c r="E471" s="79" t="s">
        <v>588</v>
      </c>
      <c r="F471" s="79"/>
      <c r="G471" s="79" t="s">
        <v>19</v>
      </c>
      <c r="H471" s="79" t="s">
        <v>396</v>
      </c>
      <c r="I471" s="79">
        <v>1</v>
      </c>
      <c r="J471" s="79" t="s">
        <v>465</v>
      </c>
      <c r="K471" s="159" t="s">
        <v>2757</v>
      </c>
      <c r="L471" s="159" t="s">
        <v>2906</v>
      </c>
      <c r="M471" s="79" t="s">
        <v>1347</v>
      </c>
      <c r="N471" s="79"/>
      <c r="O471" s="79"/>
      <c r="P471" s="79"/>
      <c r="Q471" s="79"/>
      <c r="R471" s="30" t="s">
        <v>1332</v>
      </c>
      <c r="S471" s="78" t="s">
        <v>1345</v>
      </c>
      <c r="T471" s="78" t="s">
        <v>467</v>
      </c>
      <c r="U471" s="79" t="s">
        <v>1517</v>
      </c>
      <c r="V471" s="30">
        <f>VLOOKUP(S471,'Plan de acci�n consolidado 2025'!$G$4:$R$484,12,0)</f>
        <v>30</v>
      </c>
      <c r="W471" s="145">
        <f t="shared" ref="W471:W473" si="89">+(V471*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0.36585365853658536</v>
      </c>
      <c r="X471" s="30">
        <f>VLOOKUP(S471,'Plan de acci�n consolidado 2025'!$G$4:$AC$462,23,0)</f>
        <v>100</v>
      </c>
      <c r="Y471" s="30">
        <f t="shared" si="86"/>
        <v>0.36585365853658536</v>
      </c>
    </row>
    <row r="472" spans="1:25" x14ac:dyDescent="0.25">
      <c r="A472" s="78" t="s">
        <v>1348</v>
      </c>
      <c r="B472" s="78" t="s">
        <v>467</v>
      </c>
      <c r="C472" s="79" t="s">
        <v>1517</v>
      </c>
      <c r="D472" s="79" t="s">
        <v>1520</v>
      </c>
      <c r="E472" s="79" t="s">
        <v>588</v>
      </c>
      <c r="F472" s="79"/>
      <c r="G472" s="79" t="s">
        <v>19</v>
      </c>
      <c r="H472" s="79" t="s">
        <v>397</v>
      </c>
      <c r="I472" s="79">
        <v>1</v>
      </c>
      <c r="J472" s="79" t="s">
        <v>465</v>
      </c>
      <c r="K472" s="159" t="s">
        <v>2824</v>
      </c>
      <c r="L472" s="159" t="s">
        <v>2785</v>
      </c>
      <c r="M472" s="79" t="s">
        <v>1344</v>
      </c>
      <c r="N472" s="79"/>
      <c r="O472" s="79"/>
      <c r="P472" s="79"/>
      <c r="Q472" s="79"/>
      <c r="R472" s="30" t="s">
        <v>1332</v>
      </c>
      <c r="S472" s="78" t="s">
        <v>1348</v>
      </c>
      <c r="T472" s="78" t="s">
        <v>467</v>
      </c>
      <c r="U472" s="79" t="s">
        <v>1517</v>
      </c>
      <c r="V472" s="30">
        <f>VLOOKUP(S472,'Plan de acci�n consolidado 2025'!$G$4:$R$484,12,0)</f>
        <v>10</v>
      </c>
      <c r="W472" s="145">
        <f t="shared" si="89"/>
        <v>0.12195121951219512</v>
      </c>
      <c r="X472" s="30">
        <f>VLOOKUP(S472,'Plan de acci�n consolidado 2025'!$G$4:$AC$462,23,0)</f>
        <v>100</v>
      </c>
      <c r="Y472" s="30">
        <f t="shared" si="86"/>
        <v>0.12195121951219512</v>
      </c>
    </row>
    <row r="473" spans="1:25" x14ac:dyDescent="0.25">
      <c r="A473" s="78" t="s">
        <v>1350</v>
      </c>
      <c r="B473" s="78" t="s">
        <v>467</v>
      </c>
      <c r="C473" s="79" t="s">
        <v>1517</v>
      </c>
      <c r="D473" s="79" t="s">
        <v>1520</v>
      </c>
      <c r="E473" s="79" t="s">
        <v>588</v>
      </c>
      <c r="F473" s="79"/>
      <c r="G473" s="79" t="s">
        <v>19</v>
      </c>
      <c r="H473" s="79" t="s">
        <v>398</v>
      </c>
      <c r="I473" s="79">
        <v>100</v>
      </c>
      <c r="J473" s="79" t="s">
        <v>493</v>
      </c>
      <c r="K473" s="159" t="s">
        <v>2832</v>
      </c>
      <c r="L473" s="159" t="s">
        <v>2801</v>
      </c>
      <c r="M473" s="79" t="s">
        <v>1344</v>
      </c>
      <c r="N473" s="79"/>
      <c r="O473" s="79"/>
      <c r="P473" s="79"/>
      <c r="Q473" s="79"/>
      <c r="R473" s="30" t="s">
        <v>1332</v>
      </c>
      <c r="S473" s="78" t="s">
        <v>1350</v>
      </c>
      <c r="T473" s="78" t="s">
        <v>467</v>
      </c>
      <c r="U473" s="79" t="s">
        <v>1517</v>
      </c>
      <c r="V473" s="30">
        <f>VLOOKUP(S473,'Plan de acci�n consolidado 2025'!$G$4:$R$484,12,0)</f>
        <v>60</v>
      </c>
      <c r="W473" s="145">
        <f t="shared" si="89"/>
        <v>0.73170731707317072</v>
      </c>
      <c r="X473" s="30">
        <f>VLOOKUP(S473,'Plan de acci�n consolidado 2025'!$G$4:$AC$462,23,0)</f>
        <v>71</v>
      </c>
      <c r="Y473" s="30">
        <f t="shared" si="86"/>
        <v>0.51951219512195124</v>
      </c>
    </row>
    <row r="474" spans="1:25" x14ac:dyDescent="0.25">
      <c r="A474" s="78" t="s">
        <v>1351</v>
      </c>
      <c r="B474" s="78" t="s">
        <v>460</v>
      </c>
      <c r="C474" s="79" t="s">
        <v>1517</v>
      </c>
      <c r="D474" s="79" t="s">
        <v>1525</v>
      </c>
      <c r="E474" s="79" t="s">
        <v>695</v>
      </c>
      <c r="F474" s="79" t="s">
        <v>59</v>
      </c>
      <c r="G474" s="79" t="s">
        <v>20</v>
      </c>
      <c r="H474" s="79" t="s">
        <v>337</v>
      </c>
      <c r="I474" s="79">
        <v>1</v>
      </c>
      <c r="J474" s="79" t="s">
        <v>465</v>
      </c>
      <c r="K474" s="159" t="s">
        <v>2769</v>
      </c>
      <c r="L474" s="159" t="s">
        <v>2801</v>
      </c>
      <c r="M474" s="79" t="s">
        <v>1352</v>
      </c>
      <c r="N474" s="79" t="s">
        <v>1731</v>
      </c>
      <c r="O474" s="79" t="s">
        <v>1389</v>
      </c>
      <c r="P474" s="79">
        <v>0</v>
      </c>
      <c r="Q474" s="79" t="s">
        <v>1487</v>
      </c>
      <c r="R474" s="30" t="s">
        <v>1332</v>
      </c>
      <c r="S474" s="78" t="s">
        <v>1351</v>
      </c>
      <c r="T474" s="78" t="s">
        <v>460</v>
      </c>
      <c r="U474" s="79" t="s">
        <v>1517</v>
      </c>
      <c r="V474" s="30">
        <f>VLOOKUP(S474,'Plan de acci�n consolidado 2025'!$G$4:$R$484,12,0)</f>
        <v>25</v>
      </c>
      <c r="W474" s="143">
        <f>(V474*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1.1210762331838564</v>
      </c>
      <c r="X474" s="30">
        <f>VLOOKUP(S474,'Plan de acci�n consolidado 2025'!$G$4:$AC$462,23,0)</f>
        <v>0</v>
      </c>
      <c r="Y474" s="30">
        <f t="shared" si="86"/>
        <v>0</v>
      </c>
    </row>
    <row r="475" spans="1:25" x14ac:dyDescent="0.25">
      <c r="A475" s="78" t="s">
        <v>1353</v>
      </c>
      <c r="B475" s="78" t="s">
        <v>467</v>
      </c>
      <c r="C475" s="79" t="s">
        <v>1517</v>
      </c>
      <c r="D475" s="79" t="s">
        <v>1525</v>
      </c>
      <c r="E475" s="79" t="s">
        <v>695</v>
      </c>
      <c r="F475" s="79"/>
      <c r="G475" s="79" t="s">
        <v>19</v>
      </c>
      <c r="H475" s="79" t="s">
        <v>338</v>
      </c>
      <c r="I475" s="79">
        <v>1</v>
      </c>
      <c r="J475" s="79" t="s">
        <v>465</v>
      </c>
      <c r="K475" s="159" t="s">
        <v>2769</v>
      </c>
      <c r="L475" s="159" t="s">
        <v>2771</v>
      </c>
      <c r="M475" s="79" t="s">
        <v>1332</v>
      </c>
      <c r="N475" s="79"/>
      <c r="O475" s="79"/>
      <c r="P475" s="79"/>
      <c r="Q475" s="79"/>
      <c r="R475" s="30" t="s">
        <v>1332</v>
      </c>
      <c r="S475" s="78" t="s">
        <v>1353</v>
      </c>
      <c r="T475" s="78" t="s">
        <v>467</v>
      </c>
      <c r="U475" s="79" t="s">
        <v>1517</v>
      </c>
      <c r="V475" s="30">
        <f>VLOOKUP(S475,'Plan de acci�n consolidado 2025'!$G$4:$R$484,12,0)</f>
        <v>50</v>
      </c>
      <c r="W475" s="145">
        <f t="shared" ref="W475:W476" si="90">+(V475*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0.6097560975609756</v>
      </c>
      <c r="X475" s="30">
        <f>VLOOKUP(S475,'Plan de acci�n consolidado 2025'!$G$4:$AC$462,23,0)</f>
        <v>0</v>
      </c>
      <c r="Y475" s="30">
        <f t="shared" si="86"/>
        <v>0</v>
      </c>
    </row>
    <row r="476" spans="1:25" x14ac:dyDescent="0.25">
      <c r="A476" s="78" t="s">
        <v>1355</v>
      </c>
      <c r="B476" s="78" t="s">
        <v>467</v>
      </c>
      <c r="C476" s="79" t="s">
        <v>1517</v>
      </c>
      <c r="D476" s="79" t="s">
        <v>1525</v>
      </c>
      <c r="E476" s="79" t="s">
        <v>695</v>
      </c>
      <c r="F476" s="79"/>
      <c r="G476" s="79" t="s">
        <v>19</v>
      </c>
      <c r="H476" s="79" t="s">
        <v>1767</v>
      </c>
      <c r="I476" s="79">
        <v>100</v>
      </c>
      <c r="J476" s="79" t="s">
        <v>493</v>
      </c>
      <c r="K476" s="159" t="s">
        <v>2769</v>
      </c>
      <c r="L476" s="159" t="s">
        <v>2801</v>
      </c>
      <c r="M476" s="79" t="s">
        <v>1352</v>
      </c>
      <c r="N476" s="79"/>
      <c r="O476" s="79"/>
      <c r="P476" s="79"/>
      <c r="Q476" s="79"/>
      <c r="R476" s="30" t="s">
        <v>1332</v>
      </c>
      <c r="S476" s="78" t="s">
        <v>1355</v>
      </c>
      <c r="T476" s="78" t="s">
        <v>467</v>
      </c>
      <c r="U476" s="79" t="s">
        <v>1517</v>
      </c>
      <c r="V476" s="30">
        <f>VLOOKUP(S476,'Plan de acci�n consolidado 2025'!$G$4:$R$484,12,0)</f>
        <v>50</v>
      </c>
      <c r="W476" s="145">
        <f t="shared" si="90"/>
        <v>0.6097560975609756</v>
      </c>
      <c r="X476" s="30">
        <f>VLOOKUP(S476,'Plan de acci�n consolidado 2025'!$G$4:$AC$462,23,0)</f>
        <v>57</v>
      </c>
      <c r="Y476" s="30">
        <f t="shared" si="86"/>
        <v>0.34756097560975613</v>
      </c>
    </row>
    <row r="477" spans="1:25" x14ac:dyDescent="0.25">
      <c r="A477" s="78" t="s">
        <v>1358</v>
      </c>
      <c r="B477" s="78" t="s">
        <v>460</v>
      </c>
      <c r="C477" s="79" t="s">
        <v>1517</v>
      </c>
      <c r="D477" s="79" t="s">
        <v>1519</v>
      </c>
      <c r="E477" s="79" t="s">
        <v>574</v>
      </c>
      <c r="F477" s="79" t="s">
        <v>59</v>
      </c>
      <c r="G477" s="79" t="s">
        <v>20</v>
      </c>
      <c r="H477" s="79" t="s">
        <v>158</v>
      </c>
      <c r="I477" s="79">
        <v>100</v>
      </c>
      <c r="J477" s="79" t="s">
        <v>493</v>
      </c>
      <c r="K477" s="159" t="s">
        <v>2769</v>
      </c>
      <c r="L477" s="159" t="s">
        <v>2755</v>
      </c>
      <c r="M477" s="79" t="s">
        <v>1332</v>
      </c>
      <c r="N477" s="79" t="s">
        <v>1731</v>
      </c>
      <c r="O477" s="79" t="s">
        <v>1389</v>
      </c>
      <c r="P477" s="79">
        <v>0</v>
      </c>
      <c r="Q477" s="79" t="s">
        <v>1487</v>
      </c>
      <c r="R477" s="30" t="s">
        <v>1332</v>
      </c>
      <c r="S477" s="78" t="s">
        <v>1358</v>
      </c>
      <c r="T477" s="78" t="s">
        <v>460</v>
      </c>
      <c r="U477" s="79" t="s">
        <v>1517</v>
      </c>
      <c r="V477" s="30">
        <f>VLOOKUP(S477,'Plan de acci�n consolidado 2025'!$G$4:$R$484,12,0)</f>
        <v>25</v>
      </c>
      <c r="W477" s="143">
        <f>(V477*100)/($V$23+$V$26+$V$29+$V$32+$V$35+$V$60+$V$66+$V$69+$V$74+$V$79+$V$86+$V$90+$V$94+$V$97+$V$102+$V$108+$V$115+$V$120+$V$123+$V$128+$V$132+$V$135+$V$139+$V$142+$V$145+$V$156+$V$160+$V$195+$V$202+$V$205+$V$211+$V$216+$V$220+$V$226+$V$231+$V$235+$V$244+$V$248+$V$254+$V$259+$V$262+$V$266+$V$268+$V$282+$V$285+$V$290+$V$292+$V$294+$V$296+$V$299+$V$302+$V$309+$V$316+$V$327+$V$333+$V$345+$V$348+$V$351+$V$355+$V$359+$V$363+$V$368+$V$377+$V$382+$V$387+$V$392+$V$398+$V$406+$V$410+$V$415+$V$419+$V$423+$V$426+$V$435+$V$444+$V$448+$V$455+$V$458+$V$466+$V$470+$V$474+$V$477)</f>
        <v>1.1210762331838564</v>
      </c>
      <c r="X477" s="30">
        <f>VLOOKUP(S477,'Plan de acci�n consolidado 2025'!$G$4:$AC$462,23,0)</f>
        <v>0</v>
      </c>
      <c r="Y477" s="30">
        <f t="shared" si="86"/>
        <v>0</v>
      </c>
    </row>
    <row r="478" spans="1:25" x14ac:dyDescent="0.25">
      <c r="A478" s="78" t="s">
        <v>1360</v>
      </c>
      <c r="B478" s="78" t="s">
        <v>467</v>
      </c>
      <c r="C478" s="79" t="s">
        <v>1517</v>
      </c>
      <c r="D478" s="79" t="s">
        <v>1519</v>
      </c>
      <c r="E478" s="79" t="s">
        <v>574</v>
      </c>
      <c r="F478" s="79"/>
      <c r="G478" s="79" t="s">
        <v>19</v>
      </c>
      <c r="H478" s="79" t="s">
        <v>159</v>
      </c>
      <c r="I478" s="79">
        <v>1</v>
      </c>
      <c r="J478" s="79" t="s">
        <v>465</v>
      </c>
      <c r="K478" s="159" t="s">
        <v>2769</v>
      </c>
      <c r="L478" s="159" t="s">
        <v>2756</v>
      </c>
      <c r="M478" s="79" t="s">
        <v>1332</v>
      </c>
      <c r="N478" s="79"/>
      <c r="O478" s="79"/>
      <c r="P478" s="79"/>
      <c r="Q478" s="79"/>
      <c r="R478" s="30" t="s">
        <v>1332</v>
      </c>
      <c r="S478" s="78" t="s">
        <v>1360</v>
      </c>
      <c r="T478" s="78" t="s">
        <v>467</v>
      </c>
      <c r="U478" s="79" t="s">
        <v>1517</v>
      </c>
      <c r="V478" s="30">
        <f>VLOOKUP(S478,'Plan de acci�n consolidado 2025'!$G$4:$R$484,12,0)</f>
        <v>10</v>
      </c>
      <c r="W478" s="145">
        <f t="shared" ref="W478:W480" si="91">+(V478*100)/($V$24+$V$25+$V$27+$V$28+$V$30+$V$31+$V$33+$V$34+$V$36+$V$37+$V$61+$V$62+$V$63+$V$64+$V$65+$V$67+$V$68+$V$70+$V$71+$V$72+$V$73+$V$75+$V$76+$V$77+$V$78+$V$80+$V$81+$V$82+$V$83+$V$84+$V$85+$V$87+$V$88+$V$89+$V$91+$V$92+$V$93+$V$95+$V$96+$V$98+$V$99+$V$100+$V$101+$V$103+$V$104+$V$105+$V$106+$V$107+$V$109+$V$110+V$111+$V$116+$V$117+$V$118+$V$119+$V$121+$V$122+$V$124+$V$125+$V$126+$V$127+$V$129+$V$130+$V$131+$V$133+$V$134+$V$136+$V$137+$V$138+$V$140+$V$141+$V$143+$V$144+$V$146+$V$147+$V$148+$V$149+$V$157+$V$161+$V$162+$V$163+$V$164+$V$165+$V$166+$V$167+$V$196+$V$197+$V$198+$V$203+$V$204+$V$206+$V$207+$V$208+$V$210+$V$212+$V$214+$V$217+$V$218+$V$219+$V$221+$V$222+$V$223+$V$224+$V$225+$V$227+$V$232+$V$233+$V$234+$V$236+$V$237+$V$238+$V$239+$V$240+$V$241+$V$242+$V$243+$V$245+$V$246+$V$247+$V$249+$V$250+$V$251+$V$253+$V$255+$V$256+$V$257+$V$258+$V$260+$V$261+$V$263+$V$264+$V$265+$V$267+$V$270+$V$272+$V$283+$V$284+$V$288+$V$289+$V$291+$V$293+$V$295+$V$297+$V$298+$V$300+$V$301+$V$303+$V$305+$V$306+$V$308+$V$310+$V$317+$V$318+$V$319+$V$320+$V$328+$V$329+$V$334+$V$335+$V$346+$V$347+$V$349+$V$350+$V$352+$V$353+$V$354+$V$356+$V$357+$V$358+$V$360+$V$361+$V$362+$V$364+$V$365+$V$366+$V$367+$V$369+$V$370+$V$378+$V$379+$V$380+$V$381+$V$383+$V$384+$V$385+$V$386+$V$388+$V$389+$V$390+$V$391+$V$393+$V$394+$V$395+$V$396+$V$397+$V$399+$V$400+$V$401+$V$402+$V$403+$V$404+$V$405+$V$407+$V$408+$V$409+$V$411+$V$412+$V$413+$V$414+$V$416+$V$418+$V$420+$V$421+$V$422+$V$424+$V$425+$V$427+$V$428+$V$429+$V$436+$V$437+$V$438+$V$445+$V$449+$V$451+$V$453+$V$456+$V$457+$V$459+$V$461+$V$467+$V$468+$V$469+$V$471+$V$472+$V$473+$V$475+$V$476+$V$478+$V$479+$V$480)</f>
        <v>0.12195121951219512</v>
      </c>
      <c r="X478" s="30">
        <f>VLOOKUP(S478,'Plan de acci�n consolidado 2025'!$G$4:$AC$462,23,0)</f>
        <v>100</v>
      </c>
      <c r="Y478" s="30">
        <f t="shared" si="86"/>
        <v>0.12195121951219512</v>
      </c>
    </row>
    <row r="479" spans="1:25" x14ac:dyDescent="0.25">
      <c r="A479" s="78" t="s">
        <v>1362</v>
      </c>
      <c r="B479" s="78" t="s">
        <v>467</v>
      </c>
      <c r="C479" s="79" t="s">
        <v>1517</v>
      </c>
      <c r="D479" s="79" t="s">
        <v>1519</v>
      </c>
      <c r="E479" s="79" t="s">
        <v>574</v>
      </c>
      <c r="F479" s="79"/>
      <c r="G479" s="79" t="s">
        <v>19</v>
      </c>
      <c r="H479" s="79" t="s">
        <v>1768</v>
      </c>
      <c r="I479" s="79">
        <v>1</v>
      </c>
      <c r="J479" s="79" t="s">
        <v>465</v>
      </c>
      <c r="K479" s="159" t="s">
        <v>2766</v>
      </c>
      <c r="L479" s="159" t="s">
        <v>2907</v>
      </c>
      <c r="M479" s="79" t="s">
        <v>1332</v>
      </c>
      <c r="N479" s="79"/>
      <c r="O479" s="79"/>
      <c r="P479" s="79"/>
      <c r="Q479" s="79"/>
      <c r="R479" s="30" t="s">
        <v>1332</v>
      </c>
      <c r="S479" s="78" t="s">
        <v>1362</v>
      </c>
      <c r="T479" s="78" t="s">
        <v>467</v>
      </c>
      <c r="U479" s="79" t="s">
        <v>1517</v>
      </c>
      <c r="V479" s="30">
        <f>VLOOKUP(S479,'Plan de acci�n consolidado 2025'!$G$4:$R$484,12,0)</f>
        <v>30</v>
      </c>
      <c r="W479" s="145">
        <f t="shared" si="91"/>
        <v>0.36585365853658536</v>
      </c>
      <c r="X479" s="30">
        <f>VLOOKUP(S479,'Plan de acci�n consolidado 2025'!$G$4:$AC$462,23,0)</f>
        <v>100</v>
      </c>
      <c r="Y479" s="30">
        <f t="shared" si="86"/>
        <v>0.36585365853658536</v>
      </c>
    </row>
    <row r="480" spans="1:25" x14ac:dyDescent="0.25">
      <c r="A480" s="78" t="s">
        <v>1363</v>
      </c>
      <c r="B480" s="78" t="s">
        <v>467</v>
      </c>
      <c r="C480" s="79" t="s">
        <v>1517</v>
      </c>
      <c r="D480" s="79" t="s">
        <v>1519</v>
      </c>
      <c r="E480" s="79" t="s">
        <v>574</v>
      </c>
      <c r="F480" s="79"/>
      <c r="G480" s="79" t="s">
        <v>19</v>
      </c>
      <c r="H480" s="79" t="s">
        <v>1770</v>
      </c>
      <c r="I480" s="79">
        <v>100</v>
      </c>
      <c r="J480" s="79" t="s">
        <v>493</v>
      </c>
      <c r="K480" s="159" t="s">
        <v>2766</v>
      </c>
      <c r="L480" s="159" t="s">
        <v>2755</v>
      </c>
      <c r="M480" s="79" t="s">
        <v>1332</v>
      </c>
      <c r="N480" s="79"/>
      <c r="O480" s="79"/>
      <c r="P480" s="79"/>
      <c r="Q480" s="79"/>
      <c r="R480" s="30" t="s">
        <v>1332</v>
      </c>
      <c r="S480" s="78" t="s">
        <v>1363</v>
      </c>
      <c r="T480" s="78" t="s">
        <v>467</v>
      </c>
      <c r="U480" s="79" t="s">
        <v>1517</v>
      </c>
      <c r="V480" s="30">
        <f>VLOOKUP(S480,'Plan de acci�n consolidado 2025'!$G$4:$R$484,12,0)</f>
        <v>60</v>
      </c>
      <c r="W480" s="145">
        <f t="shared" si="91"/>
        <v>0.73170731707317072</v>
      </c>
      <c r="X480" s="30">
        <f>VLOOKUP(S480,'Plan de acci�n consolidado 2025'!$G$4:$AC$462,23,0)</f>
        <v>0</v>
      </c>
      <c r="Y480" s="30">
        <f t="shared" si="86"/>
        <v>0</v>
      </c>
    </row>
    <row r="481" spans="1:25" x14ac:dyDescent="0.25">
      <c r="A481" s="78" t="s">
        <v>1367</v>
      </c>
      <c r="B481" s="78" t="s">
        <v>460</v>
      </c>
      <c r="C481" s="79" t="s">
        <v>1530</v>
      </c>
      <c r="D481" s="79" t="s">
        <v>1529</v>
      </c>
      <c r="E481" s="79" t="s">
        <v>983</v>
      </c>
      <c r="F481" s="79" t="s">
        <v>11</v>
      </c>
      <c r="G481" s="79" t="s">
        <v>20</v>
      </c>
      <c r="H481" s="79" t="s">
        <v>1368</v>
      </c>
      <c r="I481" s="79">
        <v>100</v>
      </c>
      <c r="J481" s="79" t="s">
        <v>493</v>
      </c>
      <c r="K481" s="159" t="s">
        <v>2757</v>
      </c>
      <c r="L481" s="159" t="s">
        <v>2755</v>
      </c>
      <c r="M481" s="79" t="s">
        <v>1366</v>
      </c>
      <c r="N481" s="79" t="s">
        <v>1392</v>
      </c>
      <c r="O481" s="79" t="s">
        <v>1393</v>
      </c>
      <c r="P481" s="79">
        <v>0</v>
      </c>
      <c r="Q481" s="79" t="s">
        <v>1488</v>
      </c>
      <c r="R481" s="30" t="s">
        <v>1366</v>
      </c>
      <c r="S481" s="78" t="s">
        <v>1367</v>
      </c>
      <c r="T481" s="78" t="s">
        <v>460</v>
      </c>
      <c r="U481" s="79" t="s">
        <v>1530</v>
      </c>
      <c r="V481" s="30">
        <f>VLOOKUP(S481,'Plan de acci�n consolidado 2025'!$G$4:$R$462,12,0)</f>
        <v>30</v>
      </c>
      <c r="W481" s="30">
        <f>(V481/(V273+V277+V481+V485+V489))*100</f>
        <v>25</v>
      </c>
      <c r="X481" s="30">
        <f>VLOOKUP(S481,'Plan de acci�n consolidado 2025'!$G$4:$AC$462,23,0)</f>
        <v>73</v>
      </c>
      <c r="Y481" s="30">
        <f t="shared" si="86"/>
        <v>18.25</v>
      </c>
    </row>
    <row r="482" spans="1:25" x14ac:dyDescent="0.25">
      <c r="A482" s="78" t="s">
        <v>1369</v>
      </c>
      <c r="B482" s="78" t="s">
        <v>467</v>
      </c>
      <c r="C482" s="79" t="s">
        <v>1530</v>
      </c>
      <c r="D482" s="79" t="s">
        <v>1529</v>
      </c>
      <c r="E482" s="79" t="s">
        <v>983</v>
      </c>
      <c r="F482" s="79"/>
      <c r="G482" s="79" t="s">
        <v>19</v>
      </c>
      <c r="H482" s="79" t="s">
        <v>1370</v>
      </c>
      <c r="I482" s="79">
        <v>1</v>
      </c>
      <c r="J482" s="79" t="s">
        <v>465</v>
      </c>
      <c r="K482" s="159" t="s">
        <v>2757</v>
      </c>
      <c r="L482" s="159" t="s">
        <v>2815</v>
      </c>
      <c r="M482" s="79" t="s">
        <v>1366</v>
      </c>
      <c r="N482" s="79"/>
      <c r="O482" s="79"/>
      <c r="P482" s="79"/>
      <c r="Q482" s="79"/>
      <c r="R482" s="30" t="s">
        <v>1366</v>
      </c>
      <c r="S482" s="78" t="s">
        <v>1369</v>
      </c>
      <c r="T482" s="78" t="s">
        <v>467</v>
      </c>
      <c r="U482" s="79" t="s">
        <v>1530</v>
      </c>
      <c r="V482" s="30">
        <f>VLOOKUP(S482,'Plan de acci�n consolidado 2025'!$G$4:$R$462,12,0)</f>
        <v>25</v>
      </c>
      <c r="W482" s="30">
        <f>+(V482*100)/(V$274+$V$275+$V$276+$V$278+$V$280+$V$281+$V$482+$V$483+$V$484+$V$486+$V$487+$V$488+$V$490)</f>
        <v>5</v>
      </c>
      <c r="X482" s="30">
        <f>VLOOKUP(S482,'Plan de acci�n consolidado 2025'!$G$4:$AC$462,23,0)</f>
        <v>100</v>
      </c>
      <c r="Y482" s="30">
        <f t="shared" si="86"/>
        <v>5</v>
      </c>
    </row>
    <row r="483" spans="1:25" x14ac:dyDescent="0.25">
      <c r="A483" s="78" t="s">
        <v>1372</v>
      </c>
      <c r="B483" s="78" t="s">
        <v>467</v>
      </c>
      <c r="C483" s="79" t="s">
        <v>1530</v>
      </c>
      <c r="D483" s="79" t="s">
        <v>1529</v>
      </c>
      <c r="E483" s="79" t="s">
        <v>983</v>
      </c>
      <c r="F483" s="79"/>
      <c r="G483" s="79" t="s">
        <v>19</v>
      </c>
      <c r="H483" s="79" t="s">
        <v>1373</v>
      </c>
      <c r="I483" s="79">
        <v>1</v>
      </c>
      <c r="J483" s="79" t="s">
        <v>465</v>
      </c>
      <c r="K483" s="159" t="s">
        <v>2816</v>
      </c>
      <c r="L483" s="159" t="s">
        <v>2908</v>
      </c>
      <c r="M483" s="79" t="s">
        <v>1366</v>
      </c>
      <c r="N483" s="79"/>
      <c r="O483" s="79"/>
      <c r="P483" s="79"/>
      <c r="Q483" s="79"/>
      <c r="R483" s="30" t="s">
        <v>1366</v>
      </c>
      <c r="S483" s="78" t="s">
        <v>1372</v>
      </c>
      <c r="T483" s="78" t="s">
        <v>467</v>
      </c>
      <c r="U483" s="79" t="s">
        <v>1530</v>
      </c>
      <c r="V483" s="30">
        <f>VLOOKUP(S483,'Plan de acci�n consolidado 2025'!$G$4:$R$462,12,0)</f>
        <v>25</v>
      </c>
      <c r="W483" s="30">
        <f>+(V483*100)/(V$274+$V$275+$V$276+$V$278+$V$280+$V$281+$V$482+$V$483+$V$484+$V$486+$V$487+$V$488+$V$490)</f>
        <v>5</v>
      </c>
      <c r="X483" s="30">
        <f>VLOOKUP(S483,'Plan de acci�n consolidado 2025'!$G$4:$AC$462,23,0)</f>
        <v>100</v>
      </c>
      <c r="Y483" s="30">
        <f t="shared" si="86"/>
        <v>5</v>
      </c>
    </row>
    <row r="484" spans="1:25" x14ac:dyDescent="0.25">
      <c r="A484" s="78" t="s">
        <v>1375</v>
      </c>
      <c r="B484" s="78" t="s">
        <v>467</v>
      </c>
      <c r="C484" s="79" t="s">
        <v>1530</v>
      </c>
      <c r="D484" s="79" t="s">
        <v>1529</v>
      </c>
      <c r="E484" s="79" t="s">
        <v>983</v>
      </c>
      <c r="F484" s="79"/>
      <c r="G484" s="79" t="s">
        <v>19</v>
      </c>
      <c r="H484" s="79" t="s">
        <v>1376</v>
      </c>
      <c r="I484" s="79">
        <v>100</v>
      </c>
      <c r="J484" s="79" t="s">
        <v>493</v>
      </c>
      <c r="K484" s="159" t="s">
        <v>2909</v>
      </c>
      <c r="L484" s="159" t="s">
        <v>2755</v>
      </c>
      <c r="M484" s="79" t="s">
        <v>1366</v>
      </c>
      <c r="N484" s="79"/>
      <c r="O484" s="79"/>
      <c r="P484" s="79"/>
      <c r="Q484" s="79"/>
      <c r="R484" s="30" t="s">
        <v>1366</v>
      </c>
      <c r="S484" s="78" t="s">
        <v>1375</v>
      </c>
      <c r="T484" s="78" t="s">
        <v>467</v>
      </c>
      <c r="U484" s="79" t="s">
        <v>1530</v>
      </c>
      <c r="V484" s="30">
        <f>VLOOKUP(S484,'Plan de acci�n consolidado 2025'!$G$4:$R$462,12,0)</f>
        <v>50</v>
      </c>
      <c r="W484" s="30">
        <f>+(V484*100)/(V$274+$V$275+$V$276+$V$278+$V$280+$V$281+$V$482+$V$483+$V$484+$V$486+$V$487+$V$488+$V$490)</f>
        <v>10</v>
      </c>
      <c r="X484" s="30">
        <f>VLOOKUP(S484,'Plan de acci�n consolidado 2025'!$G$4:$AC$462,23,0)</f>
        <v>100</v>
      </c>
      <c r="Y484" s="30">
        <f t="shared" si="86"/>
        <v>10</v>
      </c>
    </row>
    <row r="485" spans="1:25" x14ac:dyDescent="0.25">
      <c r="A485" s="78" t="s">
        <v>1377</v>
      </c>
      <c r="B485" s="78" t="s">
        <v>460</v>
      </c>
      <c r="C485" s="79" t="s">
        <v>1530</v>
      </c>
      <c r="D485" s="79" t="s">
        <v>1529</v>
      </c>
      <c r="E485" s="79" t="s">
        <v>983</v>
      </c>
      <c r="F485" s="79" t="s">
        <v>59</v>
      </c>
      <c r="G485" s="79" t="s">
        <v>20</v>
      </c>
      <c r="H485" s="79" t="s">
        <v>114</v>
      </c>
      <c r="I485" s="79">
        <v>100</v>
      </c>
      <c r="J485" s="79" t="s">
        <v>493</v>
      </c>
      <c r="K485" s="159" t="s">
        <v>2796</v>
      </c>
      <c r="L485" s="159" t="s">
        <v>2755</v>
      </c>
      <c r="M485" s="79" t="s">
        <v>1366</v>
      </c>
      <c r="N485" s="79" t="s">
        <v>1731</v>
      </c>
      <c r="O485" s="79" t="s">
        <v>1389</v>
      </c>
      <c r="P485" s="79" t="s">
        <v>1567</v>
      </c>
      <c r="Q485" s="79" t="s">
        <v>1487</v>
      </c>
      <c r="R485" s="30" t="s">
        <v>1366</v>
      </c>
      <c r="S485" s="78" t="s">
        <v>1377</v>
      </c>
      <c r="T485" s="78" t="s">
        <v>460</v>
      </c>
      <c r="U485" s="79" t="s">
        <v>1530</v>
      </c>
      <c r="V485" s="30">
        <f>VLOOKUP(S485,'Plan de acci�n consolidado 2025'!$G$4:$R$462,12,0)</f>
        <v>30</v>
      </c>
      <c r="W485" s="30">
        <f>(V485/(V273+V277+V481+V485+V489))*100</f>
        <v>25</v>
      </c>
      <c r="X485" s="30">
        <f>VLOOKUP(S485,'Plan de acci�n consolidado 2025'!$G$4:$AC$462,23,0)</f>
        <v>95</v>
      </c>
      <c r="Y485" s="30">
        <f t="shared" si="86"/>
        <v>23.75</v>
      </c>
    </row>
    <row r="486" spans="1:25" x14ac:dyDescent="0.25">
      <c r="A486" s="78" t="s">
        <v>1379</v>
      </c>
      <c r="B486" s="78" t="s">
        <v>467</v>
      </c>
      <c r="C486" s="79" t="s">
        <v>1530</v>
      </c>
      <c r="D486" s="79" t="s">
        <v>1529</v>
      </c>
      <c r="E486" s="79" t="s">
        <v>983</v>
      </c>
      <c r="F486" s="79"/>
      <c r="G486" s="79" t="s">
        <v>19</v>
      </c>
      <c r="H486" s="79" t="s">
        <v>115</v>
      </c>
      <c r="I486" s="79">
        <v>1</v>
      </c>
      <c r="J486" s="79" t="s">
        <v>465</v>
      </c>
      <c r="K486" s="159" t="s">
        <v>2796</v>
      </c>
      <c r="L486" s="159" t="s">
        <v>2753</v>
      </c>
      <c r="M486" s="79" t="s">
        <v>1366</v>
      </c>
      <c r="N486" s="79"/>
      <c r="O486" s="79"/>
      <c r="P486" s="79"/>
      <c r="Q486" s="79"/>
      <c r="R486" s="30" t="s">
        <v>1366</v>
      </c>
      <c r="S486" s="78" t="s">
        <v>1379</v>
      </c>
      <c r="T486" s="78" t="s">
        <v>467</v>
      </c>
      <c r="U486" s="79" t="s">
        <v>1530</v>
      </c>
      <c r="V486" s="30">
        <f>VLOOKUP(S486,'Plan de acci�n consolidado 2025'!$G$4:$R$462,12,0)</f>
        <v>30</v>
      </c>
      <c r="W486" s="30">
        <f>+(V486*100)/(V$274+$V$275+$V$276+$V$278+$V$280+$V$281+$V$482+$V$483+$V$484+$V$486+$V$487+$V$488+$V$490)</f>
        <v>6</v>
      </c>
      <c r="X486" s="30">
        <f>VLOOKUP(S486,'Plan de acci�n consolidado 2025'!$G$4:$AC$462,23,0)</f>
        <v>100</v>
      </c>
      <c r="Y486" s="30">
        <f t="shared" si="86"/>
        <v>6</v>
      </c>
    </row>
    <row r="487" spans="1:25" x14ac:dyDescent="0.25">
      <c r="A487" s="78" t="s">
        <v>1381</v>
      </c>
      <c r="B487" s="78" t="s">
        <v>467</v>
      </c>
      <c r="C487" s="79" t="s">
        <v>1530</v>
      </c>
      <c r="D487" s="79" t="s">
        <v>1529</v>
      </c>
      <c r="E487" s="79" t="s">
        <v>983</v>
      </c>
      <c r="F487" s="79"/>
      <c r="G487" s="79" t="s">
        <v>19</v>
      </c>
      <c r="H487" s="79" t="s">
        <v>116</v>
      </c>
      <c r="I487" s="79">
        <v>1</v>
      </c>
      <c r="J487" s="79" t="s">
        <v>465</v>
      </c>
      <c r="K487" s="159" t="s">
        <v>2796</v>
      </c>
      <c r="L487" s="159" t="s">
        <v>2753</v>
      </c>
      <c r="M487" s="79" t="s">
        <v>1366</v>
      </c>
      <c r="N487" s="79"/>
      <c r="O487" s="79"/>
      <c r="P487" s="79"/>
      <c r="Q487" s="79"/>
      <c r="R487" s="30" t="s">
        <v>1366</v>
      </c>
      <c r="S487" s="78" t="s">
        <v>1381</v>
      </c>
      <c r="T487" s="78" t="s">
        <v>467</v>
      </c>
      <c r="U487" s="79" t="s">
        <v>1530</v>
      </c>
      <c r="V487" s="30">
        <f>VLOOKUP(S487,'Plan de acci�n consolidado 2025'!$G$4:$R$462,12,0)</f>
        <v>30</v>
      </c>
      <c r="W487" s="30">
        <f>+(V487*100)/(V$274+$V$275+$V$276+$V$278+$V$280+$V$281+$V$482+$V$483+$V$484+$V$486+$V$487+$V$488+$V$490)</f>
        <v>6</v>
      </c>
      <c r="X487" s="30">
        <f>VLOOKUP(S487,'Plan de acci�n consolidado 2025'!$G$4:$AC$462,23,0)</f>
        <v>100</v>
      </c>
      <c r="Y487" s="30">
        <f t="shared" si="86"/>
        <v>6</v>
      </c>
    </row>
    <row r="488" spans="1:25" x14ac:dyDescent="0.25">
      <c r="A488" s="78" t="s">
        <v>1383</v>
      </c>
      <c r="B488" s="78" t="s">
        <v>467</v>
      </c>
      <c r="C488" s="79" t="s">
        <v>1530</v>
      </c>
      <c r="D488" s="79" t="s">
        <v>1529</v>
      </c>
      <c r="E488" s="79" t="s">
        <v>983</v>
      </c>
      <c r="F488" s="79"/>
      <c r="G488" s="79" t="s">
        <v>19</v>
      </c>
      <c r="H488" s="79" t="s">
        <v>117</v>
      </c>
      <c r="I488" s="79">
        <v>100</v>
      </c>
      <c r="J488" s="79" t="s">
        <v>493</v>
      </c>
      <c r="K488" s="159" t="s">
        <v>2757</v>
      </c>
      <c r="L488" s="159" t="s">
        <v>2755</v>
      </c>
      <c r="M488" s="79" t="s">
        <v>1366</v>
      </c>
      <c r="N488" s="79"/>
      <c r="O488" s="79"/>
      <c r="P488" s="79"/>
      <c r="Q488" s="79"/>
      <c r="R488" s="30" t="s">
        <v>1366</v>
      </c>
      <c r="S488" s="78" t="s">
        <v>1383</v>
      </c>
      <c r="T488" s="78" t="s">
        <v>467</v>
      </c>
      <c r="U488" s="79" t="s">
        <v>1530</v>
      </c>
      <c r="V488" s="30">
        <f>VLOOKUP(S488,'Plan de acci�n consolidado 2025'!$G$4:$R$462,12,0)</f>
        <v>40</v>
      </c>
      <c r="W488" s="30">
        <f>+(V488*100)/(V$274+$V$275+$V$276+$V$278+$V$280+$V$281+$V$482+$V$483+$V$484+$V$486+$V$487+$V$488+$V$490)</f>
        <v>8</v>
      </c>
      <c r="X488" s="30">
        <f>VLOOKUP(S488,'Plan de acci�n consolidado 2025'!$G$4:$AC$462,23,0)</f>
        <v>95</v>
      </c>
      <c r="Y488" s="30">
        <f t="shared" si="86"/>
        <v>7.6</v>
      </c>
    </row>
    <row r="489" spans="1:25" x14ac:dyDescent="0.25">
      <c r="A489" s="78" t="s">
        <v>1385</v>
      </c>
      <c r="B489" s="78" t="s">
        <v>460</v>
      </c>
      <c r="C489" s="79" t="s">
        <v>1530</v>
      </c>
      <c r="D489" s="79" t="s">
        <v>1529</v>
      </c>
      <c r="E489" s="79" t="s">
        <v>983</v>
      </c>
      <c r="F489" s="79" t="s">
        <v>9</v>
      </c>
      <c r="G489" s="79" t="s">
        <v>22</v>
      </c>
      <c r="H489" s="79" t="s">
        <v>118</v>
      </c>
      <c r="I489" s="79">
        <v>3357800</v>
      </c>
      <c r="J489" s="79" t="s">
        <v>465</v>
      </c>
      <c r="K489" s="159" t="s">
        <v>2754</v>
      </c>
      <c r="L489" s="159" t="s">
        <v>2759</v>
      </c>
      <c r="M489" s="79" t="s">
        <v>1366</v>
      </c>
      <c r="N489" s="79" t="s">
        <v>1396</v>
      </c>
      <c r="O489" s="79" t="s">
        <v>1434</v>
      </c>
      <c r="P489" s="79">
        <v>0</v>
      </c>
      <c r="Q489" s="79" t="s">
        <v>1487</v>
      </c>
      <c r="R489" s="30" t="s">
        <v>1366</v>
      </c>
      <c r="S489" s="78" t="s">
        <v>1385</v>
      </c>
      <c r="T489" s="78" t="s">
        <v>460</v>
      </c>
      <c r="U489" s="79" t="s">
        <v>1530</v>
      </c>
      <c r="V489" s="30">
        <f>VLOOKUP(S489,'Plan de acci�n consolidado 2025'!$G$4:$R$462,12,0)</f>
        <v>40</v>
      </c>
      <c r="W489" s="30">
        <f>(V489/(V273+V277+V481+V485+V489))*100</f>
        <v>33.333333333333329</v>
      </c>
      <c r="X489" s="30">
        <f>VLOOKUP(S489,'Plan de acci�n consolidado 2025'!$G$4:$AC$462,23,0)</f>
        <v>100</v>
      </c>
      <c r="Y489" s="30">
        <f t="shared" si="86"/>
        <v>33.333333333333329</v>
      </c>
    </row>
    <row r="490" spans="1:25" x14ac:dyDescent="0.25">
      <c r="A490" s="78" t="s">
        <v>1387</v>
      </c>
      <c r="B490" s="78" t="s">
        <v>467</v>
      </c>
      <c r="C490" s="79" t="s">
        <v>1530</v>
      </c>
      <c r="D490" s="79" t="s">
        <v>1529</v>
      </c>
      <c r="E490" s="79" t="s">
        <v>983</v>
      </c>
      <c r="F490" s="79"/>
      <c r="G490" s="79" t="s">
        <v>19</v>
      </c>
      <c r="H490" s="79" t="s">
        <v>119</v>
      </c>
      <c r="I490" s="79">
        <v>3357800</v>
      </c>
      <c r="J490" s="79" t="s">
        <v>465</v>
      </c>
      <c r="K490" s="159" t="s">
        <v>2754</v>
      </c>
      <c r="L490" s="159" t="s">
        <v>2759</v>
      </c>
      <c r="M490" s="79" t="s">
        <v>1366</v>
      </c>
      <c r="N490" s="79"/>
      <c r="O490" s="79"/>
      <c r="P490" s="79"/>
      <c r="Q490" s="79"/>
      <c r="R490" s="30" t="s">
        <v>1366</v>
      </c>
      <c r="S490" s="78" t="s">
        <v>1387</v>
      </c>
      <c r="T490" s="78" t="s">
        <v>467</v>
      </c>
      <c r="U490" s="79" t="s">
        <v>1530</v>
      </c>
      <c r="V490" s="30">
        <f>VLOOKUP(S490,'Plan de acci�n consolidado 2025'!$G$4:$R$462,12,0)</f>
        <v>100</v>
      </c>
      <c r="W490" s="30">
        <f>+(V490*100)/(V$274+$V$275+$V$276+$V$278+$V$280+$V$281+$V$482+$V$483+$V$484+$V$486+$V$487+$V$488+$V$490)</f>
        <v>20</v>
      </c>
      <c r="X490" s="30">
        <f>VLOOKUP(S490,'Plan de acci�n consolidado 2025'!$G$4:$AC$462,23,0)</f>
        <v>100</v>
      </c>
      <c r="Y490" s="30">
        <f t="shared" si="86"/>
        <v>20</v>
      </c>
    </row>
    <row r="491" spans="1:25" x14ac:dyDescent="0.25">
      <c r="P491" s="79"/>
      <c r="Q491" s="79"/>
    </row>
  </sheetData>
  <autoFilter ref="A2:AU2" xr:uid="{0CA59AC7-8C8B-4452-8801-33363C6A8222}"/>
  <mergeCells count="4">
    <mergeCell ref="AW2:AY2"/>
    <mergeCell ref="BB2:BC2"/>
    <mergeCell ref="BE2:BG2"/>
    <mergeCell ref="BI2:BJ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F39D7-E336-4BB6-BB9E-BAB3EF69903F}">
  <sheetPr codeName="Hoja1">
    <tabColor rgb="FFFF0000"/>
  </sheetPr>
  <dimension ref="A1:AE515"/>
  <sheetViews>
    <sheetView zoomScale="70" zoomScaleNormal="115" workbookViewId="0">
      <selection activeCell="G17" sqref="G17"/>
    </sheetView>
  </sheetViews>
  <sheetFormatPr baseColWidth="10" defaultColWidth="9.140625" defaultRowHeight="15" x14ac:dyDescent="0.25"/>
  <cols>
    <col min="1" max="1" width="9.140625" style="30"/>
    <col min="2" max="2" width="23.7109375" style="30" customWidth="1"/>
    <col min="3" max="3" width="14" style="30" customWidth="1"/>
    <col min="4" max="4" width="20.7109375" style="30" customWidth="1"/>
    <col min="5" max="5" width="16.28515625" style="30" customWidth="1"/>
    <col min="6" max="6" width="18.5703125" style="30" customWidth="1"/>
    <col min="7" max="7" width="50.85546875" style="30" customWidth="1"/>
    <col min="8" max="8" width="23.28515625" style="30" customWidth="1"/>
    <col min="9" max="9" width="27.85546875" style="30" customWidth="1"/>
    <col min="10" max="10" width="14.5703125" style="30" customWidth="1"/>
    <col min="11" max="11" width="24.42578125" style="30" customWidth="1"/>
    <col min="12" max="12" width="24.7109375" style="30" customWidth="1"/>
    <col min="13" max="15" width="61.140625" style="30" customWidth="1"/>
    <col min="16" max="16" width="24.7109375" style="30" customWidth="1"/>
    <col min="17" max="17" width="8.28515625" style="30" customWidth="1"/>
    <col min="18" max="18" width="17.140625" style="30" bestFit="1" customWidth="1"/>
    <col min="19" max="19" width="51.85546875" style="30" customWidth="1"/>
    <col min="20" max="21" width="16.7109375" style="158" customWidth="1"/>
    <col min="22" max="22" width="67" style="30" customWidth="1"/>
    <col min="23" max="25" width="9.140625" style="30"/>
    <col min="26" max="26" width="12.42578125" style="158" bestFit="1" customWidth="1"/>
    <col min="27" max="28" width="9.140625" style="30"/>
    <col min="29" max="29" width="12.42578125" style="158" bestFit="1" customWidth="1"/>
    <col min="30" max="16384" width="9.140625" style="30"/>
  </cols>
  <sheetData>
    <row r="1" spans="1:31" x14ac:dyDescent="0.25">
      <c r="B1" s="30">
        <v>2</v>
      </c>
      <c r="C1" s="30">
        <v>3</v>
      </c>
      <c r="D1" s="30">
        <v>4</v>
      </c>
      <c r="E1" s="30">
        <v>5</v>
      </c>
      <c r="F1" s="30">
        <v>6</v>
      </c>
      <c r="G1" s="30">
        <v>7</v>
      </c>
      <c r="H1" s="30">
        <v>8</v>
      </c>
      <c r="I1" s="30">
        <v>9</v>
      </c>
      <c r="J1" s="30">
        <v>10</v>
      </c>
      <c r="K1" s="30">
        <v>11</v>
      </c>
      <c r="L1" s="30">
        <v>12</v>
      </c>
      <c r="M1" s="30">
        <v>13</v>
      </c>
      <c r="N1" s="30">
        <v>14</v>
      </c>
      <c r="O1" s="30">
        <v>15</v>
      </c>
      <c r="P1" s="30">
        <v>16</v>
      </c>
      <c r="Q1" s="30">
        <v>17</v>
      </c>
      <c r="R1" s="30">
        <v>18</v>
      </c>
      <c r="S1" s="30">
        <v>19</v>
      </c>
      <c r="T1" s="30">
        <v>20</v>
      </c>
      <c r="U1" s="30">
        <v>21</v>
      </c>
      <c r="V1" s="30">
        <v>22</v>
      </c>
      <c r="W1" s="30">
        <v>23</v>
      </c>
      <c r="X1" s="30">
        <v>24</v>
      </c>
      <c r="Y1" s="30">
        <v>25</v>
      </c>
      <c r="Z1" s="158">
        <v>26</v>
      </c>
      <c r="AA1" s="30">
        <v>27</v>
      </c>
      <c r="AB1" s="30">
        <v>28</v>
      </c>
      <c r="AC1" s="158">
        <v>29</v>
      </c>
      <c r="AD1" s="30">
        <v>30</v>
      </c>
      <c r="AE1" s="30">
        <v>31</v>
      </c>
    </row>
    <row r="2" spans="1:31" ht="27" customHeight="1" x14ac:dyDescent="0.35">
      <c r="B2" s="473" t="str">
        <f>+'Plan de acci�n consolidado 2025'!D2</f>
        <v xml:space="preserve">SEGUIMIENTO PLAN DE ACCION CONSOLIDADO 2025 VERSION 29  DEL  2025-01-01 AL 2025-11-30 </v>
      </c>
      <c r="C2" s="474"/>
      <c r="D2" s="474"/>
      <c r="E2" s="474"/>
      <c r="F2" s="474"/>
      <c r="G2" s="474"/>
      <c r="H2" s="474"/>
      <c r="I2" s="474"/>
      <c r="J2" s="474"/>
      <c r="K2" s="474"/>
      <c r="L2" s="474"/>
      <c r="M2" s="474"/>
      <c r="N2" s="474"/>
      <c r="O2" s="474"/>
      <c r="P2" s="474"/>
      <c r="Q2" s="474"/>
      <c r="R2" s="474"/>
      <c r="S2" s="474"/>
      <c r="T2" s="474"/>
      <c r="U2" s="474"/>
      <c r="V2" s="474"/>
    </row>
    <row r="3" spans="1:31" x14ac:dyDescent="0.25">
      <c r="B3" s="39" t="s">
        <v>1451</v>
      </c>
      <c r="C3" s="39" t="s">
        <v>1452</v>
      </c>
      <c r="D3" s="39" t="s">
        <v>453</v>
      </c>
      <c r="E3" s="39" t="s">
        <v>1453</v>
      </c>
      <c r="F3" s="39" t="s">
        <v>1454</v>
      </c>
      <c r="G3" s="39" t="s">
        <v>1455</v>
      </c>
      <c r="H3" s="39" t="s">
        <v>1456</v>
      </c>
      <c r="I3" s="39" t="s">
        <v>455</v>
      </c>
      <c r="J3" s="39" t="s">
        <v>1457</v>
      </c>
      <c r="K3" s="39" t="s">
        <v>1458</v>
      </c>
      <c r="L3" s="39" t="s">
        <v>1459</v>
      </c>
      <c r="M3" s="39" t="s">
        <v>1460</v>
      </c>
      <c r="N3" s="39" t="s">
        <v>1461</v>
      </c>
      <c r="O3" s="39" t="s">
        <v>457</v>
      </c>
      <c r="P3" s="39" t="s">
        <v>1462</v>
      </c>
      <c r="Q3" s="39" t="s">
        <v>3</v>
      </c>
      <c r="R3" s="39" t="s">
        <v>4</v>
      </c>
      <c r="S3" s="39" t="s">
        <v>458</v>
      </c>
      <c r="T3" s="160" t="s">
        <v>5</v>
      </c>
      <c r="U3" s="160" t="s">
        <v>6</v>
      </c>
      <c r="V3" s="39" t="s">
        <v>1463</v>
      </c>
      <c r="W3" s="39" t="s">
        <v>2623</v>
      </c>
      <c r="X3" s="39" t="s">
        <v>1885</v>
      </c>
      <c r="Y3" s="39" t="s">
        <v>2624</v>
      </c>
      <c r="Z3" s="160" t="s">
        <v>1887</v>
      </c>
      <c r="AA3" s="39" t="s">
        <v>1888</v>
      </c>
      <c r="AB3" s="39" t="s">
        <v>1889</v>
      </c>
      <c r="AC3" s="160" t="s">
        <v>1890</v>
      </c>
      <c r="AD3" s="39" t="s">
        <v>1891</v>
      </c>
      <c r="AE3" s="39" t="s">
        <v>1892</v>
      </c>
    </row>
    <row r="4" spans="1:31" x14ac:dyDescent="0.25">
      <c r="A4" s="30" t="s">
        <v>509</v>
      </c>
      <c r="B4" t="str">
        <f>VLOOKUP($A4,'Plan de acci�n consolidado 2025'!$C$3:$X$482,B$1,0)</f>
        <v>20-OFICINA DE TECNOLOGÍA E INFORMÁTICA</v>
      </c>
      <c r="C4">
        <f>VLOOKUP($A4,'Plan de acci�n consolidado 2025'!$C$3:$X$482,C$1,0)</f>
        <v>0</v>
      </c>
      <c r="D4" t="str">
        <f>VLOOKUP($A4,'Plan de acci�n consolidado 2025'!$C$3:$X$482,D$1,0)</f>
        <v>Producto</v>
      </c>
      <c r="E4" t="str">
        <f>VLOOKUP($A4,'Plan de acci�n consolidado 2025'!$C$3:$X$482,E$1,0)</f>
        <v>20.1</v>
      </c>
      <c r="F4" t="str">
        <f>VLOOKUP($A4,'Plan de acci�n consolidado 2025'!$C$3:$X$482,F$1,0)</f>
        <v>Innovador</v>
      </c>
      <c r="G4" t="str">
        <f>VLOOKUP($A4,'Plan de acci�n consolidado 2025'!$C$3:$X$482,G$1,0)</f>
        <v xml:space="preserve">Fortalecer la gestión de la información, el conocimiento y la innovación para optimizar la capacidad institucional 
</v>
      </c>
      <c r="H4" t="str">
        <f>VLOOKUP($A4,'Plan de acci�n consolidado 2025'!$C$3:$X$482,H$1,0)</f>
        <v xml:space="preserve">Cumplimiento de productos del PAI asociados a Fortalecer la gestión de la información, el conocimiento y la innovación para optimizar la capacidad institucional 
</v>
      </c>
      <c r="I4" t="str">
        <f>VLOOKUP($A4,'Plan de acci�n consolidado 2025'!$C$3:$X$482,I$1,0)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 t="str">
        <f>VLOOKUP($A4,'Plan de acci�n consolidado 2025'!$C$3:$X$482,J$1,0)</f>
        <v xml:space="preserve">PND - 5-31-5-b- Convergencia regional - Entidades públicas territoriales y nacionales fortalecidas </v>
      </c>
      <c r="K4" t="str">
        <f>VLOOKUP($A4,'Plan de acci�n consolidado 2025'!$C$3:$X$482,K$1,0)</f>
        <v>No</v>
      </c>
      <c r="L4" t="str">
        <f>VLOOKUP($A4,'Plan de acci�n consolidado 2025'!$C$3:$X$482,L$1,0)</f>
        <v>C-3599-0200-0006-53105d</v>
      </c>
      <c r="M4" t="str">
        <f>VLOOKUP($A4,'Plan de acci�n consolidado 2025'!$C$3:$X$482,M$1,0)</f>
        <v>Política Gobierno Digital _DIMENSIÓN Gestión con Valores para Resultados</v>
      </c>
      <c r="N4" t="str">
        <f>VLOOKUP($A4,'Plan de acci�n consolidado 2025'!$C$3:$X$482,N$1,0)</f>
        <v>PEI_11;
PEI_12;
PEI_13;
PES_20230246;
PES_20230250</v>
      </c>
      <c r="O4" t="str">
        <f>VLOOKUP($A4,'Plan de acci�n consolidado 2025'!$C$3:$X$482,O$1,0)</f>
        <v>Plan de acción para el intercambio de información, implementado  (Informe semestral de  la implementación del plan de acción para el intercambio de información- soportes documentales de cumplimiento)</v>
      </c>
      <c r="P4">
        <f>VLOOKUP($A4,'Plan de acci�n consolidado 2025'!$C$3:$X$482,P$1,0)</f>
        <v>20</v>
      </c>
      <c r="Q4">
        <f>VLOOKUP($A4,'Plan de acci�n consolidado 2025'!$C$3:$X$482,Q$1,0)</f>
        <v>100</v>
      </c>
      <c r="R4" t="str">
        <f>VLOOKUP($A4,'Plan de acci�n consolidado 2025'!$C$3:$X$482,R$1,0)</f>
        <v>Porcentual</v>
      </c>
      <c r="S4" t="str">
        <f>VLOOKUP($A4,'Plan de acci�n consolidado 2025'!$C$3:$X$482,S$1,0)</f>
        <v>% de plan ejecutado / 100% de plan a ejecutar</v>
      </c>
      <c r="T4" s="161">
        <f>VLOOKUP($A4,'Plan de acci�n consolidado 2025'!$C$3:$X$482,T$1,0)</f>
        <v>45691</v>
      </c>
      <c r="U4" s="161">
        <f>VLOOKUP($A4,'Plan de acci�n consolidado 2025'!$C$3:$X$482,U$1,0)</f>
        <v>46003</v>
      </c>
      <c r="V4" t="str">
        <f>VLOOKUP($A4,'Plan de acci�n consolidado 2025'!$C$3:$BB$482,V$1,0)</f>
        <v>20-OFICINA DE TECNOLOGÍA E INFORMÁTICA</v>
      </c>
      <c r="W4">
        <f>VLOOKUP($A4,'Plan de acci�n consolidado 2025'!$C$3:$BB$482,W$1,0)</f>
        <v>20</v>
      </c>
      <c r="X4">
        <f>VLOOKUP($A4,'Plan de acci�n consolidado 2025'!$C$3:$BB$482,X$1,0)</f>
        <v>76</v>
      </c>
      <c r="Y4" t="str">
        <f>VLOOKUP($A4,'Plan de acci�n consolidado 2025'!$C$3:$BB$482,Y$1,0)</f>
        <v>1. Acuerdos de intercambio de información
Justifácil: Se envió la versión final del estudio previo y la documentación para firma por la SIC.
URNA: Se completó la revisión interna y quedó listo para envío al Consejo Superior de la Judicatura.
Registraduría: Se reenviaron los documentos base para reactivar el proceso.
Otros convenios: Se identificaron posibles acuerdos con SNR, DIAN y otras entidades; se consultará al grupo de cobro coactivo.
2. Catálogo de interoperabilidad
Se avanzó en el cierre y consolidación del catálogo con insumos de las coordinaciones.
3. Procedimiento de interoperabilidad
Se enviaron los ajustes incorporando la retroalimentación del SIGI.
4. Monitoreo de servicios X-Road
Se programó sesión técnica con infraestructura y administración de X-Road para avanzar en la implementación en diciembre.</v>
      </c>
      <c r="Z4" s="161">
        <f>VLOOKUP($A4,'Plan de acci�n consolidado 2025'!$C$3:$BB$482,Z$1,0)</f>
        <v>0</v>
      </c>
      <c r="AA4">
        <f>VLOOKUP($A4,'Plan de acci�n consolidado 2025'!$C$3:$BB$482,AA$1,0)</f>
        <v>76</v>
      </c>
      <c r="AB4" t="str">
        <f>VLOOKUP($A4,'Plan de acci�n consolidado 2025'!$C$3:$BB$482,AB$1,0)</f>
        <v xml:space="preserve">Se verifica el avance en atención a las evidencias allegadas </v>
      </c>
      <c r="AC4" s="161">
        <f>VLOOKUP($A4,'Plan de acci�n consolidado 2025'!$C$3:$BB$482,AC$1,0)</f>
        <v>0</v>
      </c>
      <c r="AD4">
        <f>VLOOKUP($A4,'Plan de acci�n consolidado 2025'!$C$3:$BB$482,AD$1,0)</f>
        <v>0</v>
      </c>
      <c r="AE4">
        <f>VLOOKUP($A4,'Plan de acci�n consolidado 2025'!$C$3:$BB$482,AE$1,0)</f>
        <v>15.2</v>
      </c>
    </row>
    <row r="5" spans="1:31" x14ac:dyDescent="0.25">
      <c r="A5" s="30" t="s">
        <v>511</v>
      </c>
      <c r="B5" t="str">
        <f>VLOOKUP($A5,'Plan de acci�n consolidado 2025'!$C$3:$X$482,B$1,0)</f>
        <v>20-OFICINA DE TECNOLOGÍA E INFORMÁTICA</v>
      </c>
      <c r="C5">
        <f>VLOOKUP($A5,'Plan de acci�n consolidado 2025'!$C$3:$X$482,C$1,0)</f>
        <v>0</v>
      </c>
      <c r="D5" t="str">
        <f>VLOOKUP($A5,'Plan de acci�n consolidado 2025'!$C$3:$X$482,D$1,0)</f>
        <v>Actividad propia</v>
      </c>
      <c r="E5" t="str">
        <f>VLOOKUP($A5,'Plan de acci�n consolidado 2025'!$C$3:$X$482,E$1,0)</f>
        <v>20.1.1</v>
      </c>
      <c r="F5" t="str">
        <f>VLOOKUP($A5,'Plan de acci�n consolidado 2025'!$C$3:$X$482,F$1,0)</f>
        <v>N/A</v>
      </c>
      <c r="G5" t="str">
        <f>VLOOKUP($A5,'Plan de acci�n consolidado 2025'!$C$3:$X$482,G$1,0)</f>
        <v>N/A</v>
      </c>
      <c r="H5" t="str">
        <f>VLOOKUP($A5,'Plan de acci�n consolidado 2025'!$C$3:$X$482,H$1,0)</f>
        <v>N/A</v>
      </c>
      <c r="I5" t="str">
        <f>VLOOKUP($A5,'Plan de acci�n consolidado 2025'!$C$3:$X$482,I$1,0)</f>
        <v>N/A</v>
      </c>
      <c r="J5" t="str">
        <f>VLOOKUP($A5,'Plan de acci�n consolidado 2025'!$C$3:$X$482,J$1,0)</f>
        <v>N/A</v>
      </c>
      <c r="K5" t="str">
        <f>VLOOKUP($A5,'Plan de acci�n consolidado 2025'!$C$3:$X$482,K$1,0)</f>
        <v>N/A</v>
      </c>
      <c r="L5" t="str">
        <f>VLOOKUP($A5,'Plan de acci�n consolidado 2025'!$C$3:$X$482,L$1,0)</f>
        <v>N/A</v>
      </c>
      <c r="M5" t="str">
        <f>VLOOKUP($A5,'Plan de acci�n consolidado 2025'!$C$3:$X$482,M$1,0)</f>
        <v>N/A</v>
      </c>
      <c r="N5" t="str">
        <f>VLOOKUP($A5,'Plan de acci�n consolidado 2025'!$C$3:$X$482,N$1,0)</f>
        <v>N/A</v>
      </c>
      <c r="O5" t="str">
        <f>VLOOKUP($A5,'Plan de acci�n consolidado 2025'!$C$3:$X$482,O$1,0)</f>
        <v>Definir plan de acción para el intercambio de información de acuerdo con el marco de Interoperabilidad  (Plan definido / único entregable)</v>
      </c>
      <c r="P5">
        <f>VLOOKUP($A5,'Plan de acci�n consolidado 2025'!$C$3:$X$482,P$1,0)</f>
        <v>20</v>
      </c>
      <c r="Q5">
        <f>VLOOKUP($A5,'Plan de acci�n consolidado 2025'!$C$3:$X$482,Q$1,0)</f>
        <v>1</v>
      </c>
      <c r="R5" t="str">
        <f>VLOOKUP($A5,'Plan de acci�n consolidado 2025'!$C$3:$X$482,R$1,0)</f>
        <v>Númerica</v>
      </c>
      <c r="S5" t="str">
        <f>VLOOKUP($A5,'Plan de acci�n consolidado 2025'!$C$3:$X$482,S$1,0)</f>
        <v># de plan formulado / 1 plan a formular</v>
      </c>
      <c r="T5" s="161">
        <f>VLOOKUP($A5,'Plan de acci�n consolidado 2025'!$C$3:$X$482,T$1,0)</f>
        <v>45691</v>
      </c>
      <c r="U5" s="161">
        <f>VLOOKUP($A5,'Plan de acci�n consolidado 2025'!$C$3:$X$482,U$1,0)</f>
        <v>45716</v>
      </c>
      <c r="V5" t="str">
        <f>VLOOKUP($A5,'Plan de acci�n consolidado 2025'!$C$3:$X$482,V$1,0)</f>
        <v>20-OFICINA DE TECNOLOGÍA E INFORMÁTICA</v>
      </c>
      <c r="W5">
        <f>VLOOKUP($A5,'Plan de acci�n consolidado 2025'!$C$3:$BB$482,W$1,0)</f>
        <v>4</v>
      </c>
      <c r="X5">
        <f>VLOOKUP($A5,'Plan de acci�n consolidado 2025'!$C$3:$BB$482,X$1,0)</f>
        <v>100</v>
      </c>
      <c r="Y5" t="str">
        <f>VLOOKUP($A5,'Plan de acci�n consolidado 2025'!$C$3:$BB$482,Y$1,0)</f>
        <v xml:space="preserve">Se formula el plan de intercambio </v>
      </c>
      <c r="Z5" s="161">
        <f>VLOOKUP($A5,'Plan de acci�n consolidado 2025'!$C$3:$BB$482,Z$1,0)</f>
        <v>45716</v>
      </c>
      <c r="AA5">
        <f>VLOOKUP($A5,'Plan de acci�n consolidado 2025'!$C$3:$BB$482,AA$1,0)</f>
        <v>100</v>
      </c>
      <c r="AB5" t="str">
        <f>VLOOKUP($A5,'Plan de acci�n consolidado 2025'!$C$3:$BB$482,AB$1,0)</f>
        <v xml:space="preserve">Se verifica el cumplimiento de la actividad de acuerdo al soporte anexo </v>
      </c>
      <c r="AC5" s="161">
        <f>VLOOKUP($A5,'Plan de acci�n consolidado 2025'!$C$3:$BB$482,AC$1,0)</f>
        <v>45716</v>
      </c>
      <c r="AD5">
        <f>VLOOKUP($A5,'Plan de acci�n consolidado 2025'!$C$3:$BB$482,AD$1,0)</f>
        <v>100</v>
      </c>
      <c r="AE5">
        <f>VLOOKUP($A5,'Plan de acci�n consolidado 2025'!$C$3:$BB$482,AE$1,0)</f>
        <v>4</v>
      </c>
    </row>
    <row r="6" spans="1:31" x14ac:dyDescent="0.25">
      <c r="A6" s="30" t="s">
        <v>513</v>
      </c>
      <c r="B6" t="str">
        <f>VLOOKUP($A6,'Plan de acci�n consolidado 2025'!$C$3:$X$482,B$1,0)</f>
        <v>20-OFICINA DE TECNOLOGÍA E INFORMÁTICA</v>
      </c>
      <c r="C6">
        <f>VLOOKUP($A6,'Plan de acci�n consolidado 2025'!$C$3:$X$482,C$1,0)</f>
        <v>0</v>
      </c>
      <c r="D6" t="str">
        <f>VLOOKUP($A6,'Plan de acci�n consolidado 2025'!$C$3:$X$482,D$1,0)</f>
        <v>Actividad propia</v>
      </c>
      <c r="E6" t="str">
        <f>VLOOKUP($A6,'Plan de acci�n consolidado 2025'!$C$3:$X$482,E$1,0)</f>
        <v>20.1.2</v>
      </c>
      <c r="F6" t="str">
        <f>VLOOKUP($A6,'Plan de acci�n consolidado 2025'!$C$3:$X$482,F$1,0)</f>
        <v>N/A</v>
      </c>
      <c r="G6" t="str">
        <f>VLOOKUP($A6,'Plan de acci�n consolidado 2025'!$C$3:$X$482,G$1,0)</f>
        <v>N/A</v>
      </c>
      <c r="H6" t="str">
        <f>VLOOKUP($A6,'Plan de acci�n consolidado 2025'!$C$3:$X$482,H$1,0)</f>
        <v>N/A</v>
      </c>
      <c r="I6" t="str">
        <f>VLOOKUP($A6,'Plan de acci�n consolidado 2025'!$C$3:$X$482,I$1,0)</f>
        <v>N/A</v>
      </c>
      <c r="J6" t="str">
        <f>VLOOKUP($A6,'Plan de acci�n consolidado 2025'!$C$3:$X$482,J$1,0)</f>
        <v>N/A</v>
      </c>
      <c r="K6" t="str">
        <f>VLOOKUP($A6,'Plan de acci�n consolidado 2025'!$C$3:$X$482,K$1,0)</f>
        <v>N/A</v>
      </c>
      <c r="L6" t="str">
        <f>VLOOKUP($A6,'Plan de acci�n consolidado 2025'!$C$3:$X$482,L$1,0)</f>
        <v>N/A</v>
      </c>
      <c r="M6" t="str">
        <f>VLOOKUP($A6,'Plan de acci�n consolidado 2025'!$C$3:$X$482,M$1,0)</f>
        <v>N/A</v>
      </c>
      <c r="N6" t="str">
        <f>VLOOKUP($A6,'Plan de acci�n consolidado 2025'!$C$3:$X$482,N$1,0)</f>
        <v>N/A</v>
      </c>
      <c r="O6" t="str">
        <f>VLOOKUP($A6,'Plan de acci�n consolidado 2025'!$C$3:$X$482,O$1,0)</f>
        <v>Implementar el plan de acción para el intercambio de información de acuerdo con el marco de Interoperabilidad  (Informe semestral de  la implementación del plan de acción para el intercambio de información- soportes documentales de cumplimiento)</v>
      </c>
      <c r="P6">
        <f>VLOOKUP($A6,'Plan de acci�n consolidado 2025'!$C$3:$X$482,P$1,0)</f>
        <v>80</v>
      </c>
      <c r="Q6">
        <f>VLOOKUP($A6,'Plan de acci�n consolidado 2025'!$C$3:$X$482,Q$1,0)</f>
        <v>100</v>
      </c>
      <c r="R6" t="str">
        <f>VLOOKUP($A6,'Plan de acci�n consolidado 2025'!$C$3:$X$482,R$1,0)</f>
        <v>Porcentual</v>
      </c>
      <c r="S6" t="str">
        <f>VLOOKUP($A6,'Plan de acci�n consolidado 2025'!$C$3:$X$482,S$1,0)</f>
        <v>% de plan ejecutado / 100% de plan a ejecutar</v>
      </c>
      <c r="T6" s="161">
        <f>VLOOKUP($A6,'Plan de acci�n consolidado 2025'!$C$3:$X$482,T$1,0)</f>
        <v>45719</v>
      </c>
      <c r="U6" s="161">
        <f>VLOOKUP($A6,'Plan de acci�n consolidado 2025'!$C$3:$X$482,U$1,0)</f>
        <v>46003</v>
      </c>
      <c r="V6" t="str">
        <f>VLOOKUP($A6,'Plan de acci�n consolidado 2025'!$C$3:$X$482,V$1,0)</f>
        <v>20-OFICINA DE TECNOLOGÍA E INFORMÁTICA</v>
      </c>
      <c r="W6">
        <f>VLOOKUP($A6,'Plan de acci�n consolidado 2025'!$C$3:$BB$482,W$1,0)</f>
        <v>16</v>
      </c>
      <c r="X6">
        <f>VLOOKUP($A6,'Plan de acci�n consolidado 2025'!$C$3:$BB$482,X$1,0)</f>
        <v>76</v>
      </c>
      <c r="Y6" t="str">
        <f>VLOOKUP($A6,'Plan de acci�n consolidado 2025'!$C$3:$BB$482,Y$1,0)</f>
        <v>1. Acuerdos de intercambio de información
Justifácil: Se envió la versión final del estudio previo y la documentación para firma por la SIC.
URNA: Se completó la revisión interna y quedó listo para envío al Consejo Superior de la Judicatura.
Registraduría: Se reenviaron los documentos base para reactivar el proceso.
Otros convenios: Se identificaron posibles acuerdos con SNR, DIAN y otras entidades; se consultará al grupo de cobro coactivo.
2. Catálogo de interoperabilidad
Se avanzó en el cierre y consolidación del catálogo con insumos de las coordinaciones.
3. Procedimiento de interoperabilidad
Se enviaron los ajustes incorporando la retroalimentación del SIGI.
4. Monitoreo de servicios X-Road
Se programó sesión técnica con infraestructura y administración de X-Road para avanzar en la implementación en diciembre.</v>
      </c>
      <c r="Z6" s="161">
        <f>VLOOKUP($A6,'Plan de acci�n consolidado 2025'!$C$3:$BB$482,Z$1,0)</f>
        <v>0</v>
      </c>
      <c r="AA6">
        <f>VLOOKUP($A6,'Plan de acci�n consolidado 2025'!$C$3:$BB$482,AA$1,0)</f>
        <v>76</v>
      </c>
      <c r="AB6" t="str">
        <f>VLOOKUP($A6,'Plan de acci�n consolidado 2025'!$C$3:$BB$482,AB$1,0)</f>
        <v xml:space="preserve">Se verifica el avance en razón a las evidencias allegadas </v>
      </c>
      <c r="AC6" s="161">
        <f>VLOOKUP($A6,'Plan de acci�n consolidado 2025'!$C$3:$BB$482,AC$1,0)</f>
        <v>0</v>
      </c>
      <c r="AD6">
        <f>VLOOKUP($A6,'Plan de acci�n consolidado 2025'!$C$3:$BB$482,AD$1,0)</f>
        <v>0</v>
      </c>
      <c r="AE6">
        <f>VLOOKUP($A6,'Plan de acci�n consolidado 2025'!$C$3:$BB$482,AE$1,0)</f>
        <v>12.16</v>
      </c>
    </row>
    <row r="7" spans="1:31" x14ac:dyDescent="0.25">
      <c r="A7" s="30" t="s">
        <v>514</v>
      </c>
      <c r="B7" t="str">
        <f>VLOOKUP($A7,'Plan de acci�n consolidado 2025'!$C$3:$X$482,B$1,0)</f>
        <v>20-OFICINA DE TECNOLOGÍA E INFORMÁTICA</v>
      </c>
      <c r="C7">
        <f>VLOOKUP($A7,'Plan de acci�n consolidado 2025'!$C$3:$X$482,C$1,0)</f>
        <v>0</v>
      </c>
      <c r="D7" t="str">
        <f>VLOOKUP($A7,'Plan de acci�n consolidado 2025'!$C$3:$X$482,D$1,0)</f>
        <v>Producto</v>
      </c>
      <c r="E7" t="str">
        <f>VLOOKUP($A7,'Plan de acci�n consolidado 2025'!$C$3:$X$482,E$1,0)</f>
        <v>20.2</v>
      </c>
      <c r="F7" t="str">
        <f>VLOOKUP($A7,'Plan de acci�n consolidado 2025'!$C$3:$X$482,F$1,0)</f>
        <v>Innovador</v>
      </c>
      <c r="G7" t="str">
        <f>VLOOKUP($A7,'Plan de acci�n consolidado 2025'!$C$3:$X$482,G$1,0)</f>
        <v xml:space="preserve">Fortalecer la gestión de la información, el conocimiento y la innovación para optimizar la capacidad institucional 
</v>
      </c>
      <c r="H7" t="str">
        <f>VLOOKUP($A7,'Plan de acci�n consolidado 2025'!$C$3:$X$482,H$1,0)</f>
        <v xml:space="preserve">Cumplimiento de productos del PAI asociados a Fortalecer la gestión de la información, el conocimiento y la innovación para optimizar la capacidad institucional 
</v>
      </c>
      <c r="I7" t="str">
        <f>VLOOKUP($A7,'Plan de acci�n consolidado 2025'!$C$3:$X$482,I$1,0)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7" t="str">
        <f>VLOOKUP($A7,'Plan de acci�n consolidado 2025'!$C$3:$X$482,J$1,0)</f>
        <v xml:space="preserve">PND - 5-31-5-b- Convergencia regional - Entidades públicas territoriales y nacionales fortalecidas </v>
      </c>
      <c r="K7" t="str">
        <f>VLOOKUP($A7,'Plan de acci�n consolidado 2025'!$C$3:$X$482,K$1,0)</f>
        <v>No</v>
      </c>
      <c r="L7" t="str">
        <f>VLOOKUP($A7,'Plan de acci�n consolidado 2025'!$C$3:$X$482,L$1,0)</f>
        <v>C-3599-0200-0006-53105d</v>
      </c>
      <c r="M7" t="str">
        <f>VLOOKUP($A7,'Plan de acci�n consolidado 2025'!$C$3:$X$482,M$1,0)</f>
        <v>Política Gobierno Digital _DIMENSIÓN Gestión con Valores para Resultados</v>
      </c>
      <c r="N7" t="str">
        <f>VLOOKUP($A7,'Plan de acci�n consolidado 2025'!$C$3:$X$482,N$1,0)</f>
        <v>N/A</v>
      </c>
      <c r="O7" t="str">
        <f>VLOOKUP($A7,'Plan de acci�n consolidado 2025'!$C$3:$X$482,O$1,0)</f>
        <v>Modelo de gobierno y gestión de datos en el marco del Plan Nacional de Infraestructura de Datos,  implementado  (Informes de seguimiento y avance trimestrales con soportes documentales del cumplimiento)</v>
      </c>
      <c r="P7">
        <f>VLOOKUP($A7,'Plan de acci�n consolidado 2025'!$C$3:$X$482,P$1,0)</f>
        <v>20</v>
      </c>
      <c r="Q7">
        <f>VLOOKUP($A7,'Plan de acci�n consolidado 2025'!$C$3:$X$482,Q$1,0)</f>
        <v>100</v>
      </c>
      <c r="R7" t="str">
        <f>VLOOKUP($A7,'Plan de acci�n consolidado 2025'!$C$3:$X$482,R$1,0)</f>
        <v>Porcentual</v>
      </c>
      <c r="S7" t="str">
        <f>VLOOKUP($A7,'Plan de acci�n consolidado 2025'!$C$3:$X$482,S$1,0)</f>
        <v>% de plan ejecutado / 100% de plan a ejecutar</v>
      </c>
      <c r="T7" s="161">
        <f>VLOOKUP($A7,'Plan de acci�n consolidado 2025'!$C$3:$X$482,T$1,0)</f>
        <v>45691</v>
      </c>
      <c r="U7" s="161">
        <f>VLOOKUP($A7,'Plan de acci�n consolidado 2025'!$C$3:$X$482,U$1,0)</f>
        <v>46003</v>
      </c>
      <c r="V7" t="str">
        <f>VLOOKUP($A7,'Plan de acci�n consolidado 2025'!$C$3:$X$482,V$1,0)</f>
        <v>20-OFICINA DE TECNOLOGÍA E INFORMÁTICA</v>
      </c>
      <c r="W7">
        <f>VLOOKUP($A7,'Plan de acci�n consolidado 2025'!$C$3:$BB$482,W$1,0)</f>
        <v>20</v>
      </c>
      <c r="X7">
        <f>VLOOKUP($A7,'Plan de acci�n consolidado 2025'!$C$3:$BB$482,X$1,0)</f>
        <v>74</v>
      </c>
      <c r="Y7" t="str">
        <f>VLOOKUP($A7,'Plan de acci�n consolidado 2025'!$C$3:$BB$482,Y$1,0)</f>
        <v xml:space="preserve">El Plan de Trabajo para la estrategia de gobierno y calidad de datos, con corte a septiembre registra un logro ponderado del 74%. Se avanzó en el Diseño de Procesos clave para el gobierno del dato y el Diseño de la arquitectura de datos y herramientas de gobierno del dato. </v>
      </c>
      <c r="Z7" s="161">
        <f>VLOOKUP($A7,'Plan de acci�n consolidado 2025'!$C$3:$BB$482,Z$1,0)</f>
        <v>0</v>
      </c>
      <c r="AA7">
        <f>VLOOKUP($A7,'Plan de acci�n consolidado 2025'!$C$3:$BB$482,AA$1,0)</f>
        <v>74</v>
      </c>
      <c r="AB7" t="str">
        <f>VLOOKUP($A7,'Plan de acci�n consolidado 2025'!$C$3:$BB$482,AB$1,0)</f>
        <v xml:space="preserve">Se verifica avance reportado en atención a los soportes anexos </v>
      </c>
      <c r="AC7" s="161">
        <f>VLOOKUP($A7,'Plan de acci�n consolidado 2025'!$C$3:$BB$482,AC$1,0)</f>
        <v>0</v>
      </c>
      <c r="AD7">
        <f>VLOOKUP($A7,'Plan de acci�n consolidado 2025'!$C$3:$BB$482,AD$1,0)</f>
        <v>0</v>
      </c>
      <c r="AE7">
        <f>VLOOKUP($A7,'Plan de acci�n consolidado 2025'!$C$3:$BB$482,AE$1,0)</f>
        <v>14.8</v>
      </c>
    </row>
    <row r="8" spans="1:31" x14ac:dyDescent="0.25">
      <c r="A8" s="30" t="s">
        <v>515</v>
      </c>
      <c r="B8" t="str">
        <f>VLOOKUP($A8,'Plan de acci�n consolidado 2025'!$C$3:$X$482,B$1,0)</f>
        <v>20-OFICINA DE TECNOLOGÍA E INFORMÁTICA</v>
      </c>
      <c r="C8">
        <f>VLOOKUP($A8,'Plan de acci�n consolidado 2025'!$C$3:$X$482,C$1,0)</f>
        <v>0</v>
      </c>
      <c r="D8" t="str">
        <f>VLOOKUP($A8,'Plan de acci�n consolidado 2025'!$C$3:$X$482,D$1,0)</f>
        <v>Actividad propia</v>
      </c>
      <c r="E8" t="str">
        <f>VLOOKUP($A8,'Plan de acci�n consolidado 2025'!$C$3:$X$482,E$1,0)</f>
        <v>20.2.1</v>
      </c>
      <c r="F8" t="str">
        <f>VLOOKUP($A8,'Plan de acci�n consolidado 2025'!$C$3:$X$482,F$1,0)</f>
        <v>N/A</v>
      </c>
      <c r="G8" t="str">
        <f>VLOOKUP($A8,'Plan de acci�n consolidado 2025'!$C$3:$X$482,G$1,0)</f>
        <v>N/A</v>
      </c>
      <c r="H8" t="str">
        <f>VLOOKUP($A8,'Plan de acci�n consolidado 2025'!$C$3:$X$482,H$1,0)</f>
        <v>N/A</v>
      </c>
      <c r="I8" t="str">
        <f>VLOOKUP($A8,'Plan de acci�n consolidado 2025'!$C$3:$X$482,I$1,0)</f>
        <v>N/A</v>
      </c>
      <c r="J8" t="str">
        <f>VLOOKUP($A8,'Plan de acci�n consolidado 2025'!$C$3:$X$482,J$1,0)</f>
        <v>N/A</v>
      </c>
      <c r="K8" t="str">
        <f>VLOOKUP($A8,'Plan de acci�n consolidado 2025'!$C$3:$X$482,K$1,0)</f>
        <v>N/A</v>
      </c>
      <c r="L8" t="str">
        <f>VLOOKUP($A8,'Plan de acci�n consolidado 2025'!$C$3:$X$482,L$1,0)</f>
        <v>N/A</v>
      </c>
      <c r="M8" t="str">
        <f>VLOOKUP($A8,'Plan de acci�n consolidado 2025'!$C$3:$X$482,M$1,0)</f>
        <v>N/A</v>
      </c>
      <c r="N8" t="str">
        <f>VLOOKUP($A8,'Plan de acci�n consolidado 2025'!$C$3:$X$482,N$1,0)</f>
        <v>N/A</v>
      </c>
      <c r="O8" t="str">
        <f>VLOOKUP($A8,'Plan de acci�n consolidado 2025'!$C$3:$X$482,O$1,0)</f>
        <v>Definir el plan de trabajo para la estrategia de gobierno y calidad de datos para la SIC (Documento del Plan  de trabajo para la estrategia de gobierno y calidad de datos, elaborado / único entregable)</v>
      </c>
      <c r="P8">
        <f>VLOOKUP($A8,'Plan de acci�n consolidado 2025'!$C$3:$X$482,P$1,0)</f>
        <v>20</v>
      </c>
      <c r="Q8">
        <f>VLOOKUP($A8,'Plan de acci�n consolidado 2025'!$C$3:$X$482,Q$1,0)</f>
        <v>1</v>
      </c>
      <c r="R8" t="str">
        <f>VLOOKUP($A8,'Plan de acci�n consolidado 2025'!$C$3:$X$482,R$1,0)</f>
        <v>Númerica</v>
      </c>
      <c r="S8" t="str">
        <f>VLOOKUP($A8,'Plan de acci�n consolidado 2025'!$C$3:$X$482,S$1,0)</f>
        <v># de plan formulado / 1 plan a formular</v>
      </c>
      <c r="T8" s="161">
        <f>VLOOKUP($A8,'Plan de acci�n consolidado 2025'!$C$3:$X$482,T$1,0)</f>
        <v>45691</v>
      </c>
      <c r="U8" s="161">
        <f>VLOOKUP($A8,'Plan de acci�n consolidado 2025'!$C$3:$X$482,U$1,0)</f>
        <v>45745</v>
      </c>
      <c r="V8" t="str">
        <f>VLOOKUP($A8,'Plan de acci�n consolidado 2025'!$C$3:$X$482,V$1,0)</f>
        <v>20-OFICINA DE TECNOLOGÍA E INFORMÁTICA</v>
      </c>
      <c r="W8">
        <f>VLOOKUP($A8,'Plan de acci�n consolidado 2025'!$C$3:$BB$482,W$1,0)</f>
        <v>4</v>
      </c>
      <c r="X8">
        <f>VLOOKUP($A8,'Plan de acci�n consolidado 2025'!$C$3:$BB$482,X$1,0)</f>
        <v>100</v>
      </c>
      <c r="Y8" t="str">
        <f>VLOOKUP($A8,'Plan de acci�n consolidado 2025'!$C$3:$BB$482,Y$1,0)</f>
        <v>Se realiza el plan de trabajo de gobierno de datos</v>
      </c>
      <c r="Z8" s="161">
        <f>VLOOKUP($A8,'Plan de acci�n consolidado 2025'!$C$3:$BB$482,Z$1,0)</f>
        <v>45745</v>
      </c>
      <c r="AA8">
        <f>VLOOKUP($A8,'Plan de acci�n consolidado 2025'!$C$3:$BB$482,AA$1,0)</f>
        <v>100</v>
      </c>
      <c r="AB8" t="str">
        <f>VLOOKUP($A8,'Plan de acci�n consolidado 2025'!$C$3:$BB$482,AB$1,0)</f>
        <v xml:space="preserve">Se verifica el cumplimiento de la actividad con las evidencias suministradas </v>
      </c>
      <c r="AC8" s="161">
        <f>VLOOKUP($A8,'Plan de acci�n consolidado 2025'!$C$3:$BB$482,AC$1,0)</f>
        <v>45745</v>
      </c>
      <c r="AD8">
        <f>VLOOKUP($A8,'Plan de acci�n consolidado 2025'!$C$3:$BB$482,AD$1,0)</f>
        <v>100</v>
      </c>
      <c r="AE8">
        <f>VLOOKUP($A8,'Plan de acci�n consolidado 2025'!$C$3:$BB$482,AE$1,0)</f>
        <v>4</v>
      </c>
    </row>
    <row r="9" spans="1:31" x14ac:dyDescent="0.25">
      <c r="A9" s="30" t="s">
        <v>516</v>
      </c>
      <c r="B9" t="str">
        <f>VLOOKUP($A9,'Plan de acci�n consolidado 2025'!$C$3:$X$482,B$1,0)</f>
        <v>20-OFICINA DE TECNOLOGÍA E INFORMÁTICA</v>
      </c>
      <c r="C9">
        <f>VLOOKUP($A9,'Plan de acci�n consolidado 2025'!$C$3:$X$482,C$1,0)</f>
        <v>0</v>
      </c>
      <c r="D9" t="str">
        <f>VLOOKUP($A9,'Plan de acci�n consolidado 2025'!$C$3:$X$482,D$1,0)</f>
        <v>Actividad propia</v>
      </c>
      <c r="E9" t="str">
        <f>VLOOKUP($A9,'Plan de acci�n consolidado 2025'!$C$3:$X$482,E$1,0)</f>
        <v>20.2.2</v>
      </c>
      <c r="F9" t="str">
        <f>VLOOKUP($A9,'Plan de acci�n consolidado 2025'!$C$3:$X$482,F$1,0)</f>
        <v>N/A</v>
      </c>
      <c r="G9" t="str">
        <f>VLOOKUP($A9,'Plan de acci�n consolidado 2025'!$C$3:$X$482,G$1,0)</f>
        <v>N/A</v>
      </c>
      <c r="H9" t="str">
        <f>VLOOKUP($A9,'Plan de acci�n consolidado 2025'!$C$3:$X$482,H$1,0)</f>
        <v>N/A</v>
      </c>
      <c r="I9" t="str">
        <f>VLOOKUP($A9,'Plan de acci�n consolidado 2025'!$C$3:$X$482,I$1,0)</f>
        <v>N/A</v>
      </c>
      <c r="J9" t="str">
        <f>VLOOKUP($A9,'Plan de acci�n consolidado 2025'!$C$3:$X$482,J$1,0)</f>
        <v>N/A</v>
      </c>
      <c r="K9" t="str">
        <f>VLOOKUP($A9,'Plan de acci�n consolidado 2025'!$C$3:$X$482,K$1,0)</f>
        <v>N/A</v>
      </c>
      <c r="L9" t="str">
        <f>VLOOKUP($A9,'Plan de acci�n consolidado 2025'!$C$3:$X$482,L$1,0)</f>
        <v>N/A</v>
      </c>
      <c r="M9" t="str">
        <f>VLOOKUP($A9,'Plan de acci�n consolidado 2025'!$C$3:$X$482,M$1,0)</f>
        <v>N/A</v>
      </c>
      <c r="N9" t="str">
        <f>VLOOKUP($A9,'Plan de acci�n consolidado 2025'!$C$3:$X$482,N$1,0)</f>
        <v>N/A</v>
      </c>
      <c r="O9" t="str">
        <f>VLOOKUP($A9,'Plan de acci�n consolidado 2025'!$C$3:$X$482,O$1,0)</f>
        <v>Implementar el plan de trabajo para la estrategia de gobierno y calidad de datos   (Informes de seguimiento y avance trimestrales con soportes documentales del cumplimiento con corte  marzo, junio, septiembre, diciembre)</v>
      </c>
      <c r="P9">
        <f>VLOOKUP($A9,'Plan de acci�n consolidado 2025'!$C$3:$X$482,P$1,0)</f>
        <v>80</v>
      </c>
      <c r="Q9">
        <f>VLOOKUP($A9,'Plan de acci�n consolidado 2025'!$C$3:$X$482,Q$1,0)</f>
        <v>100</v>
      </c>
      <c r="R9" t="str">
        <f>VLOOKUP($A9,'Plan de acci�n consolidado 2025'!$C$3:$X$482,R$1,0)</f>
        <v>Porcentual</v>
      </c>
      <c r="S9" t="str">
        <f>VLOOKUP($A9,'Plan de acci�n consolidado 2025'!$C$3:$X$482,S$1,0)</f>
        <v>% de plan ejecutado / 100% de plan a ejecutar</v>
      </c>
      <c r="T9" s="161">
        <f>VLOOKUP($A9,'Plan de acci�n consolidado 2025'!$C$3:$X$482,T$1,0)</f>
        <v>45719</v>
      </c>
      <c r="U9" s="161">
        <f>VLOOKUP($A9,'Plan de acci�n consolidado 2025'!$C$3:$X$482,U$1,0)</f>
        <v>46003</v>
      </c>
      <c r="V9" t="str">
        <f>VLOOKUP($A9,'Plan de acci�n consolidado 2025'!$C$3:$X$482,V$1,0)</f>
        <v>20-OFICINA DE TECNOLOGÍA E INFORMÁTICA</v>
      </c>
      <c r="W9">
        <f>VLOOKUP($A9,'Plan de acci�n consolidado 2025'!$C$3:$BB$482,W$1,0)</f>
        <v>16</v>
      </c>
      <c r="X9">
        <f>VLOOKUP($A9,'Plan de acci�n consolidado 2025'!$C$3:$BB$482,X$1,0)</f>
        <v>74</v>
      </c>
      <c r="Y9" t="str">
        <f>VLOOKUP($A9,'Plan de acci�n consolidado 2025'!$C$3:$BB$482,Y$1,0)</f>
        <v xml:space="preserve">El Plan de Trabajo para la estrategia de gobierno y calidad de datos, con corte a septiembre registra un logro ponderado del 74%. Se avanzó en el Diseño de Procesos clave para el gobierno del dato y el Diseño de la arquitectura de datos y herramientas de gobierno del dato. </v>
      </c>
      <c r="Z9" s="161">
        <f>VLOOKUP($A9,'Plan de acci�n consolidado 2025'!$C$3:$BB$482,Z$1,0)</f>
        <v>0</v>
      </c>
      <c r="AA9">
        <f>VLOOKUP($A9,'Plan de acci�n consolidado 2025'!$C$3:$BB$482,AA$1,0)</f>
        <v>74</v>
      </c>
      <c r="AB9" t="str">
        <f>VLOOKUP($A9,'Plan de acci�n consolidado 2025'!$C$3:$BB$482,AB$1,0)</f>
        <v xml:space="preserve">Se verifica avance reportado en atención a los soportes anexos </v>
      </c>
      <c r="AC9" s="161">
        <f>VLOOKUP($A9,'Plan de acci�n consolidado 2025'!$C$3:$BB$482,AC$1,0)</f>
        <v>0</v>
      </c>
      <c r="AD9">
        <f>VLOOKUP($A9,'Plan de acci�n consolidado 2025'!$C$3:$BB$482,AD$1,0)</f>
        <v>0</v>
      </c>
      <c r="AE9">
        <f>VLOOKUP($A9,'Plan de acci�n consolidado 2025'!$C$3:$BB$482,AE$1,0)</f>
        <v>11.84</v>
      </c>
    </row>
    <row r="10" spans="1:31" x14ac:dyDescent="0.25">
      <c r="A10" s="30" t="s">
        <v>517</v>
      </c>
      <c r="B10" t="str">
        <f>VLOOKUP($A10,'Plan de acci�n consolidado 2025'!$C$3:$X$482,B$1,0)</f>
        <v>20-OFICINA DE TECNOLOGÍA E INFORMÁTICA</v>
      </c>
      <c r="C10">
        <f>VLOOKUP($A10,'Plan de acci�n consolidado 2025'!$C$3:$X$482,C$1,0)</f>
        <v>0</v>
      </c>
      <c r="D10" t="str">
        <f>VLOOKUP($A10,'Plan de acci�n consolidado 2025'!$C$3:$X$482,D$1,0)</f>
        <v>Producto</v>
      </c>
      <c r="E10" t="str">
        <f>VLOOKUP($A10,'Plan de acci�n consolidado 2025'!$C$3:$X$482,E$1,0)</f>
        <v>20.3</v>
      </c>
      <c r="F10" t="str">
        <f>VLOOKUP($A10,'Plan de acci�n consolidado 2025'!$C$3:$X$482,F$1,0)</f>
        <v>Operativo</v>
      </c>
      <c r="G10" t="str">
        <f>VLOOKUP($A10,'Plan de acci�n consolidado 2025'!$C$3:$X$482,G$1,0)</f>
        <v>Fortalecer el Sistema Integral de Gestión Institucional en el marco del Modelo Integrado de Planeación y gestión para mejorar la prestación del servicio.</v>
      </c>
      <c r="H10" t="str">
        <f>VLOOKUP($A10,'Plan de acci�n consolidado 2025'!$C$3:$X$482,H$1,0)</f>
        <v xml:space="preserve">Cumplimiento de productos del PAI asociados a Fortacer el Sistema Integral de Gestión Institucional para mejorar la prestación del servicio. 
</v>
      </c>
      <c r="I10" t="str">
        <f>VLOOKUP($A10,'Plan de acci�n consolidado 2025'!$C$3:$X$482,I$1,0)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10" t="str">
        <f>VLOOKUP($A10,'Plan de acci�n consolidado 2025'!$C$3:$X$482,J$1,0)</f>
        <v xml:space="preserve">PND - 5-31-5-b- Convergencia regional - Entidades públicas territoriales y nacionales fortalecidas </v>
      </c>
      <c r="K10" t="str">
        <f>VLOOKUP($A10,'Plan de acci�n consolidado 2025'!$C$3:$X$482,K$1,0)</f>
        <v>No</v>
      </c>
      <c r="L10" t="str">
        <f>VLOOKUP($A10,'Plan de acci�n consolidado 2025'!$C$3:$X$482,L$1,0)</f>
        <v>C-3599-0200-0006-53105d</v>
      </c>
      <c r="M10" t="str">
        <f>VLOOKUP($A10,'Plan de acci�n consolidado 2025'!$C$3:$X$482,M$1,0)</f>
        <v>Política Seguridad Digital _DIMENSIÓN Gestión con Valores para Resultados</v>
      </c>
      <c r="N10" t="str">
        <f>VLOOKUP($A10,'Plan de acci�n consolidado 2025'!$C$3:$X$482,N$1,0)</f>
        <v>DECRETO 612</v>
      </c>
      <c r="O10" t="str">
        <f>VLOOKUP($A10,'Plan de acci�n consolidado 2025'!$C$3:$X$482,O$1,0)</f>
        <v>Plan de implementación de Seguridad y privacidad de la información, ejecutado (Informes de seguimiento y avance trimestrales con soportes documentales del cumplimiento)</v>
      </c>
      <c r="P10">
        <f>VLOOKUP($A10,'Plan de acci�n consolidado 2025'!$C$3:$X$482,P$1,0)</f>
        <v>20</v>
      </c>
      <c r="Q10">
        <f>VLOOKUP($A10,'Plan de acci�n consolidado 2025'!$C$3:$X$482,Q$1,0)</f>
        <v>100</v>
      </c>
      <c r="R10" t="str">
        <f>VLOOKUP($A10,'Plan de acci�n consolidado 2025'!$C$3:$X$482,R$1,0)</f>
        <v>Porcentual</v>
      </c>
      <c r="S10" t="str">
        <f>VLOOKUP($A10,'Plan de acci�n consolidado 2025'!$C$3:$X$482,S$1,0)</f>
        <v>% de plan ejecutado / 100% de plan a ejecutar</v>
      </c>
      <c r="T10" s="161">
        <f>VLOOKUP($A10,'Plan de acci�n consolidado 2025'!$C$3:$X$482,T$1,0)</f>
        <v>45670</v>
      </c>
      <c r="U10" s="161">
        <f>VLOOKUP($A10,'Plan de acci�n consolidado 2025'!$C$3:$X$482,U$1,0)</f>
        <v>46003</v>
      </c>
      <c r="V10" t="str">
        <f>VLOOKUP($A10,'Plan de acci�n consolidado 2025'!$C$3:$X$482,V$1,0)</f>
        <v>20-OFICINA DE TECNOLOGÍA E INFORMÁTICA</v>
      </c>
      <c r="W10">
        <f>VLOOKUP($A10,'Plan de acci�n consolidado 2025'!$C$3:$BB$482,W$1,0)</f>
        <v>20</v>
      </c>
      <c r="X10">
        <f>VLOOKUP($A10,'Plan de acci�n consolidado 2025'!$C$3:$BB$482,X$1,0)</f>
        <v>70</v>
      </c>
      <c r="Y10" t="str">
        <f>VLOOKUP($A10,'Plan de acci�n consolidado 2025'!$C$3:$BB$482,Y$1,0)</f>
        <v>Se realiza el reporte de ejecución del Plan SGSI,donde se evidencia que, de 24 actividades propuestas, 13 ya se encuentran al 100%, 11 ya dieron inicio y tienen avance de ejecución, el Logro Ponderado acumulado a septiembre 70%, Adicional a esto, es importante resaltar que este plan cuenta con dos actividades asociadas al (PES).
3-3 Vulnerabilidades críticas remediadas o solucionadas, Esta actividad tiene una meta del 100% y se lleva un avance del 75% a corte septiembre se han realizado (58) escaneos de vulnerabilidades. soporte: 3-3 GTIFSG Gestión de Vulnerabilidades 31-07-2025, 3-3 GTIFSG
6-3 BIA actualizado y publicado en el módulo SIGI): Se está a la espera de mesa de trabajo con la Jefatura OTI y sus respectivos Grupo, con la finalidad de socializar los servicios críticos identificados en las mesas de trabajo con los procesos, una vez se dé la sesión se procede a la actualización del documento BIA.</v>
      </c>
      <c r="Z10" s="161">
        <f>VLOOKUP($A10,'Plan de acci�n consolidado 2025'!$C$3:$BB$482,Z$1,0)</f>
        <v>0</v>
      </c>
      <c r="AA10">
        <f>VLOOKUP($A10,'Plan de acci�n consolidado 2025'!$C$3:$BB$482,AA$1,0)</f>
        <v>70</v>
      </c>
      <c r="AB10" t="str">
        <f>VLOOKUP($A10,'Plan de acci�n consolidado 2025'!$C$3:$BB$482,AB$1,0)</f>
        <v xml:space="preserve">Se verifica avance reportado en atención a los soportes anexos </v>
      </c>
      <c r="AC10" s="161">
        <f>VLOOKUP($A10,'Plan de acci�n consolidado 2025'!$C$3:$BB$482,AC$1,0)</f>
        <v>0</v>
      </c>
      <c r="AD10">
        <f>VLOOKUP($A10,'Plan de acci�n consolidado 2025'!$C$3:$BB$482,AD$1,0)</f>
        <v>0</v>
      </c>
      <c r="AE10">
        <f>VLOOKUP($A10,'Plan de acci�n consolidado 2025'!$C$3:$BB$482,AE$1,0)</f>
        <v>14</v>
      </c>
    </row>
    <row r="11" spans="1:31" x14ac:dyDescent="0.25">
      <c r="A11" s="30" t="s">
        <v>518</v>
      </c>
      <c r="B11" t="str">
        <f>VLOOKUP($A11,'Plan de acci�n consolidado 2025'!$C$3:$X$482,B$1,0)</f>
        <v>20-OFICINA DE TECNOLOGÍA E INFORMÁTICA</v>
      </c>
      <c r="C11">
        <f>VLOOKUP($A11,'Plan de acci�n consolidado 2025'!$C$3:$X$482,C$1,0)</f>
        <v>0</v>
      </c>
      <c r="D11" t="str">
        <f>VLOOKUP($A11,'Plan de acci�n consolidado 2025'!$C$3:$X$482,D$1,0)</f>
        <v>Actividad propia</v>
      </c>
      <c r="E11" t="str">
        <f>VLOOKUP($A11,'Plan de acci�n consolidado 2025'!$C$3:$X$482,E$1,0)</f>
        <v>20.3.1</v>
      </c>
      <c r="F11" t="str">
        <f>VLOOKUP($A11,'Plan de acci�n consolidado 2025'!$C$3:$X$482,F$1,0)</f>
        <v>N/A</v>
      </c>
      <c r="G11" t="str">
        <f>VLOOKUP($A11,'Plan de acci�n consolidado 2025'!$C$3:$X$482,G$1,0)</f>
        <v>N/A</v>
      </c>
      <c r="H11" t="str">
        <f>VLOOKUP($A11,'Plan de acci�n consolidado 2025'!$C$3:$X$482,H$1,0)</f>
        <v>N/A</v>
      </c>
      <c r="I11" t="str">
        <f>VLOOKUP($A11,'Plan de acci�n consolidado 2025'!$C$3:$X$482,I$1,0)</f>
        <v>N/A</v>
      </c>
      <c r="J11" t="str">
        <f>VLOOKUP($A11,'Plan de acci�n consolidado 2025'!$C$3:$X$482,J$1,0)</f>
        <v>N/A</v>
      </c>
      <c r="K11" t="str">
        <f>VLOOKUP($A11,'Plan de acci�n consolidado 2025'!$C$3:$X$482,K$1,0)</f>
        <v>N/A</v>
      </c>
      <c r="L11" t="str">
        <f>VLOOKUP($A11,'Plan de acci�n consolidado 2025'!$C$3:$X$482,L$1,0)</f>
        <v>N/A</v>
      </c>
      <c r="M11" t="str">
        <f>VLOOKUP($A11,'Plan de acci�n consolidado 2025'!$C$3:$X$482,M$1,0)</f>
        <v>N/A</v>
      </c>
      <c r="N11" t="str">
        <f>VLOOKUP($A11,'Plan de acci�n consolidado 2025'!$C$3:$X$482,N$1,0)</f>
        <v>N/A</v>
      </c>
      <c r="O11" t="str">
        <f>VLOOKUP($A11,'Plan de acci�n consolidado 2025'!$C$3:$X$482,O$1,0)</f>
        <v>Formular el plan de Seguridad y Privacidad de la información teniendo en cuenta los resultados alcanzados en el periodo anterior y las necesidades de las partes interesada (Documento del Plan  de Seguridad y Privacidad de la información formulado / único entregable)</v>
      </c>
      <c r="P11">
        <f>VLOOKUP($A11,'Plan de acci�n consolidado 2025'!$C$3:$X$482,P$1,0)</f>
        <v>20</v>
      </c>
      <c r="Q11">
        <f>VLOOKUP($A11,'Plan de acci�n consolidado 2025'!$C$3:$X$482,Q$1,0)</f>
        <v>1</v>
      </c>
      <c r="R11" t="str">
        <f>VLOOKUP($A11,'Plan de acci�n consolidado 2025'!$C$3:$X$482,R$1,0)</f>
        <v>Númerica</v>
      </c>
      <c r="S11" t="str">
        <f>VLOOKUP($A11,'Plan de acci�n consolidado 2025'!$C$3:$X$482,S$1,0)</f>
        <v># de plan formulado / 1 plan a formular</v>
      </c>
      <c r="T11" s="161">
        <f>VLOOKUP($A11,'Plan de acci�n consolidado 2025'!$C$3:$X$482,T$1,0)</f>
        <v>45670</v>
      </c>
      <c r="U11" s="161">
        <f>VLOOKUP($A11,'Plan de acci�n consolidado 2025'!$C$3:$X$482,U$1,0)</f>
        <v>45688</v>
      </c>
      <c r="V11" t="str">
        <f>VLOOKUP($A11,'Plan de acci�n consolidado 2025'!$C$3:$X$482,V$1,0)</f>
        <v>20-OFICINA DE TECNOLOGÍA E INFORMÁTICA</v>
      </c>
      <c r="W11">
        <f>VLOOKUP($A11,'Plan de acci�n consolidado 2025'!$C$3:$BB$482,W$1,0)</f>
        <v>4</v>
      </c>
      <c r="X11">
        <f>VLOOKUP($A11,'Plan de acci�n consolidado 2025'!$C$3:$BB$482,X$1,0)</f>
        <v>100</v>
      </c>
      <c r="Y11" t="str">
        <f>VLOOKUP($A11,'Plan de acci�n consolidado 2025'!$C$3:$BB$482,Y$1,0)</f>
        <v xml:space="preserve">se formula el plan de seguridad </v>
      </c>
      <c r="Z11" s="161">
        <f>VLOOKUP($A11,'Plan de acci�n consolidado 2025'!$C$3:$BB$482,Z$1,0)</f>
        <v>45688</v>
      </c>
      <c r="AA11">
        <f>VLOOKUP($A11,'Plan de acci�n consolidado 2025'!$C$3:$BB$482,AA$1,0)</f>
        <v>100</v>
      </c>
      <c r="AB11" t="str">
        <f>VLOOKUP($A11,'Plan de acci�n consolidado 2025'!$C$3:$BB$482,AB$1,0)</f>
        <v xml:space="preserve">Se verifica el cumplimiento de la actividad con el anexo aportado </v>
      </c>
      <c r="AC11" s="161">
        <f>VLOOKUP($A11,'Plan de acci�n consolidado 2025'!$C$3:$BB$482,AC$1,0)</f>
        <v>45688</v>
      </c>
      <c r="AD11">
        <f>VLOOKUP($A11,'Plan de acci�n consolidado 2025'!$C$3:$BB$482,AD$1,0)</f>
        <v>100</v>
      </c>
      <c r="AE11">
        <f>VLOOKUP($A11,'Plan de acci�n consolidado 2025'!$C$3:$BB$482,AE$1,0)</f>
        <v>4</v>
      </c>
    </row>
    <row r="12" spans="1:31" x14ac:dyDescent="0.25">
      <c r="A12" s="30" t="s">
        <v>519</v>
      </c>
      <c r="B12" t="str">
        <f>VLOOKUP($A12,'Plan de acci�n consolidado 2025'!$C$3:$X$482,B$1,0)</f>
        <v>20-OFICINA DE TECNOLOGÍA E INFORMÁTICA</v>
      </c>
      <c r="C12">
        <f>VLOOKUP($A12,'Plan de acci�n consolidado 2025'!$C$3:$X$482,C$1,0)</f>
        <v>0</v>
      </c>
      <c r="D12" t="str">
        <f>VLOOKUP($A12,'Plan de acci�n consolidado 2025'!$C$3:$X$482,D$1,0)</f>
        <v>Actividad propia</v>
      </c>
      <c r="E12" t="str">
        <f>VLOOKUP($A12,'Plan de acci�n consolidado 2025'!$C$3:$X$482,E$1,0)</f>
        <v>20.3.2</v>
      </c>
      <c r="F12" t="str">
        <f>VLOOKUP($A12,'Plan de acci�n consolidado 2025'!$C$3:$X$482,F$1,0)</f>
        <v>N/A</v>
      </c>
      <c r="G12" t="str">
        <f>VLOOKUP($A12,'Plan de acci�n consolidado 2025'!$C$3:$X$482,G$1,0)</f>
        <v>N/A</v>
      </c>
      <c r="H12" t="str">
        <f>VLOOKUP($A12,'Plan de acci�n consolidado 2025'!$C$3:$X$482,H$1,0)</f>
        <v>N/A</v>
      </c>
      <c r="I12" t="str">
        <f>VLOOKUP($A12,'Plan de acci�n consolidado 2025'!$C$3:$X$482,I$1,0)</f>
        <v>N/A</v>
      </c>
      <c r="J12" t="str">
        <f>VLOOKUP($A12,'Plan de acci�n consolidado 2025'!$C$3:$X$482,J$1,0)</f>
        <v>N/A</v>
      </c>
      <c r="K12" t="str">
        <f>VLOOKUP($A12,'Plan de acci�n consolidado 2025'!$C$3:$X$482,K$1,0)</f>
        <v>N/A</v>
      </c>
      <c r="L12" t="str">
        <f>VLOOKUP($A12,'Plan de acci�n consolidado 2025'!$C$3:$X$482,L$1,0)</f>
        <v>N/A</v>
      </c>
      <c r="M12" t="str">
        <f>VLOOKUP($A12,'Plan de acci�n consolidado 2025'!$C$3:$X$482,M$1,0)</f>
        <v>N/A</v>
      </c>
      <c r="N12" t="str">
        <f>VLOOKUP($A12,'Plan de acci�n consolidado 2025'!$C$3:$X$482,N$1,0)</f>
        <v>N/A</v>
      </c>
      <c r="O12" t="str">
        <f>VLOOKUP($A12,'Plan de acci�n consolidado 2025'!$C$3:$X$482,O$1,0)</f>
        <v>Implementar el Plan de Seguridad  y Privacidad de la información aprobado (Informes de seguimiento y avance trimestrales con soportes documentales del cumplimiento con corte  marzo, junio, septiembre, diciembre)</v>
      </c>
      <c r="P12">
        <f>VLOOKUP($A12,'Plan de acci�n consolidado 2025'!$C$3:$X$482,P$1,0)</f>
        <v>80</v>
      </c>
      <c r="Q12">
        <f>VLOOKUP($A12,'Plan de acci�n consolidado 2025'!$C$3:$X$482,Q$1,0)</f>
        <v>100</v>
      </c>
      <c r="R12" t="str">
        <f>VLOOKUP($A12,'Plan de acci�n consolidado 2025'!$C$3:$X$482,R$1,0)</f>
        <v>Porcentual</v>
      </c>
      <c r="S12" t="str">
        <f>VLOOKUP($A12,'Plan de acci�n consolidado 2025'!$C$3:$X$482,S$1,0)</f>
        <v>% de plan ejecutado / 100% de plan a ejecutar</v>
      </c>
      <c r="T12" s="161">
        <f>VLOOKUP($A12,'Plan de acci�n consolidado 2025'!$C$3:$X$482,T$1,0)</f>
        <v>45691</v>
      </c>
      <c r="U12" s="161">
        <f>VLOOKUP($A12,'Plan de acci�n consolidado 2025'!$C$3:$X$482,U$1,0)</f>
        <v>46003</v>
      </c>
      <c r="V12" t="str">
        <f>VLOOKUP($A12,'Plan de acci�n consolidado 2025'!$C$3:$X$482,V$1,0)</f>
        <v>20-OFICINA DE TECNOLOGÍA E INFORMÁTICA</v>
      </c>
      <c r="W12">
        <f>VLOOKUP($A12,'Plan de acci�n consolidado 2025'!$C$3:$BB$482,W$1,0)</f>
        <v>16</v>
      </c>
      <c r="X12">
        <f>VLOOKUP($A12,'Plan de acci�n consolidado 2025'!$C$3:$BB$482,X$1,0)</f>
        <v>71</v>
      </c>
      <c r="Y12" t="str">
        <f>VLOOKUP($A12,'Plan de acci�n consolidado 2025'!$C$3:$BB$482,Y$1,0)</f>
        <v>Se realiza el reporte de ejecución del Plan SGSI,donde se evidencia que, de 24 actividades propuestas, 13 ya se encuentran al 100%, 11 ya dieron inicio y tienen avance de ejecución, el Logro Ponderado acumulado a septiembre 71%, Adicional a esto, es importante resaltar que este plan cuenta con dos actividades asociadas al (PES).
3-3 Vulnerabilidades críticas remediadas o solucionadas, Esta actividad tiene una meta del 100% y se lleva un avance del 83.33% a corte octubre se han realizado (67) escaneos de vulnerabilidades. soporte: 3-3 GTIFSG Gestión de Vulnerabilidades 2025 Octubre.
6-3 BIA actualizado y publicado en el módulo SIGI): Se está a la espera de mesa de trabajo con la Jefatura OTI y sus respectivos Grupo, con la finalidad de socializar los servicios críticos identificados en las mesas de trabajo con los procesos, una vez se dé la sesión se procede a la actualización del documento BIA.</v>
      </c>
      <c r="Z12" s="161">
        <f>VLOOKUP($A12,'Plan de acci�n consolidado 2025'!$C$3:$BB$482,Z$1,0)</f>
        <v>0</v>
      </c>
      <c r="AA12">
        <f>VLOOKUP($A12,'Plan de acci�n consolidado 2025'!$C$3:$BB$482,AA$1,0)</f>
        <v>71</v>
      </c>
      <c r="AB12" t="str">
        <f>VLOOKUP($A12,'Plan de acci�n consolidado 2025'!$C$3:$BB$482,AB$1,0)</f>
        <v xml:space="preserve">El avance porcentual registrado corresponde con los soportes allegados 
</v>
      </c>
      <c r="AC12" s="161">
        <f>VLOOKUP($A12,'Plan de acci�n consolidado 2025'!$C$3:$BB$482,AC$1,0)</f>
        <v>0</v>
      </c>
      <c r="AD12">
        <f>VLOOKUP($A12,'Plan de acci�n consolidado 2025'!$C$3:$BB$482,AD$1,0)</f>
        <v>0</v>
      </c>
      <c r="AE12">
        <f>VLOOKUP($A12,'Plan de acci�n consolidado 2025'!$C$3:$BB$482,AE$1,0)</f>
        <v>11.36</v>
      </c>
    </row>
    <row r="13" spans="1:31" x14ac:dyDescent="0.25">
      <c r="A13" s="30" t="s">
        <v>520</v>
      </c>
      <c r="B13" t="str">
        <f>VLOOKUP($A13,'Plan de acci�n consolidado 2025'!$C$3:$X$482,B$1,0)</f>
        <v>20-OFICINA DE TECNOLOGÍA E INFORMÁTICA</v>
      </c>
      <c r="C13">
        <f>VLOOKUP($A13,'Plan de acci�n consolidado 2025'!$C$3:$X$482,C$1,0)</f>
        <v>0</v>
      </c>
      <c r="D13" t="str">
        <f>VLOOKUP($A13,'Plan de acci�n consolidado 2025'!$C$3:$X$482,D$1,0)</f>
        <v>Producto</v>
      </c>
      <c r="E13" t="str">
        <f>VLOOKUP($A13,'Plan de acci�n consolidado 2025'!$C$3:$X$482,E$1,0)</f>
        <v>20.4</v>
      </c>
      <c r="F13" t="str">
        <f>VLOOKUP($A13,'Plan de acci�n consolidado 2025'!$C$3:$X$482,F$1,0)</f>
        <v>Operativo</v>
      </c>
      <c r="G13" t="str">
        <f>VLOOKUP($A13,'Plan de acci�n consolidado 2025'!$C$3:$X$482,G$1,0)</f>
        <v>Fortalecer el Sistema Integral de Gestión Institucional en el marco del Modelo Integrado de Planeación y gestión para mejorar la prestación del servicio.</v>
      </c>
      <c r="H13" t="str">
        <f>VLOOKUP($A13,'Plan de acci�n consolidado 2025'!$C$3:$X$482,H$1,0)</f>
        <v xml:space="preserve">Cumplimiento de productos del PAI asociados a Fortacer el Sistema Integral de Gestión Institucional para mejorar la prestación del servicio. 
</v>
      </c>
      <c r="I13" t="str">
        <f>VLOOKUP($A13,'Plan de acci�n consolidado 2025'!$C$3:$X$482,I$1,0)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13" t="str">
        <f>VLOOKUP($A13,'Plan de acci�n consolidado 2025'!$C$3:$X$482,J$1,0)</f>
        <v xml:space="preserve">PND - 5-31-5-b- Convergencia regional - Entidades públicas territoriales y nacionales fortalecidas </v>
      </c>
      <c r="K13" t="str">
        <f>VLOOKUP($A13,'Plan de acci�n consolidado 2025'!$C$3:$X$482,K$1,0)</f>
        <v>No</v>
      </c>
      <c r="L13" t="str">
        <f>VLOOKUP($A13,'Plan de acci�n consolidado 2025'!$C$3:$X$482,L$1,0)</f>
        <v>C-3599-0200-0006-53105d</v>
      </c>
      <c r="M13" t="str">
        <f>VLOOKUP($A13,'Plan de acci�n consolidado 2025'!$C$3:$X$482,M$1,0)</f>
        <v>Política Seguridad Digital _DIMENSIÓN Gestión con Valores para Resultados</v>
      </c>
      <c r="N13" t="str">
        <f>VLOOKUP($A13,'Plan de acci�n consolidado 2025'!$C$3:$X$482,N$1,0)</f>
        <v>DECRETO 612</v>
      </c>
      <c r="O13" t="str">
        <f>VLOOKUP($A13,'Plan de acci�n consolidado 2025'!$C$3:$X$482,O$1,0)</f>
        <v>Plan de tratamiento de riesgos de Seguridad y Privacidad de la información, monitoreado (Informes de seguimiento y avance trimestrales con soportes documentales del cumplimiento)</v>
      </c>
      <c r="P13">
        <f>VLOOKUP($A13,'Plan de acci�n consolidado 2025'!$C$3:$X$482,P$1,0)</f>
        <v>20</v>
      </c>
      <c r="Q13">
        <f>VLOOKUP($A13,'Plan de acci�n consolidado 2025'!$C$3:$X$482,Q$1,0)</f>
        <v>100</v>
      </c>
      <c r="R13" t="str">
        <f>VLOOKUP($A13,'Plan de acci�n consolidado 2025'!$C$3:$X$482,R$1,0)</f>
        <v>Porcentual</v>
      </c>
      <c r="S13" t="str">
        <f>VLOOKUP($A13,'Plan de acci�n consolidado 2025'!$C$3:$X$482,S$1,0)</f>
        <v>% de plan de tratamiento de riesgos monitoreado / 100% de plan de riesgos a monitorear</v>
      </c>
      <c r="T13" s="161">
        <f>VLOOKUP($A13,'Plan de acci�n consolidado 2025'!$C$3:$X$482,T$1,0)</f>
        <v>45684</v>
      </c>
      <c r="U13" s="161">
        <f>VLOOKUP($A13,'Plan de acci�n consolidado 2025'!$C$3:$X$482,U$1,0)</f>
        <v>46003</v>
      </c>
      <c r="V13" t="str">
        <f>VLOOKUP($A13,'Plan de acci�n consolidado 2025'!$C$3:$X$482,V$1,0)</f>
        <v>20-OFICINA DE TECNOLOGÍA E INFORMÁTICA</v>
      </c>
      <c r="W13">
        <f>VLOOKUP($A13,'Plan de acci�n consolidado 2025'!$C$3:$BB$482,W$1,0)</f>
        <v>20</v>
      </c>
      <c r="X13">
        <f>VLOOKUP($A13,'Plan de acci�n consolidado 2025'!$C$3:$BB$482,X$1,0)</f>
        <v>66</v>
      </c>
      <c r="Y13" t="str">
        <f>VLOOKUP($A13,'Plan de acci�n consolidado 2025'!$C$3:$BB$482,Y$1,0)</f>
        <v>Se realiza el segundo informe de seguimiento a los riesgos de seguridad de la información dando cumplimento al primer entregable con corte a septiembre, para un avance de la actividad del 66%, Se adjunta los soportes de los seguimientos realizados 
De igual manera, durante el seguimiento, se evidencia que cada una de las áreas gestionaron las actividades planeadas a ejecutarse en tercer trimestre: en julio 6 actividades, en agosto 2 actividades y en septiembre 3 actividades.
De conformidad con lo anteriormente descrito, se confirma la ejecución de 11 actividades.
Teniendo en cuenta que hasta el momento son en total 101 actividades descritas en los planes de tratamiento de riesgos de seguridad de la información, el avance es del 24.75%.</v>
      </c>
      <c r="Z13" s="161">
        <f>VLOOKUP($A13,'Plan de acci�n consolidado 2025'!$C$3:$BB$482,Z$1,0)</f>
        <v>0</v>
      </c>
      <c r="AA13">
        <f>VLOOKUP($A13,'Plan de acci�n consolidado 2025'!$C$3:$BB$482,AA$1,0)</f>
        <v>24.75</v>
      </c>
      <c r="AB13" t="str">
        <f>VLOOKUP($A13,'Plan de acci�n consolidado 2025'!$C$3:$BB$482,AB$1,0)</f>
        <v>De acuerdo con el avance reportado y soportado por la actividad 20.4.2 el avance es de 24,75</v>
      </c>
      <c r="AC13" s="161">
        <f>VLOOKUP($A13,'Plan de acci�n consolidado 2025'!$C$3:$BB$482,AC$1,0)</f>
        <v>0</v>
      </c>
      <c r="AD13">
        <f>VLOOKUP($A13,'Plan de acci�n consolidado 2025'!$C$3:$BB$482,AD$1,0)</f>
        <v>0</v>
      </c>
      <c r="AE13">
        <f>VLOOKUP($A13,'Plan de acci�n consolidado 2025'!$C$3:$BB$482,AE$1,0)</f>
        <v>4.95</v>
      </c>
    </row>
    <row r="14" spans="1:31" x14ac:dyDescent="0.25">
      <c r="A14" s="30" t="s">
        <v>522</v>
      </c>
      <c r="B14" t="str">
        <f>VLOOKUP($A14,'Plan de acci�n consolidado 2025'!$C$3:$X$482,B$1,0)</f>
        <v>20-OFICINA DE TECNOLOGÍA E INFORMÁTICA</v>
      </c>
      <c r="C14">
        <f>VLOOKUP($A14,'Plan de acci�n consolidado 2025'!$C$3:$X$482,C$1,0)</f>
        <v>0</v>
      </c>
      <c r="D14" t="str">
        <f>VLOOKUP($A14,'Plan de acci�n consolidado 2025'!$C$3:$X$482,D$1,0)</f>
        <v>Actividad propia</v>
      </c>
      <c r="E14" t="str">
        <f>VLOOKUP($A14,'Plan de acci�n consolidado 2025'!$C$3:$X$482,E$1,0)</f>
        <v>20.4.1</v>
      </c>
      <c r="F14" t="str">
        <f>VLOOKUP($A14,'Plan de acci�n consolidado 2025'!$C$3:$X$482,F$1,0)</f>
        <v>N/A</v>
      </c>
      <c r="G14" t="str">
        <f>VLOOKUP($A14,'Plan de acci�n consolidado 2025'!$C$3:$X$482,G$1,0)</f>
        <v>N/A</v>
      </c>
      <c r="H14" t="str">
        <f>VLOOKUP($A14,'Plan de acci�n consolidado 2025'!$C$3:$X$482,H$1,0)</f>
        <v>N/A</v>
      </c>
      <c r="I14" t="str">
        <f>VLOOKUP($A14,'Plan de acci�n consolidado 2025'!$C$3:$X$482,I$1,0)</f>
        <v>N/A</v>
      </c>
      <c r="J14" t="str">
        <f>VLOOKUP($A14,'Plan de acci�n consolidado 2025'!$C$3:$X$482,J$1,0)</f>
        <v>N/A</v>
      </c>
      <c r="K14" t="str">
        <f>VLOOKUP($A14,'Plan de acci�n consolidado 2025'!$C$3:$X$482,K$1,0)</f>
        <v>N/A</v>
      </c>
      <c r="L14" t="str">
        <f>VLOOKUP($A14,'Plan de acci�n consolidado 2025'!$C$3:$X$482,L$1,0)</f>
        <v>N/A</v>
      </c>
      <c r="M14" t="str">
        <f>VLOOKUP($A14,'Plan de acci�n consolidado 2025'!$C$3:$X$482,M$1,0)</f>
        <v>N/A</v>
      </c>
      <c r="N14" t="str">
        <f>VLOOKUP($A14,'Plan de acci�n consolidado 2025'!$C$3:$X$482,N$1,0)</f>
        <v>N/A</v>
      </c>
      <c r="O14" t="str">
        <f>VLOOKUP($A14,'Plan de acci�n consolidado 2025'!$C$3:$X$482,O$1,0)</f>
        <v>Consolidar los riesgos de seguridad de la información con sus respectivos tratamientos, fechas y responsables  (Excel del plan de tratamiento de riesgos de seguridad y privacidad de la información/ único entregable)</v>
      </c>
      <c r="P14">
        <f>VLOOKUP($A14,'Plan de acci�n consolidado 2025'!$C$3:$X$482,P$1,0)</f>
        <v>40</v>
      </c>
      <c r="Q14">
        <f>VLOOKUP($A14,'Plan de acci�n consolidado 2025'!$C$3:$X$482,Q$1,0)</f>
        <v>1</v>
      </c>
      <c r="R14" t="str">
        <f>VLOOKUP($A14,'Plan de acci�n consolidado 2025'!$C$3:$X$482,R$1,0)</f>
        <v>Númerica</v>
      </c>
      <c r="S14" t="str">
        <f>VLOOKUP($A14,'Plan de acci�n consolidado 2025'!$C$3:$X$482,S$1,0)</f>
        <v># de consolidaciones de riesgos realizadas / 1 consolidaciones de riesgos a realizar</v>
      </c>
      <c r="T14" s="161">
        <f>VLOOKUP($A14,'Plan de acci�n consolidado 2025'!$C$3:$X$482,T$1,0)</f>
        <v>45684</v>
      </c>
      <c r="U14" s="161">
        <f>VLOOKUP($A14,'Plan de acci�n consolidado 2025'!$C$3:$X$482,U$1,0)</f>
        <v>45777</v>
      </c>
      <c r="V14" t="str">
        <f>VLOOKUP($A14,'Plan de acci�n consolidado 2025'!$C$3:$X$482,V$1,0)</f>
        <v>20-OFICINA DE TECNOLOGÍA E INFORMÁTICA</v>
      </c>
      <c r="W14">
        <f>VLOOKUP($A14,'Plan de acci�n consolidado 2025'!$C$3:$BB$482,W$1,0)</f>
        <v>8</v>
      </c>
      <c r="X14">
        <f>VLOOKUP($A14,'Plan de acci�n consolidado 2025'!$C$3:$BB$482,X$1,0)</f>
        <v>100</v>
      </c>
      <c r="Y14" t="str">
        <f>VLOOKUP($A14,'Plan de acci�n consolidado 2025'!$C$3:$BB$482,Y$1,0)</f>
        <v>Se realizó la consolidación de los riesgos de seguridad, con sus respectivos tratamientos, fechas y responsables.</v>
      </c>
      <c r="Z14" s="161">
        <f>VLOOKUP($A14,'Plan de acci�n consolidado 2025'!$C$3:$BB$482,Z$1,0)</f>
        <v>45777</v>
      </c>
      <c r="AA14">
        <f>VLOOKUP($A14,'Plan de acci�n consolidado 2025'!$C$3:$BB$482,AA$1,0)</f>
        <v>100</v>
      </c>
      <c r="AB14" t="str">
        <f>VLOOKUP($A14,'Plan de acci�n consolidado 2025'!$C$3:$BB$482,AB$1,0)</f>
        <v>El avance porcentual registrado corresponde con las evidencias presentadas</v>
      </c>
      <c r="AC14" s="161">
        <f>VLOOKUP($A14,'Plan de acci�n consolidado 2025'!$C$3:$BB$482,AC$1,0)</f>
        <v>45777</v>
      </c>
      <c r="AD14">
        <f>VLOOKUP($A14,'Plan de acci�n consolidado 2025'!$C$3:$BB$482,AD$1,0)</f>
        <v>100</v>
      </c>
      <c r="AE14">
        <f>VLOOKUP($A14,'Plan de acci�n consolidado 2025'!$C$3:$BB$482,AE$1,0)</f>
        <v>8</v>
      </c>
    </row>
    <row r="15" spans="1:31" x14ac:dyDescent="0.25">
      <c r="A15" s="30" t="s">
        <v>524</v>
      </c>
      <c r="B15" t="str">
        <f>VLOOKUP($A15,'Plan de acci�n consolidado 2025'!$C$3:$X$482,B$1,0)</f>
        <v>20-OFICINA DE TECNOLOGÍA E INFORMÁTICA</v>
      </c>
      <c r="C15">
        <f>VLOOKUP($A15,'Plan de acci�n consolidado 2025'!$C$3:$X$482,C$1,0)</f>
        <v>0</v>
      </c>
      <c r="D15" t="str">
        <f>VLOOKUP($A15,'Plan de acci�n consolidado 2025'!$C$3:$X$482,D$1,0)</f>
        <v>Actividad propia</v>
      </c>
      <c r="E15" t="str">
        <f>VLOOKUP($A15,'Plan de acci�n consolidado 2025'!$C$3:$X$482,E$1,0)</f>
        <v>20.4.2</v>
      </c>
      <c r="F15" t="str">
        <f>VLOOKUP($A15,'Plan de acci�n consolidado 2025'!$C$3:$X$482,F$1,0)</f>
        <v>N/A</v>
      </c>
      <c r="G15" t="str">
        <f>VLOOKUP($A15,'Plan de acci�n consolidado 2025'!$C$3:$X$482,G$1,0)</f>
        <v>N/A</v>
      </c>
      <c r="H15" t="str">
        <f>VLOOKUP($A15,'Plan de acci�n consolidado 2025'!$C$3:$X$482,H$1,0)</f>
        <v>N/A</v>
      </c>
      <c r="I15" t="str">
        <f>VLOOKUP($A15,'Plan de acci�n consolidado 2025'!$C$3:$X$482,I$1,0)</f>
        <v>N/A</v>
      </c>
      <c r="J15" t="str">
        <f>VLOOKUP($A15,'Plan de acci�n consolidado 2025'!$C$3:$X$482,J$1,0)</f>
        <v>N/A</v>
      </c>
      <c r="K15" t="str">
        <f>VLOOKUP($A15,'Plan de acci�n consolidado 2025'!$C$3:$X$482,K$1,0)</f>
        <v>N/A</v>
      </c>
      <c r="L15" t="str">
        <f>VLOOKUP($A15,'Plan de acci�n consolidado 2025'!$C$3:$X$482,L$1,0)</f>
        <v>N/A</v>
      </c>
      <c r="M15" t="str">
        <f>VLOOKUP($A15,'Plan de acci�n consolidado 2025'!$C$3:$X$482,M$1,0)</f>
        <v>N/A</v>
      </c>
      <c r="N15" t="str">
        <f>VLOOKUP($A15,'Plan de acci�n consolidado 2025'!$C$3:$X$482,N$1,0)</f>
        <v>N/A</v>
      </c>
      <c r="O15" t="str">
        <f>VLOOKUP($A15,'Plan de acci�n consolidado 2025'!$C$3:$X$482,O$1,0)</f>
        <v>Realizar el monitoreo al plan de tratamiento de los riesgos de seguridad y privacidad de la información trimestralmente (Informes de seguimiento y avance trimestrales con soportes documentales del cumplimiento con corte  junio, septiembre, diciembre)</v>
      </c>
      <c r="P15">
        <f>VLOOKUP($A15,'Plan de acci�n consolidado 2025'!$C$3:$X$482,P$1,0)</f>
        <v>60</v>
      </c>
      <c r="Q15">
        <f>VLOOKUP($A15,'Plan de acci�n consolidado 2025'!$C$3:$X$482,Q$1,0)</f>
        <v>100</v>
      </c>
      <c r="R15" t="str">
        <f>VLOOKUP($A15,'Plan de acci�n consolidado 2025'!$C$3:$X$482,R$1,0)</f>
        <v>Porcentual</v>
      </c>
      <c r="S15" t="str">
        <f>VLOOKUP($A15,'Plan de acci�n consolidado 2025'!$C$3:$X$482,S$1,0)</f>
        <v>% de plan de tratamiento de riesgos monitoreado / 100% de plan de riesgos a monitorear</v>
      </c>
      <c r="T15" s="161">
        <f>VLOOKUP($A15,'Plan de acci�n consolidado 2025'!$C$3:$X$482,T$1,0)</f>
        <v>45748</v>
      </c>
      <c r="U15" s="161">
        <f>VLOOKUP($A15,'Plan de acci�n consolidado 2025'!$C$3:$X$482,U$1,0)</f>
        <v>46003</v>
      </c>
      <c r="V15" t="str">
        <f>VLOOKUP($A15,'Plan de acci�n consolidado 2025'!$C$3:$X$482,V$1,0)</f>
        <v>20-OFICINA DE TECNOLOGÍA E INFORMÁTICA</v>
      </c>
      <c r="W15">
        <f>VLOOKUP($A15,'Plan de acci�n consolidado 2025'!$C$3:$BB$482,W$1,0)</f>
        <v>12</v>
      </c>
      <c r="X15">
        <f>VLOOKUP($A15,'Plan de acci�n consolidado 2025'!$C$3:$BB$482,X$1,0)</f>
        <v>24.75</v>
      </c>
      <c r="Y15" t="str">
        <f>VLOOKUP($A15,'Plan de acci�n consolidado 2025'!$C$3:$BB$482,Y$1,0)</f>
        <v>Se realiza el segundo informe de seguimiento a los riesgos de seguridad de la información dando cumplimento al segundo entregable con corte a septiembre, para un avance de la actividad del 24.75%.
se evidencia que cada una de las áreas gestionaron las actividades planeadas a ejecutarse en tercer trimestre: en julio 6 actividades, en agosto 2 actividades y en septiembre 3 actividades.
De conformidad con lo anteriormente descrito, se confirma la ejecución de 11 actividades.
Teniendo en cuenta que se adicionaron nuevas actividades, actualmente son en total 101 actividades descritas en los planes de tratamiento de riesgos de seguridad de la información. 
Aplicando la fórmula de la regla de tres simple directa, se evidencia un avance del 24,75%.</v>
      </c>
      <c r="Z15" s="161">
        <f>VLOOKUP($A15,'Plan de acci�n consolidado 2025'!$C$3:$BB$482,Z$1,0)</f>
        <v>0</v>
      </c>
      <c r="AA15">
        <f>VLOOKUP($A15,'Plan de acci�n consolidado 2025'!$C$3:$BB$482,AA$1,0)</f>
        <v>24.75</v>
      </c>
      <c r="AB15" t="str">
        <f>VLOOKUP($A15,'Plan de acci�n consolidado 2025'!$C$3:$BB$482,AB$1,0)</f>
        <v xml:space="preserve">Se verifica el avance reportado en atención a los soportes anexos </v>
      </c>
      <c r="AC15" s="161">
        <f>VLOOKUP($A15,'Plan de acci�n consolidado 2025'!$C$3:$BB$482,AC$1,0)</f>
        <v>0</v>
      </c>
      <c r="AD15">
        <f>VLOOKUP($A15,'Plan de acci�n consolidado 2025'!$C$3:$BB$482,AD$1,0)</f>
        <v>0</v>
      </c>
      <c r="AE15">
        <f>VLOOKUP($A15,'Plan de acci�n consolidado 2025'!$C$3:$BB$482,AE$1,0)</f>
        <v>2.97</v>
      </c>
    </row>
    <row r="16" spans="1:31" x14ac:dyDescent="0.25">
      <c r="A16" s="30" t="s">
        <v>525</v>
      </c>
      <c r="B16" t="str">
        <f>VLOOKUP($A16,'Plan de acci�n consolidado 2025'!$C$3:$X$482,B$1,0)</f>
        <v>20-OFICINA DE TECNOLOGÍA E INFORMÁTICA</v>
      </c>
      <c r="C16">
        <f>VLOOKUP($A16,'Plan de acci�n consolidado 2025'!$C$3:$X$482,C$1,0)</f>
        <v>0</v>
      </c>
      <c r="D16" t="str">
        <f>VLOOKUP($A16,'Plan de acci�n consolidado 2025'!$C$3:$X$482,D$1,0)</f>
        <v>Producto</v>
      </c>
      <c r="E16" t="str">
        <f>VLOOKUP($A16,'Plan de acci�n consolidado 2025'!$C$3:$X$482,E$1,0)</f>
        <v>20.5</v>
      </c>
      <c r="F16" t="str">
        <f>VLOOKUP($A16,'Plan de acci�n consolidado 2025'!$C$3:$X$482,F$1,0)</f>
        <v>Innovador</v>
      </c>
      <c r="G16" t="str">
        <f>VLOOKUP($A16,'Plan de acci�n consolidado 2025'!$C$3:$X$482,G$1,0)</f>
        <v xml:space="preserve">Fortalecer la infraestructura, uso y aprovechamiento de las tecnologías de la información, para optimizar la capacidad institucional
</v>
      </c>
      <c r="H16" t="str">
        <f>VLOOKUP($A16,'Plan de acci�n consolidado 2025'!$C$3:$X$482,H$1,0)</f>
        <v xml:space="preserve">Cumplimiento de productos del PAI asociados a Fortalecer la infraestructura, uso y aprovechamiento de las tecnologías de la información, para optimizar la capacidad institucional
</v>
      </c>
      <c r="I16" t="str">
        <f>VLOOKUP($A16,'Plan de acci�n consolidado 2025'!$C$3:$X$482,I$1,0)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16" t="str">
        <f>VLOOKUP($A16,'Plan de acci�n consolidado 2025'!$C$3:$X$482,J$1,0)</f>
        <v xml:space="preserve">PND - 5-31-5-d- Convergencia regional - Gobierno digital para la gente </v>
      </c>
      <c r="K16" t="str">
        <f>VLOOKUP($A16,'Plan de acci�n consolidado 2025'!$C$3:$X$482,K$1,0)</f>
        <v>No</v>
      </c>
      <c r="L16" t="str">
        <f>VLOOKUP($A16,'Plan de acci�n consolidado 2025'!$C$3:$X$482,L$1,0)</f>
        <v>C-3599-0200-0006-53105d</v>
      </c>
      <c r="M16" t="str">
        <f>VLOOKUP($A16,'Plan de acci�n consolidado 2025'!$C$3:$X$482,M$1,0)</f>
        <v>Política Gobierno Digital _DIMENSIÓN Gestión con Valores para Resultados</v>
      </c>
      <c r="N16" t="str">
        <f>VLOOKUP($A16,'Plan de acci�n consolidado 2025'!$C$3:$X$482,N$1,0)</f>
        <v>DECRETO 612</v>
      </c>
      <c r="O16" t="str">
        <f>VLOOKUP($A16,'Plan de acci�n consolidado 2025'!$C$3:$X$482,O$1,0)</f>
        <v>Plan estratégico de tecnologías de información, ejecutado (Informes de seguimiento y avance trimestrales con soportes documentales del cumplimiento)</v>
      </c>
      <c r="P16">
        <f>VLOOKUP($A16,'Plan de acci�n consolidado 2025'!$C$3:$X$482,P$1,0)</f>
        <v>20</v>
      </c>
      <c r="Q16">
        <f>VLOOKUP($A16,'Plan de acci�n consolidado 2025'!$C$3:$X$482,Q$1,0)</f>
        <v>100</v>
      </c>
      <c r="R16" t="str">
        <f>VLOOKUP($A16,'Plan de acci�n consolidado 2025'!$C$3:$X$482,R$1,0)</f>
        <v>Porcentual</v>
      </c>
      <c r="S16" t="str">
        <f>VLOOKUP($A16,'Plan de acci�n consolidado 2025'!$C$3:$X$482,S$1,0)</f>
        <v>% de plan ejecutado / 100% de plan a ejecutar</v>
      </c>
      <c r="T16" s="161">
        <f>VLOOKUP($A16,'Plan de acci�n consolidado 2025'!$C$3:$X$482,T$1,0)</f>
        <v>45670</v>
      </c>
      <c r="U16" s="161">
        <f>VLOOKUP($A16,'Plan de acci�n consolidado 2025'!$C$3:$X$482,U$1,0)</f>
        <v>46003</v>
      </c>
      <c r="V16" t="str">
        <f>VLOOKUP($A16,'Plan de acci�n consolidado 2025'!$C$3:$X$482,V$1,0)</f>
        <v>20-OFICINA DE TECNOLOGÍA E INFORMÁTICA</v>
      </c>
      <c r="W16">
        <f>VLOOKUP($A16,'Plan de acci�n consolidado 2025'!$C$3:$BB$482,W$1,0)</f>
        <v>20</v>
      </c>
      <c r="X16">
        <f>VLOOKUP($A16,'Plan de acci�n consolidado 2025'!$C$3:$BB$482,X$1,0)</f>
        <v>89</v>
      </c>
      <c r="Y16" t="str">
        <f>VLOOKUP($A16,'Plan de acci�n consolidado 2025'!$C$3:$BB$482,Y$1,0)</f>
        <v>En ese periodo de tiempo de los 14 proyectos definidos en la hoja de ruta y se han terminado 2 proyectos: Potencialización de servicios ciudadanos digitales en los trámites priorizados y Fortalecimiento ecosistema analítico para el uso y explotación con enfoque preventivo de la inspección, vigilancia y control. 
Se han realizado cambios de actividades o proyectos sin afectar  fechas finales del PETI, de los siguientes proyectos: 
Implementar de un Centro de Operaciones de Seguridad SOC propio de la SIC
Diseño y prototipo de solución inteligente de facturas médicas –guardián
Rediseño del portafolio de servicios
Modernización y fortalecimiento de aplicaciones para mejorar gestión institucional en fechas especificas de intervención de las 50 aplicaciones priorizadas.</v>
      </c>
      <c r="Z16" s="161">
        <f>VLOOKUP($A16,'Plan de acci�n consolidado 2025'!$C$3:$BB$482,Z$1,0)</f>
        <v>0</v>
      </c>
      <c r="AA16">
        <f>VLOOKUP($A16,'Plan de acci�n consolidado 2025'!$C$3:$BB$482,AA$1,0)</f>
        <v>89</v>
      </c>
      <c r="AB16" t="str">
        <f>VLOOKUP($A16,'Plan de acci�n consolidado 2025'!$C$3:$BB$482,AB$1,0)</f>
        <v xml:space="preserve">Se  verifica seguimiento en atención a los soportes anexos </v>
      </c>
      <c r="AC16" s="161">
        <f>VLOOKUP($A16,'Plan de acci�n consolidado 2025'!$C$3:$BB$482,AC$1,0)</f>
        <v>0</v>
      </c>
      <c r="AD16">
        <f>VLOOKUP($A16,'Plan de acci�n consolidado 2025'!$C$3:$BB$482,AD$1,0)</f>
        <v>0</v>
      </c>
      <c r="AE16">
        <f>VLOOKUP($A16,'Plan de acci�n consolidado 2025'!$C$3:$BB$482,AE$1,0)</f>
        <v>17.8</v>
      </c>
    </row>
    <row r="17" spans="1:31" x14ac:dyDescent="0.25">
      <c r="A17" s="30" t="s">
        <v>527</v>
      </c>
      <c r="B17" t="str">
        <f>VLOOKUP($A17,'Plan de acci�n consolidado 2025'!$C$3:$X$482,B$1,0)</f>
        <v>20-OFICINA DE TECNOLOGÍA E INFORMÁTICA</v>
      </c>
      <c r="C17">
        <f>VLOOKUP($A17,'Plan de acci�n consolidado 2025'!$C$3:$X$482,C$1,0)</f>
        <v>0</v>
      </c>
      <c r="D17" t="str">
        <f>VLOOKUP($A17,'Plan de acci�n consolidado 2025'!$C$3:$X$482,D$1,0)</f>
        <v>Actividad propia</v>
      </c>
      <c r="E17" t="str">
        <f>VLOOKUP($A17,'Plan de acci�n consolidado 2025'!$C$3:$X$482,E$1,0)</f>
        <v>20.5.1</v>
      </c>
      <c r="F17" t="str">
        <f>VLOOKUP($A17,'Plan de acci�n consolidado 2025'!$C$3:$X$482,F$1,0)</f>
        <v>N/A</v>
      </c>
      <c r="G17" t="str">
        <f>VLOOKUP($A17,'Plan de acci�n consolidado 2025'!$C$3:$X$482,G$1,0)</f>
        <v>N/A</v>
      </c>
      <c r="H17" t="str">
        <f>VLOOKUP($A17,'Plan de acci�n consolidado 2025'!$C$3:$X$482,H$1,0)</f>
        <v>N/A</v>
      </c>
      <c r="I17" t="str">
        <f>VLOOKUP($A17,'Plan de acci�n consolidado 2025'!$C$3:$X$482,I$1,0)</f>
        <v>N/A</v>
      </c>
      <c r="J17" t="str">
        <f>VLOOKUP($A17,'Plan de acci�n consolidado 2025'!$C$3:$X$482,J$1,0)</f>
        <v>N/A</v>
      </c>
      <c r="K17" t="str">
        <f>VLOOKUP($A17,'Plan de acci�n consolidado 2025'!$C$3:$X$482,K$1,0)</f>
        <v>N/A</v>
      </c>
      <c r="L17" t="str">
        <f>VLOOKUP($A17,'Plan de acci�n consolidado 2025'!$C$3:$X$482,L$1,0)</f>
        <v>N/A</v>
      </c>
      <c r="M17" t="str">
        <f>VLOOKUP($A17,'Plan de acci�n consolidado 2025'!$C$3:$X$482,M$1,0)</f>
        <v>N/A</v>
      </c>
      <c r="N17" t="str">
        <f>VLOOKUP($A17,'Plan de acci�n consolidado 2025'!$C$3:$X$482,N$1,0)</f>
        <v>N/A</v>
      </c>
      <c r="O17" t="str">
        <f>VLOOKUP($A17,'Plan de acci�n consolidado 2025'!$C$3:$X$482,O$1,0)</f>
        <v>Formular plan estratégico de tecnologías de información PETI incluyendo hoja de ruta para la vigencia   (Hoja de ruta del PETI actualizada/ único entregable)</v>
      </c>
      <c r="P17">
        <f>VLOOKUP($A17,'Plan de acci�n consolidado 2025'!$C$3:$X$482,P$1,0)</f>
        <v>20</v>
      </c>
      <c r="Q17">
        <f>VLOOKUP($A17,'Plan de acci�n consolidado 2025'!$C$3:$X$482,Q$1,0)</f>
        <v>1</v>
      </c>
      <c r="R17" t="str">
        <f>VLOOKUP($A17,'Plan de acci�n consolidado 2025'!$C$3:$X$482,R$1,0)</f>
        <v>Númerica</v>
      </c>
      <c r="S17" t="str">
        <f>VLOOKUP($A17,'Plan de acci�n consolidado 2025'!$C$3:$X$482,S$1,0)</f>
        <v># de plan formulado / 1 plan a formular</v>
      </c>
      <c r="T17" s="161">
        <f>VLOOKUP($A17,'Plan de acci�n consolidado 2025'!$C$3:$X$482,T$1,0)</f>
        <v>45670</v>
      </c>
      <c r="U17" s="161">
        <f>VLOOKUP($A17,'Plan de acci�n consolidado 2025'!$C$3:$X$482,U$1,0)</f>
        <v>45688</v>
      </c>
      <c r="V17" t="str">
        <f>VLOOKUP($A17,'Plan de acci�n consolidado 2025'!$C$3:$X$482,V$1,0)</f>
        <v>20-OFICINA DE TECNOLOGÍA E INFORMÁTICA</v>
      </c>
      <c r="W17">
        <f>VLOOKUP($A17,'Plan de acci�n consolidado 2025'!$C$3:$BB$482,W$1,0)</f>
        <v>4</v>
      </c>
      <c r="X17">
        <f>VLOOKUP($A17,'Plan de acci�n consolidado 2025'!$C$3:$BB$482,X$1,0)</f>
        <v>100</v>
      </c>
      <c r="Y17" t="str">
        <f>VLOOKUP($A17,'Plan de acci�n consolidado 2025'!$C$3:$BB$482,Y$1,0)</f>
        <v>Formular plan estratégico de tecnologías de información PETI</v>
      </c>
      <c r="Z17" s="161">
        <f>VLOOKUP($A17,'Plan de acci�n consolidado 2025'!$C$3:$BB$482,Z$1,0)</f>
        <v>45688</v>
      </c>
      <c r="AA17">
        <f>VLOOKUP($A17,'Plan de acci�n consolidado 2025'!$C$3:$BB$482,AA$1,0)</f>
        <v>100</v>
      </c>
      <c r="AB17" t="str">
        <f>VLOOKUP($A17,'Plan de acci�n consolidado 2025'!$C$3:$BB$482,AB$1,0)</f>
        <v xml:space="preserve">Se verifica el cumplimiento de la actividad dentro de los tiempos establecidos </v>
      </c>
      <c r="AC17" s="161">
        <f>VLOOKUP($A17,'Plan de acci�n consolidado 2025'!$C$3:$BB$482,AC$1,0)</f>
        <v>45688</v>
      </c>
      <c r="AD17">
        <f>VLOOKUP($A17,'Plan de acci�n consolidado 2025'!$C$3:$BB$482,AD$1,0)</f>
        <v>100</v>
      </c>
      <c r="AE17">
        <f>VLOOKUP($A17,'Plan de acci�n consolidado 2025'!$C$3:$BB$482,AE$1,0)</f>
        <v>4</v>
      </c>
    </row>
    <row r="18" spans="1:31" x14ac:dyDescent="0.25">
      <c r="A18" s="30" t="s">
        <v>528</v>
      </c>
      <c r="B18" t="str">
        <f>VLOOKUP($A18,'Plan de acci�n consolidado 2025'!$C$3:$X$482,B$1,0)</f>
        <v>20-OFICINA DE TECNOLOGÍA E INFORMÁTICA</v>
      </c>
      <c r="C18">
        <f>VLOOKUP($A18,'Plan de acci�n consolidado 2025'!$C$3:$X$482,C$1,0)</f>
        <v>0</v>
      </c>
      <c r="D18" t="str">
        <f>VLOOKUP($A18,'Plan de acci�n consolidado 2025'!$C$3:$X$482,D$1,0)</f>
        <v>Actividad propia</v>
      </c>
      <c r="E18" t="str">
        <f>VLOOKUP($A18,'Plan de acci�n consolidado 2025'!$C$3:$X$482,E$1,0)</f>
        <v>20.5.2</v>
      </c>
      <c r="F18" t="str">
        <f>VLOOKUP($A18,'Plan de acci�n consolidado 2025'!$C$3:$X$482,F$1,0)</f>
        <v>N/A</v>
      </c>
      <c r="G18" t="str">
        <f>VLOOKUP($A18,'Plan de acci�n consolidado 2025'!$C$3:$X$482,G$1,0)</f>
        <v>N/A</v>
      </c>
      <c r="H18" t="str">
        <f>VLOOKUP($A18,'Plan de acci�n consolidado 2025'!$C$3:$X$482,H$1,0)</f>
        <v>N/A</v>
      </c>
      <c r="I18" t="str">
        <f>VLOOKUP($A18,'Plan de acci�n consolidado 2025'!$C$3:$X$482,I$1,0)</f>
        <v>N/A</v>
      </c>
      <c r="J18" t="str">
        <f>VLOOKUP($A18,'Plan de acci�n consolidado 2025'!$C$3:$X$482,J$1,0)</f>
        <v>N/A</v>
      </c>
      <c r="K18" t="str">
        <f>VLOOKUP($A18,'Plan de acci�n consolidado 2025'!$C$3:$X$482,K$1,0)</f>
        <v>N/A</v>
      </c>
      <c r="L18" t="str">
        <f>VLOOKUP($A18,'Plan de acci�n consolidado 2025'!$C$3:$X$482,L$1,0)</f>
        <v>N/A</v>
      </c>
      <c r="M18" t="str">
        <f>VLOOKUP($A18,'Plan de acci�n consolidado 2025'!$C$3:$X$482,M$1,0)</f>
        <v>N/A</v>
      </c>
      <c r="N18" t="str">
        <f>VLOOKUP($A18,'Plan de acci�n consolidado 2025'!$C$3:$X$482,N$1,0)</f>
        <v>N/A</v>
      </c>
      <c r="O18" t="str">
        <f>VLOOKUP($A18,'Plan de acci�n consolidado 2025'!$C$3:$X$482,O$1,0)</f>
        <v>Realizar seguimiento trimestral a la ejecución del PETI. (Informes de seguimiento y avance trimestrales con soportes documentales del cumplimiento con corte  marzo, junio, septiembre, diciembre)</v>
      </c>
      <c r="P18">
        <f>VLOOKUP($A18,'Plan de acci�n consolidado 2025'!$C$3:$X$482,P$1,0)</f>
        <v>80</v>
      </c>
      <c r="Q18">
        <f>VLOOKUP($A18,'Plan de acci�n consolidado 2025'!$C$3:$X$482,Q$1,0)</f>
        <v>100</v>
      </c>
      <c r="R18" t="str">
        <f>VLOOKUP($A18,'Plan de acci�n consolidado 2025'!$C$3:$X$482,R$1,0)</f>
        <v>Porcentual</v>
      </c>
      <c r="S18" t="str">
        <f>VLOOKUP($A18,'Plan de acci�n consolidado 2025'!$C$3:$X$482,S$1,0)</f>
        <v>% de plan ejecutado / 100% de plan a ejecutar</v>
      </c>
      <c r="T18" s="161">
        <f>VLOOKUP($A18,'Plan de acci�n consolidado 2025'!$C$3:$X$482,T$1,0)</f>
        <v>45691</v>
      </c>
      <c r="U18" s="161">
        <f>VLOOKUP($A18,'Plan de acci�n consolidado 2025'!$C$3:$X$482,U$1,0)</f>
        <v>46003</v>
      </c>
      <c r="V18" t="str">
        <f>VLOOKUP($A18,'Plan de acci�n consolidado 2025'!$C$3:$X$482,V$1,0)</f>
        <v>20-OFICINA DE TECNOLOGÍA E INFORMÁTICA</v>
      </c>
      <c r="W18">
        <f>VLOOKUP($A18,'Plan de acci�n consolidado 2025'!$C$3:$BB$482,W$1,0)</f>
        <v>16</v>
      </c>
      <c r="X18">
        <f>VLOOKUP($A18,'Plan de acci�n consolidado 2025'!$C$3:$BB$482,X$1,0)</f>
        <v>89</v>
      </c>
      <c r="Y18" t="str">
        <f>VLOOKUP($A18,'Plan de acci�n consolidado 2025'!$C$3:$BB$482,Y$1,0)</f>
        <v xml:space="preserve">En ese periodo de tiempo de los 14 proyectos definidos en la hoja de ruta y se han terminado 2 proyectos: Potencialización de servicios ciudadanos digitales en los trámites priorizados y Fortalecimiento ecosistema analítico para el uso y explotación con enfoque preventivo de la inspección, vigilancia y control. 
Se han realizado cambios de actividades o proyectos sin afectar  fechas finales del PETI, de los siguientes proyectos: 
Implementar de un Centro de Operaciones de Seguridad SOC propio de la SIC
Diseño y prototipo de solución inteligente de facturas médicas –guardián
Rediseño del portafolio de servicios
Modernización y fortalecimiento de aplicaciones para mejorar gestión institucional en fechas especificas de intervención de las 50 aplicaciones priorizadas.
</v>
      </c>
      <c r="Z18" s="161">
        <f>VLOOKUP($A18,'Plan de acci�n consolidado 2025'!$C$3:$BB$482,Z$1,0)</f>
        <v>0</v>
      </c>
      <c r="AA18">
        <f>VLOOKUP($A18,'Plan de acci�n consolidado 2025'!$C$3:$BB$482,AA$1,0)</f>
        <v>89</v>
      </c>
      <c r="AB18" t="str">
        <f>VLOOKUP($A18,'Plan de acci�n consolidado 2025'!$C$3:$BB$482,AB$1,0)</f>
        <v xml:space="preserve">Se  verifica seguimiento en atención a los soportes anexos </v>
      </c>
      <c r="AC18" s="161">
        <f>VLOOKUP($A18,'Plan de acci�n consolidado 2025'!$C$3:$BB$482,AC$1,0)</f>
        <v>0</v>
      </c>
      <c r="AD18">
        <f>VLOOKUP($A18,'Plan de acci�n consolidado 2025'!$C$3:$BB$482,AD$1,0)</f>
        <v>0</v>
      </c>
      <c r="AE18">
        <f>VLOOKUP($A18,'Plan de acci�n consolidado 2025'!$C$3:$BB$482,AE$1,0)</f>
        <v>14.24</v>
      </c>
    </row>
    <row r="19" spans="1:31" x14ac:dyDescent="0.25">
      <c r="A19" s="30" t="s">
        <v>530</v>
      </c>
      <c r="B19" t="str">
        <f>VLOOKUP($A19,'Plan de acci�n consolidado 2025'!$C$3:$X$482,B$1,0)</f>
        <v>117-GRUPO DE TRABAJO DE DESARROLLO DE TALENTO HUMANO</v>
      </c>
      <c r="C19">
        <f>VLOOKUP($A19,'Plan de acci�n consolidado 2025'!$C$3:$X$482,C$1,0)</f>
        <v>0</v>
      </c>
      <c r="D19" t="str">
        <f>VLOOKUP($A19,'Plan de acci�n consolidado 2025'!$C$3:$X$482,D$1,0)</f>
        <v>Producto</v>
      </c>
      <c r="E19" t="str">
        <f>VLOOKUP($A19,'Plan de acci�n consolidado 2025'!$C$3:$X$482,E$1,0)</f>
        <v>117.1</v>
      </c>
      <c r="F19" t="str">
        <f>VLOOKUP($A19,'Plan de acci�n consolidado 2025'!$C$3:$X$482,F$1,0)</f>
        <v>Innovador</v>
      </c>
      <c r="G19" t="str">
        <f>VLOOKUP($A19,'Plan de acci�n consolidado 2025'!$C$3:$X$482,G$1,0)</f>
        <v xml:space="preserve">Fortalecer la gestión de la información, el conocimiento y la innovación para optimizar la capacidad institucional 
</v>
      </c>
      <c r="H19" t="str">
        <f>VLOOKUP($A19,'Plan de acci�n consolidado 2025'!$C$3:$X$482,H$1,0)</f>
        <v xml:space="preserve">Cumplimiento de productos del PAI asociados a Fortalecer la gestión de la información, el conocimiento y la innovación para optimizar la capacidad institucional 
</v>
      </c>
      <c r="I19" t="str">
        <f>VLOOKUP($A19,'Plan de acci�n consolidado 2025'!$C$3:$X$482,I$1,0)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9" t="str">
        <f>VLOOKUP($A19,'Plan de acci�n consolidado 2025'!$C$3:$X$482,J$1,0)</f>
        <v xml:space="preserve">PND - 5-31-5-b- Convergencia regional - Entidades públicas territoriales y nacionales fortalecidas </v>
      </c>
      <c r="K19" t="str">
        <f>VLOOKUP($A19,'Plan de acci�n consolidado 2025'!$C$3:$X$482,K$1,0)</f>
        <v>No</v>
      </c>
      <c r="L19" t="str">
        <f>VLOOKUP($A19,'Plan de acci�n consolidado 2025'!$C$3:$X$482,L$1,0)</f>
        <v>N/A</v>
      </c>
      <c r="M19" t="str">
        <f>VLOOKUP($A19,'Plan de acci�n consolidado 2025'!$C$3:$X$482,M$1,0)</f>
        <v>Política de Gestión Estratégica del Talento Humano _DIMENSIÓN Talento humano</v>
      </c>
      <c r="N19" t="str">
        <f>VLOOKUP($A19,'Plan de acci�n consolidado 2025'!$C$3:$X$482,N$1,0)</f>
        <v>N/A</v>
      </c>
      <c r="O19" t="str">
        <f>VLOOKUP($A19,'Plan de acci�n consolidado 2025'!$C$3:$X$482,O$1,0)</f>
        <v>Estrategia de ingreso efectivo de nuevos funcionarios que conduzca a la garantía del bienestar integral implementada. (Informe final de la implementación de la estrategia)</v>
      </c>
      <c r="P19">
        <f>VLOOKUP($A19,'Plan de acci�n consolidado 2025'!$C$3:$X$482,P$1,0)</f>
        <v>15</v>
      </c>
      <c r="Q19">
        <f>VLOOKUP($A19,'Plan de acci�n consolidado 2025'!$C$3:$X$482,Q$1,0)</f>
        <v>100</v>
      </c>
      <c r="R19" t="str">
        <f>VLOOKUP($A19,'Plan de acci�n consolidado 2025'!$C$3:$X$482,R$1,0)</f>
        <v>Porcentual</v>
      </c>
      <c r="S19" t="str">
        <f>VLOOKUP($A19,'Plan de acci�n consolidado 2025'!$C$3:$X$482,S$1,0)</f>
        <v>% de estrategias de ingreso efectivo de nuevos funcionarios realizada / 100% de estrategias de ingreso efectivo de nuevos funcionarios a realizar</v>
      </c>
      <c r="T19" s="161">
        <f>VLOOKUP($A19,'Plan de acci�n consolidado 2025'!$C$3:$X$482,T$1,0)</f>
        <v>45691</v>
      </c>
      <c r="U19" s="161">
        <f>VLOOKUP($A19,'Plan de acci�n consolidado 2025'!$C$3:$X$482,U$1,0)</f>
        <v>45989</v>
      </c>
      <c r="V19" t="str">
        <f>VLOOKUP($A19,'Plan de acci�n consolidado 2025'!$C$3:$X$482,V$1,0)</f>
        <v>117-GRUPO DE TRABAJO DE DESARROLLO DE TALENTO HUMANO</v>
      </c>
      <c r="W19">
        <f>VLOOKUP($A19,'Plan de acci�n consolidado 2025'!$C$3:$BB$482,W$1,0)</f>
        <v>15</v>
      </c>
      <c r="X19">
        <f>VLOOKUP($A19,'Plan de acci�n consolidado 2025'!$C$3:$BB$482,X$1,0)</f>
        <v>100</v>
      </c>
      <c r="Y19" t="str">
        <f>VLOOKUP($A19,'Plan de acci�n consolidado 2025'!$C$3:$BB$482,Y$1,0)</f>
        <v>Se elaboró el informe final de la implementación de la estrategia de ingreso efectivo de nuevos funcionarios. Las actividades desarrolladas en el marco de la estrategia estuvieron orientadas a facilitar la adaptación institucional, fortalecer el sentido de pertenencia y garantizar un proceso de incorporación efectivo y humano para quienes ingresan a la entidad en calidad de servidores de carrera administrativa.
La estrategia incluyó el Tour de Bienvenida, el envío del correo con las palabras de bienvenida y video, el desarrollo del programa “Escuchando tus emociones”, el taller de adaptación al cambio y la aplicación de la encuesta sociodemográfica.</v>
      </c>
      <c r="Z19" s="161">
        <f>VLOOKUP($A19,'Plan de acci�n consolidado 2025'!$C$3:$BB$482,Z$1,0)</f>
        <v>45989</v>
      </c>
      <c r="AA19">
        <f>VLOOKUP($A19,'Plan de acci�n consolidado 2025'!$C$3:$BB$482,AA$1,0)</f>
        <v>100</v>
      </c>
      <c r="AB19" t="str">
        <f>VLOOKUP($A19,'Plan de acci�n consolidado 2025'!$C$3:$BB$482,AB$1,0)</f>
        <v xml:space="preserve">Se verifico el cumplimiento del producto de acuerdo con soporte adjunto informe de implementación de la estrategia de ingreso efectivo.  </v>
      </c>
      <c r="AC19" s="161">
        <f>VLOOKUP($A19,'Plan de acci�n consolidado 2025'!$C$3:$BB$482,AC$1,0)</f>
        <v>45989</v>
      </c>
      <c r="AD19">
        <f>VLOOKUP($A19,'Plan de acci�n consolidado 2025'!$C$3:$BB$482,AD$1,0)</f>
        <v>100</v>
      </c>
      <c r="AE19">
        <f>VLOOKUP($A19,'Plan de acci�n consolidado 2025'!$C$3:$BB$482,AE$1,0)</f>
        <v>15</v>
      </c>
    </row>
    <row r="20" spans="1:31" x14ac:dyDescent="0.25">
      <c r="A20" s="30" t="s">
        <v>532</v>
      </c>
      <c r="B20" t="str">
        <f>VLOOKUP($A20,'Plan de acci�n consolidado 2025'!$C$3:$X$482,B$1,0)</f>
        <v>117-GRUPO DE TRABAJO DE DESARROLLO DE TALENTO HUMANO</v>
      </c>
      <c r="C20">
        <f>VLOOKUP($A20,'Plan de acci�n consolidado 2025'!$C$3:$X$482,C$1,0)</f>
        <v>0</v>
      </c>
      <c r="D20" t="str">
        <f>VLOOKUP($A20,'Plan de acci�n consolidado 2025'!$C$3:$X$482,D$1,0)</f>
        <v>Actividad propia</v>
      </c>
      <c r="E20" t="str">
        <f>VLOOKUP($A20,'Plan de acci�n consolidado 2025'!$C$3:$X$482,E$1,0)</f>
        <v>117.1.1</v>
      </c>
      <c r="F20" t="str">
        <f>VLOOKUP($A20,'Plan de acci�n consolidado 2025'!$C$3:$X$482,F$1,0)</f>
        <v>N/A</v>
      </c>
      <c r="G20" t="str">
        <f>VLOOKUP($A20,'Plan de acci�n consolidado 2025'!$C$3:$X$482,G$1,0)</f>
        <v>N/A</v>
      </c>
      <c r="H20" t="str">
        <f>VLOOKUP($A20,'Plan de acci�n consolidado 2025'!$C$3:$X$482,H$1,0)</f>
        <v>N/A</v>
      </c>
      <c r="I20" t="str">
        <f>VLOOKUP($A20,'Plan de acci�n consolidado 2025'!$C$3:$X$482,I$1,0)</f>
        <v>N/A</v>
      </c>
      <c r="J20" t="str">
        <f>VLOOKUP($A20,'Plan de acci�n consolidado 2025'!$C$3:$X$482,J$1,0)</f>
        <v>N/A</v>
      </c>
      <c r="K20" t="str">
        <f>VLOOKUP($A20,'Plan de acci�n consolidado 2025'!$C$3:$X$482,K$1,0)</f>
        <v>N/A</v>
      </c>
      <c r="L20" t="str">
        <f>VLOOKUP($A20,'Plan de acci�n consolidado 2025'!$C$3:$X$482,L$1,0)</f>
        <v>N/A</v>
      </c>
      <c r="M20" t="str">
        <f>VLOOKUP($A20,'Plan de acci�n consolidado 2025'!$C$3:$X$482,M$1,0)</f>
        <v>N/A</v>
      </c>
      <c r="N20" t="str">
        <f>VLOOKUP($A20,'Plan de acci�n consolidado 2025'!$C$3:$X$482,N$1,0)</f>
        <v>N/A</v>
      </c>
      <c r="O20" t="str">
        <f>VLOOKUP($A20,'Plan de acci�n consolidado 2025'!$C$3:$X$482,O$1,0)</f>
        <v>Diseñar y ejecutar la campaña "Bienvenido a la SIC", dirigida a los nuevos funcionarios, que incluya como mínimo: Correo de bienvenida, tour virtual y explicación de los beneficios de la entidad (Documento del diseño de la campaña, informe semestral de seguimiento y evidencias de su cumplimiento)</v>
      </c>
      <c r="P20">
        <f>VLOOKUP($A20,'Plan de acci�n consolidado 2025'!$C$3:$X$482,P$1,0)</f>
        <v>25</v>
      </c>
      <c r="Q20">
        <f>VLOOKUP($A20,'Plan de acci�n consolidado 2025'!$C$3:$X$482,Q$1,0)</f>
        <v>100</v>
      </c>
      <c r="R20" t="str">
        <f>VLOOKUP($A20,'Plan de acci�n consolidado 2025'!$C$3:$X$482,R$1,0)</f>
        <v>Porcentual</v>
      </c>
      <c r="S20" t="str">
        <f>VLOOKUP($A20,'Plan de acci�n consolidado 2025'!$C$3:$X$482,S$1,0)</f>
        <v>% de nuevos servidores impactados con la campaña / 100% de nuevos servidores</v>
      </c>
      <c r="T20" s="161">
        <f>VLOOKUP($A20,'Plan de acci�n consolidado 2025'!$C$3:$X$482,T$1,0)</f>
        <v>45691</v>
      </c>
      <c r="U20" s="161">
        <f>VLOOKUP($A20,'Plan de acci�n consolidado 2025'!$C$3:$X$482,U$1,0)</f>
        <v>45989</v>
      </c>
      <c r="V20" t="str">
        <f>VLOOKUP($A20,'Plan de acci�n consolidado 2025'!$C$3:$X$482,V$1,0)</f>
        <v>117-GRUPO DE TRABAJO DE DESARROLLO DE TALENTO HUMANO</v>
      </c>
      <c r="W20">
        <f>VLOOKUP($A20,'Plan de acci�n consolidado 2025'!$C$3:$BB$482,W$1,0)</f>
        <v>3.75</v>
      </c>
      <c r="X20">
        <f>VLOOKUP($A20,'Plan de acci�n consolidado 2025'!$C$3:$BB$482,X$1,0)</f>
        <v>100</v>
      </c>
      <c r="Y20" t="str">
        <f>VLOOKUP($A20,'Plan de acci�n consolidado 2025'!$C$3:$BB$482,Y$1,0)</f>
        <v>A los servidores nuevos que ingresaron a la SIC en el mes de noviembre se les envió por correo electrónico, palabras de bienvenidas y link del video del tur virtual, se realizó un informe de la campaña de bienvenida en donde se indica el número de participantes y se menciona que durante este proceso se han acompañado a los servidores en su adaptación institucional.</v>
      </c>
      <c r="Z20" s="161">
        <f>VLOOKUP($A20,'Plan de acci�n consolidado 2025'!$C$3:$BB$482,Z$1,0)</f>
        <v>45989</v>
      </c>
      <c r="AA20">
        <f>VLOOKUP($A20,'Plan de acci�n consolidado 2025'!$C$3:$BB$482,AA$1,0)</f>
        <v>100</v>
      </c>
      <c r="AB20" t="str">
        <f>VLOOKUP($A20,'Plan de acci�n consolidado 2025'!$C$3:$BB$482,AB$1,0)</f>
        <v xml:space="preserve">Se verifica el cumplimiento de la actividad al 100%, se soporta con los entregables que corresponde a la ejecución de la campaña en noviembre y el informe final de ejecución de la campaña </v>
      </c>
      <c r="AC20" s="161">
        <f>VLOOKUP($A20,'Plan de acci�n consolidado 2025'!$C$3:$BB$482,AC$1,0)</f>
        <v>45989</v>
      </c>
      <c r="AD20">
        <f>VLOOKUP($A20,'Plan de acci�n consolidado 2025'!$C$3:$BB$482,AD$1,0)</f>
        <v>100</v>
      </c>
      <c r="AE20">
        <f>VLOOKUP($A20,'Plan de acci�n consolidado 2025'!$C$3:$BB$482,AE$1,0)</f>
        <v>3.75</v>
      </c>
    </row>
    <row r="21" spans="1:31" x14ac:dyDescent="0.25">
      <c r="A21" s="30" t="s">
        <v>534</v>
      </c>
      <c r="B21" t="str">
        <f>VLOOKUP($A21,'Plan de acci�n consolidado 2025'!$C$3:$X$482,B$1,0)</f>
        <v>117-GRUPO DE TRABAJO DE DESARROLLO DE TALENTO HUMANO</v>
      </c>
      <c r="C21">
        <f>VLOOKUP($A21,'Plan de acci�n consolidado 2025'!$C$3:$X$482,C$1,0)</f>
        <v>0</v>
      </c>
      <c r="D21" t="str">
        <f>VLOOKUP($A21,'Plan de acci�n consolidado 2025'!$C$3:$X$482,D$1,0)</f>
        <v>Actividad propia</v>
      </c>
      <c r="E21" t="str">
        <f>VLOOKUP($A21,'Plan de acci�n consolidado 2025'!$C$3:$X$482,E$1,0)</f>
        <v>117.1.2</v>
      </c>
      <c r="F21" t="str">
        <f>VLOOKUP($A21,'Plan de acci�n consolidado 2025'!$C$3:$X$482,F$1,0)</f>
        <v>N/A</v>
      </c>
      <c r="G21" t="str">
        <f>VLOOKUP($A21,'Plan de acci�n consolidado 2025'!$C$3:$X$482,G$1,0)</f>
        <v>N/A</v>
      </c>
      <c r="H21" t="str">
        <f>VLOOKUP($A21,'Plan de acci�n consolidado 2025'!$C$3:$X$482,H$1,0)</f>
        <v>N/A</v>
      </c>
      <c r="I21" t="str">
        <f>VLOOKUP($A21,'Plan de acci�n consolidado 2025'!$C$3:$X$482,I$1,0)</f>
        <v>N/A</v>
      </c>
      <c r="J21" t="str">
        <f>VLOOKUP($A21,'Plan de acci�n consolidado 2025'!$C$3:$X$482,J$1,0)</f>
        <v>N/A</v>
      </c>
      <c r="K21" t="str">
        <f>VLOOKUP($A21,'Plan de acci�n consolidado 2025'!$C$3:$X$482,K$1,0)</f>
        <v>N/A</v>
      </c>
      <c r="L21" t="str">
        <f>VLOOKUP($A21,'Plan de acci�n consolidado 2025'!$C$3:$X$482,L$1,0)</f>
        <v>N/A</v>
      </c>
      <c r="M21" t="str">
        <f>VLOOKUP($A21,'Plan de acci�n consolidado 2025'!$C$3:$X$482,M$1,0)</f>
        <v>N/A</v>
      </c>
      <c r="N21" t="str">
        <f>VLOOKUP($A21,'Plan de acci�n consolidado 2025'!$C$3:$X$482,N$1,0)</f>
        <v>N/A</v>
      </c>
      <c r="O21" t="str">
        <f>VLOOKUP($A21,'Plan de acci�n consolidado 2025'!$C$3:$X$482,O$1,0)</f>
        <v>Realizar un Taller de adaptación al cambio dirigido a los líderes de las área (Listado de asistencia del taller)</v>
      </c>
      <c r="P21">
        <f>VLOOKUP($A21,'Plan de acci�n consolidado 2025'!$C$3:$X$482,P$1,0)</f>
        <v>25</v>
      </c>
      <c r="Q21">
        <f>VLOOKUP($A21,'Plan de acci�n consolidado 2025'!$C$3:$X$482,Q$1,0)</f>
        <v>1</v>
      </c>
      <c r="R21" t="str">
        <f>VLOOKUP($A21,'Plan de acci�n consolidado 2025'!$C$3:$X$482,R$1,0)</f>
        <v>Númerica</v>
      </c>
      <c r="S21" t="str">
        <f>VLOOKUP($A21,'Plan de acci�n consolidado 2025'!$C$3:$X$482,S$1,0)</f>
        <v># de taller de adaptación al cambio dirigido a los líderes realizado / 1 taller de adaptación al cambio dirigido a los líderes a realizar</v>
      </c>
      <c r="T21" s="161">
        <f>VLOOKUP($A21,'Plan de acci�n consolidado 2025'!$C$3:$X$482,T$1,0)</f>
        <v>45748</v>
      </c>
      <c r="U21" s="161">
        <f>VLOOKUP($A21,'Plan de acci�n consolidado 2025'!$C$3:$X$482,U$1,0)</f>
        <v>45777</v>
      </c>
      <c r="V21" t="str">
        <f>VLOOKUP($A21,'Plan de acci�n consolidado 2025'!$C$3:$X$482,V$1,0)</f>
        <v>117-GRUPO DE TRABAJO DE DESARROLLO DE TALENTO HUMANO</v>
      </c>
      <c r="W21" t="str">
        <f>VLOOKUP($A21,'Plan de acci�n consolidado 2025'!$C$3:$BB$482,W$1,0)</f>
        <v>&lt;&lt;&lt;</v>
      </c>
      <c r="X21">
        <f>VLOOKUP($A21,'Plan de acci�n consolidado 2025'!$C$3:$BB$482,X$1,0)</f>
        <v>100</v>
      </c>
      <c r="Y21" t="str">
        <f>VLOOKUP($A21,'Plan de acci�n consolidado 2025'!$C$3:$BB$482,Y$1,0)</f>
        <v xml:space="preserve">Se realizó el taller de adaptación al cambio dirigido a los líderes del área </v>
      </c>
      <c r="Z21" s="161">
        <f>VLOOKUP($A21,'Plan de acci�n consolidado 2025'!$C$3:$BB$482,Z$1,0)</f>
        <v>45777</v>
      </c>
      <c r="AA21">
        <f>VLOOKUP($A21,'Plan de acci�n consolidado 2025'!$C$3:$BB$482,AA$1,0)</f>
        <v>100</v>
      </c>
      <c r="AB21" t="str">
        <f>VLOOKUP($A21,'Plan de acci�n consolidado 2025'!$C$3:$BB$482,AB$1,0)</f>
        <v>Se avala el cumplimiento de la presente actividad se allega lista de asistencia donde se evidencia taller de liderazgo para el cambio.</v>
      </c>
      <c r="AC21" s="161">
        <f>VLOOKUP($A21,'Plan de acci�n consolidado 2025'!$C$3:$BB$482,AC$1,0)</f>
        <v>45777</v>
      </c>
      <c r="AD21">
        <f>VLOOKUP($A21,'Plan de acci�n consolidado 2025'!$C$3:$BB$482,AD$1,0)</f>
        <v>100</v>
      </c>
      <c r="AE21" t="e">
        <f>VLOOKUP($A21,'Plan de acci�n consolidado 2025'!$C$3:$BB$482,AE$1,0)</f>
        <v>#VALUE!</v>
      </c>
    </row>
    <row r="22" spans="1:31" x14ac:dyDescent="0.25">
      <c r="A22" s="30" t="s">
        <v>536</v>
      </c>
      <c r="B22" t="str">
        <f>VLOOKUP($A22,'Plan de acci�n consolidado 2025'!$C$3:$X$482,B$1,0)</f>
        <v>117-GRUPO DE TRABAJO DE DESARROLLO DE TALENTO HUMANO</v>
      </c>
      <c r="C22">
        <f>VLOOKUP($A22,'Plan de acci�n consolidado 2025'!$C$3:$X$482,C$1,0)</f>
        <v>0</v>
      </c>
      <c r="D22" t="str">
        <f>VLOOKUP($A22,'Plan de acci�n consolidado 2025'!$C$3:$X$482,D$1,0)</f>
        <v>Actividad propia</v>
      </c>
      <c r="E22" t="str">
        <f>VLOOKUP($A22,'Plan de acci�n consolidado 2025'!$C$3:$X$482,E$1,0)</f>
        <v>117.1.3</v>
      </c>
      <c r="F22" t="str">
        <f>VLOOKUP($A22,'Plan de acci�n consolidado 2025'!$C$3:$X$482,F$1,0)</f>
        <v>N/A</v>
      </c>
      <c r="G22" t="str">
        <f>VLOOKUP($A22,'Plan de acci�n consolidado 2025'!$C$3:$X$482,G$1,0)</f>
        <v>N/A</v>
      </c>
      <c r="H22" t="str">
        <f>VLOOKUP($A22,'Plan de acci�n consolidado 2025'!$C$3:$X$482,H$1,0)</f>
        <v>N/A</v>
      </c>
      <c r="I22" t="str">
        <f>VLOOKUP($A22,'Plan de acci�n consolidado 2025'!$C$3:$X$482,I$1,0)</f>
        <v>N/A</v>
      </c>
      <c r="J22" t="str">
        <f>VLOOKUP($A22,'Plan de acci�n consolidado 2025'!$C$3:$X$482,J$1,0)</f>
        <v>N/A</v>
      </c>
      <c r="K22" t="str">
        <f>VLOOKUP($A22,'Plan de acci�n consolidado 2025'!$C$3:$X$482,K$1,0)</f>
        <v>N/A</v>
      </c>
      <c r="L22" t="str">
        <f>VLOOKUP($A22,'Plan de acci�n consolidado 2025'!$C$3:$X$482,L$1,0)</f>
        <v>N/A</v>
      </c>
      <c r="M22" t="str">
        <f>VLOOKUP($A22,'Plan de acci�n consolidado 2025'!$C$3:$X$482,M$1,0)</f>
        <v>N/A</v>
      </c>
      <c r="N22" t="str">
        <f>VLOOKUP($A22,'Plan de acci�n consolidado 2025'!$C$3:$X$482,N$1,0)</f>
        <v>N/A</v>
      </c>
      <c r="O22" t="str">
        <f>VLOOKUP($A22,'Plan de acci�n consolidado 2025'!$C$3:$X$482,O$1,0)</f>
        <v>Realizar encuesta sociodemográfica con el fin de caracterizar a los servidores e identificar acciones de mejora en pro de la felicidad de los servidores.  (Informe de los resultados de la encuesta / Documento que defina las acciones de mejora a implementar.)</v>
      </c>
      <c r="P22">
        <f>VLOOKUP($A22,'Plan de acci�n consolidado 2025'!$C$3:$X$482,P$1,0)</f>
        <v>25</v>
      </c>
      <c r="Q22">
        <f>VLOOKUP($A22,'Plan de acci�n consolidado 2025'!$C$3:$X$482,Q$1,0)</f>
        <v>1</v>
      </c>
      <c r="R22" t="str">
        <f>VLOOKUP($A22,'Plan de acci�n consolidado 2025'!$C$3:$X$482,R$1,0)</f>
        <v>Númerica</v>
      </c>
      <c r="S22" t="str">
        <f>VLOOKUP($A22,'Plan de acci�n consolidado 2025'!$C$3:$X$482,S$1,0)</f>
        <v># de informe realizado / 1 informe programado</v>
      </c>
      <c r="T22" s="161">
        <f>VLOOKUP($A22,'Plan de acci�n consolidado 2025'!$C$3:$X$482,T$1,0)</f>
        <v>45811</v>
      </c>
      <c r="U22" s="161">
        <f>VLOOKUP($A22,'Plan de acci�n consolidado 2025'!$C$3:$X$482,U$1,0)</f>
        <v>45839</v>
      </c>
      <c r="V22" t="str">
        <f>VLOOKUP($A22,'Plan de acci�n consolidado 2025'!$C$3:$X$482,V$1,0)</f>
        <v>117-GRUPO DE TRABAJO DE DESARROLLO DE TALENTO HUMANO</v>
      </c>
      <c r="W22">
        <f>VLOOKUP($A22,'Plan de acci�n consolidado 2025'!$C$3:$BB$482,W$1,0)</f>
        <v>3.75</v>
      </c>
      <c r="X22">
        <f>VLOOKUP($A22,'Plan de acci�n consolidado 2025'!$C$3:$BB$482,X$1,0)</f>
        <v>100</v>
      </c>
      <c r="Y22" t="str">
        <f>VLOOKUP($A22,'Plan de acci�n consolidado 2025'!$C$3:$BB$482,Y$1,0)</f>
        <v>Realizar encuesta sociodemográfica con el fin de caracterizar a los servidores e identificar acciones de mejora en pro de la felicidad de los servidores.</v>
      </c>
      <c r="Z22" s="161">
        <f>VLOOKUP($A22,'Plan de acci�n consolidado 2025'!$C$3:$BB$482,Z$1,0)</f>
        <v>45835</v>
      </c>
      <c r="AA22">
        <f>VLOOKUP($A22,'Plan de acci�n consolidado 2025'!$C$3:$BB$482,AA$1,0)</f>
        <v>100</v>
      </c>
      <c r="AB22" t="str">
        <f>VLOOKUP($A22,'Plan de acci�n consolidado 2025'!$C$3:$BB$482,AB$1,0)</f>
        <v xml:space="preserve">Se avala el cumplimiento de la presente actividad. en donde se evidencia mediante un informe el análisis dado a la encuesta sociodemográfica realizada a los servidores públicos de la SIC </v>
      </c>
      <c r="AC22" s="161">
        <f>VLOOKUP($A22,'Plan de acci�n consolidado 2025'!$C$3:$BB$482,AC$1,0)</f>
        <v>45835</v>
      </c>
      <c r="AD22">
        <f>VLOOKUP($A22,'Plan de acci�n consolidado 2025'!$C$3:$BB$482,AD$1,0)</f>
        <v>100</v>
      </c>
      <c r="AE22">
        <f>VLOOKUP($A22,'Plan de acci�n consolidado 2025'!$C$3:$BB$482,AE$1,0)</f>
        <v>3.75</v>
      </c>
    </row>
    <row r="23" spans="1:31" x14ac:dyDescent="0.25">
      <c r="A23" s="30" t="s">
        <v>538</v>
      </c>
      <c r="B23" t="str">
        <f>VLOOKUP($A23,'Plan de acci�n consolidado 2025'!$C$3:$X$482,B$1,0)</f>
        <v>117-GRUPO DE TRABAJO DE DESARROLLO DE TALENTO HUMANO</v>
      </c>
      <c r="C23">
        <f>VLOOKUP($A23,'Plan de acci�n consolidado 2025'!$C$3:$X$482,C$1,0)</f>
        <v>0</v>
      </c>
      <c r="D23" t="str">
        <f>VLOOKUP($A23,'Plan de acci�n consolidado 2025'!$C$3:$X$482,D$1,0)</f>
        <v>Actividad propia</v>
      </c>
      <c r="E23" t="str">
        <f>VLOOKUP($A23,'Plan de acci�n consolidado 2025'!$C$3:$X$482,E$1,0)</f>
        <v>117.1.4</v>
      </c>
      <c r="F23" t="str">
        <f>VLOOKUP($A23,'Plan de acci�n consolidado 2025'!$C$3:$X$482,F$1,0)</f>
        <v>N/A</v>
      </c>
      <c r="G23" t="str">
        <f>VLOOKUP($A23,'Plan de acci�n consolidado 2025'!$C$3:$X$482,G$1,0)</f>
        <v>N/A</v>
      </c>
      <c r="H23" t="str">
        <f>VLOOKUP($A23,'Plan de acci�n consolidado 2025'!$C$3:$X$482,H$1,0)</f>
        <v>N/A</v>
      </c>
      <c r="I23" t="str">
        <f>VLOOKUP($A23,'Plan de acci�n consolidado 2025'!$C$3:$X$482,I$1,0)</f>
        <v>N/A</v>
      </c>
      <c r="J23" t="str">
        <f>VLOOKUP($A23,'Plan de acci�n consolidado 2025'!$C$3:$X$482,J$1,0)</f>
        <v>N/A</v>
      </c>
      <c r="K23" t="str">
        <f>VLOOKUP($A23,'Plan de acci�n consolidado 2025'!$C$3:$X$482,K$1,0)</f>
        <v>N/A</v>
      </c>
      <c r="L23" t="str">
        <f>VLOOKUP($A23,'Plan de acci�n consolidado 2025'!$C$3:$X$482,L$1,0)</f>
        <v>N/A</v>
      </c>
      <c r="M23" t="str">
        <f>VLOOKUP($A23,'Plan de acci�n consolidado 2025'!$C$3:$X$482,M$1,0)</f>
        <v>N/A</v>
      </c>
      <c r="N23" t="str">
        <f>VLOOKUP($A23,'Plan de acci�n consolidado 2025'!$C$3:$X$482,N$1,0)</f>
        <v>N/A</v>
      </c>
      <c r="O23" t="str">
        <f>VLOOKUP($A23,'Plan de acci�n consolidado 2025'!$C$3:$X$482,O$1,0)</f>
        <v>Realizar campañas "escuchando tus emociones" (Informe con estadísticas de las personas que participaron de la campaña)</v>
      </c>
      <c r="P23">
        <f>VLOOKUP($A23,'Plan de acci�n consolidado 2025'!$C$3:$X$482,P$1,0)</f>
        <v>25</v>
      </c>
      <c r="Q23">
        <f>VLOOKUP($A23,'Plan de acci�n consolidado 2025'!$C$3:$X$482,Q$1,0)</f>
        <v>6</v>
      </c>
      <c r="R23" t="str">
        <f>VLOOKUP($A23,'Plan de acci�n consolidado 2025'!$C$3:$X$482,R$1,0)</f>
        <v>Númerica</v>
      </c>
      <c r="S23" t="str">
        <f>VLOOKUP($A23,'Plan de acci�n consolidado 2025'!$C$3:$X$482,S$1,0)</f>
        <v># de campaña escuchando tus emociones a realizada / 6 campaña escuchando tus emociones a realizar</v>
      </c>
      <c r="T23" s="161">
        <f>VLOOKUP($A23,'Plan de acci�n consolidado 2025'!$C$3:$X$482,T$1,0)</f>
        <v>45811</v>
      </c>
      <c r="U23" s="161">
        <f>VLOOKUP($A23,'Plan de acci�n consolidado 2025'!$C$3:$X$482,U$1,0)</f>
        <v>45989</v>
      </c>
      <c r="V23" t="str">
        <f>VLOOKUP($A23,'Plan de acci�n consolidado 2025'!$C$3:$X$482,V$1,0)</f>
        <v>117-GRUPO DE TRABAJO DE DESARROLLO DE TALENTO HUMANO</v>
      </c>
      <c r="W23">
        <f>VLOOKUP($A23,'Plan de acci�n consolidado 2025'!$C$3:$BB$482,W$1,0)</f>
        <v>3.75</v>
      </c>
      <c r="X23">
        <f>VLOOKUP($A23,'Plan de acci�n consolidado 2025'!$C$3:$BB$482,X$1,0)</f>
        <v>100</v>
      </c>
      <c r="Y23" t="str">
        <f>VLOOKUP($A23,'Plan de acci�n consolidado 2025'!$C$3:$BB$482,Y$1,0)</f>
        <v>Durante el mes de noviembre se realizó la sexta campaña "escuchando tus emociones", es un espacio de acompañamiento psicosocial individual que permite expresar las emociones en un entorno confidencial, mediante sesiones de 45 minutos realizadas de formas telefónicas, virtuales o presenciales y se realizó el informe final indicando el resultado y el número de invitaciones enviada de junio a noviembre del presente año,</v>
      </c>
      <c r="Z23" s="161">
        <f>VLOOKUP($A23,'Plan de acci�n consolidado 2025'!$C$3:$BB$482,Z$1,0)</f>
        <v>45989</v>
      </c>
      <c r="AA23">
        <f>VLOOKUP($A23,'Plan de acci�n consolidado 2025'!$C$3:$BB$482,AA$1,0)</f>
        <v>100</v>
      </c>
      <c r="AB23" t="str">
        <f>VLOOKUP($A23,'Plan de acci�n consolidado 2025'!$C$3:$BB$482,AB$1,0)</f>
        <v xml:space="preserve">Se verifico el cumplimiento de la actividad al 100%. Se adjunta informe con la estadística de las personas que participaron de la campaña de junio a noviembre y el balance del desarrollo en noviembre. </v>
      </c>
      <c r="AC23" s="161">
        <f>VLOOKUP($A23,'Plan de acci�n consolidado 2025'!$C$3:$BB$482,AC$1,0)</f>
        <v>45989</v>
      </c>
      <c r="AD23">
        <f>VLOOKUP($A23,'Plan de acci�n consolidado 2025'!$C$3:$BB$482,AD$1,0)</f>
        <v>100</v>
      </c>
      <c r="AE23">
        <f>VLOOKUP($A23,'Plan de acci�n consolidado 2025'!$C$3:$BB$482,AE$1,0)</f>
        <v>3.75</v>
      </c>
    </row>
    <row r="24" spans="1:31" x14ac:dyDescent="0.25">
      <c r="A24" s="30" t="s">
        <v>540</v>
      </c>
      <c r="B24" t="str">
        <f>VLOOKUP($A24,'Plan de acci�n consolidado 2025'!$C$3:$X$482,B$1,0)</f>
        <v>117-GRUPO DE TRABAJO DE DESARROLLO DE TALENTO HUMANO</v>
      </c>
      <c r="C24">
        <f>VLOOKUP($A24,'Plan de acci�n consolidado 2025'!$C$3:$X$482,C$1,0)</f>
        <v>0</v>
      </c>
      <c r="D24" t="str">
        <f>VLOOKUP($A24,'Plan de acci�n consolidado 2025'!$C$3:$X$482,D$1,0)</f>
        <v>Producto</v>
      </c>
      <c r="E24" t="str">
        <f>VLOOKUP($A24,'Plan de acci�n consolidado 2025'!$C$3:$X$482,E$1,0)</f>
        <v>117.2</v>
      </c>
      <c r="F24" t="str">
        <f>VLOOKUP($A24,'Plan de acci�n consolidado 2025'!$C$3:$X$482,F$1,0)</f>
        <v>Operativo</v>
      </c>
      <c r="G24" t="str">
        <f>VLOOKUP($A24,'Plan de acci�n consolidado 2025'!$C$3:$X$482,G$1,0)</f>
        <v>Fortalecer el Sistema Integral de Gestión Institucional en el marco del Modelo Integrado de Planeación y gestión para mejorar la prestación del servicio.</v>
      </c>
      <c r="H24" t="str">
        <f>VLOOKUP($A24,'Plan de acci�n consolidado 2025'!$C$3:$X$482,H$1,0)</f>
        <v xml:space="preserve">Cumplimiento de productos del PAI asociados a Fortacer el Sistema Integral de Gestión Institucional para mejorar la prestación del servicio. 
</v>
      </c>
      <c r="I24" t="str">
        <f>VLOOKUP($A24,'Plan de acci�n consolidado 2025'!$C$3:$X$482,I$1,0)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24" t="str">
        <f>VLOOKUP($A24,'Plan de acci�n consolidado 2025'!$C$3:$X$482,J$1,0)</f>
        <v xml:space="preserve">PND - 5-31-5-b- Convergencia regional - Entidades públicas territoriales y nacionales fortalecidas </v>
      </c>
      <c r="K24" t="str">
        <f>VLOOKUP($A24,'Plan de acci�n consolidado 2025'!$C$3:$X$482,K$1,0)</f>
        <v>No</v>
      </c>
      <c r="L24" t="str">
        <f>VLOOKUP($A24,'Plan de acci�n consolidado 2025'!$C$3:$X$482,L$1,0)</f>
        <v>N/A</v>
      </c>
      <c r="M24" t="str">
        <f>VLOOKUP($A24,'Plan de acci�n consolidado 2025'!$C$3:$X$482,M$1,0)</f>
        <v>Política de Gestión Estratégica del Talento Humano _DIMENSIÓN Talento humano</v>
      </c>
      <c r="N24" t="str">
        <f>VLOOKUP($A24,'Plan de acci�n consolidado 2025'!$C$3:$X$482,N$1,0)</f>
        <v>DECRETO 612;
PES_20240073</v>
      </c>
      <c r="O24" t="str">
        <f>VLOOKUP($A24,'Plan de acci�n consolidado 2025'!$C$3:$X$482,O$1,0)</f>
        <v>Documento del Plan Estratégico de Talento Humano, elaborado y publicado  (Plan elaborado y captura de pantalla de la publicación en página web de la SIC e Intrasic)</v>
      </c>
      <c r="P24">
        <f>VLOOKUP($A24,'Plan de acci�n consolidado 2025'!$C$3:$X$482,P$1,0)</f>
        <v>17</v>
      </c>
      <c r="Q24">
        <f>VLOOKUP($A24,'Plan de acci�n consolidado 2025'!$C$3:$X$482,Q$1,0)</f>
        <v>1</v>
      </c>
      <c r="R24" t="str">
        <f>VLOOKUP($A24,'Plan de acci�n consolidado 2025'!$C$3:$X$482,R$1,0)</f>
        <v>Númerica</v>
      </c>
      <c r="S24" t="str">
        <f>VLOOKUP($A24,'Plan de acci�n consolidado 2025'!$C$3:$X$482,S$1,0)</f>
        <v># de planes estratégicos de talento humano elaborados y publicados / 1 planes estratégicos de talento humano a elaborar y publicar</v>
      </c>
      <c r="T24" s="161">
        <f>VLOOKUP($A24,'Plan de acci�n consolidado 2025'!$C$3:$X$482,T$1,0)</f>
        <v>45677</v>
      </c>
      <c r="U24" s="161">
        <f>VLOOKUP($A24,'Plan de acci�n consolidado 2025'!$C$3:$X$482,U$1,0)</f>
        <v>45716</v>
      </c>
      <c r="V24" t="str">
        <f>VLOOKUP($A24,'Plan de acci�n consolidado 2025'!$C$3:$X$482,V$1,0)</f>
        <v>117-GRUPO DE TRABAJO DE DESARROLLO DE TALENTO HUMANO</v>
      </c>
      <c r="W24">
        <f>VLOOKUP($A24,'Plan de acci�n consolidado 2025'!$C$3:$BB$482,W$1,0)</f>
        <v>17</v>
      </c>
      <c r="X24">
        <f>VLOOKUP($A24,'Plan de acci�n consolidado 2025'!$C$3:$BB$482,X$1,0)</f>
        <v>100</v>
      </c>
      <c r="Y24" t="str">
        <f>VLOOKUP($A24,'Plan de acci�n consolidado 2025'!$C$3:$BB$482,Y$1,0)</f>
        <v>Se elaboró el Plan Estratégico de Talento Humano y se realizó la publicación en página web de la SIC e Intrasic.</v>
      </c>
      <c r="Z24" s="161">
        <f>VLOOKUP($A24,'Plan de acci�n consolidado 2025'!$C$3:$BB$482,Z$1,0)</f>
        <v>45716</v>
      </c>
      <c r="AA24">
        <f>VLOOKUP($A24,'Plan de acci�n consolidado 2025'!$C$3:$BB$482,AA$1,0)</f>
        <v>100</v>
      </c>
      <c r="AB24" t="str">
        <f>VLOOKUP($A24,'Plan de acci�n consolidado 2025'!$C$3:$BB$482,AB$1,0)</f>
        <v xml:space="preserve">Se avala el cumplimiento del presente producto mediante los entregables establecidos en el mismo </v>
      </c>
      <c r="AC24" s="161">
        <f>VLOOKUP($A24,'Plan de acci�n consolidado 2025'!$C$3:$BB$482,AC$1,0)</f>
        <v>45716</v>
      </c>
      <c r="AD24">
        <f>VLOOKUP($A24,'Plan de acci�n consolidado 2025'!$C$3:$BB$482,AD$1,0)</f>
        <v>100</v>
      </c>
      <c r="AE24">
        <f>VLOOKUP($A24,'Plan de acci�n consolidado 2025'!$C$3:$BB$482,AE$1,0)</f>
        <v>17</v>
      </c>
    </row>
    <row r="25" spans="1:31" x14ac:dyDescent="0.25">
      <c r="A25" s="30" t="s">
        <v>542</v>
      </c>
      <c r="B25" t="str">
        <f>VLOOKUP($A25,'Plan de acci�n consolidado 2025'!$C$3:$X$482,B$1,0)</f>
        <v>117-GRUPO DE TRABAJO DE DESARROLLO DE TALENTO HUMANO</v>
      </c>
      <c r="C25">
        <f>VLOOKUP($A25,'Plan de acci�n consolidado 2025'!$C$3:$X$482,C$1,0)</f>
        <v>0</v>
      </c>
      <c r="D25" t="str">
        <f>VLOOKUP($A25,'Plan de acci�n consolidado 2025'!$C$3:$X$482,D$1,0)</f>
        <v>Actividad propia</v>
      </c>
      <c r="E25" t="str">
        <f>VLOOKUP($A25,'Plan de acci�n consolidado 2025'!$C$3:$X$482,E$1,0)</f>
        <v>117.2.1</v>
      </c>
      <c r="F25" t="str">
        <f>VLOOKUP($A25,'Plan de acci�n consolidado 2025'!$C$3:$X$482,F$1,0)</f>
        <v>N/A</v>
      </c>
      <c r="G25" t="str">
        <f>VLOOKUP($A25,'Plan de acci�n consolidado 2025'!$C$3:$X$482,G$1,0)</f>
        <v>N/A</v>
      </c>
      <c r="H25" t="str">
        <f>VLOOKUP($A25,'Plan de acci�n consolidado 2025'!$C$3:$X$482,H$1,0)</f>
        <v>N/A</v>
      </c>
      <c r="I25" t="str">
        <f>VLOOKUP($A25,'Plan de acci�n consolidado 2025'!$C$3:$X$482,I$1,0)</f>
        <v>N/A</v>
      </c>
      <c r="J25" t="str">
        <f>VLOOKUP($A25,'Plan de acci�n consolidado 2025'!$C$3:$X$482,J$1,0)</f>
        <v>N/A</v>
      </c>
      <c r="K25" t="str">
        <f>VLOOKUP($A25,'Plan de acci�n consolidado 2025'!$C$3:$X$482,K$1,0)</f>
        <v>N/A</v>
      </c>
      <c r="L25" t="str">
        <f>VLOOKUP($A25,'Plan de acci�n consolidado 2025'!$C$3:$X$482,L$1,0)</f>
        <v>N/A</v>
      </c>
      <c r="M25" t="str">
        <f>VLOOKUP($A25,'Plan de acci�n consolidado 2025'!$C$3:$X$482,M$1,0)</f>
        <v>N/A</v>
      </c>
      <c r="N25" t="str">
        <f>VLOOKUP($A25,'Plan de acci�n consolidado 2025'!$C$3:$X$482,N$1,0)</f>
        <v>N/A</v>
      </c>
      <c r="O25" t="str">
        <f>VLOOKUP($A25,'Plan de acci�n consolidado 2025'!$C$3:$X$482,O$1,0)</f>
        <v>Elaborar el documento del Plan Estratégico de Talento Humano (Documento del plan/único entregable)</v>
      </c>
      <c r="P25">
        <f>VLOOKUP($A25,'Plan de acci�n consolidado 2025'!$C$3:$X$482,P$1,0)</f>
        <v>60</v>
      </c>
      <c r="Q25">
        <f>VLOOKUP($A25,'Plan de acci�n consolidado 2025'!$C$3:$X$482,Q$1,0)</f>
        <v>1</v>
      </c>
      <c r="R25" t="str">
        <f>VLOOKUP($A25,'Plan de acci�n consolidado 2025'!$C$3:$X$482,R$1,0)</f>
        <v>Númerica</v>
      </c>
      <c r="S25" t="str">
        <f>VLOOKUP($A25,'Plan de acci�n consolidado 2025'!$C$3:$X$482,S$1,0)</f>
        <v># de planes estratégicos elaborados / 1 planes estratégico a elaborar</v>
      </c>
      <c r="T25" s="161">
        <f>VLOOKUP($A25,'Plan de acci�n consolidado 2025'!$C$3:$X$482,T$1,0)</f>
        <v>45677</v>
      </c>
      <c r="U25" s="161">
        <f>VLOOKUP($A25,'Plan de acci�n consolidado 2025'!$C$3:$X$482,U$1,0)</f>
        <v>45688</v>
      </c>
      <c r="V25" t="str">
        <f>VLOOKUP($A25,'Plan de acci�n consolidado 2025'!$C$3:$X$482,V$1,0)</f>
        <v>117-GRUPO DE TRABAJO DE DESARROLLO DE TALENTO HUMANO</v>
      </c>
      <c r="W25">
        <f>VLOOKUP($A25,'Plan de acci�n consolidado 2025'!$C$3:$BB$482,W$1,0)</f>
        <v>10.199999999999999</v>
      </c>
      <c r="X25">
        <f>VLOOKUP($A25,'Plan de acci�n consolidado 2025'!$C$3:$BB$482,X$1,0)</f>
        <v>100</v>
      </c>
      <c r="Y25" t="str">
        <f>VLOOKUP($A25,'Plan de acci�n consolidado 2025'!$C$3:$BB$482,Y$1,0)</f>
        <v>Se elaboró el documento del Plan Estratégico de Talento Humano para la vigencia 2025.</v>
      </c>
      <c r="Z25" s="161">
        <f>VLOOKUP($A25,'Plan de acci�n consolidado 2025'!$C$3:$BB$482,Z$1,0)</f>
        <v>45688</v>
      </c>
      <c r="AA25">
        <f>VLOOKUP($A25,'Plan de acci�n consolidado 2025'!$C$3:$BB$482,AA$1,0)</f>
        <v>100</v>
      </c>
      <c r="AB25" t="str">
        <f>VLOOKUP($A25,'Plan de acci�n consolidado 2025'!$C$3:$BB$482,AB$1,0)</f>
        <v xml:space="preserve">Se avala el cumplimiento de la presente actividad mediante el documento denominado Plan estratégico de talento humano </v>
      </c>
      <c r="AC25" s="161">
        <f>VLOOKUP($A25,'Plan de acci�n consolidado 2025'!$C$3:$BB$482,AC$1,0)</f>
        <v>45688</v>
      </c>
      <c r="AD25">
        <f>VLOOKUP($A25,'Plan de acci�n consolidado 2025'!$C$3:$BB$482,AD$1,0)</f>
        <v>100</v>
      </c>
      <c r="AE25">
        <f>VLOOKUP($A25,'Plan de acci�n consolidado 2025'!$C$3:$BB$482,AE$1,0)</f>
        <v>10.199999999999999</v>
      </c>
    </row>
    <row r="26" spans="1:31" x14ac:dyDescent="0.25">
      <c r="A26" s="30" t="s">
        <v>544</v>
      </c>
      <c r="B26" t="str">
        <f>VLOOKUP($A26,'Plan de acci�n consolidado 2025'!$C$3:$X$482,B$1,0)</f>
        <v>117-GRUPO DE TRABAJO DE DESARROLLO DE TALENTO HUMANO</v>
      </c>
      <c r="C26">
        <f>VLOOKUP($A26,'Plan de acci�n consolidado 2025'!$C$3:$X$482,C$1,0)</f>
        <v>0</v>
      </c>
      <c r="D26" t="str">
        <f>VLOOKUP($A26,'Plan de acci�n consolidado 2025'!$C$3:$X$482,D$1,0)</f>
        <v>Actividad propia</v>
      </c>
      <c r="E26" t="str">
        <f>VLOOKUP($A26,'Plan de acci�n consolidado 2025'!$C$3:$X$482,E$1,0)</f>
        <v>117.2.2</v>
      </c>
      <c r="F26" t="str">
        <f>VLOOKUP($A26,'Plan de acci�n consolidado 2025'!$C$3:$X$482,F$1,0)</f>
        <v>N/A</v>
      </c>
      <c r="G26" t="str">
        <f>VLOOKUP($A26,'Plan de acci�n consolidado 2025'!$C$3:$X$482,G$1,0)</f>
        <v>N/A</v>
      </c>
      <c r="H26" t="str">
        <f>VLOOKUP($A26,'Plan de acci�n consolidado 2025'!$C$3:$X$482,H$1,0)</f>
        <v>N/A</v>
      </c>
      <c r="I26" t="str">
        <f>VLOOKUP($A26,'Plan de acci�n consolidado 2025'!$C$3:$X$482,I$1,0)</f>
        <v>N/A</v>
      </c>
      <c r="J26" t="str">
        <f>VLOOKUP($A26,'Plan de acci�n consolidado 2025'!$C$3:$X$482,J$1,0)</f>
        <v>N/A</v>
      </c>
      <c r="K26" t="str">
        <f>VLOOKUP($A26,'Plan de acci�n consolidado 2025'!$C$3:$X$482,K$1,0)</f>
        <v>N/A</v>
      </c>
      <c r="L26" t="str">
        <f>VLOOKUP($A26,'Plan de acci�n consolidado 2025'!$C$3:$X$482,L$1,0)</f>
        <v>N/A</v>
      </c>
      <c r="M26" t="str">
        <f>VLOOKUP($A26,'Plan de acci�n consolidado 2025'!$C$3:$X$482,M$1,0)</f>
        <v>N/A</v>
      </c>
      <c r="N26" t="str">
        <f>VLOOKUP($A26,'Plan de acci�n consolidado 2025'!$C$3:$X$482,N$1,0)</f>
        <v>N/A</v>
      </c>
      <c r="O26" t="str">
        <f>VLOOKUP($A26,'Plan de acci�n consolidado 2025'!$C$3:$X$482,O$1,0)</f>
        <v>Publicar el Plan Estratégico de Talento Humano  (Captura de pantalla de la publicación en página web de la SIC e Intrasic)</v>
      </c>
      <c r="P26">
        <f>VLOOKUP($A26,'Plan de acci�n consolidado 2025'!$C$3:$X$482,P$1,0)</f>
        <v>40</v>
      </c>
      <c r="Q26">
        <f>VLOOKUP($A26,'Plan de acci�n consolidado 2025'!$C$3:$X$482,Q$1,0)</f>
        <v>1</v>
      </c>
      <c r="R26" t="str">
        <f>VLOOKUP($A26,'Plan de acci�n consolidado 2025'!$C$3:$X$482,R$1,0)</f>
        <v>Númerica</v>
      </c>
      <c r="S26" t="str">
        <f>VLOOKUP($A26,'Plan de acci�n consolidado 2025'!$C$3:$X$482,S$1,0)</f>
        <v># de planes estratégicos publicados / 1 Planes estratégicos a publicar</v>
      </c>
      <c r="T26" s="161">
        <f>VLOOKUP($A26,'Plan de acci�n consolidado 2025'!$C$3:$X$482,T$1,0)</f>
        <v>45691</v>
      </c>
      <c r="U26" s="161">
        <f>VLOOKUP($A26,'Plan de acci�n consolidado 2025'!$C$3:$X$482,U$1,0)</f>
        <v>45716</v>
      </c>
      <c r="V26" t="str">
        <f>VLOOKUP($A26,'Plan de acci�n consolidado 2025'!$C$3:$X$482,V$1,0)</f>
        <v>117-GRUPO DE TRABAJO DE DESARROLLO DE TALENTO HUMANO</v>
      </c>
      <c r="W26">
        <f>VLOOKUP($A26,'Plan de acci�n consolidado 2025'!$C$3:$BB$482,W$1,0)</f>
        <v>6.8</v>
      </c>
      <c r="X26">
        <f>VLOOKUP($A26,'Plan de acci�n consolidado 2025'!$C$3:$BB$482,X$1,0)</f>
        <v>100</v>
      </c>
      <c r="Y26" t="str">
        <f>VLOOKUP($A26,'Plan de acci�n consolidado 2025'!$C$3:$BB$482,Y$1,0)</f>
        <v>Se realizó la publicación del Plan Estratégico de Talento Humano tanto en la página web de la entidad como en la Intrasic.</v>
      </c>
      <c r="Z26" s="161">
        <f>VLOOKUP($A26,'Plan de acci�n consolidado 2025'!$C$3:$BB$482,Z$1,0)</f>
        <v>45716</v>
      </c>
      <c r="AA26">
        <f>VLOOKUP($A26,'Plan de acci�n consolidado 2025'!$C$3:$BB$482,AA$1,0)</f>
        <v>100</v>
      </c>
      <c r="AB26" t="str">
        <f>VLOOKUP($A26,'Plan de acci�n consolidado 2025'!$C$3:$BB$482,AB$1,0)</f>
        <v xml:space="preserve">Se avala el cumplimiento de la presente actividad mediante la publicación del plan estratégico de talento humano </v>
      </c>
      <c r="AC26" s="161">
        <f>VLOOKUP($A26,'Plan de acci�n consolidado 2025'!$C$3:$BB$482,AC$1,0)</f>
        <v>45716</v>
      </c>
      <c r="AD26">
        <f>VLOOKUP($A26,'Plan de acci�n consolidado 2025'!$C$3:$BB$482,AD$1,0)</f>
        <v>100</v>
      </c>
      <c r="AE26">
        <f>VLOOKUP($A26,'Plan de acci�n consolidado 2025'!$C$3:$BB$482,AE$1,0)</f>
        <v>6.8</v>
      </c>
    </row>
    <row r="27" spans="1:31" x14ac:dyDescent="0.25">
      <c r="A27" s="30" t="s">
        <v>546</v>
      </c>
      <c r="B27" t="str">
        <f>VLOOKUP($A27,'Plan de acci�n consolidado 2025'!$C$3:$X$482,B$1,0)</f>
        <v>117-GRUPO DE TRABAJO DE DESARROLLO DE TALENTO HUMANO</v>
      </c>
      <c r="C27">
        <f>VLOOKUP($A27,'Plan de acci�n consolidado 2025'!$C$3:$X$482,C$1,0)</f>
        <v>0</v>
      </c>
      <c r="D27" t="str">
        <f>VLOOKUP($A27,'Plan de acci�n consolidado 2025'!$C$3:$X$482,D$1,0)</f>
        <v>Producto</v>
      </c>
      <c r="E27" t="str">
        <f>VLOOKUP($A27,'Plan de acci�n consolidado 2025'!$C$3:$X$482,E$1,0)</f>
        <v>117.3</v>
      </c>
      <c r="F27" t="str">
        <f>VLOOKUP($A27,'Plan de acci�n consolidado 2025'!$C$3:$X$482,F$1,0)</f>
        <v>Operativo</v>
      </c>
      <c r="G27" t="str">
        <f>VLOOKUP($A27,'Plan de acci�n consolidado 2025'!$C$3:$X$482,G$1,0)</f>
        <v>Fortalecer el Sistema Integral de Gestión Institucional en el marco del Modelo Integrado de Planeación y gestión para mejorar la prestación del servicio.</v>
      </c>
      <c r="H27" t="str">
        <f>VLOOKUP($A27,'Plan de acci�n consolidado 2025'!$C$3:$X$482,H$1,0)</f>
        <v xml:space="preserve">Cumplimiento de productos del PAI asociados a Fortacer el Sistema Integral de Gestión Institucional para mejorar la prestación del servicio. 
</v>
      </c>
      <c r="I27" t="str">
        <f>VLOOKUP($A27,'Plan de acci�n consolidado 2025'!$C$3:$X$482,I$1,0)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27" t="str">
        <f>VLOOKUP($A27,'Plan de acci�n consolidado 2025'!$C$3:$X$482,J$1,0)</f>
        <v xml:space="preserve">PND - 5-31-5-b- Convergencia regional - Entidades públicas territoriales y nacionales fortalecidas </v>
      </c>
      <c r="K27" t="str">
        <f>VLOOKUP($A27,'Plan de acci�n consolidado 2025'!$C$3:$X$482,K$1,0)</f>
        <v>No</v>
      </c>
      <c r="L27" t="str">
        <f>VLOOKUP($A27,'Plan de acci�n consolidado 2025'!$C$3:$X$482,L$1,0)</f>
        <v>N/A</v>
      </c>
      <c r="M27" t="str">
        <f>VLOOKUP($A27,'Plan de acci�n consolidado 2025'!$C$3:$X$482,M$1,0)</f>
        <v>Política de Gestión Estratégica del Talento Humano _DIMENSIÓN Talento humano</v>
      </c>
      <c r="N27" t="str">
        <f>VLOOKUP($A27,'Plan de acci�n consolidado 2025'!$C$3:$X$482,N$1,0)</f>
        <v>N/A</v>
      </c>
      <c r="O27" t="str">
        <f>VLOOKUP($A27,'Plan de acci�n consolidado 2025'!$C$3:$X$482,O$1,0)</f>
        <v>Objetivo de mejora Empresas Familiarmente responsables efr, cumplidos (Informe consolidado de cumplimiento de objetivos de mejora, único entregable)</v>
      </c>
      <c r="P27">
        <f>VLOOKUP($A27,'Plan de acci�n consolidado 2025'!$C$3:$X$482,P$1,0)</f>
        <v>17</v>
      </c>
      <c r="Q27">
        <f>VLOOKUP($A27,'Plan de acci�n consolidado 2025'!$C$3:$X$482,Q$1,0)</f>
        <v>1</v>
      </c>
      <c r="R27" t="str">
        <f>VLOOKUP($A27,'Plan de acci�n consolidado 2025'!$C$3:$X$482,R$1,0)</f>
        <v>Númerica</v>
      </c>
      <c r="S27" t="str">
        <f>VLOOKUP($A27,'Plan de acci�n consolidado 2025'!$C$3:$X$482,S$1,0)</f>
        <v># de Objetivos de mejora efr cumplidos / 1 objetivos de mejora a cumplir</v>
      </c>
      <c r="T27" s="161">
        <f>VLOOKUP($A27,'Plan de acci�n consolidado 2025'!$C$3:$X$482,T$1,0)</f>
        <v>45677</v>
      </c>
      <c r="U27" s="161">
        <f>VLOOKUP($A27,'Plan de acci�n consolidado 2025'!$C$3:$X$482,U$1,0)</f>
        <v>46013</v>
      </c>
      <c r="V27" t="str">
        <f>VLOOKUP($A27,'Plan de acci�n consolidado 2025'!$C$3:$X$482,V$1,0)</f>
        <v>117-GRUPO DE TRABAJO DE DESARROLLO DE TALENTO HUMANO</v>
      </c>
      <c r="W27">
        <f>VLOOKUP($A27,'Plan de acci�n consolidado 2025'!$C$3:$BB$482,W$1,0)</f>
        <v>17</v>
      </c>
      <c r="X27">
        <f>VLOOKUP($A27,'Plan de acci�n consolidado 2025'!$C$3:$BB$482,X$1,0)</f>
        <v>0</v>
      </c>
      <c r="Y27">
        <f>VLOOKUP($A27,'Plan de acci�n consolidado 2025'!$C$3:$BB$482,Y$1,0)</f>
        <v>0</v>
      </c>
      <c r="Z27" s="161">
        <f>VLOOKUP($A27,'Plan de acci�n consolidado 2025'!$C$3:$BB$482,Z$1,0)</f>
        <v>0</v>
      </c>
      <c r="AA27">
        <f>VLOOKUP($A27,'Plan de acci�n consolidado 2025'!$C$3:$BB$482,AA$1,0)</f>
        <v>0</v>
      </c>
      <c r="AB27">
        <f>VLOOKUP($A27,'Plan de acci�n consolidado 2025'!$C$3:$BB$482,AB$1,0)</f>
        <v>0</v>
      </c>
      <c r="AC27" s="161">
        <f>VLOOKUP($A27,'Plan de acci�n consolidado 2025'!$C$3:$BB$482,AC$1,0)</f>
        <v>0</v>
      </c>
      <c r="AD27">
        <f>VLOOKUP($A27,'Plan de acci�n consolidado 2025'!$C$3:$BB$482,AD$1,0)</f>
        <v>0</v>
      </c>
      <c r="AE27">
        <f>VLOOKUP($A27,'Plan de acci�n consolidado 2025'!$C$3:$BB$482,AE$1,0)</f>
        <v>0</v>
      </c>
    </row>
    <row r="28" spans="1:31" x14ac:dyDescent="0.25">
      <c r="A28" s="30" t="s">
        <v>548</v>
      </c>
      <c r="B28" t="str">
        <f>VLOOKUP($A28,'Plan de acci�n consolidado 2025'!$C$3:$X$482,B$1,0)</f>
        <v>117-GRUPO DE TRABAJO DE DESARROLLO DE TALENTO HUMANO</v>
      </c>
      <c r="C28">
        <f>VLOOKUP($A28,'Plan de acci�n consolidado 2025'!$C$3:$X$482,C$1,0)</f>
        <v>0</v>
      </c>
      <c r="D28" t="str">
        <f>VLOOKUP($A28,'Plan de acci�n consolidado 2025'!$C$3:$X$482,D$1,0)</f>
        <v>Actividad propia</v>
      </c>
      <c r="E28" t="str">
        <f>VLOOKUP($A28,'Plan de acci�n consolidado 2025'!$C$3:$X$482,E$1,0)</f>
        <v>117.3.1</v>
      </c>
      <c r="F28" t="str">
        <f>VLOOKUP($A28,'Plan de acci�n consolidado 2025'!$C$3:$X$482,F$1,0)</f>
        <v>N/A</v>
      </c>
      <c r="G28" t="str">
        <f>VLOOKUP($A28,'Plan de acci�n consolidado 2025'!$C$3:$X$482,G$1,0)</f>
        <v>N/A</v>
      </c>
      <c r="H28" t="str">
        <f>VLOOKUP($A28,'Plan de acci�n consolidado 2025'!$C$3:$X$482,H$1,0)</f>
        <v>N/A</v>
      </c>
      <c r="I28" t="str">
        <f>VLOOKUP($A28,'Plan de acci�n consolidado 2025'!$C$3:$X$482,I$1,0)</f>
        <v>N/A</v>
      </c>
      <c r="J28" t="str">
        <f>VLOOKUP($A28,'Plan de acci�n consolidado 2025'!$C$3:$X$482,J$1,0)</f>
        <v>N/A</v>
      </c>
      <c r="K28" t="str">
        <f>VLOOKUP($A28,'Plan de acci�n consolidado 2025'!$C$3:$X$482,K$1,0)</f>
        <v>N/A</v>
      </c>
      <c r="L28" t="str">
        <f>VLOOKUP($A28,'Plan de acci�n consolidado 2025'!$C$3:$X$482,L$1,0)</f>
        <v>N/A</v>
      </c>
      <c r="M28" t="str">
        <f>VLOOKUP($A28,'Plan de acci�n consolidado 2025'!$C$3:$X$482,M$1,0)</f>
        <v>N/A</v>
      </c>
      <c r="N28" t="str">
        <f>VLOOKUP($A28,'Plan de acci�n consolidado 2025'!$C$3:$X$482,N$1,0)</f>
        <v>N/A</v>
      </c>
      <c r="O28" t="str">
        <f>VLOOKUP($A28,'Plan de acci�n consolidado 2025'!$C$3:$X$482,O$1,0)</f>
        <v>Establecer plan de trabajo con acciones, fechas y responsables, para el cumplimiento de los objetivos de mejora efr   (Plan de trabajo / único entregable)</v>
      </c>
      <c r="P28">
        <f>VLOOKUP($A28,'Plan de acci�n consolidado 2025'!$C$3:$X$482,P$1,0)</f>
        <v>80</v>
      </c>
      <c r="Q28">
        <f>VLOOKUP($A28,'Plan de acci�n consolidado 2025'!$C$3:$X$482,Q$1,0)</f>
        <v>1</v>
      </c>
      <c r="R28" t="str">
        <f>VLOOKUP($A28,'Plan de acci�n consolidado 2025'!$C$3:$X$482,R$1,0)</f>
        <v>Númerica</v>
      </c>
      <c r="S28" t="str">
        <f>VLOOKUP($A28,'Plan de acci�n consolidado 2025'!$C$3:$X$482,S$1,0)</f>
        <v># de Objetivos de mejora efr cumplidos / 1 objetivos de mejora a cumplir</v>
      </c>
      <c r="T28" s="161">
        <f>VLOOKUP($A28,'Plan de acci�n consolidado 2025'!$C$3:$X$482,T$1,0)</f>
        <v>45677</v>
      </c>
      <c r="U28" s="161">
        <f>VLOOKUP($A28,'Plan de acci�n consolidado 2025'!$C$3:$X$482,U$1,0)</f>
        <v>45688</v>
      </c>
      <c r="V28" t="str">
        <f>VLOOKUP($A28,'Plan de acci�n consolidado 2025'!$C$3:$X$482,V$1,0)</f>
        <v>117-GRUPO DE TRABAJO DE DESARROLLO DE TALENTO HUMANO</v>
      </c>
      <c r="W28">
        <f>VLOOKUP($A28,'Plan de acci�n consolidado 2025'!$C$3:$BB$482,W$1,0)</f>
        <v>13.6</v>
      </c>
      <c r="X28">
        <f>VLOOKUP($A28,'Plan de acci�n consolidado 2025'!$C$3:$BB$482,X$1,0)</f>
        <v>100</v>
      </c>
      <c r="Y28" t="str">
        <f>VLOOKUP($A28,'Plan de acci�n consolidado 2025'!$C$3:$BB$482,Y$1,0)</f>
        <v>Se estableció el plan de trabajo con acciones, fechas y responsables, para el cumplimiento de los objetivos de mejora efr.</v>
      </c>
      <c r="Z28" s="161">
        <f>VLOOKUP($A28,'Plan de acci�n consolidado 2025'!$C$3:$BB$482,Z$1,0)</f>
        <v>45687</v>
      </c>
      <c r="AA28">
        <f>VLOOKUP($A28,'Plan de acci�n consolidado 2025'!$C$3:$BB$482,AA$1,0)</f>
        <v>100</v>
      </c>
      <c r="AB28" t="str">
        <f>VLOOKUP($A28,'Plan de acci�n consolidado 2025'!$C$3:$BB$482,AB$1,0)</f>
        <v xml:space="preserve">Se avala el cumplimiento de la presente actividad mediante el plan de trabajo EFR </v>
      </c>
      <c r="AC28" s="161">
        <f>VLOOKUP($A28,'Plan de acci�n consolidado 2025'!$C$3:$BB$482,AC$1,0)</f>
        <v>45687</v>
      </c>
      <c r="AD28">
        <f>VLOOKUP($A28,'Plan de acci�n consolidado 2025'!$C$3:$BB$482,AD$1,0)</f>
        <v>100</v>
      </c>
      <c r="AE28">
        <f>VLOOKUP($A28,'Plan de acci�n consolidado 2025'!$C$3:$BB$482,AE$1,0)</f>
        <v>13.6</v>
      </c>
    </row>
    <row r="29" spans="1:31" x14ac:dyDescent="0.25">
      <c r="A29" s="30" t="s">
        <v>549</v>
      </c>
      <c r="B29" t="str">
        <f>VLOOKUP($A29,'Plan de acci�n consolidado 2025'!$C$3:$X$482,B$1,0)</f>
        <v>117-GRUPO DE TRABAJO DE DESARROLLO DE TALENTO HUMANO</v>
      </c>
      <c r="C29">
        <f>VLOOKUP($A29,'Plan de acci�n consolidado 2025'!$C$3:$X$482,C$1,0)</f>
        <v>0</v>
      </c>
      <c r="D29" t="str">
        <f>VLOOKUP($A29,'Plan de acci�n consolidado 2025'!$C$3:$X$482,D$1,0)</f>
        <v>Actividad propia</v>
      </c>
      <c r="E29" t="str">
        <f>VLOOKUP($A29,'Plan de acci�n consolidado 2025'!$C$3:$X$482,E$1,0)</f>
        <v>117.3.2</v>
      </c>
      <c r="F29" t="str">
        <f>VLOOKUP($A29,'Plan de acci�n consolidado 2025'!$C$3:$X$482,F$1,0)</f>
        <v>N/A</v>
      </c>
      <c r="G29" t="str">
        <f>VLOOKUP($A29,'Plan de acci�n consolidado 2025'!$C$3:$X$482,G$1,0)</f>
        <v>N/A</v>
      </c>
      <c r="H29" t="str">
        <f>VLOOKUP($A29,'Plan de acci�n consolidado 2025'!$C$3:$X$482,H$1,0)</f>
        <v>N/A</v>
      </c>
      <c r="I29" t="str">
        <f>VLOOKUP($A29,'Plan de acci�n consolidado 2025'!$C$3:$X$482,I$1,0)</f>
        <v>N/A</v>
      </c>
      <c r="J29" t="str">
        <f>VLOOKUP($A29,'Plan de acci�n consolidado 2025'!$C$3:$X$482,J$1,0)</f>
        <v>N/A</v>
      </c>
      <c r="K29" t="str">
        <f>VLOOKUP($A29,'Plan de acci�n consolidado 2025'!$C$3:$X$482,K$1,0)</f>
        <v>N/A</v>
      </c>
      <c r="L29" t="str">
        <f>VLOOKUP($A29,'Plan de acci�n consolidado 2025'!$C$3:$X$482,L$1,0)</f>
        <v>N/A</v>
      </c>
      <c r="M29" t="str">
        <f>VLOOKUP($A29,'Plan de acci�n consolidado 2025'!$C$3:$X$482,M$1,0)</f>
        <v>N/A</v>
      </c>
      <c r="N29" t="str">
        <f>VLOOKUP($A29,'Plan de acci�n consolidado 2025'!$C$3:$X$482,N$1,0)</f>
        <v>N/A</v>
      </c>
      <c r="O29" t="str">
        <f>VLOOKUP($A29,'Plan de acci�n consolidado 2025'!$C$3:$X$482,O$1,0)</f>
        <v>Ejecutar el plan de trabajo para el cumplimiento de los objetivos de mejora efr  (Informes trimestrales (4) de seguimiento y soportes documentales de cumplimiento)</v>
      </c>
      <c r="P29">
        <f>VLOOKUP($A29,'Plan de acci�n consolidado 2025'!$C$3:$X$482,P$1,0)</f>
        <v>20</v>
      </c>
      <c r="Q29">
        <f>VLOOKUP($A29,'Plan de acci�n consolidado 2025'!$C$3:$X$482,Q$1,0)</f>
        <v>100</v>
      </c>
      <c r="R29" t="str">
        <f>VLOOKUP($A29,'Plan de acci�n consolidado 2025'!$C$3:$X$482,R$1,0)</f>
        <v>Porcentual</v>
      </c>
      <c r="S29" t="str">
        <f>VLOOKUP($A29,'Plan de acci�n consolidado 2025'!$C$3:$X$482,S$1,0)</f>
        <v>% de Plan ejecutado / 100% de Plan a ejecutar</v>
      </c>
      <c r="T29" s="161">
        <f>VLOOKUP($A29,'Plan de acci�n consolidado 2025'!$C$3:$X$482,T$1,0)</f>
        <v>45691</v>
      </c>
      <c r="U29" s="161">
        <f>VLOOKUP($A29,'Plan de acci�n consolidado 2025'!$C$3:$X$482,U$1,0)</f>
        <v>46013</v>
      </c>
      <c r="V29" t="str">
        <f>VLOOKUP($A29,'Plan de acci�n consolidado 2025'!$C$3:$X$482,V$1,0)</f>
        <v>117-GRUPO DE TRABAJO DE DESARROLLO DE TALENTO HUMANO</v>
      </c>
      <c r="W29">
        <f>VLOOKUP($A29,'Plan de acci�n consolidado 2025'!$C$3:$BB$482,W$1,0)</f>
        <v>3.4</v>
      </c>
      <c r="X29">
        <f>VLOOKUP($A29,'Plan de acci�n consolidado 2025'!$C$3:$BB$482,X$1,0)</f>
        <v>73</v>
      </c>
      <c r="Y29" t="str">
        <f>VLOOKUP($A29,'Plan de acci�n consolidado 2025'!$C$3:$BB$482,Y$1,0)</f>
        <v>Durante el mes de octubre se realizaron las siguientes actividades de los objetivos de mejora efr: 1. Desarrollar campaña de comunicación del Modelo de Gestión efr y las medidas efr, a través de diferentes medios 2. Realizar propuesta inicial de marca empleadora para la entidad a partir de las fortalezas existentes en la organización</v>
      </c>
      <c r="Z29" s="161">
        <f>VLOOKUP($A29,'Plan de acci�n consolidado 2025'!$C$3:$BB$482,Z$1,0)</f>
        <v>0</v>
      </c>
      <c r="AA29">
        <f>VLOOKUP($A29,'Plan de acci�n consolidado 2025'!$C$3:$BB$482,AA$1,0)</f>
        <v>73</v>
      </c>
      <c r="AB29" t="str">
        <f>VLOOKUP($A29,'Plan de acci�n consolidado 2025'!$C$3:$BB$482,AB$1,0)</f>
        <v xml:space="preserve">Se avala el avance dado a la presente actividad en la cual se ejecutaron las actividades de campaña de comunicación del modelo de gestión efr y propuesta inicial de marca empleadora. </v>
      </c>
      <c r="AC29" s="161">
        <f>VLOOKUP($A29,'Plan de acci�n consolidado 2025'!$C$3:$BB$482,AC$1,0)</f>
        <v>0</v>
      </c>
      <c r="AD29">
        <f>VLOOKUP($A29,'Plan de acci�n consolidado 2025'!$C$3:$BB$482,AD$1,0)</f>
        <v>0</v>
      </c>
      <c r="AE29">
        <f>VLOOKUP($A29,'Plan de acci�n consolidado 2025'!$C$3:$BB$482,AE$1,0)</f>
        <v>2.4819999999999998</v>
      </c>
    </row>
    <row r="30" spans="1:31" x14ac:dyDescent="0.25">
      <c r="A30" s="30" t="s">
        <v>551</v>
      </c>
      <c r="B30" t="str">
        <f>VLOOKUP($A30,'Plan de acci�n consolidado 2025'!$C$3:$X$482,B$1,0)</f>
        <v>117-GRUPO DE TRABAJO DE DESARROLLO DE TALENTO HUMANO</v>
      </c>
      <c r="C30">
        <f>VLOOKUP($A30,'Plan de acci�n consolidado 2025'!$C$3:$X$482,C$1,0)</f>
        <v>0</v>
      </c>
      <c r="D30" t="str">
        <f>VLOOKUP($A30,'Plan de acci�n consolidado 2025'!$C$3:$X$482,D$1,0)</f>
        <v>Producto</v>
      </c>
      <c r="E30" t="str">
        <f>VLOOKUP($A30,'Plan de acci�n consolidado 2025'!$C$3:$X$482,E$1,0)</f>
        <v>117.4</v>
      </c>
      <c r="F30" t="str">
        <f>VLOOKUP($A30,'Plan de acci�n consolidado 2025'!$C$3:$X$482,F$1,0)</f>
        <v>Operativo</v>
      </c>
      <c r="G30" t="str">
        <f>VLOOKUP($A30,'Plan de acci�n consolidado 2025'!$C$3:$X$482,G$1,0)</f>
        <v>Fortalecer el Sistema Integral de Gestión Institucional en el marco del Modelo Integrado de Planeación y gestión para mejorar la prestación del servicio.</v>
      </c>
      <c r="H30" t="str">
        <f>VLOOKUP($A30,'Plan de acci�n consolidado 2025'!$C$3:$X$482,H$1,0)</f>
        <v xml:space="preserve">Cumplimiento de productos del PAI asociados a Fortacer el Sistema Integral de Gestión Institucional para mejorar la prestación del servicio. 
</v>
      </c>
      <c r="I30" t="str">
        <f>VLOOKUP($A30,'Plan de acci�n consolidado 2025'!$C$3:$X$482,I$1,0)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0" t="str">
        <f>VLOOKUP($A30,'Plan de acci�n consolidado 2025'!$C$3:$X$482,J$1,0)</f>
        <v xml:space="preserve">PND - 5-31-5-b- Convergencia regional - Entidades públicas territoriales y nacionales fortalecidas </v>
      </c>
      <c r="K30" t="str">
        <f>VLOOKUP($A30,'Plan de acci�n consolidado 2025'!$C$3:$X$482,K$1,0)</f>
        <v>No</v>
      </c>
      <c r="L30" t="str">
        <f>VLOOKUP($A30,'Plan de acci�n consolidado 2025'!$C$3:$X$482,L$1,0)</f>
        <v>FUNCIONAMIENTO</v>
      </c>
      <c r="M30" t="str">
        <f>VLOOKUP($A30,'Plan de acci�n consolidado 2025'!$C$3:$X$482,M$1,0)</f>
        <v>Política de Gestión Estratégica del Talento Humano _DIMENSIÓN Talento humano</v>
      </c>
      <c r="N30" t="str">
        <f>VLOOKUP($A30,'Plan de acci�n consolidado 2025'!$C$3:$X$482,N$1,0)</f>
        <v>DECRETO 612</v>
      </c>
      <c r="O30" t="str">
        <f>VLOOKUP($A30,'Plan de acci�n consolidado 2025'!$C$3:$X$482,O$1,0)</f>
        <v>Plan de Bienestar Social y Estímulos, elaborado y ejecutado (Informe semestral de la ejecución del plan / único entregable)</v>
      </c>
      <c r="P30">
        <f>VLOOKUP($A30,'Plan de acci�n consolidado 2025'!$C$3:$X$482,P$1,0)</f>
        <v>17</v>
      </c>
      <c r="Q30">
        <f>VLOOKUP($A30,'Plan de acci�n consolidado 2025'!$C$3:$X$482,Q$1,0)</f>
        <v>100</v>
      </c>
      <c r="R30" t="str">
        <f>VLOOKUP($A30,'Plan de acci�n consolidado 2025'!$C$3:$X$482,R$1,0)</f>
        <v>Porcentual</v>
      </c>
      <c r="S30" t="str">
        <f>VLOOKUP($A30,'Plan de acci�n consolidado 2025'!$C$3:$X$482,S$1,0)</f>
        <v>% de Plan de bienestar elaborado y ejecutado / 100% de plan de bienestar social y estímulos a elaborar y ejecutar</v>
      </c>
      <c r="T30" s="161">
        <f>VLOOKUP($A30,'Plan de acci�n consolidado 2025'!$C$3:$X$482,T$1,0)</f>
        <v>45670</v>
      </c>
      <c r="U30" s="161">
        <f>VLOOKUP($A30,'Plan de acci�n consolidado 2025'!$C$3:$X$482,U$1,0)</f>
        <v>46013</v>
      </c>
      <c r="V30" t="str">
        <f>VLOOKUP($A30,'Plan de acci�n consolidado 2025'!$C$3:$X$482,V$1,0)</f>
        <v>117-GRUPO DE TRABAJO DE DESARROLLO DE TALENTO HUMANO</v>
      </c>
      <c r="W30">
        <f>VLOOKUP($A30,'Plan de acci�n consolidado 2025'!$C$3:$BB$482,W$1,0)</f>
        <v>17</v>
      </c>
      <c r="X30">
        <f>VLOOKUP($A30,'Plan de acci�n consolidado 2025'!$C$3:$BB$482,X$1,0)</f>
        <v>41.1</v>
      </c>
      <c r="Y30" t="str">
        <f>VLOOKUP($A30,'Plan de acci�n consolidado 2025'!$C$3:$BB$482,Y$1,0)</f>
        <v>Se elaboró el primer informe semestral de Plan de Bienestar Social y Estímulos, se ajusta porcentaje de acuerdo a las indicaciones de la OAP</v>
      </c>
      <c r="Z30" s="161">
        <f>VLOOKUP($A30,'Plan de acci�n consolidado 2025'!$C$3:$BB$482,Z$1,0)</f>
        <v>0</v>
      </c>
      <c r="AA30">
        <f>VLOOKUP($A30,'Plan de acci�n consolidado 2025'!$C$3:$BB$482,AA$1,0)</f>
        <v>41.1</v>
      </c>
      <c r="AB30" t="str">
        <f>VLOOKUP($A30,'Plan de acci�n consolidado 2025'!$C$3:$BB$482,AB$1,0)</f>
        <v>Se avala el avance dado al presente producto, el plan de trabajo se viene ejecutando de acuerdo a la programación las evidencias de la ejecución del plan se encuentra cargadas en el actividad 117.4.2. Se recomienda para los próximos seguimientos adjuntar el plan de trabajo y los soportes en esta sección.</v>
      </c>
      <c r="AC30" s="161">
        <f>VLOOKUP($A30,'Plan de acci�n consolidado 2025'!$C$3:$BB$482,AC$1,0)</f>
        <v>0</v>
      </c>
      <c r="AD30">
        <f>VLOOKUP($A30,'Plan de acci�n consolidado 2025'!$C$3:$BB$482,AD$1,0)</f>
        <v>0</v>
      </c>
      <c r="AE30">
        <f>VLOOKUP($A30,'Plan de acci�n consolidado 2025'!$C$3:$BB$482,AE$1,0)</f>
        <v>6.9870000000000001</v>
      </c>
    </row>
    <row r="31" spans="1:31" x14ac:dyDescent="0.25">
      <c r="A31" s="30" t="s">
        <v>553</v>
      </c>
      <c r="B31" t="str">
        <f>VLOOKUP($A31,'Plan de acci�n consolidado 2025'!$C$3:$X$482,B$1,0)</f>
        <v>117-GRUPO DE TRABAJO DE DESARROLLO DE TALENTO HUMANO</v>
      </c>
      <c r="C31">
        <f>VLOOKUP($A31,'Plan de acci�n consolidado 2025'!$C$3:$X$482,C$1,0)</f>
        <v>0</v>
      </c>
      <c r="D31" t="str">
        <f>VLOOKUP($A31,'Plan de acci�n consolidado 2025'!$C$3:$X$482,D$1,0)</f>
        <v>Actividad propia</v>
      </c>
      <c r="E31" t="str">
        <f>VLOOKUP($A31,'Plan de acci�n consolidado 2025'!$C$3:$X$482,E$1,0)</f>
        <v>117.4.1</v>
      </c>
      <c r="F31" t="str">
        <f>VLOOKUP($A31,'Plan de acci�n consolidado 2025'!$C$3:$X$482,F$1,0)</f>
        <v>N/A</v>
      </c>
      <c r="G31" t="str">
        <f>VLOOKUP($A31,'Plan de acci�n consolidado 2025'!$C$3:$X$482,G$1,0)</f>
        <v>N/A</v>
      </c>
      <c r="H31" t="str">
        <f>VLOOKUP($A31,'Plan de acci�n consolidado 2025'!$C$3:$X$482,H$1,0)</f>
        <v>N/A</v>
      </c>
      <c r="I31" t="str">
        <f>VLOOKUP($A31,'Plan de acci�n consolidado 2025'!$C$3:$X$482,I$1,0)</f>
        <v>N/A</v>
      </c>
      <c r="J31" t="str">
        <f>VLOOKUP($A31,'Plan de acci�n consolidado 2025'!$C$3:$X$482,J$1,0)</f>
        <v>N/A</v>
      </c>
      <c r="K31" t="str">
        <f>VLOOKUP($A31,'Plan de acci�n consolidado 2025'!$C$3:$X$482,K$1,0)</f>
        <v>N/A</v>
      </c>
      <c r="L31" t="str">
        <f>VLOOKUP($A31,'Plan de acci�n consolidado 2025'!$C$3:$X$482,L$1,0)</f>
        <v>N/A</v>
      </c>
      <c r="M31" t="str">
        <f>VLOOKUP($A31,'Plan de acci�n consolidado 2025'!$C$3:$X$482,M$1,0)</f>
        <v>N/A</v>
      </c>
      <c r="N31" t="str">
        <f>VLOOKUP($A31,'Plan de acci�n consolidado 2025'!$C$3:$X$482,N$1,0)</f>
        <v>N/A</v>
      </c>
      <c r="O31" t="str">
        <f>VLOOKUP($A31,'Plan de acci�n consolidado 2025'!$C$3:$X$482,O$1,0)</f>
        <v>Elaborar y presentar para aprobación del Comité Institucional de Gestión y desempeño la propuesta de plan de bienestar social y estímulos (Acta de Comité Institucional de Gestión y Desempeño aprobando el Plan de Bienestar Social y Estímulos-único entregable)</v>
      </c>
      <c r="P31">
        <f>VLOOKUP($A31,'Plan de acci�n consolidado 2025'!$C$3:$X$482,P$1,0)</f>
        <v>15</v>
      </c>
      <c r="Q31">
        <f>VLOOKUP($A31,'Plan de acci�n consolidado 2025'!$C$3:$X$482,Q$1,0)</f>
        <v>1</v>
      </c>
      <c r="R31" t="str">
        <f>VLOOKUP($A31,'Plan de acci�n consolidado 2025'!$C$3:$X$482,R$1,0)</f>
        <v>Númerica</v>
      </c>
      <c r="S31" t="str">
        <f>VLOOKUP($A31,'Plan de acci�n consolidado 2025'!$C$3:$X$482,S$1,0)</f>
        <v># de planes de bienestar social y estímulos aprobado / 1 planes de bienestar social y estímulos a aprobar</v>
      </c>
      <c r="T31" s="161">
        <f>VLOOKUP($A31,'Plan de acci�n consolidado 2025'!$C$3:$X$482,T$1,0)</f>
        <v>45670</v>
      </c>
      <c r="U31" s="161">
        <f>VLOOKUP($A31,'Plan de acci�n consolidado 2025'!$C$3:$X$482,U$1,0)</f>
        <v>45688</v>
      </c>
      <c r="V31" t="str">
        <f>VLOOKUP($A31,'Plan de acci�n consolidado 2025'!$C$3:$X$482,V$1,0)</f>
        <v>117-GRUPO DE TRABAJO DE DESARROLLO DE TALENTO HUMANO</v>
      </c>
      <c r="W31">
        <f>VLOOKUP($A31,'Plan de acci�n consolidado 2025'!$C$3:$BB$482,W$1,0)</f>
        <v>2.5499999999999998</v>
      </c>
      <c r="X31">
        <f>VLOOKUP($A31,'Plan de acci�n consolidado 2025'!$C$3:$BB$482,X$1,0)</f>
        <v>100</v>
      </c>
      <c r="Y31" t="str">
        <f>VLOOKUP($A31,'Plan de acci�n consolidado 2025'!$C$3:$BB$482,Y$1,0)</f>
        <v>Se elaboró el plan de bienestar social y estímulos y fue aprobado  por el Comité Institucional de Gestión y Desempeño en reunión celebrada el 29 de enero de 2025.</v>
      </c>
      <c r="Z31" s="161">
        <f>VLOOKUP($A31,'Plan de acci�n consolidado 2025'!$C$3:$BB$482,Z$1,0)</f>
        <v>45688</v>
      </c>
      <c r="AA31">
        <f>VLOOKUP($A31,'Plan de acci�n consolidado 2025'!$C$3:$BB$482,AA$1,0)</f>
        <v>100</v>
      </c>
      <c r="AB31" t="str">
        <f>VLOOKUP($A31,'Plan de acci�n consolidado 2025'!$C$3:$BB$482,AB$1,0)</f>
        <v xml:space="preserve">Se avala el cumplimiento de la presente actividad.  </v>
      </c>
      <c r="AC31" s="161">
        <f>VLOOKUP($A31,'Plan de acci�n consolidado 2025'!$C$3:$BB$482,AC$1,0)</f>
        <v>45688</v>
      </c>
      <c r="AD31">
        <f>VLOOKUP($A31,'Plan de acci�n consolidado 2025'!$C$3:$BB$482,AD$1,0)</f>
        <v>100</v>
      </c>
      <c r="AE31">
        <f>VLOOKUP($A31,'Plan de acci�n consolidado 2025'!$C$3:$BB$482,AE$1,0)</f>
        <v>2.5499999999999998</v>
      </c>
    </row>
    <row r="32" spans="1:31" x14ac:dyDescent="0.25">
      <c r="A32" s="30" t="s">
        <v>555</v>
      </c>
      <c r="B32" t="str">
        <f>VLOOKUP($A32,'Plan de acci�n consolidado 2025'!$C$3:$X$482,B$1,0)</f>
        <v>117-GRUPO DE TRABAJO DE DESARROLLO DE TALENTO HUMANO</v>
      </c>
      <c r="C32">
        <f>VLOOKUP($A32,'Plan de acci�n consolidado 2025'!$C$3:$X$482,C$1,0)</f>
        <v>0</v>
      </c>
      <c r="D32" t="str">
        <f>VLOOKUP($A32,'Plan de acci�n consolidado 2025'!$C$3:$X$482,D$1,0)</f>
        <v>Actividad propia</v>
      </c>
      <c r="E32" t="str">
        <f>VLOOKUP($A32,'Plan de acci�n consolidado 2025'!$C$3:$X$482,E$1,0)</f>
        <v>117.4.2</v>
      </c>
      <c r="F32" t="str">
        <f>VLOOKUP($A32,'Plan de acci�n consolidado 2025'!$C$3:$X$482,F$1,0)</f>
        <v>N/A</v>
      </c>
      <c r="G32" t="str">
        <f>VLOOKUP($A32,'Plan de acci�n consolidado 2025'!$C$3:$X$482,G$1,0)</f>
        <v>N/A</v>
      </c>
      <c r="H32" t="str">
        <f>VLOOKUP($A32,'Plan de acci�n consolidado 2025'!$C$3:$X$482,H$1,0)</f>
        <v>N/A</v>
      </c>
      <c r="I32" t="str">
        <f>VLOOKUP($A32,'Plan de acci�n consolidado 2025'!$C$3:$X$482,I$1,0)</f>
        <v>N/A</v>
      </c>
      <c r="J32" t="str">
        <f>VLOOKUP($A32,'Plan de acci�n consolidado 2025'!$C$3:$X$482,J$1,0)</f>
        <v>N/A</v>
      </c>
      <c r="K32" t="str">
        <f>VLOOKUP($A32,'Plan de acci�n consolidado 2025'!$C$3:$X$482,K$1,0)</f>
        <v>N/A</v>
      </c>
      <c r="L32" t="str">
        <f>VLOOKUP($A32,'Plan de acci�n consolidado 2025'!$C$3:$X$482,L$1,0)</f>
        <v>N/A</v>
      </c>
      <c r="M32" t="str">
        <f>VLOOKUP($A32,'Plan de acci�n consolidado 2025'!$C$3:$X$482,M$1,0)</f>
        <v>N/A</v>
      </c>
      <c r="N32" t="str">
        <f>VLOOKUP($A32,'Plan de acci�n consolidado 2025'!$C$3:$X$482,N$1,0)</f>
        <v>N/A</v>
      </c>
      <c r="O32" t="str">
        <f>VLOOKUP($A32,'Plan de acci�n consolidado 2025'!$C$3:$X$482,O$1,0)</f>
        <v>Realizar la Resolución de adopción del plan de bienestar social y Estímulos  y publicar el plan aprobado en la página web e intrasic (Resolución adoptando el Plan de Bienestar Social y Estímulos y  Soporte de publicación del plan)</v>
      </c>
      <c r="P32">
        <f>VLOOKUP($A32,'Plan de acci�n consolidado 2025'!$C$3:$X$482,P$1,0)</f>
        <v>15</v>
      </c>
      <c r="Q32">
        <f>VLOOKUP($A32,'Plan de acci�n consolidado 2025'!$C$3:$X$482,Q$1,0)</f>
        <v>1</v>
      </c>
      <c r="R32" t="str">
        <f>VLOOKUP($A32,'Plan de acci�n consolidado 2025'!$C$3:$X$482,R$1,0)</f>
        <v>Númerica</v>
      </c>
      <c r="S32" t="str">
        <f>VLOOKUP($A32,'Plan de acci�n consolidado 2025'!$C$3:$X$482,S$1,0)</f>
        <v># de resoluciones adoptando el plan de bienestar social y estímulos realizadas / 1 resoluciones adoptando el plan de bienestar social y estímulos a realizar</v>
      </c>
      <c r="T32" s="161">
        <f>VLOOKUP($A32,'Plan de acci�n consolidado 2025'!$C$3:$X$482,T$1,0)</f>
        <v>45670</v>
      </c>
      <c r="U32" s="161">
        <f>VLOOKUP($A32,'Plan de acci�n consolidado 2025'!$C$3:$X$482,U$1,0)</f>
        <v>45688</v>
      </c>
      <c r="V32" t="str">
        <f>VLOOKUP($A32,'Plan de acci�n consolidado 2025'!$C$3:$X$482,V$1,0)</f>
        <v>117-GRUPO DE TRABAJO DE DESARROLLO DE TALENTO HUMANO</v>
      </c>
      <c r="W32">
        <f>VLOOKUP($A32,'Plan de acci�n consolidado 2025'!$C$3:$BB$482,W$1,0)</f>
        <v>2.5499999999999998</v>
      </c>
      <c r="X32">
        <f>VLOOKUP($A32,'Plan de acci�n consolidado 2025'!$C$3:$BB$482,X$1,0)</f>
        <v>100</v>
      </c>
      <c r="Y32" t="str">
        <f>VLOOKUP($A32,'Plan de acci�n consolidado 2025'!$C$3:$BB$482,Y$1,0)</f>
        <v>Mediante Resolución 2240 de 2025 se adoptó el Plan de Bienestar Social y Estímulos y se publicó el la resolución en la página web e intrasic.</v>
      </c>
      <c r="Z32" s="161">
        <f>VLOOKUP($A32,'Plan de acci�n consolidado 2025'!$C$3:$BB$482,Z$1,0)</f>
        <v>45688</v>
      </c>
      <c r="AA32">
        <f>VLOOKUP($A32,'Plan de acci�n consolidado 2025'!$C$3:$BB$482,AA$1,0)</f>
        <v>100</v>
      </c>
      <c r="AB32" t="str">
        <f>VLOOKUP($A32,'Plan de acci�n consolidado 2025'!$C$3:$BB$482,AB$1,0)</f>
        <v>Se avala el cumplimiento de la presente actividad mediante la resolución del plan de bienestar</v>
      </c>
      <c r="AC32" s="161">
        <f>VLOOKUP($A32,'Plan de acci�n consolidado 2025'!$C$3:$BB$482,AC$1,0)</f>
        <v>45688</v>
      </c>
      <c r="AD32">
        <f>VLOOKUP($A32,'Plan de acci�n consolidado 2025'!$C$3:$BB$482,AD$1,0)</f>
        <v>100</v>
      </c>
      <c r="AE32">
        <f>VLOOKUP($A32,'Plan de acci�n consolidado 2025'!$C$3:$BB$482,AE$1,0)</f>
        <v>2.5499999999999998</v>
      </c>
    </row>
    <row r="33" spans="1:31" x14ac:dyDescent="0.25">
      <c r="A33" s="30" t="s">
        <v>557</v>
      </c>
      <c r="B33" t="str">
        <f>VLOOKUP($A33,'Plan de acci�n consolidado 2025'!$C$3:$X$482,B$1,0)</f>
        <v>117-GRUPO DE TRABAJO DE DESARROLLO DE TALENTO HUMANO</v>
      </c>
      <c r="C33">
        <f>VLOOKUP($A33,'Plan de acci�n consolidado 2025'!$C$3:$X$482,C$1,0)</f>
        <v>0</v>
      </c>
      <c r="D33" t="str">
        <f>VLOOKUP($A33,'Plan de acci�n consolidado 2025'!$C$3:$X$482,D$1,0)</f>
        <v>Actividad propia</v>
      </c>
      <c r="E33" t="str">
        <f>VLOOKUP($A33,'Plan de acci�n consolidado 2025'!$C$3:$X$482,E$1,0)</f>
        <v>117.4.3</v>
      </c>
      <c r="F33" t="str">
        <f>VLOOKUP($A33,'Plan de acci�n consolidado 2025'!$C$3:$X$482,F$1,0)</f>
        <v>N/A</v>
      </c>
      <c r="G33" t="str">
        <f>VLOOKUP($A33,'Plan de acci�n consolidado 2025'!$C$3:$X$482,G$1,0)</f>
        <v>N/A</v>
      </c>
      <c r="H33" t="str">
        <f>VLOOKUP($A33,'Plan de acci�n consolidado 2025'!$C$3:$X$482,H$1,0)</f>
        <v>N/A</v>
      </c>
      <c r="I33" t="str">
        <f>VLOOKUP($A33,'Plan de acci�n consolidado 2025'!$C$3:$X$482,I$1,0)</f>
        <v>N/A</v>
      </c>
      <c r="J33" t="str">
        <f>VLOOKUP($A33,'Plan de acci�n consolidado 2025'!$C$3:$X$482,J$1,0)</f>
        <v>N/A</v>
      </c>
      <c r="K33" t="str">
        <f>VLOOKUP($A33,'Plan de acci�n consolidado 2025'!$C$3:$X$482,K$1,0)</f>
        <v>N/A</v>
      </c>
      <c r="L33" t="str">
        <f>VLOOKUP($A33,'Plan de acci�n consolidado 2025'!$C$3:$X$482,L$1,0)</f>
        <v>N/A</v>
      </c>
      <c r="M33" t="str">
        <f>VLOOKUP($A33,'Plan de acci�n consolidado 2025'!$C$3:$X$482,M$1,0)</f>
        <v>N/A</v>
      </c>
      <c r="N33" t="str">
        <f>VLOOKUP($A33,'Plan de acci�n consolidado 2025'!$C$3:$X$482,N$1,0)</f>
        <v>N/A</v>
      </c>
      <c r="O33" t="str">
        <f>VLOOKUP($A33,'Plan de acci�n consolidado 2025'!$C$3:$X$482,O$1,0)</f>
        <v>Ejecutar el  plan de Bienestar Social y Estímulos (Captura de pantalla de publicación de actividades de bienestar y Estímulos cuando aplique/ Listas de asistencia a actividades de Bienestar social y Estímulos, cuando aplique e informe semestral de las actividades realizadas)</v>
      </c>
      <c r="P33">
        <f>VLOOKUP($A33,'Plan de acci�n consolidado 2025'!$C$3:$X$482,P$1,0)</f>
        <v>70</v>
      </c>
      <c r="Q33">
        <f>VLOOKUP($A33,'Plan de acci�n consolidado 2025'!$C$3:$X$482,Q$1,0)</f>
        <v>100</v>
      </c>
      <c r="R33" t="str">
        <f>VLOOKUP($A33,'Plan de acci�n consolidado 2025'!$C$3:$X$482,R$1,0)</f>
        <v>Porcentual</v>
      </c>
      <c r="S33" t="str">
        <f>VLOOKUP($A33,'Plan de acci�n consolidado 2025'!$C$3:$X$482,S$1,0)</f>
        <v>% de Plan ejecutado / 100% de Plan a ejecutar</v>
      </c>
      <c r="T33" s="161">
        <f>VLOOKUP($A33,'Plan de acci�n consolidado 2025'!$C$3:$X$482,T$1,0)</f>
        <v>45691</v>
      </c>
      <c r="U33" s="161">
        <f>VLOOKUP($A33,'Plan de acci�n consolidado 2025'!$C$3:$X$482,U$1,0)</f>
        <v>46013</v>
      </c>
      <c r="V33" t="str">
        <f>VLOOKUP($A33,'Plan de acci�n consolidado 2025'!$C$3:$X$482,V$1,0)</f>
        <v>117-GRUPO DE TRABAJO DE DESARROLLO DE TALENTO HUMANO</v>
      </c>
      <c r="W33">
        <f>VLOOKUP($A33,'Plan de acci�n consolidado 2025'!$C$3:$BB$482,W$1,0)</f>
        <v>11.9</v>
      </c>
      <c r="X33">
        <f>VLOOKUP($A33,'Plan de acci�n consolidado 2025'!$C$3:$BB$482,X$1,0)</f>
        <v>75.099999999999994</v>
      </c>
      <c r="Y33" t="str">
        <f>VLOOKUP($A33,'Plan de acci�n consolidado 2025'!$C$3:$BB$482,Y$1,0)</f>
        <v>Durante los meses de octubre se realizaron las siguientes actividades de Bienestar: Rutas, Parqueaderos, Teletrabajo, Jornada Especial de Mujeres Embarazadas, Horario Flexible, Valera Emocional los permisos de la Valera está a disposición de los funcionarios y el reporte de uso de Valera depende la solicitud de los funcionarios, Incentivo al Uso de la Bicicleta, Salas Amigas de la Familia Lactante, Asesorías de la Caja de Compensación, Celebración Cumpleaños, Día de los niños, Animales de compañía, bienvenida bebe, Higiene mental, Semana de la salud, Café del conocimiento. Liderazgo para el cambio, Ejercicio es salud y deporte, Gimnasia cerebral, Vacaciones recreativas, Reconocimiento pensionados, Asesoría Fondo Nacional del Ahorro, Reconocimiento a la Antigüedad Laboral, Reconocimiento a los servidores públicos según su profesión.</v>
      </c>
      <c r="Z33" s="161">
        <f>VLOOKUP($A33,'Plan de acci�n consolidado 2025'!$C$3:$BB$482,Z$1,0)</f>
        <v>0</v>
      </c>
      <c r="AA33">
        <f>VLOOKUP($A33,'Plan de acci�n consolidado 2025'!$C$3:$BB$482,AA$1,0)</f>
        <v>75.099999999999994</v>
      </c>
      <c r="AB33" t="str">
        <f>VLOOKUP($A33,'Plan de acci�n consolidado 2025'!$C$3:$BB$482,AB$1,0)</f>
        <v>Se avala el avance dado a lapresente actividad en el marco del plan de trabajo de bienestar.</v>
      </c>
      <c r="AC33" s="161">
        <f>VLOOKUP($A33,'Plan de acci�n consolidado 2025'!$C$3:$BB$482,AC$1,0)</f>
        <v>0</v>
      </c>
      <c r="AD33">
        <f>VLOOKUP($A33,'Plan de acci�n consolidado 2025'!$C$3:$BB$482,AD$1,0)</f>
        <v>0</v>
      </c>
      <c r="AE33">
        <f>VLOOKUP($A33,'Plan de acci�n consolidado 2025'!$C$3:$BB$482,AE$1,0)</f>
        <v>8.9368999999999996</v>
      </c>
    </row>
    <row r="34" spans="1:31" x14ac:dyDescent="0.25">
      <c r="A34" s="30" t="s">
        <v>558</v>
      </c>
      <c r="B34" t="str">
        <f>VLOOKUP($A34,'Plan de acci�n consolidado 2025'!$C$3:$X$482,B$1,0)</f>
        <v>117-GRUPO DE TRABAJO DE DESARROLLO DE TALENTO HUMANO</v>
      </c>
      <c r="C34">
        <f>VLOOKUP($A34,'Plan de acci�n consolidado 2025'!$C$3:$X$482,C$1,0)</f>
        <v>0</v>
      </c>
      <c r="D34" t="str">
        <f>VLOOKUP($A34,'Plan de acci�n consolidado 2025'!$C$3:$X$482,D$1,0)</f>
        <v>Producto</v>
      </c>
      <c r="E34" t="str">
        <f>VLOOKUP($A34,'Plan de acci�n consolidado 2025'!$C$3:$X$482,E$1,0)</f>
        <v>117.5</v>
      </c>
      <c r="F34" t="str">
        <f>VLOOKUP($A34,'Plan de acci�n consolidado 2025'!$C$3:$X$482,F$1,0)</f>
        <v>Operativo</v>
      </c>
      <c r="G34" t="str">
        <f>VLOOKUP($A34,'Plan de acci�n consolidado 2025'!$C$3:$X$482,G$1,0)</f>
        <v>Fortalecer el Sistema Integral de Gestión Institucional en el marco del Modelo Integrado de Planeación y gestión para mejorar la prestación del servicio.</v>
      </c>
      <c r="H34" t="str">
        <f>VLOOKUP($A34,'Plan de acci�n consolidado 2025'!$C$3:$X$482,H$1,0)</f>
        <v xml:space="preserve">Cumplimiento de productos del PAI asociados a Fortacer el Sistema Integral de Gestión Institucional para mejorar la prestación del servicio. 
</v>
      </c>
      <c r="I34" t="str">
        <f>VLOOKUP($A34,'Plan de acci�n consolidado 2025'!$C$3:$X$482,I$1,0)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4" t="str">
        <f>VLOOKUP($A34,'Plan de acci�n consolidado 2025'!$C$3:$X$482,J$1,0)</f>
        <v xml:space="preserve">PND - 5-31-5-b- Convergencia regional - Entidades públicas territoriales y nacionales fortalecidas </v>
      </c>
      <c r="K34" t="str">
        <f>VLOOKUP($A34,'Plan de acci�n consolidado 2025'!$C$3:$X$482,K$1,0)</f>
        <v>No</v>
      </c>
      <c r="L34" t="str">
        <f>VLOOKUP($A34,'Plan de acci�n consolidado 2025'!$C$3:$X$482,L$1,0)</f>
        <v>FUNCIONAMIENTO</v>
      </c>
      <c r="M34" t="str">
        <f>VLOOKUP($A34,'Plan de acci�n consolidado 2025'!$C$3:$X$482,M$1,0)</f>
        <v>Política de Gestión Estratégica del Talento Humano _DIMENSIÓN Talento humano</v>
      </c>
      <c r="N34" t="str">
        <f>VLOOKUP($A34,'Plan de acci�n consolidado 2025'!$C$3:$X$482,N$1,0)</f>
        <v>DECRETO 612</v>
      </c>
      <c r="O34" t="str">
        <f>VLOOKUP($A34,'Plan de acci�n consolidado 2025'!$C$3:$X$482,O$1,0)</f>
        <v>Plan de Capacitación, elaborado y ejecutado  (Informe semestral de la ejecución del plan)</v>
      </c>
      <c r="P34">
        <f>VLOOKUP($A34,'Plan de acci�n consolidado 2025'!$C$3:$X$482,P$1,0)</f>
        <v>17</v>
      </c>
      <c r="Q34">
        <f>VLOOKUP($A34,'Plan de acci�n consolidado 2025'!$C$3:$X$482,Q$1,0)</f>
        <v>100</v>
      </c>
      <c r="R34" t="str">
        <f>VLOOKUP($A34,'Plan de acci�n consolidado 2025'!$C$3:$X$482,R$1,0)</f>
        <v>Porcentual</v>
      </c>
      <c r="S34" t="str">
        <f>VLOOKUP($A34,'Plan de acci�n consolidado 2025'!$C$3:$X$482,S$1,0)</f>
        <v>% de Plan de capacitación elaborado y  ejecutado / 100% de plan de capacitación  a elaborar y ejecutar</v>
      </c>
      <c r="T34" s="161">
        <f>VLOOKUP($A34,'Plan de acci�n consolidado 2025'!$C$3:$X$482,T$1,0)</f>
        <v>45670</v>
      </c>
      <c r="U34" s="161">
        <f>VLOOKUP($A34,'Plan de acci�n consolidado 2025'!$C$3:$X$482,U$1,0)</f>
        <v>46013</v>
      </c>
      <c r="V34" t="str">
        <f>VLOOKUP($A34,'Plan de acci�n consolidado 2025'!$C$3:$X$482,V$1,0)</f>
        <v>117-GRUPO DE TRABAJO DE DESARROLLO DE TALENTO HUMANO</v>
      </c>
      <c r="W34">
        <f>VLOOKUP($A34,'Plan de acci�n consolidado 2025'!$C$3:$BB$482,W$1,0)</f>
        <v>17</v>
      </c>
      <c r="X34">
        <f>VLOOKUP($A34,'Plan de acci�n consolidado 2025'!$C$3:$BB$482,X$1,0)</f>
        <v>10.5</v>
      </c>
      <c r="Y34" t="str">
        <f>VLOOKUP($A34,'Plan de acci�n consolidado 2025'!$C$3:$BB$482,Y$1,0)</f>
        <v>Se elaboró el informe semestral de Plan de Institucional de Capacitación y se ajusta el avance de porcentaje.</v>
      </c>
      <c r="Z34" s="161">
        <f>VLOOKUP($A34,'Plan de acci�n consolidado 2025'!$C$3:$BB$482,Z$1,0)</f>
        <v>0</v>
      </c>
      <c r="AA34">
        <f>VLOOKUP($A34,'Plan de acci�n consolidado 2025'!$C$3:$BB$482,AA$1,0)</f>
        <v>10.5</v>
      </c>
      <c r="AB34" t="str">
        <f>VLOOKUP($A34,'Plan de acci�n consolidado 2025'!$C$3:$BB$482,AB$1,0)</f>
        <v>Se avala el avance dado al presente producto, el plan de trabajo se viene ejecutando de acuerdo a la programación las evidencias de la ejecución del plan se encuentra cargadas en el actividad 117.5.2. Se recomienda para los próximos seguimientos adjuntar el plan de trabajo y los soportes en esta sección.</v>
      </c>
      <c r="AC34" s="161">
        <f>VLOOKUP($A34,'Plan de acci�n consolidado 2025'!$C$3:$BB$482,AC$1,0)</f>
        <v>0</v>
      </c>
      <c r="AD34">
        <f>VLOOKUP($A34,'Plan de acci�n consolidado 2025'!$C$3:$BB$482,AD$1,0)</f>
        <v>0</v>
      </c>
      <c r="AE34">
        <f>VLOOKUP($A34,'Plan de acci�n consolidado 2025'!$C$3:$BB$482,AE$1,0)</f>
        <v>1.7849999999999999</v>
      </c>
    </row>
    <row r="35" spans="1:31" x14ac:dyDescent="0.25">
      <c r="A35" s="30" t="s">
        <v>560</v>
      </c>
      <c r="B35" t="str">
        <f>VLOOKUP($A35,'Plan de acci�n consolidado 2025'!$C$3:$X$482,B$1,0)</f>
        <v>117-GRUPO DE TRABAJO DE DESARROLLO DE TALENTO HUMANO</v>
      </c>
      <c r="C35">
        <f>VLOOKUP($A35,'Plan de acci�n consolidado 2025'!$C$3:$X$482,C$1,0)</f>
        <v>0</v>
      </c>
      <c r="D35" t="str">
        <f>VLOOKUP($A35,'Plan de acci�n consolidado 2025'!$C$3:$X$482,D$1,0)</f>
        <v>Actividad propia</v>
      </c>
      <c r="E35" t="str">
        <f>VLOOKUP($A35,'Plan de acci�n consolidado 2025'!$C$3:$X$482,E$1,0)</f>
        <v>117.5.1</v>
      </c>
      <c r="F35" t="str">
        <f>VLOOKUP($A35,'Plan de acci�n consolidado 2025'!$C$3:$X$482,F$1,0)</f>
        <v>N/A</v>
      </c>
      <c r="G35" t="str">
        <f>VLOOKUP($A35,'Plan de acci�n consolidado 2025'!$C$3:$X$482,G$1,0)</f>
        <v>N/A</v>
      </c>
      <c r="H35" t="str">
        <f>VLOOKUP($A35,'Plan de acci�n consolidado 2025'!$C$3:$X$482,H$1,0)</f>
        <v>N/A</v>
      </c>
      <c r="I35" t="str">
        <f>VLOOKUP($A35,'Plan de acci�n consolidado 2025'!$C$3:$X$482,I$1,0)</f>
        <v>N/A</v>
      </c>
      <c r="J35" t="str">
        <f>VLOOKUP($A35,'Plan de acci�n consolidado 2025'!$C$3:$X$482,J$1,0)</f>
        <v>N/A</v>
      </c>
      <c r="K35" t="str">
        <f>VLOOKUP($A35,'Plan de acci�n consolidado 2025'!$C$3:$X$482,K$1,0)</f>
        <v>N/A</v>
      </c>
      <c r="L35" t="str">
        <f>VLOOKUP($A35,'Plan de acci�n consolidado 2025'!$C$3:$X$482,L$1,0)</f>
        <v>N/A</v>
      </c>
      <c r="M35" t="str">
        <f>VLOOKUP($A35,'Plan de acci�n consolidado 2025'!$C$3:$X$482,M$1,0)</f>
        <v>N/A</v>
      </c>
      <c r="N35" t="str">
        <f>VLOOKUP($A35,'Plan de acci�n consolidado 2025'!$C$3:$X$482,N$1,0)</f>
        <v>N/A</v>
      </c>
      <c r="O35" t="str">
        <f>VLOOKUP($A35,'Plan de acci�n consolidado 2025'!$C$3:$X$482,O$1,0)</f>
        <v>Elaborar y presentar para aprobación del Comité Institucional de Gestión y desempeño la propuesta de plan de capacitación (Acta de Comité Institucional de Gestión y Desempeño aprobando el Plan de Capacitación único entregable)</v>
      </c>
      <c r="P35">
        <f>VLOOKUP($A35,'Plan de acci�n consolidado 2025'!$C$3:$X$482,P$1,0)</f>
        <v>15</v>
      </c>
      <c r="Q35">
        <f>VLOOKUP($A35,'Plan de acci�n consolidado 2025'!$C$3:$X$482,Q$1,0)</f>
        <v>1</v>
      </c>
      <c r="R35" t="str">
        <f>VLOOKUP($A35,'Plan de acci�n consolidado 2025'!$C$3:$X$482,R$1,0)</f>
        <v>Númerica</v>
      </c>
      <c r="S35" t="str">
        <f>VLOOKUP($A35,'Plan de acci�n consolidado 2025'!$C$3:$X$482,S$1,0)</f>
        <v># de planes de capacitación  aprobado / 1 planes de capacitación  a aprobar</v>
      </c>
      <c r="T35" s="161">
        <f>VLOOKUP($A35,'Plan de acci�n consolidado 2025'!$C$3:$X$482,T$1,0)</f>
        <v>45670</v>
      </c>
      <c r="U35" s="161">
        <f>VLOOKUP($A35,'Plan de acci�n consolidado 2025'!$C$3:$X$482,U$1,0)</f>
        <v>45688</v>
      </c>
      <c r="V35" t="str">
        <f>VLOOKUP($A35,'Plan de acci�n consolidado 2025'!$C$3:$X$482,V$1,0)</f>
        <v>117-GRUPO DE TRABAJO DE DESARROLLO DE TALENTO HUMANO</v>
      </c>
      <c r="W35">
        <f>VLOOKUP($A35,'Plan de acci�n consolidado 2025'!$C$3:$BB$482,W$1,0)</f>
        <v>2.5499999999999998</v>
      </c>
      <c r="X35">
        <f>VLOOKUP($A35,'Plan de acci�n consolidado 2025'!$C$3:$BB$482,X$1,0)</f>
        <v>100</v>
      </c>
      <c r="Y35" t="str">
        <f>VLOOKUP($A35,'Plan de acci�n consolidado 2025'!$C$3:$BB$482,Y$1,0)</f>
        <v>Se elaboró el Plan Institucional de Capacitación 2025 y fue aprobado  por el Comité Institucional de Gestión y Desempeño en reunión celebrada el 29 de enero de 2025.</v>
      </c>
      <c r="Z35" s="161">
        <f>VLOOKUP($A35,'Plan de acci�n consolidado 2025'!$C$3:$BB$482,Z$1,0)</f>
        <v>45688</v>
      </c>
      <c r="AA35">
        <f>VLOOKUP($A35,'Plan de acci�n consolidado 2025'!$C$3:$BB$482,AA$1,0)</f>
        <v>100</v>
      </c>
      <c r="AB35" t="str">
        <f>VLOOKUP($A35,'Plan de acci�n consolidado 2025'!$C$3:$BB$482,AB$1,0)</f>
        <v>Se aprueba cumplimiento de la presente actividad</v>
      </c>
      <c r="AC35" s="161">
        <f>VLOOKUP($A35,'Plan de acci�n consolidado 2025'!$C$3:$BB$482,AC$1,0)</f>
        <v>45688</v>
      </c>
      <c r="AD35">
        <f>VLOOKUP($A35,'Plan de acci�n consolidado 2025'!$C$3:$BB$482,AD$1,0)</f>
        <v>100</v>
      </c>
      <c r="AE35">
        <f>VLOOKUP($A35,'Plan de acci�n consolidado 2025'!$C$3:$BB$482,AE$1,0)</f>
        <v>2.5499999999999998</v>
      </c>
    </row>
    <row r="36" spans="1:31" x14ac:dyDescent="0.25">
      <c r="A36" s="30" t="s">
        <v>562</v>
      </c>
      <c r="B36" t="str">
        <f>VLOOKUP($A36,'Plan de acci�n consolidado 2025'!$C$3:$X$482,B$1,0)</f>
        <v>117-GRUPO DE TRABAJO DE DESARROLLO DE TALENTO HUMANO</v>
      </c>
      <c r="C36">
        <f>VLOOKUP($A36,'Plan de acci�n consolidado 2025'!$C$3:$X$482,C$1,0)</f>
        <v>0</v>
      </c>
      <c r="D36" t="str">
        <f>VLOOKUP($A36,'Plan de acci�n consolidado 2025'!$C$3:$X$482,D$1,0)</f>
        <v>Actividad propia</v>
      </c>
      <c r="E36" t="str">
        <f>VLOOKUP($A36,'Plan de acci�n consolidado 2025'!$C$3:$X$482,E$1,0)</f>
        <v>117.5.2</v>
      </c>
      <c r="F36" t="str">
        <f>VLOOKUP($A36,'Plan de acci�n consolidado 2025'!$C$3:$X$482,F$1,0)</f>
        <v>N/A</v>
      </c>
      <c r="G36" t="str">
        <f>VLOOKUP($A36,'Plan de acci�n consolidado 2025'!$C$3:$X$482,G$1,0)</f>
        <v>N/A</v>
      </c>
      <c r="H36" t="str">
        <f>VLOOKUP($A36,'Plan de acci�n consolidado 2025'!$C$3:$X$482,H$1,0)</f>
        <v>N/A</v>
      </c>
      <c r="I36" t="str">
        <f>VLOOKUP($A36,'Plan de acci�n consolidado 2025'!$C$3:$X$482,I$1,0)</f>
        <v>N/A</v>
      </c>
      <c r="J36" t="str">
        <f>VLOOKUP($A36,'Plan de acci�n consolidado 2025'!$C$3:$X$482,J$1,0)</f>
        <v>N/A</v>
      </c>
      <c r="K36" t="str">
        <f>VLOOKUP($A36,'Plan de acci�n consolidado 2025'!$C$3:$X$482,K$1,0)</f>
        <v>N/A</v>
      </c>
      <c r="L36" t="str">
        <f>VLOOKUP($A36,'Plan de acci�n consolidado 2025'!$C$3:$X$482,L$1,0)</f>
        <v>N/A</v>
      </c>
      <c r="M36" t="str">
        <f>VLOOKUP($A36,'Plan de acci�n consolidado 2025'!$C$3:$X$482,M$1,0)</f>
        <v>N/A</v>
      </c>
      <c r="N36" t="str">
        <f>VLOOKUP($A36,'Plan de acci�n consolidado 2025'!$C$3:$X$482,N$1,0)</f>
        <v>N/A</v>
      </c>
      <c r="O36" t="str">
        <f>VLOOKUP($A36,'Plan de acci�n consolidado 2025'!$C$3:$X$482,O$1,0)</f>
        <v>Realizar la Resolución de adopción del plan de capacitación y publicar el plan aprobado en la página web e intrasic (Resolución adoptando el Plan de Capacitación-único entregable)</v>
      </c>
      <c r="P36">
        <f>VLOOKUP($A36,'Plan de acci�n consolidado 2025'!$C$3:$X$482,P$1,0)</f>
        <v>15</v>
      </c>
      <c r="Q36">
        <f>VLOOKUP($A36,'Plan de acci�n consolidado 2025'!$C$3:$X$482,Q$1,0)</f>
        <v>1</v>
      </c>
      <c r="R36" t="str">
        <f>VLOOKUP($A36,'Plan de acci�n consolidado 2025'!$C$3:$X$482,R$1,0)</f>
        <v>Númerica</v>
      </c>
      <c r="S36" t="str">
        <f>VLOOKUP($A36,'Plan de acci�n consolidado 2025'!$C$3:$X$482,S$1,0)</f>
        <v># de resoluciones adoptando el plan de capacitación realizada / 1 resoluciones adoptando el plan de capacitación a realizar</v>
      </c>
      <c r="T36" s="161">
        <f>VLOOKUP($A36,'Plan de acci�n consolidado 2025'!$C$3:$X$482,T$1,0)</f>
        <v>45670</v>
      </c>
      <c r="U36" s="161">
        <f>VLOOKUP($A36,'Plan de acci�n consolidado 2025'!$C$3:$X$482,U$1,0)</f>
        <v>45688</v>
      </c>
      <c r="V36" t="str">
        <f>VLOOKUP($A36,'Plan de acci�n consolidado 2025'!$C$3:$X$482,V$1,0)</f>
        <v>117-GRUPO DE TRABAJO DE DESARROLLO DE TALENTO HUMANO</v>
      </c>
      <c r="W36">
        <f>VLOOKUP($A36,'Plan de acci�n consolidado 2025'!$C$3:$BB$482,W$1,0)</f>
        <v>2.5499999999999998</v>
      </c>
      <c r="X36">
        <f>VLOOKUP($A36,'Plan de acci�n consolidado 2025'!$C$3:$BB$482,X$1,0)</f>
        <v>100</v>
      </c>
      <c r="Y36" t="str">
        <f>VLOOKUP($A36,'Plan de acci�n consolidado 2025'!$C$3:$BB$482,Y$1,0)</f>
        <v>Mediante Resolución 2241 de 2025 se adoptó el plan de capacitación y se publicó en la página web e intrasic.</v>
      </c>
      <c r="Z36" s="161">
        <f>VLOOKUP($A36,'Plan de acci�n consolidado 2025'!$C$3:$BB$482,Z$1,0)</f>
        <v>45688</v>
      </c>
      <c r="AA36">
        <f>VLOOKUP($A36,'Plan de acci�n consolidado 2025'!$C$3:$BB$482,AA$1,0)</f>
        <v>100</v>
      </c>
      <c r="AB36" t="str">
        <f>VLOOKUP($A36,'Plan de acci�n consolidado 2025'!$C$3:$BB$482,AB$1,0)</f>
        <v>Se avala el cumplimiento de la presente actividad mediante la resolución de capacitaciones para la vigencia 2025.</v>
      </c>
      <c r="AC36" s="161">
        <f>VLOOKUP($A36,'Plan de acci�n consolidado 2025'!$C$3:$BB$482,AC$1,0)</f>
        <v>45688</v>
      </c>
      <c r="AD36">
        <f>VLOOKUP($A36,'Plan de acci�n consolidado 2025'!$C$3:$BB$482,AD$1,0)</f>
        <v>100</v>
      </c>
      <c r="AE36">
        <f>VLOOKUP($A36,'Plan de acci�n consolidado 2025'!$C$3:$BB$482,AE$1,0)</f>
        <v>2.5499999999999998</v>
      </c>
    </row>
    <row r="37" spans="1:31" x14ac:dyDescent="0.25">
      <c r="A37" s="30" t="s">
        <v>564</v>
      </c>
      <c r="B37" t="str">
        <f>VLOOKUP($A37,'Plan de acci�n consolidado 2025'!$C$3:$X$482,B$1,0)</f>
        <v>117-GRUPO DE TRABAJO DE DESARROLLO DE TALENTO HUMANO</v>
      </c>
      <c r="C37">
        <f>VLOOKUP($A37,'Plan de acci�n consolidado 2025'!$C$3:$X$482,C$1,0)</f>
        <v>0</v>
      </c>
      <c r="D37" t="str">
        <f>VLOOKUP($A37,'Plan de acci�n consolidado 2025'!$C$3:$X$482,D$1,0)</f>
        <v>Actividad propia</v>
      </c>
      <c r="E37" t="str">
        <f>VLOOKUP($A37,'Plan de acci�n consolidado 2025'!$C$3:$X$482,E$1,0)</f>
        <v>117.5.3</v>
      </c>
      <c r="F37" t="str">
        <f>VLOOKUP($A37,'Plan de acci�n consolidado 2025'!$C$3:$X$482,F$1,0)</f>
        <v>N/A</v>
      </c>
      <c r="G37" t="str">
        <f>VLOOKUP($A37,'Plan de acci�n consolidado 2025'!$C$3:$X$482,G$1,0)</f>
        <v>N/A</v>
      </c>
      <c r="H37" t="str">
        <f>VLOOKUP($A37,'Plan de acci�n consolidado 2025'!$C$3:$X$482,H$1,0)</f>
        <v>N/A</v>
      </c>
      <c r="I37" t="str">
        <f>VLOOKUP($A37,'Plan de acci�n consolidado 2025'!$C$3:$X$482,I$1,0)</f>
        <v>N/A</v>
      </c>
      <c r="J37" t="str">
        <f>VLOOKUP($A37,'Plan de acci�n consolidado 2025'!$C$3:$X$482,J$1,0)</f>
        <v>N/A</v>
      </c>
      <c r="K37" t="str">
        <f>VLOOKUP($A37,'Plan de acci�n consolidado 2025'!$C$3:$X$482,K$1,0)</f>
        <v>N/A</v>
      </c>
      <c r="L37" t="str">
        <f>VLOOKUP($A37,'Plan de acci�n consolidado 2025'!$C$3:$X$482,L$1,0)</f>
        <v>N/A</v>
      </c>
      <c r="M37" t="str">
        <f>VLOOKUP($A37,'Plan de acci�n consolidado 2025'!$C$3:$X$482,M$1,0)</f>
        <v>N/A</v>
      </c>
      <c r="N37" t="str">
        <f>VLOOKUP($A37,'Plan de acci�n consolidado 2025'!$C$3:$X$482,N$1,0)</f>
        <v>N/A</v>
      </c>
      <c r="O37" t="str">
        <f>VLOOKUP($A37,'Plan de acci�n consolidado 2025'!$C$3:$X$482,O$1,0)</f>
        <v>Ejecutar el  plan de Capacitación (Listas de asistencia cuando aplique, captura de pantalla de la reunión de capacitaciones cuando aplique e informe semestral de las actividades realizadas)</v>
      </c>
      <c r="P37">
        <f>VLOOKUP($A37,'Plan de acci�n consolidado 2025'!$C$3:$X$482,P$1,0)</f>
        <v>70</v>
      </c>
      <c r="Q37">
        <f>VLOOKUP($A37,'Plan de acci�n consolidado 2025'!$C$3:$X$482,Q$1,0)</f>
        <v>100</v>
      </c>
      <c r="R37" t="str">
        <f>VLOOKUP($A37,'Plan de acci�n consolidado 2025'!$C$3:$X$482,R$1,0)</f>
        <v>Porcentual</v>
      </c>
      <c r="S37" t="str">
        <f>VLOOKUP($A37,'Plan de acci�n consolidado 2025'!$C$3:$X$482,S$1,0)</f>
        <v>% de Plan ejecutado / 100% de Plan a ejecutar</v>
      </c>
      <c r="T37" s="161">
        <f>VLOOKUP($A37,'Plan de acci�n consolidado 2025'!$C$3:$X$482,T$1,0)</f>
        <v>45691</v>
      </c>
      <c r="U37" s="161">
        <f>VLOOKUP($A37,'Plan de acci�n consolidado 2025'!$C$3:$X$482,U$1,0)</f>
        <v>46013</v>
      </c>
      <c r="V37" t="str">
        <f>VLOOKUP($A37,'Plan de acci�n consolidado 2025'!$C$3:$X$482,V$1,0)</f>
        <v>117-GRUPO DE TRABAJO DE DESARROLLO DE TALENTO HUMANO</v>
      </c>
      <c r="W37">
        <f>VLOOKUP($A37,'Plan de acci�n consolidado 2025'!$C$3:$BB$482,W$1,0)</f>
        <v>11.9</v>
      </c>
      <c r="X37">
        <f>VLOOKUP($A37,'Plan de acci�n consolidado 2025'!$C$3:$BB$482,X$1,0)</f>
        <v>75.5</v>
      </c>
      <c r="Y37" t="str">
        <f>VLOOKUP($A37,'Plan de acci�n consolidado 2025'!$C$3:$BB$482,Y$1,0)</f>
        <v xml:space="preserve">Durante el mes de octubre se realizaron las siguientes actividades: 
Gestión y manejo documental, Participación y servicio al ciudadano, Gestión del talento humano, habilidades balandas, Presupuesto público y proyectos de inversión, Excel intermedio, Inteligencia Artificial, Lenguaje claro, Derecho Disciplinario, Derecho Probatorio, Derecho Probatorio con énfasis en ámbito privado, Certificación ISO 27001, Contratación Pública, Género y salud mental en el trabajo, Identidades de género y orientación sexual diversa.   
</v>
      </c>
      <c r="Z37" s="161">
        <f>VLOOKUP($A37,'Plan de acci�n consolidado 2025'!$C$3:$BB$482,Z$1,0)</f>
        <v>0</v>
      </c>
      <c r="AA37">
        <f>VLOOKUP($A37,'Plan de acci�n consolidado 2025'!$C$3:$BB$482,AA$1,0)</f>
        <v>75.5</v>
      </c>
      <c r="AB37" t="str">
        <f>VLOOKUP($A37,'Plan de acci�n consolidado 2025'!$C$3:$BB$482,AB$1,0)</f>
        <v xml:space="preserve">Se avala el avance dado a la presente activdad se realizaron capacitaciones en temas de habilidades blandas, presupuesto público, gestión y manejo documental, participación y servicos del ciudadano, gestión del talento humano entre otros. </v>
      </c>
      <c r="AC37" s="161">
        <f>VLOOKUP($A37,'Plan de acci�n consolidado 2025'!$C$3:$BB$482,AC$1,0)</f>
        <v>0</v>
      </c>
      <c r="AD37">
        <f>VLOOKUP($A37,'Plan de acci�n consolidado 2025'!$C$3:$BB$482,AD$1,0)</f>
        <v>0</v>
      </c>
      <c r="AE37">
        <f>VLOOKUP($A37,'Plan de acci�n consolidado 2025'!$C$3:$BB$482,AE$1,0)</f>
        <v>8.9845000000000006</v>
      </c>
    </row>
    <row r="38" spans="1:31" x14ac:dyDescent="0.25">
      <c r="A38" s="30" t="s">
        <v>565</v>
      </c>
      <c r="B38" t="str">
        <f>VLOOKUP($A38,'Plan de acci�n consolidado 2025'!$C$3:$X$482,B$1,0)</f>
        <v>117-GRUPO DE TRABAJO DE DESARROLLO DE TALENTO HUMANO</v>
      </c>
      <c r="C38">
        <f>VLOOKUP($A38,'Plan de acci�n consolidado 2025'!$C$3:$X$482,C$1,0)</f>
        <v>0</v>
      </c>
      <c r="D38" t="str">
        <f>VLOOKUP($A38,'Plan de acci�n consolidado 2025'!$C$3:$X$482,D$1,0)</f>
        <v>Producto</v>
      </c>
      <c r="E38" t="str">
        <f>VLOOKUP($A38,'Plan de acci�n consolidado 2025'!$C$3:$X$482,E$1,0)</f>
        <v>117.6</v>
      </c>
      <c r="F38" t="str">
        <f>VLOOKUP($A38,'Plan de acci�n consolidado 2025'!$C$3:$X$482,F$1,0)</f>
        <v>Operativo</v>
      </c>
      <c r="G38" t="str">
        <f>VLOOKUP($A38,'Plan de acci�n consolidado 2025'!$C$3:$X$482,G$1,0)</f>
        <v>Fortalecer el Sistema Integral de Gestión Institucional en el marco del Modelo Integrado de Planeación y gestión para mejorar la prestación del servicio.</v>
      </c>
      <c r="H38" t="str">
        <f>VLOOKUP($A38,'Plan de acci�n consolidado 2025'!$C$3:$X$482,H$1,0)</f>
        <v xml:space="preserve">Cumplimiento de productos del PAI asociados a Fortacer el Sistema Integral de Gestión Institucional para mejorar la prestación del servicio. 
</v>
      </c>
      <c r="I38" t="str">
        <f>VLOOKUP($A38,'Plan de acci�n consolidado 2025'!$C$3:$X$482,I$1,0)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8" t="str">
        <f>VLOOKUP($A38,'Plan de acci�n consolidado 2025'!$C$3:$X$482,J$1,0)</f>
        <v xml:space="preserve">PND - 5-31-5-b- Convergencia regional - Entidades públicas territoriales y nacionales fortalecidas </v>
      </c>
      <c r="K38" t="str">
        <f>VLOOKUP($A38,'Plan de acci�n consolidado 2025'!$C$3:$X$482,K$1,0)</f>
        <v>No</v>
      </c>
      <c r="L38" t="str">
        <f>VLOOKUP($A38,'Plan de acci�n consolidado 2025'!$C$3:$X$482,L$1,0)</f>
        <v>FUNCIONAMIENTO</v>
      </c>
      <c r="M38" t="str">
        <f>VLOOKUP($A38,'Plan de acci�n consolidado 2025'!$C$3:$X$482,M$1,0)</f>
        <v>Política de Gestión Estratégica del Talento Humano _DIMENSIÓN Talento humano</v>
      </c>
      <c r="N38" t="str">
        <f>VLOOKUP($A38,'Plan de acci�n consolidado 2025'!$C$3:$X$482,N$1,0)</f>
        <v>DECRETO 612</v>
      </c>
      <c r="O38" t="str">
        <f>VLOOKUP($A38,'Plan de acci�n consolidado 2025'!$C$3:$X$482,O$1,0)</f>
        <v>Plan de Seguridad y salud en el Trabajo SST, elaborado y ejecutado  (Informe semestral de la ejecución del plan)</v>
      </c>
      <c r="P38">
        <f>VLOOKUP($A38,'Plan de acci�n consolidado 2025'!$C$3:$X$482,P$1,0)</f>
        <v>17</v>
      </c>
      <c r="Q38">
        <f>VLOOKUP($A38,'Plan de acci�n consolidado 2025'!$C$3:$X$482,Q$1,0)</f>
        <v>100</v>
      </c>
      <c r="R38" t="str">
        <f>VLOOKUP($A38,'Plan de acci�n consolidado 2025'!$C$3:$X$482,R$1,0)</f>
        <v>Porcentual</v>
      </c>
      <c r="S38" t="str">
        <f>VLOOKUP($A38,'Plan de acci�n consolidado 2025'!$C$3:$X$482,S$1,0)</f>
        <v>% de Plan de  SST elaborado y ejecutado / 100% de plan de SST a elaborar y ejecutar</v>
      </c>
      <c r="T38" s="161">
        <f>VLOOKUP($A38,'Plan de acci�n consolidado 2025'!$C$3:$X$482,T$1,0)</f>
        <v>45670</v>
      </c>
      <c r="U38" s="161">
        <f>VLOOKUP($A38,'Plan de acci�n consolidado 2025'!$C$3:$X$482,U$1,0)</f>
        <v>46013</v>
      </c>
      <c r="V38" t="str">
        <f>VLOOKUP($A38,'Plan de acci�n consolidado 2025'!$C$3:$X$482,V$1,0)</f>
        <v>117-GRUPO DE TRABAJO DE DESARROLLO DE TALENTO HUMANO</v>
      </c>
      <c r="W38">
        <f>VLOOKUP($A38,'Plan de acci�n consolidado 2025'!$C$3:$BB$482,W$1,0)</f>
        <v>17</v>
      </c>
      <c r="X38">
        <f>VLOOKUP($A38,'Plan de acci�n consolidado 2025'!$C$3:$BB$482,X$1,0)</f>
        <v>43</v>
      </c>
      <c r="Y38" t="str">
        <f>VLOOKUP($A38,'Plan de acci�n consolidado 2025'!$C$3:$BB$482,Y$1,0)</f>
        <v>Se elaboró el informe semestral de las actividades realizadas en el programa de SST. y se ajusta el porcentaje del producto</v>
      </c>
      <c r="Z38" s="161">
        <f>VLOOKUP($A38,'Plan de acci�n consolidado 2025'!$C$3:$BB$482,Z$1,0)</f>
        <v>0</v>
      </c>
      <c r="AA38">
        <f>VLOOKUP($A38,'Plan de acci�n consolidado 2025'!$C$3:$BB$482,AA$1,0)</f>
        <v>43</v>
      </c>
      <c r="AB38" t="str">
        <f>VLOOKUP($A38,'Plan de acci�n consolidado 2025'!$C$3:$BB$482,AB$1,0)</f>
        <v>Se avala el avance dado al presente producto, el plan de trabajo se viene ejecutando de acuerdo a la programación,  las evidencias de la ejecución del plan se encuentra cargadas en el actividad 117.6.2. Se recomienda para los próximos seguimientos adjuntar el plan de trabajo y los soportes en esta sección.</v>
      </c>
      <c r="AC38" s="161">
        <f>VLOOKUP($A38,'Plan de acci�n consolidado 2025'!$C$3:$BB$482,AC$1,0)</f>
        <v>0</v>
      </c>
      <c r="AD38">
        <f>VLOOKUP($A38,'Plan de acci�n consolidado 2025'!$C$3:$BB$482,AD$1,0)</f>
        <v>0</v>
      </c>
      <c r="AE38">
        <f>VLOOKUP($A38,'Plan de acci�n consolidado 2025'!$C$3:$BB$482,AE$1,0)</f>
        <v>7.31</v>
      </c>
    </row>
    <row r="39" spans="1:31" x14ac:dyDescent="0.25">
      <c r="A39" s="30" t="s">
        <v>567</v>
      </c>
      <c r="B39" t="str">
        <f>VLOOKUP($A39,'Plan de acci�n consolidado 2025'!$C$3:$X$482,B$1,0)</f>
        <v>117-GRUPO DE TRABAJO DE DESARROLLO DE TALENTO HUMANO</v>
      </c>
      <c r="C39">
        <f>VLOOKUP($A39,'Plan de acci�n consolidado 2025'!$C$3:$X$482,C$1,0)</f>
        <v>0</v>
      </c>
      <c r="D39" t="str">
        <f>VLOOKUP($A39,'Plan de acci�n consolidado 2025'!$C$3:$X$482,D$1,0)</f>
        <v>Actividad propia</v>
      </c>
      <c r="E39" t="str">
        <f>VLOOKUP($A39,'Plan de acci�n consolidado 2025'!$C$3:$X$482,E$1,0)</f>
        <v>117.6.1</v>
      </c>
      <c r="F39" t="str">
        <f>VLOOKUP($A39,'Plan de acci�n consolidado 2025'!$C$3:$X$482,F$1,0)</f>
        <v>N/A</v>
      </c>
      <c r="G39" t="str">
        <f>VLOOKUP($A39,'Plan de acci�n consolidado 2025'!$C$3:$X$482,G$1,0)</f>
        <v>N/A</v>
      </c>
      <c r="H39" t="str">
        <f>VLOOKUP($A39,'Plan de acci�n consolidado 2025'!$C$3:$X$482,H$1,0)</f>
        <v>N/A</v>
      </c>
      <c r="I39" t="str">
        <f>VLOOKUP($A39,'Plan de acci�n consolidado 2025'!$C$3:$X$482,I$1,0)</f>
        <v>N/A</v>
      </c>
      <c r="J39" t="str">
        <f>VLOOKUP($A39,'Plan de acci�n consolidado 2025'!$C$3:$X$482,J$1,0)</f>
        <v>N/A</v>
      </c>
      <c r="K39" t="str">
        <f>VLOOKUP($A39,'Plan de acci�n consolidado 2025'!$C$3:$X$482,K$1,0)</f>
        <v>N/A</v>
      </c>
      <c r="L39" t="str">
        <f>VLOOKUP($A39,'Plan de acci�n consolidado 2025'!$C$3:$X$482,L$1,0)</f>
        <v>N/A</v>
      </c>
      <c r="M39" t="str">
        <f>VLOOKUP($A39,'Plan de acci�n consolidado 2025'!$C$3:$X$482,M$1,0)</f>
        <v>N/A</v>
      </c>
      <c r="N39" t="str">
        <f>VLOOKUP($A39,'Plan de acci�n consolidado 2025'!$C$3:$X$482,N$1,0)</f>
        <v>N/A</v>
      </c>
      <c r="O39" t="str">
        <f>VLOOKUP($A39,'Plan de acci�n consolidado 2025'!$C$3:$X$482,O$1,0)</f>
        <v>Realizar la resolución de adopción del Plan de SST  (Resolución adoptando el Plan de SST-único entregable)</v>
      </c>
      <c r="P39">
        <f>VLOOKUP($A39,'Plan de acci�n consolidado 2025'!$C$3:$X$482,P$1,0)</f>
        <v>30</v>
      </c>
      <c r="Q39">
        <f>VLOOKUP($A39,'Plan de acci�n consolidado 2025'!$C$3:$X$482,Q$1,0)</f>
        <v>1</v>
      </c>
      <c r="R39" t="str">
        <f>VLOOKUP($A39,'Plan de acci�n consolidado 2025'!$C$3:$X$482,R$1,0)</f>
        <v>Porcentual</v>
      </c>
      <c r="S39" t="str">
        <f>VLOOKUP($A39,'Plan de acci�n consolidado 2025'!$C$3:$X$482,S$1,0)</f>
        <v>% de resoluciones de adopción SST  realizadas / 1% de resoluciones de adopción SST a realizar</v>
      </c>
      <c r="T39" s="161">
        <f>VLOOKUP($A39,'Plan de acci�n consolidado 2025'!$C$3:$X$482,T$1,0)</f>
        <v>45670</v>
      </c>
      <c r="U39" s="161">
        <f>VLOOKUP($A39,'Plan de acci�n consolidado 2025'!$C$3:$X$482,U$1,0)</f>
        <v>45688</v>
      </c>
      <c r="V39" t="str">
        <f>VLOOKUP($A39,'Plan de acci�n consolidado 2025'!$C$3:$X$482,V$1,0)</f>
        <v>117-GRUPO DE TRABAJO DE DESARROLLO DE TALENTO HUMANO</v>
      </c>
      <c r="W39">
        <f>VLOOKUP($A39,'Plan de acci�n consolidado 2025'!$C$3:$BB$482,W$1,0)</f>
        <v>5.0999999999999996</v>
      </c>
      <c r="X39">
        <f>VLOOKUP($A39,'Plan de acci�n consolidado 2025'!$C$3:$BB$482,X$1,0)</f>
        <v>100</v>
      </c>
      <c r="Y39" t="str">
        <f>VLOOKUP($A39,'Plan de acci�n consolidado 2025'!$C$3:$BB$482,Y$1,0)</f>
        <v>Mediante Resolución 2242 de 2025 se adoptó el Plan Anual de trabajo para el Sistema de Gestión de Seguridad y Salud en el Trabajo de la Superintendencia de Industria y Comercio para la vigencia 2025.
Se ajusta a las observaciones realizada por la OAP</v>
      </c>
      <c r="Z39" s="161">
        <f>VLOOKUP($A39,'Plan de acci�n consolidado 2025'!$C$3:$BB$482,Z$1,0)</f>
        <v>45688</v>
      </c>
      <c r="AA39">
        <f>VLOOKUP($A39,'Plan de acci�n consolidado 2025'!$C$3:$BB$482,AA$1,0)</f>
        <v>100</v>
      </c>
      <c r="AB39" t="str">
        <f>VLOOKUP($A39,'Plan de acci�n consolidado 2025'!$C$3:$BB$482,AB$1,0)</f>
        <v>Se avala el cumplimiento de la presente actividad</v>
      </c>
      <c r="AC39" s="161">
        <f>VLOOKUP($A39,'Plan de acci�n consolidado 2025'!$C$3:$BB$482,AC$1,0)</f>
        <v>45688</v>
      </c>
      <c r="AD39">
        <f>VLOOKUP($A39,'Plan de acci�n consolidado 2025'!$C$3:$BB$482,AD$1,0)</f>
        <v>100</v>
      </c>
      <c r="AE39">
        <f>VLOOKUP($A39,'Plan de acci�n consolidado 2025'!$C$3:$BB$482,AE$1,0)</f>
        <v>5.0999999999999996</v>
      </c>
    </row>
    <row r="40" spans="1:31" x14ac:dyDescent="0.25">
      <c r="A40" s="30" t="s">
        <v>569</v>
      </c>
      <c r="B40" t="str">
        <f>VLOOKUP($A40,'Plan de acci�n consolidado 2025'!$C$3:$X$482,B$1,0)</f>
        <v>117-GRUPO DE TRABAJO DE DESARROLLO DE TALENTO HUMANO</v>
      </c>
      <c r="C40">
        <f>VLOOKUP($A40,'Plan de acci�n consolidado 2025'!$C$3:$X$482,C$1,0)</f>
        <v>0</v>
      </c>
      <c r="D40" t="str">
        <f>VLOOKUP($A40,'Plan de acci�n consolidado 2025'!$C$3:$X$482,D$1,0)</f>
        <v>Actividad propia</v>
      </c>
      <c r="E40" t="str">
        <f>VLOOKUP($A40,'Plan de acci�n consolidado 2025'!$C$3:$X$482,E$1,0)</f>
        <v>117.6.2</v>
      </c>
      <c r="F40" t="str">
        <f>VLOOKUP($A40,'Plan de acci�n consolidado 2025'!$C$3:$X$482,F$1,0)</f>
        <v>N/A</v>
      </c>
      <c r="G40" t="str">
        <f>VLOOKUP($A40,'Plan de acci�n consolidado 2025'!$C$3:$X$482,G$1,0)</f>
        <v>N/A</v>
      </c>
      <c r="H40" t="str">
        <f>VLOOKUP($A40,'Plan de acci�n consolidado 2025'!$C$3:$X$482,H$1,0)</f>
        <v>N/A</v>
      </c>
      <c r="I40" t="str">
        <f>VLOOKUP($A40,'Plan de acci�n consolidado 2025'!$C$3:$X$482,I$1,0)</f>
        <v>N/A</v>
      </c>
      <c r="J40" t="str">
        <f>VLOOKUP($A40,'Plan de acci�n consolidado 2025'!$C$3:$X$482,J$1,0)</f>
        <v>N/A</v>
      </c>
      <c r="K40" t="str">
        <f>VLOOKUP($A40,'Plan de acci�n consolidado 2025'!$C$3:$X$482,K$1,0)</f>
        <v>N/A</v>
      </c>
      <c r="L40" t="str">
        <f>VLOOKUP($A40,'Plan de acci�n consolidado 2025'!$C$3:$X$482,L$1,0)</f>
        <v>N/A</v>
      </c>
      <c r="M40" t="str">
        <f>VLOOKUP($A40,'Plan de acci�n consolidado 2025'!$C$3:$X$482,M$1,0)</f>
        <v>N/A</v>
      </c>
      <c r="N40" t="str">
        <f>VLOOKUP($A40,'Plan de acci�n consolidado 2025'!$C$3:$X$482,N$1,0)</f>
        <v>N/A</v>
      </c>
      <c r="O40" t="str">
        <f>VLOOKUP($A40,'Plan de acci�n consolidado 2025'!$C$3:$X$482,O$1,0)</f>
        <v>Cumplir con la ejecución del plan de SST   (Captura  de publicación de actividades de Seguridad y Salud en el Trabajo, cuando aplique/ Listas de asistencia a actividades de Seguridad y Salud en el Trabajo, cuando aplique y informe semestral de las actividades realizadas)</v>
      </c>
      <c r="P40">
        <f>VLOOKUP($A40,'Plan de acci�n consolidado 2025'!$C$3:$X$482,P$1,0)</f>
        <v>70</v>
      </c>
      <c r="Q40">
        <f>VLOOKUP($A40,'Plan de acci�n consolidado 2025'!$C$3:$X$482,Q$1,0)</f>
        <v>100</v>
      </c>
      <c r="R40" t="str">
        <f>VLOOKUP($A40,'Plan de acci�n consolidado 2025'!$C$3:$X$482,R$1,0)</f>
        <v>Porcentual</v>
      </c>
      <c r="S40" t="str">
        <f>VLOOKUP($A40,'Plan de acci�n consolidado 2025'!$C$3:$X$482,S$1,0)</f>
        <v>% de ejecución del plan de SST cumplido / 100% de plan de SST a cumplir</v>
      </c>
      <c r="T40" s="161">
        <f>VLOOKUP($A40,'Plan de acci�n consolidado 2025'!$C$3:$X$482,T$1,0)</f>
        <v>45691</v>
      </c>
      <c r="U40" s="161">
        <f>VLOOKUP($A40,'Plan de acci�n consolidado 2025'!$C$3:$X$482,U$1,0)</f>
        <v>46013</v>
      </c>
      <c r="V40" t="str">
        <f>VLOOKUP($A40,'Plan de acci�n consolidado 2025'!$C$3:$X$482,V$1,0)</f>
        <v>117-GRUPO DE TRABAJO DE DESARROLLO DE TALENTO HUMANO</v>
      </c>
      <c r="W40">
        <f>VLOOKUP($A40,'Plan de acci�n consolidado 2025'!$C$3:$BB$482,W$1,0)</f>
        <v>11.9</v>
      </c>
      <c r="X40">
        <f>VLOOKUP($A40,'Plan de acci�n consolidado 2025'!$C$3:$BB$482,X$1,0)</f>
        <v>65</v>
      </c>
      <c r="Y40" t="str">
        <f>VLOOKUP($A40,'Plan de acci�n consolidado 2025'!$C$3:$BB$482,Y$1,0)</f>
        <v>Durante el mes de  octubre se realizaron las siguientes actividades de SST: Actas mensuales reunión copasst, y Registro y análisis del indicador (En la hoja de Excel se encuentran los 6).</v>
      </c>
      <c r="Z40" s="161">
        <f>VLOOKUP($A40,'Plan de acci�n consolidado 2025'!$C$3:$BB$482,Z$1,0)</f>
        <v>0</v>
      </c>
      <c r="AA40">
        <f>VLOOKUP($A40,'Plan de acci�n consolidado 2025'!$C$3:$BB$482,AA$1,0)</f>
        <v>65</v>
      </c>
      <c r="AB40" t="str">
        <f>VLOOKUP($A40,'Plan de acci�n consolidado 2025'!$C$3:$BB$482,AB$1,0)</f>
        <v xml:space="preserve">Se avala el avance dado a la presente actividad en la cual se adjuntan soportes Comite Coppast e indicador </v>
      </c>
      <c r="AC40" s="161">
        <f>VLOOKUP($A40,'Plan de acci�n consolidado 2025'!$C$3:$BB$482,AC$1,0)</f>
        <v>0</v>
      </c>
      <c r="AD40">
        <f>VLOOKUP($A40,'Plan de acci�n consolidado 2025'!$C$3:$BB$482,AD$1,0)</f>
        <v>0</v>
      </c>
      <c r="AE40">
        <f>VLOOKUP($A40,'Plan de acci�n consolidado 2025'!$C$3:$BB$482,AE$1,0)</f>
        <v>7.7350000000000003</v>
      </c>
    </row>
    <row r="41" spans="1:31" x14ac:dyDescent="0.25">
      <c r="A41" s="30" t="s">
        <v>572</v>
      </c>
      <c r="B41" t="str">
        <f>VLOOKUP($A41,'Plan de acci�n consolidado 2025'!$C$3:$X$482,B$1,0)</f>
        <v>142-GRUPO DE TRABAJO DE SERVICIOS ADMINISTRATIVOS Y RECURSOS FÍSICOS</v>
      </c>
      <c r="C41">
        <f>VLOOKUP($A41,'Plan de acci�n consolidado 2025'!$C$3:$X$482,C$1,0)</f>
        <v>1</v>
      </c>
      <c r="D41" t="str">
        <f>VLOOKUP($A41,'Plan de acci�n consolidado 2025'!$C$3:$X$482,D$1,0)</f>
        <v>Producto</v>
      </c>
      <c r="E41" t="str">
        <f>VLOOKUP($A41,'Plan de acci�n consolidado 2025'!$C$3:$X$482,E$1,0)</f>
        <v>142.1</v>
      </c>
      <c r="F41" t="str">
        <f>VLOOKUP($A41,'Plan de acci�n consolidado 2025'!$C$3:$X$482,F$1,0)</f>
        <v>Innovador</v>
      </c>
      <c r="G41" t="str">
        <f>VLOOKUP($A41,'Plan de acci�n consolidado 2025'!$C$3:$X$482,G$1,0)</f>
        <v>Fortalecer el Sistema Integral de Gestión Institucional en el marco del Modelo Integrado de Planeación y gestión para mejorar la prestación del servicio.</v>
      </c>
      <c r="H41" t="str">
        <f>VLOOKUP($A41,'Plan de acci�n consolidado 2025'!$C$3:$X$482,H$1,0)</f>
        <v xml:space="preserve">Cumplimiento de productos del PAI asociados a Fortacer el Sistema Integral de Gestión Institucional para mejorar la prestación del servicio. 
</v>
      </c>
      <c r="I41" t="str">
        <f>VLOOKUP($A41,'Plan de acci�n consolidado 2025'!$C$3:$X$482,I$1,0)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1" t="str">
        <f>VLOOKUP($A41,'Plan de acci�n consolidado 2025'!$C$3:$X$482,J$1,0)</f>
        <v xml:space="preserve">PND - 5-31-5-b- Convergencia regional - Entidades públicas territoriales y nacionales fortalecidas </v>
      </c>
      <c r="K41" t="str">
        <f>VLOOKUP($A41,'Plan de acci�n consolidado 2025'!$C$3:$X$482,K$1,0)</f>
        <v>No</v>
      </c>
      <c r="L41" t="str">
        <f>VLOOKUP($A41,'Plan de acci�n consolidado 2025'!$C$3:$X$482,L$1,0)</f>
        <v>FUNCIONAMIENTO</v>
      </c>
      <c r="M41" t="str">
        <f>VLOOKUP($A41,'Plan de acci�n consolidado 2025'!$C$3:$X$482,M$1,0)</f>
        <v>Política Fortalecimiento Organizacional y Simplificación de Procesos _DIMENSIÓN Gestión con Valores para Resultados</v>
      </c>
      <c r="N41" t="str">
        <f>VLOOKUP($A41,'Plan de acci�n consolidado 2025'!$C$3:$X$482,N$1,0)</f>
        <v>N/A</v>
      </c>
      <c r="O41" t="str">
        <f>VLOOKUP($A41,'Plan de acci�n consolidado 2025'!$C$3:$X$482,O$1,0)</f>
        <v>Estrategia para la reducción de emisiones, adaptación al cambio climático y la transición energética y la protección del medio ambiente, ejecutada (Informe final)</v>
      </c>
      <c r="P41">
        <f>VLOOKUP($A41,'Plan de acci�n consolidado 2025'!$C$3:$X$482,P$1,0)</f>
        <v>100</v>
      </c>
      <c r="Q41">
        <f>VLOOKUP($A41,'Plan de acci�n consolidado 2025'!$C$3:$X$482,Q$1,0)</f>
        <v>100</v>
      </c>
      <c r="R41" t="str">
        <f>VLOOKUP($A41,'Plan de acci�n consolidado 2025'!$C$3:$X$482,R$1,0)</f>
        <v>Porcentual</v>
      </c>
      <c r="S41" t="str">
        <f>VLOOKUP($A41,'Plan de acci�n consolidado 2025'!$C$3:$X$482,S$1,0)</f>
        <v>% de la estrategia ejecutada / 100% de la estrategia a ejecutar</v>
      </c>
      <c r="T41" s="161">
        <f>VLOOKUP($A41,'Plan de acci�n consolidado 2025'!$C$3:$X$482,T$1,0)</f>
        <v>45659</v>
      </c>
      <c r="U41" s="161">
        <f>VLOOKUP($A41,'Plan de acci�n consolidado 2025'!$C$3:$X$482,U$1,0)</f>
        <v>46013</v>
      </c>
      <c r="V41" t="str">
        <f>VLOOKUP($A41,'Plan de acci�n consolidado 2025'!$C$3:$X$482,V$1,0)</f>
        <v>142-GRUPO DE TRABAJO DE SERVICIOS ADMINISTRATIVOS Y RECURSOS FÍSICOS</v>
      </c>
      <c r="W41">
        <f>VLOOKUP($A41,'Plan de acci�n consolidado 2025'!$C$3:$BB$482,W$1,0)</f>
        <v>100</v>
      </c>
      <c r="X41">
        <f>VLOOKUP($A41,'Plan de acci�n consolidado 2025'!$C$3:$BB$482,X$1,0)</f>
        <v>73</v>
      </c>
      <c r="Y41" t="str">
        <f>VLOOKUP($A41,'Plan de acci�n consolidado 2025'!$C$3:$BB$482,Y$1,0)</f>
        <v>En el marco de las estrategias institucionales orientadas a la reducción de emisiones, la adaptación al cambio climático y la transición energética, y en cumplimiento del compromiso con la protección del medio ambiente, para el mes de noviembre no se tenía establecida realizar ninguna actividad, por lo anterior, el avance queda igual al mes pasado en un 73%, equivalente a 29 actividades ejecutadas con corte a noviembre.</v>
      </c>
      <c r="Z41" s="161">
        <f>VLOOKUP($A41,'Plan de acci�n consolidado 2025'!$C$3:$BB$482,Z$1,0)</f>
        <v>0</v>
      </c>
      <c r="AA41">
        <f>VLOOKUP($A41,'Plan de acci�n consolidado 2025'!$C$3:$BB$482,AA$1,0)</f>
        <v>73</v>
      </c>
      <c r="AB41" t="str">
        <f>VLOOKUP($A41,'Plan de acci�n consolidado 2025'!$C$3:$BB$482,AB$1,0)</f>
        <v>Durante el mes de noviembre no se tenían actividades programadas por lo anterior se mantiene el % validado en el mes anterior</v>
      </c>
      <c r="AC41" s="161">
        <f>VLOOKUP($A41,'Plan de acci�n consolidado 2025'!$C$3:$BB$482,AC$1,0)</f>
        <v>0</v>
      </c>
      <c r="AD41">
        <f>VLOOKUP($A41,'Plan de acci�n consolidado 2025'!$C$3:$BB$482,AD$1,0)</f>
        <v>0</v>
      </c>
      <c r="AE41">
        <f>VLOOKUP($A41,'Plan de acci�n consolidado 2025'!$C$3:$BB$482,AE$1,0)</f>
        <v>73</v>
      </c>
    </row>
    <row r="42" spans="1:31" x14ac:dyDescent="0.25">
      <c r="A42" s="30" t="s">
        <v>576</v>
      </c>
      <c r="B42" t="str">
        <f>VLOOKUP($A42,'Plan de acci�n consolidado 2025'!$C$3:$X$482,B$1,0)</f>
        <v>142-GRUPO DE TRABAJO DE SERVICIOS ADMINISTRATIVOS Y RECURSOS FÍSICOS</v>
      </c>
      <c r="C42">
        <f>VLOOKUP($A42,'Plan de acci�n consolidado 2025'!$C$3:$X$482,C$1,0)</f>
        <v>1</v>
      </c>
      <c r="D42" t="str">
        <f>VLOOKUP($A42,'Plan de acci�n consolidado 2025'!$C$3:$X$482,D$1,0)</f>
        <v>Actividad propia</v>
      </c>
      <c r="E42" t="str">
        <f>VLOOKUP($A42,'Plan de acci�n consolidado 2025'!$C$3:$X$482,E$1,0)</f>
        <v>142.1.1</v>
      </c>
      <c r="F42" t="str">
        <f>VLOOKUP($A42,'Plan de acci�n consolidado 2025'!$C$3:$X$482,F$1,0)</f>
        <v>N/A</v>
      </c>
      <c r="G42" t="str">
        <f>VLOOKUP($A42,'Plan de acci�n consolidado 2025'!$C$3:$X$482,G$1,0)</f>
        <v>N/A</v>
      </c>
      <c r="H42" t="str">
        <f>VLOOKUP($A42,'Plan de acci�n consolidado 2025'!$C$3:$X$482,H$1,0)</f>
        <v>N/A</v>
      </c>
      <c r="I42" t="str">
        <f>VLOOKUP($A42,'Plan de acci�n consolidado 2025'!$C$3:$X$482,I$1,0)</f>
        <v>N/A</v>
      </c>
      <c r="J42" t="str">
        <f>VLOOKUP($A42,'Plan de acci�n consolidado 2025'!$C$3:$X$482,J$1,0)</f>
        <v>N/A</v>
      </c>
      <c r="K42" t="str">
        <f>VLOOKUP($A42,'Plan de acci�n consolidado 2025'!$C$3:$X$482,K$1,0)</f>
        <v>N/A</v>
      </c>
      <c r="L42" t="str">
        <f>VLOOKUP($A42,'Plan de acci�n consolidado 2025'!$C$3:$X$482,L$1,0)</f>
        <v>N/A</v>
      </c>
      <c r="M42" t="str">
        <f>VLOOKUP($A42,'Plan de acci�n consolidado 2025'!$C$3:$X$482,M$1,0)</f>
        <v>N/A</v>
      </c>
      <c r="N42" t="str">
        <f>VLOOKUP($A42,'Plan de acci�n consolidado 2025'!$C$3:$X$482,N$1,0)</f>
        <v>N/A</v>
      </c>
      <c r="O42" t="str">
        <f>VLOOKUP($A42,'Plan de acci�n consolidado 2025'!$C$3:$X$482,O$1,0)</f>
        <v>Ejecutar las campañas ambientales  (a.  Cero Papel; b. Día cero impresiones; c.agua y energía; d. Jornada de siembra de árboles, e. Concurso de ahorro energético. f. Boletines energéticos, que faciliten y/o permitan aumentar la efectividad de la sensibilización ambiental ) articuladas con los resultados de la cuantificación de la emisión de gases efecto invernadero y los resultados de la matriz ambiental (Cronograma e informes de evidencias de acuerdo al cronograma)</v>
      </c>
      <c r="P42">
        <f>VLOOKUP($A42,'Plan de acci�n consolidado 2025'!$C$3:$X$482,P$1,0)</f>
        <v>25</v>
      </c>
      <c r="Q42">
        <f>VLOOKUP($A42,'Plan de acci�n consolidado 2025'!$C$3:$X$482,Q$1,0)</f>
        <v>100</v>
      </c>
      <c r="R42" t="str">
        <f>VLOOKUP($A42,'Plan de acci�n consolidado 2025'!$C$3:$X$482,R$1,0)</f>
        <v>Porcentual</v>
      </c>
      <c r="S42" t="str">
        <f>VLOOKUP($A42,'Plan de acci�n consolidado 2025'!$C$3:$X$482,S$1,0)</f>
        <v>% de campañas de sensibilización ejecutadas / 100% de campañas  a ejecutar</v>
      </c>
      <c r="T42" s="161">
        <f>VLOOKUP($A42,'Plan de acci�n consolidado 2025'!$C$3:$X$482,T$1,0)</f>
        <v>45659</v>
      </c>
      <c r="U42" s="161">
        <f>VLOOKUP($A42,'Plan de acci�n consolidado 2025'!$C$3:$X$482,U$1,0)</f>
        <v>46013</v>
      </c>
      <c r="V42" t="str">
        <f>VLOOKUP($A42,'Plan de acci�n consolidado 2025'!$C$3:$X$482,V$1,0)</f>
        <v>142-GRUPO DE TRABAJO DE SERVICIOS ADMINISTRATIVOS Y RECURSOS FÍSICOS</v>
      </c>
      <c r="W42">
        <f>VLOOKUP($A42,'Plan de acci�n consolidado 2025'!$C$3:$BB$482,W$1,0)</f>
        <v>25</v>
      </c>
      <c r="X42">
        <f>VLOOKUP($A42,'Plan de acci�n consolidado 2025'!$C$3:$BB$482,X$1,0)</f>
        <v>83</v>
      </c>
      <c r="Y42" t="str">
        <f>VLOOKUP($A42,'Plan de acci�n consolidado 2025'!$C$3:$BB$482,Y$1,0)</f>
        <v>Durante el mes se desarrollaron acciones de sensibilización enfocadas en la reducción del consumo de recursos y la mitigación del impacto ambiental institucional. En este sentido, se realizaron publicaciones de las campañas “Cero Impresiones”, “Uso eficiente del agua” y “Ahorro de energía”, con el propósito de promover prácticas sostenibles entre los servidores públicos y fomentar el uso racional de los recursos naturales.
De acuerdo con las estrategias de ejecución de las campañas ambientales orientadas a la reducción de gases de efecto invernadero (GEI) y otros impactos generados por la Entidad, se llevaron a cabo dos actividades principales que contribuyen directamente al cumplimiento del producto. Como resultado, se alcanzó un avance del 83% en el plan de trabajo, correspondiente a 20 actividades ejecutadas.</v>
      </c>
      <c r="Z42" s="161">
        <f>VLOOKUP($A42,'Plan de acci�n consolidado 2025'!$C$3:$BB$482,Z$1,0)</f>
        <v>0</v>
      </c>
      <c r="AA42">
        <f>VLOOKUP($A42,'Plan de acci�n consolidado 2025'!$C$3:$BB$482,AA$1,0)</f>
        <v>83</v>
      </c>
      <c r="AB42" t="str">
        <f>VLOOKUP($A42,'Plan de acci�n consolidado 2025'!$C$3:$BB$482,AB$1,0)</f>
        <v xml:space="preserve">Se avala el avance dado a la presente actividad de acuerdo al plan de trabajo para el mes de octubre se efectuo 1 campaña de cero papel , 2campañas de agu y energia </v>
      </c>
      <c r="AC42" s="161">
        <f>VLOOKUP($A42,'Plan de acci�n consolidado 2025'!$C$3:$BB$482,AC$1,0)</f>
        <v>0</v>
      </c>
      <c r="AD42">
        <f>VLOOKUP($A42,'Plan de acci�n consolidado 2025'!$C$3:$BB$482,AD$1,0)</f>
        <v>0</v>
      </c>
      <c r="AE42">
        <f>VLOOKUP($A42,'Plan de acci�n consolidado 2025'!$C$3:$BB$482,AE$1,0)</f>
        <v>20.75</v>
      </c>
    </row>
    <row r="43" spans="1:31" x14ac:dyDescent="0.25">
      <c r="A43" s="30" t="s">
        <v>578</v>
      </c>
      <c r="B43" t="str">
        <f>VLOOKUP($A43,'Plan de acci�n consolidado 2025'!$C$3:$X$482,B$1,0)</f>
        <v>142-GRUPO DE TRABAJO DE SERVICIOS ADMINISTRATIVOS Y RECURSOS FÍSICOS</v>
      </c>
      <c r="C43">
        <f>VLOOKUP($A43,'Plan de acci�n consolidado 2025'!$C$3:$X$482,C$1,0)</f>
        <v>1</v>
      </c>
      <c r="D43" t="str">
        <f>VLOOKUP($A43,'Plan de acci�n consolidado 2025'!$C$3:$X$482,D$1,0)</f>
        <v>Actividad propia</v>
      </c>
      <c r="E43" t="str">
        <f>VLOOKUP($A43,'Plan de acci�n consolidado 2025'!$C$3:$X$482,E$1,0)</f>
        <v>142.1.2</v>
      </c>
      <c r="F43" t="str">
        <f>VLOOKUP($A43,'Plan de acci�n consolidado 2025'!$C$3:$X$482,F$1,0)</f>
        <v>N/A</v>
      </c>
      <c r="G43" t="str">
        <f>VLOOKUP($A43,'Plan de acci�n consolidado 2025'!$C$3:$X$482,G$1,0)</f>
        <v>N/A</v>
      </c>
      <c r="H43" t="str">
        <f>VLOOKUP($A43,'Plan de acci�n consolidado 2025'!$C$3:$X$482,H$1,0)</f>
        <v>N/A</v>
      </c>
      <c r="I43" t="str">
        <f>VLOOKUP($A43,'Plan de acci�n consolidado 2025'!$C$3:$X$482,I$1,0)</f>
        <v>N/A</v>
      </c>
      <c r="J43" t="str">
        <f>VLOOKUP($A43,'Plan de acci�n consolidado 2025'!$C$3:$X$482,J$1,0)</f>
        <v>N/A</v>
      </c>
      <c r="K43" t="str">
        <f>VLOOKUP($A43,'Plan de acci�n consolidado 2025'!$C$3:$X$482,K$1,0)</f>
        <v>N/A</v>
      </c>
      <c r="L43" t="str">
        <f>VLOOKUP($A43,'Plan de acci�n consolidado 2025'!$C$3:$X$482,L$1,0)</f>
        <v>N/A</v>
      </c>
      <c r="M43" t="str">
        <f>VLOOKUP($A43,'Plan de acci�n consolidado 2025'!$C$3:$X$482,M$1,0)</f>
        <v>N/A</v>
      </c>
      <c r="N43" t="str">
        <f>VLOOKUP($A43,'Plan de acci�n consolidado 2025'!$C$3:$X$482,N$1,0)</f>
        <v>N/A</v>
      </c>
      <c r="O43" t="str">
        <f>VLOOKUP($A43,'Plan de acci�n consolidado 2025'!$C$3:$X$482,O$1,0)</f>
        <v>Implementar medidas de transición energética que permitan la eficiencia y garanticen la reducción del impacto ambiental (a. transición al papel ecológico; b.Implementación de iluminación LED, c. Sustitución de productos desechables por reutilizables, d. Sustitución a Tóner y tintas ecológicas) articuladas con los resultados de la cuantificación de la emisión de gases efecto invernadero y los resultados de la matriz ambiental (Cronograma e informes de evidencias de acuerdo al cronograma)</v>
      </c>
      <c r="P43">
        <f>VLOOKUP($A43,'Plan de acci�n consolidado 2025'!$C$3:$X$482,P$1,0)</f>
        <v>25</v>
      </c>
      <c r="Q43">
        <f>VLOOKUP($A43,'Plan de acci�n consolidado 2025'!$C$3:$X$482,Q$1,0)</f>
        <v>100</v>
      </c>
      <c r="R43" t="str">
        <f>VLOOKUP($A43,'Plan de acci�n consolidado 2025'!$C$3:$X$482,R$1,0)</f>
        <v>Porcentual</v>
      </c>
      <c r="S43" t="str">
        <f>VLOOKUP($A43,'Plan de acci�n consolidado 2025'!$C$3:$X$482,S$1,0)</f>
        <v>% de actividades para implementar las medidas ejecutadas / 100% de actividades para implementar las medidas  a ejecutar</v>
      </c>
      <c r="T43" s="161">
        <f>VLOOKUP($A43,'Plan de acci�n consolidado 2025'!$C$3:$X$482,T$1,0)</f>
        <v>45659</v>
      </c>
      <c r="U43" s="161">
        <f>VLOOKUP($A43,'Plan de acci�n consolidado 2025'!$C$3:$X$482,U$1,0)</f>
        <v>46013</v>
      </c>
      <c r="V43" t="str">
        <f>VLOOKUP($A43,'Plan de acci�n consolidado 2025'!$C$3:$X$482,V$1,0)</f>
        <v>142-GRUPO DE TRABAJO DE SERVICIOS ADMINISTRATIVOS Y RECURSOS FÍSICOS</v>
      </c>
      <c r="W43">
        <f>VLOOKUP($A43,'Plan de acci�n consolidado 2025'!$C$3:$BB$482,W$1,0)</f>
        <v>25</v>
      </c>
      <c r="X43">
        <f>VLOOKUP($A43,'Plan de acci�n consolidado 2025'!$C$3:$BB$482,X$1,0)</f>
        <v>88</v>
      </c>
      <c r="Y43" t="str">
        <f>VLOOKUP($A43,'Plan de acci�n consolidado 2025'!$C$3:$BB$482,Y$1,0)</f>
        <v xml:space="preserve">En el marco de la transición energética, se ha dado continuidad al proceso de seguimiento y control en el uso de tóneres y tintas ecológicas, con el fin de fomentar el consumo responsable y reducir la huella ambiental asociada a los procesos de impresión. Esta medida busca asegurar que los insumos utilizados cumplan con criterios de sostenibilidad, minimizando su impacto en el entorno y alineándose con los objetivos ambientales de la Entidad. Para este reporte se registró un avance en el plan de trabajo del 88%, para un total de 7 actividades ejecutadas. </v>
      </c>
      <c r="Z43" s="161">
        <f>VLOOKUP($A43,'Plan de acci�n consolidado 2025'!$C$3:$BB$482,Z$1,0)</f>
        <v>0</v>
      </c>
      <c r="AA43">
        <f>VLOOKUP($A43,'Plan de acci�n consolidado 2025'!$C$3:$BB$482,AA$1,0)</f>
        <v>88</v>
      </c>
      <c r="AB43" t="str">
        <f>VLOOKUP($A43,'Plan de acci�n consolidado 2025'!$C$3:$BB$482,AB$1,0)</f>
        <v>Se mantiene el porcentaje de avance del mes de agosto, se recomienda No reportar avance cuando no se obtengan logros de acuerdo al plan de trabajo.</v>
      </c>
      <c r="AC43" s="161">
        <f>VLOOKUP($A43,'Plan de acci�n consolidado 2025'!$C$3:$BB$482,AC$1,0)</f>
        <v>0</v>
      </c>
      <c r="AD43">
        <f>VLOOKUP($A43,'Plan de acci�n consolidado 2025'!$C$3:$BB$482,AD$1,0)</f>
        <v>0</v>
      </c>
      <c r="AE43">
        <f>VLOOKUP($A43,'Plan de acci�n consolidado 2025'!$C$3:$BB$482,AE$1,0)</f>
        <v>22</v>
      </c>
    </row>
    <row r="44" spans="1:31" x14ac:dyDescent="0.25">
      <c r="A44" s="30" t="s">
        <v>580</v>
      </c>
      <c r="B44" t="str">
        <f>VLOOKUP($A44,'Plan de acci�n consolidado 2025'!$C$3:$X$482,B$1,0)</f>
        <v>142-GRUPO DE TRABAJO DE SERVICIOS ADMINISTRATIVOS Y RECURSOS FÍSICOS</v>
      </c>
      <c r="C44">
        <f>VLOOKUP($A44,'Plan de acci�n consolidado 2025'!$C$3:$X$482,C$1,0)</f>
        <v>1</v>
      </c>
      <c r="D44" t="str">
        <f>VLOOKUP($A44,'Plan de acci�n consolidado 2025'!$C$3:$X$482,D$1,0)</f>
        <v>Actividad propia</v>
      </c>
      <c r="E44" t="str">
        <f>VLOOKUP($A44,'Plan de acci�n consolidado 2025'!$C$3:$X$482,E$1,0)</f>
        <v>142.1.3</v>
      </c>
      <c r="F44" t="str">
        <f>VLOOKUP($A44,'Plan de acci�n consolidado 2025'!$C$3:$X$482,F$1,0)</f>
        <v>N/A</v>
      </c>
      <c r="G44" t="str">
        <f>VLOOKUP($A44,'Plan de acci�n consolidado 2025'!$C$3:$X$482,G$1,0)</f>
        <v>N/A</v>
      </c>
      <c r="H44" t="str">
        <f>VLOOKUP($A44,'Plan de acci�n consolidado 2025'!$C$3:$X$482,H$1,0)</f>
        <v>N/A</v>
      </c>
      <c r="I44" t="str">
        <f>VLOOKUP($A44,'Plan de acci�n consolidado 2025'!$C$3:$X$482,I$1,0)</f>
        <v>N/A</v>
      </c>
      <c r="J44" t="str">
        <f>VLOOKUP($A44,'Plan de acci�n consolidado 2025'!$C$3:$X$482,J$1,0)</f>
        <v>N/A</v>
      </c>
      <c r="K44" t="str">
        <f>VLOOKUP($A44,'Plan de acci�n consolidado 2025'!$C$3:$X$482,K$1,0)</f>
        <v>N/A</v>
      </c>
      <c r="L44" t="str">
        <f>VLOOKUP($A44,'Plan de acci�n consolidado 2025'!$C$3:$X$482,L$1,0)</f>
        <v>N/A</v>
      </c>
      <c r="M44" t="str">
        <f>VLOOKUP($A44,'Plan de acci�n consolidado 2025'!$C$3:$X$482,M$1,0)</f>
        <v>N/A</v>
      </c>
      <c r="N44" t="str">
        <f>VLOOKUP($A44,'Plan de acci�n consolidado 2025'!$C$3:$X$482,N$1,0)</f>
        <v>N/A</v>
      </c>
      <c r="O44" t="str">
        <f>VLOOKUP($A44,'Plan de acci�n consolidado 2025'!$C$3:$X$482,O$1,0)</f>
        <v>Cuantificar las emisiones de gases efecto invernadero  para las actividades de operación de la Entidad en su sede Principal, definir las acciones de compensación requeridas y ejecutar las priorizadas en la vigencia 2025 (Informe de inventario de las fuentes de emisión de GEI de la sede principal)</v>
      </c>
      <c r="P44">
        <f>VLOOKUP($A44,'Plan de acci�n consolidado 2025'!$C$3:$X$482,P$1,0)</f>
        <v>10</v>
      </c>
      <c r="Q44">
        <f>VLOOKUP($A44,'Plan de acci�n consolidado 2025'!$C$3:$X$482,Q$1,0)</f>
        <v>1</v>
      </c>
      <c r="R44" t="str">
        <f>VLOOKUP($A44,'Plan de acci�n consolidado 2025'!$C$3:$X$482,R$1,0)</f>
        <v>Númerica</v>
      </c>
      <c r="S44" t="str">
        <f>VLOOKUP($A44,'Plan de acci�n consolidado 2025'!$C$3:$X$482,S$1,0)</f>
        <v># de Infome elaborado / 1 Informe a elaborar</v>
      </c>
      <c r="T44" s="161">
        <f>VLOOKUP($A44,'Plan de acci�n consolidado 2025'!$C$3:$X$482,T$1,0)</f>
        <v>45717</v>
      </c>
      <c r="U44" s="161">
        <f>VLOOKUP($A44,'Plan de acci�n consolidado 2025'!$C$3:$X$482,U$1,0)</f>
        <v>45839</v>
      </c>
      <c r="V44" t="str">
        <f>VLOOKUP($A44,'Plan de acci�n consolidado 2025'!$C$3:$X$482,V$1,0)</f>
        <v>142-GRUPO DE TRABAJO DE SERVICIOS ADMINISTRATIVOS Y RECURSOS FÍSICOS</v>
      </c>
      <c r="W44">
        <f>VLOOKUP($A44,'Plan de acci�n consolidado 2025'!$C$3:$BB$482,W$1,0)</f>
        <v>10</v>
      </c>
      <c r="X44">
        <f>VLOOKUP($A44,'Plan de acci�n consolidado 2025'!$C$3:$BB$482,X$1,0)</f>
        <v>100</v>
      </c>
      <c r="Y44" t="str">
        <f>VLOOKUP($A44,'Plan de acci�n consolidado 2025'!$C$3:$BB$482,Y$1,0)</f>
        <v>Dentro del marco de reducción de la huella de carbono que emite la Entidad, se desarrolló proceso de contratación con la empresa Higienistas Consultores SAS mediante contrato 1255 de 2025 para realización el inventario, cálculo de la huella de carbono vigencia 2024 y propuestas de compensación de las mismas. Para este reporte se registra un avance de ejecución de la actividad del 100%.</v>
      </c>
      <c r="Z44" s="161">
        <f>VLOOKUP($A44,'Plan de acci�n consolidado 2025'!$C$3:$BB$482,Z$1,0)</f>
        <v>45813</v>
      </c>
      <c r="AA44">
        <f>VLOOKUP($A44,'Plan de acci�n consolidado 2025'!$C$3:$BB$482,AA$1,0)</f>
        <v>100</v>
      </c>
      <c r="AB44" t="str">
        <f>VLOOKUP($A44,'Plan de acci�n consolidado 2025'!$C$3:$BB$482,AB$1,0)</f>
        <v>Se avala el cumplimiento de la presente actividad por la presentación del informe, sin embargo la actividad indicaba Cuantificar las emisiones de gases efecto invernadero lo cual no se logro por cuanto lo indicado en el informe allegado: debido a que la entidad no cuenta
registros del consumo mensual y generación de aguas residuales, no obstante, la entidad proyecta realizar mudanza a una nuevas instalaciones, por tal motivo se recomienda generar el uso de las estrategias planteadas en este item</v>
      </c>
      <c r="AC44" s="161">
        <f>VLOOKUP($A44,'Plan de acci�n consolidado 2025'!$C$3:$BB$482,AC$1,0)</f>
        <v>45813</v>
      </c>
      <c r="AD44">
        <f>VLOOKUP($A44,'Plan de acci�n consolidado 2025'!$C$3:$BB$482,AD$1,0)</f>
        <v>100</v>
      </c>
      <c r="AE44">
        <f>VLOOKUP($A44,'Plan de acci�n consolidado 2025'!$C$3:$BB$482,AE$1,0)</f>
        <v>10</v>
      </c>
    </row>
    <row r="45" spans="1:31" x14ac:dyDescent="0.25">
      <c r="A45" s="30" t="s">
        <v>582</v>
      </c>
      <c r="B45" t="str">
        <f>VLOOKUP($A45,'Plan de acci�n consolidado 2025'!$C$3:$X$482,B$1,0)</f>
        <v>142-GRUPO DE TRABAJO DE SERVICIOS ADMINISTRATIVOS Y RECURSOS FÍSICOS</v>
      </c>
      <c r="C45">
        <f>VLOOKUP($A45,'Plan de acci�n consolidado 2025'!$C$3:$X$482,C$1,0)</f>
        <v>1</v>
      </c>
      <c r="D45" t="str">
        <f>VLOOKUP($A45,'Plan de acci�n consolidado 2025'!$C$3:$X$482,D$1,0)</f>
        <v>Actividad propia</v>
      </c>
      <c r="E45" t="str">
        <f>VLOOKUP($A45,'Plan de acci�n consolidado 2025'!$C$3:$X$482,E$1,0)</f>
        <v>142.1.4</v>
      </c>
      <c r="F45" t="str">
        <f>VLOOKUP($A45,'Plan de acci�n consolidado 2025'!$C$3:$X$482,F$1,0)</f>
        <v>N/A</v>
      </c>
      <c r="G45" t="str">
        <f>VLOOKUP($A45,'Plan de acci�n consolidado 2025'!$C$3:$X$482,G$1,0)</f>
        <v>N/A</v>
      </c>
      <c r="H45" t="str">
        <f>VLOOKUP($A45,'Plan de acci�n consolidado 2025'!$C$3:$X$482,H$1,0)</f>
        <v>N/A</v>
      </c>
      <c r="I45" t="str">
        <f>VLOOKUP($A45,'Plan de acci�n consolidado 2025'!$C$3:$X$482,I$1,0)</f>
        <v>N/A</v>
      </c>
      <c r="J45" t="str">
        <f>VLOOKUP($A45,'Plan de acci�n consolidado 2025'!$C$3:$X$482,J$1,0)</f>
        <v>N/A</v>
      </c>
      <c r="K45" t="str">
        <f>VLOOKUP($A45,'Plan de acci�n consolidado 2025'!$C$3:$X$482,K$1,0)</f>
        <v>N/A</v>
      </c>
      <c r="L45" t="str">
        <f>VLOOKUP($A45,'Plan de acci�n consolidado 2025'!$C$3:$X$482,L$1,0)</f>
        <v>N/A</v>
      </c>
      <c r="M45" t="str">
        <f>VLOOKUP($A45,'Plan de acci�n consolidado 2025'!$C$3:$X$482,M$1,0)</f>
        <v>N/A</v>
      </c>
      <c r="N45" t="str">
        <f>VLOOKUP($A45,'Plan de acci�n consolidado 2025'!$C$3:$X$482,N$1,0)</f>
        <v>N/A</v>
      </c>
      <c r="O45" t="str">
        <f>VLOOKUP($A45,'Plan de acci�n consolidado 2025'!$C$3:$X$482,O$1,0)</f>
        <v>Elaborar matriz que permita identificar los aspectos más significativos y ejecutar las alternativas que conlleven a reducir los impactos ambientales de la SIC. (Matriz de aspectos ambientales)</v>
      </c>
      <c r="P45">
        <f>VLOOKUP($A45,'Plan de acci�n consolidado 2025'!$C$3:$X$482,P$1,0)</f>
        <v>20</v>
      </c>
      <c r="Q45">
        <f>VLOOKUP($A45,'Plan de acci�n consolidado 2025'!$C$3:$X$482,Q$1,0)</f>
        <v>1</v>
      </c>
      <c r="R45" t="str">
        <f>VLOOKUP($A45,'Plan de acci�n consolidado 2025'!$C$3:$X$482,R$1,0)</f>
        <v>Númerica</v>
      </c>
      <c r="S45" t="str">
        <f>VLOOKUP($A45,'Plan de acci�n consolidado 2025'!$C$3:$X$482,S$1,0)</f>
        <v># de Matriz de aspectos ambientales elaborada / 1 Matriz de aspectos ambientales a elaborqar</v>
      </c>
      <c r="T45" s="161">
        <f>VLOOKUP($A45,'Plan de acci�n consolidado 2025'!$C$3:$X$482,T$1,0)</f>
        <v>45779</v>
      </c>
      <c r="U45" s="161">
        <f>VLOOKUP($A45,'Plan de acci�n consolidado 2025'!$C$3:$X$482,U$1,0)</f>
        <v>45835</v>
      </c>
      <c r="V45" t="str">
        <f>VLOOKUP($A45,'Plan de acci�n consolidado 2025'!$C$3:$X$482,V$1,0)</f>
        <v>142-GRUPO DE TRABAJO DE SERVICIOS ADMINISTRATIVOS Y RECURSOS FÍSICOS</v>
      </c>
      <c r="W45">
        <f>VLOOKUP($A45,'Plan de acci�n consolidado 2025'!$C$3:$BB$482,W$1,0)</f>
        <v>20</v>
      </c>
      <c r="X45">
        <f>VLOOKUP($A45,'Plan de acci�n consolidado 2025'!$C$3:$BB$482,X$1,0)</f>
        <v>100</v>
      </c>
      <c r="Y45" t="str">
        <f>VLOOKUP($A45,'Plan de acci�n consolidado 2025'!$C$3:$BB$482,Y$1,0)</f>
        <v xml:space="preserve">Para el mes de mayo se realizó actualización y evaluación de la Matriz de Aspectos e Impactos Ambientales generados en la Entidad. Como resultado de esta se identificó 3 aspectos significativos: Consumo de energía, Consumo de papel y consumo de tóner. Estos aspectos están siendo atacados dentro de las estrategias establecidas para la reducción de emisiones y adaptación al cambio climático y la transición energética y la protección del medio ambiente, mediante actividades que ayudan a disminuir el impactos que la genera en el medio ambiente. </v>
      </c>
      <c r="Z45" s="161">
        <f>VLOOKUP($A45,'Plan de acci�n consolidado 2025'!$C$3:$BB$482,Z$1,0)</f>
        <v>45796</v>
      </c>
      <c r="AA45">
        <f>VLOOKUP($A45,'Plan de acci�n consolidado 2025'!$C$3:$BB$482,AA$1,0)</f>
        <v>100</v>
      </c>
      <c r="AB45" t="str">
        <f>VLOOKUP($A45,'Plan de acci�n consolidado 2025'!$C$3:$BB$482,AB$1,0)</f>
        <v>Se avala el cumplimiento de la presente actividad, mediante la matriz de identificación de aspectos, evaluación y control de impactos ambientales.</v>
      </c>
      <c r="AC45" s="161">
        <f>VLOOKUP($A45,'Plan de acci�n consolidado 2025'!$C$3:$BB$482,AC$1,0)</f>
        <v>45796</v>
      </c>
      <c r="AD45">
        <f>VLOOKUP($A45,'Plan de acci�n consolidado 2025'!$C$3:$BB$482,AD$1,0)</f>
        <v>100</v>
      </c>
      <c r="AE45">
        <f>VLOOKUP($A45,'Plan de acci�n consolidado 2025'!$C$3:$BB$482,AE$1,0)</f>
        <v>20</v>
      </c>
    </row>
    <row r="46" spans="1:31" x14ac:dyDescent="0.25">
      <c r="A46" s="30" t="s">
        <v>584</v>
      </c>
      <c r="B46" t="str">
        <f>VLOOKUP($A46,'Plan de acci�n consolidado 2025'!$C$3:$X$482,B$1,0)</f>
        <v>142-GRUPO DE TRABAJO DE SERVICIOS ADMINISTRATIVOS Y RECURSOS FÍSICOS</v>
      </c>
      <c r="C46">
        <f>VLOOKUP($A46,'Plan de acci�n consolidado 2025'!$C$3:$X$482,C$1,0)</f>
        <v>1</v>
      </c>
      <c r="D46" t="str">
        <f>VLOOKUP($A46,'Plan de acci�n consolidado 2025'!$C$3:$X$482,D$1,0)</f>
        <v>Actividad propia</v>
      </c>
      <c r="E46" t="str">
        <f>VLOOKUP($A46,'Plan de acci�n consolidado 2025'!$C$3:$X$482,E$1,0)</f>
        <v>142.1.5</v>
      </c>
      <c r="F46" t="str">
        <f>VLOOKUP($A46,'Plan de acci�n consolidado 2025'!$C$3:$X$482,F$1,0)</f>
        <v>N/A</v>
      </c>
      <c r="G46" t="str">
        <f>VLOOKUP($A46,'Plan de acci�n consolidado 2025'!$C$3:$X$482,G$1,0)</f>
        <v>N/A</v>
      </c>
      <c r="H46" t="str">
        <f>VLOOKUP($A46,'Plan de acci�n consolidado 2025'!$C$3:$X$482,H$1,0)</f>
        <v>N/A</v>
      </c>
      <c r="I46" t="str">
        <f>VLOOKUP($A46,'Plan de acci�n consolidado 2025'!$C$3:$X$482,I$1,0)</f>
        <v>N/A</v>
      </c>
      <c r="J46" t="str">
        <f>VLOOKUP($A46,'Plan de acci�n consolidado 2025'!$C$3:$X$482,J$1,0)</f>
        <v>N/A</v>
      </c>
      <c r="K46" t="str">
        <f>VLOOKUP($A46,'Plan de acci�n consolidado 2025'!$C$3:$X$482,K$1,0)</f>
        <v>N/A</v>
      </c>
      <c r="L46" t="str">
        <f>VLOOKUP($A46,'Plan de acci�n consolidado 2025'!$C$3:$X$482,L$1,0)</f>
        <v>N/A</v>
      </c>
      <c r="M46" t="str">
        <f>VLOOKUP($A46,'Plan de acci�n consolidado 2025'!$C$3:$X$482,M$1,0)</f>
        <v>N/A</v>
      </c>
      <c r="N46" t="str">
        <f>VLOOKUP($A46,'Plan de acci�n consolidado 2025'!$C$3:$X$482,N$1,0)</f>
        <v>N/A</v>
      </c>
      <c r="O46" t="str">
        <f>VLOOKUP($A46,'Plan de acci�n consolidado 2025'!$C$3:$X$482,O$1,0)</f>
        <v>Certificar el cumplimiento de la ISO 14001  (Certificación de 1ra recertificación ISO 14001:2015) Reporte y/o informe final de auditoría de 1ra recertificación ISO 14001:2015)</v>
      </c>
      <c r="P46">
        <f>VLOOKUP($A46,'Plan de acci�n consolidado 2025'!$C$3:$X$482,P$1,0)</f>
        <v>20</v>
      </c>
      <c r="Q46">
        <f>VLOOKUP($A46,'Plan de acci�n consolidado 2025'!$C$3:$X$482,Q$1,0)</f>
        <v>1</v>
      </c>
      <c r="R46" t="str">
        <f>VLOOKUP($A46,'Plan de acci�n consolidado 2025'!$C$3:$X$482,R$1,0)</f>
        <v>Númerica</v>
      </c>
      <c r="S46" t="str">
        <f>VLOOKUP($A46,'Plan de acci�n consolidado 2025'!$C$3:$X$482,S$1,0)</f>
        <v># de recertificaciones y seguimientos a la norma ISO 14001-2015 realizada / 1 recertificaciones y seguimientos a la norma ISO 14001-2015  a realizar</v>
      </c>
      <c r="T46" s="161">
        <f>VLOOKUP($A46,'Plan de acci�n consolidado 2025'!$C$3:$X$482,T$1,0)</f>
        <v>45931</v>
      </c>
      <c r="U46" s="161">
        <f>VLOOKUP($A46,'Plan de acci�n consolidado 2025'!$C$3:$X$482,U$1,0)</f>
        <v>46013</v>
      </c>
      <c r="V46" t="str">
        <f>VLOOKUP($A46,'Plan de acci�n consolidado 2025'!$C$3:$X$482,V$1,0)</f>
        <v>142-GRUPO DE TRABAJO DE SERVICIOS ADMINISTRATIVOS Y RECURSOS FÍSICOS</v>
      </c>
      <c r="W46">
        <f>VLOOKUP($A46,'Plan de acci�n consolidado 2025'!$C$3:$BB$482,W$1,0)</f>
        <v>20</v>
      </c>
      <c r="X46">
        <f>VLOOKUP($A46,'Plan de acci�n consolidado 2025'!$C$3:$BB$482,X$1,0)</f>
        <v>0</v>
      </c>
      <c r="Y46">
        <f>VLOOKUP($A46,'Plan de acci�n consolidado 2025'!$C$3:$BB$482,Y$1,0)</f>
        <v>0</v>
      </c>
      <c r="Z46" s="161">
        <f>VLOOKUP($A46,'Plan de acci�n consolidado 2025'!$C$3:$BB$482,Z$1,0)</f>
        <v>0</v>
      </c>
      <c r="AA46">
        <f>VLOOKUP($A46,'Plan de acci�n consolidado 2025'!$C$3:$BB$482,AA$1,0)</f>
        <v>0</v>
      </c>
      <c r="AB46">
        <f>VLOOKUP($A46,'Plan de acci�n consolidado 2025'!$C$3:$BB$482,AB$1,0)</f>
        <v>0</v>
      </c>
      <c r="AC46" s="161">
        <f>VLOOKUP($A46,'Plan de acci�n consolidado 2025'!$C$3:$BB$482,AC$1,0)</f>
        <v>0</v>
      </c>
      <c r="AD46">
        <f>VLOOKUP($A46,'Plan de acci�n consolidado 2025'!$C$3:$BB$482,AD$1,0)</f>
        <v>0</v>
      </c>
      <c r="AE46">
        <f>VLOOKUP($A46,'Plan de acci�n consolidado 2025'!$C$3:$BB$482,AE$1,0)</f>
        <v>0</v>
      </c>
    </row>
    <row r="47" spans="1:31" x14ac:dyDescent="0.25">
      <c r="A47" s="30" t="s">
        <v>587</v>
      </c>
      <c r="B47" t="str">
        <f>VLOOKUP($A47,'Plan de acci�n consolidado 2025'!$C$3:$X$482,B$1,0)</f>
        <v>73-GRUPO DE TRABAJO DE COMUNICACION</v>
      </c>
      <c r="C47">
        <f>VLOOKUP($A47,'Plan de acci�n consolidado 2025'!$C$3:$X$482,C$1,0)</f>
        <v>3</v>
      </c>
      <c r="D47" t="str">
        <f>VLOOKUP($A47,'Plan de acci�n consolidado 2025'!$C$3:$X$482,D$1,0)</f>
        <v>Producto</v>
      </c>
      <c r="E47" t="str">
        <f>VLOOKUP($A47,'Plan de acci�n consolidado 2025'!$C$3:$X$482,E$1,0)</f>
        <v>73.1</v>
      </c>
      <c r="F47" t="str">
        <f>VLOOKUP($A47,'Plan de acci�n consolidado 2025'!$C$3:$X$482,F$1,0)</f>
        <v>Operativo</v>
      </c>
      <c r="G47" t="str">
        <f>VLOOKUP($A47,'Plan de acci�n consolidado 2025'!$C$3:$X$482,G$1,0)</f>
        <v xml:space="preserve">Fortalecer la gestión de la información, el conocimiento y la innovación para optimizar la capacidad institucional 
</v>
      </c>
      <c r="H47" t="str">
        <f>VLOOKUP($A47,'Plan de acci�n consolidado 2025'!$C$3:$X$482,H$1,0)</f>
        <v xml:space="preserve">Cumplimiento de productos del PAI asociados a Fortalecer la gestión de la información, el conocimiento y la innovación para optimizar la capacidad institucional 
</v>
      </c>
      <c r="I47" t="str">
        <f>VLOOKUP($A47,'Plan de acci�n consolidado 2025'!$C$3:$X$482,I$1,0)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7" t="str">
        <f>VLOOKUP($A47,'Plan de acci�n consolidado 2025'!$C$3:$X$482,J$1,0)</f>
        <v xml:space="preserve">PND - 5-31-5-b- Convergencia regional - Entidades públicas territoriales y nacionales fortalecidas </v>
      </c>
      <c r="K47" t="str">
        <f>VLOOKUP($A47,'Plan de acci�n consolidado 2025'!$C$3:$X$482,K$1,0)</f>
        <v>No</v>
      </c>
      <c r="L47" t="str">
        <f>VLOOKUP($A47,'Plan de acci�n consolidado 2025'!$C$3:$X$482,L$1,0)</f>
        <v>C-3599-0200-0005-53105b</v>
      </c>
      <c r="M47" t="str">
        <f>VLOOKUP($A47,'Plan de acci�n consolidado 2025'!$C$3:$X$482,M$1,0)</f>
        <v>Política Transparencia, acceso a la información pública y lucha contra la corrupción _DIMENSIÓN Gestión con Valores para Resultados</v>
      </c>
      <c r="N47" t="str">
        <f>VLOOKUP($A47,'Plan de acci�n consolidado 2025'!$C$3:$X$482,N$1,0)</f>
        <v>PEI_25;
PES_20230249</v>
      </c>
      <c r="O47" t="str">
        <f>VLOOKUP($A47,'Plan de acci�n consolidado 2025'!$C$3:$X$482,O$1,0)</f>
        <v>SIC alineada a la directriz de manejo de imágen y plan de medios de la Presidencia de la República, realizada. (Informe de contenidos producidos)</v>
      </c>
      <c r="P47">
        <f>VLOOKUP($A47,'Plan de acci�n consolidado 2025'!$C$3:$X$482,P$1,0)</f>
        <v>30</v>
      </c>
      <c r="Q47">
        <f>VLOOKUP($A47,'Plan de acci�n consolidado 2025'!$C$3:$X$482,Q$1,0)</f>
        <v>100</v>
      </c>
      <c r="R47" t="str">
        <f>VLOOKUP($A47,'Plan de acci�n consolidado 2025'!$C$3:$X$482,R$1,0)</f>
        <v>Porcentual</v>
      </c>
      <c r="S47" t="str">
        <f>VLOOKUP($A47,'Plan de acci�n consolidado 2025'!$C$3:$X$482,S$1,0)</f>
        <v>% de manejo de imagen y  plan de medios de la presidencia de la republica realizada / 100% de manejo de imagen y  plan de medios de la presidencia de la republica a realizar</v>
      </c>
      <c r="T47" s="161">
        <f>VLOOKUP($A47,'Plan de acci�n consolidado 2025'!$C$3:$X$482,T$1,0)</f>
        <v>45691</v>
      </c>
      <c r="U47" s="161">
        <f>VLOOKUP($A47,'Plan de acci�n consolidado 2025'!$C$3:$X$482,U$1,0)</f>
        <v>46022</v>
      </c>
      <c r="V47" t="str">
        <f>VLOOKUP($A47,'Plan de acci�n consolidado 2025'!$C$3:$X$482,V$1,0)</f>
        <v>73-GRUPO DE TRABAJO DE COMUNICACION</v>
      </c>
      <c r="W47">
        <f>VLOOKUP($A47,'Plan de acci�n consolidado 2025'!$C$3:$BB$482,W$1,0)</f>
        <v>30</v>
      </c>
      <c r="X47">
        <f>VLOOKUP($A47,'Plan de acci�n consolidado 2025'!$C$3:$BB$482,X$1,0)</f>
        <v>100</v>
      </c>
      <c r="Y47" t="str">
        <f>VLOOKUP($A47,'Plan de acci�n consolidado 2025'!$C$3:$BB$482,Y$1,0)</f>
        <v>Con corte al 30 de noviembre de 2025, y en cumplimiento con la directriz de manejo de imagen de la Presidencia de la República, se han generado un total de 38.112 publicaciones, distribuidas en 83 comunicados de prensa, 108 noticias y Publicaciones en redes sociales así: X: 34.683, LinkedIN: 434, Facebook: 1.423, Instagram: 1.261 y TikTok: 120</v>
      </c>
      <c r="Z47" s="161">
        <f>VLOOKUP($A47,'Plan de acci�n consolidado 2025'!$C$3:$BB$482,Z$1,0)</f>
        <v>0</v>
      </c>
      <c r="AA47">
        <f>VLOOKUP($A47,'Plan de acci�n consolidado 2025'!$C$3:$BB$482,AA$1,0)</f>
        <v>100</v>
      </c>
      <c r="AB47" t="str">
        <f>VLOOKUP($A47,'Plan de acci�n consolidado 2025'!$C$3:$BB$482,AB$1,0)</f>
        <v>se avala el avance dado al producto en cumplimiento del manejo de imagen de la presidencia de la republica.</v>
      </c>
      <c r="AC47" s="161">
        <f>VLOOKUP($A47,'Plan de acci�n consolidado 2025'!$C$3:$BB$482,AC$1,0)</f>
        <v>0</v>
      </c>
      <c r="AD47">
        <f>VLOOKUP($A47,'Plan de acci�n consolidado 2025'!$C$3:$BB$482,AD$1,0)</f>
        <v>0</v>
      </c>
      <c r="AE47">
        <f>VLOOKUP($A47,'Plan de acci�n consolidado 2025'!$C$3:$BB$482,AE$1,0)</f>
        <v>30</v>
      </c>
    </row>
    <row r="48" spans="1:31" x14ac:dyDescent="0.25">
      <c r="A48" s="30" t="s">
        <v>590</v>
      </c>
      <c r="B48" t="str">
        <f>VLOOKUP($A48,'Plan de acci�n consolidado 2025'!$C$3:$X$482,B$1,0)</f>
        <v>73-GRUPO DE TRABAJO DE COMUNICACION</v>
      </c>
      <c r="C48">
        <f>VLOOKUP($A48,'Plan de acci�n consolidado 2025'!$C$3:$X$482,C$1,0)</f>
        <v>3</v>
      </c>
      <c r="D48" t="str">
        <f>VLOOKUP($A48,'Plan de acci�n consolidado 2025'!$C$3:$X$482,D$1,0)</f>
        <v>Actividad propia</v>
      </c>
      <c r="E48" t="str">
        <f>VLOOKUP($A48,'Plan de acci�n consolidado 2025'!$C$3:$X$482,E$1,0)</f>
        <v>73.1.1</v>
      </c>
      <c r="F48" t="str">
        <f>VLOOKUP($A48,'Plan de acci�n consolidado 2025'!$C$3:$X$482,F$1,0)</f>
        <v>N/A</v>
      </c>
      <c r="G48" t="str">
        <f>VLOOKUP($A48,'Plan de acci�n consolidado 2025'!$C$3:$X$482,G$1,0)</f>
        <v>N/A</v>
      </c>
      <c r="H48" t="str">
        <f>VLOOKUP($A48,'Plan de acci�n consolidado 2025'!$C$3:$X$482,H$1,0)</f>
        <v>N/A</v>
      </c>
      <c r="I48" t="str">
        <f>VLOOKUP($A48,'Plan de acci�n consolidado 2025'!$C$3:$X$482,I$1,0)</f>
        <v>N/A</v>
      </c>
      <c r="J48" t="str">
        <f>VLOOKUP($A48,'Plan de acci�n consolidado 2025'!$C$3:$X$482,J$1,0)</f>
        <v>N/A</v>
      </c>
      <c r="K48" t="str">
        <f>VLOOKUP($A48,'Plan de acci�n consolidado 2025'!$C$3:$X$482,K$1,0)</f>
        <v>N/A</v>
      </c>
      <c r="L48" t="str">
        <f>VLOOKUP($A48,'Plan de acci�n consolidado 2025'!$C$3:$X$482,L$1,0)</f>
        <v>N/A</v>
      </c>
      <c r="M48" t="str">
        <f>VLOOKUP($A48,'Plan de acci�n consolidado 2025'!$C$3:$X$482,M$1,0)</f>
        <v>N/A</v>
      </c>
      <c r="N48" t="str">
        <f>VLOOKUP($A48,'Plan de acci�n consolidado 2025'!$C$3:$X$482,N$1,0)</f>
        <v>N/A</v>
      </c>
      <c r="O48" t="str">
        <f>VLOOKUP($A48,'Plan de acci�n consolidado 2025'!$C$3:$X$482,O$1,0)</f>
        <v>Producir los boletines, foto noticias, videos y/o ruedas de prensa de conformidad con la directriz de Presidencia sobre el manejo de imágen (Documento con evidencias)</v>
      </c>
      <c r="P48">
        <f>VLOOKUP($A48,'Plan de acci�n consolidado 2025'!$C$3:$X$482,P$1,0)</f>
        <v>80</v>
      </c>
      <c r="Q48">
        <f>VLOOKUP($A48,'Plan de acci�n consolidado 2025'!$C$3:$X$482,Q$1,0)</f>
        <v>100</v>
      </c>
      <c r="R48" t="str">
        <f>VLOOKUP($A48,'Plan de acci�n consolidado 2025'!$C$3:$X$482,R$1,0)</f>
        <v>Porcentual</v>
      </c>
      <c r="S48" t="str">
        <f>VLOOKUP($A48,'Plan de acci�n consolidado 2025'!$C$3:$X$482,S$1,0)</f>
        <v>% de boletines, foto noticias, videos y ruedas de prensa  de conformidad con la directriz de presidencia producidos / 100% de boletines, foto noticias, videos y ruedas de prensa a producir</v>
      </c>
      <c r="T48" s="161">
        <f>VLOOKUP($A48,'Plan de acci�n consolidado 2025'!$C$3:$X$482,T$1,0)</f>
        <v>45691</v>
      </c>
      <c r="U48" s="161">
        <f>VLOOKUP($A48,'Plan de acci�n consolidado 2025'!$C$3:$X$482,U$1,0)</f>
        <v>46022</v>
      </c>
      <c r="V48" t="str">
        <f>VLOOKUP($A48,'Plan de acci�n consolidado 2025'!$C$3:$X$482,V$1,0)</f>
        <v>73-GRUPO DE TRABAJO DE COMUNICACION</v>
      </c>
      <c r="W48">
        <f>VLOOKUP($A48,'Plan de acci�n consolidado 2025'!$C$3:$BB$482,W$1,0)</f>
        <v>24</v>
      </c>
      <c r="X48">
        <f>VLOOKUP($A48,'Plan de acci�n consolidado 2025'!$C$3:$BB$482,X$1,0)</f>
        <v>100</v>
      </c>
      <c r="Y48" t="str">
        <f>VLOOKUP($A48,'Plan de acci�n consolidado 2025'!$C$3:$BB$482,Y$1,0)</f>
        <v>En el mes de noviembre de 2025, y en cumplimiento con la directriz de manejo de imagen de la Presidencia de la República, se generaron un total de 3.316 publicaciones, distribuidas en 5 comunicados de prensa, 12 noticias y Publicaciones en redes sociales así: X: 2.841, LinkedIN: 82, Facebook: 184, Instagram: 183 y TikTok: 9</v>
      </c>
      <c r="Z48" s="161">
        <f>VLOOKUP($A48,'Plan de acci�n consolidado 2025'!$C$3:$BB$482,Z$1,0)</f>
        <v>0</v>
      </c>
      <c r="AA48">
        <f>VLOOKUP($A48,'Plan de acci�n consolidado 2025'!$C$3:$BB$482,AA$1,0)</f>
        <v>100</v>
      </c>
      <c r="AB48" t="str">
        <f>VLOOKUP($A48,'Plan de acci�n consolidado 2025'!$C$3:$BB$482,AB$1,0)</f>
        <v>Se avala el cumplimiento de la presente actividad relacionada con elmanejo de imagen de la presidencia de la republica</v>
      </c>
      <c r="AC48" s="161">
        <f>VLOOKUP($A48,'Plan de acci�n consolidado 2025'!$C$3:$BB$482,AC$1,0)</f>
        <v>0</v>
      </c>
      <c r="AD48">
        <f>VLOOKUP($A48,'Plan de acci�n consolidado 2025'!$C$3:$BB$482,AD$1,0)</f>
        <v>0</v>
      </c>
      <c r="AE48">
        <f>VLOOKUP($A48,'Plan de acci�n consolidado 2025'!$C$3:$BB$482,AE$1,0)</f>
        <v>24</v>
      </c>
    </row>
    <row r="49" spans="1:31" x14ac:dyDescent="0.25">
      <c r="A49" s="30" t="s">
        <v>592</v>
      </c>
      <c r="B49" t="str">
        <f>VLOOKUP($A49,'Plan de acci�n consolidado 2025'!$C$3:$X$482,B$1,0)</f>
        <v>73-GRUPO DE TRABAJO DE COMUNICACION</v>
      </c>
      <c r="C49">
        <f>VLOOKUP($A49,'Plan de acci�n consolidado 2025'!$C$3:$X$482,C$1,0)</f>
        <v>3</v>
      </c>
      <c r="D49" t="str">
        <f>VLOOKUP($A49,'Plan de acci�n consolidado 2025'!$C$3:$X$482,D$1,0)</f>
        <v>Actividad propia</v>
      </c>
      <c r="E49" t="str">
        <f>VLOOKUP($A49,'Plan de acci�n consolidado 2025'!$C$3:$X$482,E$1,0)</f>
        <v>73.1.2</v>
      </c>
      <c r="F49" t="str">
        <f>VLOOKUP($A49,'Plan de acci�n consolidado 2025'!$C$3:$X$482,F$1,0)</f>
        <v>N/A</v>
      </c>
      <c r="G49" t="str">
        <f>VLOOKUP($A49,'Plan de acci�n consolidado 2025'!$C$3:$X$482,G$1,0)</f>
        <v>N/A</v>
      </c>
      <c r="H49" t="str">
        <f>VLOOKUP($A49,'Plan de acci�n consolidado 2025'!$C$3:$X$482,H$1,0)</f>
        <v>N/A</v>
      </c>
      <c r="I49" t="str">
        <f>VLOOKUP($A49,'Plan de acci�n consolidado 2025'!$C$3:$X$482,I$1,0)</f>
        <v>N/A</v>
      </c>
      <c r="J49" t="str">
        <f>VLOOKUP($A49,'Plan de acci�n consolidado 2025'!$C$3:$X$482,J$1,0)</f>
        <v>N/A</v>
      </c>
      <c r="K49" t="str">
        <f>VLOOKUP($A49,'Plan de acci�n consolidado 2025'!$C$3:$X$482,K$1,0)</f>
        <v>N/A</v>
      </c>
      <c r="L49" t="str">
        <f>VLOOKUP($A49,'Plan de acci�n consolidado 2025'!$C$3:$X$482,L$1,0)</f>
        <v>N/A</v>
      </c>
      <c r="M49" t="str">
        <f>VLOOKUP($A49,'Plan de acci�n consolidado 2025'!$C$3:$X$482,M$1,0)</f>
        <v>N/A</v>
      </c>
      <c r="N49" t="str">
        <f>VLOOKUP($A49,'Plan de acci�n consolidado 2025'!$C$3:$X$482,N$1,0)</f>
        <v>N/A</v>
      </c>
      <c r="O49" t="str">
        <f>VLOOKUP($A49,'Plan de acci�n consolidado 2025'!$C$3:$X$482,O$1,0)</f>
        <v>Consolidar el informe final de los contenidos producidos por la SIC respecto a la directriz de manejo de imagen del gobierno nacional. (Informe consoldiado de los contenidos producidos)</v>
      </c>
      <c r="P49">
        <f>VLOOKUP($A49,'Plan de acci�n consolidado 2025'!$C$3:$X$482,P$1,0)</f>
        <v>20</v>
      </c>
      <c r="Q49">
        <f>VLOOKUP($A49,'Plan de acci�n consolidado 2025'!$C$3:$X$482,Q$1,0)</f>
        <v>100</v>
      </c>
      <c r="R49" t="str">
        <f>VLOOKUP($A49,'Plan de acci�n consolidado 2025'!$C$3:$X$482,R$1,0)</f>
        <v>Porcentual</v>
      </c>
      <c r="S49" t="str">
        <f>VLOOKUP($A49,'Plan de acci�n consolidado 2025'!$C$3:$X$482,S$1,0)</f>
        <v>% de informes finales de los contenidos producidos elaborados / 100% de informes finales de los contenidos producidos a elaborar</v>
      </c>
      <c r="T49" s="161">
        <f>VLOOKUP($A49,'Plan de acci�n consolidado 2025'!$C$3:$X$482,T$1,0)</f>
        <v>45993</v>
      </c>
      <c r="U49" s="161">
        <f>VLOOKUP($A49,'Plan de acci�n consolidado 2025'!$C$3:$X$482,U$1,0)</f>
        <v>46022</v>
      </c>
      <c r="V49" t="str">
        <f>VLOOKUP($A49,'Plan de acci�n consolidado 2025'!$C$3:$X$482,V$1,0)</f>
        <v>73-GRUPO DE TRABAJO DE COMUNICACION</v>
      </c>
      <c r="W49">
        <f>VLOOKUP($A49,'Plan de acci�n consolidado 2025'!$C$3:$BB$482,W$1,0)</f>
        <v>6</v>
      </c>
      <c r="X49">
        <f>VLOOKUP($A49,'Plan de acci�n consolidado 2025'!$C$3:$BB$482,X$1,0)</f>
        <v>0</v>
      </c>
      <c r="Y49">
        <f>VLOOKUP($A49,'Plan de acci�n consolidado 2025'!$C$3:$BB$482,Y$1,0)</f>
        <v>0</v>
      </c>
      <c r="Z49" s="161">
        <f>VLOOKUP($A49,'Plan de acci�n consolidado 2025'!$C$3:$BB$482,Z$1,0)</f>
        <v>0</v>
      </c>
      <c r="AA49">
        <f>VLOOKUP($A49,'Plan de acci�n consolidado 2025'!$C$3:$BB$482,AA$1,0)</f>
        <v>0</v>
      </c>
      <c r="AB49">
        <f>VLOOKUP($A49,'Plan de acci�n consolidado 2025'!$C$3:$BB$482,AB$1,0)</f>
        <v>0</v>
      </c>
      <c r="AC49" s="161">
        <f>VLOOKUP($A49,'Plan de acci�n consolidado 2025'!$C$3:$BB$482,AC$1,0)</f>
        <v>0</v>
      </c>
      <c r="AD49">
        <f>VLOOKUP($A49,'Plan de acci�n consolidado 2025'!$C$3:$BB$482,AD$1,0)</f>
        <v>0</v>
      </c>
      <c r="AE49">
        <f>VLOOKUP($A49,'Plan de acci�n consolidado 2025'!$C$3:$BB$482,AE$1,0)</f>
        <v>0</v>
      </c>
    </row>
    <row r="50" spans="1:31" x14ac:dyDescent="0.25">
      <c r="A50" s="30" t="s">
        <v>594</v>
      </c>
      <c r="B50" t="str">
        <f>VLOOKUP($A50,'Plan de acci�n consolidado 2025'!$C$3:$X$482,B$1,0)</f>
        <v>73-GRUPO DE TRABAJO DE COMUNICACION</v>
      </c>
      <c r="C50">
        <f>VLOOKUP($A50,'Plan de acci�n consolidado 2025'!$C$3:$X$482,C$1,0)</f>
        <v>3</v>
      </c>
      <c r="D50" t="str">
        <f>VLOOKUP($A50,'Plan de acci�n consolidado 2025'!$C$3:$X$482,D$1,0)</f>
        <v>Producto</v>
      </c>
      <c r="E50" t="str">
        <f>VLOOKUP($A50,'Plan de acci�n consolidado 2025'!$C$3:$X$482,E$1,0)</f>
        <v>73.2</v>
      </c>
      <c r="F50" t="str">
        <f>VLOOKUP($A50,'Plan de acci�n consolidado 2025'!$C$3:$X$482,F$1,0)</f>
        <v>Operativo</v>
      </c>
      <c r="G50" t="str">
        <f>VLOOKUP($A50,'Plan de acci�n consolidado 2025'!$C$3:$X$482,G$1,0)</f>
        <v xml:space="preserve">Fortalecer la gestión de la información, el conocimiento y la innovación para optimizar la capacidad institucional 
</v>
      </c>
      <c r="H50" t="str">
        <f>VLOOKUP($A50,'Plan de acci�n consolidado 2025'!$C$3:$X$482,H$1,0)</f>
        <v xml:space="preserve">Cumplimiento de productos del PAI asociados a Fortalecer la gestión de la información, el conocimiento y la innovación para optimizar la capacidad institucional 
</v>
      </c>
      <c r="I50" t="str">
        <f>VLOOKUP($A50,'Plan de acci�n consolidado 2025'!$C$3:$X$482,I$1,0)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50" t="str">
        <f>VLOOKUP($A50,'Plan de acci�n consolidado 2025'!$C$3:$X$482,J$1,0)</f>
        <v xml:space="preserve">PND - 5-31-5-b- Convergencia regional - Entidades públicas territoriales y nacionales fortalecidas </v>
      </c>
      <c r="K50" t="str">
        <f>VLOOKUP($A50,'Plan de acci�n consolidado 2025'!$C$3:$X$482,K$1,0)</f>
        <v>Si</v>
      </c>
      <c r="L50" t="str">
        <f>VLOOKUP($A50,'Plan de acci�n consolidado 2025'!$C$3:$X$482,L$1,0)</f>
        <v>C-3599-0200-0005-53105b</v>
      </c>
      <c r="M50" t="str">
        <f>VLOOKUP($A50,'Plan de acci�n consolidado 2025'!$C$3:$X$482,M$1,0)</f>
        <v>Política Transparencia, acceso a la información pública y lucha contra la corrupción _DIMENSIÓN Gestión con Valores para Resultados</v>
      </c>
      <c r="N50" t="str">
        <f>VLOOKUP($A50,'Plan de acci�n consolidado 2025'!$C$3:$X$482,N$1,0)</f>
        <v>N/A</v>
      </c>
      <c r="O50" t="str">
        <f>VLOOKUP($A50,'Plan de acci�n consolidado 2025'!$C$3:$X$482,O$1,0)</f>
        <v>Estrategia para el fortalecimiento de los procesos de comunicación interna de la Entidad, asegurando el flujo efectivo de la información, el fomento de las interacciones y la motivación del personal que permita la alineación con los objetivos estratégicos institucionales, elaborada e implementada. (Informe de resultados de implementación)</v>
      </c>
      <c r="P50">
        <f>VLOOKUP($A50,'Plan de acci�n consolidado 2025'!$C$3:$X$482,P$1,0)</f>
        <v>20</v>
      </c>
      <c r="Q50">
        <f>VLOOKUP($A50,'Plan de acci�n consolidado 2025'!$C$3:$X$482,Q$1,0)</f>
        <v>100</v>
      </c>
      <c r="R50" t="str">
        <f>VLOOKUP($A50,'Plan de acci�n consolidado 2025'!$C$3:$X$482,R$1,0)</f>
        <v>Porcentual</v>
      </c>
      <c r="S50" t="str">
        <f>VLOOKUP($A50,'Plan de acci�n consolidado 2025'!$C$3:$X$482,S$1,0)</f>
        <v>% de avance logrado plan de trabajo / 100% de avance propuesto plan de trabajo</v>
      </c>
      <c r="T50" s="161">
        <f>VLOOKUP($A50,'Plan de acci�n consolidado 2025'!$C$3:$X$482,T$1,0)</f>
        <v>45691</v>
      </c>
      <c r="U50" s="161">
        <f>VLOOKUP($A50,'Plan de acci�n consolidado 2025'!$C$3:$X$482,U$1,0)</f>
        <v>46003</v>
      </c>
      <c r="V50" t="str">
        <f>VLOOKUP($A50,'Plan de acci�n consolidado 2025'!$C$3:$X$482,V$1,0)</f>
        <v>100-SECRETARIA GENERAL;
73-GRUPO DE TRABAJO DE COMUNICACION</v>
      </c>
      <c r="W50">
        <f>VLOOKUP($A50,'Plan de acci�n consolidado 2025'!$C$3:$BB$482,W$1,0)</f>
        <v>20</v>
      </c>
      <c r="X50">
        <f>VLOOKUP($A50,'Plan de acci�n consolidado 2025'!$C$3:$BB$482,X$1,0)</f>
        <v>100</v>
      </c>
      <c r="Y50" t="str">
        <f>VLOOKUP($A50,'Plan de acci�n consolidado 2025'!$C$3:$BB$482,Y$1,0)</f>
        <v>El 05 de diciembre de 2025, desde la Secretaría General se presentó el informe final de resultados de la implementación de la estrategia de comunicaciones internas, en el cual se consolidaron los principales avances y logros obtenidos durante su ejecución. Este informe permitió evidenciar el impacto de las acciones desarrolladas, así como identificar oportunidades de mejora orientadas al fortalecimiento de los canales, prácticas y dinámicas de comunicación interna al interior de la Entidad.</v>
      </c>
      <c r="Z50" s="161">
        <f>VLOOKUP($A50,'Plan de acci�n consolidado 2025'!$C$3:$BB$482,Z$1,0)</f>
        <v>45996</v>
      </c>
      <c r="AA50">
        <f>VLOOKUP($A50,'Plan de acci�n consolidado 2025'!$C$3:$BB$482,AA$1,0)</f>
        <v>100</v>
      </c>
      <c r="AB50" t="str">
        <f>VLOOKUP($A50,'Plan de acci�n consolidado 2025'!$C$3:$BB$482,AB$1,0)</f>
        <v>Se avala el cumplimiento de la presente actividad se evidencia informe de comunicaciones internas.</v>
      </c>
      <c r="AC50" s="161">
        <f>VLOOKUP($A50,'Plan de acci�n consolidado 2025'!$C$3:$BB$482,AC$1,0)</f>
        <v>45996</v>
      </c>
      <c r="AD50">
        <f>VLOOKUP($A50,'Plan de acci�n consolidado 2025'!$C$3:$BB$482,AD$1,0)</f>
        <v>100</v>
      </c>
      <c r="AE50">
        <f>VLOOKUP($A50,'Plan de acci�n consolidado 2025'!$C$3:$BB$482,AE$1,0)</f>
        <v>20</v>
      </c>
    </row>
    <row r="51" spans="1:31" x14ac:dyDescent="0.25">
      <c r="A51" s="30" t="s">
        <v>596</v>
      </c>
      <c r="B51" t="str">
        <f>VLOOKUP($A51,'Plan de acci�n consolidado 2025'!$C$3:$X$482,B$1,0)</f>
        <v>73-GRUPO DE TRABAJO DE COMUNICACION</v>
      </c>
      <c r="C51">
        <f>VLOOKUP($A51,'Plan de acci�n consolidado 2025'!$C$3:$X$482,C$1,0)</f>
        <v>3</v>
      </c>
      <c r="D51" t="str">
        <f>VLOOKUP($A51,'Plan de acci�n consolidado 2025'!$C$3:$X$482,D$1,0)</f>
        <v>Actividad propia</v>
      </c>
      <c r="E51" t="str">
        <f>VLOOKUP($A51,'Plan de acci�n consolidado 2025'!$C$3:$X$482,E$1,0)</f>
        <v>73.2.1</v>
      </c>
      <c r="F51" t="str">
        <f>VLOOKUP($A51,'Plan de acci�n consolidado 2025'!$C$3:$X$482,F$1,0)</f>
        <v>N/A</v>
      </c>
      <c r="G51" t="str">
        <f>VLOOKUP($A51,'Plan de acci�n consolidado 2025'!$C$3:$X$482,G$1,0)</f>
        <v>N/A</v>
      </c>
      <c r="H51" t="str">
        <f>VLOOKUP($A51,'Plan de acci�n consolidado 2025'!$C$3:$X$482,H$1,0)</f>
        <v>N/A</v>
      </c>
      <c r="I51" t="str">
        <f>VLOOKUP($A51,'Plan de acci�n consolidado 2025'!$C$3:$X$482,I$1,0)</f>
        <v>N/A</v>
      </c>
      <c r="J51" t="str">
        <f>VLOOKUP($A51,'Plan de acci�n consolidado 2025'!$C$3:$X$482,J$1,0)</f>
        <v>N/A</v>
      </c>
      <c r="K51" t="str">
        <f>VLOOKUP($A51,'Plan de acci�n consolidado 2025'!$C$3:$X$482,K$1,0)</f>
        <v>N/A</v>
      </c>
      <c r="L51" t="str">
        <f>VLOOKUP($A51,'Plan de acci�n consolidado 2025'!$C$3:$X$482,L$1,0)</f>
        <v>N/A</v>
      </c>
      <c r="M51" t="str">
        <f>VLOOKUP($A51,'Plan de acci�n consolidado 2025'!$C$3:$X$482,M$1,0)</f>
        <v>N/A</v>
      </c>
      <c r="N51" t="str">
        <f>VLOOKUP($A51,'Plan de acci�n consolidado 2025'!$C$3:$X$482,N$1,0)</f>
        <v>N/A</v>
      </c>
      <c r="O51" t="str">
        <f>VLOOKUP($A51,'Plan de acci�n consolidado 2025'!$C$3:$X$482,O$1,0)</f>
        <v>Realizar un diagnóstico de las necesidades para la comunicaciones internas (Documento de diagnóstico)</v>
      </c>
      <c r="P51">
        <f>VLOOKUP($A51,'Plan de acci�n consolidado 2025'!$C$3:$X$482,P$1,0)</f>
        <v>20</v>
      </c>
      <c r="Q51">
        <f>VLOOKUP($A51,'Plan de acci�n consolidado 2025'!$C$3:$X$482,Q$1,0)</f>
        <v>1</v>
      </c>
      <c r="R51" t="str">
        <f>VLOOKUP($A51,'Plan de acci�n consolidado 2025'!$C$3:$X$482,R$1,0)</f>
        <v>Númerica</v>
      </c>
      <c r="S51" t="str">
        <f>VLOOKUP($A51,'Plan de acci�n consolidado 2025'!$C$3:$X$482,S$1,0)</f>
        <v># de diagnósticos de necesidades de comunicación interna realizados / 1 diagnósticos de necesidades de comunicación interna a realizar</v>
      </c>
      <c r="T51" s="161">
        <f>VLOOKUP($A51,'Plan de acci�n consolidado 2025'!$C$3:$X$482,T$1,0)</f>
        <v>45691</v>
      </c>
      <c r="U51" s="161">
        <f>VLOOKUP($A51,'Plan de acci�n consolidado 2025'!$C$3:$X$482,U$1,0)</f>
        <v>45744</v>
      </c>
      <c r="V51" t="str">
        <f>VLOOKUP($A51,'Plan de acci�n consolidado 2025'!$C$3:$X$482,V$1,0)</f>
        <v>73-GRUPO DE TRABAJO DE COMUNICACION</v>
      </c>
      <c r="W51">
        <f>VLOOKUP($A51,'Plan de acci�n consolidado 2025'!$C$3:$BB$482,W$1,0)</f>
        <v>4</v>
      </c>
      <c r="X51">
        <f>VLOOKUP($A51,'Plan de acci�n consolidado 2025'!$C$3:$BB$482,X$1,0)</f>
        <v>100</v>
      </c>
      <c r="Y51" t="str">
        <f>VLOOKUP($A51,'Plan de acci�n consolidado 2025'!$C$3:$BB$482,Y$1,0)</f>
        <v>Se elaboró el documento de Diagnóstico de las necesidades para las comunicaciones internas, el cual está avalado por la Coordinación del Grupo de Comunicaciones.</v>
      </c>
      <c r="Z51" s="161">
        <f>VLOOKUP($A51,'Plan de acci�n consolidado 2025'!$C$3:$BB$482,Z$1,0)</f>
        <v>45744</v>
      </c>
      <c r="AA51">
        <f>VLOOKUP($A51,'Plan de acci�n consolidado 2025'!$C$3:$BB$482,AA$1,0)</f>
        <v>100</v>
      </c>
      <c r="AB51" t="str">
        <f>VLOOKUP($A51,'Plan de acci�n consolidado 2025'!$C$3:$BB$482,AB$1,0)</f>
        <v xml:space="preserve">Se avala el cumplimiento de la presente actividad, se descuentan 10 punto por cuanto la evidencia se allego en el mes de mayo. </v>
      </c>
      <c r="AC51" s="161">
        <f>VLOOKUP($A51,'Plan de acci�n consolidado 2025'!$C$3:$BB$482,AC$1,0)</f>
        <v>45744</v>
      </c>
      <c r="AD51">
        <f>VLOOKUP($A51,'Plan de acci�n consolidado 2025'!$C$3:$BB$482,AD$1,0)</f>
        <v>90</v>
      </c>
      <c r="AE51">
        <f>VLOOKUP($A51,'Plan de acci�n consolidado 2025'!$C$3:$BB$482,AE$1,0)</f>
        <v>4</v>
      </c>
    </row>
    <row r="52" spans="1:31" x14ac:dyDescent="0.25">
      <c r="A52" s="30" t="s">
        <v>598</v>
      </c>
      <c r="B52" t="str">
        <f>VLOOKUP($A52,'Plan de acci�n consolidado 2025'!$C$3:$X$482,B$1,0)</f>
        <v>73-GRUPO DE TRABAJO DE COMUNICACION</v>
      </c>
      <c r="C52">
        <f>VLOOKUP($A52,'Plan de acci�n consolidado 2025'!$C$3:$X$482,C$1,0)</f>
        <v>3</v>
      </c>
      <c r="D52" t="str">
        <f>VLOOKUP($A52,'Plan de acci�n consolidado 2025'!$C$3:$X$482,D$1,0)</f>
        <v>Actividad propia</v>
      </c>
      <c r="E52" t="str">
        <f>VLOOKUP($A52,'Plan de acci�n consolidado 2025'!$C$3:$X$482,E$1,0)</f>
        <v>73.2.2</v>
      </c>
      <c r="F52" t="str">
        <f>VLOOKUP($A52,'Plan de acci�n consolidado 2025'!$C$3:$X$482,F$1,0)</f>
        <v>N/A</v>
      </c>
      <c r="G52" t="str">
        <f>VLOOKUP($A52,'Plan de acci�n consolidado 2025'!$C$3:$X$482,G$1,0)</f>
        <v>N/A</v>
      </c>
      <c r="H52" t="str">
        <f>VLOOKUP($A52,'Plan de acci�n consolidado 2025'!$C$3:$X$482,H$1,0)</f>
        <v>N/A</v>
      </c>
      <c r="I52" t="str">
        <f>VLOOKUP($A52,'Plan de acci�n consolidado 2025'!$C$3:$X$482,I$1,0)</f>
        <v>N/A</v>
      </c>
      <c r="J52" t="str">
        <f>VLOOKUP($A52,'Plan de acci�n consolidado 2025'!$C$3:$X$482,J$1,0)</f>
        <v>N/A</v>
      </c>
      <c r="K52" t="str">
        <f>VLOOKUP($A52,'Plan de acci�n consolidado 2025'!$C$3:$X$482,K$1,0)</f>
        <v>N/A</v>
      </c>
      <c r="L52" t="str">
        <f>VLOOKUP($A52,'Plan de acci�n consolidado 2025'!$C$3:$X$482,L$1,0)</f>
        <v>N/A</v>
      </c>
      <c r="M52" t="str">
        <f>VLOOKUP($A52,'Plan de acci�n consolidado 2025'!$C$3:$X$482,M$1,0)</f>
        <v>N/A</v>
      </c>
      <c r="N52" t="str">
        <f>VLOOKUP($A52,'Plan de acci�n consolidado 2025'!$C$3:$X$482,N$1,0)</f>
        <v>N/A</v>
      </c>
      <c r="O52" t="str">
        <f>VLOOKUP($A52,'Plan de acci�n consolidado 2025'!$C$3:$X$482,O$1,0)</f>
        <v>Elaborar la estrategia de comunicaciones internas que incluya el plan de trabajo para su realización (Documento de estrategia que incluya plan de trabajo)</v>
      </c>
      <c r="P52">
        <f>VLOOKUP($A52,'Plan de acci�n consolidado 2025'!$C$3:$X$482,P$1,0)</f>
        <v>30</v>
      </c>
      <c r="Q52">
        <f>VLOOKUP($A52,'Plan de acci�n consolidado 2025'!$C$3:$X$482,Q$1,0)</f>
        <v>100</v>
      </c>
      <c r="R52" t="str">
        <f>VLOOKUP($A52,'Plan de acci�n consolidado 2025'!$C$3:$X$482,R$1,0)</f>
        <v>Porcentual</v>
      </c>
      <c r="S52" t="str">
        <f>VLOOKUP($A52,'Plan de acci�n consolidado 2025'!$C$3:$X$482,S$1,0)</f>
        <v>% de estrategias de comunicaciones internas y planes de trabajo elaborados / 100% de estrategias de comunicaciones internas y planes de trabajo a elaborar</v>
      </c>
      <c r="T52" s="161">
        <f>VLOOKUP($A52,'Plan de acci�n consolidado 2025'!$C$3:$X$482,T$1,0)</f>
        <v>45748</v>
      </c>
      <c r="U52" s="161">
        <f>VLOOKUP($A52,'Plan de acci�n consolidado 2025'!$C$3:$X$482,U$1,0)</f>
        <v>45777</v>
      </c>
      <c r="V52" t="str">
        <f>VLOOKUP($A52,'Plan de acci�n consolidado 2025'!$C$3:$X$482,V$1,0)</f>
        <v>73-GRUPO DE TRABAJO DE COMUNICACION</v>
      </c>
      <c r="W52">
        <f>VLOOKUP($A52,'Plan de acci�n consolidado 2025'!$C$3:$BB$482,W$1,0)</f>
        <v>6</v>
      </c>
      <c r="X52">
        <f>VLOOKUP($A52,'Plan de acci�n consolidado 2025'!$C$3:$BB$482,X$1,0)</f>
        <v>100</v>
      </c>
      <c r="Y52" t="str">
        <f>VLOOKUP($A52,'Plan de acci�n consolidado 2025'!$C$3:$BB$482,Y$1,0)</f>
        <v>Se elaboró el documento de estrategia de comunicaciones internas y el respectivo plan de trabajo para su realización, el cual se encuentra avalado por la Coordinación del GIT Comunicación.</v>
      </c>
      <c r="Z52" s="161">
        <f>VLOOKUP($A52,'Plan de acci�n consolidado 2025'!$C$3:$BB$482,Z$1,0)</f>
        <v>45777</v>
      </c>
      <c r="AA52">
        <f>VLOOKUP($A52,'Plan de acci�n consolidado 2025'!$C$3:$BB$482,AA$1,0)</f>
        <v>100</v>
      </c>
      <c r="AB52" t="str">
        <f>VLOOKUP($A52,'Plan de acci�n consolidado 2025'!$C$3:$BB$482,AB$1,0)</f>
        <v>Se avala el cumplimiento de la presente actividad se plantea estrategia y plan de ejecución de la misma</v>
      </c>
      <c r="AC52" s="161">
        <f>VLOOKUP($A52,'Plan de acci�n consolidado 2025'!$C$3:$BB$482,AC$1,0)</f>
        <v>45777</v>
      </c>
      <c r="AD52">
        <f>VLOOKUP($A52,'Plan de acci�n consolidado 2025'!$C$3:$BB$482,AD$1,0)</f>
        <v>100</v>
      </c>
      <c r="AE52">
        <f>VLOOKUP($A52,'Plan de acci�n consolidado 2025'!$C$3:$BB$482,AE$1,0)</f>
        <v>6</v>
      </c>
    </row>
    <row r="53" spans="1:31" x14ac:dyDescent="0.25">
      <c r="A53" s="30" t="s">
        <v>600</v>
      </c>
      <c r="B53" t="str">
        <f>VLOOKUP($A53,'Plan de acci�n consolidado 2025'!$C$3:$X$482,B$1,0)</f>
        <v>73-GRUPO DE TRABAJO DE COMUNICACION</v>
      </c>
      <c r="C53">
        <f>VLOOKUP($A53,'Plan de acci�n consolidado 2025'!$C$3:$X$482,C$1,0)</f>
        <v>3</v>
      </c>
      <c r="D53" t="str">
        <f>VLOOKUP($A53,'Plan de acci�n consolidado 2025'!$C$3:$X$482,D$1,0)</f>
        <v>Actividad propia</v>
      </c>
      <c r="E53" t="str">
        <f>VLOOKUP($A53,'Plan de acci�n consolidado 2025'!$C$3:$X$482,E$1,0)</f>
        <v>73.2.3</v>
      </c>
      <c r="F53" t="str">
        <f>VLOOKUP($A53,'Plan de acci�n consolidado 2025'!$C$3:$X$482,F$1,0)</f>
        <v>N/A</v>
      </c>
      <c r="G53" t="str">
        <f>VLOOKUP($A53,'Plan de acci�n consolidado 2025'!$C$3:$X$482,G$1,0)</f>
        <v>N/A</v>
      </c>
      <c r="H53" t="str">
        <f>VLOOKUP($A53,'Plan de acci�n consolidado 2025'!$C$3:$X$482,H$1,0)</f>
        <v>N/A</v>
      </c>
      <c r="I53" t="str">
        <f>VLOOKUP($A53,'Plan de acci�n consolidado 2025'!$C$3:$X$482,I$1,0)</f>
        <v>N/A</v>
      </c>
      <c r="J53" t="str">
        <f>VLOOKUP($A53,'Plan de acci�n consolidado 2025'!$C$3:$X$482,J$1,0)</f>
        <v>N/A</v>
      </c>
      <c r="K53" t="str">
        <f>VLOOKUP($A53,'Plan de acci�n consolidado 2025'!$C$3:$X$482,K$1,0)</f>
        <v>N/A</v>
      </c>
      <c r="L53" t="str">
        <f>VLOOKUP($A53,'Plan de acci�n consolidado 2025'!$C$3:$X$482,L$1,0)</f>
        <v>N/A</v>
      </c>
      <c r="M53" t="str">
        <f>VLOOKUP($A53,'Plan de acci�n consolidado 2025'!$C$3:$X$482,M$1,0)</f>
        <v>N/A</v>
      </c>
      <c r="N53" t="str">
        <f>VLOOKUP($A53,'Plan de acci�n consolidado 2025'!$C$3:$X$482,N$1,0)</f>
        <v>N/A</v>
      </c>
      <c r="O53" t="str">
        <f>VLOOKUP($A53,'Plan de acci�n consolidado 2025'!$C$3:$X$482,O$1,0)</f>
        <v>Ejecutar el Plan de trabajo de la estrategia de comunicaciones internas (Documento de seguimiento trimestral)</v>
      </c>
      <c r="P53">
        <f>VLOOKUP($A53,'Plan de acci�n consolidado 2025'!$C$3:$X$482,P$1,0)</f>
        <v>40</v>
      </c>
      <c r="Q53">
        <f>VLOOKUP($A53,'Plan de acci�n consolidado 2025'!$C$3:$X$482,Q$1,0)</f>
        <v>3</v>
      </c>
      <c r="R53" t="str">
        <f>VLOOKUP($A53,'Plan de acci�n consolidado 2025'!$C$3:$X$482,R$1,0)</f>
        <v>Númerica</v>
      </c>
      <c r="S53" t="str">
        <f>VLOOKUP($A53,'Plan de acci�n consolidado 2025'!$C$3:$X$482,S$1,0)</f>
        <v># de plan de trabajo de la estrategias de comunicaciones internas ejecutado / 3 plan de trabajo de la estrategias de comunicaciones internas a ejecutar</v>
      </c>
      <c r="T53" s="161">
        <f>VLOOKUP($A53,'Plan de acci�n consolidado 2025'!$C$3:$X$482,T$1,0)</f>
        <v>45748</v>
      </c>
      <c r="U53" s="161">
        <f>VLOOKUP($A53,'Plan de acci�n consolidado 2025'!$C$3:$X$482,U$1,0)</f>
        <v>45982</v>
      </c>
      <c r="V53" t="str">
        <f>VLOOKUP($A53,'Plan de acci�n consolidado 2025'!$C$3:$X$482,V$1,0)</f>
        <v>100-SECRETARIA GENERAL;
73-GRUPO DE TRABAJO DE COMUNICACION</v>
      </c>
      <c r="W53">
        <f>VLOOKUP($A53,'Plan de acci�n consolidado 2025'!$C$3:$BB$482,W$1,0)</f>
        <v>8</v>
      </c>
      <c r="X53">
        <f>VLOOKUP($A53,'Plan de acci�n consolidado 2025'!$C$3:$BB$482,X$1,0)</f>
        <v>100</v>
      </c>
      <c r="Y53" t="str">
        <f>VLOOKUP($A53,'Plan de acci�n consolidado 2025'!$C$3:$BB$482,Y$1,0)</f>
        <v>Con corte al 21 de noviembre de 2025, se cumplió al 100% con la ejecución del plan de trabajo propuesto. Durante el mes de noviembre, la Secretaría General finalizó la última actividad prevista en el plan de trabajo, la cual consistía en la presentación del informe de diagnóstico de comunicación interna de la SIC y el correspondiente análisis de los resultados.</v>
      </c>
      <c r="Z53" s="161">
        <f>VLOOKUP($A53,'Plan de acci�n consolidado 2025'!$C$3:$BB$482,Z$1,0)</f>
        <v>45982</v>
      </c>
      <c r="AA53">
        <f>VLOOKUP($A53,'Plan de acci�n consolidado 2025'!$C$3:$BB$482,AA$1,0)</f>
        <v>100</v>
      </c>
      <c r="AB53" t="str">
        <f>VLOOKUP($A53,'Plan de acci�n consolidado 2025'!$C$3:$BB$482,AB$1,0)</f>
        <v>se avala el cumplimiento de la presente actividad se ejecuto el plsn de trabajo de acuerdo a lo programado en el mismo se evidencia informe donde se percibe Aplicación del diagnóstico de comunicación interna de la SIC y análisis del mismo.</v>
      </c>
      <c r="AC53" s="161">
        <f>VLOOKUP($A53,'Plan de acci�n consolidado 2025'!$C$3:$BB$482,AC$1,0)</f>
        <v>45982</v>
      </c>
      <c r="AD53">
        <f>VLOOKUP($A53,'Plan de acci�n consolidado 2025'!$C$3:$BB$482,AD$1,0)</f>
        <v>100</v>
      </c>
      <c r="AE53">
        <f>VLOOKUP($A53,'Plan de acci�n consolidado 2025'!$C$3:$BB$482,AE$1,0)</f>
        <v>8</v>
      </c>
    </row>
    <row r="54" spans="1:31" x14ac:dyDescent="0.25">
      <c r="A54" s="30" t="s">
        <v>602</v>
      </c>
      <c r="B54" t="str">
        <f>VLOOKUP($A54,'Plan de acci�n consolidado 2025'!$C$3:$X$482,B$1,0)</f>
        <v>73-GRUPO DE TRABAJO DE COMUNICACION</v>
      </c>
      <c r="C54">
        <f>VLOOKUP($A54,'Plan de acci�n consolidado 2025'!$C$3:$X$482,C$1,0)</f>
        <v>3</v>
      </c>
      <c r="D54" t="str">
        <f>VLOOKUP($A54,'Plan de acci�n consolidado 2025'!$C$3:$X$482,D$1,0)</f>
        <v>Actividad propia</v>
      </c>
      <c r="E54" t="str">
        <f>VLOOKUP($A54,'Plan de acci�n consolidado 2025'!$C$3:$X$482,E$1,0)</f>
        <v>73.2.4</v>
      </c>
      <c r="F54" t="str">
        <f>VLOOKUP($A54,'Plan de acci�n consolidado 2025'!$C$3:$X$482,F$1,0)</f>
        <v>N/A</v>
      </c>
      <c r="G54" t="str">
        <f>VLOOKUP($A54,'Plan de acci�n consolidado 2025'!$C$3:$X$482,G$1,0)</f>
        <v>N/A</v>
      </c>
      <c r="H54" t="str">
        <f>VLOOKUP($A54,'Plan de acci�n consolidado 2025'!$C$3:$X$482,H$1,0)</f>
        <v>N/A</v>
      </c>
      <c r="I54" t="str">
        <f>VLOOKUP($A54,'Plan de acci�n consolidado 2025'!$C$3:$X$482,I$1,0)</f>
        <v>N/A</v>
      </c>
      <c r="J54" t="str">
        <f>VLOOKUP($A54,'Plan de acci�n consolidado 2025'!$C$3:$X$482,J$1,0)</f>
        <v>N/A</v>
      </c>
      <c r="K54" t="str">
        <f>VLOOKUP($A54,'Plan de acci�n consolidado 2025'!$C$3:$X$482,K$1,0)</f>
        <v>N/A</v>
      </c>
      <c r="L54" t="str">
        <f>VLOOKUP($A54,'Plan de acci�n consolidado 2025'!$C$3:$X$482,L$1,0)</f>
        <v>N/A</v>
      </c>
      <c r="M54" t="str">
        <f>VLOOKUP($A54,'Plan de acci�n consolidado 2025'!$C$3:$X$482,M$1,0)</f>
        <v>N/A</v>
      </c>
      <c r="N54" t="str">
        <f>VLOOKUP($A54,'Plan de acci�n consolidado 2025'!$C$3:$X$482,N$1,0)</f>
        <v>N/A</v>
      </c>
      <c r="O54" t="str">
        <f>VLOOKUP($A54,'Plan de acci�n consolidado 2025'!$C$3:$X$482,O$1,0)</f>
        <v>Elaborar informe final de los resultados de la implementación de la estrategia de comunicaciones internas (Informe de resultados de implementación)</v>
      </c>
      <c r="P54">
        <f>VLOOKUP($A54,'Plan de acci�n consolidado 2025'!$C$3:$X$482,P$1,0)</f>
        <v>10</v>
      </c>
      <c r="Q54">
        <f>VLOOKUP($A54,'Plan de acci�n consolidado 2025'!$C$3:$X$482,Q$1,0)</f>
        <v>1</v>
      </c>
      <c r="R54" t="str">
        <f>VLOOKUP($A54,'Plan de acci�n consolidado 2025'!$C$3:$X$482,R$1,0)</f>
        <v>Númerica</v>
      </c>
      <c r="S54" t="str">
        <f>VLOOKUP($A54,'Plan de acci�n consolidado 2025'!$C$3:$X$482,S$1,0)</f>
        <v># de informes de resultados de la implementación de la estrategia de comunicaciones internas elaborados / 1 informes de resultados de la implementación de la estrategia de comunicaciones internas a elaborar</v>
      </c>
      <c r="T54" s="161">
        <f>VLOOKUP($A54,'Plan de acci�n consolidado 2025'!$C$3:$X$482,T$1,0)</f>
        <v>45985</v>
      </c>
      <c r="U54" s="161">
        <f>VLOOKUP($A54,'Plan de acci�n consolidado 2025'!$C$3:$X$482,U$1,0)</f>
        <v>46003</v>
      </c>
      <c r="V54" t="str">
        <f>VLOOKUP($A54,'Plan de acci�n consolidado 2025'!$C$3:$X$482,V$1,0)</f>
        <v>100-SECRETARIA GENERAL;
73-GRUPO DE TRABAJO DE COMUNICACION</v>
      </c>
      <c r="W54">
        <f>VLOOKUP($A54,'Plan de acci�n consolidado 2025'!$C$3:$BB$482,W$1,0)</f>
        <v>2</v>
      </c>
      <c r="X54">
        <f>VLOOKUP($A54,'Plan de acci�n consolidado 2025'!$C$3:$BB$482,X$1,0)</f>
        <v>100</v>
      </c>
      <c r="Y54" t="str">
        <f>VLOOKUP($A54,'Plan de acci�n consolidado 2025'!$C$3:$BB$482,Y$1,0)</f>
        <v>El 05 de diciembre de 2025, desde la Secretaría General se presentó el informe final de resultados de la implementación de la estrategia de comunicaciones internas, en el cual se consolidaron los principales avances y logros obtenidos durante su ejecución. Este informe permitió evidenciar el impacto de las acciones desarrolladas, así como identificar oportunidades de mejora orientadas al fortalecimiento de los canales, prácticas y dinámicas de comunicación interna al interior de la Entidad.</v>
      </c>
      <c r="Z54" s="161">
        <f>VLOOKUP($A54,'Plan de acci�n consolidado 2025'!$C$3:$BB$482,Z$1,0)</f>
        <v>45996</v>
      </c>
      <c r="AA54">
        <f>VLOOKUP($A54,'Plan de acci�n consolidado 2025'!$C$3:$BB$482,AA$1,0)</f>
        <v>100</v>
      </c>
      <c r="AB54" t="str">
        <f>VLOOKUP($A54,'Plan de acci�n consolidado 2025'!$C$3:$BB$482,AB$1,0)</f>
        <v>Se avala el cumplimiento de la presente actividad donde se presenta el informe de resultados de la implementación de comunicaciones internas,</v>
      </c>
      <c r="AC54" s="161">
        <f>VLOOKUP($A54,'Plan de acci�n consolidado 2025'!$C$3:$BB$482,AC$1,0)</f>
        <v>45996</v>
      </c>
      <c r="AD54">
        <f>VLOOKUP($A54,'Plan de acci�n consolidado 2025'!$C$3:$BB$482,AD$1,0)</f>
        <v>100</v>
      </c>
      <c r="AE54">
        <f>VLOOKUP($A54,'Plan de acci�n consolidado 2025'!$C$3:$BB$482,AE$1,0)</f>
        <v>2</v>
      </c>
    </row>
    <row r="55" spans="1:31" x14ac:dyDescent="0.25">
      <c r="A55" s="30" t="s">
        <v>604</v>
      </c>
      <c r="B55" t="str">
        <f>VLOOKUP($A55,'Plan de acci�n consolidado 2025'!$C$3:$X$482,B$1,0)</f>
        <v>73-GRUPO DE TRABAJO DE COMUNICACION</v>
      </c>
      <c r="C55">
        <f>VLOOKUP($A55,'Plan de acci�n consolidado 2025'!$C$3:$X$482,C$1,0)</f>
        <v>3</v>
      </c>
      <c r="D55" t="str">
        <f>VLOOKUP($A55,'Plan de acci�n consolidado 2025'!$C$3:$X$482,D$1,0)</f>
        <v>Producto</v>
      </c>
      <c r="E55" t="str">
        <f>VLOOKUP($A55,'Plan de acci�n consolidado 2025'!$C$3:$X$482,E$1,0)</f>
        <v>73.3</v>
      </c>
      <c r="F55" t="str">
        <f>VLOOKUP($A55,'Plan de acci�n consolidado 2025'!$C$3:$X$482,F$1,0)</f>
        <v>Operativo</v>
      </c>
      <c r="G55" t="str">
        <f>VLOOKUP($A55,'Plan de acci�n consolidado 2025'!$C$3:$X$482,G$1,0)</f>
        <v xml:space="preserve">Promover el enfoque preventivo, diferencial y territorial en el que hacer misional de la entidad 
</v>
      </c>
      <c r="H55" t="str">
        <f>VLOOKUP($A55,'Plan de acci�n consolidado 2025'!$C$3:$X$482,H$1,0)</f>
        <v xml:space="preserve">Cumplimiento de productos del PAI asociados a Promover el enfoque preventivo, diferencial y territorial en el que hacer misional de la entidad 
</v>
      </c>
      <c r="I55" t="str">
        <f>VLOOKUP($A55,'Plan de acci�n consolidado 2025'!$C$3:$X$482,I$1,0)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55" t="str">
        <f>VLOOKUP($A55,'Plan de acci�n consolidado 2025'!$C$3:$X$482,J$1,0)</f>
        <v xml:space="preserve">PND - 5-31-5-b- Convergencia regional - Entidades públicas territoriales y nacionales fortalecidas </v>
      </c>
      <c r="K55" t="str">
        <f>VLOOKUP($A55,'Plan de acci�n consolidado 2025'!$C$3:$X$482,K$1,0)</f>
        <v>No</v>
      </c>
      <c r="L55" t="str">
        <f>VLOOKUP($A55,'Plan de acci�n consolidado 2025'!$C$3:$X$482,L$1,0)</f>
        <v>C-3599-0200-0005-53105b</v>
      </c>
      <c r="M55" t="str">
        <f>VLOOKUP($A55,'Plan de acci�n consolidado 2025'!$C$3:$X$482,M$1,0)</f>
        <v>Política Transparencia, acceso a la información pública y lucha contra la corrupción _DIMENSIÓN Gestión con Valores para Resultados</v>
      </c>
      <c r="N55" t="str">
        <f>VLOOKUP($A55,'Plan de acci�n consolidado 2025'!$C$3:$X$482,N$1,0)</f>
        <v>N/A</v>
      </c>
      <c r="O55" t="str">
        <f>VLOOKUP($A55,'Plan de acci�n consolidado 2025'!$C$3:$X$482,O$1,0)</f>
        <v>Estrategia de fortalecimiento de la difusión de la misionalidad de la Entidad a nivel nacional, elaborada e implementada (Informe de resultados de implementación)</v>
      </c>
      <c r="P55">
        <f>VLOOKUP($A55,'Plan de acci�n consolidado 2025'!$C$3:$X$482,P$1,0)</f>
        <v>30</v>
      </c>
      <c r="Q55">
        <f>VLOOKUP($A55,'Plan de acci�n consolidado 2025'!$C$3:$X$482,Q$1,0)</f>
        <v>100</v>
      </c>
      <c r="R55" t="str">
        <f>VLOOKUP($A55,'Plan de acci�n consolidado 2025'!$C$3:$X$482,R$1,0)</f>
        <v>Porcentual</v>
      </c>
      <c r="S55" t="str">
        <f>VLOOKUP($A55,'Plan de acci�n consolidado 2025'!$C$3:$X$482,S$1,0)</f>
        <v>% de avance logrado plan de trabajo / 100% de avance propuesto plan de trabajo</v>
      </c>
      <c r="T55" s="161">
        <f>VLOOKUP($A55,'Plan de acci�n consolidado 2025'!$C$3:$X$482,T$1,0)</f>
        <v>45672</v>
      </c>
      <c r="U55" s="161">
        <f>VLOOKUP($A55,'Plan de acci�n consolidado 2025'!$C$3:$X$482,U$1,0)</f>
        <v>46022</v>
      </c>
      <c r="V55" t="str">
        <f>VLOOKUP($A55,'Plan de acci�n consolidado 2025'!$C$3:$X$482,V$1,0)</f>
        <v>73-GRUPO DE TRABAJO DE COMUNICACION</v>
      </c>
      <c r="W55">
        <f>VLOOKUP($A55,'Plan de acci�n consolidado 2025'!$C$3:$BB$482,W$1,0)</f>
        <v>30</v>
      </c>
      <c r="X55">
        <f>VLOOKUP($A55,'Plan de acci�n consolidado 2025'!$C$3:$BB$482,X$1,0)</f>
        <v>91</v>
      </c>
      <c r="Y55" t="str">
        <f>VLOOKUP($A55,'Plan de acci�n consolidado 2025'!$C$3:$BB$482,Y$1,0)</f>
        <v>El plan de trabajo registra un avance del 91%. A la fecha se han creado y publicado 40 campañas estratégicas alineadas con el enfoque narrativo institucional 2025. Se consolidaron ocho parrillas de contenido correspondientes a publicaciones entre abril y octubre. Se presentaron dos informes de interacción con periodistas (100% de avance) y se realizaron 35 notas institucionales en canales digitales oficiales. Se produjeron dos espacios de opinión sobre temas misionales (100% de avance) y se elaboraron tres informes para evaluar el alcance e impacto de los spots institucionales. La trazabilidad territorial presenta un 78% de ejecución, con visitas realizadas en siete de los nueve territorios programados. Asimismo, se produjeron y publicaron 47 cápsulas informativas en coherencia con la estrategia institucional y se desarrollaron 10 capítulos, cumpliendo el 100% de la actividad.</v>
      </c>
      <c r="Z55" s="161">
        <f>VLOOKUP($A55,'Plan de acci�n consolidado 2025'!$C$3:$BB$482,Z$1,0)</f>
        <v>0</v>
      </c>
      <c r="AA55">
        <f>VLOOKUP($A55,'Plan de acci�n consolidado 2025'!$C$3:$BB$482,AA$1,0)</f>
        <v>91</v>
      </c>
      <c r="AB55" t="str">
        <f>VLOOKUP($A55,'Plan de acci�n consolidado 2025'!$C$3:$BB$482,AB$1,0)</f>
        <v>Se avala el avance dado alplan de trabajo de las actividades propuestas.</v>
      </c>
      <c r="AC55" s="161">
        <f>VLOOKUP($A55,'Plan de acci�n consolidado 2025'!$C$3:$BB$482,AC$1,0)</f>
        <v>0</v>
      </c>
      <c r="AD55">
        <f>VLOOKUP($A55,'Plan de acci�n consolidado 2025'!$C$3:$BB$482,AD$1,0)</f>
        <v>0</v>
      </c>
      <c r="AE55">
        <f>VLOOKUP($A55,'Plan de acci�n consolidado 2025'!$C$3:$BB$482,AE$1,0)</f>
        <v>27.3</v>
      </c>
    </row>
    <row r="56" spans="1:31" x14ac:dyDescent="0.25">
      <c r="A56" s="30" t="s">
        <v>605</v>
      </c>
      <c r="B56" t="str">
        <f>VLOOKUP($A56,'Plan de acci�n consolidado 2025'!$C$3:$X$482,B$1,0)</f>
        <v>73-GRUPO DE TRABAJO DE COMUNICACION</v>
      </c>
      <c r="C56">
        <f>VLOOKUP($A56,'Plan de acci�n consolidado 2025'!$C$3:$X$482,C$1,0)</f>
        <v>3</v>
      </c>
      <c r="D56" t="str">
        <f>VLOOKUP($A56,'Plan de acci�n consolidado 2025'!$C$3:$X$482,D$1,0)</f>
        <v>Actividad propia</v>
      </c>
      <c r="E56" t="str">
        <f>VLOOKUP($A56,'Plan de acci�n consolidado 2025'!$C$3:$X$482,E$1,0)</f>
        <v>73.3.1</v>
      </c>
      <c r="F56" t="str">
        <f>VLOOKUP($A56,'Plan de acci�n consolidado 2025'!$C$3:$X$482,F$1,0)</f>
        <v>N/A</v>
      </c>
      <c r="G56" t="str">
        <f>VLOOKUP($A56,'Plan de acci�n consolidado 2025'!$C$3:$X$482,G$1,0)</f>
        <v>N/A</v>
      </c>
      <c r="H56" t="str">
        <f>VLOOKUP($A56,'Plan de acci�n consolidado 2025'!$C$3:$X$482,H$1,0)</f>
        <v>N/A</v>
      </c>
      <c r="I56" t="str">
        <f>VLOOKUP($A56,'Plan de acci�n consolidado 2025'!$C$3:$X$482,I$1,0)</f>
        <v>N/A</v>
      </c>
      <c r="J56" t="str">
        <f>VLOOKUP($A56,'Plan de acci�n consolidado 2025'!$C$3:$X$482,J$1,0)</f>
        <v>N/A</v>
      </c>
      <c r="K56" t="str">
        <f>VLOOKUP($A56,'Plan de acci�n consolidado 2025'!$C$3:$X$482,K$1,0)</f>
        <v>N/A</v>
      </c>
      <c r="L56" t="str">
        <f>VLOOKUP($A56,'Plan de acci�n consolidado 2025'!$C$3:$X$482,L$1,0)</f>
        <v>N/A</v>
      </c>
      <c r="M56" t="str">
        <f>VLOOKUP($A56,'Plan de acci�n consolidado 2025'!$C$3:$X$482,M$1,0)</f>
        <v>N/A</v>
      </c>
      <c r="N56" t="str">
        <f>VLOOKUP($A56,'Plan de acci�n consolidado 2025'!$C$3:$X$482,N$1,0)</f>
        <v>N/A</v>
      </c>
      <c r="O56" t="str">
        <f>VLOOKUP($A56,'Plan de acci�n consolidado 2025'!$C$3:$X$482,O$1,0)</f>
        <v>Diseñar la estrategia de fortalecimiento de la difusión de la misionalidad de la Entidad a nivel nacional que incluya el plan de trabajo de ejecución  (Documento de estrategia que incluya plan de trabajo)</v>
      </c>
      <c r="P56">
        <f>VLOOKUP($A56,'Plan de acci�n consolidado 2025'!$C$3:$X$482,P$1,0)</f>
        <v>30</v>
      </c>
      <c r="Q56">
        <f>VLOOKUP($A56,'Plan de acci�n consolidado 2025'!$C$3:$X$482,Q$1,0)</f>
        <v>1</v>
      </c>
      <c r="R56" t="str">
        <f>VLOOKUP($A56,'Plan de acci�n consolidado 2025'!$C$3:$X$482,R$1,0)</f>
        <v>Númerica</v>
      </c>
      <c r="S56" t="str">
        <f>VLOOKUP($A56,'Plan de acci�n consolidado 2025'!$C$3:$X$482,S$1,0)</f>
        <v># de estrategias de fortalecimiento de la difusión de la misionalidad de la Entidad y plan de trabajo elaboradas / 1 estrategias de fortalecimiento de la difusión de la misionalidad de la Entidad y plan de trabajo a elaborar</v>
      </c>
      <c r="T56" s="161">
        <f>VLOOKUP($A56,'Plan de acci�n consolidado 2025'!$C$3:$X$482,T$1,0)</f>
        <v>45672</v>
      </c>
      <c r="U56" s="161">
        <f>VLOOKUP($A56,'Plan de acci�n consolidado 2025'!$C$3:$X$482,U$1,0)</f>
        <v>45716</v>
      </c>
      <c r="V56" t="str">
        <f>VLOOKUP($A56,'Plan de acci�n consolidado 2025'!$C$3:$X$482,V$1,0)</f>
        <v>73-GRUPO DE TRABAJO DE COMUNICACION</v>
      </c>
      <c r="W56">
        <f>VLOOKUP($A56,'Plan de acci�n consolidado 2025'!$C$3:$BB$482,W$1,0)</f>
        <v>9</v>
      </c>
      <c r="X56">
        <f>VLOOKUP($A56,'Plan de acci�n consolidado 2025'!$C$3:$BB$482,X$1,0)</f>
        <v>100</v>
      </c>
      <c r="Y56" t="str">
        <f>VLOOKUP($A56,'Plan de acci�n consolidado 2025'!$C$3:$BB$482,Y$1,0)</f>
        <v>Se elaboró el documento de Estrategia de Comunicaciones SIC 2025 y el respectivo plan de trabajo para su materialización, el cual está avalado por la Coordinación del Grupo de Comunicaciones.</v>
      </c>
      <c r="Z56" s="161">
        <f>VLOOKUP($A56,'Plan de acci�n consolidado 2025'!$C$3:$BB$482,Z$1,0)</f>
        <v>45716</v>
      </c>
      <c r="AA56">
        <f>VLOOKUP($A56,'Plan de acci�n consolidado 2025'!$C$3:$BB$482,AA$1,0)</f>
        <v>100</v>
      </c>
      <c r="AB56" t="str">
        <f>VLOOKUP($A56,'Plan de acci�n consolidado 2025'!$C$3:$BB$482,AB$1,0)</f>
        <v xml:space="preserve">Se avala el cumplimiento de la presente actividad con documento de estrategia de comunicaciones y plan de trabajo  </v>
      </c>
      <c r="AC56" s="161">
        <f>VLOOKUP($A56,'Plan de acci�n consolidado 2025'!$C$3:$BB$482,AC$1,0)</f>
        <v>45716</v>
      </c>
      <c r="AD56">
        <f>VLOOKUP($A56,'Plan de acci�n consolidado 2025'!$C$3:$BB$482,AD$1,0)</f>
        <v>100</v>
      </c>
      <c r="AE56">
        <f>VLOOKUP($A56,'Plan de acci�n consolidado 2025'!$C$3:$BB$482,AE$1,0)</f>
        <v>9</v>
      </c>
    </row>
    <row r="57" spans="1:31" x14ac:dyDescent="0.25">
      <c r="A57" s="30" t="s">
        <v>607</v>
      </c>
      <c r="B57" t="str">
        <f>VLOOKUP($A57,'Plan de acci�n consolidado 2025'!$C$3:$X$482,B$1,0)</f>
        <v>73-GRUPO DE TRABAJO DE COMUNICACION</v>
      </c>
      <c r="C57">
        <f>VLOOKUP($A57,'Plan de acci�n consolidado 2025'!$C$3:$X$482,C$1,0)</f>
        <v>3</v>
      </c>
      <c r="D57" t="str">
        <f>VLOOKUP($A57,'Plan de acci�n consolidado 2025'!$C$3:$X$482,D$1,0)</f>
        <v>Actividad propia</v>
      </c>
      <c r="E57" t="str">
        <f>VLOOKUP($A57,'Plan de acci�n consolidado 2025'!$C$3:$X$482,E$1,0)</f>
        <v>73.3.2</v>
      </c>
      <c r="F57" t="str">
        <f>VLOOKUP($A57,'Plan de acci�n consolidado 2025'!$C$3:$X$482,F$1,0)</f>
        <v>N/A</v>
      </c>
      <c r="G57" t="str">
        <f>VLOOKUP($A57,'Plan de acci�n consolidado 2025'!$C$3:$X$482,G$1,0)</f>
        <v>N/A</v>
      </c>
      <c r="H57" t="str">
        <f>VLOOKUP($A57,'Plan de acci�n consolidado 2025'!$C$3:$X$482,H$1,0)</f>
        <v>N/A</v>
      </c>
      <c r="I57" t="str">
        <f>VLOOKUP($A57,'Plan de acci�n consolidado 2025'!$C$3:$X$482,I$1,0)</f>
        <v>N/A</v>
      </c>
      <c r="J57" t="str">
        <f>VLOOKUP($A57,'Plan de acci�n consolidado 2025'!$C$3:$X$482,J$1,0)</f>
        <v>N/A</v>
      </c>
      <c r="K57" t="str">
        <f>VLOOKUP($A57,'Plan de acci�n consolidado 2025'!$C$3:$X$482,K$1,0)</f>
        <v>N/A</v>
      </c>
      <c r="L57" t="str">
        <f>VLOOKUP($A57,'Plan de acci�n consolidado 2025'!$C$3:$X$482,L$1,0)</f>
        <v>N/A</v>
      </c>
      <c r="M57" t="str">
        <f>VLOOKUP($A57,'Plan de acci�n consolidado 2025'!$C$3:$X$482,M$1,0)</f>
        <v>N/A</v>
      </c>
      <c r="N57" t="str">
        <f>VLOOKUP($A57,'Plan de acci�n consolidado 2025'!$C$3:$X$482,N$1,0)</f>
        <v>N/A</v>
      </c>
      <c r="O57" t="str">
        <f>VLOOKUP($A57,'Plan de acci�n consolidado 2025'!$C$3:$X$482,O$1,0)</f>
        <v>Ejecutar el plan de trabajo de la estrategia de comunicaciones externas (Informe de avance trimestral)</v>
      </c>
      <c r="P57">
        <f>VLOOKUP($A57,'Plan de acci�n consolidado 2025'!$C$3:$X$482,P$1,0)</f>
        <v>40</v>
      </c>
      <c r="Q57">
        <f>VLOOKUP($A57,'Plan de acci�n consolidado 2025'!$C$3:$X$482,Q$1,0)</f>
        <v>3</v>
      </c>
      <c r="R57" t="str">
        <f>VLOOKUP($A57,'Plan de acci�n consolidado 2025'!$C$3:$X$482,R$1,0)</f>
        <v>Númerica</v>
      </c>
      <c r="S57" t="str">
        <f>VLOOKUP($A57,'Plan de acci�n consolidado 2025'!$C$3:$X$482,S$1,0)</f>
        <v># de plan de trabajo de la estrategias de comunicaciones externas ejecutado / 3 plan de trabajo de la estrategias de comunicaciones externas a ejecutar</v>
      </c>
      <c r="T57" s="161">
        <f>VLOOKUP($A57,'Plan de acci�n consolidado 2025'!$C$3:$X$482,T$1,0)</f>
        <v>45720</v>
      </c>
      <c r="U57" s="161">
        <f>VLOOKUP($A57,'Plan de acci�n consolidado 2025'!$C$3:$X$482,U$1,0)</f>
        <v>46010</v>
      </c>
      <c r="V57" t="str">
        <f>VLOOKUP($A57,'Plan de acci�n consolidado 2025'!$C$3:$X$482,V$1,0)</f>
        <v>73-GRUPO DE TRABAJO DE COMUNICACION</v>
      </c>
      <c r="W57">
        <f>VLOOKUP($A57,'Plan de acci�n consolidado 2025'!$C$3:$BB$482,W$1,0)</f>
        <v>12</v>
      </c>
      <c r="X57">
        <f>VLOOKUP($A57,'Plan de acci�n consolidado 2025'!$C$3:$BB$482,X$1,0)</f>
        <v>91</v>
      </c>
      <c r="Y57" t="str">
        <f>VLOOKUP($A57,'Plan de acci�n consolidado 2025'!$C$3:$BB$482,Y$1,0)</f>
        <v>El plan de trabajo registra un avance del 91%. A la fecha se han creado y publicado 40 campañas estratégicas alineadas con el enfoque narrativo institucional 2025. Se consolidaron ocho parrillas de contenido correspondientes a publicaciones entre abril y octubre. Se presentaron dos informes de interacción con periodistas (100% de avance) y se realizaron 35 notas institucionales en canales digitales oficiales. Se produjeron dos espacios de opinión sobre temas misionales (100% de avance) y se elaboraron tres informes para evaluar el alcance e impacto de los spots institucionales. La trazabilidad territorial presenta un 78% de ejecución, con visitas realizadas en siete de los nueve territorios programados. Asimismo, se produjeron y publicaron 47 cápsulas informativas en coherencia con la estrategia institucional y se desarrollaron 10 capítulos, cumpliendo el 100% de la actividad.</v>
      </c>
      <c r="Z57" s="161">
        <f>VLOOKUP($A57,'Plan de acci�n consolidado 2025'!$C$3:$BB$482,Z$1,0)</f>
        <v>0</v>
      </c>
      <c r="AA57">
        <f>VLOOKUP($A57,'Plan de acci�n consolidado 2025'!$C$3:$BB$482,AA$1,0)</f>
        <v>91</v>
      </c>
      <c r="AB57" t="str">
        <f>VLOOKUP($A57,'Plan de acci�n consolidado 2025'!$C$3:$BB$482,AB$1,0)</f>
        <v>se avala el avance dado a la presente actividad de acuerdo al plan de trabajo de la estrategia de comunicaciones.</v>
      </c>
      <c r="AC57" s="161">
        <f>VLOOKUP($A57,'Plan de acci�n consolidado 2025'!$C$3:$BB$482,AC$1,0)</f>
        <v>0</v>
      </c>
      <c r="AD57">
        <f>VLOOKUP($A57,'Plan de acci�n consolidado 2025'!$C$3:$BB$482,AD$1,0)</f>
        <v>0</v>
      </c>
      <c r="AE57">
        <f>VLOOKUP($A57,'Plan de acci�n consolidado 2025'!$C$3:$BB$482,AE$1,0)</f>
        <v>10.92</v>
      </c>
    </row>
    <row r="58" spans="1:31" x14ac:dyDescent="0.25">
      <c r="A58" s="30" t="s">
        <v>609</v>
      </c>
      <c r="B58" t="str">
        <f>VLOOKUP($A58,'Plan de acci�n consolidado 2025'!$C$3:$X$482,B$1,0)</f>
        <v>73-GRUPO DE TRABAJO DE COMUNICACION</v>
      </c>
      <c r="C58">
        <f>VLOOKUP($A58,'Plan de acci�n consolidado 2025'!$C$3:$X$482,C$1,0)</f>
        <v>3</v>
      </c>
      <c r="D58" t="str">
        <f>VLOOKUP($A58,'Plan de acci�n consolidado 2025'!$C$3:$X$482,D$1,0)</f>
        <v>Actividad propia</v>
      </c>
      <c r="E58" t="str">
        <f>VLOOKUP($A58,'Plan de acci�n consolidado 2025'!$C$3:$X$482,E$1,0)</f>
        <v>73.3.3</v>
      </c>
      <c r="F58" t="str">
        <f>VLOOKUP($A58,'Plan de acci�n consolidado 2025'!$C$3:$X$482,F$1,0)</f>
        <v>N/A</v>
      </c>
      <c r="G58" t="str">
        <f>VLOOKUP($A58,'Plan de acci�n consolidado 2025'!$C$3:$X$482,G$1,0)</f>
        <v>N/A</v>
      </c>
      <c r="H58" t="str">
        <f>VLOOKUP($A58,'Plan de acci�n consolidado 2025'!$C$3:$X$482,H$1,0)</f>
        <v>N/A</v>
      </c>
      <c r="I58" t="str">
        <f>VLOOKUP($A58,'Plan de acci�n consolidado 2025'!$C$3:$X$482,I$1,0)</f>
        <v>N/A</v>
      </c>
      <c r="J58" t="str">
        <f>VLOOKUP($A58,'Plan de acci�n consolidado 2025'!$C$3:$X$482,J$1,0)</f>
        <v>N/A</v>
      </c>
      <c r="K58" t="str">
        <f>VLOOKUP($A58,'Plan de acci�n consolidado 2025'!$C$3:$X$482,K$1,0)</f>
        <v>N/A</v>
      </c>
      <c r="L58" t="str">
        <f>VLOOKUP($A58,'Plan de acci�n consolidado 2025'!$C$3:$X$482,L$1,0)</f>
        <v>N/A</v>
      </c>
      <c r="M58" t="str">
        <f>VLOOKUP($A58,'Plan de acci�n consolidado 2025'!$C$3:$X$482,M$1,0)</f>
        <v>N/A</v>
      </c>
      <c r="N58" t="str">
        <f>VLOOKUP($A58,'Plan de acci�n consolidado 2025'!$C$3:$X$482,N$1,0)</f>
        <v>N/A</v>
      </c>
      <c r="O58" t="str">
        <f>VLOOKUP($A58,'Plan de acci�n consolidado 2025'!$C$3:$X$482,O$1,0)</f>
        <v>Elaborar informe trimestral de los resultados de la implementación de la estrategia de fortalecimiento (Informe de avance trimestral)</v>
      </c>
      <c r="P58">
        <f>VLOOKUP($A58,'Plan de acci�n consolidado 2025'!$C$3:$X$482,P$1,0)</f>
        <v>20</v>
      </c>
      <c r="Q58">
        <f>VLOOKUP($A58,'Plan de acci�n consolidado 2025'!$C$3:$X$482,Q$1,0)</f>
        <v>4</v>
      </c>
      <c r="R58" t="str">
        <f>VLOOKUP($A58,'Plan de acci�n consolidado 2025'!$C$3:$X$482,R$1,0)</f>
        <v>Númerica</v>
      </c>
      <c r="S58" t="str">
        <f>VLOOKUP($A58,'Plan de acci�n consolidado 2025'!$C$3:$X$482,S$1,0)</f>
        <v># de informes de resultados de la implementación de la estrategia de fortalecimiento elaborados / 4 informes de resultados de la implementación de la estrategia de fortalecimiento a elaborar</v>
      </c>
      <c r="T58" s="161">
        <f>VLOOKUP($A58,'Plan de acci�n consolidado 2025'!$C$3:$X$482,T$1,0)</f>
        <v>45730</v>
      </c>
      <c r="U58" s="161">
        <f>VLOOKUP($A58,'Plan de acci�n consolidado 2025'!$C$3:$X$482,U$1,0)</f>
        <v>46022</v>
      </c>
      <c r="V58" t="str">
        <f>VLOOKUP($A58,'Plan de acci�n consolidado 2025'!$C$3:$X$482,V$1,0)</f>
        <v>73-GRUPO DE TRABAJO DE COMUNICACION</v>
      </c>
      <c r="W58">
        <f>VLOOKUP($A58,'Plan de acci�n consolidado 2025'!$C$3:$BB$482,W$1,0)</f>
        <v>6</v>
      </c>
      <c r="X58">
        <f>VLOOKUP($A58,'Plan de acci�n consolidado 2025'!$C$3:$BB$482,X$1,0)</f>
        <v>75</v>
      </c>
      <c r="Y58" t="str">
        <f>VLOOKUP($A58,'Plan de acci�n consolidado 2025'!$C$3:$BB$482,Y$1,0)</f>
        <v xml:space="preserve">Al 31 de octubre de 2025, se han elaborado 3 de 4 informes de los resultados de la implementación de la estrategia de fortalecimiento </v>
      </c>
      <c r="Z58" s="161">
        <f>VLOOKUP($A58,'Plan de acci�n consolidado 2025'!$C$3:$BB$482,Z$1,0)</f>
        <v>0</v>
      </c>
      <c r="AA58">
        <f>VLOOKUP($A58,'Plan de acci�n consolidado 2025'!$C$3:$BB$482,AA$1,0)</f>
        <v>75</v>
      </c>
      <c r="AB58" t="str">
        <f>VLOOKUP($A58,'Plan de acci�n consolidado 2025'!$C$3:$BB$482,AB$1,0)</f>
        <v xml:space="preserve">Se aprueba avance daddo a la presente actividad se evidencia informe mediante el cual se relacionan avances relacionados con : Producción audiovisual,Diseño y difusión de campañas,SIC TV Digital,Contenidos digitales y redes sociales,Producción informativa y educativa,Cobertura territorial y visitas institucionales entre otros </v>
      </c>
      <c r="AC58" s="161">
        <f>VLOOKUP($A58,'Plan de acci�n consolidado 2025'!$C$3:$BB$482,AC$1,0)</f>
        <v>0</v>
      </c>
      <c r="AD58">
        <f>VLOOKUP($A58,'Plan de acci�n consolidado 2025'!$C$3:$BB$482,AD$1,0)</f>
        <v>0</v>
      </c>
      <c r="AE58">
        <f>VLOOKUP($A58,'Plan de acci�n consolidado 2025'!$C$3:$BB$482,AE$1,0)</f>
        <v>4.5</v>
      </c>
    </row>
    <row r="59" spans="1:31" x14ac:dyDescent="0.25">
      <c r="A59" s="30" t="s">
        <v>611</v>
      </c>
      <c r="B59" t="str">
        <f>VLOOKUP($A59,'Plan de acci�n consolidado 2025'!$C$3:$X$482,B$1,0)</f>
        <v>73-GRUPO DE TRABAJO DE COMUNICACION</v>
      </c>
      <c r="C59">
        <f>VLOOKUP($A59,'Plan de acci�n consolidado 2025'!$C$3:$X$482,C$1,0)</f>
        <v>3</v>
      </c>
      <c r="D59" t="str">
        <f>VLOOKUP($A59,'Plan de acci�n consolidado 2025'!$C$3:$X$482,D$1,0)</f>
        <v>Actividad propia</v>
      </c>
      <c r="E59" t="str">
        <f>VLOOKUP($A59,'Plan de acci�n consolidado 2025'!$C$3:$X$482,E$1,0)</f>
        <v>73.3.4</v>
      </c>
      <c r="F59" t="str">
        <f>VLOOKUP($A59,'Plan de acci�n consolidado 2025'!$C$3:$X$482,F$1,0)</f>
        <v>N/A</v>
      </c>
      <c r="G59" t="str">
        <f>VLOOKUP($A59,'Plan de acci�n consolidado 2025'!$C$3:$X$482,G$1,0)</f>
        <v>N/A</v>
      </c>
      <c r="H59" t="str">
        <f>VLOOKUP($A59,'Plan de acci�n consolidado 2025'!$C$3:$X$482,H$1,0)</f>
        <v>N/A</v>
      </c>
      <c r="I59" t="str">
        <f>VLOOKUP($A59,'Plan de acci�n consolidado 2025'!$C$3:$X$482,I$1,0)</f>
        <v>N/A</v>
      </c>
      <c r="J59" t="str">
        <f>VLOOKUP($A59,'Plan de acci�n consolidado 2025'!$C$3:$X$482,J$1,0)</f>
        <v>N/A</v>
      </c>
      <c r="K59" t="str">
        <f>VLOOKUP($A59,'Plan de acci�n consolidado 2025'!$C$3:$X$482,K$1,0)</f>
        <v>N/A</v>
      </c>
      <c r="L59" t="str">
        <f>VLOOKUP($A59,'Plan de acci�n consolidado 2025'!$C$3:$X$482,L$1,0)</f>
        <v>N/A</v>
      </c>
      <c r="M59" t="str">
        <f>VLOOKUP($A59,'Plan de acci�n consolidado 2025'!$C$3:$X$482,M$1,0)</f>
        <v>N/A</v>
      </c>
      <c r="N59" t="str">
        <f>VLOOKUP($A59,'Plan de acci�n consolidado 2025'!$C$3:$X$482,N$1,0)</f>
        <v>N/A</v>
      </c>
      <c r="O59" t="str">
        <f>VLOOKUP($A59,'Plan de acci�n consolidado 2025'!$C$3:$X$482,O$1,0)</f>
        <v>Realizar y consolidar informe de monitoreo de medios (Informe de avance trimestral)</v>
      </c>
      <c r="P59">
        <f>VLOOKUP($A59,'Plan de acci�n consolidado 2025'!$C$3:$X$482,P$1,0)</f>
        <v>10</v>
      </c>
      <c r="Q59">
        <f>VLOOKUP($A59,'Plan de acci�n consolidado 2025'!$C$3:$X$482,Q$1,0)</f>
        <v>2</v>
      </c>
      <c r="R59" t="str">
        <f>VLOOKUP($A59,'Plan de acci�n consolidado 2025'!$C$3:$X$482,R$1,0)</f>
        <v>Númerica</v>
      </c>
      <c r="S59" t="str">
        <f>VLOOKUP($A59,'Plan de acci�n consolidado 2025'!$C$3:$X$482,S$1,0)</f>
        <v># de informes de monitoreo de medios realizados / 2 informes  de monitoreo de medios a realizar</v>
      </c>
      <c r="T59" s="161">
        <f>VLOOKUP($A59,'Plan de acci�n consolidado 2025'!$C$3:$X$482,T$1,0)</f>
        <v>45839</v>
      </c>
      <c r="U59" s="161">
        <f>VLOOKUP($A59,'Plan de acci�n consolidado 2025'!$C$3:$X$482,U$1,0)</f>
        <v>46022</v>
      </c>
      <c r="V59" t="str">
        <f>VLOOKUP($A59,'Plan de acci�n consolidado 2025'!$C$3:$X$482,V$1,0)</f>
        <v>73-GRUPO DE TRABAJO DE COMUNICACION</v>
      </c>
      <c r="W59">
        <f>VLOOKUP($A59,'Plan de acci�n consolidado 2025'!$C$3:$BB$482,W$1,0)</f>
        <v>3</v>
      </c>
      <c r="X59">
        <f>VLOOKUP($A59,'Plan de acci�n consolidado 2025'!$C$3:$BB$482,X$1,0)</f>
        <v>50</v>
      </c>
      <c r="Y59" t="str">
        <f>VLOOKUP($A59,'Plan de acci�n consolidado 2025'!$C$3:$BB$482,Y$1,0)</f>
        <v>Se registró el primer informe trimestral de Monitoreo de Medios con corte a 30 de septiembre de 2025</v>
      </c>
      <c r="Z59" s="161">
        <f>VLOOKUP($A59,'Plan de acci�n consolidado 2025'!$C$3:$BB$482,Z$1,0)</f>
        <v>0</v>
      </c>
      <c r="AA59">
        <f>VLOOKUP($A59,'Plan de acci�n consolidado 2025'!$C$3:$BB$482,AA$1,0)</f>
        <v>50</v>
      </c>
      <c r="AB59" t="str">
        <f>VLOOKUP($A59,'Plan de acci�n consolidado 2025'!$C$3:$BB$482,AB$1,0)</f>
        <v>Se avala el avance dado a la presente actividad se evidencia el primer informe trimesrl de monitoreo de medios.</v>
      </c>
      <c r="AC59" s="161">
        <f>VLOOKUP($A59,'Plan de acci�n consolidado 2025'!$C$3:$BB$482,AC$1,0)</f>
        <v>0</v>
      </c>
      <c r="AD59">
        <f>VLOOKUP($A59,'Plan de acci�n consolidado 2025'!$C$3:$BB$482,AD$1,0)</f>
        <v>0</v>
      </c>
      <c r="AE59">
        <f>VLOOKUP($A59,'Plan de acci�n consolidado 2025'!$C$3:$BB$482,AE$1,0)</f>
        <v>1.5</v>
      </c>
    </row>
    <row r="60" spans="1:31" x14ac:dyDescent="0.25">
      <c r="A60" s="30" t="s">
        <v>613</v>
      </c>
      <c r="B60" t="str">
        <f>VLOOKUP($A60,'Plan de acci�n consolidado 2025'!$C$3:$X$482,B$1,0)</f>
        <v>73-GRUPO DE TRABAJO DE COMUNICACION</v>
      </c>
      <c r="C60">
        <f>VLOOKUP($A60,'Plan de acci�n consolidado 2025'!$C$3:$X$482,C$1,0)</f>
        <v>3</v>
      </c>
      <c r="D60" t="str">
        <f>VLOOKUP($A60,'Plan de acci�n consolidado 2025'!$C$3:$X$482,D$1,0)</f>
        <v>Producto</v>
      </c>
      <c r="E60" t="str">
        <f>VLOOKUP($A60,'Plan de acci�n consolidado 2025'!$C$3:$X$482,E$1,0)</f>
        <v>73.4</v>
      </c>
      <c r="F60" t="str">
        <f>VLOOKUP($A60,'Plan de acci�n consolidado 2025'!$C$3:$X$482,F$1,0)</f>
        <v>Innovador</v>
      </c>
      <c r="G60" t="str">
        <f>VLOOKUP($A60,'Plan de acci�n consolidado 2025'!$C$3:$X$482,G$1,0)</f>
        <v xml:space="preserve">Fortalecer la gestión de la información, el conocimiento y la innovación para optimizar la capacidad institucional 
</v>
      </c>
      <c r="H60" t="str">
        <f>VLOOKUP($A60,'Plan de acci�n consolidado 2025'!$C$3:$X$482,H$1,0)</f>
        <v xml:space="preserve">Cumplimiento de productos del PAI asociados a Promover el enfoque preventivo, diferencial y territorial en el que hacer misional de la entidad 
</v>
      </c>
      <c r="I60" t="str">
        <f>VLOOKUP($A60,'Plan de acci�n consolidado 2025'!$C$3:$X$482,I$1,0)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60" t="str">
        <f>VLOOKUP($A60,'Plan de acci�n consolidado 2025'!$C$3:$X$482,J$1,0)</f>
        <v xml:space="preserve">PND - 5-31-5-b- Convergencia regional - Entidades públicas territoriales y nacionales fortalecidas </v>
      </c>
      <c r="K60" t="str">
        <f>VLOOKUP($A60,'Plan de acci�n consolidado 2025'!$C$3:$X$482,K$1,0)</f>
        <v>No</v>
      </c>
      <c r="L60" t="str">
        <f>VLOOKUP($A60,'Plan de acci�n consolidado 2025'!$C$3:$X$482,L$1,0)</f>
        <v>C-3599-0200-0005-53105b</v>
      </c>
      <c r="M60" t="str">
        <f>VLOOKUP($A60,'Plan de acci�n consolidado 2025'!$C$3:$X$482,M$1,0)</f>
        <v>Política Servicio al Ciudadano_DIMENSIÓN Gestión con Valores para Resultados</v>
      </c>
      <c r="N60" t="str">
        <f>VLOOKUP($A60,'Plan de acci�n consolidado 2025'!$C$3:$X$482,N$1,0)</f>
        <v>N/A</v>
      </c>
      <c r="O60" t="str">
        <f>VLOOKUP($A60,'Plan de acci�n consolidado 2025'!$C$3:$X$482,O$1,0)</f>
        <v>Planeación, gestión y seguimiento de los eventos institucionales y procesos digital interno y externo liderados por el Grupo de Comunicación, sistematizados. (Informe de implementación de la sistematización)</v>
      </c>
      <c r="P60">
        <f>VLOOKUP($A60,'Plan de acci�n consolidado 2025'!$C$3:$X$482,P$1,0)</f>
        <v>20</v>
      </c>
      <c r="Q60">
        <f>VLOOKUP($A60,'Plan de acci�n consolidado 2025'!$C$3:$X$482,Q$1,0)</f>
        <v>100</v>
      </c>
      <c r="R60" t="str">
        <f>VLOOKUP($A60,'Plan de acci�n consolidado 2025'!$C$3:$X$482,R$1,0)</f>
        <v>Porcentual</v>
      </c>
      <c r="S60" t="str">
        <f>VLOOKUP($A60,'Plan de acci�n consolidado 2025'!$C$3:$X$482,S$1,0)</f>
        <v>% de eventos y proceso digital interno y externo sistematizados / 100% de eventos y proceso digital interno y externo por sistematizar</v>
      </c>
      <c r="T60" s="161">
        <f>VLOOKUP($A60,'Plan de acci�n consolidado 2025'!$C$3:$X$482,T$1,0)</f>
        <v>45695</v>
      </c>
      <c r="U60" s="161">
        <f>VLOOKUP($A60,'Plan de acci�n consolidado 2025'!$C$3:$X$482,U$1,0)</f>
        <v>46010</v>
      </c>
      <c r="V60" t="str">
        <f>VLOOKUP($A60,'Plan de acci�n consolidado 2025'!$C$3:$X$482,V$1,0)</f>
        <v>73-GRUPO DE TRABAJO DE COMUNICACION</v>
      </c>
      <c r="W60">
        <f>VLOOKUP($A60,'Plan de acci�n consolidado 2025'!$C$3:$BB$482,W$1,0)</f>
        <v>20</v>
      </c>
      <c r="X60">
        <f>VLOOKUP($A60,'Plan de acci�n consolidado 2025'!$C$3:$BB$482,X$1,0)</f>
        <v>0</v>
      </c>
      <c r="Y60">
        <f>VLOOKUP($A60,'Plan de acci�n consolidado 2025'!$C$3:$BB$482,Y$1,0)</f>
        <v>0</v>
      </c>
      <c r="Z60" s="161">
        <f>VLOOKUP($A60,'Plan de acci�n consolidado 2025'!$C$3:$BB$482,Z$1,0)</f>
        <v>0</v>
      </c>
      <c r="AA60">
        <f>VLOOKUP($A60,'Plan de acci�n consolidado 2025'!$C$3:$BB$482,AA$1,0)</f>
        <v>0</v>
      </c>
      <c r="AB60">
        <f>VLOOKUP($A60,'Plan de acci�n consolidado 2025'!$C$3:$BB$482,AB$1,0)</f>
        <v>0</v>
      </c>
      <c r="AC60" s="161">
        <f>VLOOKUP($A60,'Plan de acci�n consolidado 2025'!$C$3:$BB$482,AC$1,0)</f>
        <v>0</v>
      </c>
      <c r="AD60">
        <f>VLOOKUP($A60,'Plan de acci�n consolidado 2025'!$C$3:$BB$482,AD$1,0)</f>
        <v>0</v>
      </c>
      <c r="AE60">
        <f>VLOOKUP($A60,'Plan de acci�n consolidado 2025'!$C$3:$BB$482,AE$1,0)</f>
        <v>0</v>
      </c>
    </row>
    <row r="61" spans="1:31" x14ac:dyDescent="0.25">
      <c r="A61" s="30" t="s">
        <v>616</v>
      </c>
      <c r="B61" t="str">
        <f>VLOOKUP($A61,'Plan de acci�n consolidado 2025'!$C$3:$X$482,B$1,0)</f>
        <v>73-GRUPO DE TRABAJO DE COMUNICACION</v>
      </c>
      <c r="C61">
        <f>VLOOKUP($A61,'Plan de acci�n consolidado 2025'!$C$3:$X$482,C$1,0)</f>
        <v>3</v>
      </c>
      <c r="D61" t="str">
        <f>VLOOKUP($A61,'Plan de acci�n consolidado 2025'!$C$3:$X$482,D$1,0)</f>
        <v>Actividad propia</v>
      </c>
      <c r="E61" t="str">
        <f>VLOOKUP($A61,'Plan de acci�n consolidado 2025'!$C$3:$X$482,E$1,0)</f>
        <v>73.4.1</v>
      </c>
      <c r="F61" t="str">
        <f>VLOOKUP($A61,'Plan de acci�n consolidado 2025'!$C$3:$X$482,F$1,0)</f>
        <v>N/A</v>
      </c>
      <c r="G61" t="str">
        <f>VLOOKUP($A61,'Plan de acci�n consolidado 2025'!$C$3:$X$482,G$1,0)</f>
        <v>N/A</v>
      </c>
      <c r="H61" t="str">
        <f>VLOOKUP($A61,'Plan de acci�n consolidado 2025'!$C$3:$X$482,H$1,0)</f>
        <v>N/A</v>
      </c>
      <c r="I61" t="str">
        <f>VLOOKUP($A61,'Plan de acci�n consolidado 2025'!$C$3:$X$482,I$1,0)</f>
        <v>N/A</v>
      </c>
      <c r="J61" t="str">
        <f>VLOOKUP($A61,'Plan de acci�n consolidado 2025'!$C$3:$X$482,J$1,0)</f>
        <v>N/A</v>
      </c>
      <c r="K61" t="str">
        <f>VLOOKUP($A61,'Plan de acci�n consolidado 2025'!$C$3:$X$482,K$1,0)</f>
        <v>N/A</v>
      </c>
      <c r="L61" t="str">
        <f>VLOOKUP($A61,'Plan de acci�n consolidado 2025'!$C$3:$X$482,L$1,0)</f>
        <v>N/A</v>
      </c>
      <c r="M61" t="str">
        <f>VLOOKUP($A61,'Plan de acci�n consolidado 2025'!$C$3:$X$482,M$1,0)</f>
        <v>N/A</v>
      </c>
      <c r="N61" t="str">
        <f>VLOOKUP($A61,'Plan de acci�n consolidado 2025'!$C$3:$X$482,N$1,0)</f>
        <v>N/A</v>
      </c>
      <c r="O61" t="str">
        <f>VLOOKUP($A61,'Plan de acci�n consolidado 2025'!$C$3:$X$482,O$1,0)</f>
        <v>Identificar las necesidades de sistematización de los procesos de planeación, ejecución y seguimiento a los eventos y elaborar la propuesta de implementación  (Documento de propuesta)</v>
      </c>
      <c r="P61">
        <f>VLOOKUP($A61,'Plan de acci�n consolidado 2025'!$C$3:$X$482,P$1,0)</f>
        <v>10</v>
      </c>
      <c r="Q61">
        <f>VLOOKUP($A61,'Plan de acci�n consolidado 2025'!$C$3:$X$482,Q$1,0)</f>
        <v>1</v>
      </c>
      <c r="R61" t="str">
        <f>VLOOKUP($A61,'Plan de acci�n consolidado 2025'!$C$3:$X$482,R$1,0)</f>
        <v>Númerica</v>
      </c>
      <c r="S61" t="str">
        <f>VLOOKUP($A61,'Plan de acci�n consolidado 2025'!$C$3:$X$482,S$1,0)</f>
        <v># de propuestas de implementación de necesidades de sistematización de los eventos generadas / 1 propuestas de implementación de necesidades de sistematización de los eventos a generar</v>
      </c>
      <c r="T61" s="161">
        <f>VLOOKUP($A61,'Plan de acci�n consolidado 2025'!$C$3:$X$482,T$1,0)</f>
        <v>45695</v>
      </c>
      <c r="U61" s="161">
        <f>VLOOKUP($A61,'Plan de acci�n consolidado 2025'!$C$3:$X$482,U$1,0)</f>
        <v>45758</v>
      </c>
      <c r="V61" t="str">
        <f>VLOOKUP($A61,'Plan de acci�n consolidado 2025'!$C$3:$X$482,V$1,0)</f>
        <v>73-GRUPO DE TRABAJO DE COMUNICACION</v>
      </c>
      <c r="W61">
        <f>VLOOKUP($A61,'Plan de acci�n consolidado 2025'!$C$3:$BB$482,W$1,0)</f>
        <v>2</v>
      </c>
      <c r="X61">
        <f>VLOOKUP($A61,'Plan de acci�n consolidado 2025'!$C$3:$BB$482,X$1,0)</f>
        <v>100</v>
      </c>
      <c r="Y61" t="str">
        <f>VLOOKUP($A61,'Plan de acci�n consolidado 2025'!$C$3:$BB$482,Y$1,0)</f>
        <v xml:space="preserve">Se realizó el documento de propuesta con las necesidades de sistematización de los procesos de planeación, ejecución y seguimiento a los eventos y se elaboró la propuesta de implementación </v>
      </c>
      <c r="Z61" s="161">
        <f>VLOOKUP($A61,'Plan de acci�n consolidado 2025'!$C$3:$BB$482,Z$1,0)</f>
        <v>45758</v>
      </c>
      <c r="AA61">
        <f>VLOOKUP($A61,'Plan de acci�n consolidado 2025'!$C$3:$BB$482,AA$1,0)</f>
        <v>100</v>
      </c>
      <c r="AB61" t="str">
        <f>VLOOKUP($A61,'Plan de acci�n consolidado 2025'!$C$3:$BB$482,AB$1,0)</f>
        <v xml:space="preserve">Se avala el cumplimiento de la presente actividad mediante documento donde se evidencian las necesidades de sistematización de los eventos de la Entidad  </v>
      </c>
      <c r="AC61" s="161">
        <f>VLOOKUP($A61,'Plan de acci�n consolidado 2025'!$C$3:$BB$482,AC$1,0)</f>
        <v>45758</v>
      </c>
      <c r="AD61">
        <f>VLOOKUP($A61,'Plan de acci�n consolidado 2025'!$C$3:$BB$482,AD$1,0)</f>
        <v>100</v>
      </c>
      <c r="AE61">
        <f>VLOOKUP($A61,'Plan de acci�n consolidado 2025'!$C$3:$BB$482,AE$1,0)</f>
        <v>2</v>
      </c>
    </row>
    <row r="62" spans="1:31" x14ac:dyDescent="0.25">
      <c r="A62" s="30" t="s">
        <v>618</v>
      </c>
      <c r="B62" t="str">
        <f>VLOOKUP($A62,'Plan de acci�n consolidado 2025'!$C$3:$X$482,B$1,0)</f>
        <v>73-GRUPO DE TRABAJO DE COMUNICACION</v>
      </c>
      <c r="C62">
        <f>VLOOKUP($A62,'Plan de acci�n consolidado 2025'!$C$3:$X$482,C$1,0)</f>
        <v>3</v>
      </c>
      <c r="D62" t="str">
        <f>VLOOKUP($A62,'Plan de acci�n consolidado 2025'!$C$3:$X$482,D$1,0)</f>
        <v>Actividad propia</v>
      </c>
      <c r="E62" t="str">
        <f>VLOOKUP($A62,'Plan de acci�n consolidado 2025'!$C$3:$X$482,E$1,0)</f>
        <v>73.4.2</v>
      </c>
      <c r="F62" t="str">
        <f>VLOOKUP($A62,'Plan de acci�n consolidado 2025'!$C$3:$X$482,F$1,0)</f>
        <v>N/A</v>
      </c>
      <c r="G62" t="str">
        <f>VLOOKUP($A62,'Plan de acci�n consolidado 2025'!$C$3:$X$482,G$1,0)</f>
        <v>N/A</v>
      </c>
      <c r="H62" t="str">
        <f>VLOOKUP($A62,'Plan de acci�n consolidado 2025'!$C$3:$X$482,H$1,0)</f>
        <v>N/A</v>
      </c>
      <c r="I62" t="str">
        <f>VLOOKUP($A62,'Plan de acci�n consolidado 2025'!$C$3:$X$482,I$1,0)</f>
        <v>N/A</v>
      </c>
      <c r="J62" t="str">
        <f>VLOOKUP($A62,'Plan de acci�n consolidado 2025'!$C$3:$X$482,J$1,0)</f>
        <v>N/A</v>
      </c>
      <c r="K62" t="str">
        <f>VLOOKUP($A62,'Plan de acci�n consolidado 2025'!$C$3:$X$482,K$1,0)</f>
        <v>N/A</v>
      </c>
      <c r="L62" t="str">
        <f>VLOOKUP($A62,'Plan de acci�n consolidado 2025'!$C$3:$X$482,L$1,0)</f>
        <v>N/A</v>
      </c>
      <c r="M62" t="str">
        <f>VLOOKUP($A62,'Plan de acci�n consolidado 2025'!$C$3:$X$482,M$1,0)</f>
        <v>N/A</v>
      </c>
      <c r="N62" t="str">
        <f>VLOOKUP($A62,'Plan de acci�n consolidado 2025'!$C$3:$X$482,N$1,0)</f>
        <v>N/A</v>
      </c>
      <c r="O62" t="str">
        <f>VLOOKUP($A62,'Plan de acci�n consolidado 2025'!$C$3:$X$482,O$1,0)</f>
        <v>Identificar las necesidades de sistematización de los procesos de planeación, ejecución y seguimiento a los procesos digitales internos y externos y elaborar la propuesta de implementación  (Documento de propuesta)</v>
      </c>
      <c r="P62">
        <f>VLOOKUP($A62,'Plan de acci�n consolidado 2025'!$C$3:$X$482,P$1,0)</f>
        <v>10</v>
      </c>
      <c r="Q62">
        <f>VLOOKUP($A62,'Plan de acci�n consolidado 2025'!$C$3:$X$482,Q$1,0)</f>
        <v>1</v>
      </c>
      <c r="R62" t="str">
        <f>VLOOKUP($A62,'Plan de acci�n consolidado 2025'!$C$3:$X$482,R$1,0)</f>
        <v>Númerica</v>
      </c>
      <c r="S62" t="str">
        <f>VLOOKUP($A62,'Plan de acci�n consolidado 2025'!$C$3:$X$482,S$1,0)</f>
        <v># de propuestas de implementación de necesidades de sistematización de procesos digitales internos y externos generadas / 1 propuestas de implementación de necesidades de sistematización de  procesos digitales internos y externos a generar</v>
      </c>
      <c r="T62" s="161">
        <f>VLOOKUP($A62,'Plan de acci�n consolidado 2025'!$C$3:$X$482,T$1,0)</f>
        <v>45695</v>
      </c>
      <c r="U62" s="161">
        <f>VLOOKUP($A62,'Plan de acci�n consolidado 2025'!$C$3:$X$482,U$1,0)</f>
        <v>45747</v>
      </c>
      <c r="V62" t="str">
        <f>VLOOKUP($A62,'Plan de acci�n consolidado 2025'!$C$3:$X$482,V$1,0)</f>
        <v>73-GRUPO DE TRABAJO DE COMUNICACION</v>
      </c>
      <c r="W62">
        <f>VLOOKUP($A62,'Plan de acci�n consolidado 2025'!$C$3:$BB$482,W$1,0)</f>
        <v>2</v>
      </c>
      <c r="X62">
        <f>VLOOKUP($A62,'Plan de acci�n consolidado 2025'!$C$3:$BB$482,X$1,0)</f>
        <v>100</v>
      </c>
      <c r="Y62" t="str">
        <f>VLOOKUP($A62,'Plan de acci�n consolidado 2025'!$C$3:$BB$482,Y$1,0)</f>
        <v>Se realizó el documento de propuesta para Identificar las necesidades de sistematización de los procesos de planeación, ejecución y seguimiento a los procesos digitales internos y externos</v>
      </c>
      <c r="Z62" s="161">
        <f>VLOOKUP($A62,'Plan de acci�n consolidado 2025'!$C$3:$BB$482,Z$1,0)</f>
        <v>45806</v>
      </c>
      <c r="AA62">
        <f>VLOOKUP($A62,'Plan de acci�n consolidado 2025'!$C$3:$BB$482,AA$1,0)</f>
        <v>100</v>
      </c>
      <c r="AB62" t="str">
        <f>VLOOKUP($A62,'Plan de acci�n consolidado 2025'!$C$3:$BB$482,AB$1,0)</f>
        <v xml:space="preserve">Se avala el cumplimiento de la presente actividad. Se descuentan 10 puntos en eficiencia por cuanto la actividad debió cumplirse en el ms de marzo y se cumplió en mayo. </v>
      </c>
      <c r="AC62" s="161">
        <f>VLOOKUP($A62,'Plan de acci�n consolidado 2025'!$C$3:$BB$482,AC$1,0)</f>
        <v>45806</v>
      </c>
      <c r="AD62">
        <f>VLOOKUP($A62,'Plan de acci�n consolidado 2025'!$C$3:$BB$482,AD$1,0)</f>
        <v>90</v>
      </c>
      <c r="AE62">
        <f>VLOOKUP($A62,'Plan de acci�n consolidado 2025'!$C$3:$BB$482,AE$1,0)</f>
        <v>2</v>
      </c>
    </row>
    <row r="63" spans="1:31" x14ac:dyDescent="0.25">
      <c r="A63" s="30" t="s">
        <v>620</v>
      </c>
      <c r="B63" t="str">
        <f>VLOOKUP($A63,'Plan de acci�n consolidado 2025'!$C$3:$X$482,B$1,0)</f>
        <v>73-GRUPO DE TRABAJO DE COMUNICACION</v>
      </c>
      <c r="C63">
        <f>VLOOKUP($A63,'Plan de acci�n consolidado 2025'!$C$3:$X$482,C$1,0)</f>
        <v>3</v>
      </c>
      <c r="D63" t="str">
        <f>VLOOKUP($A63,'Plan de acci�n consolidado 2025'!$C$3:$X$482,D$1,0)</f>
        <v>Actividad propia</v>
      </c>
      <c r="E63" t="str">
        <f>VLOOKUP($A63,'Plan de acci�n consolidado 2025'!$C$3:$X$482,E$1,0)</f>
        <v>73.4.3</v>
      </c>
      <c r="F63" t="str">
        <f>VLOOKUP($A63,'Plan de acci�n consolidado 2025'!$C$3:$X$482,F$1,0)</f>
        <v>N/A</v>
      </c>
      <c r="G63" t="str">
        <f>VLOOKUP($A63,'Plan de acci�n consolidado 2025'!$C$3:$X$482,G$1,0)</f>
        <v>N/A</v>
      </c>
      <c r="H63" t="str">
        <f>VLOOKUP($A63,'Plan de acci�n consolidado 2025'!$C$3:$X$482,H$1,0)</f>
        <v>N/A</v>
      </c>
      <c r="I63" t="str">
        <f>VLOOKUP($A63,'Plan de acci�n consolidado 2025'!$C$3:$X$482,I$1,0)</f>
        <v>N/A</v>
      </c>
      <c r="J63" t="str">
        <f>VLOOKUP($A63,'Plan de acci�n consolidado 2025'!$C$3:$X$482,J$1,0)</f>
        <v>N/A</v>
      </c>
      <c r="K63" t="str">
        <f>VLOOKUP($A63,'Plan de acci�n consolidado 2025'!$C$3:$X$482,K$1,0)</f>
        <v>N/A</v>
      </c>
      <c r="L63" t="str">
        <f>VLOOKUP($A63,'Plan de acci�n consolidado 2025'!$C$3:$X$482,L$1,0)</f>
        <v>N/A</v>
      </c>
      <c r="M63" t="str">
        <f>VLOOKUP($A63,'Plan de acci�n consolidado 2025'!$C$3:$X$482,M$1,0)</f>
        <v>N/A</v>
      </c>
      <c r="N63" t="str">
        <f>VLOOKUP($A63,'Plan de acci�n consolidado 2025'!$C$3:$X$482,N$1,0)</f>
        <v>N/A</v>
      </c>
      <c r="O63" t="str">
        <f>VLOOKUP($A63,'Plan de acci�n consolidado 2025'!$C$3:$X$482,O$1,0)</f>
        <v>Realizar la sistematización de los procesos planeación, ejecución y seguimiento a procesos digitales internos y externos  (Documento de evidencias de sistematización)</v>
      </c>
      <c r="P63">
        <f>VLOOKUP($A63,'Plan de acci�n consolidado 2025'!$C$3:$X$482,P$1,0)</f>
        <v>30</v>
      </c>
      <c r="Q63">
        <f>VLOOKUP($A63,'Plan de acci�n consolidado 2025'!$C$3:$X$482,Q$1,0)</f>
        <v>100</v>
      </c>
      <c r="R63" t="str">
        <f>VLOOKUP($A63,'Plan de acci�n consolidado 2025'!$C$3:$X$482,R$1,0)</f>
        <v>Porcentual</v>
      </c>
      <c r="S63" t="str">
        <f>VLOOKUP($A63,'Plan de acci�n consolidado 2025'!$C$3:$X$482,S$1,0)</f>
        <v>% de sistematizaciones de los procesos de planeación, ejecución y seguimiento a los procesos digitales internos y externos implementadas / 100% de sistematizaciones de los procesos de planeación, ejecución y seguimiento a los procesos digitales internos y externos a implementar</v>
      </c>
      <c r="T63" s="161">
        <f>VLOOKUP($A63,'Plan de acci�n consolidado 2025'!$C$3:$X$482,T$1,0)</f>
        <v>45748</v>
      </c>
      <c r="U63" s="161">
        <f>VLOOKUP($A63,'Plan de acci�n consolidado 2025'!$C$3:$X$482,U$1,0)</f>
        <v>45961</v>
      </c>
      <c r="V63" t="str">
        <f>VLOOKUP($A63,'Plan de acci�n consolidado 2025'!$C$3:$X$482,V$1,0)</f>
        <v>73-GRUPO DE TRABAJO DE COMUNICACION</v>
      </c>
      <c r="W63">
        <f>VLOOKUP($A63,'Plan de acci�n consolidado 2025'!$C$3:$BB$482,W$1,0)</f>
        <v>6</v>
      </c>
      <c r="X63">
        <f>VLOOKUP($A63,'Plan de acci�n consolidado 2025'!$C$3:$BB$482,X$1,0)</f>
        <v>100</v>
      </c>
      <c r="Y63" t="str">
        <f>VLOOKUP($A63,'Plan de acci�n consolidado 2025'!$C$3:$BB$482,Y$1,0)</f>
        <v>Durante los meses de septiembre y octubre de 2025, se llevaron a cabo las pruebas, divulgación y capacitación sobre la herramienta de sistematización de los procesos digitales internos y externos.
Sin embargo, desde la Oficina de Tecnología e Informática (OTI) se indicó que, dado que el formato Brief se encuentra en proceso de actualización e incorpora cambios significativos, será necesario realizar una nueva actualización de la herramienta una vez se finalicen dichos ajustes.</v>
      </c>
      <c r="Z63" s="161">
        <f>VLOOKUP($A63,'Plan de acci�n consolidado 2025'!$C$3:$BB$482,Z$1,0)</f>
        <v>45961</v>
      </c>
      <c r="AA63">
        <f>VLOOKUP($A63,'Plan de acci�n consolidado 2025'!$C$3:$BB$482,AA$1,0)</f>
        <v>100</v>
      </c>
      <c r="AB63" t="str">
        <f>VLOOKUP($A63,'Plan de acci�n consolidado 2025'!$C$3:$BB$482,AB$1,0)</f>
        <v>Se avala el cumplimiento de la presente actividad en el informe presentado se detalla como se implemento la herramienta para las solicitudes de eventos, mejorar el control de procesos y garantizar la trazabilidad de cada gestión.</v>
      </c>
      <c r="AC63" s="161">
        <f>VLOOKUP($A63,'Plan de acci�n consolidado 2025'!$C$3:$BB$482,AC$1,0)</f>
        <v>45961</v>
      </c>
      <c r="AD63">
        <f>VLOOKUP($A63,'Plan de acci�n consolidado 2025'!$C$3:$BB$482,AD$1,0)</f>
        <v>100</v>
      </c>
      <c r="AE63">
        <f>VLOOKUP($A63,'Plan de acci�n consolidado 2025'!$C$3:$BB$482,AE$1,0)</f>
        <v>6</v>
      </c>
    </row>
    <row r="64" spans="1:31" x14ac:dyDescent="0.25">
      <c r="A64" s="30" t="s">
        <v>622</v>
      </c>
      <c r="B64" t="str">
        <f>VLOOKUP($A64,'Plan de acci�n consolidado 2025'!$C$3:$X$482,B$1,0)</f>
        <v>73-GRUPO DE TRABAJO DE COMUNICACION</v>
      </c>
      <c r="C64">
        <f>VLOOKUP($A64,'Plan de acci�n consolidado 2025'!$C$3:$X$482,C$1,0)</f>
        <v>3</v>
      </c>
      <c r="D64" t="str">
        <f>VLOOKUP($A64,'Plan de acci�n consolidado 2025'!$C$3:$X$482,D$1,0)</f>
        <v>Actividad propia</v>
      </c>
      <c r="E64" t="str">
        <f>VLOOKUP($A64,'Plan de acci�n consolidado 2025'!$C$3:$X$482,E$1,0)</f>
        <v>73.4.4</v>
      </c>
      <c r="F64" t="str">
        <f>VLOOKUP($A64,'Plan de acci�n consolidado 2025'!$C$3:$X$482,F$1,0)</f>
        <v>N/A</v>
      </c>
      <c r="G64" t="str">
        <f>VLOOKUP($A64,'Plan de acci�n consolidado 2025'!$C$3:$X$482,G$1,0)</f>
        <v>N/A</v>
      </c>
      <c r="H64" t="str">
        <f>VLOOKUP($A64,'Plan de acci�n consolidado 2025'!$C$3:$X$482,H$1,0)</f>
        <v>N/A</v>
      </c>
      <c r="I64" t="str">
        <f>VLOOKUP($A64,'Plan de acci�n consolidado 2025'!$C$3:$X$482,I$1,0)</f>
        <v>N/A</v>
      </c>
      <c r="J64" t="str">
        <f>VLOOKUP($A64,'Plan de acci�n consolidado 2025'!$C$3:$X$482,J$1,0)</f>
        <v>N/A</v>
      </c>
      <c r="K64" t="str">
        <f>VLOOKUP($A64,'Plan de acci�n consolidado 2025'!$C$3:$X$482,K$1,0)</f>
        <v>N/A</v>
      </c>
      <c r="L64" t="str">
        <f>VLOOKUP($A64,'Plan de acci�n consolidado 2025'!$C$3:$X$482,L$1,0)</f>
        <v>N/A</v>
      </c>
      <c r="M64" t="str">
        <f>VLOOKUP($A64,'Plan de acci�n consolidado 2025'!$C$3:$X$482,M$1,0)</f>
        <v>N/A</v>
      </c>
      <c r="N64" t="str">
        <f>VLOOKUP($A64,'Plan de acci�n consolidado 2025'!$C$3:$X$482,N$1,0)</f>
        <v>N/A</v>
      </c>
      <c r="O64" t="str">
        <f>VLOOKUP($A64,'Plan de acci�n consolidado 2025'!$C$3:$X$482,O$1,0)</f>
        <v>Realizar la sistematización de los procesos planeación, ejecución y seguimiento a los eventos  (Documento de evidencias de sistematización)</v>
      </c>
      <c r="P64">
        <f>VLOOKUP($A64,'Plan de acci�n consolidado 2025'!$C$3:$X$482,P$1,0)</f>
        <v>30</v>
      </c>
      <c r="Q64">
        <f>VLOOKUP($A64,'Plan de acci�n consolidado 2025'!$C$3:$X$482,Q$1,0)</f>
        <v>100</v>
      </c>
      <c r="R64" t="str">
        <f>VLOOKUP($A64,'Plan de acci�n consolidado 2025'!$C$3:$X$482,R$1,0)</f>
        <v>Porcentual</v>
      </c>
      <c r="S64" t="str">
        <f>VLOOKUP($A64,'Plan de acci�n consolidado 2025'!$C$3:$X$482,S$1,0)</f>
        <v>% de sistematizaciones de los procesos de planeación, ejecución y seguimiento a los eventos implementadas / 100% de sistematizaciones de los procesos de planeación, ejecución y seguimiento a los eventos a implementar</v>
      </c>
      <c r="T64" s="161">
        <f>VLOOKUP($A64,'Plan de acci�n consolidado 2025'!$C$3:$X$482,T$1,0)</f>
        <v>45769</v>
      </c>
      <c r="U64" s="161">
        <f>VLOOKUP($A64,'Plan de acci�n consolidado 2025'!$C$3:$X$482,U$1,0)</f>
        <v>45982</v>
      </c>
      <c r="V64" t="str">
        <f>VLOOKUP($A64,'Plan de acci�n consolidado 2025'!$C$3:$X$482,V$1,0)</f>
        <v>73-GRUPO DE TRABAJO DE COMUNICACION</v>
      </c>
      <c r="W64">
        <f>VLOOKUP($A64,'Plan de acci�n consolidado 2025'!$C$3:$BB$482,W$1,0)</f>
        <v>6</v>
      </c>
      <c r="X64">
        <f>VLOOKUP($A64,'Plan de acci�n consolidado 2025'!$C$3:$BB$482,X$1,0)</f>
        <v>100</v>
      </c>
      <c r="Y64" t="str">
        <f>VLOOKUP($A64,'Plan de acci�n consolidado 2025'!$C$3:$BB$482,Y$1,0)</f>
        <v>Durante los meses de septiembre y octubre de 2025, se llevaron a cabo las pruebas, divulgación y capacitación sobre la herramienta de sistematización de los procesos planeación, ejecución y seguimiento a los eventos.
Sin embargo, desde la Oficina de Tecnología e Informática (OTI) se indicó que, dado que el formato CheckList se encuentra en proceso de actualización e incorpora cambios significativos, será necesario realizar una nueva actualización de la herramienta una vez se finalicen dichos ajustes.</v>
      </c>
      <c r="Z64" s="161">
        <f>VLOOKUP($A64,'Plan de acci�n consolidado 2025'!$C$3:$BB$482,Z$1,0)</f>
        <v>0</v>
      </c>
      <c r="AA64">
        <f>VLOOKUP($A64,'Plan de acci�n consolidado 2025'!$C$3:$BB$482,AA$1,0)</f>
        <v>100</v>
      </c>
      <c r="AB64" t="str">
        <f>VLOOKUP($A64,'Plan de acci�n consolidado 2025'!$C$3:$BB$482,AB$1,0)</f>
        <v>Se avala el cumplimiento de la presente actividad mediante informe en el que se evidencia la capacitación y divulgación del formato de eventos y piezas digitales.</v>
      </c>
      <c r="AC64" s="161">
        <f>VLOOKUP($A64,'Plan de acci�n consolidado 2025'!$C$3:$BB$482,AC$1,0)</f>
        <v>0</v>
      </c>
      <c r="AD64">
        <f>VLOOKUP($A64,'Plan de acci�n consolidado 2025'!$C$3:$BB$482,AD$1,0)</f>
        <v>100</v>
      </c>
      <c r="AE64">
        <f>VLOOKUP($A64,'Plan de acci�n consolidado 2025'!$C$3:$BB$482,AE$1,0)</f>
        <v>6</v>
      </c>
    </row>
    <row r="65" spans="1:31" x14ac:dyDescent="0.25">
      <c r="A65" s="30" t="s">
        <v>624</v>
      </c>
      <c r="B65" t="str">
        <f>VLOOKUP($A65,'Plan de acci�n consolidado 2025'!$C$3:$X$482,B$1,0)</f>
        <v>73-GRUPO DE TRABAJO DE COMUNICACION</v>
      </c>
      <c r="C65">
        <f>VLOOKUP($A65,'Plan de acci�n consolidado 2025'!$C$3:$X$482,C$1,0)</f>
        <v>3</v>
      </c>
      <c r="D65" t="str">
        <f>VLOOKUP($A65,'Plan de acci�n consolidado 2025'!$C$3:$X$482,D$1,0)</f>
        <v>Actividad propia</v>
      </c>
      <c r="E65" t="str">
        <f>VLOOKUP($A65,'Plan de acci�n consolidado 2025'!$C$3:$X$482,E$1,0)</f>
        <v>73.4.5</v>
      </c>
      <c r="F65" t="str">
        <f>VLOOKUP($A65,'Plan de acci�n consolidado 2025'!$C$3:$X$482,F$1,0)</f>
        <v>N/A</v>
      </c>
      <c r="G65" t="str">
        <f>VLOOKUP($A65,'Plan de acci�n consolidado 2025'!$C$3:$X$482,G$1,0)</f>
        <v>N/A</v>
      </c>
      <c r="H65" t="str">
        <f>VLOOKUP($A65,'Plan de acci�n consolidado 2025'!$C$3:$X$482,H$1,0)</f>
        <v>N/A</v>
      </c>
      <c r="I65" t="str">
        <f>VLOOKUP($A65,'Plan de acci�n consolidado 2025'!$C$3:$X$482,I$1,0)</f>
        <v>N/A</v>
      </c>
      <c r="J65" t="str">
        <f>VLOOKUP($A65,'Plan de acci�n consolidado 2025'!$C$3:$X$482,J$1,0)</f>
        <v>N/A</v>
      </c>
      <c r="K65" t="str">
        <f>VLOOKUP($A65,'Plan de acci�n consolidado 2025'!$C$3:$X$482,K$1,0)</f>
        <v>N/A</v>
      </c>
      <c r="L65" t="str">
        <f>VLOOKUP($A65,'Plan de acci�n consolidado 2025'!$C$3:$X$482,L$1,0)</f>
        <v>N/A</v>
      </c>
      <c r="M65" t="str">
        <f>VLOOKUP($A65,'Plan de acci�n consolidado 2025'!$C$3:$X$482,M$1,0)</f>
        <v>N/A</v>
      </c>
      <c r="N65" t="str">
        <f>VLOOKUP($A65,'Plan de acci�n consolidado 2025'!$C$3:$X$482,N$1,0)</f>
        <v>N/A</v>
      </c>
      <c r="O65" t="str">
        <f>VLOOKUP($A65,'Plan de acci�n consolidado 2025'!$C$3:$X$482,O$1,0)</f>
        <v>Realizar el informe de seguimiento a la implementación de la sistematización en los procesos digitales internos y externos (Informe trimestral de seguimiento elaborado)</v>
      </c>
      <c r="P65">
        <f>VLOOKUP($A65,'Plan de acci�n consolidado 2025'!$C$3:$X$482,P$1,0)</f>
        <v>10</v>
      </c>
      <c r="Q65">
        <f>VLOOKUP($A65,'Plan de acci�n consolidado 2025'!$C$3:$X$482,Q$1,0)</f>
        <v>3</v>
      </c>
      <c r="R65" t="str">
        <f>VLOOKUP($A65,'Plan de acci�n consolidado 2025'!$C$3:$X$482,R$1,0)</f>
        <v>Númerica</v>
      </c>
      <c r="S65" t="str">
        <f>VLOOKUP($A65,'Plan de acci�n consolidado 2025'!$C$3:$X$482,S$1,0)</f>
        <v># de informes de seguimiento a la implementación de la sistematización en los procesos digitales internos y externos elaborados / 3 informes de seguimiento a la implementación de la sistematización en los procesos digitales internos y externos a elaborar</v>
      </c>
      <c r="T65" s="161">
        <f>VLOOKUP($A65,'Plan de acci�n consolidado 2025'!$C$3:$X$482,T$1,0)</f>
        <v>45965</v>
      </c>
      <c r="U65" s="161">
        <f>VLOOKUP($A65,'Plan de acci�n consolidado 2025'!$C$3:$X$482,U$1,0)</f>
        <v>45979</v>
      </c>
      <c r="V65" t="str">
        <f>VLOOKUP($A65,'Plan de acci�n consolidado 2025'!$C$3:$X$482,V$1,0)</f>
        <v>73-GRUPO DE TRABAJO DE COMUNICACION</v>
      </c>
      <c r="W65">
        <f>VLOOKUP($A65,'Plan de acci�n consolidado 2025'!$C$3:$BB$482,W$1,0)</f>
        <v>2</v>
      </c>
      <c r="X65">
        <f>VLOOKUP($A65,'Plan de acci�n consolidado 2025'!$C$3:$BB$482,X$1,0)</f>
        <v>100</v>
      </c>
      <c r="Y65" t="str">
        <f>VLOOKUP($A65,'Plan de acci�n consolidado 2025'!$C$3:$BB$482,Y$1,0)</f>
        <v>El 18 de noviembre de 2025 se realizó la entrega de los tres (3) informes de seguimiento relacionados con la implementación de la sistematización en los procesos digitales internos y externos.</v>
      </c>
      <c r="Z65" s="161">
        <f>VLOOKUP($A65,'Plan de acci�n consolidado 2025'!$C$3:$BB$482,Z$1,0)</f>
        <v>45979</v>
      </c>
      <c r="AA65">
        <f>VLOOKUP($A65,'Plan de acci�n consolidado 2025'!$C$3:$BB$482,AA$1,0)</f>
        <v>100</v>
      </c>
      <c r="AB65" t="str">
        <f>VLOOKUP($A65,'Plan de acci�n consolidado 2025'!$C$3:$BB$482,AB$1,0)</f>
        <v xml:space="preserve">Se avala el cumplimiento de la presente actividad de acuerdo con los soportes esblecidos </v>
      </c>
      <c r="AC65" s="161">
        <f>VLOOKUP($A65,'Plan de acci�n consolidado 2025'!$C$3:$BB$482,AC$1,0)</f>
        <v>45979</v>
      </c>
      <c r="AD65">
        <f>VLOOKUP($A65,'Plan de acci�n consolidado 2025'!$C$3:$BB$482,AD$1,0)</f>
        <v>100</v>
      </c>
      <c r="AE65">
        <f>VLOOKUP($A65,'Plan de acci�n consolidado 2025'!$C$3:$BB$482,AE$1,0)</f>
        <v>2</v>
      </c>
    </row>
    <row r="66" spans="1:31" x14ac:dyDescent="0.25">
      <c r="A66" s="30" t="s">
        <v>626</v>
      </c>
      <c r="B66" t="str">
        <f>VLOOKUP($A66,'Plan de acci�n consolidado 2025'!$C$3:$X$482,B$1,0)</f>
        <v>73-GRUPO DE TRABAJO DE COMUNICACION</v>
      </c>
      <c r="C66">
        <f>VLOOKUP($A66,'Plan de acci�n consolidado 2025'!$C$3:$X$482,C$1,0)</f>
        <v>3</v>
      </c>
      <c r="D66" t="str">
        <f>VLOOKUP($A66,'Plan de acci�n consolidado 2025'!$C$3:$X$482,D$1,0)</f>
        <v>Actividad propia</v>
      </c>
      <c r="E66" t="str">
        <f>VLOOKUP($A66,'Plan de acci�n consolidado 2025'!$C$3:$X$482,E$1,0)</f>
        <v>73.4.6</v>
      </c>
      <c r="F66" t="str">
        <f>VLOOKUP($A66,'Plan de acci�n consolidado 2025'!$C$3:$X$482,F$1,0)</f>
        <v>N/A</v>
      </c>
      <c r="G66" t="str">
        <f>VLOOKUP($A66,'Plan de acci�n consolidado 2025'!$C$3:$X$482,G$1,0)</f>
        <v>N/A</v>
      </c>
      <c r="H66" t="str">
        <f>VLOOKUP($A66,'Plan de acci�n consolidado 2025'!$C$3:$X$482,H$1,0)</f>
        <v>N/A</v>
      </c>
      <c r="I66" t="str">
        <f>VLOOKUP($A66,'Plan de acci�n consolidado 2025'!$C$3:$X$482,I$1,0)</f>
        <v>N/A</v>
      </c>
      <c r="J66" t="str">
        <f>VLOOKUP($A66,'Plan de acci�n consolidado 2025'!$C$3:$X$482,J$1,0)</f>
        <v>N/A</v>
      </c>
      <c r="K66" t="str">
        <f>VLOOKUP($A66,'Plan de acci�n consolidado 2025'!$C$3:$X$482,K$1,0)</f>
        <v>N/A</v>
      </c>
      <c r="L66" t="str">
        <f>VLOOKUP($A66,'Plan de acci�n consolidado 2025'!$C$3:$X$482,L$1,0)</f>
        <v>N/A</v>
      </c>
      <c r="M66" t="str">
        <f>VLOOKUP($A66,'Plan de acci�n consolidado 2025'!$C$3:$X$482,M$1,0)</f>
        <v>N/A</v>
      </c>
      <c r="N66" t="str">
        <f>VLOOKUP($A66,'Plan de acci�n consolidado 2025'!$C$3:$X$482,N$1,0)</f>
        <v>N/A</v>
      </c>
      <c r="O66" t="str">
        <f>VLOOKUP($A66,'Plan de acci�n consolidado 2025'!$C$3:$X$482,O$1,0)</f>
        <v>Realizar el informe de seguimiento a la implementación de la sistematización de los eventos (Informe de seguimiento elaborado)</v>
      </c>
      <c r="P66">
        <f>VLOOKUP($A66,'Plan de acci�n consolidado 2025'!$C$3:$X$482,P$1,0)</f>
        <v>10</v>
      </c>
      <c r="Q66">
        <f>VLOOKUP($A66,'Plan de acci�n consolidado 2025'!$C$3:$X$482,Q$1,0)</f>
        <v>1</v>
      </c>
      <c r="R66" t="str">
        <f>VLOOKUP($A66,'Plan de acci�n consolidado 2025'!$C$3:$X$482,R$1,0)</f>
        <v>Númerica</v>
      </c>
      <c r="S66" t="str">
        <f>VLOOKUP($A66,'Plan de acci�n consolidado 2025'!$C$3:$X$482,S$1,0)</f>
        <v># de informes de seguimiento a la implementación de la sistematización de eventos elaborados / 1 informes de seguimiento a la implementación de la sistematización de eventos a elaborar</v>
      </c>
      <c r="T66" s="161">
        <f>VLOOKUP($A66,'Plan de acci�n consolidado 2025'!$C$3:$X$482,T$1,0)</f>
        <v>45992</v>
      </c>
      <c r="U66" s="161">
        <f>VLOOKUP($A66,'Plan de acci�n consolidado 2025'!$C$3:$X$482,U$1,0)</f>
        <v>46010</v>
      </c>
      <c r="V66" t="str">
        <f>VLOOKUP($A66,'Plan de acci�n consolidado 2025'!$C$3:$X$482,V$1,0)</f>
        <v>73-GRUPO DE TRABAJO DE COMUNICACION</v>
      </c>
      <c r="W66">
        <f>VLOOKUP($A66,'Plan de acci�n consolidado 2025'!$C$3:$BB$482,W$1,0)</f>
        <v>2</v>
      </c>
      <c r="X66">
        <f>VLOOKUP($A66,'Plan de acci�n consolidado 2025'!$C$3:$BB$482,X$1,0)</f>
        <v>100</v>
      </c>
      <c r="Y66" t="str">
        <f>VLOOKUP($A66,'Plan de acci�n consolidado 2025'!$C$3:$BB$482,Y$1,0)</f>
        <v>El 09 de diciembre de 2025 se realizó la entrega del informe final de seguimiento a la implementación de la sistematización a los eventos.</v>
      </c>
      <c r="Z66" s="161">
        <f>VLOOKUP($A66,'Plan de acci�n consolidado 2025'!$C$3:$BB$482,Z$1,0)</f>
        <v>46000</v>
      </c>
      <c r="AA66">
        <f>VLOOKUP($A66,'Plan de acci�n consolidado 2025'!$C$3:$BB$482,AA$1,0)</f>
        <v>100</v>
      </c>
      <c r="AB66" t="str">
        <f>VLOOKUP($A66,'Plan de acci�n consolidado 2025'!$C$3:$BB$482,AB$1,0)</f>
        <v>Se avala el cumlimiento de la presente actividad mediante  el informe de seguimiento a la implementación de la sistematización de los eventos</v>
      </c>
      <c r="AC66" s="161">
        <f>VLOOKUP($A66,'Plan de acci�n consolidado 2025'!$C$3:$BB$482,AC$1,0)</f>
        <v>0</v>
      </c>
      <c r="AD66">
        <f>VLOOKUP($A66,'Plan de acci�n consolidado 2025'!$C$3:$BB$482,AD$1,0)</f>
        <v>0</v>
      </c>
      <c r="AE66">
        <f>VLOOKUP($A66,'Plan de acci�n consolidado 2025'!$C$3:$BB$482,AE$1,0)</f>
        <v>2</v>
      </c>
    </row>
    <row r="67" spans="1:31" x14ac:dyDescent="0.25">
      <c r="A67" s="30" t="s">
        <v>628</v>
      </c>
      <c r="B67" t="str">
        <f>VLOOKUP($A67,'Plan de acci�n consolidado 2025'!$C$3:$X$482,B$1,0)</f>
        <v>3100-DIRECCION DE INVESTIGACIONES DE PROTECCION AL CONSUMIDOR</v>
      </c>
      <c r="C67">
        <f>VLOOKUP($A67,'Plan de acci�n consolidado 2025'!$C$3:$X$482,C$1,0)</f>
        <v>3</v>
      </c>
      <c r="D67" t="str">
        <f>VLOOKUP($A67,'Plan de acci�n consolidado 2025'!$C$3:$X$482,D$1,0)</f>
        <v>Producto</v>
      </c>
      <c r="E67" t="str">
        <f>VLOOKUP($A67,'Plan de acci�n consolidado 2025'!$C$3:$X$482,E$1,0)</f>
        <v>3100.1</v>
      </c>
      <c r="F67" t="str">
        <f>VLOOKUP($A67,'Plan de acci�n consolidado 2025'!$C$3:$X$482,F$1,0)</f>
        <v>Operativo</v>
      </c>
      <c r="G67" t="str">
        <f>VLOOKUP($A67,'Plan de acci�n consolidado 2025'!$C$3:$X$482,G$1,0)</f>
        <v xml:space="preserve">Promover el enfoque preventivo, diferencial y territorial en el que hacer misional de la entidad 
</v>
      </c>
      <c r="H67" t="str">
        <f>VLOOKUP($A67,'Plan de acci�n consolidado 2025'!$C$3:$X$482,H$1,0)</f>
        <v xml:space="preserve">Cumplimiento de productos del PAI asociados a Promover el enfoque preventivo, diferencial y territorial en el que hacer misional de la entidad 
</v>
      </c>
      <c r="I67" t="str">
        <f>VLOOKUP($A67,'Plan de acci�n consolidado 2025'!$C$3:$X$482,I$1,0)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67" t="str">
        <f>VLOOKUP($A67,'Plan de acci�n consolidado 2025'!$C$3:$X$482,J$1,0)</f>
        <v xml:space="preserve">PND - 4-04-1-a- Transformación productiva, internacionalización y acción climática - Reindustrialización para la sostenibilidad, el desarrollo económico y social </v>
      </c>
      <c r="K67" t="str">
        <f>VLOOKUP($A67,'Plan de acci�n consolidado 2025'!$C$3:$X$482,K$1,0)</f>
        <v>No</v>
      </c>
      <c r="L67" t="str">
        <f>VLOOKUP($A67,'Plan de acci�n consolidado 2025'!$C$3:$X$482,L$1,0)</f>
        <v>FUNCIONAMIENTO</v>
      </c>
      <c r="M67" t="str">
        <f>VLOOKUP($A67,'Plan de acci�n consolidado 2025'!$C$3:$X$482,M$1,0)</f>
        <v>Política Servicio al Ciudadano_DIMENSIÓN Gestión con Valores para Resultados</v>
      </c>
      <c r="N67" t="str">
        <f>VLOOKUP($A67,'Plan de acci�n consolidado 2025'!$C$3:$X$482,N$1,0)</f>
        <v>PND 10_Fortalecer las actividades de inspección, vigilancia y Control ;
PND_13_Analizar y monitorear los mercadosDigitales</v>
      </c>
      <c r="O67" t="str">
        <f>VLOOKUP($A67,'Plan de acci�n consolidado 2025'!$C$3:$X$482,O$1,0)</f>
        <v>Actuaciones oficiosas de inspección y vigilancia en comercio electrónico, orientadas a detectar asimetrías de información o publicidad hacia el consumidor, como un mecanismo que contribuya al fortalecimiento de las relaciones de consumo, realizadas (Relación de los números de radicación de las actuaciones oficiosas de inspección y vigilancia realizadas)</v>
      </c>
      <c r="P67">
        <f>VLOOKUP($A67,'Plan de acci�n consolidado 2025'!$C$3:$X$482,P$1,0)</f>
        <v>40</v>
      </c>
      <c r="Q67">
        <f>VLOOKUP($A67,'Plan de acci�n consolidado 2025'!$C$3:$X$482,Q$1,0)</f>
        <v>1070</v>
      </c>
      <c r="R67" t="str">
        <f>VLOOKUP($A67,'Plan de acci�n consolidado 2025'!$C$3:$X$482,R$1,0)</f>
        <v>Númerica</v>
      </c>
      <c r="S67" t="str">
        <f>VLOOKUP($A67,'Plan de acci�n consolidado 2025'!$C$3:$X$482,S$1,0)</f>
        <v># de actuaciones oficiosas realizadas / 1070 actuaciones oficiosas a realizar</v>
      </c>
      <c r="T67" s="161">
        <f>VLOOKUP($A67,'Plan de acci�n consolidado 2025'!$C$3:$X$482,T$1,0)</f>
        <v>45706</v>
      </c>
      <c r="U67" s="161">
        <f>VLOOKUP($A67,'Plan de acci�n consolidado 2025'!$C$3:$X$482,U$1,0)</f>
        <v>45989</v>
      </c>
      <c r="V67" t="str">
        <f>VLOOKUP($A67,'Plan de acci�n consolidado 2025'!$C$3:$X$482,V$1,0)</f>
        <v>3100-DIRECCION DE INVESTIGACIONES DE PROTECCION AL CONSUMIDOR</v>
      </c>
      <c r="W67">
        <f>VLOOKUP($A67,'Plan de acci�n consolidado 2025'!$C$3:$BB$482,W$1,0)</f>
        <v>40</v>
      </c>
      <c r="X67">
        <f>VLOOKUP($A67,'Plan de acci�n consolidado 2025'!$C$3:$BB$482,X$1,0)</f>
        <v>100</v>
      </c>
      <c r="Y67" t="str">
        <f>VLOOKUP($A67,'Plan de acci�n consolidado 2025'!$C$3:$BB$482,Y$1,0)</f>
        <v>Con corte al 28 de noviembre, se hicieron 1.081 visitas permanentes a los comercios electrónicos relacionados en el anexo, correspondientes a:
25 82990    ENCARGUELO.COM SAS
25 82972    ALKOSTO S A
25 82977    ALMACENES EXITO S.A. CAR
25 82979    BIGFOOT COLOMBIA SAS
25 82981    CENCOSUD COLOMBIA S.A.
25 83003    FALABELLA.COM S.A.S.
25 83016    ALMACENES EXITO S.A.EXI
25 83023    MECANELECTRO S.A.S.
25 83036    SODIMAC COLOMBIA S A
25 83045    IKEA S A S
25 83076    CENCOSUD COLOMBIA S.A JUM
25 82538    WHIRLPOOL COLOMBIA S A S
25 82624    ALKOSTO S A KT
25 82617    PROYECTO E SAS
25 82611    MERCADOLIBRE COLOMBIA LTDA
25 82596    OLIMPICA S.A.
25 82588    PANAMERICANA LIBRERIA Y PAPELERIA S A
25 82579    CONTINENTE S.A.S.
25 82567    CENCOSUD COLOMBIA S.A MET
25 82557    NALSANI S.A.S
El cálculo de indicador corresponde a:
           1081
X=    _____ * 100
         1070
Se dio cumplimiento a la programación, la cual se mantuvo de forma periódica. </v>
      </c>
      <c r="Z67" s="161">
        <f>VLOOKUP($A67,'Plan de acci�n consolidado 2025'!$C$3:$BB$482,Z$1,0)</f>
        <v>45989</v>
      </c>
      <c r="AA67">
        <f>VLOOKUP($A67,'Plan de acci�n consolidado 2025'!$C$3:$BB$482,AA$1,0)</f>
        <v>100</v>
      </c>
      <c r="AB67" t="str">
        <f>VLOOKUP($A67,'Plan de acci�n consolidado 2025'!$C$3:$BB$482,AB$1,0)</f>
        <v>Se valida el cumplimiento del producto al 100% de conformidad con la meta establecida inicialmente.</v>
      </c>
      <c r="AC67" s="161">
        <f>VLOOKUP($A67,'Plan de acci�n consolidado 2025'!$C$3:$BB$482,AC$1,0)</f>
        <v>45989</v>
      </c>
      <c r="AD67">
        <f>VLOOKUP($A67,'Plan de acci�n consolidado 2025'!$C$3:$BB$482,AD$1,0)</f>
        <v>100</v>
      </c>
      <c r="AE67">
        <f>VLOOKUP($A67,'Plan de acci�n consolidado 2025'!$C$3:$BB$482,AE$1,0)</f>
        <v>40</v>
      </c>
    </row>
    <row r="68" spans="1:31" x14ac:dyDescent="0.25">
      <c r="A68" s="30" t="s">
        <v>629</v>
      </c>
      <c r="B68" t="str">
        <f>VLOOKUP($A68,'Plan de acci�n consolidado 2025'!$C$3:$X$482,B$1,0)</f>
        <v>3100-DIRECCION DE INVESTIGACIONES DE PROTECCION AL CONSUMIDOR</v>
      </c>
      <c r="C68">
        <f>VLOOKUP($A68,'Plan de acci�n consolidado 2025'!$C$3:$X$482,C$1,0)</f>
        <v>3</v>
      </c>
      <c r="D68" t="str">
        <f>VLOOKUP($A68,'Plan de acci�n consolidado 2025'!$C$3:$X$482,D$1,0)</f>
        <v>Actividad propia</v>
      </c>
      <c r="E68" t="str">
        <f>VLOOKUP($A68,'Plan de acci�n consolidado 2025'!$C$3:$X$482,E$1,0)</f>
        <v>3100.1.1</v>
      </c>
      <c r="F68" t="str">
        <f>VLOOKUP($A68,'Plan de acci�n consolidado 2025'!$C$3:$X$482,F$1,0)</f>
        <v>N/A</v>
      </c>
      <c r="G68" t="str">
        <f>VLOOKUP($A68,'Plan de acci�n consolidado 2025'!$C$3:$X$482,G$1,0)</f>
        <v>N/A</v>
      </c>
      <c r="H68" t="str">
        <f>VLOOKUP($A68,'Plan de acci�n consolidado 2025'!$C$3:$X$482,H$1,0)</f>
        <v>N/A</v>
      </c>
      <c r="I68" t="str">
        <f>VLOOKUP($A68,'Plan de acci�n consolidado 2025'!$C$3:$X$482,I$1,0)</f>
        <v>N/A</v>
      </c>
      <c r="J68" t="str">
        <f>VLOOKUP($A68,'Plan de acci�n consolidado 2025'!$C$3:$X$482,J$1,0)</f>
        <v>N/A</v>
      </c>
      <c r="K68" t="str">
        <f>VLOOKUP($A68,'Plan de acci�n consolidado 2025'!$C$3:$X$482,K$1,0)</f>
        <v>N/A</v>
      </c>
      <c r="L68" t="str">
        <f>VLOOKUP($A68,'Plan de acci�n consolidado 2025'!$C$3:$X$482,L$1,0)</f>
        <v>N/A</v>
      </c>
      <c r="M68" t="str">
        <f>VLOOKUP($A68,'Plan de acci�n consolidado 2025'!$C$3:$X$482,M$1,0)</f>
        <v>N/A</v>
      </c>
      <c r="N68" t="str">
        <f>VLOOKUP($A68,'Plan de acci�n consolidado 2025'!$C$3:$X$482,N$1,0)</f>
        <v>N/A</v>
      </c>
      <c r="O68" t="str">
        <f>VLOOKUP($A68,'Plan de acci�n consolidado 2025'!$C$3:$X$482,O$1,0)</f>
        <v>Verificar las denuncias recibidas en 2024 para identificar a los denunciados en el comercio electrónico con el mayor número de quejas (Informe de la verificación realizada)</v>
      </c>
      <c r="P68">
        <f>VLOOKUP($A68,'Plan de acci�n consolidado 2025'!$C$3:$X$482,P$1,0)</f>
        <v>15</v>
      </c>
      <c r="Q68">
        <f>VLOOKUP($A68,'Plan de acci�n consolidado 2025'!$C$3:$X$482,Q$1,0)</f>
        <v>1</v>
      </c>
      <c r="R68" t="str">
        <f>VLOOKUP($A68,'Plan de acci�n consolidado 2025'!$C$3:$X$482,R$1,0)</f>
        <v>Númerica</v>
      </c>
      <c r="S68" t="str">
        <f>VLOOKUP($A68,'Plan de acci�n consolidado 2025'!$C$3:$X$482,S$1,0)</f>
        <v># de informes de verificación  realizados / 1 informe de verificación a realizar</v>
      </c>
      <c r="T68" s="161">
        <f>VLOOKUP($A68,'Plan de acci�n consolidado 2025'!$C$3:$X$482,T$1,0)</f>
        <v>45706</v>
      </c>
      <c r="U68" s="161">
        <f>VLOOKUP($A68,'Plan de acci�n consolidado 2025'!$C$3:$X$482,U$1,0)</f>
        <v>45747</v>
      </c>
      <c r="V68" t="str">
        <f>VLOOKUP($A68,'Plan de acci�n consolidado 2025'!$C$3:$X$482,V$1,0)</f>
        <v>3100-DIRECCION DE INVESTIGACIONES DE PROTECCION AL CONSUMIDOR</v>
      </c>
      <c r="W68">
        <f>VLOOKUP($A68,'Plan de acci�n consolidado 2025'!$C$3:$BB$482,W$1,0)</f>
        <v>6</v>
      </c>
      <c r="X68">
        <f>VLOOKUP($A68,'Plan de acci�n consolidado 2025'!$C$3:$BB$482,X$1,0)</f>
        <v>100</v>
      </c>
      <c r="Y68" t="str">
        <f>VLOOKUP($A68,'Plan de acci�n consolidado 2025'!$C$3:$BB$482,Y$1,0)</f>
        <v>Se verificaron las denuncias recibidas en 2024 y se identificaron las personas naturales y/o jurídicas de comercio electrónico con mayor número de quejas.</v>
      </c>
      <c r="Z68" s="161">
        <f>VLOOKUP($A68,'Plan de acci�n consolidado 2025'!$C$3:$BB$482,Z$1,0)</f>
        <v>45743</v>
      </c>
      <c r="AA68">
        <f>VLOOKUP($A68,'Plan de acci�n consolidado 2025'!$C$3:$BB$482,AA$1,0)</f>
        <v>100</v>
      </c>
      <c r="AB68" t="str">
        <f>VLOOKUP($A68,'Plan de acci�n consolidado 2025'!$C$3:$BB$482,AB$1,0)</f>
        <v>Se verifica evidencia presentada por el área.</v>
      </c>
      <c r="AC68" s="161">
        <f>VLOOKUP($A68,'Plan de acci�n consolidado 2025'!$C$3:$BB$482,AC$1,0)</f>
        <v>45743</v>
      </c>
      <c r="AD68">
        <f>VLOOKUP($A68,'Plan de acci�n consolidado 2025'!$C$3:$BB$482,AD$1,0)</f>
        <v>100</v>
      </c>
      <c r="AE68">
        <f>VLOOKUP($A68,'Plan de acci�n consolidado 2025'!$C$3:$BB$482,AE$1,0)</f>
        <v>6</v>
      </c>
    </row>
    <row r="69" spans="1:31" x14ac:dyDescent="0.25">
      <c r="A69" s="30" t="s">
        <v>631</v>
      </c>
      <c r="B69" t="str">
        <f>VLOOKUP($A69,'Plan de acci�n consolidado 2025'!$C$3:$X$482,B$1,0)</f>
        <v>3100-DIRECCION DE INVESTIGACIONES DE PROTECCION AL CONSUMIDOR</v>
      </c>
      <c r="C69">
        <f>VLOOKUP($A69,'Plan de acci�n consolidado 2025'!$C$3:$X$482,C$1,0)</f>
        <v>3</v>
      </c>
      <c r="D69" t="str">
        <f>VLOOKUP($A69,'Plan de acci�n consolidado 2025'!$C$3:$X$482,D$1,0)</f>
        <v>Actividad propia</v>
      </c>
      <c r="E69" t="str">
        <f>VLOOKUP($A69,'Plan de acci�n consolidado 2025'!$C$3:$X$482,E$1,0)</f>
        <v>3100.1.2</v>
      </c>
      <c r="F69" t="str">
        <f>VLOOKUP($A69,'Plan de acci�n consolidado 2025'!$C$3:$X$482,F$1,0)</f>
        <v>N/A</v>
      </c>
      <c r="G69" t="str">
        <f>VLOOKUP($A69,'Plan de acci�n consolidado 2025'!$C$3:$X$482,G$1,0)</f>
        <v>N/A</v>
      </c>
      <c r="H69" t="str">
        <f>VLOOKUP($A69,'Plan de acci�n consolidado 2025'!$C$3:$X$482,H$1,0)</f>
        <v>N/A</v>
      </c>
      <c r="I69" t="str">
        <f>VLOOKUP($A69,'Plan de acci�n consolidado 2025'!$C$3:$X$482,I$1,0)</f>
        <v>N/A</v>
      </c>
      <c r="J69" t="str">
        <f>VLOOKUP($A69,'Plan de acci�n consolidado 2025'!$C$3:$X$482,J$1,0)</f>
        <v>N/A</v>
      </c>
      <c r="K69" t="str">
        <f>VLOOKUP($A69,'Plan de acci�n consolidado 2025'!$C$3:$X$482,K$1,0)</f>
        <v>N/A</v>
      </c>
      <c r="L69" t="str">
        <f>VLOOKUP($A69,'Plan de acci�n consolidado 2025'!$C$3:$X$482,L$1,0)</f>
        <v>N/A</v>
      </c>
      <c r="M69" t="str">
        <f>VLOOKUP($A69,'Plan de acci�n consolidado 2025'!$C$3:$X$482,M$1,0)</f>
        <v>N/A</v>
      </c>
      <c r="N69" t="str">
        <f>VLOOKUP($A69,'Plan de acci�n consolidado 2025'!$C$3:$X$482,N$1,0)</f>
        <v>N/A</v>
      </c>
      <c r="O69" t="str">
        <f>VLOOKUP($A69,'Plan de acci�n consolidado 2025'!$C$3:$X$482,O$1,0)</f>
        <v>Definir el cronograma de las actuaciones de  inspección a realizar (Documentos con la programación)</v>
      </c>
      <c r="P69">
        <f>VLOOKUP($A69,'Plan de acci�n consolidado 2025'!$C$3:$X$482,P$1,0)</f>
        <v>25</v>
      </c>
      <c r="Q69">
        <f>VLOOKUP($A69,'Plan de acci�n consolidado 2025'!$C$3:$X$482,Q$1,0)</f>
        <v>1</v>
      </c>
      <c r="R69" t="str">
        <f>VLOOKUP($A69,'Plan de acci�n consolidado 2025'!$C$3:$X$482,R$1,0)</f>
        <v>Númerica</v>
      </c>
      <c r="S69" t="str">
        <f>VLOOKUP($A69,'Plan de acci�n consolidado 2025'!$C$3:$X$482,S$1,0)</f>
        <v># de cronogramas realizados / 1 cronogramas a realizar</v>
      </c>
      <c r="T69" s="161">
        <f>VLOOKUP($A69,'Plan de acci�n consolidado 2025'!$C$3:$X$482,T$1,0)</f>
        <v>45748</v>
      </c>
      <c r="U69" s="161">
        <f>VLOOKUP($A69,'Plan de acci�n consolidado 2025'!$C$3:$X$482,U$1,0)</f>
        <v>45777</v>
      </c>
      <c r="V69" t="str">
        <f>VLOOKUP($A69,'Plan de acci�n consolidado 2025'!$C$3:$X$482,V$1,0)</f>
        <v>3100-DIRECCION DE INVESTIGACIONES DE PROTECCION AL CONSUMIDOR</v>
      </c>
      <c r="W69">
        <f>VLOOKUP($A69,'Plan de acci�n consolidado 2025'!$C$3:$BB$482,W$1,0)</f>
        <v>10</v>
      </c>
      <c r="X69">
        <f>VLOOKUP($A69,'Plan de acci�n consolidado 2025'!$C$3:$BB$482,X$1,0)</f>
        <v>100</v>
      </c>
      <c r="Y69" t="str">
        <f>VLOOKUP($A69,'Plan de acci�n consolidado 2025'!$C$3:$BB$482,Y$1,0)</f>
        <v>El 30 de abril de 2025, se remitió el cronograma de las actuaciones a realizar.</v>
      </c>
      <c r="Z69" s="161">
        <f>VLOOKUP($A69,'Plan de acci�n consolidado 2025'!$C$3:$BB$482,Z$1,0)</f>
        <v>45777</v>
      </c>
      <c r="AA69">
        <f>VLOOKUP($A69,'Plan de acci�n consolidado 2025'!$C$3:$BB$482,AA$1,0)</f>
        <v>100</v>
      </c>
      <c r="AB69" t="str">
        <f>VLOOKUP($A69,'Plan de acci�n consolidado 2025'!$C$3:$BB$482,AB$1,0)</f>
        <v>Se valida el cronograma. Es importante que se realice seguimiento al mismo y que se remita en la siguiente actividad una vez se vaya dando cumplimiento a las visitas de inspección.</v>
      </c>
      <c r="AC69" s="161">
        <f>VLOOKUP($A69,'Plan de acci�n consolidado 2025'!$C$3:$BB$482,AC$1,0)</f>
        <v>45777</v>
      </c>
      <c r="AD69">
        <f>VLOOKUP($A69,'Plan de acci�n consolidado 2025'!$C$3:$BB$482,AD$1,0)</f>
        <v>100</v>
      </c>
      <c r="AE69">
        <f>VLOOKUP($A69,'Plan de acci�n consolidado 2025'!$C$3:$BB$482,AE$1,0)</f>
        <v>10</v>
      </c>
    </row>
    <row r="70" spans="1:31" x14ac:dyDescent="0.25">
      <c r="A70" s="30" t="s">
        <v>633</v>
      </c>
      <c r="B70" t="str">
        <f>VLOOKUP($A70,'Plan de acci�n consolidado 2025'!$C$3:$X$482,B$1,0)</f>
        <v>3100-DIRECCION DE INVESTIGACIONES DE PROTECCION AL CONSUMIDOR</v>
      </c>
      <c r="C70">
        <f>VLOOKUP($A70,'Plan de acci�n consolidado 2025'!$C$3:$X$482,C$1,0)</f>
        <v>3</v>
      </c>
      <c r="D70" t="str">
        <f>VLOOKUP($A70,'Plan de acci�n consolidado 2025'!$C$3:$X$482,D$1,0)</f>
        <v>Actividad propia</v>
      </c>
      <c r="E70" t="str">
        <f>VLOOKUP($A70,'Plan de acci�n consolidado 2025'!$C$3:$X$482,E$1,0)</f>
        <v>3100.1.3</v>
      </c>
      <c r="F70" t="str">
        <f>VLOOKUP($A70,'Plan de acci�n consolidado 2025'!$C$3:$X$482,F$1,0)</f>
        <v>N/A</v>
      </c>
      <c r="G70" t="str">
        <f>VLOOKUP($A70,'Plan de acci�n consolidado 2025'!$C$3:$X$482,G$1,0)</f>
        <v>N/A</v>
      </c>
      <c r="H70" t="str">
        <f>VLOOKUP($A70,'Plan de acci�n consolidado 2025'!$C$3:$X$482,H$1,0)</f>
        <v>N/A</v>
      </c>
      <c r="I70" t="str">
        <f>VLOOKUP($A70,'Plan de acci�n consolidado 2025'!$C$3:$X$482,I$1,0)</f>
        <v>N/A</v>
      </c>
      <c r="J70" t="str">
        <f>VLOOKUP($A70,'Plan de acci�n consolidado 2025'!$C$3:$X$482,J$1,0)</f>
        <v>N/A</v>
      </c>
      <c r="K70" t="str">
        <f>VLOOKUP($A70,'Plan de acci�n consolidado 2025'!$C$3:$X$482,K$1,0)</f>
        <v>N/A</v>
      </c>
      <c r="L70" t="str">
        <f>VLOOKUP($A70,'Plan de acci�n consolidado 2025'!$C$3:$X$482,L$1,0)</f>
        <v>N/A</v>
      </c>
      <c r="M70" t="str">
        <f>VLOOKUP($A70,'Plan de acci�n consolidado 2025'!$C$3:$X$482,M$1,0)</f>
        <v>N/A</v>
      </c>
      <c r="N70" t="str">
        <f>VLOOKUP($A70,'Plan de acci�n consolidado 2025'!$C$3:$X$482,N$1,0)</f>
        <v>N/A</v>
      </c>
      <c r="O70" t="str">
        <f>VLOOKUP($A70,'Plan de acci�n consolidado 2025'!$C$3:$X$482,O$1,0)</f>
        <v>Realizar visitas de inspección a personas naturales o jurídicas sujetas de inspección y vigilancia (Relación de los números de radicación de las visitas de inspección web realizadas)</v>
      </c>
      <c r="P70">
        <f>VLOOKUP($A70,'Plan de acci�n consolidado 2025'!$C$3:$X$482,P$1,0)</f>
        <v>60</v>
      </c>
      <c r="Q70">
        <f>VLOOKUP($A70,'Plan de acci�n consolidado 2025'!$C$3:$X$482,Q$1,0)</f>
        <v>1070</v>
      </c>
      <c r="R70" t="str">
        <f>VLOOKUP($A70,'Plan de acci�n consolidado 2025'!$C$3:$X$482,R$1,0)</f>
        <v>Númerica</v>
      </c>
      <c r="S70" t="str">
        <f>VLOOKUP($A70,'Plan de acci�n consolidado 2025'!$C$3:$X$482,S$1,0)</f>
        <v># de actuaciones oficiosas realizadas / 1070 actuaciones oficiosas a realizar</v>
      </c>
      <c r="T70" s="161">
        <f>VLOOKUP($A70,'Plan de acci�n consolidado 2025'!$C$3:$X$482,T$1,0)</f>
        <v>45755</v>
      </c>
      <c r="U70" s="161">
        <f>VLOOKUP($A70,'Plan de acci�n consolidado 2025'!$C$3:$X$482,U$1,0)</f>
        <v>45989</v>
      </c>
      <c r="V70" t="str">
        <f>VLOOKUP($A70,'Plan de acci�n consolidado 2025'!$C$3:$X$482,V$1,0)</f>
        <v>3100-DIRECCION DE INVESTIGACIONES DE PROTECCION AL CONSUMIDOR</v>
      </c>
      <c r="W70">
        <f>VLOOKUP($A70,'Plan de acci�n consolidado 2025'!$C$3:$BB$482,W$1,0)</f>
        <v>24</v>
      </c>
      <c r="X70">
        <f>VLOOKUP($A70,'Plan de acci�n consolidado 2025'!$C$3:$BB$482,X$1,0)</f>
        <v>100</v>
      </c>
      <c r="Y70" t="str">
        <f>VLOOKUP($A70,'Plan de acci�n consolidado 2025'!$C$3:$BB$482,Y$1,0)</f>
        <v>Con corte al 28 de noviembre, se hicieron 1.081 visitas permanentes a los comercios electrónicos relacionados en el anexo. Se dio cumplimiento a la programación, la cual se mantuvo de forma periódica. </v>
      </c>
      <c r="Z70" s="161">
        <f>VLOOKUP($A70,'Plan de acci�n consolidado 2025'!$C$3:$BB$482,Z$1,0)</f>
        <v>45989</v>
      </c>
      <c r="AA70">
        <f>VLOOKUP($A70,'Plan de acci�n consolidado 2025'!$C$3:$BB$482,AA$1,0)</f>
        <v>100</v>
      </c>
      <c r="AB70" t="str">
        <f>VLOOKUP($A70,'Plan de acci�n consolidado 2025'!$C$3:$BB$482,AB$1,0)</f>
        <v>Se cumplió la meta inicial prevista para la vigencia de 1.070 visitas de inspección realizadas.</v>
      </c>
      <c r="AC70" s="161">
        <f>VLOOKUP($A70,'Plan de acci�n consolidado 2025'!$C$3:$BB$482,AC$1,0)</f>
        <v>45989</v>
      </c>
      <c r="AD70">
        <f>VLOOKUP($A70,'Plan de acci�n consolidado 2025'!$C$3:$BB$482,AD$1,0)</f>
        <v>100</v>
      </c>
      <c r="AE70">
        <f>VLOOKUP($A70,'Plan de acci�n consolidado 2025'!$C$3:$BB$482,AE$1,0)</f>
        <v>24</v>
      </c>
    </row>
    <row r="71" spans="1:31" x14ac:dyDescent="0.25">
      <c r="A71" s="30" t="s">
        <v>634</v>
      </c>
      <c r="B71" t="str">
        <f>VLOOKUP($A71,'Plan de acci�n consolidado 2025'!$C$3:$X$482,B$1,0)</f>
        <v>3100-DIRECCION DE INVESTIGACIONES DE PROTECCION AL CONSUMIDOR</v>
      </c>
      <c r="C71">
        <f>VLOOKUP($A71,'Plan de acci�n consolidado 2025'!$C$3:$X$482,C$1,0)</f>
        <v>3</v>
      </c>
      <c r="D71" t="str">
        <f>VLOOKUP($A71,'Plan de acci�n consolidado 2025'!$C$3:$X$482,D$1,0)</f>
        <v>Producto</v>
      </c>
      <c r="E71" t="str">
        <f>VLOOKUP($A71,'Plan de acci�n consolidado 2025'!$C$3:$X$482,E$1,0)</f>
        <v>3100.2</v>
      </c>
      <c r="F71" t="str">
        <f>VLOOKUP($A71,'Plan de acci�n consolidado 2025'!$C$3:$X$482,F$1,0)</f>
        <v>Operativo</v>
      </c>
      <c r="G71" t="str">
        <f>VLOOKUP($A71,'Plan de acci�n consolidado 2025'!$C$3:$X$482,G$1,0)</f>
        <v xml:space="preserve">Promover el enfoque preventivo, diferencial y territorial en el que hacer misional de la entidad 
</v>
      </c>
      <c r="H71" t="str">
        <f>VLOOKUP($A71,'Plan de acci�n consolidado 2025'!$C$3:$X$482,H$1,0)</f>
        <v xml:space="preserve">Cumplimiento de productos del PAI asociados a Promover el enfoque preventivo, diferencial y territorial en el que hacer misional de la entidad 
</v>
      </c>
      <c r="I71" t="str">
        <f>VLOOKUP($A71,'Plan de acci�n consolidado 2025'!$C$3:$X$482,I$1,0)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71" t="str">
        <f>VLOOKUP($A71,'Plan de acci�n consolidado 2025'!$C$3:$X$482,J$1,0)</f>
        <v>PES - Cierre de brechas territoriales</v>
      </c>
      <c r="K71" t="str">
        <f>VLOOKUP($A71,'Plan de acci�n consolidado 2025'!$C$3:$X$482,K$1,0)</f>
        <v>No</v>
      </c>
      <c r="L71" t="str">
        <f>VLOOKUP($A71,'Plan de acci�n consolidado 2025'!$C$3:$X$482,L$1,0)</f>
        <v>C-3503-0200-0015-40401c</v>
      </c>
      <c r="M71" t="str">
        <f>VLOOKUP($A71,'Plan de acci�n consolidado 2025'!$C$3:$X$482,M$1,0)</f>
        <v>Política Servicio al Ciudadano_DIMENSIÓN Gestión con Valores para Resultados</v>
      </c>
      <c r="N71" t="str">
        <f>VLOOKUP($A71,'Plan de acci�n consolidado 2025'!$C$3:$X$482,N$1,0)</f>
        <v>PND_8_Fortalecer lasCapacidades yConocimiento sobreDerechos yDeberesDe las relacionesDeConsumo;
PND_9_Ampliar los instrumentosDePrevención</v>
      </c>
      <c r="O71" t="str">
        <f>VLOOKUP($A71,'Plan de acci�n consolidado 2025'!$C$3:$X$482,O$1,0)</f>
        <v>Visitas de acompañamiento a establecimientos de comercio ubicados en territorios turísticos, con el objetivo de promover la convergencia regional, realizadas  (Relación de los números de radicación de las visitas de inspección realizadas)</v>
      </c>
      <c r="P71">
        <f>VLOOKUP($A71,'Plan de acci�n consolidado 2025'!$C$3:$X$482,P$1,0)</f>
        <v>40</v>
      </c>
      <c r="Q71">
        <f>VLOOKUP($A71,'Plan de acci�n consolidado 2025'!$C$3:$X$482,Q$1,0)</f>
        <v>50</v>
      </c>
      <c r="R71" t="str">
        <f>VLOOKUP($A71,'Plan de acci�n consolidado 2025'!$C$3:$X$482,R$1,0)</f>
        <v>Númerica</v>
      </c>
      <c r="S71" t="str">
        <f>VLOOKUP($A71,'Plan de acci�n consolidado 2025'!$C$3:$X$482,S$1,0)</f>
        <v># de visitas realizadas / 50 visitas a realizar</v>
      </c>
      <c r="T71" s="161">
        <f>VLOOKUP($A71,'Plan de acci�n consolidado 2025'!$C$3:$X$482,T$1,0)</f>
        <v>45671</v>
      </c>
      <c r="U71" s="161">
        <f>VLOOKUP($A71,'Plan de acci�n consolidado 2025'!$C$3:$X$482,U$1,0)</f>
        <v>45989</v>
      </c>
      <c r="V71" t="str">
        <f>VLOOKUP($A71,'Plan de acci�n consolidado 2025'!$C$3:$X$482,V$1,0)</f>
        <v>3100-DIRECCION DE INVESTIGACIONES DE PROTECCION AL CONSUMIDOR</v>
      </c>
      <c r="W71">
        <f>VLOOKUP($A71,'Plan de acci�n consolidado 2025'!$C$3:$BB$482,W$1,0)</f>
        <v>40</v>
      </c>
      <c r="X71">
        <f>VLOOKUP($A71,'Plan de acci�n consolidado 2025'!$C$3:$BB$482,X$1,0)</f>
        <v>100</v>
      </c>
      <c r="Y71" t="str">
        <f>VLOOKUP($A71,'Plan de acci�n consolidado 2025'!$C$3:$BB$482,Y$1,0)</f>
        <v>Al 28 de noviembre se realizaron 50 visitas de acompañamiento a establecimientos de comercio ubicados en Leticia, Providencia, San Andrés, Nuquí y Yopal, en el marco de la estrategia de fortalecimiento institucional en territorios turísticos. De estas, 12 visitas se llevaron a cabo en el mes de noviembre en la ciudad de Yopal.
La meta establecida para la vigencia es de 50 visitas, por lo cual el avance a la fecha corresponde al 100 %.
 50
___ * 100
 50</v>
      </c>
      <c r="Z71" s="161">
        <f>VLOOKUP($A71,'Plan de acci�n consolidado 2025'!$C$3:$BB$482,Z$1,0)</f>
        <v>45975</v>
      </c>
      <c r="AA71">
        <f>VLOOKUP($A71,'Plan de acci�n consolidado 2025'!$C$3:$BB$482,AA$1,0)</f>
        <v>100</v>
      </c>
      <c r="AB71" t="str">
        <f>VLOOKUP($A71,'Plan de acci�n consolidado 2025'!$C$3:$BB$482,AB$1,0)</f>
        <v>Se valida el cumplimiento del producto al 100%, de acuerdo con lo establecido en el indicador.</v>
      </c>
      <c r="AC71" s="161">
        <f>VLOOKUP($A71,'Plan de acci�n consolidado 2025'!$C$3:$BB$482,AC$1,0)</f>
        <v>45989</v>
      </c>
      <c r="AD71">
        <f>VLOOKUP($A71,'Plan de acci�n consolidado 2025'!$C$3:$BB$482,AD$1,0)</f>
        <v>100</v>
      </c>
      <c r="AE71">
        <f>VLOOKUP($A71,'Plan de acci�n consolidado 2025'!$C$3:$BB$482,AE$1,0)</f>
        <v>40</v>
      </c>
    </row>
    <row r="72" spans="1:31" x14ac:dyDescent="0.25">
      <c r="A72" s="30" t="s">
        <v>636</v>
      </c>
      <c r="B72" t="str">
        <f>VLOOKUP($A72,'Plan de acci�n consolidado 2025'!$C$3:$X$482,B$1,0)</f>
        <v>3100-DIRECCION DE INVESTIGACIONES DE PROTECCION AL CONSUMIDOR</v>
      </c>
      <c r="C72">
        <f>VLOOKUP($A72,'Plan de acci�n consolidado 2025'!$C$3:$X$482,C$1,0)</f>
        <v>3</v>
      </c>
      <c r="D72" t="str">
        <f>VLOOKUP($A72,'Plan de acci�n consolidado 2025'!$C$3:$X$482,D$1,0)</f>
        <v>Actividad propia</v>
      </c>
      <c r="E72" t="str">
        <f>VLOOKUP($A72,'Plan de acci�n consolidado 2025'!$C$3:$X$482,E$1,0)</f>
        <v>3100.2.1</v>
      </c>
      <c r="F72" t="str">
        <f>VLOOKUP($A72,'Plan de acci�n consolidado 2025'!$C$3:$X$482,F$1,0)</f>
        <v>N/A</v>
      </c>
      <c r="G72" t="str">
        <f>VLOOKUP($A72,'Plan de acci�n consolidado 2025'!$C$3:$X$482,G$1,0)</f>
        <v>N/A</v>
      </c>
      <c r="H72" t="str">
        <f>VLOOKUP($A72,'Plan de acci�n consolidado 2025'!$C$3:$X$482,H$1,0)</f>
        <v>N/A</v>
      </c>
      <c r="I72" t="str">
        <f>VLOOKUP($A72,'Plan de acci�n consolidado 2025'!$C$3:$X$482,I$1,0)</f>
        <v>N/A</v>
      </c>
      <c r="J72" t="str">
        <f>VLOOKUP($A72,'Plan de acci�n consolidado 2025'!$C$3:$X$482,J$1,0)</f>
        <v>N/A</v>
      </c>
      <c r="K72" t="str">
        <f>VLOOKUP($A72,'Plan de acci�n consolidado 2025'!$C$3:$X$482,K$1,0)</f>
        <v>N/A</v>
      </c>
      <c r="L72" t="str">
        <f>VLOOKUP($A72,'Plan de acci�n consolidado 2025'!$C$3:$X$482,L$1,0)</f>
        <v>N/A</v>
      </c>
      <c r="M72" t="str">
        <f>VLOOKUP($A72,'Plan de acci�n consolidado 2025'!$C$3:$X$482,M$1,0)</f>
        <v>N/A</v>
      </c>
      <c r="N72" t="str">
        <f>VLOOKUP($A72,'Plan de acci�n consolidado 2025'!$C$3:$X$482,N$1,0)</f>
        <v>N/A</v>
      </c>
      <c r="O72" t="str">
        <f>VLOOKUP($A72,'Plan de acci�n consolidado 2025'!$C$3:$X$482,O$1,0)</f>
        <v>Determinar los sectores en los cuales se llevarán a cabo las actuaciones administrativas de inspección, vigilancia y control. (Acta de reunión)</v>
      </c>
      <c r="P72">
        <f>VLOOKUP($A72,'Plan de acci�n consolidado 2025'!$C$3:$X$482,P$1,0)</f>
        <v>15</v>
      </c>
      <c r="Q72">
        <f>VLOOKUP($A72,'Plan de acci�n consolidado 2025'!$C$3:$X$482,Q$1,0)</f>
        <v>1</v>
      </c>
      <c r="R72" t="str">
        <f>VLOOKUP($A72,'Plan de acci�n consolidado 2025'!$C$3:$X$482,R$1,0)</f>
        <v>Númerica</v>
      </c>
      <c r="S72" t="str">
        <f>VLOOKUP($A72,'Plan de acci�n consolidado 2025'!$C$3:$X$482,S$1,0)</f>
        <v># de actas de reuniones realizadas / 1 actas de reunión a realizar</v>
      </c>
      <c r="T72" s="161">
        <f>VLOOKUP($A72,'Plan de acci�n consolidado 2025'!$C$3:$X$482,T$1,0)</f>
        <v>45671</v>
      </c>
      <c r="U72" s="161">
        <f>VLOOKUP($A72,'Plan de acci�n consolidado 2025'!$C$3:$X$482,U$1,0)</f>
        <v>45695</v>
      </c>
      <c r="V72" t="str">
        <f>VLOOKUP($A72,'Plan de acci�n consolidado 2025'!$C$3:$X$482,V$1,0)</f>
        <v>3100-DIRECCION DE INVESTIGACIONES DE PROTECCION AL CONSUMIDOR</v>
      </c>
      <c r="W72">
        <f>VLOOKUP($A72,'Plan de acci�n consolidado 2025'!$C$3:$BB$482,W$1,0)</f>
        <v>6</v>
      </c>
      <c r="X72">
        <f>VLOOKUP($A72,'Plan de acci�n consolidado 2025'!$C$3:$BB$482,X$1,0)</f>
        <v>100</v>
      </c>
      <c r="Y72" t="str">
        <f>VLOOKUP($A72,'Plan de acci�n consolidado 2025'!$C$3:$BB$482,Y$1,0)</f>
        <v>Mediante acta de comité de gestión, 16 de enero de 2025, se establecieron los sectores para las actuaciones administrativas a realizar.</v>
      </c>
      <c r="Z72" s="161">
        <f>VLOOKUP($A72,'Plan de acci�n consolidado 2025'!$C$3:$BB$482,Z$1,0)</f>
        <v>45673</v>
      </c>
      <c r="AA72">
        <f>VLOOKUP($A72,'Plan de acci�n consolidado 2025'!$C$3:$BB$482,AA$1,0)</f>
        <v>100</v>
      </c>
      <c r="AB72" t="str">
        <f>VLOOKUP($A72,'Plan de acci�n consolidado 2025'!$C$3:$BB$482,AB$1,0)</f>
        <v>Se remite acta donde se puede evidenciar los sectores que se van a visitar en 2025, de acuerdo con lo establecido en la actividad del plan de acción.</v>
      </c>
      <c r="AC72" s="161">
        <f>VLOOKUP($A72,'Plan de acci�n consolidado 2025'!$C$3:$BB$482,AC$1,0)</f>
        <v>45673</v>
      </c>
      <c r="AD72">
        <f>VLOOKUP($A72,'Plan de acci�n consolidado 2025'!$C$3:$BB$482,AD$1,0)</f>
        <v>100</v>
      </c>
      <c r="AE72">
        <f>VLOOKUP($A72,'Plan de acci�n consolidado 2025'!$C$3:$BB$482,AE$1,0)</f>
        <v>6</v>
      </c>
    </row>
    <row r="73" spans="1:31" x14ac:dyDescent="0.25">
      <c r="A73" s="30" t="s">
        <v>638</v>
      </c>
      <c r="B73" t="str">
        <f>VLOOKUP($A73,'Plan de acci�n consolidado 2025'!$C$3:$X$482,B$1,0)</f>
        <v>3100-DIRECCION DE INVESTIGACIONES DE PROTECCION AL CONSUMIDOR</v>
      </c>
      <c r="C73">
        <f>VLOOKUP($A73,'Plan de acci�n consolidado 2025'!$C$3:$X$482,C$1,0)</f>
        <v>3</v>
      </c>
      <c r="D73" t="str">
        <f>VLOOKUP($A73,'Plan de acci�n consolidado 2025'!$C$3:$X$482,D$1,0)</f>
        <v>Actividad propia</v>
      </c>
      <c r="E73" t="str">
        <f>VLOOKUP($A73,'Plan de acci�n consolidado 2025'!$C$3:$X$482,E$1,0)</f>
        <v>3100.2.2</v>
      </c>
      <c r="F73" t="str">
        <f>VLOOKUP($A73,'Plan de acci�n consolidado 2025'!$C$3:$X$482,F$1,0)</f>
        <v>N/A</v>
      </c>
      <c r="G73" t="str">
        <f>VLOOKUP($A73,'Plan de acci�n consolidado 2025'!$C$3:$X$482,G$1,0)</f>
        <v>N/A</v>
      </c>
      <c r="H73" t="str">
        <f>VLOOKUP($A73,'Plan de acci�n consolidado 2025'!$C$3:$X$482,H$1,0)</f>
        <v>N/A</v>
      </c>
      <c r="I73" t="str">
        <f>VLOOKUP($A73,'Plan de acci�n consolidado 2025'!$C$3:$X$482,I$1,0)</f>
        <v>N/A</v>
      </c>
      <c r="J73" t="str">
        <f>VLOOKUP($A73,'Plan de acci�n consolidado 2025'!$C$3:$X$482,J$1,0)</f>
        <v>N/A</v>
      </c>
      <c r="K73" t="str">
        <f>VLOOKUP($A73,'Plan de acci�n consolidado 2025'!$C$3:$X$482,K$1,0)</f>
        <v>N/A</v>
      </c>
      <c r="L73" t="str">
        <f>VLOOKUP($A73,'Plan de acci�n consolidado 2025'!$C$3:$X$482,L$1,0)</f>
        <v>N/A</v>
      </c>
      <c r="M73" t="str">
        <f>VLOOKUP($A73,'Plan de acci�n consolidado 2025'!$C$3:$X$482,M$1,0)</f>
        <v>N/A</v>
      </c>
      <c r="N73" t="str">
        <f>VLOOKUP($A73,'Plan de acci�n consolidado 2025'!$C$3:$X$482,N$1,0)</f>
        <v>N/A</v>
      </c>
      <c r="O73" t="str">
        <f>VLOOKUP($A73,'Plan de acci�n consolidado 2025'!$C$3:$X$482,O$1,0)</f>
        <v>Programar las visitas de inspección a realizar (Programación trimestral de las actuaciones administrativas)</v>
      </c>
      <c r="P73">
        <f>VLOOKUP($A73,'Plan de acci�n consolidado 2025'!$C$3:$X$482,P$1,0)</f>
        <v>15</v>
      </c>
      <c r="Q73">
        <f>VLOOKUP($A73,'Plan de acci�n consolidado 2025'!$C$3:$X$482,Q$1,0)</f>
        <v>4</v>
      </c>
      <c r="R73" t="str">
        <f>VLOOKUP($A73,'Plan de acci�n consolidado 2025'!$C$3:$X$482,R$1,0)</f>
        <v>Númerica</v>
      </c>
      <c r="S73" t="str">
        <f>VLOOKUP($A73,'Plan de acci�n consolidado 2025'!$C$3:$X$482,S$1,0)</f>
        <v># de programaciones realizadas / 4 programaciones a realizar</v>
      </c>
      <c r="T73" s="161">
        <f>VLOOKUP($A73,'Plan de acci�n consolidado 2025'!$C$3:$X$482,T$1,0)</f>
        <v>45671</v>
      </c>
      <c r="U73" s="161">
        <f>VLOOKUP($A73,'Plan de acci�n consolidado 2025'!$C$3:$X$482,U$1,0)</f>
        <v>45961</v>
      </c>
      <c r="V73" t="str">
        <f>VLOOKUP($A73,'Plan de acci�n consolidado 2025'!$C$3:$X$482,V$1,0)</f>
        <v>3100-DIRECCION DE INVESTIGACIONES DE PROTECCION AL CONSUMIDOR</v>
      </c>
      <c r="W73">
        <f>VLOOKUP($A73,'Plan de acci�n consolidado 2025'!$C$3:$BB$482,W$1,0)</f>
        <v>6</v>
      </c>
      <c r="X73">
        <f>VLOOKUP($A73,'Plan de acci�n consolidado 2025'!$C$3:$BB$482,X$1,0)</f>
        <v>100</v>
      </c>
      <c r="Y73" t="str">
        <f>VLOOKUP($A73,'Plan de acci�n consolidado 2025'!$C$3:$BB$482,Y$1,0)</f>
        <v>Mediante memorando 25-55627-26 se remitió la programación del cuarto trimestre de 2025. 
Para el porcentaje de cumplimiento, se tiene en cuenta:
Radicado 25-5527-0 Programación primer trimestre de 2025.
Radicado 25-5527-7 Programación segundo trimestre de 2025.
Radicado 25-5527-15 Programación tercer trimestre de 2025.
Radicado 25-5527-26 Programación cuarto trimestre de 2025.</v>
      </c>
      <c r="Z73" s="161">
        <f>VLOOKUP($A73,'Plan de acci�n consolidado 2025'!$C$3:$BB$482,Z$1,0)</f>
        <v>45940</v>
      </c>
      <c r="AA73">
        <f>VLOOKUP($A73,'Plan de acci�n consolidado 2025'!$C$3:$BB$482,AA$1,0)</f>
        <v>100</v>
      </c>
      <c r="AB73" t="str">
        <f>VLOOKUP($A73,'Plan de acci�n consolidado 2025'!$C$3:$BB$482,AB$1,0)</f>
        <v>Se valida cumplimiento de la actividad al 100%</v>
      </c>
      <c r="AC73" s="161">
        <f>VLOOKUP($A73,'Plan de acci�n consolidado 2025'!$C$3:$BB$482,AC$1,0)</f>
        <v>45961</v>
      </c>
      <c r="AD73">
        <f>VLOOKUP($A73,'Plan de acci�n consolidado 2025'!$C$3:$BB$482,AD$1,0)</f>
        <v>100</v>
      </c>
      <c r="AE73">
        <f>VLOOKUP($A73,'Plan de acci�n consolidado 2025'!$C$3:$BB$482,AE$1,0)</f>
        <v>6</v>
      </c>
    </row>
    <row r="74" spans="1:31" x14ac:dyDescent="0.25">
      <c r="A74" s="30" t="s">
        <v>640</v>
      </c>
      <c r="B74" t="str">
        <f>VLOOKUP($A74,'Plan de acci�n consolidado 2025'!$C$3:$X$482,B$1,0)</f>
        <v>3100-DIRECCION DE INVESTIGACIONES DE PROTECCION AL CONSUMIDOR</v>
      </c>
      <c r="C74">
        <f>VLOOKUP($A74,'Plan de acci�n consolidado 2025'!$C$3:$X$482,C$1,0)</f>
        <v>3</v>
      </c>
      <c r="D74" t="str">
        <f>VLOOKUP($A74,'Plan de acci�n consolidado 2025'!$C$3:$X$482,D$1,0)</f>
        <v>Actividad propia</v>
      </c>
      <c r="E74" t="str">
        <f>VLOOKUP($A74,'Plan de acci�n consolidado 2025'!$C$3:$X$482,E$1,0)</f>
        <v>3100.2.3</v>
      </c>
      <c r="F74" t="str">
        <f>VLOOKUP($A74,'Plan de acci�n consolidado 2025'!$C$3:$X$482,F$1,0)</f>
        <v>N/A</v>
      </c>
      <c r="G74" t="str">
        <f>VLOOKUP($A74,'Plan de acci�n consolidado 2025'!$C$3:$X$482,G$1,0)</f>
        <v>N/A</v>
      </c>
      <c r="H74" t="str">
        <f>VLOOKUP($A74,'Plan de acci�n consolidado 2025'!$C$3:$X$482,H$1,0)</f>
        <v>N/A</v>
      </c>
      <c r="I74" t="str">
        <f>VLOOKUP($A74,'Plan de acci�n consolidado 2025'!$C$3:$X$482,I$1,0)</f>
        <v>N/A</v>
      </c>
      <c r="J74" t="str">
        <f>VLOOKUP($A74,'Plan de acci�n consolidado 2025'!$C$3:$X$482,J$1,0)</f>
        <v>N/A</v>
      </c>
      <c r="K74" t="str">
        <f>VLOOKUP($A74,'Plan de acci�n consolidado 2025'!$C$3:$X$482,K$1,0)</f>
        <v>N/A</v>
      </c>
      <c r="L74" t="str">
        <f>VLOOKUP($A74,'Plan de acci�n consolidado 2025'!$C$3:$X$482,L$1,0)</f>
        <v>N/A</v>
      </c>
      <c r="M74" t="str">
        <f>VLOOKUP($A74,'Plan de acci�n consolidado 2025'!$C$3:$X$482,M$1,0)</f>
        <v>N/A</v>
      </c>
      <c r="N74" t="str">
        <f>VLOOKUP($A74,'Plan de acci�n consolidado 2025'!$C$3:$X$482,N$1,0)</f>
        <v>N/A</v>
      </c>
      <c r="O74" t="str">
        <f>VLOOKUP($A74,'Plan de acci�n consolidado 2025'!$C$3:$X$482,O$1,0)</f>
        <v>Realizar las visitas de inspección a las personas naturales o jurídicas sujetas de inspección y vigilancia (Relación de los números de radicación de las visitas de inspección realizados)</v>
      </c>
      <c r="P74">
        <f>VLOOKUP($A74,'Plan de acci�n consolidado 2025'!$C$3:$X$482,P$1,0)</f>
        <v>70</v>
      </c>
      <c r="Q74">
        <f>VLOOKUP($A74,'Plan de acci�n consolidado 2025'!$C$3:$X$482,Q$1,0)</f>
        <v>50</v>
      </c>
      <c r="R74" t="str">
        <f>VLOOKUP($A74,'Plan de acci�n consolidado 2025'!$C$3:$X$482,R$1,0)</f>
        <v>Númerica</v>
      </c>
      <c r="S74" t="str">
        <f>VLOOKUP($A74,'Plan de acci�n consolidado 2025'!$C$3:$X$482,S$1,0)</f>
        <v># de visitas realizadas / 50 visitas a realizar</v>
      </c>
      <c r="T74" s="161">
        <f>VLOOKUP($A74,'Plan de acci�n consolidado 2025'!$C$3:$X$482,T$1,0)</f>
        <v>45695</v>
      </c>
      <c r="U74" s="161">
        <f>VLOOKUP($A74,'Plan de acci�n consolidado 2025'!$C$3:$X$482,U$1,0)</f>
        <v>45989</v>
      </c>
      <c r="V74" t="str">
        <f>VLOOKUP($A74,'Plan de acci�n consolidado 2025'!$C$3:$X$482,V$1,0)</f>
        <v>3100-DIRECCION DE INVESTIGACIONES DE PROTECCION AL CONSUMIDOR</v>
      </c>
      <c r="W74">
        <f>VLOOKUP($A74,'Plan de acci�n consolidado 2025'!$C$3:$BB$482,W$1,0)</f>
        <v>28</v>
      </c>
      <c r="X74">
        <f>VLOOKUP($A74,'Plan de acci�n consolidado 2025'!$C$3:$BB$482,X$1,0)</f>
        <v>100</v>
      </c>
      <c r="Y74" t="str">
        <f>VLOOKUP($A74,'Plan de acci�n consolidado 2025'!$C$3:$BB$482,Y$1,0)</f>
        <v>Al 28 de noviembre se realizaron 50 visitas de acompañamiento a establecimientos de comercio ubicados en Leticia, Providencia, San Andrés, Nuquí y Yopal, en el marco de la estrategia de fortalecimiento institucional en territorios turísticos. De estas, 12 visitas se llevaron a cabo en el mes de noviembre en la ciudad de Yopal.
La meta establecida para la vigencia es de 50 visitas, por lo cual el avance a la fecha corresponde al 100 %.
 50
___ * 100
 50</v>
      </c>
      <c r="Z74" s="161">
        <f>VLOOKUP($A74,'Plan de acci�n consolidado 2025'!$C$3:$BB$482,Z$1,0)</f>
        <v>45975</v>
      </c>
      <c r="AA74">
        <f>VLOOKUP($A74,'Plan de acci�n consolidado 2025'!$C$3:$BB$482,AA$1,0)</f>
        <v>100</v>
      </c>
      <c r="AB74" t="str">
        <f>VLOOKUP($A74,'Plan de acci�n consolidado 2025'!$C$3:$BB$482,AB$1,0)</f>
        <v>Se valida el cumplimiento de esta actividad conforme a lo dispuesto en el indicador.</v>
      </c>
      <c r="AC74" s="161">
        <f>VLOOKUP($A74,'Plan de acci�n consolidado 2025'!$C$3:$BB$482,AC$1,0)</f>
        <v>45989</v>
      </c>
      <c r="AD74">
        <f>VLOOKUP($A74,'Plan de acci�n consolidado 2025'!$C$3:$BB$482,AD$1,0)</f>
        <v>100</v>
      </c>
      <c r="AE74">
        <f>VLOOKUP($A74,'Plan de acci�n consolidado 2025'!$C$3:$BB$482,AE$1,0)</f>
        <v>28</v>
      </c>
    </row>
    <row r="75" spans="1:31" x14ac:dyDescent="0.25">
      <c r="A75" s="30" t="s">
        <v>641</v>
      </c>
      <c r="B75" t="str">
        <f>VLOOKUP($A75,'Plan de acci�n consolidado 2025'!$C$3:$X$482,B$1,0)</f>
        <v>3100-DIRECCION DE INVESTIGACIONES DE PROTECCION AL CONSUMIDOR</v>
      </c>
      <c r="C75">
        <f>VLOOKUP($A75,'Plan de acci�n consolidado 2025'!$C$3:$X$482,C$1,0)</f>
        <v>3</v>
      </c>
      <c r="D75" t="str">
        <f>VLOOKUP($A75,'Plan de acci�n consolidado 2025'!$C$3:$X$482,D$1,0)</f>
        <v>Producto</v>
      </c>
      <c r="E75" t="str">
        <f>VLOOKUP($A75,'Plan de acci�n consolidado 2025'!$C$3:$X$482,E$1,0)</f>
        <v>3100.3</v>
      </c>
      <c r="F75" t="str">
        <f>VLOOKUP($A75,'Plan de acci�n consolidado 2025'!$C$3:$X$482,F$1,0)</f>
        <v>Operativo</v>
      </c>
      <c r="G75" t="str">
        <f>VLOOKUP($A75,'Plan de acci�n consolidado 2025'!$C$3:$X$482,G$1,0)</f>
        <v xml:space="preserve">Promover el enfoque preventivo, diferencial y territorial en el que hacer misional de la entidad 
</v>
      </c>
      <c r="H75" t="str">
        <f>VLOOKUP($A75,'Plan de acci�n consolidado 2025'!$C$3:$X$482,H$1,0)</f>
        <v xml:space="preserve">Cumplimiento de productos del PAI asociados a Promover el enfoque preventivo, diferencial y territorial en el que hacer misional de la entidad 
</v>
      </c>
      <c r="I75" t="str">
        <f>VLOOKUP($A75,'Plan de acci�n consolidado 2025'!$C$3:$X$482,I$1,0)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75" t="str">
        <f>VLOOKUP($A75,'Plan de acci�n consolidado 2025'!$C$3:$X$482,J$1,0)</f>
        <v xml:space="preserve">PND - 5-31-5-b- Convergencia regional - Entidades públicas territoriales y nacionales fortalecidas </v>
      </c>
      <c r="K75" t="str">
        <f>VLOOKUP($A75,'Plan de acci�n consolidado 2025'!$C$3:$X$482,K$1,0)</f>
        <v>No</v>
      </c>
      <c r="L75" t="str">
        <f>VLOOKUP($A75,'Plan de acci�n consolidado 2025'!$C$3:$X$482,L$1,0)</f>
        <v>FUNCIONAMIENTO</v>
      </c>
      <c r="M75" t="str">
        <f>VLOOKUP($A75,'Plan de acci�n consolidado 2025'!$C$3:$X$482,M$1,0)</f>
        <v>Política Servicio al Ciudadano_DIMENSIÓN Gestión con Valores para Resultados</v>
      </c>
      <c r="N75" t="str">
        <f>VLOOKUP($A75,'Plan de acci�n consolidado 2025'!$C$3:$X$482,N$1,0)</f>
        <v>N/A</v>
      </c>
      <c r="O75" t="str">
        <f>VLOOKUP($A75,'Plan de acci�n consolidado 2025'!$C$3:$X$482,O$1,0)</f>
        <v>Recursos de reposición interpuestos, decididos dentro de los 6 meses siguientes a su presentación (Relación de los números de radicación de los recursos decididos, fecha de entrada y salida)</v>
      </c>
      <c r="P75">
        <f>VLOOKUP($A75,'Plan de acci�n consolidado 2025'!$C$3:$X$482,P$1,0)</f>
        <v>20</v>
      </c>
      <c r="Q75">
        <f>VLOOKUP($A75,'Plan de acci�n consolidado 2025'!$C$3:$X$482,Q$1,0)</f>
        <v>80</v>
      </c>
      <c r="R75" t="str">
        <f>VLOOKUP($A75,'Plan de acci�n consolidado 2025'!$C$3:$X$482,R$1,0)</f>
        <v>Porcentual</v>
      </c>
      <c r="S75" t="str">
        <f>VLOOKUP($A75,'Plan de acci�n consolidado 2025'!$C$3:$X$482,S$1,0)</f>
        <v>% de listado de recursos decididos / 80% de listado de recursos a decidir</v>
      </c>
      <c r="T75" s="161">
        <f>VLOOKUP($A75,'Plan de acci�n consolidado 2025'!$C$3:$X$482,T$1,0)</f>
        <v>45659</v>
      </c>
      <c r="U75" s="161">
        <f>VLOOKUP($A75,'Plan de acci�n consolidado 2025'!$C$3:$X$482,U$1,0)</f>
        <v>46022</v>
      </c>
      <c r="V75" t="str">
        <f>VLOOKUP($A75,'Plan de acci�n consolidado 2025'!$C$3:$X$482,V$1,0)</f>
        <v>3100-DIRECCION DE INVESTIGACIONES DE PROTECCION AL CONSUMIDOR</v>
      </c>
      <c r="W75">
        <f>VLOOKUP($A75,'Plan de acci�n consolidado 2025'!$C$3:$BB$482,W$1,0)</f>
        <v>20</v>
      </c>
      <c r="X75">
        <f>VLOOKUP($A75,'Plan de acci�n consolidado 2025'!$C$3:$BB$482,X$1,0)</f>
        <v>71.08</v>
      </c>
      <c r="Y75" t="str">
        <f>VLOOKUP($A75,'Plan de acci�n consolidado 2025'!$C$3:$BB$482,Y$1,0)</f>
        <v>Del total de 83 recursos de reposición recibidos, a 28 de noviembre se han resuelto 63, de los cuales 59 fueron decididos en un tiempo inferior a seis meses, conforme se detalla en el anexo. De manera específica, durante el mes de noviembre se resolvieron dieciocho (18) recursos.
Este resultado representa el 71,08 % del total.
Indicador que corresponde a:
59
___ * 100
 83</v>
      </c>
      <c r="Z75" s="161">
        <f>VLOOKUP($A75,'Plan de acci�n consolidado 2025'!$C$3:$BB$482,Z$1,0)</f>
        <v>0</v>
      </c>
      <c r="AA75">
        <f>VLOOKUP($A75,'Plan de acci�n consolidado 2025'!$C$3:$BB$482,AA$1,0)</f>
        <v>71.08</v>
      </c>
      <c r="AB75" t="str">
        <f>VLOOKUP($A75,'Plan de acci�n consolidado 2025'!$C$3:$BB$482,AB$1,0)</f>
        <v>Se valida el seguimiento presentado conforme a la evidencia.</v>
      </c>
      <c r="AC75" s="161">
        <f>VLOOKUP($A75,'Plan de acci�n consolidado 2025'!$C$3:$BB$482,AC$1,0)</f>
        <v>0</v>
      </c>
      <c r="AD75">
        <f>VLOOKUP($A75,'Plan de acci�n consolidado 2025'!$C$3:$BB$482,AD$1,0)</f>
        <v>0</v>
      </c>
      <c r="AE75">
        <f>VLOOKUP($A75,'Plan de acci�n consolidado 2025'!$C$3:$BB$482,AE$1,0)</f>
        <v>14.215999999999999</v>
      </c>
    </row>
    <row r="76" spans="1:31" x14ac:dyDescent="0.25">
      <c r="A76" s="30" t="s">
        <v>644</v>
      </c>
      <c r="B76" t="str">
        <f>VLOOKUP($A76,'Plan de acci�n consolidado 2025'!$C$3:$X$482,B$1,0)</f>
        <v>3100-DIRECCION DE INVESTIGACIONES DE PROTECCION AL CONSUMIDOR</v>
      </c>
      <c r="C76">
        <f>VLOOKUP($A76,'Plan de acci�n consolidado 2025'!$C$3:$X$482,C$1,0)</f>
        <v>3</v>
      </c>
      <c r="D76" t="str">
        <f>VLOOKUP($A76,'Plan de acci�n consolidado 2025'!$C$3:$X$482,D$1,0)</f>
        <v>Actividad propia</v>
      </c>
      <c r="E76" t="str">
        <f>VLOOKUP($A76,'Plan de acci�n consolidado 2025'!$C$3:$X$482,E$1,0)</f>
        <v>3100.3.1</v>
      </c>
      <c r="F76" t="str">
        <f>VLOOKUP($A76,'Plan de acci�n consolidado 2025'!$C$3:$X$482,F$1,0)</f>
        <v>N/A</v>
      </c>
      <c r="G76" t="str">
        <f>VLOOKUP($A76,'Plan de acci�n consolidado 2025'!$C$3:$X$482,G$1,0)</f>
        <v>N/A</v>
      </c>
      <c r="H76" t="str">
        <f>VLOOKUP($A76,'Plan de acci�n consolidado 2025'!$C$3:$X$482,H$1,0)</f>
        <v>N/A</v>
      </c>
      <c r="I76" t="str">
        <f>VLOOKUP($A76,'Plan de acci�n consolidado 2025'!$C$3:$X$482,I$1,0)</f>
        <v>N/A</v>
      </c>
      <c r="J76" t="str">
        <f>VLOOKUP($A76,'Plan de acci�n consolidado 2025'!$C$3:$X$482,J$1,0)</f>
        <v>N/A</v>
      </c>
      <c r="K76" t="str">
        <f>VLOOKUP($A76,'Plan de acci�n consolidado 2025'!$C$3:$X$482,K$1,0)</f>
        <v>N/A</v>
      </c>
      <c r="L76" t="str">
        <f>VLOOKUP($A76,'Plan de acci�n consolidado 2025'!$C$3:$X$482,L$1,0)</f>
        <v>N/A</v>
      </c>
      <c r="M76" t="str">
        <f>VLOOKUP($A76,'Plan de acci�n consolidado 2025'!$C$3:$X$482,M$1,0)</f>
        <v>N/A</v>
      </c>
      <c r="N76" t="str">
        <f>VLOOKUP($A76,'Plan de acci�n consolidado 2025'!$C$3:$X$482,N$1,0)</f>
        <v>N/A</v>
      </c>
      <c r="O76" t="str">
        <f>VLOOKUP($A76,'Plan de acci�n consolidado 2025'!$C$3:$X$482,O$1,0)</f>
        <v>Crear y actualizar periódicamente el listado de los recursos de reposición que ingresan a partir del 1° de enero hasta el 30 de septiembre de 2025, incluyendo la información necesaria para verificar su cumplimiento (Listado de recursos interpuestos)</v>
      </c>
      <c r="P76">
        <f>VLOOKUP($A76,'Plan de acci�n consolidado 2025'!$C$3:$X$482,P$1,0)</f>
        <v>30</v>
      </c>
      <c r="Q76">
        <f>VLOOKUP($A76,'Plan de acci�n consolidado 2025'!$C$3:$X$482,Q$1,0)</f>
        <v>1</v>
      </c>
      <c r="R76" t="str">
        <f>VLOOKUP($A76,'Plan de acci�n consolidado 2025'!$C$3:$X$482,R$1,0)</f>
        <v>Númerica</v>
      </c>
      <c r="S76" t="str">
        <f>VLOOKUP($A76,'Plan de acci�n consolidado 2025'!$C$3:$X$482,S$1,0)</f>
        <v># de listados realizados / 1 listados a realizar</v>
      </c>
      <c r="T76" s="161">
        <f>VLOOKUP($A76,'Plan de acci�n consolidado 2025'!$C$3:$X$482,T$1,0)</f>
        <v>45659</v>
      </c>
      <c r="U76" s="161">
        <f>VLOOKUP($A76,'Plan de acci�n consolidado 2025'!$C$3:$X$482,U$1,0)</f>
        <v>45930</v>
      </c>
      <c r="V76" t="str">
        <f>VLOOKUP($A76,'Plan de acci�n consolidado 2025'!$C$3:$X$482,V$1,0)</f>
        <v>3100-DIRECCION DE INVESTIGACIONES DE PROTECCION AL CONSUMIDOR</v>
      </c>
      <c r="W76">
        <f>VLOOKUP($A76,'Plan de acci�n consolidado 2025'!$C$3:$BB$482,W$1,0)</f>
        <v>6</v>
      </c>
      <c r="X76">
        <f>VLOOKUP($A76,'Plan de acci�n consolidado 2025'!$C$3:$BB$482,X$1,0)</f>
        <v>100</v>
      </c>
      <c r="Y76" t="str">
        <f>VLOOKUP($A76,'Plan de acci�n consolidado 2025'!$C$3:$BB$482,Y$1,0)</f>
        <v>Se estableció el inventario general y actualizado de los recursos que ingresaron a la Dirección de Investigaciones de Protección al Consumidor entre el 1.º de enero y el 30 de septiembre de 2025.</v>
      </c>
      <c r="Z76" s="161">
        <f>VLOOKUP($A76,'Plan de acci�n consolidado 2025'!$C$3:$BB$482,Z$1,0)</f>
        <v>45930</v>
      </c>
      <c r="AA76">
        <f>VLOOKUP($A76,'Plan de acci�n consolidado 2025'!$C$3:$BB$482,AA$1,0)</f>
        <v>100</v>
      </c>
      <c r="AB76" t="str">
        <f>VLOOKUP($A76,'Plan de acci�n consolidado 2025'!$C$3:$BB$482,AB$1,0)</f>
        <v>Se da cumplimiento a la actividad de acuerdo con lo estipulado</v>
      </c>
      <c r="AC76" s="161">
        <f>VLOOKUP($A76,'Plan de acci�n consolidado 2025'!$C$3:$BB$482,AC$1,0)</f>
        <v>45940</v>
      </c>
      <c r="AD76">
        <f>VLOOKUP($A76,'Plan de acci�n consolidado 2025'!$C$3:$BB$482,AD$1,0)</f>
        <v>100</v>
      </c>
      <c r="AE76">
        <f>VLOOKUP($A76,'Plan de acci�n consolidado 2025'!$C$3:$BB$482,AE$1,0)</f>
        <v>6</v>
      </c>
    </row>
    <row r="77" spans="1:31" x14ac:dyDescent="0.25">
      <c r="A77" s="30" t="s">
        <v>646</v>
      </c>
      <c r="B77" t="str">
        <f>VLOOKUP($A77,'Plan de acci�n consolidado 2025'!$C$3:$X$482,B$1,0)</f>
        <v>3100-DIRECCION DE INVESTIGACIONES DE PROTECCION AL CONSUMIDOR</v>
      </c>
      <c r="C77">
        <f>VLOOKUP($A77,'Plan de acci�n consolidado 2025'!$C$3:$X$482,C$1,0)</f>
        <v>3</v>
      </c>
      <c r="D77" t="str">
        <f>VLOOKUP($A77,'Plan de acci�n consolidado 2025'!$C$3:$X$482,D$1,0)</f>
        <v>Actividad propia</v>
      </c>
      <c r="E77" t="str">
        <f>VLOOKUP($A77,'Plan de acci�n consolidado 2025'!$C$3:$X$482,E$1,0)</f>
        <v>3100.3.2</v>
      </c>
      <c r="F77" t="str">
        <f>VLOOKUP($A77,'Plan de acci�n consolidado 2025'!$C$3:$X$482,F$1,0)</f>
        <v>N/A</v>
      </c>
      <c r="G77" t="str">
        <f>VLOOKUP($A77,'Plan de acci�n consolidado 2025'!$C$3:$X$482,G$1,0)</f>
        <v>N/A</v>
      </c>
      <c r="H77" t="str">
        <f>VLOOKUP($A77,'Plan de acci�n consolidado 2025'!$C$3:$X$482,H$1,0)</f>
        <v>N/A</v>
      </c>
      <c r="I77" t="str">
        <f>VLOOKUP($A77,'Plan de acci�n consolidado 2025'!$C$3:$X$482,I$1,0)</f>
        <v>N/A</v>
      </c>
      <c r="J77" t="str">
        <f>VLOOKUP($A77,'Plan de acci�n consolidado 2025'!$C$3:$X$482,J$1,0)</f>
        <v>N/A</v>
      </c>
      <c r="K77" t="str">
        <f>VLOOKUP($A77,'Plan de acci�n consolidado 2025'!$C$3:$X$482,K$1,0)</f>
        <v>N/A</v>
      </c>
      <c r="L77" t="str">
        <f>VLOOKUP($A77,'Plan de acci�n consolidado 2025'!$C$3:$X$482,L$1,0)</f>
        <v>N/A</v>
      </c>
      <c r="M77" t="str">
        <f>VLOOKUP($A77,'Plan de acci�n consolidado 2025'!$C$3:$X$482,M$1,0)</f>
        <v>N/A</v>
      </c>
      <c r="N77" t="str">
        <f>VLOOKUP($A77,'Plan de acci�n consolidado 2025'!$C$3:$X$482,N$1,0)</f>
        <v>N/A</v>
      </c>
      <c r="O77" t="str">
        <f>VLOOKUP($A77,'Plan de acci�n consolidado 2025'!$C$3:$X$482,O$1,0)</f>
        <v>Decidir los recursos de reposición interpuestos dentro de los términos definidos. (Relación de los números de radicación de los recursos decididos)</v>
      </c>
      <c r="P77">
        <f>VLOOKUP($A77,'Plan de acci�n consolidado 2025'!$C$3:$X$482,P$1,0)</f>
        <v>70</v>
      </c>
      <c r="Q77">
        <f>VLOOKUP($A77,'Plan de acci�n consolidado 2025'!$C$3:$X$482,Q$1,0)</f>
        <v>80</v>
      </c>
      <c r="R77" t="str">
        <f>VLOOKUP($A77,'Plan de acci�n consolidado 2025'!$C$3:$X$482,R$1,0)</f>
        <v>Porcentual</v>
      </c>
      <c r="S77" t="str">
        <f>VLOOKUP($A77,'Plan de acci�n consolidado 2025'!$C$3:$X$482,S$1,0)</f>
        <v>% de listado de recursos decididos / 80% de 	listado de recursos a decidir</v>
      </c>
      <c r="T77" s="161">
        <f>VLOOKUP($A77,'Plan de acci�n consolidado 2025'!$C$3:$X$482,T$1,0)</f>
        <v>45659</v>
      </c>
      <c r="U77" s="161">
        <f>VLOOKUP($A77,'Plan de acci�n consolidado 2025'!$C$3:$X$482,U$1,0)</f>
        <v>46022</v>
      </c>
      <c r="V77" t="str">
        <f>VLOOKUP($A77,'Plan de acci�n consolidado 2025'!$C$3:$X$482,V$1,0)</f>
        <v>3100-DIRECCION DE INVESTIGACIONES DE PROTECCION AL CONSUMIDOR</v>
      </c>
      <c r="W77">
        <f>VLOOKUP($A77,'Plan de acci�n consolidado 2025'!$C$3:$BB$482,W$1,0)</f>
        <v>14</v>
      </c>
      <c r="X77">
        <f>VLOOKUP($A77,'Plan de acci�n consolidado 2025'!$C$3:$BB$482,X$1,0)</f>
        <v>71.08</v>
      </c>
      <c r="Y77" t="str">
        <f>VLOOKUP($A77,'Plan de acci�n consolidado 2025'!$C$3:$BB$482,Y$1,0)</f>
        <v>Del total de 83 recursos de reposición recibidos, a 28 de noviembre se han resuelto 63, de los cuales 59 fueron decididos en un tiempo inferior a seis meses, conforme se detalla en el anexo. De manera específica, durante el mes de noviembre se resolvieron dieciocho (18) recursos.
Este resultado representa el 71,08 % del total.
Indicador que corresponde a:
59
___ * 100
 83</v>
      </c>
      <c r="Z77" s="161">
        <f>VLOOKUP($A77,'Plan de acci�n consolidado 2025'!$C$3:$BB$482,Z$1,0)</f>
        <v>0</v>
      </c>
      <c r="AA77">
        <f>VLOOKUP($A77,'Plan de acci�n consolidado 2025'!$C$3:$BB$482,AA$1,0)</f>
        <v>71.08</v>
      </c>
      <c r="AB77" t="str">
        <f>VLOOKUP($A77,'Plan de acci�n consolidado 2025'!$C$3:$BB$482,AB$1,0)</f>
        <v>Se valida el seguimiento conforme a la evidencia presentada</v>
      </c>
      <c r="AC77" s="161">
        <f>VLOOKUP($A77,'Plan de acci�n consolidado 2025'!$C$3:$BB$482,AC$1,0)</f>
        <v>0</v>
      </c>
      <c r="AD77">
        <f>VLOOKUP($A77,'Plan de acci�n consolidado 2025'!$C$3:$BB$482,AD$1,0)</f>
        <v>0</v>
      </c>
      <c r="AE77">
        <f>VLOOKUP($A77,'Plan de acci�n consolidado 2025'!$C$3:$BB$482,AE$1,0)</f>
        <v>9.9512</v>
      </c>
    </row>
    <row r="78" spans="1:31" x14ac:dyDescent="0.25">
      <c r="A78" s="30" t="s">
        <v>648</v>
      </c>
      <c r="B78" t="str">
        <f>VLOOKUP($A78,'Plan de acci�n consolidado 2025'!$C$3:$X$482,B$1,0)</f>
        <v>60-GRUPO DE TRABAJO DE GESTIÓN JUDICIAL ADSCRITO A LA OFICINA ASESORA JURÍDICA</v>
      </c>
      <c r="C78">
        <f>VLOOKUP($A78,'Plan de acci�n consolidado 2025'!$C$3:$X$482,C$1,0)</f>
        <v>0</v>
      </c>
      <c r="D78" t="str">
        <f>VLOOKUP($A78,'Plan de acci�n consolidado 2025'!$C$3:$X$482,D$1,0)</f>
        <v>Producto</v>
      </c>
      <c r="E78" t="str">
        <f>VLOOKUP($A78,'Plan de acci�n consolidado 2025'!$C$3:$X$482,E$1,0)</f>
        <v>60.1</v>
      </c>
      <c r="F78" t="str">
        <f>VLOOKUP($A78,'Plan de acci�n consolidado 2025'!$C$3:$X$482,F$1,0)</f>
        <v>Operativo</v>
      </c>
      <c r="G78" t="str">
        <f>VLOOKUP($A78,'Plan de acci�n consolidado 2025'!$C$3:$X$482,G$1,0)</f>
        <v>Fortalecer el Sistema Integral de Gestión Institucional en el marco del Modelo Integrado de Planeación y gestión para mejorar la prestación del servicio.</v>
      </c>
      <c r="H78" t="str">
        <f>VLOOKUP($A78,'Plan de acci�n consolidado 2025'!$C$3:$X$482,H$1,0)</f>
        <v xml:space="preserve">Cumplimiento de productos del PAI asociados a Fortacer el Sistema Integral de Gestión Institucional para mejorar la prestación del servicio. 
</v>
      </c>
      <c r="I78" t="str">
        <f>VLOOKUP($A78,'Plan de acci�n consolidado 2025'!$C$3:$X$482,I$1,0)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78" t="str">
        <f>VLOOKUP($A78,'Plan de acci�n consolidado 2025'!$C$3:$X$482,J$1,0)</f>
        <v xml:space="preserve">PND - 5-31-5-b- Convergencia regional - Entidades públicas territoriales y nacionales fortalecidas </v>
      </c>
      <c r="K78" t="str">
        <f>VLOOKUP($A78,'Plan de acci�n consolidado 2025'!$C$3:$X$482,K$1,0)</f>
        <v>No</v>
      </c>
      <c r="L78" t="str">
        <f>VLOOKUP($A78,'Plan de acci�n consolidado 2025'!$C$3:$X$482,L$1,0)</f>
        <v>N/A</v>
      </c>
      <c r="M78" t="str">
        <f>VLOOKUP($A78,'Plan de acci�n consolidado 2025'!$C$3:$X$482,M$1,0)</f>
        <v>Política Defensa Jurídica _DIMENSIÓN Gestión con Valores para Resultados</v>
      </c>
      <c r="N78" t="str">
        <f>VLOOKUP($A78,'Plan de acci�n consolidado 2025'!$C$3:$X$482,N$1,0)</f>
        <v>N/A</v>
      </c>
      <c r="O78" t="str">
        <f>VLOOKUP($A78,'Plan de acci�n consolidado 2025'!$C$3:$X$482,O$1,0)</f>
        <v>Política de prevención del Daño Antijurídico, implementada y presentada al Comité (Informe de implementación de la PPDA y acta de comité)</v>
      </c>
      <c r="P78">
        <f>VLOOKUP($A78,'Plan de acci�n consolidado 2025'!$C$3:$X$482,P$1,0)</f>
        <v>35</v>
      </c>
      <c r="Q78">
        <f>VLOOKUP($A78,'Plan de acci�n consolidado 2025'!$C$3:$X$482,Q$1,0)</f>
        <v>1</v>
      </c>
      <c r="R78" t="str">
        <f>VLOOKUP($A78,'Plan de acci�n consolidado 2025'!$C$3:$X$482,R$1,0)</f>
        <v>Númerica</v>
      </c>
      <c r="S78" t="str">
        <f>VLOOKUP($A78,'Plan de acci�n consolidado 2025'!$C$3:$X$482,S$1,0)</f>
        <v># de Política de prevención del daño antijurídico implementada / 1 Política de prevención del daño antijurídico a implementar</v>
      </c>
      <c r="T78" s="161">
        <f>VLOOKUP($A78,'Plan de acci�n consolidado 2025'!$C$3:$X$482,T$1,0)</f>
        <v>45691</v>
      </c>
      <c r="U78" s="161">
        <f>VLOOKUP($A78,'Plan de acci�n consolidado 2025'!$C$3:$X$482,U$1,0)</f>
        <v>46010</v>
      </c>
      <c r="V78" t="str">
        <f>VLOOKUP($A78,'Plan de acci�n consolidado 2025'!$C$3:$X$482,V$1,0)</f>
        <v>60-GRUPO DE TRABAJO DE GESTIÓN JUDICIAL ADSCRITO A LA OFICINA ASESORA JURÍDICA</v>
      </c>
      <c r="W78">
        <f>VLOOKUP($A78,'Plan de acci�n consolidado 2025'!$C$3:$BB$482,W$1,0)</f>
        <v>35</v>
      </c>
      <c r="X78">
        <f>VLOOKUP($A78,'Plan de acci�n consolidado 2025'!$C$3:$BB$482,X$1,0)</f>
        <v>0</v>
      </c>
      <c r="Y78" t="str">
        <f>VLOOKUP($A78,'Plan de acci�n consolidado 2025'!$C$3:$BB$482,Y$1,0)</f>
        <v>El 23 de julio de 2025 se remitió a las Delegaturas a través de memorando la solicitud para la elaboración de un "informe final de las actividades realizadas por el área durante la vigencia 2025" en el marco de la implementación de las Políticas de Prevención del Daño Antijurídico.</v>
      </c>
      <c r="Z78" s="161">
        <f>VLOOKUP($A78,'Plan de acci�n consolidado 2025'!$C$3:$BB$482,Z$1,0)</f>
        <v>0</v>
      </c>
      <c r="AA78">
        <f>VLOOKUP($A78,'Plan de acci�n consolidado 2025'!$C$3:$BB$482,AA$1,0)</f>
        <v>0</v>
      </c>
      <c r="AB78" t="str">
        <f>VLOOKUP($A78,'Plan de acci�n consolidado 2025'!$C$3:$BB$482,AB$1,0)</f>
        <v>Se aprueba justificación cualitativa</v>
      </c>
      <c r="AC78" s="161">
        <f>VLOOKUP($A78,'Plan de acci�n consolidado 2025'!$C$3:$BB$482,AC$1,0)</f>
        <v>0</v>
      </c>
      <c r="AD78">
        <f>VLOOKUP($A78,'Plan de acci�n consolidado 2025'!$C$3:$BB$482,AD$1,0)</f>
        <v>0</v>
      </c>
      <c r="AE78">
        <f>VLOOKUP($A78,'Plan de acci�n consolidado 2025'!$C$3:$BB$482,AE$1,0)</f>
        <v>0</v>
      </c>
    </row>
    <row r="79" spans="1:31" x14ac:dyDescent="0.25">
      <c r="A79" s="30" t="s">
        <v>650</v>
      </c>
      <c r="B79" t="str">
        <f>VLOOKUP($A79,'Plan de acci�n consolidado 2025'!$C$3:$X$482,B$1,0)</f>
        <v>60-GRUPO DE TRABAJO DE GESTIÓN JUDICIAL ADSCRITO A LA OFICINA ASESORA JURÍDICA</v>
      </c>
      <c r="C79">
        <f>VLOOKUP($A79,'Plan de acci�n consolidado 2025'!$C$3:$X$482,C$1,0)</f>
        <v>0</v>
      </c>
      <c r="D79" t="str">
        <f>VLOOKUP($A79,'Plan de acci�n consolidado 2025'!$C$3:$X$482,D$1,0)</f>
        <v>Actividad propia</v>
      </c>
      <c r="E79" t="str">
        <f>VLOOKUP($A79,'Plan de acci�n consolidado 2025'!$C$3:$X$482,E$1,0)</f>
        <v>60.1.1</v>
      </c>
      <c r="F79" t="str">
        <f>VLOOKUP($A79,'Plan de acci�n consolidado 2025'!$C$3:$X$482,F$1,0)</f>
        <v>N/A</v>
      </c>
      <c r="G79" t="str">
        <f>VLOOKUP($A79,'Plan de acci�n consolidado 2025'!$C$3:$X$482,G$1,0)</f>
        <v>N/A</v>
      </c>
      <c r="H79" t="str">
        <f>VLOOKUP($A79,'Plan de acci�n consolidado 2025'!$C$3:$X$482,H$1,0)</f>
        <v>N/A</v>
      </c>
      <c r="I79" t="str">
        <f>VLOOKUP($A79,'Plan de acci�n consolidado 2025'!$C$3:$X$482,I$1,0)</f>
        <v>N/A</v>
      </c>
      <c r="J79" t="str">
        <f>VLOOKUP($A79,'Plan de acci�n consolidado 2025'!$C$3:$X$482,J$1,0)</f>
        <v>N/A</v>
      </c>
      <c r="K79" t="str">
        <f>VLOOKUP($A79,'Plan de acci�n consolidado 2025'!$C$3:$X$482,K$1,0)</f>
        <v>N/A</v>
      </c>
      <c r="L79" t="str">
        <f>VLOOKUP($A79,'Plan de acci�n consolidado 2025'!$C$3:$X$482,L$1,0)</f>
        <v>N/A</v>
      </c>
      <c r="M79" t="str">
        <f>VLOOKUP($A79,'Plan de acci�n consolidado 2025'!$C$3:$X$482,M$1,0)</f>
        <v>N/A</v>
      </c>
      <c r="N79" t="str">
        <f>VLOOKUP($A79,'Plan de acci�n consolidado 2025'!$C$3:$X$482,N$1,0)</f>
        <v>N/A</v>
      </c>
      <c r="O79" t="str">
        <f>VLOOKUP($A79,'Plan de acci�n consolidado 2025'!$C$3:$X$482,O$1,0)</f>
        <v>Informar a las Delegaturas mediante memorando y/o correo electrónico, las actividades previstas para la ejecución de la Política de Prevención del Daño Antijurídico de la vigencia 2025. (Memorandos y/o correos electrónicos de los recordatorios)</v>
      </c>
      <c r="P79">
        <f>VLOOKUP($A79,'Plan de acci�n consolidado 2025'!$C$3:$X$482,P$1,0)</f>
        <v>20</v>
      </c>
      <c r="Q79">
        <f>VLOOKUP($A79,'Plan de acci�n consolidado 2025'!$C$3:$X$482,Q$1,0)</f>
        <v>1</v>
      </c>
      <c r="R79" t="str">
        <f>VLOOKUP($A79,'Plan de acci�n consolidado 2025'!$C$3:$X$482,R$1,0)</f>
        <v>Númerica</v>
      </c>
      <c r="S79" t="str">
        <f>VLOOKUP($A79,'Plan de acci�n consolidado 2025'!$C$3:$X$482,S$1,0)</f>
        <v># de memorandos enviados  a las Delegaturas / 1 memorandos a enviar  a las Delegaturas</v>
      </c>
      <c r="T79" s="161">
        <f>VLOOKUP($A79,'Plan de acci�n consolidado 2025'!$C$3:$X$482,T$1,0)</f>
        <v>45691</v>
      </c>
      <c r="U79" s="161">
        <f>VLOOKUP($A79,'Plan de acci�n consolidado 2025'!$C$3:$X$482,U$1,0)</f>
        <v>45747</v>
      </c>
      <c r="V79" t="str">
        <f>VLOOKUP($A79,'Plan de acci�n consolidado 2025'!$C$3:$X$482,V$1,0)</f>
        <v>60-GRUPO DE TRABAJO DE GESTIÓN JUDICIAL ADSCRITO A LA OFICINA ASESORA JURÍDICA</v>
      </c>
      <c r="W79">
        <f>VLOOKUP($A79,'Plan de acci�n consolidado 2025'!$C$3:$BB$482,W$1,0)</f>
        <v>7</v>
      </c>
      <c r="X79">
        <f>VLOOKUP($A79,'Plan de acci�n consolidado 2025'!$C$3:$BB$482,X$1,0)</f>
        <v>100</v>
      </c>
      <c r="Y79" t="str">
        <f>VLOOKUP($A79,'Plan de acci�n consolidado 2025'!$C$3:$BB$482,Y$1,0)</f>
        <v>Se informó a las Delegaturas  mediante memorando, las actividades previstas para la ejecución de la Política de Prevención del Daño Antijurídico que se deben realizar durante la vigencia 2025.</v>
      </c>
      <c r="Z79" s="161">
        <f>VLOOKUP($A79,'Plan de acci�n consolidado 2025'!$C$3:$BB$482,Z$1,0)</f>
        <v>45747</v>
      </c>
      <c r="AA79">
        <f>VLOOKUP($A79,'Plan de acci�n consolidado 2025'!$C$3:$BB$482,AA$1,0)</f>
        <v>100</v>
      </c>
      <c r="AB79" t="str">
        <f>VLOOKUP($A79,'Plan de acci�n consolidado 2025'!$C$3:$BB$482,AB$1,0)</f>
        <v xml:space="preserve">Se verifica el cumplimiento de la actividad con las evidencias reportadas </v>
      </c>
      <c r="AC79" s="161">
        <f>VLOOKUP($A79,'Plan de acci�n consolidado 2025'!$C$3:$BB$482,AC$1,0)</f>
        <v>45716</v>
      </c>
      <c r="AD79">
        <f>VLOOKUP($A79,'Plan de acci�n consolidado 2025'!$C$3:$BB$482,AD$1,0)</f>
        <v>100</v>
      </c>
      <c r="AE79">
        <f>VLOOKUP($A79,'Plan de acci�n consolidado 2025'!$C$3:$BB$482,AE$1,0)</f>
        <v>7</v>
      </c>
    </row>
    <row r="80" spans="1:31" x14ac:dyDescent="0.25">
      <c r="A80" s="30" t="s">
        <v>652</v>
      </c>
      <c r="B80" t="str">
        <f>VLOOKUP($A80,'Plan de acci�n consolidado 2025'!$C$3:$X$482,B$1,0)</f>
        <v>60-GRUPO DE TRABAJO DE GESTIÓN JUDICIAL ADSCRITO A LA OFICINA ASESORA JURÍDICA</v>
      </c>
      <c r="C80">
        <f>VLOOKUP($A80,'Plan de acci�n consolidado 2025'!$C$3:$X$482,C$1,0)</f>
        <v>0</v>
      </c>
      <c r="D80" t="str">
        <f>VLOOKUP($A80,'Plan de acci�n consolidado 2025'!$C$3:$X$482,D$1,0)</f>
        <v>Actividad propia</v>
      </c>
      <c r="E80" t="str">
        <f>VLOOKUP($A80,'Plan de acci�n consolidado 2025'!$C$3:$X$482,E$1,0)</f>
        <v>60.1.2</v>
      </c>
      <c r="F80" t="str">
        <f>VLOOKUP($A80,'Plan de acci�n consolidado 2025'!$C$3:$X$482,F$1,0)</f>
        <v>N/A</v>
      </c>
      <c r="G80" t="str">
        <f>VLOOKUP($A80,'Plan de acci�n consolidado 2025'!$C$3:$X$482,G$1,0)</f>
        <v>N/A</v>
      </c>
      <c r="H80" t="str">
        <f>VLOOKUP($A80,'Plan de acci�n consolidado 2025'!$C$3:$X$482,H$1,0)</f>
        <v>N/A</v>
      </c>
      <c r="I80" t="str">
        <f>VLOOKUP($A80,'Plan de acci�n consolidado 2025'!$C$3:$X$482,I$1,0)</f>
        <v>N/A</v>
      </c>
      <c r="J80" t="str">
        <f>VLOOKUP($A80,'Plan de acci�n consolidado 2025'!$C$3:$X$482,J$1,0)</f>
        <v>N/A</v>
      </c>
      <c r="K80" t="str">
        <f>VLOOKUP($A80,'Plan de acci�n consolidado 2025'!$C$3:$X$482,K$1,0)</f>
        <v>N/A</v>
      </c>
      <c r="L80" t="str">
        <f>VLOOKUP($A80,'Plan de acci�n consolidado 2025'!$C$3:$X$482,L$1,0)</f>
        <v>N/A</v>
      </c>
      <c r="M80" t="str">
        <f>VLOOKUP($A80,'Plan de acci�n consolidado 2025'!$C$3:$X$482,M$1,0)</f>
        <v>N/A</v>
      </c>
      <c r="N80" t="str">
        <f>VLOOKUP($A80,'Plan de acci�n consolidado 2025'!$C$3:$X$482,N$1,0)</f>
        <v>N/A</v>
      </c>
      <c r="O80" t="str">
        <f>VLOOKUP($A80,'Plan de acci�n consolidado 2025'!$C$3:$X$482,O$1,0)</f>
        <v>Requerir mediante memorando y/o correo electrónico a las Delegaturas el informe final de cumplimiento de las actividades previstas en la Política de Prevención del Daño Antijurídico de la vigencia 2025.(Memorandos y/o correos electrónicos de los requerimientos)</v>
      </c>
      <c r="P80">
        <f>VLOOKUP($A80,'Plan de acci�n consolidado 2025'!$C$3:$X$482,P$1,0)</f>
        <v>20</v>
      </c>
      <c r="Q80">
        <f>VLOOKUP($A80,'Plan de acci�n consolidado 2025'!$C$3:$X$482,Q$1,0)</f>
        <v>1</v>
      </c>
      <c r="R80" t="str">
        <f>VLOOKUP($A80,'Plan de acci�n consolidado 2025'!$C$3:$X$482,R$1,0)</f>
        <v>Númerica</v>
      </c>
      <c r="S80" t="str">
        <f>VLOOKUP($A80,'Plan de acci�n consolidado 2025'!$C$3:$X$482,S$1,0)</f>
        <v># de requerimientos realizados a las Delegaturas / 1 requerimientos a realizar a las Delegaturas</v>
      </c>
      <c r="T80" s="161">
        <f>VLOOKUP($A80,'Plan de acci�n consolidado 2025'!$C$3:$X$482,T$1,0)</f>
        <v>45839</v>
      </c>
      <c r="U80" s="161">
        <f>VLOOKUP($A80,'Plan de acci�n consolidado 2025'!$C$3:$X$482,U$1,0)</f>
        <v>45869</v>
      </c>
      <c r="V80" t="str">
        <f>VLOOKUP($A80,'Plan de acci�n consolidado 2025'!$C$3:$X$482,V$1,0)</f>
        <v>60-GRUPO DE TRABAJO DE GESTIÓN JUDICIAL ADSCRITO A LA OFICINA ASESORA JURÍDICA</v>
      </c>
      <c r="W80">
        <f>VLOOKUP($A80,'Plan de acci�n consolidado 2025'!$C$3:$BB$482,W$1,0)</f>
        <v>7</v>
      </c>
      <c r="X80">
        <f>VLOOKUP($A80,'Plan de acci�n consolidado 2025'!$C$3:$BB$482,X$1,0)</f>
        <v>100</v>
      </c>
      <c r="Y80" t="str">
        <f>VLOOKUP($A80,'Plan de acci�n consolidado 2025'!$C$3:$BB$482,Y$1,0)</f>
        <v>El 23 de julio de 2025 se remitió a las Delegaturas a través de memorando la solicitud para la elaboración de un "informe final de las actividades realizadas por el área durante la vigencia 2025" en el marco de la implementación de las Políticas de Prevención del Daño Antijurídico.</v>
      </c>
      <c r="Z80" s="161">
        <f>VLOOKUP($A80,'Plan de acci�n consolidado 2025'!$C$3:$BB$482,Z$1,0)</f>
        <v>45861</v>
      </c>
      <c r="AA80">
        <f>VLOOKUP($A80,'Plan de acci�n consolidado 2025'!$C$3:$BB$482,AA$1,0)</f>
        <v>100</v>
      </c>
      <c r="AB80" t="str">
        <f>VLOOKUP($A80,'Plan de acci�n consolidado 2025'!$C$3:$BB$482,AB$1,0)</f>
        <v xml:space="preserve">Se verifica el cumplimiento de la actividad con los soportes allegados, se descuentan 5 puntos porcentuales de eficiencia dado que de acuerdo con el procedimiento DE02-P01 Seguimiento a la planeación institucional, las actividades vencidas deben ser reportar 5 días hábiles posterior a su cumplimiento </v>
      </c>
      <c r="AC80" s="161">
        <f>VLOOKUP($A80,'Plan de acci�n consolidado 2025'!$C$3:$BB$482,AC$1,0)</f>
        <v>45861</v>
      </c>
      <c r="AD80">
        <f>VLOOKUP($A80,'Plan de acci�n consolidado 2025'!$C$3:$BB$482,AD$1,0)</f>
        <v>95</v>
      </c>
      <c r="AE80">
        <f>VLOOKUP($A80,'Plan de acci�n consolidado 2025'!$C$3:$BB$482,AE$1,0)</f>
        <v>7</v>
      </c>
    </row>
    <row r="81" spans="1:31" x14ac:dyDescent="0.25">
      <c r="A81" s="30" t="s">
        <v>654</v>
      </c>
      <c r="B81" t="str">
        <f>VLOOKUP($A81,'Plan de acci�n consolidado 2025'!$C$3:$X$482,B$1,0)</f>
        <v>60-GRUPO DE TRABAJO DE GESTIÓN JUDICIAL ADSCRITO A LA OFICINA ASESORA JURÍDICA</v>
      </c>
      <c r="C81">
        <f>VLOOKUP($A81,'Plan de acci�n consolidado 2025'!$C$3:$X$482,C$1,0)</f>
        <v>0</v>
      </c>
      <c r="D81" t="str">
        <f>VLOOKUP($A81,'Plan de acci�n consolidado 2025'!$C$3:$X$482,D$1,0)</f>
        <v>Actividad propia</v>
      </c>
      <c r="E81" t="str">
        <f>VLOOKUP($A81,'Plan de acci�n consolidado 2025'!$C$3:$X$482,E$1,0)</f>
        <v>60.1.3</v>
      </c>
      <c r="F81" t="str">
        <f>VLOOKUP($A81,'Plan de acci�n consolidado 2025'!$C$3:$X$482,F$1,0)</f>
        <v>N/A</v>
      </c>
      <c r="G81" t="str">
        <f>VLOOKUP($A81,'Plan de acci�n consolidado 2025'!$C$3:$X$482,G$1,0)</f>
        <v>N/A</v>
      </c>
      <c r="H81" t="str">
        <f>VLOOKUP($A81,'Plan de acci�n consolidado 2025'!$C$3:$X$482,H$1,0)</f>
        <v>N/A</v>
      </c>
      <c r="I81" t="str">
        <f>VLOOKUP($A81,'Plan de acci�n consolidado 2025'!$C$3:$X$482,I$1,0)</f>
        <v>N/A</v>
      </c>
      <c r="J81" t="str">
        <f>VLOOKUP($A81,'Plan de acci�n consolidado 2025'!$C$3:$X$482,J$1,0)</f>
        <v>N/A</v>
      </c>
      <c r="K81" t="str">
        <f>VLOOKUP($A81,'Plan de acci�n consolidado 2025'!$C$3:$X$482,K$1,0)</f>
        <v>N/A</v>
      </c>
      <c r="L81" t="str">
        <f>VLOOKUP($A81,'Plan de acci�n consolidado 2025'!$C$3:$X$482,L$1,0)</f>
        <v>N/A</v>
      </c>
      <c r="M81" t="str">
        <f>VLOOKUP($A81,'Plan de acci�n consolidado 2025'!$C$3:$X$482,M$1,0)</f>
        <v>N/A</v>
      </c>
      <c r="N81" t="str">
        <f>VLOOKUP($A81,'Plan de acci�n consolidado 2025'!$C$3:$X$482,N$1,0)</f>
        <v>N/A</v>
      </c>
      <c r="O81" t="str">
        <f>VLOOKUP($A81,'Plan de acci�n consolidado 2025'!$C$3:$X$482,O$1,0)</f>
        <v>Consolidar información remitida por las Delegaturas y/o áreas encargadas, con las actividades ejecutadas para el cumplimiento de la Política (Documento en Word o Excel con consolidado de la Delegaturas y/o áreas encargadas del cumplimiento de la Política /único entregable)</v>
      </c>
      <c r="P81">
        <f>VLOOKUP($A81,'Plan de acci�n consolidado 2025'!$C$3:$X$482,P$1,0)</f>
        <v>30</v>
      </c>
      <c r="Q81">
        <f>VLOOKUP($A81,'Plan de acci�n consolidado 2025'!$C$3:$X$482,Q$1,0)</f>
        <v>1</v>
      </c>
      <c r="R81" t="str">
        <f>VLOOKUP($A81,'Plan de acci�n consolidado 2025'!$C$3:$X$482,R$1,0)</f>
        <v>Númerica</v>
      </c>
      <c r="S81" t="str">
        <f>VLOOKUP($A81,'Plan de acci�n consolidado 2025'!$C$3:$X$482,S$1,0)</f>
        <v># de documentos con la información remitida por las Delegaturas y/o áreas encargadas de las actividades ejecutadas, consolidado / 1 Documentos con la información remitida por las Delegaturas y/o áreas encargadas de las actividades ejecutadas, a consolidar</v>
      </c>
      <c r="T81" s="161">
        <f>VLOOKUP($A81,'Plan de acci�n consolidado 2025'!$C$3:$X$482,T$1,0)</f>
        <v>45931</v>
      </c>
      <c r="U81" s="161">
        <f>VLOOKUP($A81,'Plan de acci�n consolidado 2025'!$C$3:$X$482,U$1,0)</f>
        <v>45989</v>
      </c>
      <c r="V81" t="str">
        <f>VLOOKUP($A81,'Plan de acci�n consolidado 2025'!$C$3:$X$482,V$1,0)</f>
        <v>60-GRUPO DE TRABAJO DE GESTIÓN JUDICIAL ADSCRITO A LA OFICINA ASESORA JURÍDICA</v>
      </c>
      <c r="W81">
        <f>VLOOKUP($A81,'Plan de acci�n consolidado 2025'!$C$3:$BB$482,W$1,0)</f>
        <v>10.5</v>
      </c>
      <c r="X81">
        <f>VLOOKUP($A81,'Plan de acci�n consolidado 2025'!$C$3:$BB$482,X$1,0)</f>
        <v>100</v>
      </c>
      <c r="Y81" t="str">
        <f>VLOOKUP($A81,'Plan de acci�n consolidado 2025'!$C$3:$BB$482,Y$1,0)</f>
        <v>Conforme con la información remitida por las Delegaturas, se consolidó la información relacionada con las actividades en el marco de la implementación de la PPDA.</v>
      </c>
      <c r="Z81" s="161">
        <f>VLOOKUP($A81,'Plan de acci�n consolidado 2025'!$C$3:$BB$482,Z$1,0)</f>
        <v>45961</v>
      </c>
      <c r="AA81">
        <f>VLOOKUP($A81,'Plan de acci�n consolidado 2025'!$C$3:$BB$482,AA$1,0)</f>
        <v>100</v>
      </c>
      <c r="AB81" t="str">
        <f>VLOOKUP($A81,'Plan de acci�n consolidado 2025'!$C$3:$BB$482,AB$1,0)</f>
        <v xml:space="preserve">Se verifica el cumplimiento de la actividad en atención a los soportes anexos </v>
      </c>
      <c r="AC81" s="161">
        <f>VLOOKUP($A81,'Plan de acci�n consolidado 2025'!$C$3:$BB$482,AC$1,0)</f>
        <v>45961</v>
      </c>
      <c r="AD81">
        <f>VLOOKUP($A81,'Plan de acci�n consolidado 2025'!$C$3:$BB$482,AD$1,0)</f>
        <v>100</v>
      </c>
      <c r="AE81">
        <f>VLOOKUP($A81,'Plan de acci�n consolidado 2025'!$C$3:$BB$482,AE$1,0)</f>
        <v>10.5</v>
      </c>
    </row>
    <row r="82" spans="1:31" x14ac:dyDescent="0.25">
      <c r="A82" s="30" t="s">
        <v>656</v>
      </c>
      <c r="B82" t="str">
        <f>VLOOKUP($A82,'Plan de acci�n consolidado 2025'!$C$3:$X$482,B$1,0)</f>
        <v>60-GRUPO DE TRABAJO DE GESTIÓN JUDICIAL ADSCRITO A LA OFICINA ASESORA JURÍDICA</v>
      </c>
      <c r="C82">
        <f>VLOOKUP($A82,'Plan de acci�n consolidado 2025'!$C$3:$X$482,C$1,0)</f>
        <v>0</v>
      </c>
      <c r="D82" t="str">
        <f>VLOOKUP($A82,'Plan de acci�n consolidado 2025'!$C$3:$X$482,D$1,0)</f>
        <v>Actividad propia</v>
      </c>
      <c r="E82" t="str">
        <f>VLOOKUP($A82,'Plan de acci�n consolidado 2025'!$C$3:$X$482,E$1,0)</f>
        <v>60.1.4</v>
      </c>
      <c r="F82" t="str">
        <f>VLOOKUP($A82,'Plan de acci�n consolidado 2025'!$C$3:$X$482,F$1,0)</f>
        <v>N/A</v>
      </c>
      <c r="G82" t="str">
        <f>VLOOKUP($A82,'Plan de acci�n consolidado 2025'!$C$3:$X$482,G$1,0)</f>
        <v>N/A</v>
      </c>
      <c r="H82" t="str">
        <f>VLOOKUP($A82,'Plan de acci�n consolidado 2025'!$C$3:$X$482,H$1,0)</f>
        <v>N/A</v>
      </c>
      <c r="I82" t="str">
        <f>VLOOKUP($A82,'Plan de acci�n consolidado 2025'!$C$3:$X$482,I$1,0)</f>
        <v>N/A</v>
      </c>
      <c r="J82" t="str">
        <f>VLOOKUP($A82,'Plan de acci�n consolidado 2025'!$C$3:$X$482,J$1,0)</f>
        <v>N/A</v>
      </c>
      <c r="K82" t="str">
        <f>VLOOKUP($A82,'Plan de acci�n consolidado 2025'!$C$3:$X$482,K$1,0)</f>
        <v>N/A</v>
      </c>
      <c r="L82" t="str">
        <f>VLOOKUP($A82,'Plan de acci�n consolidado 2025'!$C$3:$X$482,L$1,0)</f>
        <v>N/A</v>
      </c>
      <c r="M82" t="str">
        <f>VLOOKUP($A82,'Plan de acci�n consolidado 2025'!$C$3:$X$482,M$1,0)</f>
        <v>N/A</v>
      </c>
      <c r="N82" t="str">
        <f>VLOOKUP($A82,'Plan de acci�n consolidado 2025'!$C$3:$X$482,N$1,0)</f>
        <v>N/A</v>
      </c>
      <c r="O82" t="str">
        <f>VLOOKUP($A82,'Plan de acci�n consolidado 2025'!$C$3:$X$482,O$1,0)</f>
        <v>Presentar al Comité de Conciliación, los resultados del cumplimiento del segundo año de implementación de la  Política de Prevención del Daño Antijurídico (Acta del comité de conciliación e informe de implementación /único entregable)</v>
      </c>
      <c r="P82">
        <f>VLOOKUP($A82,'Plan de acci�n consolidado 2025'!$C$3:$X$482,P$1,0)</f>
        <v>30</v>
      </c>
      <c r="Q82">
        <f>VLOOKUP($A82,'Plan de acci�n consolidado 2025'!$C$3:$X$482,Q$1,0)</f>
        <v>1</v>
      </c>
      <c r="R82" t="str">
        <f>VLOOKUP($A82,'Plan de acci�n consolidado 2025'!$C$3:$X$482,R$1,0)</f>
        <v>Númerica</v>
      </c>
      <c r="S82" t="str">
        <f>VLOOKUP($A82,'Plan de acci�n consolidado 2025'!$C$3:$X$482,S$1,0)</f>
        <v># de presentaciones de los resultados del cumplimiento del primer año de implementación de la Política realizadas / 1 Total de presentaciones de los resultados del cumplimiento del primer año de implementación de la Política a realizar</v>
      </c>
      <c r="T82" s="161">
        <f>VLOOKUP($A82,'Plan de acci�n consolidado 2025'!$C$3:$X$482,T$1,0)</f>
        <v>45992</v>
      </c>
      <c r="U82" s="161">
        <f>VLOOKUP($A82,'Plan de acci�n consolidado 2025'!$C$3:$X$482,U$1,0)</f>
        <v>46010</v>
      </c>
      <c r="V82" t="str">
        <f>VLOOKUP($A82,'Plan de acci�n consolidado 2025'!$C$3:$X$482,V$1,0)</f>
        <v>60-GRUPO DE TRABAJO DE GESTIÓN JUDICIAL ADSCRITO A LA OFICINA ASESORA JURÍDICA</v>
      </c>
      <c r="W82">
        <f>VLOOKUP($A82,'Plan de acci�n consolidado 2025'!$C$3:$BB$482,W$1,0)</f>
        <v>10.5</v>
      </c>
      <c r="X82">
        <f>VLOOKUP($A82,'Plan de acci�n consolidado 2025'!$C$3:$BB$482,X$1,0)</f>
        <v>0</v>
      </c>
      <c r="Y82">
        <f>VLOOKUP($A82,'Plan de acci�n consolidado 2025'!$C$3:$BB$482,Y$1,0)</f>
        <v>0</v>
      </c>
      <c r="Z82" s="161">
        <f>VLOOKUP($A82,'Plan de acci�n consolidado 2025'!$C$3:$BB$482,Z$1,0)</f>
        <v>0</v>
      </c>
      <c r="AA82">
        <f>VLOOKUP($A82,'Plan de acci�n consolidado 2025'!$C$3:$BB$482,AA$1,0)</f>
        <v>0</v>
      </c>
      <c r="AB82">
        <f>VLOOKUP($A82,'Plan de acci�n consolidado 2025'!$C$3:$BB$482,AB$1,0)</f>
        <v>0</v>
      </c>
      <c r="AC82" s="161">
        <f>VLOOKUP($A82,'Plan de acci�n consolidado 2025'!$C$3:$BB$482,AC$1,0)</f>
        <v>0</v>
      </c>
      <c r="AD82">
        <f>VLOOKUP($A82,'Plan de acci�n consolidado 2025'!$C$3:$BB$482,AD$1,0)</f>
        <v>0</v>
      </c>
      <c r="AE82">
        <f>VLOOKUP($A82,'Plan de acci�n consolidado 2025'!$C$3:$BB$482,AE$1,0)</f>
        <v>0</v>
      </c>
    </row>
    <row r="83" spans="1:31" x14ac:dyDescent="0.25">
      <c r="A83" s="30" t="s">
        <v>658</v>
      </c>
      <c r="B83" t="str">
        <f>VLOOKUP($A83,'Plan de acci�n consolidado 2025'!$C$3:$X$482,B$1,0)</f>
        <v>60-GRUPO DE TRABAJO DE GESTIÓN JUDICIAL ADSCRITO A LA OFICINA ASESORA JURÍDICA</v>
      </c>
      <c r="C83">
        <f>VLOOKUP($A83,'Plan de acci�n consolidado 2025'!$C$3:$X$482,C$1,0)</f>
        <v>0</v>
      </c>
      <c r="D83" t="str">
        <f>VLOOKUP($A83,'Plan de acci�n consolidado 2025'!$C$3:$X$482,D$1,0)</f>
        <v>Producto</v>
      </c>
      <c r="E83" t="str">
        <f>VLOOKUP($A83,'Plan de acci�n consolidado 2025'!$C$3:$X$482,E$1,0)</f>
        <v>60.2</v>
      </c>
      <c r="F83" t="str">
        <f>VLOOKUP($A83,'Plan de acci�n consolidado 2025'!$C$3:$X$482,F$1,0)</f>
        <v>Operativo</v>
      </c>
      <c r="G83" t="str">
        <f>VLOOKUP($A83,'Plan de acci�n consolidado 2025'!$C$3:$X$482,G$1,0)</f>
        <v>Fortalecer el Sistema Integral de Gestión Institucional en el marco del Modelo Integrado de Planeación y gestión para mejorar la prestación del servicio.</v>
      </c>
      <c r="H83" t="str">
        <f>VLOOKUP($A83,'Plan de acci�n consolidado 2025'!$C$3:$X$482,H$1,0)</f>
        <v xml:space="preserve">Cumplimiento de productos del PAI asociados a Fortacer el Sistema Integral de Gestión Institucional para mejorar la prestación del servicio. 
</v>
      </c>
      <c r="I83" t="str">
        <f>VLOOKUP($A83,'Plan de acci�n consolidado 2025'!$C$3:$X$482,I$1,0)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83" t="str">
        <f>VLOOKUP($A83,'Plan de acci�n consolidado 2025'!$C$3:$X$482,J$1,0)</f>
        <v xml:space="preserve">PND - 5-31-5-b- Convergencia regional - Entidades públicas territoriales y nacionales fortalecidas </v>
      </c>
      <c r="K83" t="str">
        <f>VLOOKUP($A83,'Plan de acci�n consolidado 2025'!$C$3:$X$482,K$1,0)</f>
        <v>No</v>
      </c>
      <c r="L83" t="str">
        <f>VLOOKUP($A83,'Plan de acci�n consolidado 2025'!$C$3:$X$482,L$1,0)</f>
        <v>N/A</v>
      </c>
      <c r="M83" t="str">
        <f>VLOOKUP($A83,'Plan de acci�n consolidado 2025'!$C$3:$X$482,M$1,0)</f>
        <v>Política Defensa Jurídica _DIMENSIÓN Gestión con Valores para Resultados</v>
      </c>
      <c r="N83" t="str">
        <f>VLOOKUP($A83,'Plan de acci�n consolidado 2025'!$C$3:$X$482,N$1,0)</f>
        <v>PEI_19;
PES_20230253</v>
      </c>
      <c r="O83" t="str">
        <f>VLOOKUP($A83,'Plan de acci�n consolidado 2025'!$C$3:$X$482,O$1,0)</f>
        <v>Política de Prevención del Daño Antijurídico para la bianulidad 2026-2027, formulada (Documento con la Política de prevención del Daño Antijurídico formulada)</v>
      </c>
      <c r="P83">
        <f>VLOOKUP($A83,'Plan de acci�n consolidado 2025'!$C$3:$X$482,P$1,0)</f>
        <v>35</v>
      </c>
      <c r="Q83">
        <f>VLOOKUP($A83,'Plan de acci�n consolidado 2025'!$C$3:$X$482,Q$1,0)</f>
        <v>1</v>
      </c>
      <c r="R83" t="str">
        <f>VLOOKUP($A83,'Plan de acci�n consolidado 2025'!$C$3:$X$482,R$1,0)</f>
        <v>Númerica</v>
      </c>
      <c r="S83" t="str">
        <f>VLOOKUP($A83,'Plan de acci�n consolidado 2025'!$C$3:$X$482,S$1,0)</f>
        <v># de Política de Prevención del Daño Antijurídico formulada / 1 Política de Prevención del Daño Antijurídico a formular</v>
      </c>
      <c r="T83" s="161">
        <f>VLOOKUP($A83,'Plan de acci�n consolidado 2025'!$C$3:$X$482,T$1,0)</f>
        <v>45811</v>
      </c>
      <c r="U83" s="161">
        <f>VLOOKUP($A83,'Plan de acci�n consolidado 2025'!$C$3:$X$482,U$1,0)</f>
        <v>46022</v>
      </c>
      <c r="V83" t="str">
        <f>VLOOKUP($A83,'Plan de acci�n consolidado 2025'!$C$3:$X$482,V$1,0)</f>
        <v>60-GRUPO DE TRABAJO DE GESTIÓN JUDICIAL ADSCRITO A LA OFICINA ASESORA JURÍDICA</v>
      </c>
      <c r="W83">
        <f>VLOOKUP($A83,'Plan de acci�n consolidado 2025'!$C$3:$BB$482,W$1,0)</f>
        <v>35</v>
      </c>
      <c r="X83">
        <f>VLOOKUP($A83,'Plan de acci�n consolidado 2025'!$C$3:$BB$482,X$1,0)</f>
        <v>0</v>
      </c>
      <c r="Y83" t="str">
        <f>VLOOKUP($A83,'Plan de acci�n consolidado 2025'!$C$3:$BB$482,Y$1,0)</f>
        <v>Se realizó el informe de análisis de causas de demanda y condena, este informe presenta una sistematización detallada de las demandas notificadas y de las sentencias recibidas durante el año 2025, organizadas por Delegatura y área responsable, a partir de las causas jurídicas que motivaron su interposición o que fundamentaron una condena en firme.</v>
      </c>
      <c r="Z83" s="161">
        <f>VLOOKUP($A83,'Plan de acci�n consolidado 2025'!$C$3:$BB$482,Z$1,0)</f>
        <v>0</v>
      </c>
      <c r="AA83">
        <f>VLOOKUP($A83,'Plan de acci�n consolidado 2025'!$C$3:$BB$482,AA$1,0)</f>
        <v>0</v>
      </c>
      <c r="AB83" t="str">
        <f>VLOOKUP($A83,'Plan de acci�n consolidado 2025'!$C$3:$BB$482,AB$1,0)</f>
        <v>Se verifica seguimiento cualitativo registrado por el área</v>
      </c>
      <c r="AC83" s="161">
        <f>VLOOKUP($A83,'Plan de acci�n consolidado 2025'!$C$3:$BB$482,AC$1,0)</f>
        <v>0</v>
      </c>
      <c r="AD83">
        <f>VLOOKUP($A83,'Plan de acci�n consolidado 2025'!$C$3:$BB$482,AD$1,0)</f>
        <v>0</v>
      </c>
      <c r="AE83">
        <f>VLOOKUP($A83,'Plan de acci�n consolidado 2025'!$C$3:$BB$482,AE$1,0)</f>
        <v>0</v>
      </c>
    </row>
    <row r="84" spans="1:31" x14ac:dyDescent="0.25">
      <c r="A84" s="30" t="s">
        <v>660</v>
      </c>
      <c r="B84" t="str">
        <f>VLOOKUP($A84,'Plan de acci�n consolidado 2025'!$C$3:$X$482,B$1,0)</f>
        <v>60-GRUPO DE TRABAJO DE GESTIÓN JUDICIAL ADSCRITO A LA OFICINA ASESORA JURÍDICA</v>
      </c>
      <c r="C84">
        <f>VLOOKUP($A84,'Plan de acci�n consolidado 2025'!$C$3:$X$482,C$1,0)</f>
        <v>0</v>
      </c>
      <c r="D84" t="str">
        <f>VLOOKUP($A84,'Plan de acci�n consolidado 2025'!$C$3:$X$482,D$1,0)</f>
        <v>Actividad propia</v>
      </c>
      <c r="E84" t="str">
        <f>VLOOKUP($A84,'Plan de acci�n consolidado 2025'!$C$3:$X$482,E$1,0)</f>
        <v>60.2.1</v>
      </c>
      <c r="F84" t="str">
        <f>VLOOKUP($A84,'Plan de acci�n consolidado 2025'!$C$3:$X$482,F$1,0)</f>
        <v>N/A</v>
      </c>
      <c r="G84" t="str">
        <f>VLOOKUP($A84,'Plan de acci�n consolidado 2025'!$C$3:$X$482,G$1,0)</f>
        <v>N/A</v>
      </c>
      <c r="H84" t="str">
        <f>VLOOKUP($A84,'Plan de acci�n consolidado 2025'!$C$3:$X$482,H$1,0)</f>
        <v>N/A</v>
      </c>
      <c r="I84" t="str">
        <f>VLOOKUP($A84,'Plan de acci�n consolidado 2025'!$C$3:$X$482,I$1,0)</f>
        <v>N/A</v>
      </c>
      <c r="J84" t="str">
        <f>VLOOKUP($A84,'Plan de acci�n consolidado 2025'!$C$3:$X$482,J$1,0)</f>
        <v>N/A</v>
      </c>
      <c r="K84" t="str">
        <f>VLOOKUP($A84,'Plan de acci�n consolidado 2025'!$C$3:$X$482,K$1,0)</f>
        <v>N/A</v>
      </c>
      <c r="L84" t="str">
        <f>VLOOKUP($A84,'Plan de acci�n consolidado 2025'!$C$3:$X$482,L$1,0)</f>
        <v>N/A</v>
      </c>
      <c r="M84" t="str">
        <f>VLOOKUP($A84,'Plan de acci�n consolidado 2025'!$C$3:$X$482,M$1,0)</f>
        <v>N/A</v>
      </c>
      <c r="N84" t="str">
        <f>VLOOKUP($A84,'Plan de acci�n consolidado 2025'!$C$3:$X$482,N$1,0)</f>
        <v>N/A</v>
      </c>
      <c r="O84" t="str">
        <f>VLOOKUP($A84,'Plan de acci�n consolidado 2025'!$C$3:$X$482,O$1,0)</f>
        <v>Realizar informe de análisis de causas de demanda y condena para la formulación de la Política de Prevención del Daño Antijurídico. (Informe de análisis de causas de demanda y condena/único entregable)</v>
      </c>
      <c r="P84">
        <f>VLOOKUP($A84,'Plan de acci�n consolidado 2025'!$C$3:$X$482,P$1,0)</f>
        <v>15</v>
      </c>
      <c r="Q84">
        <f>VLOOKUP($A84,'Plan de acci�n consolidado 2025'!$C$3:$X$482,Q$1,0)</f>
        <v>1</v>
      </c>
      <c r="R84" t="str">
        <f>VLOOKUP($A84,'Plan de acci�n consolidado 2025'!$C$3:$X$482,R$1,0)</f>
        <v>Númerica</v>
      </c>
      <c r="S84" t="str">
        <f>VLOOKUP($A84,'Plan de acci�n consolidado 2025'!$C$3:$X$482,S$1,0)</f>
        <v># de Informe de análisis de causas de demanda y condena elaborado / 1 informe de análisis de causas de demanda y condena a elaborar</v>
      </c>
      <c r="T84" s="161">
        <f>VLOOKUP($A84,'Plan de acci�n consolidado 2025'!$C$3:$X$482,T$1,0)</f>
        <v>45811</v>
      </c>
      <c r="U84" s="161">
        <f>VLOOKUP($A84,'Plan de acci�n consolidado 2025'!$C$3:$X$482,U$1,0)</f>
        <v>45930</v>
      </c>
      <c r="V84" t="str">
        <f>VLOOKUP($A84,'Plan de acci�n consolidado 2025'!$C$3:$X$482,V$1,0)</f>
        <v>60-GRUPO DE TRABAJO DE GESTIÓN JUDICIAL ADSCRITO A LA OFICINA ASESORA JURÍDICA</v>
      </c>
      <c r="W84">
        <f>VLOOKUP($A84,'Plan de acci�n consolidado 2025'!$C$3:$BB$482,W$1,0)</f>
        <v>5.25</v>
      </c>
      <c r="X84">
        <f>VLOOKUP($A84,'Plan de acci�n consolidado 2025'!$C$3:$BB$482,X$1,0)</f>
        <v>100</v>
      </c>
      <c r="Y84" t="str">
        <f>VLOOKUP($A84,'Plan de acci�n consolidado 2025'!$C$3:$BB$482,Y$1,0)</f>
        <v>Se realizó el informe de análisis de causas de demanda y condena, este informe presenta una sistematización detallada de las demandas notificadas y de las sentencias recibidas durante el año 2025, organizadas por Delegatura y área responsable, a partir de las causas jurídicas que motivaron su interposición o que fundamentaron una condena en firme.</v>
      </c>
      <c r="Z84" s="161">
        <f>VLOOKUP($A84,'Plan de acci�n consolidado 2025'!$C$3:$BB$482,Z$1,0)</f>
        <v>0</v>
      </c>
      <c r="AA84">
        <f>VLOOKUP($A84,'Plan de acci�n consolidado 2025'!$C$3:$BB$482,AA$1,0)</f>
        <v>100</v>
      </c>
      <c r="AB84" t="str">
        <f>VLOOKUP($A84,'Plan de acci�n consolidado 2025'!$C$3:$BB$482,AB$1,0)</f>
        <v xml:space="preserve">Se verifica cumplimiento de la actividad con las evidencias reportadas </v>
      </c>
      <c r="AC84" s="161">
        <f>VLOOKUP($A84,'Plan de acci�n consolidado 2025'!$C$3:$BB$482,AC$1,0)</f>
        <v>0</v>
      </c>
      <c r="AD84">
        <f>VLOOKUP($A84,'Plan de acci�n consolidado 2025'!$C$3:$BB$482,AD$1,0)</f>
        <v>100</v>
      </c>
      <c r="AE84">
        <f>VLOOKUP($A84,'Plan de acci�n consolidado 2025'!$C$3:$BB$482,AE$1,0)</f>
        <v>5.25</v>
      </c>
    </row>
    <row r="85" spans="1:31" x14ac:dyDescent="0.25">
      <c r="A85" s="30" t="s">
        <v>662</v>
      </c>
      <c r="B85" t="str">
        <f>VLOOKUP($A85,'Plan de acci�n consolidado 2025'!$C$3:$X$482,B$1,0)</f>
        <v>60-GRUPO DE TRABAJO DE GESTIÓN JUDICIAL ADSCRITO A LA OFICINA ASESORA JURÍDICA</v>
      </c>
      <c r="C85">
        <f>VLOOKUP($A85,'Plan de acci�n consolidado 2025'!$C$3:$X$482,C$1,0)</f>
        <v>0</v>
      </c>
      <c r="D85" t="str">
        <f>VLOOKUP($A85,'Plan de acci�n consolidado 2025'!$C$3:$X$482,D$1,0)</f>
        <v>Actividad propia</v>
      </c>
      <c r="E85" t="str">
        <f>VLOOKUP($A85,'Plan de acci�n consolidado 2025'!$C$3:$X$482,E$1,0)</f>
        <v>60.2.2</v>
      </c>
      <c r="F85" t="str">
        <f>VLOOKUP($A85,'Plan de acci�n consolidado 2025'!$C$3:$X$482,F$1,0)</f>
        <v>N/A</v>
      </c>
      <c r="G85" t="str">
        <f>VLOOKUP($A85,'Plan de acci�n consolidado 2025'!$C$3:$X$482,G$1,0)</f>
        <v>N/A</v>
      </c>
      <c r="H85" t="str">
        <f>VLOOKUP($A85,'Plan de acci�n consolidado 2025'!$C$3:$X$482,H$1,0)</f>
        <v>N/A</v>
      </c>
      <c r="I85" t="str">
        <f>VLOOKUP($A85,'Plan de acci�n consolidado 2025'!$C$3:$X$482,I$1,0)</f>
        <v>N/A</v>
      </c>
      <c r="J85" t="str">
        <f>VLOOKUP($A85,'Plan de acci�n consolidado 2025'!$C$3:$X$482,J$1,0)</f>
        <v>N/A</v>
      </c>
      <c r="K85" t="str">
        <f>VLOOKUP($A85,'Plan de acci�n consolidado 2025'!$C$3:$X$482,K$1,0)</f>
        <v>N/A</v>
      </c>
      <c r="L85" t="str">
        <f>VLOOKUP($A85,'Plan de acci�n consolidado 2025'!$C$3:$X$482,L$1,0)</f>
        <v>N/A</v>
      </c>
      <c r="M85" t="str">
        <f>VLOOKUP($A85,'Plan de acci�n consolidado 2025'!$C$3:$X$482,M$1,0)</f>
        <v>N/A</v>
      </c>
      <c r="N85" t="str">
        <f>VLOOKUP($A85,'Plan de acci�n consolidado 2025'!$C$3:$X$482,N$1,0)</f>
        <v>N/A</v>
      </c>
      <c r="O85" t="str">
        <f>VLOOKUP($A85,'Plan de acci�n consolidado 2025'!$C$3:$X$482,O$1,0)</f>
        <v>Presentar y socializar informe de análisis de causas de demanda y condena A las áreas misionales de la Entidad.	 (Acta de reunión y/o capturas de pantalla de la reunión)</v>
      </c>
      <c r="P85">
        <f>VLOOKUP($A85,'Plan de acci�n consolidado 2025'!$C$3:$X$482,P$1,0)</f>
        <v>20</v>
      </c>
      <c r="Q85">
        <f>VLOOKUP($A85,'Plan de acci�n consolidado 2025'!$C$3:$X$482,Q$1,0)</f>
        <v>1</v>
      </c>
      <c r="R85" t="str">
        <f>VLOOKUP($A85,'Plan de acci�n consolidado 2025'!$C$3:$X$482,R$1,0)</f>
        <v>Númerica</v>
      </c>
      <c r="S85" t="str">
        <f>VLOOKUP($A85,'Plan de acci�n consolidado 2025'!$C$3:$X$482,S$1,0)</f>
        <v># de presentaciones del análisis de causas de demanda y de condena realizadas / 1 presentaciones del análisis de causas de demanda y de condena a realizar</v>
      </c>
      <c r="T85" s="161">
        <f>VLOOKUP($A85,'Plan de acci�n consolidado 2025'!$C$3:$X$482,T$1,0)</f>
        <v>45931</v>
      </c>
      <c r="U85" s="161">
        <f>VLOOKUP($A85,'Plan de acci�n consolidado 2025'!$C$3:$X$482,U$1,0)</f>
        <v>45961</v>
      </c>
      <c r="V85" t="str">
        <f>VLOOKUP($A85,'Plan de acci�n consolidado 2025'!$C$3:$X$482,V$1,0)</f>
        <v>60-GRUPO DE TRABAJO DE GESTIÓN JUDICIAL ADSCRITO A LA OFICINA ASESORA JURÍDICA</v>
      </c>
      <c r="W85">
        <f>VLOOKUP($A85,'Plan de acci�n consolidado 2025'!$C$3:$BB$482,W$1,0)</f>
        <v>7</v>
      </c>
      <c r="X85">
        <f>VLOOKUP($A85,'Plan de acci�n consolidado 2025'!$C$3:$BB$482,X$1,0)</f>
        <v>0</v>
      </c>
      <c r="Y85">
        <f>VLOOKUP($A85,'Plan de acci�n consolidado 2025'!$C$3:$BB$482,Y$1,0)</f>
        <v>0</v>
      </c>
      <c r="Z85" s="161">
        <f>VLOOKUP($A85,'Plan de acci�n consolidado 2025'!$C$3:$BB$482,Z$1,0)</f>
        <v>0</v>
      </c>
      <c r="AA85">
        <f>VLOOKUP($A85,'Plan de acci�n consolidado 2025'!$C$3:$BB$482,AA$1,0)</f>
        <v>0</v>
      </c>
      <c r="AB85">
        <f>VLOOKUP($A85,'Plan de acci�n consolidado 2025'!$C$3:$BB$482,AB$1,0)</f>
        <v>0</v>
      </c>
      <c r="AC85" s="161">
        <f>VLOOKUP($A85,'Plan de acci�n consolidado 2025'!$C$3:$BB$482,AC$1,0)</f>
        <v>0</v>
      </c>
      <c r="AD85">
        <f>VLOOKUP($A85,'Plan de acci�n consolidado 2025'!$C$3:$BB$482,AD$1,0)</f>
        <v>0</v>
      </c>
      <c r="AE85">
        <f>VLOOKUP($A85,'Plan de acci�n consolidado 2025'!$C$3:$BB$482,AE$1,0)</f>
        <v>0</v>
      </c>
    </row>
    <row r="86" spans="1:31" x14ac:dyDescent="0.25">
      <c r="A86" s="30" t="s">
        <v>664</v>
      </c>
      <c r="B86" t="str">
        <f>VLOOKUP($A86,'Plan de acci�n consolidado 2025'!$C$3:$X$482,B$1,0)</f>
        <v>60-GRUPO DE TRABAJO DE GESTIÓN JUDICIAL ADSCRITO A LA OFICINA ASESORA JURÍDICA</v>
      </c>
      <c r="C86">
        <f>VLOOKUP($A86,'Plan de acci�n consolidado 2025'!$C$3:$X$482,C$1,0)</f>
        <v>0</v>
      </c>
      <c r="D86" t="str">
        <f>VLOOKUP($A86,'Plan de acci�n consolidado 2025'!$C$3:$X$482,D$1,0)</f>
        <v>Actividad propia</v>
      </c>
      <c r="E86" t="str">
        <f>VLOOKUP($A86,'Plan de acci�n consolidado 2025'!$C$3:$X$482,E$1,0)</f>
        <v>60.2.3</v>
      </c>
      <c r="F86" t="str">
        <f>VLOOKUP($A86,'Plan de acci�n consolidado 2025'!$C$3:$X$482,F$1,0)</f>
        <v>N/A</v>
      </c>
      <c r="G86" t="str">
        <f>VLOOKUP($A86,'Plan de acci�n consolidado 2025'!$C$3:$X$482,G$1,0)</f>
        <v>N/A</v>
      </c>
      <c r="H86" t="str">
        <f>VLOOKUP($A86,'Plan de acci�n consolidado 2025'!$C$3:$X$482,H$1,0)</f>
        <v>N/A</v>
      </c>
      <c r="I86" t="str">
        <f>VLOOKUP($A86,'Plan de acci�n consolidado 2025'!$C$3:$X$482,I$1,0)</f>
        <v>N/A</v>
      </c>
      <c r="J86" t="str">
        <f>VLOOKUP($A86,'Plan de acci�n consolidado 2025'!$C$3:$X$482,J$1,0)</f>
        <v>N/A</v>
      </c>
      <c r="K86" t="str">
        <f>VLOOKUP($A86,'Plan de acci�n consolidado 2025'!$C$3:$X$482,K$1,0)</f>
        <v>N/A</v>
      </c>
      <c r="L86" t="str">
        <f>VLOOKUP($A86,'Plan de acci�n consolidado 2025'!$C$3:$X$482,L$1,0)</f>
        <v>N/A</v>
      </c>
      <c r="M86" t="str">
        <f>VLOOKUP($A86,'Plan de acci�n consolidado 2025'!$C$3:$X$482,M$1,0)</f>
        <v>N/A</v>
      </c>
      <c r="N86" t="str">
        <f>VLOOKUP($A86,'Plan de acci�n consolidado 2025'!$C$3:$X$482,N$1,0)</f>
        <v>N/A</v>
      </c>
      <c r="O86" t="str">
        <f>VLOOKUP($A86,'Plan de acci�n consolidado 2025'!$C$3:$X$482,O$1,0)</f>
        <v>Formular proyecto de la Política de Prevención del Daño Antijurídico de acuerdo con los lineamientos de la ANDJE (Documento de formulación/único entregable)</v>
      </c>
      <c r="P86">
        <f>VLOOKUP($A86,'Plan de acci�n consolidado 2025'!$C$3:$X$482,P$1,0)</f>
        <v>25</v>
      </c>
      <c r="Q86">
        <f>VLOOKUP($A86,'Plan de acci�n consolidado 2025'!$C$3:$X$482,Q$1,0)</f>
        <v>1</v>
      </c>
      <c r="R86" t="str">
        <f>VLOOKUP($A86,'Plan de acci�n consolidado 2025'!$C$3:$X$482,R$1,0)</f>
        <v>Númerica</v>
      </c>
      <c r="S86" t="str">
        <f>VLOOKUP($A86,'Plan de acci�n consolidado 2025'!$C$3:$X$482,S$1,0)</f>
        <v># de Proyecto de formulación de la Política elaborado / 1 proyecto de formulación de la Política a elaborar</v>
      </c>
      <c r="T86" s="161">
        <f>VLOOKUP($A86,'Plan de acci�n consolidado 2025'!$C$3:$X$482,T$1,0)</f>
        <v>45965</v>
      </c>
      <c r="U86" s="161">
        <f>VLOOKUP($A86,'Plan de acci�n consolidado 2025'!$C$3:$X$482,U$1,0)</f>
        <v>45989</v>
      </c>
      <c r="V86" t="str">
        <f>VLOOKUP($A86,'Plan de acci�n consolidado 2025'!$C$3:$X$482,V$1,0)</f>
        <v>60-GRUPO DE TRABAJO DE GESTIÓN JUDICIAL ADSCRITO A LA OFICINA ASESORA JURÍDICA</v>
      </c>
      <c r="W86">
        <f>VLOOKUP($A86,'Plan de acci�n consolidado 2025'!$C$3:$BB$482,W$1,0)</f>
        <v>8.75</v>
      </c>
      <c r="X86">
        <f>VLOOKUP($A86,'Plan de acci�n consolidado 2025'!$C$3:$BB$482,X$1,0)</f>
        <v>0</v>
      </c>
      <c r="Y86">
        <f>VLOOKUP($A86,'Plan de acci�n consolidado 2025'!$C$3:$BB$482,Y$1,0)</f>
        <v>0</v>
      </c>
      <c r="Z86" s="161">
        <f>VLOOKUP($A86,'Plan de acci�n consolidado 2025'!$C$3:$BB$482,Z$1,0)</f>
        <v>0</v>
      </c>
      <c r="AA86">
        <f>VLOOKUP($A86,'Plan de acci�n consolidado 2025'!$C$3:$BB$482,AA$1,0)</f>
        <v>0</v>
      </c>
      <c r="AB86">
        <f>VLOOKUP($A86,'Plan de acci�n consolidado 2025'!$C$3:$BB$482,AB$1,0)</f>
        <v>0</v>
      </c>
      <c r="AC86" s="161">
        <f>VLOOKUP($A86,'Plan de acci�n consolidado 2025'!$C$3:$BB$482,AC$1,0)</f>
        <v>0</v>
      </c>
      <c r="AD86">
        <f>VLOOKUP($A86,'Plan de acci�n consolidado 2025'!$C$3:$BB$482,AD$1,0)</f>
        <v>0</v>
      </c>
      <c r="AE86">
        <f>VLOOKUP($A86,'Plan de acci�n consolidado 2025'!$C$3:$BB$482,AE$1,0)</f>
        <v>0</v>
      </c>
    </row>
    <row r="87" spans="1:31" x14ac:dyDescent="0.25">
      <c r="A87" s="30" t="s">
        <v>666</v>
      </c>
      <c r="B87" t="str">
        <f>VLOOKUP($A87,'Plan de acci�n consolidado 2025'!$C$3:$X$482,B$1,0)</f>
        <v>60-GRUPO DE TRABAJO DE GESTIÓN JUDICIAL ADSCRITO A LA OFICINA ASESORA JURÍDICA</v>
      </c>
      <c r="C87">
        <f>VLOOKUP($A87,'Plan de acci�n consolidado 2025'!$C$3:$X$482,C$1,0)</f>
        <v>0</v>
      </c>
      <c r="D87" t="str">
        <f>VLOOKUP($A87,'Plan de acci�n consolidado 2025'!$C$3:$X$482,D$1,0)</f>
        <v>Actividad propia</v>
      </c>
      <c r="E87" t="str">
        <f>VLOOKUP($A87,'Plan de acci�n consolidado 2025'!$C$3:$X$482,E$1,0)</f>
        <v>60.2.4</v>
      </c>
      <c r="F87" t="str">
        <f>VLOOKUP($A87,'Plan de acci�n consolidado 2025'!$C$3:$X$482,F$1,0)</f>
        <v>N/A</v>
      </c>
      <c r="G87" t="str">
        <f>VLOOKUP($A87,'Plan de acci�n consolidado 2025'!$C$3:$X$482,G$1,0)</f>
        <v>N/A</v>
      </c>
      <c r="H87" t="str">
        <f>VLOOKUP($A87,'Plan de acci�n consolidado 2025'!$C$3:$X$482,H$1,0)</f>
        <v>N/A</v>
      </c>
      <c r="I87" t="str">
        <f>VLOOKUP($A87,'Plan de acci�n consolidado 2025'!$C$3:$X$482,I$1,0)</f>
        <v>N/A</v>
      </c>
      <c r="J87" t="str">
        <f>VLOOKUP($A87,'Plan de acci�n consolidado 2025'!$C$3:$X$482,J$1,0)</f>
        <v>N/A</v>
      </c>
      <c r="K87" t="str">
        <f>VLOOKUP($A87,'Plan de acci�n consolidado 2025'!$C$3:$X$482,K$1,0)</f>
        <v>N/A</v>
      </c>
      <c r="L87" t="str">
        <f>VLOOKUP($A87,'Plan de acci�n consolidado 2025'!$C$3:$X$482,L$1,0)</f>
        <v>N/A</v>
      </c>
      <c r="M87" t="str">
        <f>VLOOKUP($A87,'Plan de acci�n consolidado 2025'!$C$3:$X$482,M$1,0)</f>
        <v>N/A</v>
      </c>
      <c r="N87" t="str">
        <f>VLOOKUP($A87,'Plan de acci�n consolidado 2025'!$C$3:$X$482,N$1,0)</f>
        <v>N/A</v>
      </c>
      <c r="O87" t="str">
        <f>VLOOKUP($A87,'Plan de acci�n consolidado 2025'!$C$3:$X$482,O$1,0)</f>
        <v>Presentar la formulación de la Política de Prevención del Daño Antijurídico al Comité de Conciliación. (Acta del comité de conciliación y/o documento de la presentación)</v>
      </c>
      <c r="P87">
        <f>VLOOKUP($A87,'Plan de acci�n consolidado 2025'!$C$3:$X$482,P$1,0)</f>
        <v>20</v>
      </c>
      <c r="Q87">
        <f>VLOOKUP($A87,'Plan de acci�n consolidado 2025'!$C$3:$X$482,Q$1,0)</f>
        <v>1</v>
      </c>
      <c r="R87" t="str">
        <f>VLOOKUP($A87,'Plan de acci�n consolidado 2025'!$C$3:$X$482,R$1,0)</f>
        <v>Númerica</v>
      </c>
      <c r="S87" t="str">
        <f>VLOOKUP($A87,'Plan de acci�n consolidado 2025'!$C$3:$X$482,S$1,0)</f>
        <v># de Documento de la política presentado / 1 documento de la Política a presentar</v>
      </c>
      <c r="T87" s="161">
        <f>VLOOKUP($A87,'Plan de acci�n consolidado 2025'!$C$3:$X$482,T$1,0)</f>
        <v>45992</v>
      </c>
      <c r="U87" s="161">
        <f>VLOOKUP($A87,'Plan de acci�n consolidado 2025'!$C$3:$X$482,U$1,0)</f>
        <v>46006</v>
      </c>
      <c r="V87" t="str">
        <f>VLOOKUP($A87,'Plan de acci�n consolidado 2025'!$C$3:$X$482,V$1,0)</f>
        <v>60-GRUPO DE TRABAJO DE GESTIÓN JUDICIAL ADSCRITO A LA OFICINA ASESORA JURÍDICA</v>
      </c>
      <c r="W87">
        <f>VLOOKUP($A87,'Plan de acci�n consolidado 2025'!$C$3:$BB$482,W$1,0)</f>
        <v>7</v>
      </c>
      <c r="X87">
        <f>VLOOKUP($A87,'Plan de acci�n consolidado 2025'!$C$3:$BB$482,X$1,0)</f>
        <v>0</v>
      </c>
      <c r="Y87">
        <f>VLOOKUP($A87,'Plan de acci�n consolidado 2025'!$C$3:$BB$482,Y$1,0)</f>
        <v>0</v>
      </c>
      <c r="Z87" s="161">
        <f>VLOOKUP($A87,'Plan de acci�n consolidado 2025'!$C$3:$BB$482,Z$1,0)</f>
        <v>0</v>
      </c>
      <c r="AA87">
        <f>VLOOKUP($A87,'Plan de acci�n consolidado 2025'!$C$3:$BB$482,AA$1,0)</f>
        <v>0</v>
      </c>
      <c r="AB87">
        <f>VLOOKUP($A87,'Plan de acci�n consolidado 2025'!$C$3:$BB$482,AB$1,0)</f>
        <v>0</v>
      </c>
      <c r="AC87" s="161">
        <f>VLOOKUP($A87,'Plan de acci�n consolidado 2025'!$C$3:$BB$482,AC$1,0)</f>
        <v>0</v>
      </c>
      <c r="AD87">
        <f>VLOOKUP($A87,'Plan de acci�n consolidado 2025'!$C$3:$BB$482,AD$1,0)</f>
        <v>0</v>
      </c>
      <c r="AE87">
        <f>VLOOKUP($A87,'Plan de acci�n consolidado 2025'!$C$3:$BB$482,AE$1,0)</f>
        <v>0</v>
      </c>
    </row>
    <row r="88" spans="1:31" x14ac:dyDescent="0.25">
      <c r="A88" s="30" t="s">
        <v>668</v>
      </c>
      <c r="B88" t="str">
        <f>VLOOKUP($A88,'Plan de acci�n consolidado 2025'!$C$3:$X$482,B$1,0)</f>
        <v>60-GRUPO DE TRABAJO DE GESTIÓN JUDICIAL ADSCRITO A LA OFICINA ASESORA JURÍDICA</v>
      </c>
      <c r="C88">
        <f>VLOOKUP($A88,'Plan de acci�n consolidado 2025'!$C$3:$X$482,C$1,0)</f>
        <v>0</v>
      </c>
      <c r="D88" t="str">
        <f>VLOOKUP($A88,'Plan de acci�n consolidado 2025'!$C$3:$X$482,D$1,0)</f>
        <v>Actividad propia</v>
      </c>
      <c r="E88" t="str">
        <f>VLOOKUP($A88,'Plan de acci�n consolidado 2025'!$C$3:$X$482,E$1,0)</f>
        <v>60.2.5</v>
      </c>
      <c r="F88" t="str">
        <f>VLOOKUP($A88,'Plan de acci�n consolidado 2025'!$C$3:$X$482,F$1,0)</f>
        <v>N/A</v>
      </c>
      <c r="G88" t="str">
        <f>VLOOKUP($A88,'Plan de acci�n consolidado 2025'!$C$3:$X$482,G$1,0)</f>
        <v>N/A</v>
      </c>
      <c r="H88" t="str">
        <f>VLOOKUP($A88,'Plan de acci�n consolidado 2025'!$C$3:$X$482,H$1,0)</f>
        <v>N/A</v>
      </c>
      <c r="I88" t="str">
        <f>VLOOKUP($A88,'Plan de acci�n consolidado 2025'!$C$3:$X$482,I$1,0)</f>
        <v>N/A</v>
      </c>
      <c r="J88" t="str">
        <f>VLOOKUP($A88,'Plan de acci�n consolidado 2025'!$C$3:$X$482,J$1,0)</f>
        <v>N/A</v>
      </c>
      <c r="K88" t="str">
        <f>VLOOKUP($A88,'Plan de acci�n consolidado 2025'!$C$3:$X$482,K$1,0)</f>
        <v>N/A</v>
      </c>
      <c r="L88" t="str">
        <f>VLOOKUP($A88,'Plan de acci�n consolidado 2025'!$C$3:$X$482,L$1,0)</f>
        <v>N/A</v>
      </c>
      <c r="M88" t="str">
        <f>VLOOKUP($A88,'Plan de acci�n consolidado 2025'!$C$3:$X$482,M$1,0)</f>
        <v>N/A</v>
      </c>
      <c r="N88" t="str">
        <f>VLOOKUP($A88,'Plan de acci�n consolidado 2025'!$C$3:$X$482,N$1,0)</f>
        <v>N/A</v>
      </c>
      <c r="O88" t="str">
        <f>VLOOKUP($A88,'Plan de acci�n consolidado 2025'!$C$3:$X$482,O$1,0)</f>
        <v>Enviar a la ANDJE la formulación de la Política de Prevención del Daño Antijurídico para aprobación. (Soporte de envío del documento a la ANDJE/único entregable)</v>
      </c>
      <c r="P88">
        <f>VLOOKUP($A88,'Plan de acci�n consolidado 2025'!$C$3:$X$482,P$1,0)</f>
        <v>20</v>
      </c>
      <c r="Q88">
        <f>VLOOKUP($A88,'Plan de acci�n consolidado 2025'!$C$3:$X$482,Q$1,0)</f>
        <v>1</v>
      </c>
      <c r="R88" t="str">
        <f>VLOOKUP($A88,'Plan de acci�n consolidado 2025'!$C$3:$X$482,R$1,0)</f>
        <v>Númerica</v>
      </c>
      <c r="S88" t="str">
        <f>VLOOKUP($A88,'Plan de acci�n consolidado 2025'!$C$3:$X$482,S$1,0)</f>
        <v># de Documento de la Política enviado / 1 documento de la Política a enviar</v>
      </c>
      <c r="T88" s="161">
        <f>VLOOKUP($A88,'Plan de acci�n consolidado 2025'!$C$3:$X$482,T$1,0)</f>
        <v>46007</v>
      </c>
      <c r="U88" s="161">
        <f>VLOOKUP($A88,'Plan de acci�n consolidado 2025'!$C$3:$X$482,U$1,0)</f>
        <v>46022</v>
      </c>
      <c r="V88" t="str">
        <f>VLOOKUP($A88,'Plan de acci�n consolidado 2025'!$C$3:$X$482,V$1,0)</f>
        <v>60-GRUPO DE TRABAJO DE GESTIÓN JUDICIAL ADSCRITO A LA OFICINA ASESORA JURÍDICA</v>
      </c>
      <c r="W88">
        <f>VLOOKUP($A88,'Plan de acci�n consolidado 2025'!$C$3:$BB$482,W$1,0)</f>
        <v>7</v>
      </c>
      <c r="X88">
        <f>VLOOKUP($A88,'Plan de acci�n consolidado 2025'!$C$3:$BB$482,X$1,0)</f>
        <v>0</v>
      </c>
      <c r="Y88">
        <f>VLOOKUP($A88,'Plan de acci�n consolidado 2025'!$C$3:$BB$482,Y$1,0)</f>
        <v>0</v>
      </c>
      <c r="Z88" s="161">
        <f>VLOOKUP($A88,'Plan de acci�n consolidado 2025'!$C$3:$BB$482,Z$1,0)</f>
        <v>0</v>
      </c>
      <c r="AA88">
        <f>VLOOKUP($A88,'Plan de acci�n consolidado 2025'!$C$3:$BB$482,AA$1,0)</f>
        <v>0</v>
      </c>
      <c r="AB88">
        <f>VLOOKUP($A88,'Plan de acci�n consolidado 2025'!$C$3:$BB$482,AB$1,0)</f>
        <v>0</v>
      </c>
      <c r="AC88" s="161">
        <f>VLOOKUP($A88,'Plan de acci�n consolidado 2025'!$C$3:$BB$482,AC$1,0)</f>
        <v>0</v>
      </c>
      <c r="AD88">
        <f>VLOOKUP($A88,'Plan de acci�n consolidado 2025'!$C$3:$BB$482,AD$1,0)</f>
        <v>0</v>
      </c>
      <c r="AE88">
        <f>VLOOKUP($A88,'Plan de acci�n consolidado 2025'!$C$3:$BB$482,AE$1,0)</f>
        <v>0</v>
      </c>
    </row>
    <row r="89" spans="1:31" x14ac:dyDescent="0.25">
      <c r="A89" s="30" t="s">
        <v>670</v>
      </c>
      <c r="B89" t="str">
        <f>VLOOKUP($A89,'Plan de acci�n consolidado 2025'!$C$3:$X$482,B$1,0)</f>
        <v>60-GRUPO DE TRABAJO DE GESTIÓN JUDICIAL ADSCRITO A LA OFICINA ASESORA JURÍDICA</v>
      </c>
      <c r="C89">
        <f>VLOOKUP($A89,'Plan de acci�n consolidado 2025'!$C$3:$X$482,C$1,0)</f>
        <v>0</v>
      </c>
      <c r="D89" t="str">
        <f>VLOOKUP($A89,'Plan de acci�n consolidado 2025'!$C$3:$X$482,D$1,0)</f>
        <v>Producto</v>
      </c>
      <c r="E89" t="str">
        <f>VLOOKUP($A89,'Plan de acci�n consolidado 2025'!$C$3:$X$482,E$1,0)</f>
        <v>60.3</v>
      </c>
      <c r="F89" t="str">
        <f>VLOOKUP($A89,'Plan de acci�n consolidado 2025'!$C$3:$X$482,F$1,0)</f>
        <v>Operativo</v>
      </c>
      <c r="G89" t="str">
        <f>VLOOKUP($A89,'Plan de acci�n consolidado 2025'!$C$3:$X$482,G$1,0)</f>
        <v xml:space="preserve">Fortalecer la gestión de la información, el conocimiento y la innovación para optimizar la capacidad institucional 
</v>
      </c>
      <c r="H89" t="str">
        <f>VLOOKUP($A89,'Plan de acci�n consolidado 2025'!$C$3:$X$482,H$1,0)</f>
        <v xml:space="preserve">Cumplimiento de productos del PAI asociados a Fortalecer la gestión de la información, el conocimiento y la innovación para optimizar la capacidad institucional 
</v>
      </c>
      <c r="I89" t="str">
        <f>VLOOKUP($A89,'Plan de acci�n consolidado 2025'!$C$3:$X$482,I$1,0)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89" t="str">
        <f>VLOOKUP($A89,'Plan de acci�n consolidado 2025'!$C$3:$X$482,J$1,0)</f>
        <v xml:space="preserve">PND - 5-31-5-b- Convergencia regional - Entidades públicas territoriales y nacionales fortalecidas </v>
      </c>
      <c r="K89" t="str">
        <f>VLOOKUP($A89,'Plan de acci�n consolidado 2025'!$C$3:$X$482,K$1,0)</f>
        <v>No</v>
      </c>
      <c r="L89" t="str">
        <f>VLOOKUP($A89,'Plan de acci�n consolidado 2025'!$C$3:$X$482,L$1,0)</f>
        <v>N/A</v>
      </c>
      <c r="M89" t="str">
        <f>VLOOKUP($A89,'Plan de acci�n consolidado 2025'!$C$3:$X$482,M$1,0)</f>
        <v>Política Defensa Jurídica _DIMENSIÓN Gestión con Valores para Resultados</v>
      </c>
      <c r="N89" t="str">
        <f>VLOOKUP($A89,'Plan de acci�n consolidado 2025'!$C$3:$X$482,N$1,0)</f>
        <v>PEI_20;
PES_20230248</v>
      </c>
      <c r="O89" t="str">
        <f>VLOOKUP($A89,'Plan de acci�n consolidado 2025'!$C$3:$X$482,O$1,0)</f>
        <v>Equipo jurídico del Grupo de Gestión Judicial , fortalecido (Listas de asistencia y/o capturas de pantalla/único entregable)</v>
      </c>
      <c r="P89">
        <f>VLOOKUP($A89,'Plan de acci�n consolidado 2025'!$C$3:$X$482,P$1,0)</f>
        <v>30</v>
      </c>
      <c r="Q89">
        <f>VLOOKUP($A89,'Plan de acci�n consolidado 2025'!$C$3:$X$482,Q$1,0)</f>
        <v>2</v>
      </c>
      <c r="R89" t="str">
        <f>VLOOKUP($A89,'Plan de acci�n consolidado 2025'!$C$3:$X$482,R$1,0)</f>
        <v>Númerica</v>
      </c>
      <c r="S89" t="str">
        <f>VLOOKUP($A89,'Plan de acci�n consolidado 2025'!$C$3:$X$482,S$1,0)</f>
        <v># de capacitaciones asistidas / 2 Capacitaciones programadas</v>
      </c>
      <c r="T89" s="161">
        <f>VLOOKUP($A89,'Plan de acci�n consolidado 2025'!$C$3:$X$482,T$1,0)</f>
        <v>45684</v>
      </c>
      <c r="U89" s="161">
        <f>VLOOKUP($A89,'Plan de acci�n consolidado 2025'!$C$3:$X$482,U$1,0)</f>
        <v>45989</v>
      </c>
      <c r="V89" t="str">
        <f>VLOOKUP($A89,'Plan de acci�n consolidado 2025'!$C$3:$X$482,V$1,0)</f>
        <v>60-GRUPO DE TRABAJO DE GESTIÓN JUDICIAL ADSCRITO A LA OFICINA ASESORA JURÍDICA</v>
      </c>
      <c r="W89">
        <f>VLOOKUP($A89,'Plan de acci�n consolidado 2025'!$C$3:$BB$482,W$1,0)</f>
        <v>30</v>
      </c>
      <c r="X89">
        <f>VLOOKUP($A89,'Plan de acci�n consolidado 2025'!$C$3:$BB$482,X$1,0)</f>
        <v>100</v>
      </c>
      <c r="Y89" t="str">
        <f>VLOOKUP($A89,'Plan de acci�n consolidado 2025'!$C$3:$BB$482,Y$1,0)</f>
        <v>El día 28 de octubre os abogados de la Oficina Asesora Jurídica- Grupo de Trabajo de Gestión Judicial, asistieron a la capacitación dictada por la Agencia sobre Cómo diseñar estrategias de defensa judicial?</v>
      </c>
      <c r="Z89" s="161">
        <f>VLOOKUP($A89,'Plan de acci�n consolidado 2025'!$C$3:$BB$482,Z$1,0)</f>
        <v>45996</v>
      </c>
      <c r="AA89">
        <f>VLOOKUP($A89,'Plan de acci�n consolidado 2025'!$C$3:$BB$482,AA$1,0)</f>
        <v>100</v>
      </c>
      <c r="AB89" t="str">
        <f>VLOOKUP($A89,'Plan de acci�n consolidado 2025'!$C$3:$BB$482,AB$1,0)</f>
        <v xml:space="preserve">Se verifica el cumplimiento del producto en atención a las evidencias allegadas </v>
      </c>
      <c r="AC89" s="161">
        <f>VLOOKUP($A89,'Plan de acci�n consolidado 2025'!$C$3:$BB$482,AC$1,0)</f>
        <v>45989</v>
      </c>
      <c r="AD89">
        <f>VLOOKUP($A89,'Plan de acci�n consolidado 2025'!$C$3:$BB$482,AD$1,0)</f>
        <v>100</v>
      </c>
      <c r="AE89">
        <f>VLOOKUP($A89,'Plan de acci�n consolidado 2025'!$C$3:$BB$482,AE$1,0)</f>
        <v>30</v>
      </c>
    </row>
    <row r="90" spans="1:31" x14ac:dyDescent="0.25">
      <c r="A90" s="30" t="s">
        <v>672</v>
      </c>
      <c r="B90" t="str">
        <f>VLOOKUP($A90,'Plan de acci�n consolidado 2025'!$C$3:$X$482,B$1,0)</f>
        <v>60-GRUPO DE TRABAJO DE GESTIÓN JUDICIAL ADSCRITO A LA OFICINA ASESORA JURÍDICA</v>
      </c>
      <c r="C90">
        <f>VLOOKUP($A90,'Plan de acci�n consolidado 2025'!$C$3:$X$482,C$1,0)</f>
        <v>0</v>
      </c>
      <c r="D90" t="str">
        <f>VLOOKUP($A90,'Plan de acci�n consolidado 2025'!$C$3:$X$482,D$1,0)</f>
        <v>Actividad propia</v>
      </c>
      <c r="E90" t="str">
        <f>VLOOKUP($A90,'Plan de acci�n consolidado 2025'!$C$3:$X$482,E$1,0)</f>
        <v>60.3.1</v>
      </c>
      <c r="F90" t="str">
        <f>VLOOKUP($A90,'Plan de acci�n consolidado 2025'!$C$3:$X$482,F$1,0)</f>
        <v>N/A</v>
      </c>
      <c r="G90" t="str">
        <f>VLOOKUP($A90,'Plan de acci�n consolidado 2025'!$C$3:$X$482,G$1,0)</f>
        <v>N/A</v>
      </c>
      <c r="H90" t="str">
        <f>VLOOKUP($A90,'Plan de acci�n consolidado 2025'!$C$3:$X$482,H$1,0)</f>
        <v>N/A</v>
      </c>
      <c r="I90" t="str">
        <f>VLOOKUP($A90,'Plan de acci�n consolidado 2025'!$C$3:$X$482,I$1,0)</f>
        <v>N/A</v>
      </c>
      <c r="J90" t="str">
        <f>VLOOKUP($A90,'Plan de acci�n consolidado 2025'!$C$3:$X$482,J$1,0)</f>
        <v>N/A</v>
      </c>
      <c r="K90" t="str">
        <f>VLOOKUP($A90,'Plan de acci�n consolidado 2025'!$C$3:$X$482,K$1,0)</f>
        <v>N/A</v>
      </c>
      <c r="L90" t="str">
        <f>VLOOKUP($A90,'Plan de acci�n consolidado 2025'!$C$3:$X$482,L$1,0)</f>
        <v>N/A</v>
      </c>
      <c r="M90" t="str">
        <f>VLOOKUP($A90,'Plan de acci�n consolidado 2025'!$C$3:$X$482,M$1,0)</f>
        <v>N/A</v>
      </c>
      <c r="N90" t="str">
        <f>VLOOKUP($A90,'Plan de acci�n consolidado 2025'!$C$3:$X$482,N$1,0)</f>
        <v>N/A</v>
      </c>
      <c r="O90" t="str">
        <f>VLOOKUP($A90,'Plan de acci�n consolidado 2025'!$C$3:$X$482,O$1,0)</f>
        <v>Solicitar mediante correo electrónico a la ANDJE que se realicen dos jornadas de capacitación. (Correo electrónico a la ANDJE/único entregable)</v>
      </c>
      <c r="P90">
        <f>VLOOKUP($A90,'Plan de acci�n consolidado 2025'!$C$3:$X$482,P$1,0)</f>
        <v>30</v>
      </c>
      <c r="Q90">
        <f>VLOOKUP($A90,'Plan de acci�n consolidado 2025'!$C$3:$X$482,Q$1,0)</f>
        <v>1</v>
      </c>
      <c r="R90" t="str">
        <f>VLOOKUP($A90,'Plan de acci�n consolidado 2025'!$C$3:$X$482,R$1,0)</f>
        <v>Númerica</v>
      </c>
      <c r="S90" t="str">
        <f>VLOOKUP($A90,'Plan de acci�n consolidado 2025'!$C$3:$X$482,S$1,0)</f>
        <v># de correos enviados / 1 correos a enviar</v>
      </c>
      <c r="T90" s="161">
        <f>VLOOKUP($A90,'Plan de acci�n consolidado 2025'!$C$3:$X$482,T$1,0)</f>
        <v>45684</v>
      </c>
      <c r="U90" s="161">
        <f>VLOOKUP($A90,'Plan de acci�n consolidado 2025'!$C$3:$X$482,U$1,0)</f>
        <v>45716</v>
      </c>
      <c r="V90" t="str">
        <f>VLOOKUP($A90,'Plan de acci�n consolidado 2025'!$C$3:$X$482,V$1,0)</f>
        <v>60-GRUPO DE TRABAJO DE GESTIÓN JUDICIAL ADSCRITO A LA OFICINA ASESORA JURÍDICA</v>
      </c>
      <c r="W90">
        <f>VLOOKUP($A90,'Plan de acci�n consolidado 2025'!$C$3:$BB$482,W$1,0)</f>
        <v>9</v>
      </c>
      <c r="X90">
        <f>VLOOKUP($A90,'Plan de acci�n consolidado 2025'!$C$3:$BB$482,X$1,0)</f>
        <v>100</v>
      </c>
      <c r="Y90" t="str">
        <f>VLOOKUP($A90,'Plan de acci�n consolidado 2025'!$C$3:$BB$482,Y$1,0)</f>
        <v>Se solicitó a la ANDJE a través de correo electrónico, programar mínimo una capacitación semestral para el equipo jurídico de la SIC, bajo el marco de la asociación de los indicadores del Plan Estratégico Sectorial, con el fin de robustecer lineamientos y unificar criterios en el Sector.</v>
      </c>
      <c r="Z90" s="161">
        <f>VLOOKUP($A90,'Plan de acci�n consolidado 2025'!$C$3:$BB$482,Z$1,0)</f>
        <v>45716</v>
      </c>
      <c r="AA90">
        <f>VLOOKUP($A90,'Plan de acci�n consolidado 2025'!$C$3:$BB$482,AA$1,0)</f>
        <v>100</v>
      </c>
      <c r="AB90" t="str">
        <f>VLOOKUP($A90,'Plan de acci�n consolidado 2025'!$C$3:$BB$482,AB$1,0)</f>
        <v xml:space="preserve">Se verifica el cumplimiento de la actividad con solitud a través de correo el día 5 de febrero </v>
      </c>
      <c r="AC90" s="161">
        <f>VLOOKUP($A90,'Plan de acci�n consolidado 2025'!$C$3:$BB$482,AC$1,0)</f>
        <v>45693</v>
      </c>
      <c r="AD90">
        <f>VLOOKUP($A90,'Plan de acci�n consolidado 2025'!$C$3:$BB$482,AD$1,0)</f>
        <v>100</v>
      </c>
      <c r="AE90">
        <f>VLOOKUP($A90,'Plan de acci�n consolidado 2025'!$C$3:$BB$482,AE$1,0)</f>
        <v>9</v>
      </c>
    </row>
    <row r="91" spans="1:31" x14ac:dyDescent="0.25">
      <c r="A91" s="30" t="s">
        <v>674</v>
      </c>
      <c r="B91" t="str">
        <f>VLOOKUP($A91,'Plan de acci�n consolidado 2025'!$C$3:$X$482,B$1,0)</f>
        <v>60-GRUPO DE TRABAJO DE GESTIÓN JUDICIAL ADSCRITO A LA OFICINA ASESORA JURÍDICA</v>
      </c>
      <c r="C91">
        <f>VLOOKUP($A91,'Plan de acci�n consolidado 2025'!$C$3:$X$482,C$1,0)</f>
        <v>0</v>
      </c>
      <c r="D91" t="str">
        <f>VLOOKUP($A91,'Plan de acci�n consolidado 2025'!$C$3:$X$482,D$1,0)</f>
        <v>Actividad propia</v>
      </c>
      <c r="E91" t="str">
        <f>VLOOKUP($A91,'Plan de acci�n consolidado 2025'!$C$3:$X$482,E$1,0)</f>
        <v>60.3.2</v>
      </c>
      <c r="F91" t="str">
        <f>VLOOKUP($A91,'Plan de acci�n consolidado 2025'!$C$3:$X$482,F$1,0)</f>
        <v>N/A</v>
      </c>
      <c r="G91" t="str">
        <f>VLOOKUP($A91,'Plan de acci�n consolidado 2025'!$C$3:$X$482,G$1,0)</f>
        <v>N/A</v>
      </c>
      <c r="H91" t="str">
        <f>VLOOKUP($A91,'Plan de acci�n consolidado 2025'!$C$3:$X$482,H$1,0)</f>
        <v>N/A</v>
      </c>
      <c r="I91" t="str">
        <f>VLOOKUP($A91,'Plan de acci�n consolidado 2025'!$C$3:$X$482,I$1,0)</f>
        <v>N/A</v>
      </c>
      <c r="J91" t="str">
        <f>VLOOKUP($A91,'Plan de acci�n consolidado 2025'!$C$3:$X$482,J$1,0)</f>
        <v>N/A</v>
      </c>
      <c r="K91" t="str">
        <f>VLOOKUP($A91,'Plan de acci�n consolidado 2025'!$C$3:$X$482,K$1,0)</f>
        <v>N/A</v>
      </c>
      <c r="L91" t="str">
        <f>VLOOKUP($A91,'Plan de acci�n consolidado 2025'!$C$3:$X$482,L$1,0)</f>
        <v>N/A</v>
      </c>
      <c r="M91" t="str">
        <f>VLOOKUP($A91,'Plan de acci�n consolidado 2025'!$C$3:$X$482,M$1,0)</f>
        <v>N/A</v>
      </c>
      <c r="N91" t="str">
        <f>VLOOKUP($A91,'Plan de acci�n consolidado 2025'!$C$3:$X$482,N$1,0)</f>
        <v>N/A</v>
      </c>
      <c r="O91" t="str">
        <f>VLOOKUP($A91,'Plan de acci�n consolidado 2025'!$C$3:$X$482,O$1,0)</f>
        <v>Participar en capacitaciones desarrolladas por la Agencia Nacional de Defensa Jurídica del Estado (Capturas de pantalla de las capacitaciones y/o listado de asistencia)</v>
      </c>
      <c r="P91">
        <f>VLOOKUP($A91,'Plan de acci�n consolidado 2025'!$C$3:$X$482,P$1,0)</f>
        <v>40</v>
      </c>
      <c r="Q91">
        <f>VLOOKUP($A91,'Plan de acci�n consolidado 2025'!$C$3:$X$482,Q$1,0)</f>
        <v>2</v>
      </c>
      <c r="R91" t="str">
        <f>VLOOKUP($A91,'Plan de acci�n consolidado 2025'!$C$3:$X$482,R$1,0)</f>
        <v>Númerica</v>
      </c>
      <c r="S91" t="str">
        <f>VLOOKUP($A91,'Plan de acci�n consolidado 2025'!$C$3:$X$482,S$1,0)</f>
        <v># de capacitaciones asistidas / 2 Capacitaciones programadas</v>
      </c>
      <c r="T91" s="161">
        <f>VLOOKUP($A91,'Plan de acci�n consolidado 2025'!$C$3:$X$482,T$1,0)</f>
        <v>45719</v>
      </c>
      <c r="U91" s="161">
        <f>VLOOKUP($A91,'Plan de acci�n consolidado 2025'!$C$3:$X$482,U$1,0)</f>
        <v>45930</v>
      </c>
      <c r="V91" t="str">
        <f>VLOOKUP($A91,'Plan de acci�n consolidado 2025'!$C$3:$X$482,V$1,0)</f>
        <v>60-GRUPO DE TRABAJO DE GESTIÓN JUDICIAL ADSCRITO A LA OFICINA ASESORA JURÍDICA</v>
      </c>
      <c r="W91">
        <f>VLOOKUP($A91,'Plan de acci�n consolidado 2025'!$C$3:$BB$482,W$1,0)</f>
        <v>12</v>
      </c>
      <c r="X91">
        <f>VLOOKUP($A91,'Plan de acci�n consolidado 2025'!$C$3:$BB$482,X$1,0)</f>
        <v>50</v>
      </c>
      <c r="Y91" t="str">
        <f>VLOOKUP($A91,'Plan de acci�n consolidado 2025'!$C$3:$BB$482,Y$1,0)</f>
        <v xml:space="preserve">El día 28 de octubre los abogados de la Oficina Asesora Jurídica- Grupo de Trabajo de Gestión Judicial, asistieron a la capacitación dictada por la Agencia Nacional de Defensa Jurídica del Estado, sobre el tema "Cómo diseñar estrategias de defensa judicial?".
</v>
      </c>
      <c r="Z91" s="161">
        <f>VLOOKUP($A91,'Plan de acci�n consolidado 2025'!$C$3:$BB$482,Z$1,0)</f>
        <v>0</v>
      </c>
      <c r="AA91">
        <f>VLOOKUP($A91,'Plan de acci�n consolidado 2025'!$C$3:$BB$482,AA$1,0)</f>
        <v>100</v>
      </c>
      <c r="AB91" t="str">
        <f>VLOOKUP($A91,'Plan de acci�n consolidado 2025'!$C$3:$BB$482,AB$1,0)</f>
        <v xml:space="preserve">Se verifica el cumplimiento de la actividad con las evidencias allegadas </v>
      </c>
      <c r="AC91" s="161">
        <f>VLOOKUP($A91,'Plan de acci�n consolidado 2025'!$C$3:$BB$482,AC$1,0)</f>
        <v>45958</v>
      </c>
      <c r="AD91">
        <f>VLOOKUP($A91,'Plan de acci�n consolidado 2025'!$C$3:$BB$482,AD$1,0)</f>
        <v>100</v>
      </c>
      <c r="AE91">
        <f>VLOOKUP($A91,'Plan de acci�n consolidado 2025'!$C$3:$BB$482,AE$1,0)</f>
        <v>12</v>
      </c>
    </row>
    <row r="92" spans="1:31" x14ac:dyDescent="0.25">
      <c r="A92" s="30" t="s">
        <v>675</v>
      </c>
      <c r="B92" t="str">
        <f>VLOOKUP($A92,'Plan de acci�n consolidado 2025'!$C$3:$X$482,B$1,0)</f>
        <v>60-GRUPO DE TRABAJO DE GESTIÓN JUDICIAL ADSCRITO A LA OFICINA ASESORA JURÍDICA</v>
      </c>
      <c r="C92">
        <f>VLOOKUP($A92,'Plan de acci�n consolidado 2025'!$C$3:$X$482,C$1,0)</f>
        <v>0</v>
      </c>
      <c r="D92" t="str">
        <f>VLOOKUP($A92,'Plan de acci�n consolidado 2025'!$C$3:$X$482,D$1,0)</f>
        <v>Actividad propia</v>
      </c>
      <c r="E92" t="str">
        <f>VLOOKUP($A92,'Plan de acci�n consolidado 2025'!$C$3:$X$482,E$1,0)</f>
        <v>60.3.3</v>
      </c>
      <c r="F92" t="str">
        <f>VLOOKUP($A92,'Plan de acci�n consolidado 2025'!$C$3:$X$482,F$1,0)</f>
        <v>N/A</v>
      </c>
      <c r="G92" t="str">
        <f>VLOOKUP($A92,'Plan de acci�n consolidado 2025'!$C$3:$X$482,G$1,0)</f>
        <v>N/A</v>
      </c>
      <c r="H92" t="str">
        <f>VLOOKUP($A92,'Plan de acci�n consolidado 2025'!$C$3:$X$482,H$1,0)</f>
        <v>N/A</v>
      </c>
      <c r="I92" t="str">
        <f>VLOOKUP($A92,'Plan de acci�n consolidado 2025'!$C$3:$X$482,I$1,0)</f>
        <v>N/A</v>
      </c>
      <c r="J92" t="str">
        <f>VLOOKUP($A92,'Plan de acci�n consolidado 2025'!$C$3:$X$482,J$1,0)</f>
        <v>N/A</v>
      </c>
      <c r="K92" t="str">
        <f>VLOOKUP($A92,'Plan de acci�n consolidado 2025'!$C$3:$X$482,K$1,0)</f>
        <v>N/A</v>
      </c>
      <c r="L92" t="str">
        <f>VLOOKUP($A92,'Plan de acci�n consolidado 2025'!$C$3:$X$482,L$1,0)</f>
        <v>N/A</v>
      </c>
      <c r="M92" t="str">
        <f>VLOOKUP($A92,'Plan de acci�n consolidado 2025'!$C$3:$X$482,M$1,0)</f>
        <v>N/A</v>
      </c>
      <c r="N92" t="str">
        <f>VLOOKUP($A92,'Plan de acci�n consolidado 2025'!$C$3:$X$482,N$1,0)</f>
        <v>N/A</v>
      </c>
      <c r="O92" t="str">
        <f>VLOOKUP($A92,'Plan de acci�n consolidado 2025'!$C$3:$X$482,O$1,0)</f>
        <v>Realizar conversatorios para fomentar el intercambio de ideas, experiencias y aprendizajes entre los integrantes del Grupo de Trabajo de Gestión Judicial, aplicando los conocimientos adquiridos en las capacitaciones impartidas por la ANDJE. (Listados de Asistencia/registros fotográficos/capturas de pantallas  y informes con las conclusiones de los conversatorios)</v>
      </c>
      <c r="P92">
        <f>VLOOKUP($A92,'Plan de acci�n consolidado 2025'!$C$3:$X$482,P$1,0)</f>
        <v>30</v>
      </c>
      <c r="Q92">
        <f>VLOOKUP($A92,'Plan de acci�n consolidado 2025'!$C$3:$X$482,Q$1,0)</f>
        <v>2</v>
      </c>
      <c r="R92" t="str">
        <f>VLOOKUP($A92,'Plan de acci�n consolidado 2025'!$C$3:$X$482,R$1,0)</f>
        <v>Númerica</v>
      </c>
      <c r="S92" t="str">
        <f>VLOOKUP($A92,'Plan de acci�n consolidado 2025'!$C$3:$X$482,S$1,0)</f>
        <v># de conversatorios realizados / 2 conversatorios a realizar</v>
      </c>
      <c r="T92" s="161">
        <f>VLOOKUP($A92,'Plan de acci�n consolidado 2025'!$C$3:$X$482,T$1,0)</f>
        <v>45748</v>
      </c>
      <c r="U92" s="161">
        <f>VLOOKUP($A92,'Plan de acci�n consolidado 2025'!$C$3:$X$482,U$1,0)</f>
        <v>45989</v>
      </c>
      <c r="V92" t="str">
        <f>VLOOKUP($A92,'Plan de acci�n consolidado 2025'!$C$3:$X$482,V$1,0)</f>
        <v>60-GRUPO DE TRABAJO DE GESTIÓN JUDICIAL ADSCRITO A LA OFICINA ASESORA JURÍDICA</v>
      </c>
      <c r="W92">
        <f>VLOOKUP($A92,'Plan de acci�n consolidado 2025'!$C$3:$BB$482,W$1,0)</f>
        <v>9</v>
      </c>
      <c r="X92">
        <f>VLOOKUP($A92,'Plan de acci�n consolidado 2025'!$C$3:$BB$482,X$1,0)</f>
        <v>50</v>
      </c>
      <c r="Y92" t="str">
        <f>VLOOKUP($A92,'Plan de acci�n consolidado 2025'!$C$3:$BB$482,Y$1,0)</f>
        <v xml:space="preserve">El 25 de junio de 2025 se realizó el primer conversatorio con el equipo jurídico, para analizar y aplicar los aprendizajes adquiridos en la capacitación realizada por la ANDJE “Cómo diseñar estrategias de defensa judicial”, con el fin de revisar y priorizar los procesos que deben automatizados para mejorar la eficiencia de la gestión.
</v>
      </c>
      <c r="Z92" s="161">
        <f>VLOOKUP($A92,'Plan de acci�n consolidado 2025'!$C$3:$BB$482,Z$1,0)</f>
        <v>0</v>
      </c>
      <c r="AA92">
        <f>VLOOKUP($A92,'Plan de acci�n consolidado 2025'!$C$3:$BB$482,AA$1,0)</f>
        <v>100</v>
      </c>
      <c r="AB92" t="str">
        <f>VLOOKUP($A92,'Plan de acci�n consolidado 2025'!$C$3:$BB$482,AB$1,0)</f>
        <v xml:space="preserve">Se verifica  cumplimiento el producto en atención a las evidencias allegadas </v>
      </c>
      <c r="AC92" s="161">
        <f>VLOOKUP($A92,'Plan de acci�n consolidado 2025'!$C$3:$BB$482,AC$1,0)</f>
        <v>45989</v>
      </c>
      <c r="AD92">
        <f>VLOOKUP($A92,'Plan de acci�n consolidado 2025'!$C$3:$BB$482,AD$1,0)</f>
        <v>100</v>
      </c>
      <c r="AE92">
        <f>VLOOKUP($A92,'Plan de acci�n consolidado 2025'!$C$3:$BB$482,AE$1,0)</f>
        <v>9</v>
      </c>
    </row>
    <row r="93" spans="1:31" x14ac:dyDescent="0.25">
      <c r="A93" s="30" t="s">
        <v>687</v>
      </c>
      <c r="B93" t="str">
        <f>VLOOKUP($A93,'Plan de acci�n consolidado 2025'!$C$3:$X$482,B$1,0)</f>
        <v>2023-GRUPO DE TRABAJO DE CENTRO DE INFORMACIÓN TECNOLÓGICA Y APOYO A LA GESTIÓN DE PROPIEDAD LA INDUSTRIAL</v>
      </c>
      <c r="C93">
        <f>VLOOKUP($A93,'Plan de acci�n consolidado 2025'!$C$3:$X$482,C$1,0)</f>
        <v>0</v>
      </c>
      <c r="D93" t="str">
        <f>VLOOKUP($A93,'Plan de acci�n consolidado 2025'!$C$3:$X$482,D$1,0)</f>
        <v>Producto</v>
      </c>
      <c r="E93" t="str">
        <f>VLOOKUP($A93,'Plan de acci�n consolidado 2025'!$C$3:$X$482,E$1,0)</f>
        <v>2023.1</v>
      </c>
      <c r="F93" t="str">
        <f>VLOOKUP($A93,'Plan de acci�n consolidado 2025'!$C$3:$X$482,F$1,0)</f>
        <v>Operativo</v>
      </c>
      <c r="G93" t="str">
        <f>VLOOKUP($A93,'Plan de acci�n consolidado 2025'!$C$3:$X$482,G$1,0)</f>
        <v xml:space="preserve">Promover el enfoque preventivo, diferencial y territorial en el que hacer misional de la entidad 
</v>
      </c>
      <c r="H93" t="str">
        <f>VLOOKUP($A93,'Plan de acci�n consolidado 2025'!$C$3:$X$482,H$1,0)</f>
        <v xml:space="preserve">Cumplimiento de productos del PAI asociados a Promover el enfoque preventivo, diferencial y territorial en el que hacer misional de la entidad 
</v>
      </c>
      <c r="I93" t="str">
        <f>VLOOKUP($A93,'Plan de acci�n consolidado 2025'!$C$3:$X$482,I$1,0)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93" t="str">
        <f>VLOOKUP($A93,'Plan de acci�n consolidado 2025'!$C$3:$X$482,J$1,0)</f>
        <v xml:space="preserve">PND - 2-03-9-b- Seguridad humana y justicia social - Aprovechamiento de la propiedad intelectual </v>
      </c>
      <c r="K93" t="str">
        <f>VLOOKUP($A93,'Plan de acci�n consolidado 2025'!$C$3:$X$482,K$1,0)</f>
        <v>No</v>
      </c>
      <c r="L93" t="str">
        <f>VLOOKUP($A93,'Plan de acci�n consolidado 2025'!$C$3:$X$482,L$1,0)</f>
        <v>C-3503-0200-0014-20309b</v>
      </c>
      <c r="M93" t="str">
        <f>VLOOKUP($A93,'Plan de acci�n consolidado 2025'!$C$3:$X$482,M$1,0)</f>
        <v>Política Servicio al Ciudadano_DIMENSIÓN Gestión con Valores para Resultados</v>
      </c>
      <c r="N93" t="str">
        <f>VLOOKUP($A93,'Plan de acci�n consolidado 2025'!$C$3:$X$482,N$1,0)</f>
        <v>PEI_14;
PES_20230191;
PND_ 2_Fomentar estrategiasDe sensibilizaciónPara el reconocimiento, aprovechamiento y uso responsableDe losDerechosDePI</v>
      </c>
      <c r="O93" t="str">
        <f>VLOOKUP($A93,'Plan de acci�n consolidado 2025'!$C$3:$X$482,O$1,0)</f>
        <v>Programas de fomento al uso estratégico de la propiedad industrial como herramienta de competitividad para empresarios, ejecutados.  (Matriz de seguimiento e informe final de ejecución de los programas)</v>
      </c>
      <c r="P93">
        <f>VLOOKUP($A93,'Plan de acci�n consolidado 2025'!$C$3:$X$482,P$1,0)</f>
        <v>30</v>
      </c>
      <c r="Q93">
        <f>VLOOKUP($A93,'Plan de acci�n consolidado 2025'!$C$3:$X$482,Q$1,0)</f>
        <v>100</v>
      </c>
      <c r="R93" t="str">
        <f>VLOOKUP($A93,'Plan de acci�n consolidado 2025'!$C$3:$X$482,R$1,0)</f>
        <v>Porcentual</v>
      </c>
      <c r="S93" t="str">
        <f>VLOOKUP($A93,'Plan de acci�n consolidado 2025'!$C$3:$X$482,S$1,0)</f>
        <v>% de seguimientos realizados / 100% de seguimientos programados</v>
      </c>
      <c r="T93" s="161">
        <f>VLOOKUP($A93,'Plan de acci�n consolidado 2025'!$C$3:$X$482,T$1,0)</f>
        <v>45670</v>
      </c>
      <c r="U93" s="161">
        <f>VLOOKUP($A93,'Plan de acci�n consolidado 2025'!$C$3:$X$482,U$1,0)</f>
        <v>45989</v>
      </c>
      <c r="V93" t="str">
        <f>VLOOKUP($A93,'Plan de acci�n consolidado 2025'!$C$3:$X$482,V$1,0)</f>
        <v>2023-GRUPO DE TRABAJO DE CENTRO DE INFORMACIÓN TECNOLÓGICA Y APOYO A LA GESTIÓN DE PROPIEDAD LA INDUSTRIAL</v>
      </c>
      <c r="W93">
        <f>VLOOKUP($A93,'Plan de acci�n consolidado 2025'!$C$3:$BB$482,W$1,0)</f>
        <v>30</v>
      </c>
      <c r="X93">
        <f>VLOOKUP($A93,'Plan de acci�n consolidado 2025'!$C$3:$BB$482,X$1,0)</f>
        <v>100</v>
      </c>
      <c r="Y93" t="str">
        <f>VLOOKUP($A93,'Plan de acci�n consolidado 2025'!$C$3:$BB$482,Y$1,0)</f>
        <v>Los Programas de fomento al uso estratégico de la propiedad industrial como herramienta de competitividad para empresarios, como son el programa CATI y MiPYMES se ejecutaron hasta el 28 de noviembre de 2025.  Los avances de cada programa están cargados en las actividades 2023.1.2 y 2023.1.4.
El porcentaje de avance se calcula utilizando la fórmula de avance, que es: seguimientos realizados / seguimientos programados. Durante el año se realizarán un total de 10 seguimientos, y actualmente se está reportando el décimo seguimiento. Por lo tanto, el porcentaje de avance es del 100%.</v>
      </c>
      <c r="Z93" s="161">
        <f>VLOOKUP($A93,'Plan de acci�n consolidado 2025'!$C$3:$BB$482,Z$1,0)</f>
        <v>45989</v>
      </c>
      <c r="AA93">
        <f>VLOOKUP($A93,'Plan de acci�n consolidado 2025'!$C$3:$BB$482,AA$1,0)</f>
        <v>100</v>
      </c>
      <c r="AB93" t="str">
        <f>VLOOKUP($A93,'Plan de acci�n consolidado 2025'!$C$3:$BB$482,AB$1,0)</f>
        <v>El producto "Programas de fomento al uso estratégico de la propiedad industrial..." se da por ejecutado (100% de avance) con la entrega de la Matriz de seguimiento e Informe final de los dos programas que lo componen: CATI y MiPYMES. Se adjunta la matriz de seguimiento e informe del Programa CATI a noviembre de 2025 y el informe final, diagnóstico y matriz de MiPYMES, consolidando la evidencia de la ejecución reportada al 28 de noviembre de 2025.</v>
      </c>
      <c r="AC93" s="161">
        <f>VLOOKUP($A93,'Plan de acci�n consolidado 2025'!$C$3:$BB$482,AC$1,0)</f>
        <v>45989</v>
      </c>
      <c r="AD93">
        <f>VLOOKUP($A93,'Plan de acci�n consolidado 2025'!$C$3:$BB$482,AD$1,0)</f>
        <v>100</v>
      </c>
      <c r="AE93">
        <f>VLOOKUP($A93,'Plan de acci�n consolidado 2025'!$C$3:$BB$482,AE$1,0)</f>
        <v>30</v>
      </c>
    </row>
    <row r="94" spans="1:31" x14ac:dyDescent="0.25">
      <c r="A94" s="30" t="s">
        <v>689</v>
      </c>
      <c r="B94" t="str">
        <f>VLOOKUP($A94,'Plan de acci�n consolidado 2025'!$C$3:$X$482,B$1,0)</f>
        <v>2023-GRUPO DE TRABAJO DE CENTRO DE INFORMACIÓN TECNOLÓGICA Y APOYO A LA GESTIÓN DE PROPIEDAD LA INDUSTRIAL</v>
      </c>
      <c r="C94">
        <f>VLOOKUP($A94,'Plan de acci�n consolidado 2025'!$C$3:$X$482,C$1,0)</f>
        <v>0</v>
      </c>
      <c r="D94" t="str">
        <f>VLOOKUP($A94,'Plan de acci�n consolidado 2025'!$C$3:$X$482,D$1,0)</f>
        <v>Actividad propia</v>
      </c>
      <c r="E94" t="str">
        <f>VLOOKUP($A94,'Plan de acci�n consolidado 2025'!$C$3:$X$482,E$1,0)</f>
        <v>2023.1.1</v>
      </c>
      <c r="F94" t="str">
        <f>VLOOKUP($A94,'Plan de acci�n consolidado 2025'!$C$3:$X$482,F$1,0)</f>
        <v>N/A</v>
      </c>
      <c r="G94" t="str">
        <f>VLOOKUP($A94,'Plan de acci�n consolidado 2025'!$C$3:$X$482,G$1,0)</f>
        <v>N/A</v>
      </c>
      <c r="H94" t="str">
        <f>VLOOKUP($A94,'Plan de acci�n consolidado 2025'!$C$3:$X$482,H$1,0)</f>
        <v>N/A</v>
      </c>
      <c r="I94" t="str">
        <f>VLOOKUP($A94,'Plan de acci�n consolidado 2025'!$C$3:$X$482,I$1,0)</f>
        <v>N/A</v>
      </c>
      <c r="J94" t="str">
        <f>VLOOKUP($A94,'Plan de acci�n consolidado 2025'!$C$3:$X$482,J$1,0)</f>
        <v>N/A</v>
      </c>
      <c r="K94" t="str">
        <f>VLOOKUP($A94,'Plan de acci�n consolidado 2025'!$C$3:$X$482,K$1,0)</f>
        <v>N/A</v>
      </c>
      <c r="L94" t="str">
        <f>VLOOKUP($A94,'Plan de acci�n consolidado 2025'!$C$3:$X$482,L$1,0)</f>
        <v>N/A</v>
      </c>
      <c r="M94" t="str">
        <f>VLOOKUP($A94,'Plan de acci�n consolidado 2025'!$C$3:$X$482,M$1,0)</f>
        <v>N/A</v>
      </c>
      <c r="N94" t="str">
        <f>VLOOKUP($A94,'Plan de acci�n consolidado 2025'!$C$3:$X$482,N$1,0)</f>
        <v>N/A</v>
      </c>
      <c r="O94" t="str">
        <f>VLOOKUP($A94,'Plan de acci�n consolidado 2025'!$C$3:$X$482,O$1,0)</f>
        <v>Elaborar matriz de metas y seguimiento de ejecución del programa</v>
      </c>
      <c r="P94">
        <f>VLOOKUP($A94,'Plan de acci�n consolidado 2025'!$C$3:$X$482,P$1,0)</f>
        <v>10</v>
      </c>
      <c r="Q94">
        <f>VLOOKUP($A94,'Plan de acci�n consolidado 2025'!$C$3:$X$482,Q$1,0)</f>
        <v>1</v>
      </c>
      <c r="R94" t="str">
        <f>VLOOKUP($A94,'Plan de acci�n consolidado 2025'!$C$3:$X$482,R$1,0)</f>
        <v>Númerica</v>
      </c>
      <c r="S94" t="str">
        <f>VLOOKUP($A94,'Plan de acci�n consolidado 2025'!$C$3:$X$482,S$1,0)</f>
        <v># de matrices realizadas / 1 matrices programadas</v>
      </c>
      <c r="T94" s="161">
        <f>VLOOKUP($A94,'Plan de acci�n consolidado 2025'!$C$3:$X$482,T$1,0)</f>
        <v>45670</v>
      </c>
      <c r="U94" s="161">
        <f>VLOOKUP($A94,'Plan de acci�n consolidado 2025'!$C$3:$X$482,U$1,0)</f>
        <v>45716</v>
      </c>
      <c r="V94" t="str">
        <f>VLOOKUP($A94,'Plan de acci�n consolidado 2025'!$C$3:$X$482,V$1,0)</f>
        <v>2023-GRUPO DE TRABAJO DE CENTRO DE INFORMACIÓN TECNOLÓGICA Y APOYO A LA GESTIÓN DE PROPIEDAD LA INDUSTRIAL</v>
      </c>
      <c r="W94">
        <f>VLOOKUP($A94,'Plan de acci�n consolidado 2025'!$C$3:$BB$482,W$1,0)</f>
        <v>3</v>
      </c>
      <c r="X94">
        <f>VLOOKUP($A94,'Plan de acci�n consolidado 2025'!$C$3:$BB$482,X$1,0)</f>
        <v>100</v>
      </c>
      <c r="Y94" t="str">
        <f>VLOOKUP($A94,'Plan de acci�n consolidado 2025'!$C$3:$BB$482,Y$1,0)</f>
        <v xml:space="preserve">Se elaboró la matriz de metas y seguimiento de ejecución del programa CATI del año 2025
</v>
      </c>
      <c r="Z94" s="161">
        <f>VLOOKUP($A94,'Plan de acci�n consolidado 2025'!$C$3:$BB$482,Z$1,0)</f>
        <v>45716</v>
      </c>
      <c r="AA94">
        <f>VLOOKUP($A94,'Plan de acci�n consolidado 2025'!$C$3:$BB$482,AA$1,0)</f>
        <v>100</v>
      </c>
      <c r="AB94" t="str">
        <f>VLOOKUP($A94,'Plan de acci�n consolidado 2025'!$C$3:$BB$482,AB$1,0)</f>
        <v>Se valida la evidencia. Respecto del seguimiento es importante remitir la matriz diligenciada por mes con el fin de validar los seguimientos realizados en la actividad de ejecutar el programa de CATIS.</v>
      </c>
      <c r="AC94" s="161">
        <f>VLOOKUP($A94,'Plan de acci�n consolidado 2025'!$C$3:$BB$482,AC$1,0)</f>
        <v>45716</v>
      </c>
      <c r="AD94">
        <f>VLOOKUP($A94,'Plan de acci�n consolidado 2025'!$C$3:$BB$482,AD$1,0)</f>
        <v>100</v>
      </c>
      <c r="AE94">
        <f>VLOOKUP($A94,'Plan de acci�n consolidado 2025'!$C$3:$BB$482,AE$1,0)</f>
        <v>3</v>
      </c>
    </row>
    <row r="95" spans="1:31" x14ac:dyDescent="0.25">
      <c r="A95" s="30" t="s">
        <v>691</v>
      </c>
      <c r="B95" t="str">
        <f>VLOOKUP($A95,'Plan de acci�n consolidado 2025'!$C$3:$X$482,B$1,0)</f>
        <v>2023-GRUPO DE TRABAJO DE CENTRO DE INFORMACIÓN TECNOLÓGICA Y APOYO A LA GESTIÓN DE PROPIEDAD LA INDUSTRIAL</v>
      </c>
      <c r="C95">
        <f>VLOOKUP($A95,'Plan de acci�n consolidado 2025'!$C$3:$X$482,C$1,0)</f>
        <v>0</v>
      </c>
      <c r="D95" t="str">
        <f>VLOOKUP($A95,'Plan de acci�n consolidado 2025'!$C$3:$X$482,D$1,0)</f>
        <v>Actividad propia</v>
      </c>
      <c r="E95" t="str">
        <f>VLOOKUP($A95,'Plan de acci�n consolidado 2025'!$C$3:$X$482,E$1,0)</f>
        <v>2023.1.2</v>
      </c>
      <c r="F95" t="str">
        <f>VLOOKUP($A95,'Plan de acci�n consolidado 2025'!$C$3:$X$482,F$1,0)</f>
        <v>N/A</v>
      </c>
      <c r="G95" t="str">
        <f>VLOOKUP($A95,'Plan de acci�n consolidado 2025'!$C$3:$X$482,G$1,0)</f>
        <v>N/A</v>
      </c>
      <c r="H95" t="str">
        <f>VLOOKUP($A95,'Plan de acci�n consolidado 2025'!$C$3:$X$482,H$1,0)</f>
        <v>N/A</v>
      </c>
      <c r="I95" t="str">
        <f>VLOOKUP($A95,'Plan de acci�n consolidado 2025'!$C$3:$X$482,I$1,0)</f>
        <v>N/A</v>
      </c>
      <c r="J95" t="str">
        <f>VLOOKUP($A95,'Plan de acci�n consolidado 2025'!$C$3:$X$482,J$1,0)</f>
        <v>N/A</v>
      </c>
      <c r="K95" t="str">
        <f>VLOOKUP($A95,'Plan de acci�n consolidado 2025'!$C$3:$X$482,K$1,0)</f>
        <v>N/A</v>
      </c>
      <c r="L95" t="str">
        <f>VLOOKUP($A95,'Plan de acci�n consolidado 2025'!$C$3:$X$482,L$1,0)</f>
        <v>N/A</v>
      </c>
      <c r="M95" t="str">
        <f>VLOOKUP($A95,'Plan de acci�n consolidado 2025'!$C$3:$X$482,M$1,0)</f>
        <v>N/A</v>
      </c>
      <c r="N95" t="str">
        <f>VLOOKUP($A95,'Plan de acci�n consolidado 2025'!$C$3:$X$482,N$1,0)</f>
        <v>N/A</v>
      </c>
      <c r="O95" t="str">
        <f>VLOOKUP($A95,'Plan de acci�n consolidado 2025'!$C$3:$X$482,O$1,0)</f>
        <v>Ejecutar el programa Centros de Apoyo a la Tecnología y la Innovación CATI. (Matriz de seguimiento e Informe final del programa)</v>
      </c>
      <c r="P95">
        <f>VLOOKUP($A95,'Plan de acci�n consolidado 2025'!$C$3:$X$482,P$1,0)</f>
        <v>60</v>
      </c>
      <c r="Q95">
        <f>VLOOKUP($A95,'Plan de acci�n consolidado 2025'!$C$3:$X$482,Q$1,0)</f>
        <v>100</v>
      </c>
      <c r="R95" t="str">
        <f>VLOOKUP($A95,'Plan de acci�n consolidado 2025'!$C$3:$X$482,R$1,0)</f>
        <v>Porcentual</v>
      </c>
      <c r="S95" t="str">
        <f>VLOOKUP($A95,'Plan de acci�n consolidado 2025'!$C$3:$X$482,S$1,0)</f>
        <v>% de seguimientos realizados / 100% de seguimientos programados</v>
      </c>
      <c r="T95" s="161">
        <f>VLOOKUP($A95,'Plan de acci�n consolidado 2025'!$C$3:$X$482,T$1,0)</f>
        <v>45691</v>
      </c>
      <c r="U95" s="161">
        <f>VLOOKUP($A95,'Plan de acci�n consolidado 2025'!$C$3:$X$482,U$1,0)</f>
        <v>45989</v>
      </c>
      <c r="V95" t="str">
        <f>VLOOKUP($A95,'Plan de acci�n consolidado 2025'!$C$3:$X$482,V$1,0)</f>
        <v>2023-GRUPO DE TRABAJO DE CENTRO DE INFORMACIÓN TECNOLÓGICA Y APOYO A LA GESTIÓN DE PROPIEDAD LA INDUSTRIAL</v>
      </c>
      <c r="W95">
        <f>VLOOKUP($A95,'Plan de acci�n consolidado 2025'!$C$3:$BB$482,W$1,0)</f>
        <v>18</v>
      </c>
      <c r="X95">
        <f>VLOOKUP($A95,'Plan de acci�n consolidado 2025'!$C$3:$BB$482,X$1,0)</f>
        <v>100</v>
      </c>
      <c r="Y95" t="str">
        <f>VLOOKUP($A95,'Plan de acci�n consolidado 2025'!$C$3:$BB$482,Y$1,0)</f>
        <v xml:space="preserve">Al 30 de noviembre de 2025 con los CATI se han realizado 14.306 orientaciones personalizadas en Propiedad Industrial a 7.746 usuarios y 685 (328 en patentes y 357 en diseños industriales) asistencias en búsqueda de información tecnológica, lo que ha resultado en la presentación de 2.954 solicitudes de propiedad industrial (2.579 marcas, 302 diseños industriales y 73 patente). Los usuarios orientados están ubicados en 450 municipios de 31 departamentos del país.
De los cuales 2.219 orientaciones en Propiedad Industrial corresponden a 1.159 MiPymes y 121 asistencias en búsqueda de información tecnológica (33 en patentes y 88 en diseños industriales).
</v>
      </c>
      <c r="Z95" s="161">
        <f>VLOOKUP($A95,'Plan de acci�n consolidado 2025'!$C$3:$BB$482,Z$1,0)</f>
        <v>45989</v>
      </c>
      <c r="AA95">
        <f>VLOOKUP($A95,'Plan de acci�n consolidado 2025'!$C$3:$BB$482,AA$1,0)</f>
        <v>100</v>
      </c>
      <c r="AB95" t="str">
        <f>VLOOKUP($A95,'Plan de acci�n consolidado 2025'!$C$3:$BB$482,AB$1,0)</f>
        <v>Los documentos adjuntos corroboran las cifras reportadas. La matriz mensualiza las 14.306 orientaciones con cobertura de 450 municipios en 31 departamentos. El informe consolida 685 búsquedas tecnológicas, 2.954 radicaciones PI (73 patentes, 302 diseños, 2.579 marcas) y discrimina 1.159 MiPymes beneficiarias. Ambos archivos contienen BSC y trazabilidad por tipo de servicio.</v>
      </c>
      <c r="AC95" s="161">
        <f>VLOOKUP($A95,'Plan de acci�n consolidado 2025'!$C$3:$BB$482,AC$1,0)</f>
        <v>45989</v>
      </c>
      <c r="AD95">
        <f>VLOOKUP($A95,'Plan de acci�n consolidado 2025'!$C$3:$BB$482,AD$1,0)</f>
        <v>100</v>
      </c>
      <c r="AE95">
        <f>VLOOKUP($A95,'Plan de acci�n consolidado 2025'!$C$3:$BB$482,AE$1,0)</f>
        <v>18</v>
      </c>
    </row>
    <row r="96" spans="1:31" x14ac:dyDescent="0.25">
      <c r="A96" s="30" t="s">
        <v>692</v>
      </c>
      <c r="B96" t="str">
        <f>VLOOKUP($A96,'Plan de acci�n consolidado 2025'!$C$3:$X$482,B$1,0)</f>
        <v>2023-GRUPO DE TRABAJO DE CENTRO DE INFORMACIÓN TECNOLÓGICA Y APOYO A LA GESTIÓN DE PROPIEDAD LA INDUSTRIAL</v>
      </c>
      <c r="C96">
        <f>VLOOKUP($A96,'Plan de acci�n consolidado 2025'!$C$3:$X$482,C$1,0)</f>
        <v>0</v>
      </c>
      <c r="D96" t="str">
        <f>VLOOKUP($A96,'Plan de acci�n consolidado 2025'!$C$3:$X$482,D$1,0)</f>
        <v>Actividad propia</v>
      </c>
      <c r="E96" t="str">
        <f>VLOOKUP($A96,'Plan de acci�n consolidado 2025'!$C$3:$X$482,E$1,0)</f>
        <v>2023.1.3</v>
      </c>
      <c r="F96" t="str">
        <f>VLOOKUP($A96,'Plan de acci�n consolidado 2025'!$C$3:$X$482,F$1,0)</f>
        <v>N/A</v>
      </c>
      <c r="G96" t="str">
        <f>VLOOKUP($A96,'Plan de acci�n consolidado 2025'!$C$3:$X$482,G$1,0)</f>
        <v>N/A</v>
      </c>
      <c r="H96" t="str">
        <f>VLOOKUP($A96,'Plan de acci�n consolidado 2025'!$C$3:$X$482,H$1,0)</f>
        <v>N/A</v>
      </c>
      <c r="I96" t="str">
        <f>VLOOKUP($A96,'Plan de acci�n consolidado 2025'!$C$3:$X$482,I$1,0)</f>
        <v>N/A</v>
      </c>
      <c r="J96" t="str">
        <f>VLOOKUP($A96,'Plan de acci�n consolidado 2025'!$C$3:$X$482,J$1,0)</f>
        <v>N/A</v>
      </c>
      <c r="K96" t="str">
        <f>VLOOKUP($A96,'Plan de acci�n consolidado 2025'!$C$3:$X$482,K$1,0)</f>
        <v>N/A</v>
      </c>
      <c r="L96" t="str">
        <f>VLOOKUP($A96,'Plan de acci�n consolidado 2025'!$C$3:$X$482,L$1,0)</f>
        <v>N/A</v>
      </c>
      <c r="M96" t="str">
        <f>VLOOKUP($A96,'Plan de acci�n consolidado 2025'!$C$3:$X$482,M$1,0)</f>
        <v>N/A</v>
      </c>
      <c r="N96" t="str">
        <f>VLOOKUP($A96,'Plan de acci�n consolidado 2025'!$C$3:$X$482,N$1,0)</f>
        <v>N/A</v>
      </c>
      <c r="O96" t="str">
        <f>VLOOKUP($A96,'Plan de acci�n consolidado 2025'!$C$3:$X$482,O$1,0)</f>
        <v>Elaborar matriz de fases y etapas para el seguimiento de ejecución del programa</v>
      </c>
      <c r="P96">
        <f>VLOOKUP($A96,'Plan de acci�n consolidado 2025'!$C$3:$X$482,P$1,0)</f>
        <v>10</v>
      </c>
      <c r="Q96">
        <f>VLOOKUP($A96,'Plan de acci�n consolidado 2025'!$C$3:$X$482,Q$1,0)</f>
        <v>1</v>
      </c>
      <c r="R96" t="str">
        <f>VLOOKUP($A96,'Plan de acci�n consolidado 2025'!$C$3:$X$482,R$1,0)</f>
        <v>Númerica</v>
      </c>
      <c r="S96" t="str">
        <f>VLOOKUP($A96,'Plan de acci�n consolidado 2025'!$C$3:$X$482,S$1,0)</f>
        <v># de matrices realizadas / 1 matrices programadas</v>
      </c>
      <c r="T96" s="161">
        <f>VLOOKUP($A96,'Plan de acci�n consolidado 2025'!$C$3:$X$482,T$1,0)</f>
        <v>45691</v>
      </c>
      <c r="U96" s="161">
        <f>VLOOKUP($A96,'Plan de acci�n consolidado 2025'!$C$3:$X$482,U$1,0)</f>
        <v>45716</v>
      </c>
      <c r="V96" t="str">
        <f>VLOOKUP($A96,'Plan de acci�n consolidado 2025'!$C$3:$X$482,V$1,0)</f>
        <v>2023-GRUPO DE TRABAJO DE CENTRO DE INFORMACIÓN TECNOLÓGICA Y APOYO A LA GESTIÓN DE PROPIEDAD LA INDUSTRIAL</v>
      </c>
      <c r="W96">
        <f>VLOOKUP($A96,'Plan de acci�n consolidado 2025'!$C$3:$BB$482,W$1,0)</f>
        <v>3</v>
      </c>
      <c r="X96">
        <f>VLOOKUP($A96,'Plan de acci�n consolidado 2025'!$C$3:$BB$482,X$1,0)</f>
        <v>100</v>
      </c>
      <c r="Y96" t="str">
        <f>VLOOKUP($A96,'Plan de acci�n consolidado 2025'!$C$3:$BB$482,Y$1,0)</f>
        <v>Se elaboró matriz de fases y etapas para el seguimiento de ejecución del programa PI MiPYMES para 2025.</v>
      </c>
      <c r="Z96" s="161">
        <f>VLOOKUP($A96,'Plan de acci�n consolidado 2025'!$C$3:$BB$482,Z$1,0)</f>
        <v>45716</v>
      </c>
      <c r="AA96">
        <f>VLOOKUP($A96,'Plan de acci�n consolidado 2025'!$C$3:$BB$482,AA$1,0)</f>
        <v>100</v>
      </c>
      <c r="AB96" t="str">
        <f>VLOOKUP($A96,'Plan de acci�n consolidado 2025'!$C$3:$BB$482,AB$1,0)</f>
        <v>Se valida la evidencia. Respecto del seguimiento es importante remitir la matriz diligenciada por mes con el fin de validar los seguimientos realizados en la actividad de ejecutar el programa de MIPIMES.</v>
      </c>
      <c r="AC96" s="161">
        <f>VLOOKUP($A96,'Plan de acci�n consolidado 2025'!$C$3:$BB$482,AC$1,0)</f>
        <v>45716</v>
      </c>
      <c r="AD96">
        <f>VLOOKUP($A96,'Plan de acci�n consolidado 2025'!$C$3:$BB$482,AD$1,0)</f>
        <v>100</v>
      </c>
      <c r="AE96">
        <f>VLOOKUP($A96,'Plan de acci�n consolidado 2025'!$C$3:$BB$482,AE$1,0)</f>
        <v>3</v>
      </c>
    </row>
    <row r="97" spans="1:31" x14ac:dyDescent="0.25">
      <c r="A97" s="30" t="s">
        <v>693</v>
      </c>
      <c r="B97" t="str">
        <f>VLOOKUP($A97,'Plan de acci�n consolidado 2025'!$C$3:$X$482,B$1,0)</f>
        <v>2023-GRUPO DE TRABAJO DE CENTRO DE INFORMACIÓN TECNOLÓGICA Y APOYO A LA GESTIÓN DE PROPIEDAD LA INDUSTRIAL</v>
      </c>
      <c r="C97">
        <f>VLOOKUP($A97,'Plan de acci�n consolidado 2025'!$C$3:$X$482,C$1,0)</f>
        <v>0</v>
      </c>
      <c r="D97" t="str">
        <f>VLOOKUP($A97,'Plan de acci�n consolidado 2025'!$C$3:$X$482,D$1,0)</f>
        <v>Actividad propia</v>
      </c>
      <c r="E97" t="str">
        <f>VLOOKUP($A97,'Plan de acci�n consolidado 2025'!$C$3:$X$482,E$1,0)</f>
        <v>2023.1.4</v>
      </c>
      <c r="F97" t="str">
        <f>VLOOKUP($A97,'Plan de acci�n consolidado 2025'!$C$3:$X$482,F$1,0)</f>
        <v>N/A</v>
      </c>
      <c r="G97" t="str">
        <f>VLOOKUP($A97,'Plan de acci�n consolidado 2025'!$C$3:$X$482,G$1,0)</f>
        <v>N/A</v>
      </c>
      <c r="H97" t="str">
        <f>VLOOKUP($A97,'Plan de acci�n consolidado 2025'!$C$3:$X$482,H$1,0)</f>
        <v>N/A</v>
      </c>
      <c r="I97" t="str">
        <f>VLOOKUP($A97,'Plan de acci�n consolidado 2025'!$C$3:$X$482,I$1,0)</f>
        <v>N/A</v>
      </c>
      <c r="J97" t="str">
        <f>VLOOKUP($A97,'Plan de acci�n consolidado 2025'!$C$3:$X$482,J$1,0)</f>
        <v>N/A</v>
      </c>
      <c r="K97" t="str">
        <f>VLOOKUP($A97,'Plan de acci�n consolidado 2025'!$C$3:$X$482,K$1,0)</f>
        <v>N/A</v>
      </c>
      <c r="L97" t="str">
        <f>VLOOKUP($A97,'Plan de acci�n consolidado 2025'!$C$3:$X$482,L$1,0)</f>
        <v>N/A</v>
      </c>
      <c r="M97" t="str">
        <f>VLOOKUP($A97,'Plan de acci�n consolidado 2025'!$C$3:$X$482,M$1,0)</f>
        <v>N/A</v>
      </c>
      <c r="N97" t="str">
        <f>VLOOKUP($A97,'Plan de acci�n consolidado 2025'!$C$3:$X$482,N$1,0)</f>
        <v>N/A</v>
      </c>
      <c r="O97" t="str">
        <f>VLOOKUP($A97,'Plan de acci�n consolidado 2025'!$C$3:$X$482,O$1,0)</f>
        <v>Ejecutar el programa Propiedad Industrial para MIPYMES. (Matriz de seguimiento e Informe final del programa)</v>
      </c>
      <c r="P97">
        <f>VLOOKUP($A97,'Plan de acci�n consolidado 2025'!$C$3:$X$482,P$1,0)</f>
        <v>20</v>
      </c>
      <c r="Q97">
        <f>VLOOKUP($A97,'Plan de acci�n consolidado 2025'!$C$3:$X$482,Q$1,0)</f>
        <v>100</v>
      </c>
      <c r="R97" t="str">
        <f>VLOOKUP($A97,'Plan de acci�n consolidado 2025'!$C$3:$X$482,R$1,0)</f>
        <v>Porcentual</v>
      </c>
      <c r="S97" t="str">
        <f>VLOOKUP($A97,'Plan de acci�n consolidado 2025'!$C$3:$X$482,S$1,0)</f>
        <v>% de seguimientos realizados / 100% de seguimientos programados</v>
      </c>
      <c r="T97" s="161">
        <f>VLOOKUP($A97,'Plan de acci�n consolidado 2025'!$C$3:$X$482,T$1,0)</f>
        <v>45719</v>
      </c>
      <c r="U97" s="161">
        <f>VLOOKUP($A97,'Plan de acci�n consolidado 2025'!$C$3:$X$482,U$1,0)</f>
        <v>45989</v>
      </c>
      <c r="V97" t="str">
        <f>VLOOKUP($A97,'Plan de acci�n consolidado 2025'!$C$3:$X$482,V$1,0)</f>
        <v>2023-GRUPO DE TRABAJO DE CENTRO DE INFORMACIÓN TECNOLÓGICA Y APOYO A LA GESTIÓN DE PROPIEDAD LA INDUSTRIAL</v>
      </c>
      <c r="W97">
        <f>VLOOKUP($A97,'Plan de acci�n consolidado 2025'!$C$3:$BB$482,W$1,0)</f>
        <v>6</v>
      </c>
      <c r="X97">
        <f>VLOOKUP($A97,'Plan de acci�n consolidado 2025'!$C$3:$BB$482,X$1,0)</f>
        <v>100</v>
      </c>
      <c r="Y97" t="str">
        <f>VLOOKUP($A97,'Plan de acci�n consolidado 2025'!$C$3:$BB$482,Y$1,0)</f>
        <v>Se presenta el informe final del programa “Propiedad Industrial para las MiPymes” vigencia 2025, enfocado en sensibilizar, diagnosticar y acompañar a empresas en el uso estratégico de la Propiedad Industrial (PI), en línea con la Política Nacional de Propiedad Intelectual (CONPES 4062). El programa se desarrolló entre agosto y noviembre con MiPymes apoyadas por ProColombia en procesos de exportación, ubicadas en Bogotá, Cali, Cartagena, Cúcuta y Funza. Se sensibilizaron 191 participantes, se realizaron 19 diagnósticos y se llevaron a cabo 7 sesiones sincrónicas en cuatro temáticas: Monetización y comercialización (23 MiPymes), Protección internacional de marcas (11), Comercialización de conocimiento y tecnología (12) y Patentes como fuente de información tecnológica (13), sensibilizando en total a 16 MiPymes adicionales.</v>
      </c>
      <c r="Z97" s="161">
        <f>VLOOKUP($A97,'Plan de acci�n consolidado 2025'!$C$3:$BB$482,Z$1,0)</f>
        <v>45989</v>
      </c>
      <c r="AA97">
        <f>VLOOKUP($A97,'Plan de acci�n consolidado 2025'!$C$3:$BB$482,AA$1,0)</f>
        <v>100</v>
      </c>
      <c r="AB97" t="str">
        <f>VLOOKUP($A97,'Plan de acci�n consolidado 2025'!$C$3:$BB$482,AB$1,0)</f>
        <v>Los tres documentos evidencian ejecución integral del programa. La matriz rastrea 37 empresas inscritas desde sensibilización hasta orientación especializada. El informe detalla metodología con resultados: 191 participantes en sensibilización, 19 diagnósticos ejecutados (con reportes individuales adjuntos), 7 jornadas temáticas distribuidas según participación (23, 11, 12, 13 MiPymes) y 16 orientaciones especializadas que generaron 3 radicaciones documentadas con números de expediente.</v>
      </c>
      <c r="AC97" s="161">
        <f>VLOOKUP($A97,'Plan de acci�n consolidado 2025'!$C$3:$BB$482,AC$1,0)</f>
        <v>45989</v>
      </c>
      <c r="AD97">
        <f>VLOOKUP($A97,'Plan de acci�n consolidado 2025'!$C$3:$BB$482,AD$1,0)</f>
        <v>100</v>
      </c>
      <c r="AE97">
        <f>VLOOKUP($A97,'Plan de acci�n consolidado 2025'!$C$3:$BB$482,AE$1,0)</f>
        <v>6</v>
      </c>
    </row>
    <row r="98" spans="1:31" x14ac:dyDescent="0.25">
      <c r="A98" s="30" t="s">
        <v>694</v>
      </c>
      <c r="B98" t="str">
        <f>VLOOKUP($A98,'Plan de acci�n consolidado 2025'!$C$3:$X$482,B$1,0)</f>
        <v>2023-GRUPO DE TRABAJO DE CENTRO DE INFORMACIÓN TECNOLÓGICA Y APOYO A LA GESTIÓN DE PROPIEDAD LA INDUSTRIAL</v>
      </c>
      <c r="C98">
        <f>VLOOKUP($A98,'Plan de acci�n consolidado 2025'!$C$3:$X$482,C$1,0)</f>
        <v>0</v>
      </c>
      <c r="D98" t="str">
        <f>VLOOKUP($A98,'Plan de acci�n consolidado 2025'!$C$3:$X$482,D$1,0)</f>
        <v>Producto</v>
      </c>
      <c r="E98" t="str">
        <f>VLOOKUP($A98,'Plan de acci�n consolidado 2025'!$C$3:$X$482,E$1,0)</f>
        <v>2023.2</v>
      </c>
      <c r="F98" t="str">
        <f>VLOOKUP($A98,'Plan de acci�n consolidado 2025'!$C$3:$X$482,F$1,0)</f>
        <v>Operativo</v>
      </c>
      <c r="G98" t="str">
        <f>VLOOKUP($A98,'Plan de acci�n consolidado 2025'!$C$3:$X$482,G$1,0)</f>
        <v xml:space="preserve">Generar sinergias con agentes nacionales e internacionales que permitan potenciar las capacidades de la SIC.
</v>
      </c>
      <c r="H98" t="str">
        <f>VLOOKUP($A98,'Plan de acci�n consolidado 2025'!$C$3:$X$482,H$1,0)</f>
        <v xml:space="preserve">Cumplimiento de productos del PAI asociados a Generar sinergias con agentes nacionales e internacionales que permitan potenciar las capacidades de la SIC.
</v>
      </c>
      <c r="I98" t="str">
        <f>VLOOKUP($A98,'Plan de acci�n consolidado 2025'!$C$3:$X$482,I$1,0)</f>
        <v>1-Generación de oportunidades de cooperación y fortalecimiento de existentes con grupos de interés y de valor.-5-Direccionamiento de la oferta institucional con productos y/o servicios con enfoque preventivo, diferencial y territorial.</v>
      </c>
      <c r="J98" t="str">
        <f>VLOOKUP($A98,'Plan de acci�n consolidado 2025'!$C$3:$X$482,J$1,0)</f>
        <v xml:space="preserve">PND - 4-04-1-c- Transformación productiva, internacionalización y acción climática - Políticas de competencia, consumidor e infraestructura de la calidad modernas </v>
      </c>
      <c r="K98" t="str">
        <f>VLOOKUP($A98,'Plan de acci�n consolidado 2025'!$C$3:$X$482,K$1,0)</f>
        <v>No</v>
      </c>
      <c r="L98" t="str">
        <f>VLOOKUP($A98,'Plan de acci�n consolidado 2025'!$C$3:$X$482,L$1,0)</f>
        <v>N/A</v>
      </c>
      <c r="M98" t="str">
        <f>VLOOKUP($A98,'Plan de acci�n consolidado 2025'!$C$3:$X$482,M$1,0)</f>
        <v>Política Participación Ciudadana en la Gestión Pública _DIMENSIÓN Gestión con Valores para Resultados</v>
      </c>
      <c r="N98" t="str">
        <f>VLOOKUP($A98,'Plan de acci�n consolidado 2025'!$C$3:$X$482,N$1,0)</f>
        <v>PEI_16;
PES_20230194;
PND_ 2_Fomentar estrategiasDe sensibilizaciónPara el reconocimiento, aprovechamiento y uso responsableDe losDerechosDePI;
PND_4_ReinvertirParteDe las tasas recaudadasPorPropiedad industrial en el funcionamiento yPromociónDe la innovación</v>
      </c>
      <c r="O98" t="str">
        <f>VLOOKUP($A98,'Plan de acci�n consolidado 2025'!$C$3:$X$482,O$1,0)</f>
        <v>Mesas de integración para la conexión de actores del ecosistema de innovación involucrados en temas de Propiedad Industrial y transferencia tecnológica, realizadas  (Actas de reunión firmadas)</v>
      </c>
      <c r="P98">
        <f>VLOOKUP($A98,'Plan de acci�n consolidado 2025'!$C$3:$X$482,P$1,0)</f>
        <v>10</v>
      </c>
      <c r="Q98">
        <f>VLOOKUP($A98,'Plan de acci�n consolidado 2025'!$C$3:$X$482,Q$1,0)</f>
        <v>2</v>
      </c>
      <c r="R98" t="str">
        <f>VLOOKUP($A98,'Plan de acci�n consolidado 2025'!$C$3:$X$482,R$1,0)</f>
        <v>Númerica</v>
      </c>
      <c r="S98" t="str">
        <f>VLOOKUP($A98,'Plan de acci�n consolidado 2025'!$C$3:$X$482,S$1,0)</f>
        <v># de mesas de integración realizadas / 2 mesas de integración por realizar</v>
      </c>
      <c r="T98" s="161">
        <f>VLOOKUP($A98,'Plan de acci�n consolidado 2025'!$C$3:$X$482,T$1,0)</f>
        <v>45670</v>
      </c>
      <c r="U98" s="161">
        <f>VLOOKUP($A98,'Plan de acci�n consolidado 2025'!$C$3:$X$482,U$1,0)</f>
        <v>45989</v>
      </c>
      <c r="V98" t="str">
        <f>VLOOKUP($A98,'Plan de acci�n consolidado 2025'!$C$3:$X$482,V$1,0)</f>
        <v>2023-GRUPO DE TRABAJO DE CENTRO DE INFORMACIÓN TECNOLÓGICA Y APOYO A LA GESTIÓN DE PROPIEDAD LA INDUSTRIAL</v>
      </c>
      <c r="W98">
        <f>VLOOKUP($A98,'Plan de acci�n consolidado 2025'!$C$3:$BB$482,W$1,0)</f>
        <v>10</v>
      </c>
      <c r="X98">
        <f>VLOOKUP($A98,'Plan de acci�n consolidado 2025'!$C$3:$BB$482,X$1,0)</f>
        <v>100</v>
      </c>
      <c r="Y98" t="str">
        <f>VLOOKUP($A98,'Plan de acci�n consolidado 2025'!$C$3:$BB$482,Y$1,0)</f>
        <v>La segunda Mesa de Integración se realizó el 26 de noviembre de 2025, con la RED JOINN. Se adjunta el Acta de la reunión firmada.</v>
      </c>
      <c r="Z98" s="161">
        <f>VLOOKUP($A98,'Plan de acci�n consolidado 2025'!$C$3:$BB$482,Z$1,0)</f>
        <v>45987</v>
      </c>
      <c r="AA98">
        <f>VLOOKUP($A98,'Plan de acci�n consolidado 2025'!$C$3:$BB$482,AA$1,0)</f>
        <v>100</v>
      </c>
      <c r="AB98" t="str">
        <f>VLOOKUP($A98,'Plan de acci�n consolidado 2025'!$C$3:$BB$482,AB$1,0)</f>
        <v>El producto "Mesas de integración para la conexión de actores del ecosistema de innovación..." se valida con el Acta Administrativa de la Mesa de Integración II. El documento soporta la realización de la segunda mesa de integración con la Red JOINN de manera virtual el 26 de noviembre de 2025, tal como se describe en la actividad. Esto confirma la ejecución del producto, cuyo entregable es el acta de reunión firmada.</v>
      </c>
      <c r="AC98" s="161">
        <f>VLOOKUP($A98,'Plan de acci�n consolidado 2025'!$C$3:$BB$482,AC$1,0)</f>
        <v>45989</v>
      </c>
      <c r="AD98">
        <f>VLOOKUP($A98,'Plan de acci�n consolidado 2025'!$C$3:$BB$482,AD$1,0)</f>
        <v>100</v>
      </c>
      <c r="AE98">
        <f>VLOOKUP($A98,'Plan de acci�n consolidado 2025'!$C$3:$BB$482,AE$1,0)</f>
        <v>10</v>
      </c>
    </row>
    <row r="99" spans="1:31" x14ac:dyDescent="0.25">
      <c r="A99" s="30" t="s">
        <v>697</v>
      </c>
      <c r="B99" t="str">
        <f>VLOOKUP($A99,'Plan de acci�n consolidado 2025'!$C$3:$X$482,B$1,0)</f>
        <v>2023-GRUPO DE TRABAJO DE CENTRO DE INFORMACIÓN TECNOLÓGICA Y APOYO A LA GESTIÓN DE PROPIEDAD LA INDUSTRIAL</v>
      </c>
      <c r="C99">
        <f>VLOOKUP($A99,'Plan de acci�n consolidado 2025'!$C$3:$X$482,C$1,0)</f>
        <v>0</v>
      </c>
      <c r="D99" t="str">
        <f>VLOOKUP($A99,'Plan de acci�n consolidado 2025'!$C$3:$X$482,D$1,0)</f>
        <v>Actividad propia</v>
      </c>
      <c r="E99" t="str">
        <f>VLOOKUP($A99,'Plan de acci�n consolidado 2025'!$C$3:$X$482,E$1,0)</f>
        <v>2023.2.1</v>
      </c>
      <c r="F99" t="str">
        <f>VLOOKUP($A99,'Plan de acci�n consolidado 2025'!$C$3:$X$482,F$1,0)</f>
        <v>N/A</v>
      </c>
      <c r="G99" t="str">
        <f>VLOOKUP($A99,'Plan de acci�n consolidado 2025'!$C$3:$X$482,G$1,0)</f>
        <v>N/A</v>
      </c>
      <c r="H99" t="str">
        <f>VLOOKUP($A99,'Plan de acci�n consolidado 2025'!$C$3:$X$482,H$1,0)</f>
        <v>N/A</v>
      </c>
      <c r="I99" t="str">
        <f>VLOOKUP($A99,'Plan de acci�n consolidado 2025'!$C$3:$X$482,I$1,0)</f>
        <v>N/A</v>
      </c>
      <c r="J99" t="str">
        <f>VLOOKUP($A99,'Plan de acci�n consolidado 2025'!$C$3:$X$482,J$1,0)</f>
        <v>N/A</v>
      </c>
      <c r="K99" t="str">
        <f>VLOOKUP($A99,'Plan de acci�n consolidado 2025'!$C$3:$X$482,K$1,0)</f>
        <v>N/A</v>
      </c>
      <c r="L99" t="str">
        <f>VLOOKUP($A99,'Plan de acci�n consolidado 2025'!$C$3:$X$482,L$1,0)</f>
        <v>N/A</v>
      </c>
      <c r="M99" t="str">
        <f>VLOOKUP($A99,'Plan de acci�n consolidado 2025'!$C$3:$X$482,M$1,0)</f>
        <v>N/A</v>
      </c>
      <c r="N99" t="str">
        <f>VLOOKUP($A99,'Plan de acci�n consolidado 2025'!$C$3:$X$482,N$1,0)</f>
        <v>N/A</v>
      </c>
      <c r="O99" t="str">
        <f>VLOOKUP($A99,'Plan de acci�n consolidado 2025'!$C$3:$X$482,O$1,0)</f>
        <v>Elaborar la propuesta de estructura para la realización de las mesas de integración para la conexión de actores del ecosistema de innovación involucrados en temas de Propiedad Industrial y transferencia tecnológica. (Documento con la propuesta elaborado)</v>
      </c>
      <c r="P99">
        <f>VLOOKUP($A99,'Plan de acci�n consolidado 2025'!$C$3:$X$482,P$1,0)</f>
        <v>60</v>
      </c>
      <c r="Q99">
        <f>VLOOKUP($A99,'Plan de acci�n consolidado 2025'!$C$3:$X$482,Q$1,0)</f>
        <v>1</v>
      </c>
      <c r="R99" t="str">
        <f>VLOOKUP($A99,'Plan de acci�n consolidado 2025'!$C$3:$X$482,R$1,0)</f>
        <v>Númerica</v>
      </c>
      <c r="S99" t="str">
        <f>VLOOKUP($A99,'Plan de acci�n consolidado 2025'!$C$3:$X$482,S$1,0)</f>
        <v># de propuestas realizadas / 1 propuesta por realizar</v>
      </c>
      <c r="T99" s="161">
        <f>VLOOKUP($A99,'Plan de acci�n consolidado 2025'!$C$3:$X$482,T$1,0)</f>
        <v>45670</v>
      </c>
      <c r="U99" s="161">
        <f>VLOOKUP($A99,'Plan de acci�n consolidado 2025'!$C$3:$X$482,U$1,0)</f>
        <v>45747</v>
      </c>
      <c r="V99" t="str">
        <f>VLOOKUP($A99,'Plan de acci�n consolidado 2025'!$C$3:$X$482,V$1,0)</f>
        <v>2023-GRUPO DE TRABAJO DE CENTRO DE INFORMACIÓN TECNOLÓGICA Y APOYO A LA GESTIÓN DE PROPIEDAD LA INDUSTRIAL</v>
      </c>
      <c r="W99">
        <f>VLOOKUP($A99,'Plan de acci�n consolidado 2025'!$C$3:$BB$482,W$1,0)</f>
        <v>6</v>
      </c>
      <c r="X99">
        <f>VLOOKUP($A99,'Plan de acci�n consolidado 2025'!$C$3:$BB$482,X$1,0)</f>
        <v>100</v>
      </c>
      <c r="Y99" t="str">
        <f>VLOOKUP($A99,'Plan de acci�n consolidado 2025'!$C$3:$BB$482,Y$1,0)</f>
        <v>Se realizó la "Propuesta para la realización de las Mesas de integración para la conexión de actores del ecosistema de innovación involucrados en temas de Propiedad Industrial y transferencia tecnológica" el 27 de marzo, y se envió por correo electrónico a la Delegada el 28 de marzo.</v>
      </c>
      <c r="Z99" s="161">
        <f>VLOOKUP($A99,'Plan de acci�n consolidado 2025'!$C$3:$BB$482,Z$1,0)</f>
        <v>45744</v>
      </c>
      <c r="AA99">
        <f>VLOOKUP($A99,'Plan de acci�n consolidado 2025'!$C$3:$BB$482,AA$1,0)</f>
        <v>100</v>
      </c>
      <c r="AB99" t="str">
        <f>VLOOKUP($A99,'Plan de acci�n consolidado 2025'!$C$3:$BB$482,AB$1,0)</f>
        <v>Se valida el cumplimiento y entregable de la actividad.</v>
      </c>
      <c r="AC99" s="161">
        <f>VLOOKUP($A99,'Plan de acci�n consolidado 2025'!$C$3:$BB$482,AC$1,0)</f>
        <v>45744</v>
      </c>
      <c r="AD99">
        <f>VLOOKUP($A99,'Plan de acci�n consolidado 2025'!$C$3:$BB$482,AD$1,0)</f>
        <v>100</v>
      </c>
      <c r="AE99">
        <f>VLOOKUP($A99,'Plan de acci�n consolidado 2025'!$C$3:$BB$482,AE$1,0)</f>
        <v>6</v>
      </c>
    </row>
    <row r="100" spans="1:31" x14ac:dyDescent="0.25">
      <c r="A100" s="30" t="s">
        <v>699</v>
      </c>
      <c r="B100" t="str">
        <f>VLOOKUP($A100,'Plan de acci�n consolidado 2025'!$C$3:$X$482,B$1,0)</f>
        <v>2023-GRUPO DE TRABAJO DE CENTRO DE INFORMACIÓN TECNOLÓGICA Y APOYO A LA GESTIÓN DE PROPIEDAD LA INDUSTRIAL</v>
      </c>
      <c r="C100">
        <f>VLOOKUP($A100,'Plan de acci�n consolidado 2025'!$C$3:$X$482,C$1,0)</f>
        <v>0</v>
      </c>
      <c r="D100" t="str">
        <f>VLOOKUP($A100,'Plan de acci�n consolidado 2025'!$C$3:$X$482,D$1,0)</f>
        <v>Actividad propia</v>
      </c>
      <c r="E100" t="str">
        <f>VLOOKUP($A100,'Plan de acci�n consolidado 2025'!$C$3:$X$482,E$1,0)</f>
        <v>2023.2.2</v>
      </c>
      <c r="F100" t="str">
        <f>VLOOKUP($A100,'Plan de acci�n consolidado 2025'!$C$3:$X$482,F$1,0)</f>
        <v>N/A</v>
      </c>
      <c r="G100" t="str">
        <f>VLOOKUP($A100,'Plan de acci�n consolidado 2025'!$C$3:$X$482,G$1,0)</f>
        <v>N/A</v>
      </c>
      <c r="H100" t="str">
        <f>VLOOKUP($A100,'Plan de acci�n consolidado 2025'!$C$3:$X$482,H$1,0)</f>
        <v>N/A</v>
      </c>
      <c r="I100" t="str">
        <f>VLOOKUP($A100,'Plan de acci�n consolidado 2025'!$C$3:$X$482,I$1,0)</f>
        <v>N/A</v>
      </c>
      <c r="J100" t="str">
        <f>VLOOKUP($A100,'Plan de acci�n consolidado 2025'!$C$3:$X$482,J$1,0)</f>
        <v>N/A</v>
      </c>
      <c r="K100" t="str">
        <f>VLOOKUP($A100,'Plan de acci�n consolidado 2025'!$C$3:$X$482,K$1,0)</f>
        <v>N/A</v>
      </c>
      <c r="L100" t="str">
        <f>VLOOKUP($A100,'Plan de acci�n consolidado 2025'!$C$3:$X$482,L$1,0)</f>
        <v>N/A</v>
      </c>
      <c r="M100" t="str">
        <f>VLOOKUP($A100,'Plan de acci�n consolidado 2025'!$C$3:$X$482,M$1,0)</f>
        <v>N/A</v>
      </c>
      <c r="N100" t="str">
        <f>VLOOKUP($A100,'Plan de acci�n consolidado 2025'!$C$3:$X$482,N$1,0)</f>
        <v>N/A</v>
      </c>
      <c r="O100" t="str">
        <f>VLOOKUP($A100,'Plan de acci�n consolidado 2025'!$C$3:$X$482,O$1,0)</f>
        <v>Realizar las mesas de integración  (Actas de reunión firmadas)</v>
      </c>
      <c r="P100">
        <f>VLOOKUP($A100,'Plan de acci�n consolidado 2025'!$C$3:$X$482,P$1,0)</f>
        <v>40</v>
      </c>
      <c r="Q100">
        <f>VLOOKUP($A100,'Plan de acci�n consolidado 2025'!$C$3:$X$482,Q$1,0)</f>
        <v>2</v>
      </c>
      <c r="R100" t="str">
        <f>VLOOKUP($A100,'Plan de acci�n consolidado 2025'!$C$3:$X$482,R$1,0)</f>
        <v>Númerica</v>
      </c>
      <c r="S100" t="str">
        <f>VLOOKUP($A100,'Plan de acci�n consolidado 2025'!$C$3:$X$482,S$1,0)</f>
        <v># de mesas de integración realizadas / 2 mesas de integración por realizar</v>
      </c>
      <c r="T100" s="161">
        <f>VLOOKUP($A100,'Plan de acci�n consolidado 2025'!$C$3:$X$482,T$1,0)</f>
        <v>45748</v>
      </c>
      <c r="U100" s="161">
        <f>VLOOKUP($A100,'Plan de acci�n consolidado 2025'!$C$3:$X$482,U$1,0)</f>
        <v>45989</v>
      </c>
      <c r="V100" t="str">
        <f>VLOOKUP($A100,'Plan de acci�n consolidado 2025'!$C$3:$X$482,V$1,0)</f>
        <v>2023-GRUPO DE TRABAJO DE CENTRO DE INFORMACIÓN TECNOLÓGICA Y APOYO A LA GESTIÓN DE PROPIEDAD LA INDUSTRIAL</v>
      </c>
      <c r="W100">
        <f>VLOOKUP($A100,'Plan de acci�n consolidado 2025'!$C$3:$BB$482,W$1,0)</f>
        <v>4</v>
      </c>
      <c r="X100">
        <f>VLOOKUP($A100,'Plan de acci�n consolidado 2025'!$C$3:$BB$482,X$1,0)</f>
        <v>100</v>
      </c>
      <c r="Y100" t="str">
        <f>VLOOKUP($A100,'Plan de acci�n consolidado 2025'!$C$3:$BB$482,Y$1,0)</f>
        <v>La segunda Mesa de integración se realizó 26 de noviembre de 2025, con la Red JOINN de manera virtual. Se adjunta Acta de la reunión firmada.</v>
      </c>
      <c r="Z100" s="161">
        <f>VLOOKUP($A100,'Plan de acci�n consolidado 2025'!$C$3:$BB$482,Z$1,0)</f>
        <v>45987</v>
      </c>
      <c r="AA100">
        <f>VLOOKUP($A100,'Plan de acci�n consolidado 2025'!$C$3:$BB$482,AA$1,0)</f>
        <v>100</v>
      </c>
      <c r="AB100" t="str">
        <f>VLOOKUP($A100,'Plan de acci�n consolidado 2025'!$C$3:$BB$482,AB$1,0)</f>
        <v>La actividad de "Realizar las mesas de integración" se valida con el Acta Administrativa de reunión firmada. El documento confirma la realización de la segunda mesa de integración de forma virtual con la Red JOINN el 26 de noviembre de 2025, lo cual formaliza el entregable de "Actas de reunión firmadas" requerido para la actividad.</v>
      </c>
      <c r="AC100" s="161">
        <f>VLOOKUP($A100,'Plan de acci�n consolidado 2025'!$C$3:$BB$482,AC$1,0)</f>
        <v>45989</v>
      </c>
      <c r="AD100">
        <f>VLOOKUP($A100,'Plan de acci�n consolidado 2025'!$C$3:$BB$482,AD$1,0)</f>
        <v>100</v>
      </c>
      <c r="AE100">
        <f>VLOOKUP($A100,'Plan de acci�n consolidado 2025'!$C$3:$BB$482,AE$1,0)</f>
        <v>4</v>
      </c>
    </row>
    <row r="101" spans="1:31" x14ac:dyDescent="0.25">
      <c r="A101" s="30" t="s">
        <v>700</v>
      </c>
      <c r="B101" t="str">
        <f>VLOOKUP($A101,'Plan de acci�n consolidado 2025'!$C$3:$X$482,B$1,0)</f>
        <v>2023-GRUPO DE TRABAJO DE CENTRO DE INFORMACIÓN TECNOLÓGICA Y APOYO A LA GESTIÓN DE PROPIEDAD LA INDUSTRIAL</v>
      </c>
      <c r="C101">
        <f>VLOOKUP($A101,'Plan de acci�n consolidado 2025'!$C$3:$X$482,C$1,0)</f>
        <v>0</v>
      </c>
      <c r="D101" t="str">
        <f>VLOOKUP($A101,'Plan de acci�n consolidado 2025'!$C$3:$X$482,D$1,0)</f>
        <v>Producto</v>
      </c>
      <c r="E101" t="str">
        <f>VLOOKUP($A101,'Plan de acci�n consolidado 2025'!$C$3:$X$482,E$1,0)</f>
        <v>2023.3</v>
      </c>
      <c r="F101" t="str">
        <f>VLOOKUP($A101,'Plan de acci�n consolidado 2025'!$C$3:$X$482,F$1,0)</f>
        <v>Operativo</v>
      </c>
      <c r="G101" t="str">
        <f>VLOOKUP($A101,'Plan de acci�n consolidado 2025'!$C$3:$X$482,G$1,0)</f>
        <v xml:space="preserve">Promover el enfoque preventivo, diferencial y territorial en el que hacer misional de la entidad 
</v>
      </c>
      <c r="H101" t="str">
        <f>VLOOKUP($A101,'Plan de acci�n consolidado 2025'!$C$3:$X$482,H$1,0)</f>
        <v xml:space="preserve">Cumplimiento de productos del PAI asociados a Promover el enfoque preventivo, diferencial y territorial en el que hacer misional de la entidad 
</v>
      </c>
      <c r="I101" t="str">
        <f>VLOOKUP($A101,'Plan de acci�n consolidado 2025'!$C$3:$X$482,I$1,0)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01" t="str">
        <f>VLOOKUP($A101,'Plan de acci�n consolidado 2025'!$C$3:$X$482,J$1,0)</f>
        <v xml:space="preserve">PND - 2-03-9-b- Seguridad humana y justicia social - Aprovechamiento de la propiedad intelectual </v>
      </c>
      <c r="K101" t="str">
        <f>VLOOKUP($A101,'Plan de acci�n consolidado 2025'!$C$3:$X$482,K$1,0)</f>
        <v>No</v>
      </c>
      <c r="L101" t="str">
        <f>VLOOKUP($A101,'Plan de acci�n consolidado 2025'!$C$3:$X$482,L$1,0)</f>
        <v>C-3503-0200-0014-20309b</v>
      </c>
      <c r="M101" t="str">
        <f>VLOOKUP($A101,'Plan de acci�n consolidado 2025'!$C$3:$X$482,M$1,0)</f>
        <v>Política Servicio al Ciudadano_DIMENSIÓN Gestión con Valores para Resultados</v>
      </c>
      <c r="N101" t="str">
        <f>VLOOKUP($A101,'Plan de acci�n consolidado 2025'!$C$3:$X$482,N$1,0)</f>
        <v>PEI_15;
PES_20230102;
PND_ 2_Fomentar estrategiasDe sensibilizaciónPara el reconocimiento, aprovechamiento y uso responsableDe losDerechosDePI</v>
      </c>
      <c r="O101" t="str">
        <f>VLOOKUP($A101,'Plan de acci�n consolidado 2025'!$C$3:$X$482,O$1,0)</f>
        <v>Programas de fomento para el uso estratégico de la propiedad industrial en la Economía Popular, ejecutados.  (Matriz de seguimiento e informe final de ejecución de los programas)</v>
      </c>
      <c r="P101">
        <f>VLOOKUP($A101,'Plan de acci�n consolidado 2025'!$C$3:$X$482,P$1,0)</f>
        <v>30</v>
      </c>
      <c r="Q101">
        <f>VLOOKUP($A101,'Plan de acci�n consolidado 2025'!$C$3:$X$482,Q$1,0)</f>
        <v>100</v>
      </c>
      <c r="R101" t="str">
        <f>VLOOKUP($A101,'Plan de acci�n consolidado 2025'!$C$3:$X$482,R$1,0)</f>
        <v>Porcentual</v>
      </c>
      <c r="S101" t="str">
        <f>VLOOKUP($A101,'Plan de acci�n consolidado 2025'!$C$3:$X$482,S$1,0)</f>
        <v>% de seguimientos realizados / 100% de seguimientos programados</v>
      </c>
      <c r="T101" s="161">
        <f>VLOOKUP($A101,'Plan de acci�n consolidado 2025'!$C$3:$X$482,T$1,0)</f>
        <v>45691</v>
      </c>
      <c r="U101" s="161">
        <f>VLOOKUP($A101,'Plan de acci�n consolidado 2025'!$C$3:$X$482,U$1,0)</f>
        <v>45989</v>
      </c>
      <c r="V101" t="str">
        <f>VLOOKUP($A101,'Plan de acci�n consolidado 2025'!$C$3:$X$482,V$1,0)</f>
        <v>2023-GRUPO DE TRABAJO DE CENTRO DE INFORMACIÓN TECNOLÓGICA Y APOYO A LA GESTIÓN DE PROPIEDAD LA INDUSTRIAL</v>
      </c>
      <c r="W101">
        <f>VLOOKUP($A101,'Plan de acci�n consolidado 2025'!$C$3:$BB$482,W$1,0)</f>
        <v>30</v>
      </c>
      <c r="X101">
        <f>VLOOKUP($A101,'Plan de acci�n consolidado 2025'!$C$3:$BB$482,X$1,0)</f>
        <v>100</v>
      </c>
      <c r="Y101" t="str">
        <f>VLOOKUP($A101,'Plan de acci�n consolidado 2025'!$C$3:$BB$482,Y$1,0)</f>
        <v>Los Programas de fomento para el uso estratégico de la propiedad industrial en la Economía Popular, como son el programa Pie y Marcas de Paz se ejecutaron durante el 2025. Los avances de cada programa están cargados en las actividades 2023.3.2 y 2023.3.4.
El avance se mide como seguimientos realizados/seguimientos programados: de 10 previstos, se ha reportado el décimo, lo que corresponde a un 100% de avance.</v>
      </c>
      <c r="Z101" s="161">
        <f>VLOOKUP($A101,'Plan de acci�n consolidado 2025'!$C$3:$BB$482,Z$1,0)</f>
        <v>45989</v>
      </c>
      <c r="AA101">
        <f>VLOOKUP($A101,'Plan de acci�n consolidado 2025'!$C$3:$BB$482,AA$1,0)</f>
        <v>100</v>
      </c>
      <c r="AB101" t="str">
        <f>VLOOKUP($A101,'Plan de acci�n consolidado 2025'!$C$3:$BB$482,AB$1,0)</f>
        <v>El producto "Programas de fomento para el uso estratégico de la propiedad industrial en la Economía Popular, ejecutados" se valida mediante la entrega de los soportes que documentan la ejecución completa (100% de avance) de sus dos componentes: el programa Propiedad Industrial para emprendedores (PI-e) y la estrategia Marcas de Paz. Se adjuntan los informes finales y las matrices de seguimiento a noviembre de 2025 para ambos programas, cumpliendo con los entregables requeridos.</v>
      </c>
      <c r="AC101" s="161">
        <f>VLOOKUP($A101,'Plan de acci�n consolidado 2025'!$C$3:$BB$482,AC$1,0)</f>
        <v>45989</v>
      </c>
      <c r="AD101">
        <f>VLOOKUP($A101,'Plan de acci�n consolidado 2025'!$C$3:$BB$482,AD$1,0)</f>
        <v>100</v>
      </c>
      <c r="AE101">
        <f>VLOOKUP($A101,'Plan de acci�n consolidado 2025'!$C$3:$BB$482,AE$1,0)</f>
        <v>30</v>
      </c>
    </row>
    <row r="102" spans="1:31" x14ac:dyDescent="0.25">
      <c r="A102" s="30" t="s">
        <v>701</v>
      </c>
      <c r="B102" t="str">
        <f>VLOOKUP($A102,'Plan de acci�n consolidado 2025'!$C$3:$X$482,B$1,0)</f>
        <v>2023-GRUPO DE TRABAJO DE CENTRO DE INFORMACIÓN TECNOLÓGICA Y APOYO A LA GESTIÓN DE PROPIEDAD LA INDUSTRIAL</v>
      </c>
      <c r="C102">
        <f>VLOOKUP($A102,'Plan de acci�n consolidado 2025'!$C$3:$X$482,C$1,0)</f>
        <v>0</v>
      </c>
      <c r="D102" t="str">
        <f>VLOOKUP($A102,'Plan de acci�n consolidado 2025'!$C$3:$X$482,D$1,0)</f>
        <v>Actividad propia</v>
      </c>
      <c r="E102" t="str">
        <f>VLOOKUP($A102,'Plan de acci�n consolidado 2025'!$C$3:$X$482,E$1,0)</f>
        <v>2023.3.1</v>
      </c>
      <c r="F102" t="str">
        <f>VLOOKUP($A102,'Plan de acci�n consolidado 2025'!$C$3:$X$482,F$1,0)</f>
        <v>N/A</v>
      </c>
      <c r="G102" t="str">
        <f>VLOOKUP($A102,'Plan de acci�n consolidado 2025'!$C$3:$X$482,G$1,0)</f>
        <v>N/A</v>
      </c>
      <c r="H102" t="str">
        <f>VLOOKUP($A102,'Plan de acci�n consolidado 2025'!$C$3:$X$482,H$1,0)</f>
        <v>N/A</v>
      </c>
      <c r="I102" t="str">
        <f>VLOOKUP($A102,'Plan de acci�n consolidado 2025'!$C$3:$X$482,I$1,0)</f>
        <v>N/A</v>
      </c>
      <c r="J102" t="str">
        <f>VLOOKUP($A102,'Plan de acci�n consolidado 2025'!$C$3:$X$482,J$1,0)</f>
        <v>N/A</v>
      </c>
      <c r="K102" t="str">
        <f>VLOOKUP($A102,'Plan de acci�n consolidado 2025'!$C$3:$X$482,K$1,0)</f>
        <v>N/A</v>
      </c>
      <c r="L102" t="str">
        <f>VLOOKUP($A102,'Plan de acci�n consolidado 2025'!$C$3:$X$482,L$1,0)</f>
        <v>N/A</v>
      </c>
      <c r="M102" t="str">
        <f>VLOOKUP($A102,'Plan de acci�n consolidado 2025'!$C$3:$X$482,M$1,0)</f>
        <v>N/A</v>
      </c>
      <c r="N102" t="str">
        <f>VLOOKUP($A102,'Plan de acci�n consolidado 2025'!$C$3:$X$482,N$1,0)</f>
        <v>N/A</v>
      </c>
      <c r="O102" t="str">
        <f>VLOOKUP($A102,'Plan de acci�n consolidado 2025'!$C$3:$X$482,O$1,0)</f>
        <v>Elaborar matriz programación de jornadas y seguimiento de ejecución del programa</v>
      </c>
      <c r="P102">
        <f>VLOOKUP($A102,'Plan de acci�n consolidado 2025'!$C$3:$X$482,P$1,0)</f>
        <v>60</v>
      </c>
      <c r="Q102">
        <f>VLOOKUP($A102,'Plan de acci�n consolidado 2025'!$C$3:$X$482,Q$1,0)</f>
        <v>1</v>
      </c>
      <c r="R102" t="str">
        <f>VLOOKUP($A102,'Plan de acci�n consolidado 2025'!$C$3:$X$482,R$1,0)</f>
        <v>Númerica</v>
      </c>
      <c r="S102" t="str">
        <f>VLOOKUP($A102,'Plan de acci�n consolidado 2025'!$C$3:$X$482,S$1,0)</f>
        <v># de matrices realizadas / 1 matrices programadas</v>
      </c>
      <c r="T102" s="161">
        <f>VLOOKUP($A102,'Plan de acci�n consolidado 2025'!$C$3:$X$482,T$1,0)</f>
        <v>45691</v>
      </c>
      <c r="U102" s="161">
        <f>VLOOKUP($A102,'Plan de acci�n consolidado 2025'!$C$3:$X$482,U$1,0)</f>
        <v>45716</v>
      </c>
      <c r="V102" t="str">
        <f>VLOOKUP($A102,'Plan de acci�n consolidado 2025'!$C$3:$X$482,V$1,0)</f>
        <v>2023-GRUPO DE TRABAJO DE CENTRO DE INFORMACIÓN TECNOLÓGICA Y APOYO A LA GESTIÓN DE PROPIEDAD LA INDUSTRIAL</v>
      </c>
      <c r="W102">
        <f>VLOOKUP($A102,'Plan de acci�n consolidado 2025'!$C$3:$BB$482,W$1,0)</f>
        <v>18</v>
      </c>
      <c r="X102">
        <f>VLOOKUP($A102,'Plan de acci�n consolidado 2025'!$C$3:$BB$482,X$1,0)</f>
        <v>100</v>
      </c>
      <c r="Y102" t="str">
        <f>VLOOKUP($A102,'Plan de acci�n consolidado 2025'!$C$3:$BB$482,Y$1,0)</f>
        <v>Se elaboró matriz de programación de jornadas y seguimiento de ejecución del programa Propiedad Industrial para emprendedores PI-e para 2025.</v>
      </c>
      <c r="Z102" s="161">
        <f>VLOOKUP($A102,'Plan de acci�n consolidado 2025'!$C$3:$BB$482,Z$1,0)</f>
        <v>45716</v>
      </c>
      <c r="AA102">
        <f>VLOOKUP($A102,'Plan de acci�n consolidado 2025'!$C$3:$BB$482,AA$1,0)</f>
        <v>100</v>
      </c>
      <c r="AB102" t="str">
        <f>VLOOKUP($A102,'Plan de acci�n consolidado 2025'!$C$3:$BB$482,AB$1,0)</f>
        <v>Se valida matriz correspondiente. Importante realizar el seguimiento mensual con el fin de observar el nivel de avance.</v>
      </c>
      <c r="AC102" s="161">
        <f>VLOOKUP($A102,'Plan de acci�n consolidado 2025'!$C$3:$BB$482,AC$1,0)</f>
        <v>45716</v>
      </c>
      <c r="AD102">
        <f>VLOOKUP($A102,'Plan de acci�n consolidado 2025'!$C$3:$BB$482,AD$1,0)</f>
        <v>100</v>
      </c>
      <c r="AE102">
        <f>VLOOKUP($A102,'Plan de acci�n consolidado 2025'!$C$3:$BB$482,AE$1,0)</f>
        <v>18</v>
      </c>
    </row>
    <row r="103" spans="1:31" x14ac:dyDescent="0.25">
      <c r="A103" s="30" t="s">
        <v>702</v>
      </c>
      <c r="B103" t="str">
        <f>VLOOKUP($A103,'Plan de acci�n consolidado 2025'!$C$3:$X$482,B$1,0)</f>
        <v>2023-GRUPO DE TRABAJO DE CENTRO DE INFORMACIÓN TECNOLÓGICA Y APOYO A LA GESTIÓN DE PROPIEDAD LA INDUSTRIAL</v>
      </c>
      <c r="C103">
        <f>VLOOKUP($A103,'Plan de acci�n consolidado 2025'!$C$3:$X$482,C$1,0)</f>
        <v>0</v>
      </c>
      <c r="D103" t="str">
        <f>VLOOKUP($A103,'Plan de acci�n consolidado 2025'!$C$3:$X$482,D$1,0)</f>
        <v>Actividad propia</v>
      </c>
      <c r="E103" t="str">
        <f>VLOOKUP($A103,'Plan de acci�n consolidado 2025'!$C$3:$X$482,E$1,0)</f>
        <v>2023.3.2</v>
      </c>
      <c r="F103" t="str">
        <f>VLOOKUP($A103,'Plan de acci�n consolidado 2025'!$C$3:$X$482,F$1,0)</f>
        <v>N/A</v>
      </c>
      <c r="G103" t="str">
        <f>VLOOKUP($A103,'Plan de acci�n consolidado 2025'!$C$3:$X$482,G$1,0)</f>
        <v>N/A</v>
      </c>
      <c r="H103" t="str">
        <f>VLOOKUP($A103,'Plan de acci�n consolidado 2025'!$C$3:$X$482,H$1,0)</f>
        <v>N/A</v>
      </c>
      <c r="I103" t="str">
        <f>VLOOKUP($A103,'Plan de acci�n consolidado 2025'!$C$3:$X$482,I$1,0)</f>
        <v>N/A</v>
      </c>
      <c r="J103" t="str">
        <f>VLOOKUP($A103,'Plan de acci�n consolidado 2025'!$C$3:$X$482,J$1,0)</f>
        <v>N/A</v>
      </c>
      <c r="K103" t="str">
        <f>VLOOKUP($A103,'Plan de acci�n consolidado 2025'!$C$3:$X$482,K$1,0)</f>
        <v>N/A</v>
      </c>
      <c r="L103" t="str">
        <f>VLOOKUP($A103,'Plan de acci�n consolidado 2025'!$C$3:$X$482,L$1,0)</f>
        <v>N/A</v>
      </c>
      <c r="M103" t="str">
        <f>VLOOKUP($A103,'Plan de acci�n consolidado 2025'!$C$3:$X$482,M$1,0)</f>
        <v>N/A</v>
      </c>
      <c r="N103" t="str">
        <f>VLOOKUP($A103,'Plan de acci�n consolidado 2025'!$C$3:$X$482,N$1,0)</f>
        <v>N/A</v>
      </c>
      <c r="O103" t="str">
        <f>VLOOKUP($A103,'Plan de acci�n consolidado 2025'!$C$3:$X$482,O$1,0)</f>
        <v>Ejecutar el programa Propiedad Industrial para emprendedores PI-e.   (Matriz de seguimiento e Informe final del programa)</v>
      </c>
      <c r="P103">
        <f>VLOOKUP($A103,'Plan de acci�n consolidado 2025'!$C$3:$X$482,P$1,0)</f>
        <v>10</v>
      </c>
      <c r="Q103">
        <f>VLOOKUP($A103,'Plan de acci�n consolidado 2025'!$C$3:$X$482,Q$1,0)</f>
        <v>100</v>
      </c>
      <c r="R103" t="str">
        <f>VLOOKUP($A103,'Plan de acci�n consolidado 2025'!$C$3:$X$482,R$1,0)</f>
        <v>Porcentual</v>
      </c>
      <c r="S103" t="str">
        <f>VLOOKUP($A103,'Plan de acci�n consolidado 2025'!$C$3:$X$482,S$1,0)</f>
        <v>% de seguimientos realizados / 100% de seguimientos programados</v>
      </c>
      <c r="T103" s="161">
        <f>VLOOKUP($A103,'Plan de acci�n consolidado 2025'!$C$3:$X$482,T$1,0)</f>
        <v>45691</v>
      </c>
      <c r="U103" s="161">
        <f>VLOOKUP($A103,'Plan de acci�n consolidado 2025'!$C$3:$X$482,U$1,0)</f>
        <v>45989</v>
      </c>
      <c r="V103" t="str">
        <f>VLOOKUP($A103,'Plan de acci�n consolidado 2025'!$C$3:$X$482,V$1,0)</f>
        <v>2023-GRUPO DE TRABAJO DE CENTRO DE INFORMACIÓN TECNOLÓGICA Y APOYO A LA GESTIÓN DE PROPIEDAD LA INDUSTRIAL</v>
      </c>
      <c r="W103">
        <f>VLOOKUP($A103,'Plan de acci�n consolidado 2025'!$C$3:$BB$482,W$1,0)</f>
        <v>3</v>
      </c>
      <c r="X103">
        <f>VLOOKUP($A103,'Plan de acci�n consolidado 2025'!$C$3:$BB$482,X$1,0)</f>
        <v>100</v>
      </c>
      <c r="Y103" t="str">
        <f>VLOOKUP($A103,'Plan de acci�n consolidado 2025'!$C$3:$BB$482,Y$1,0)</f>
        <v>Al 30 de noviembre de 2025 se ha iniciado la ejecución de 40 PI-e.
38 PI-e finalizados al 30 de noviembre y 2 PI-e en ejecución
Los resultados a la fecha son:
1.844 emprendedores inscritos
1.693 emprendedores en la etapa de conceptos de PI y charla informativa
1.529 diagnósticos realizados
1.487 emprendedores en las sensibilizaciones
1.452 Orientaciones realizadas
1.347 Solicitudes de PI radicadas:
      1.116 Marcas
      229 Diseños Industriales
      2 Patentes
El avance se mide como seguimientos realizados/seguimientos programados: de 10 previstos, se ha reportado el décimo, lo que corresponde al 100% de avance.</v>
      </c>
      <c r="Z103" s="161">
        <f>VLOOKUP($A103,'Plan de acci�n consolidado 2025'!$C$3:$BB$482,Z$1,0)</f>
        <v>45989</v>
      </c>
      <c r="AA103">
        <f>VLOOKUP($A103,'Plan de acci�n consolidado 2025'!$C$3:$BB$482,AA$1,0)</f>
        <v>100</v>
      </c>
      <c r="AB103" t="str">
        <f>VLOOKUP($A103,'Plan de acci�n consolidado 2025'!$C$3:$BB$482,AB$1,0)</f>
        <v>La actividad de "Ejecutar el programa Propiedad Industrial para emprendedores PI-e" se formaliza con la presentación del Informe Programa PI-E y la Matriz de Seguimiento a noviembre de 2025. Los documentos adjuntos respaldan la ejecución completa (100% de seguimientos reportados) de la estrategia.</v>
      </c>
      <c r="AC103" s="161">
        <f>VLOOKUP($A103,'Plan de acci�n consolidado 2025'!$C$3:$BB$482,AC$1,0)</f>
        <v>45989</v>
      </c>
      <c r="AD103">
        <f>VLOOKUP($A103,'Plan de acci�n consolidado 2025'!$C$3:$BB$482,AD$1,0)</f>
        <v>100</v>
      </c>
      <c r="AE103">
        <f>VLOOKUP($A103,'Plan de acci�n consolidado 2025'!$C$3:$BB$482,AE$1,0)</f>
        <v>3</v>
      </c>
    </row>
    <row r="104" spans="1:31" x14ac:dyDescent="0.25">
      <c r="A104" s="30" t="s">
        <v>703</v>
      </c>
      <c r="B104" t="str">
        <f>VLOOKUP($A104,'Plan de acci�n consolidado 2025'!$C$3:$X$482,B$1,0)</f>
        <v>2023-GRUPO DE TRABAJO DE CENTRO DE INFORMACIÓN TECNOLÓGICA Y APOYO A LA GESTIÓN DE PROPIEDAD LA INDUSTRIAL</v>
      </c>
      <c r="C104">
        <f>VLOOKUP($A104,'Plan de acci�n consolidado 2025'!$C$3:$X$482,C$1,0)</f>
        <v>0</v>
      </c>
      <c r="D104" t="str">
        <f>VLOOKUP($A104,'Plan de acci�n consolidado 2025'!$C$3:$X$482,D$1,0)</f>
        <v>Actividad propia</v>
      </c>
      <c r="E104" t="str">
        <f>VLOOKUP($A104,'Plan de acci�n consolidado 2025'!$C$3:$X$482,E$1,0)</f>
        <v>2023.3.3</v>
      </c>
      <c r="F104" t="str">
        <f>VLOOKUP($A104,'Plan de acci�n consolidado 2025'!$C$3:$X$482,F$1,0)</f>
        <v>N/A</v>
      </c>
      <c r="G104" t="str">
        <f>VLOOKUP($A104,'Plan de acci�n consolidado 2025'!$C$3:$X$482,G$1,0)</f>
        <v>N/A</v>
      </c>
      <c r="H104" t="str">
        <f>VLOOKUP($A104,'Plan de acci�n consolidado 2025'!$C$3:$X$482,H$1,0)</f>
        <v>N/A</v>
      </c>
      <c r="I104" t="str">
        <f>VLOOKUP($A104,'Plan de acci�n consolidado 2025'!$C$3:$X$482,I$1,0)</f>
        <v>N/A</v>
      </c>
      <c r="J104" t="str">
        <f>VLOOKUP($A104,'Plan de acci�n consolidado 2025'!$C$3:$X$482,J$1,0)</f>
        <v>N/A</v>
      </c>
      <c r="K104" t="str">
        <f>VLOOKUP($A104,'Plan de acci�n consolidado 2025'!$C$3:$X$482,K$1,0)</f>
        <v>N/A</v>
      </c>
      <c r="L104" t="str">
        <f>VLOOKUP($A104,'Plan de acci�n consolidado 2025'!$C$3:$X$482,L$1,0)</f>
        <v>N/A</v>
      </c>
      <c r="M104" t="str">
        <f>VLOOKUP($A104,'Plan de acci�n consolidado 2025'!$C$3:$X$482,M$1,0)</f>
        <v>N/A</v>
      </c>
      <c r="N104" t="str">
        <f>VLOOKUP($A104,'Plan de acci�n consolidado 2025'!$C$3:$X$482,N$1,0)</f>
        <v>N/A</v>
      </c>
      <c r="O104" t="str">
        <f>VLOOKUP($A104,'Plan de acci�n consolidado 2025'!$C$3:$X$482,O$1,0)</f>
        <v>Elaborar matriz de etapas para el seguimiento de ejecución de la estrategia</v>
      </c>
      <c r="P104">
        <f>VLOOKUP($A104,'Plan de acci�n consolidado 2025'!$C$3:$X$482,P$1,0)</f>
        <v>10</v>
      </c>
      <c r="Q104">
        <f>VLOOKUP($A104,'Plan de acci�n consolidado 2025'!$C$3:$X$482,Q$1,0)</f>
        <v>1</v>
      </c>
      <c r="R104" t="str">
        <f>VLOOKUP($A104,'Plan de acci�n consolidado 2025'!$C$3:$X$482,R$1,0)</f>
        <v>Númerica</v>
      </c>
      <c r="S104" t="str">
        <f>VLOOKUP($A104,'Plan de acci�n consolidado 2025'!$C$3:$X$482,S$1,0)</f>
        <v># de matrices realizadas / 1 matrices programadas</v>
      </c>
      <c r="T104" s="161">
        <f>VLOOKUP($A104,'Plan de acci�n consolidado 2025'!$C$3:$X$482,T$1,0)</f>
        <v>45691</v>
      </c>
      <c r="U104" s="161">
        <f>VLOOKUP($A104,'Plan de acci�n consolidado 2025'!$C$3:$X$482,U$1,0)</f>
        <v>45716</v>
      </c>
      <c r="V104" t="str">
        <f>VLOOKUP($A104,'Plan de acci�n consolidado 2025'!$C$3:$X$482,V$1,0)</f>
        <v>2023-GRUPO DE TRABAJO DE CENTRO DE INFORMACIÓN TECNOLÓGICA Y APOYO A LA GESTIÓN DE PROPIEDAD LA INDUSTRIAL</v>
      </c>
      <c r="W104">
        <f>VLOOKUP($A104,'Plan de acci�n consolidado 2025'!$C$3:$BB$482,W$1,0)</f>
        <v>3</v>
      </c>
      <c r="X104">
        <f>VLOOKUP($A104,'Plan de acci�n consolidado 2025'!$C$3:$BB$482,X$1,0)</f>
        <v>100</v>
      </c>
      <c r="Y104" t="str">
        <f>VLOOKUP($A104,'Plan de acci�n consolidado 2025'!$C$3:$BB$482,Y$1,0)</f>
        <v>Se elaboró matriz de etapas para el seguimiento de ejecución de la estrategia Marcas de Paz para 2025.</v>
      </c>
      <c r="Z104" s="161">
        <f>VLOOKUP($A104,'Plan de acci�n consolidado 2025'!$C$3:$BB$482,Z$1,0)</f>
        <v>45716</v>
      </c>
      <c r="AA104">
        <f>VLOOKUP($A104,'Plan de acci�n consolidado 2025'!$C$3:$BB$482,AA$1,0)</f>
        <v>100</v>
      </c>
      <c r="AB104" t="str">
        <f>VLOOKUP($A104,'Plan de acci�n consolidado 2025'!$C$3:$BB$482,AB$1,0)</f>
        <v xml:space="preserve">Se valida la evidencia. Es importante que el área realice seguimiento mensual a la matriz y que la envié a través del aplicativo. </v>
      </c>
      <c r="AC104" s="161">
        <f>VLOOKUP($A104,'Plan de acci�n consolidado 2025'!$C$3:$BB$482,AC$1,0)</f>
        <v>45716</v>
      </c>
      <c r="AD104">
        <f>VLOOKUP($A104,'Plan de acci�n consolidado 2025'!$C$3:$BB$482,AD$1,0)</f>
        <v>100</v>
      </c>
      <c r="AE104">
        <f>VLOOKUP($A104,'Plan de acci�n consolidado 2025'!$C$3:$BB$482,AE$1,0)</f>
        <v>3</v>
      </c>
    </row>
    <row r="105" spans="1:31" x14ac:dyDescent="0.25">
      <c r="A105" s="30" t="s">
        <v>704</v>
      </c>
      <c r="B105" t="str">
        <f>VLOOKUP($A105,'Plan de acci�n consolidado 2025'!$C$3:$X$482,B$1,0)</f>
        <v>2023-GRUPO DE TRABAJO DE CENTRO DE INFORMACIÓN TECNOLÓGICA Y APOYO A LA GESTIÓN DE PROPIEDAD LA INDUSTRIAL</v>
      </c>
      <c r="C105">
        <f>VLOOKUP($A105,'Plan de acci�n consolidado 2025'!$C$3:$X$482,C$1,0)</f>
        <v>0</v>
      </c>
      <c r="D105" t="str">
        <f>VLOOKUP($A105,'Plan de acci�n consolidado 2025'!$C$3:$X$482,D$1,0)</f>
        <v>Actividad propia</v>
      </c>
      <c r="E105" t="str">
        <f>VLOOKUP($A105,'Plan de acci�n consolidado 2025'!$C$3:$X$482,E$1,0)</f>
        <v>2023.3.4</v>
      </c>
      <c r="F105" t="str">
        <f>VLOOKUP($A105,'Plan de acci�n consolidado 2025'!$C$3:$X$482,F$1,0)</f>
        <v>N/A</v>
      </c>
      <c r="G105" t="str">
        <f>VLOOKUP($A105,'Plan de acci�n consolidado 2025'!$C$3:$X$482,G$1,0)</f>
        <v>N/A</v>
      </c>
      <c r="H105" t="str">
        <f>VLOOKUP($A105,'Plan de acci�n consolidado 2025'!$C$3:$X$482,H$1,0)</f>
        <v>N/A</v>
      </c>
      <c r="I105" t="str">
        <f>VLOOKUP($A105,'Plan de acci�n consolidado 2025'!$C$3:$X$482,I$1,0)</f>
        <v>N/A</v>
      </c>
      <c r="J105" t="str">
        <f>VLOOKUP($A105,'Plan de acci�n consolidado 2025'!$C$3:$X$482,J$1,0)</f>
        <v>N/A</v>
      </c>
      <c r="K105" t="str">
        <f>VLOOKUP($A105,'Plan de acci�n consolidado 2025'!$C$3:$X$482,K$1,0)</f>
        <v>N/A</v>
      </c>
      <c r="L105" t="str">
        <f>VLOOKUP($A105,'Plan de acci�n consolidado 2025'!$C$3:$X$482,L$1,0)</f>
        <v>N/A</v>
      </c>
      <c r="M105" t="str">
        <f>VLOOKUP($A105,'Plan de acci�n consolidado 2025'!$C$3:$X$482,M$1,0)</f>
        <v>N/A</v>
      </c>
      <c r="N105" t="str">
        <f>VLOOKUP($A105,'Plan de acci�n consolidado 2025'!$C$3:$X$482,N$1,0)</f>
        <v>N/A</v>
      </c>
      <c r="O105" t="str">
        <f>VLOOKUP($A105,'Plan de acci�n consolidado 2025'!$C$3:$X$482,O$1,0)</f>
        <v>Ejecutar la estrategia Marcas de paz.  (Matriz de seguimiento e Informe final del programa)</v>
      </c>
      <c r="P105">
        <f>VLOOKUP($A105,'Plan de acci�n consolidado 2025'!$C$3:$X$482,P$1,0)</f>
        <v>20</v>
      </c>
      <c r="Q105">
        <f>VLOOKUP($A105,'Plan de acci�n consolidado 2025'!$C$3:$X$482,Q$1,0)</f>
        <v>100</v>
      </c>
      <c r="R105" t="str">
        <f>VLOOKUP($A105,'Plan de acci�n consolidado 2025'!$C$3:$X$482,R$1,0)</f>
        <v>Porcentual</v>
      </c>
      <c r="S105" t="str">
        <f>VLOOKUP($A105,'Plan de acci�n consolidado 2025'!$C$3:$X$482,S$1,0)</f>
        <v>% de seguimientos realizados / 100% de seguimientos programados</v>
      </c>
      <c r="T105" s="161">
        <f>VLOOKUP($A105,'Plan de acci�n consolidado 2025'!$C$3:$X$482,T$1,0)</f>
        <v>45691</v>
      </c>
      <c r="U105" s="161">
        <f>VLOOKUP($A105,'Plan de acci�n consolidado 2025'!$C$3:$X$482,U$1,0)</f>
        <v>45989</v>
      </c>
      <c r="V105" t="str">
        <f>VLOOKUP($A105,'Plan de acci�n consolidado 2025'!$C$3:$X$482,V$1,0)</f>
        <v>2023-GRUPO DE TRABAJO DE CENTRO DE INFORMACIÓN TECNOLÓGICA Y APOYO A LA GESTIÓN DE PROPIEDAD LA INDUSTRIAL</v>
      </c>
      <c r="W105">
        <f>VLOOKUP($A105,'Plan de acci�n consolidado 2025'!$C$3:$BB$482,W$1,0)</f>
        <v>6</v>
      </c>
      <c r="X105">
        <f>VLOOKUP($A105,'Plan de acci�n consolidado 2025'!$C$3:$BB$482,X$1,0)</f>
        <v>100</v>
      </c>
      <c r="Y105" t="str">
        <f>VLOOKUP($A105,'Plan de acci�n consolidado 2025'!$C$3:$BB$482,Y$1,0)</f>
        <v>Hasta el 30 de noviembre, se han beneficiado 194 proyectos productivos vinculados a entidades como la Unidad para las Víctimas -UARIV-, el Fondo Colombia en Paz -FCP- (a través de su marca PaisSana), la Agencia para la Reincorporación y la Normalización -ARN-, y el Ministerio de Comercio, Industria y Turismo -MINCIT- mediante la estrategia Colombia Destinos de Paz.
El avance se mide como seguimientos realizados/seguimientos programados: de 10 previstos, se ha reportado el décimo, lo que corresponde al 100% de avance.</v>
      </c>
      <c r="Z105" s="161">
        <f>VLOOKUP($A105,'Plan de acci�n consolidado 2025'!$C$3:$BB$482,Z$1,0)</f>
        <v>45989</v>
      </c>
      <c r="AA105">
        <f>VLOOKUP($A105,'Plan de acci�n consolidado 2025'!$C$3:$BB$482,AA$1,0)</f>
        <v>100</v>
      </c>
      <c r="AB105" t="str">
        <f>VLOOKUP($A105,'Plan de acci�n consolidado 2025'!$C$3:$BB$482,AB$1,0)</f>
        <v>La actividad de "Ejecutar la estrategia Marcas de paz" cumple al allegarse el Informe Estrategia Marcas de Paz (MdP) 2025 y la Matriz de Seguimiento. Ambos documentos son los entregables requeridos, soportando la ejecución completa (100% de seguimientos) y detallando el impacto y los 194 proyectos productivos beneficiados, validando el cumplimiento del programa.</v>
      </c>
      <c r="AC105" s="161">
        <f>VLOOKUP($A105,'Plan de acci�n consolidado 2025'!$C$3:$BB$482,AC$1,0)</f>
        <v>45989</v>
      </c>
      <c r="AD105">
        <f>VLOOKUP($A105,'Plan de acci�n consolidado 2025'!$C$3:$BB$482,AD$1,0)</f>
        <v>100</v>
      </c>
      <c r="AE105">
        <f>VLOOKUP($A105,'Plan de acci�n consolidado 2025'!$C$3:$BB$482,AE$1,0)</f>
        <v>6</v>
      </c>
    </row>
    <row r="106" spans="1:31" x14ac:dyDescent="0.25">
      <c r="A106" s="30" t="s">
        <v>705</v>
      </c>
      <c r="B106" t="str">
        <f>VLOOKUP($A106,'Plan de acci�n consolidado 2025'!$C$3:$X$482,B$1,0)</f>
        <v>2023-GRUPO DE TRABAJO DE CENTRO DE INFORMACIÓN TECNOLÓGICA Y APOYO A LA GESTIÓN DE PROPIEDAD LA INDUSTRIAL</v>
      </c>
      <c r="C106">
        <f>VLOOKUP($A106,'Plan de acci�n consolidado 2025'!$C$3:$X$482,C$1,0)</f>
        <v>0</v>
      </c>
      <c r="D106" t="str">
        <f>VLOOKUP($A106,'Plan de acci�n consolidado 2025'!$C$3:$X$482,D$1,0)</f>
        <v>Producto</v>
      </c>
      <c r="E106" t="str">
        <f>VLOOKUP($A106,'Plan de acci�n consolidado 2025'!$C$3:$X$482,E$1,0)</f>
        <v>2023.4</v>
      </c>
      <c r="F106" t="str">
        <f>VLOOKUP($A106,'Plan de acci�n consolidado 2025'!$C$3:$X$482,F$1,0)</f>
        <v>Operativo</v>
      </c>
      <c r="G106" t="str">
        <f>VLOOKUP($A106,'Plan de acci�n consolidado 2025'!$C$3:$X$482,G$1,0)</f>
        <v xml:space="preserve">Promover el enfoque preventivo, diferencial y territorial en el que hacer misional de la entidad 
</v>
      </c>
      <c r="H106" t="str">
        <f>VLOOKUP($A106,'Plan de acci�n consolidado 2025'!$C$3:$X$482,H$1,0)</f>
        <v xml:space="preserve">Cumplimiento de productos del PAI asociados a Fortalecer la gestión de la información, el conocimiento y la innovación para optimizar la capacidad institucional 
</v>
      </c>
      <c r="I106" t="str">
        <f>VLOOKUP($A106,'Plan de acci�n consolidado 2025'!$C$3:$X$482,I$1,0)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06" t="str">
        <f>VLOOKUP($A106,'Plan de acci�n consolidado 2025'!$C$3:$X$482,J$1,0)</f>
        <v xml:space="preserve">PND - 2-03-9-b- Seguridad humana y justicia social - Aprovechamiento de la propiedad intelectual </v>
      </c>
      <c r="K106" t="str">
        <f>VLOOKUP($A106,'Plan de acci�n consolidado 2025'!$C$3:$X$482,K$1,0)</f>
        <v>No</v>
      </c>
      <c r="L106" t="str">
        <f>VLOOKUP($A106,'Plan de acci�n consolidado 2025'!$C$3:$X$482,L$1,0)</f>
        <v>C-3503-0200-0014-20309b</v>
      </c>
      <c r="M106" t="str">
        <f>VLOOKUP($A106,'Plan de acci�n consolidado 2025'!$C$3:$X$482,M$1,0)</f>
        <v>Política Servicio al Ciudadano_DIMENSIÓN Gestión con Valores para Resultados</v>
      </c>
      <c r="N106" t="str">
        <f>VLOOKUP($A106,'Plan de acci�n consolidado 2025'!$C$3:$X$482,N$1,0)</f>
        <v>CONPES 3934 Acción 4.7;
PEI_38;
PND_3_Brindar acompañamiento a inventores yPromover el usoDe la informaciónDePatentes ;
PND_4_ReinvertirParteDe las tasas recaudadasPorPropiedad industrial en el funcionamiento yPromociónDe la innovación</v>
      </c>
      <c r="O106" t="str">
        <f>VLOOKUP($A106,'Plan de acci�n consolidado 2025'!$C$3:$X$482,O$1,0)</f>
        <v>Boletines tecnológicos para la  promoción y difusión del sistema de propiedad industrial para empresas, centros de investigación y en general aquellas entidades que desarrollen tecnologías verdes, divulgados (Informe de divulgación)</v>
      </c>
      <c r="P106">
        <f>VLOOKUP($A106,'Plan de acci�n consolidado 2025'!$C$3:$X$482,P$1,0)</f>
        <v>10</v>
      </c>
      <c r="Q106">
        <f>VLOOKUP($A106,'Plan de acci�n consolidado 2025'!$C$3:$X$482,Q$1,0)</f>
        <v>2</v>
      </c>
      <c r="R106" t="str">
        <f>VLOOKUP($A106,'Plan de acci�n consolidado 2025'!$C$3:$X$482,R$1,0)</f>
        <v>Númerica</v>
      </c>
      <c r="S106" t="str">
        <f>VLOOKUP($A106,'Plan de acci�n consolidado 2025'!$C$3:$X$482,S$1,0)</f>
        <v># de Boletines divulgados / 2 Boletines por divulgar</v>
      </c>
      <c r="T106" s="161">
        <f>VLOOKUP($A106,'Plan de acci�n consolidado 2025'!$C$3:$X$482,T$1,0)</f>
        <v>45691</v>
      </c>
      <c r="U106" s="161">
        <f>VLOOKUP($A106,'Plan de acci�n consolidado 2025'!$C$3:$X$482,U$1,0)</f>
        <v>46003</v>
      </c>
      <c r="V106" t="str">
        <f>VLOOKUP($A106,'Plan de acci�n consolidado 2025'!$C$3:$X$482,V$1,0)</f>
        <v>2023-GRUPO DE TRABAJO DE CENTRO DE INFORMACIÓN TECNOLÓGICA Y APOYO A LA GESTIÓN DE PROPIEDAD LA INDUSTRIAL</v>
      </c>
      <c r="W106">
        <f>VLOOKUP($A106,'Plan de acci�n consolidado 2025'!$C$3:$BB$482,W$1,0)</f>
        <v>10</v>
      </c>
      <c r="X106">
        <f>VLOOKUP($A106,'Plan de acci�n consolidado 2025'!$C$3:$BB$482,X$1,0)</f>
        <v>50</v>
      </c>
      <c r="Y106" t="str">
        <f>VLOOKUP($A106,'Plan de acci�n consolidado 2025'!$C$3:$BB$482,Y$1,0)</f>
        <v>En el marco de la elaboración del segundo boletín tecnológico sobre Geotermia, durante el mes de noviembre se culminó el proceso de edición de los documentos y se realizó la diagramación completa del documento, junto con la preparación del resumen en inglés. Finalmente, el boletín tecnológico fue entregado en su versión final para publicación y se publicó en la página web de la entidad. 
Link: https://sedeelectronica.sic.gov.co/publicaciones/boletin-tecnologico/tecnologias-verdes/geotermia-una-alternativa-potencial-para-la-transicion-energetica-del-pais-noviembre-2025 
Con base en la publicación del boletín tecnológico Geotermia realizada en el mes de noviembre, se realizarán las piezas publicitarias, y la divulgación por redes sociales de dicho documento.</v>
      </c>
      <c r="Z106" s="161">
        <f>VLOOKUP($A106,'Plan de acci�n consolidado 2025'!$C$3:$BB$482,Z$1,0)</f>
        <v>0</v>
      </c>
      <c r="AA106">
        <f>VLOOKUP($A106,'Plan de acci�n consolidado 2025'!$C$3:$BB$482,AA$1,0)</f>
        <v>50</v>
      </c>
      <c r="AB106" t="str">
        <f>VLOOKUP($A106,'Plan de acci�n consolidado 2025'!$C$3:$BB$482,AB$1,0)</f>
        <v>Considerando el avance a la fecha, se avala reporte descriptivo teniendo en cuenta que la entrega final, con corte a 12-dic está pendiente.</v>
      </c>
      <c r="AC106" s="161">
        <f>VLOOKUP($A106,'Plan de acci�n consolidado 2025'!$C$3:$BB$482,AC$1,0)</f>
        <v>0</v>
      </c>
      <c r="AD106">
        <f>VLOOKUP($A106,'Plan de acci�n consolidado 2025'!$C$3:$BB$482,AD$1,0)</f>
        <v>0</v>
      </c>
      <c r="AE106">
        <f>VLOOKUP($A106,'Plan de acci�n consolidado 2025'!$C$3:$BB$482,AE$1,0)</f>
        <v>5</v>
      </c>
    </row>
    <row r="107" spans="1:31" x14ac:dyDescent="0.25">
      <c r="A107" s="30" t="s">
        <v>707</v>
      </c>
      <c r="B107" t="str">
        <f>VLOOKUP($A107,'Plan de acci�n consolidado 2025'!$C$3:$X$482,B$1,0)</f>
        <v>2023-GRUPO DE TRABAJO DE CENTRO DE INFORMACIÓN TECNOLÓGICA Y APOYO A LA GESTIÓN DE PROPIEDAD LA INDUSTRIAL</v>
      </c>
      <c r="C107">
        <f>VLOOKUP($A107,'Plan de acci�n consolidado 2025'!$C$3:$X$482,C$1,0)</f>
        <v>0</v>
      </c>
      <c r="D107" t="str">
        <f>VLOOKUP($A107,'Plan de acci�n consolidado 2025'!$C$3:$X$482,D$1,0)</f>
        <v>Actividad propia</v>
      </c>
      <c r="E107" t="str">
        <f>VLOOKUP($A107,'Plan de acci�n consolidado 2025'!$C$3:$X$482,E$1,0)</f>
        <v>2023.4.1</v>
      </c>
      <c r="F107" t="str">
        <f>VLOOKUP($A107,'Plan de acci�n consolidado 2025'!$C$3:$X$482,F$1,0)</f>
        <v>N/A</v>
      </c>
      <c r="G107" t="str">
        <f>VLOOKUP($A107,'Plan de acci�n consolidado 2025'!$C$3:$X$482,G$1,0)</f>
        <v>N/A</v>
      </c>
      <c r="H107" t="str">
        <f>VLOOKUP($A107,'Plan de acci�n consolidado 2025'!$C$3:$X$482,H$1,0)</f>
        <v>N/A</v>
      </c>
      <c r="I107" t="str">
        <f>VLOOKUP($A107,'Plan de acci�n consolidado 2025'!$C$3:$X$482,I$1,0)</f>
        <v>N/A</v>
      </c>
      <c r="J107" t="str">
        <f>VLOOKUP($A107,'Plan de acci�n consolidado 2025'!$C$3:$X$482,J$1,0)</f>
        <v>N/A</v>
      </c>
      <c r="K107" t="str">
        <f>VLOOKUP($A107,'Plan de acci�n consolidado 2025'!$C$3:$X$482,K$1,0)</f>
        <v>N/A</v>
      </c>
      <c r="L107" t="str">
        <f>VLOOKUP($A107,'Plan de acci�n consolidado 2025'!$C$3:$X$482,L$1,0)</f>
        <v>N/A</v>
      </c>
      <c r="M107" t="str">
        <f>VLOOKUP($A107,'Plan de acci�n consolidado 2025'!$C$3:$X$482,M$1,0)</f>
        <v>N/A</v>
      </c>
      <c r="N107" t="str">
        <f>VLOOKUP($A107,'Plan de acci�n consolidado 2025'!$C$3:$X$482,N$1,0)</f>
        <v>N/A</v>
      </c>
      <c r="O107" t="str">
        <f>VLOOKUP($A107,'Plan de acci�n consolidado 2025'!$C$3:$X$482,O$1,0)</f>
        <v>Definir cronograma de trabajo y estructura del documento para los boletines tecnológicos.  (Cronograma de trabajo definido)</v>
      </c>
      <c r="P107">
        <f>VLOOKUP($A107,'Plan de acci�n consolidado 2025'!$C$3:$X$482,P$1,0)</f>
        <v>10</v>
      </c>
      <c r="Q107">
        <f>VLOOKUP($A107,'Plan de acci�n consolidado 2025'!$C$3:$X$482,Q$1,0)</f>
        <v>1</v>
      </c>
      <c r="R107" t="str">
        <f>VLOOKUP($A107,'Plan de acci�n consolidado 2025'!$C$3:$X$482,R$1,0)</f>
        <v>Númerica</v>
      </c>
      <c r="S107" t="str">
        <f>VLOOKUP($A107,'Plan de acci�n consolidado 2025'!$C$3:$X$482,S$1,0)</f>
        <v># de cronogramas y estructura de los boletines definidos / 1 cronograma y estructura de los boletines por definir</v>
      </c>
      <c r="T107" s="161">
        <f>VLOOKUP($A107,'Plan de acci�n consolidado 2025'!$C$3:$X$482,T$1,0)</f>
        <v>45691</v>
      </c>
      <c r="U107" s="161">
        <f>VLOOKUP($A107,'Plan de acci�n consolidado 2025'!$C$3:$X$482,U$1,0)</f>
        <v>45716</v>
      </c>
      <c r="V107" t="str">
        <f>VLOOKUP($A107,'Plan de acci�n consolidado 2025'!$C$3:$X$482,V$1,0)</f>
        <v>2023-GRUPO DE TRABAJO DE CENTRO DE INFORMACIÓN TECNOLÓGICA Y APOYO A LA GESTIÓN DE PROPIEDAD LA INDUSTRIAL</v>
      </c>
      <c r="W107">
        <f>VLOOKUP($A107,'Plan de acci�n consolidado 2025'!$C$3:$BB$482,W$1,0)</f>
        <v>1</v>
      </c>
      <c r="X107">
        <f>VLOOKUP($A107,'Plan de acci�n consolidado 2025'!$C$3:$BB$482,X$1,0)</f>
        <v>100</v>
      </c>
      <c r="Y107" t="str">
        <f>VLOOKUP($A107,'Plan de acci�n consolidado 2025'!$C$3:$BB$482,Y$1,0)</f>
        <v>Se elaboró el cronograma de actividades para la elaboración de los 2 boletines tecnológicos del presente año.</v>
      </c>
      <c r="Z107" s="161">
        <f>VLOOKUP($A107,'Plan de acci�n consolidado 2025'!$C$3:$BB$482,Z$1,0)</f>
        <v>45716</v>
      </c>
      <c r="AA107">
        <f>VLOOKUP($A107,'Plan de acci�n consolidado 2025'!$C$3:$BB$482,AA$1,0)</f>
        <v>100</v>
      </c>
      <c r="AB107" t="str">
        <f>VLOOKUP($A107,'Plan de acci�n consolidado 2025'!$C$3:$BB$482,AB$1,0)</f>
        <v>Se valida plan de trabajo</v>
      </c>
      <c r="AC107" s="161">
        <f>VLOOKUP($A107,'Plan de acci�n consolidado 2025'!$C$3:$BB$482,AC$1,0)</f>
        <v>45716</v>
      </c>
      <c r="AD107">
        <f>VLOOKUP($A107,'Plan de acci�n consolidado 2025'!$C$3:$BB$482,AD$1,0)</f>
        <v>100</v>
      </c>
      <c r="AE107">
        <f>VLOOKUP($A107,'Plan de acci�n consolidado 2025'!$C$3:$BB$482,AE$1,0)</f>
        <v>1</v>
      </c>
    </row>
    <row r="108" spans="1:31" x14ac:dyDescent="0.25">
      <c r="A108" s="30" t="s">
        <v>709</v>
      </c>
      <c r="B108" t="str">
        <f>VLOOKUP($A108,'Plan de acci�n consolidado 2025'!$C$3:$X$482,B$1,0)</f>
        <v>2023-GRUPO DE TRABAJO DE CENTRO DE INFORMACIÓN TECNOLÓGICA Y APOYO A LA GESTIÓN DE PROPIEDAD LA INDUSTRIAL</v>
      </c>
      <c r="C108">
        <f>VLOOKUP($A108,'Plan de acci�n consolidado 2025'!$C$3:$X$482,C$1,0)</f>
        <v>0</v>
      </c>
      <c r="D108" t="str">
        <f>VLOOKUP($A108,'Plan de acci�n consolidado 2025'!$C$3:$X$482,D$1,0)</f>
        <v>Actividad propia</v>
      </c>
      <c r="E108" t="str">
        <f>VLOOKUP($A108,'Plan de acci�n consolidado 2025'!$C$3:$X$482,E$1,0)</f>
        <v>2023.4.2</v>
      </c>
      <c r="F108" t="str">
        <f>VLOOKUP($A108,'Plan de acci�n consolidado 2025'!$C$3:$X$482,F$1,0)</f>
        <v>N/A</v>
      </c>
      <c r="G108" t="str">
        <f>VLOOKUP($A108,'Plan de acci�n consolidado 2025'!$C$3:$X$482,G$1,0)</f>
        <v>N/A</v>
      </c>
      <c r="H108" t="str">
        <f>VLOOKUP($A108,'Plan de acci�n consolidado 2025'!$C$3:$X$482,H$1,0)</f>
        <v>N/A</v>
      </c>
      <c r="I108" t="str">
        <f>VLOOKUP($A108,'Plan de acci�n consolidado 2025'!$C$3:$X$482,I$1,0)</f>
        <v>N/A</v>
      </c>
      <c r="J108" t="str">
        <f>VLOOKUP($A108,'Plan de acci�n consolidado 2025'!$C$3:$X$482,J$1,0)</f>
        <v>N/A</v>
      </c>
      <c r="K108" t="str">
        <f>VLOOKUP($A108,'Plan de acci�n consolidado 2025'!$C$3:$X$482,K$1,0)</f>
        <v>N/A</v>
      </c>
      <c r="L108" t="str">
        <f>VLOOKUP($A108,'Plan de acci�n consolidado 2025'!$C$3:$X$482,L$1,0)</f>
        <v>N/A</v>
      </c>
      <c r="M108" t="str">
        <f>VLOOKUP($A108,'Plan de acci�n consolidado 2025'!$C$3:$X$482,M$1,0)</f>
        <v>N/A</v>
      </c>
      <c r="N108" t="str">
        <f>VLOOKUP($A108,'Plan de acci�n consolidado 2025'!$C$3:$X$482,N$1,0)</f>
        <v>N/A</v>
      </c>
      <c r="O108" t="str">
        <f>VLOOKUP($A108,'Plan de acci�n consolidado 2025'!$C$3:$X$482,O$1,0)</f>
        <v>Elaborar y publicar dos (2) Boletines tecnológicos.  (Capturas de pantalla de la publicación de los boletines tecnológicos)</v>
      </c>
      <c r="P108">
        <f>VLOOKUP($A108,'Plan de acci�n consolidado 2025'!$C$3:$X$482,P$1,0)</f>
        <v>70</v>
      </c>
      <c r="Q108">
        <f>VLOOKUP($A108,'Plan de acci�n consolidado 2025'!$C$3:$X$482,Q$1,0)</f>
        <v>2</v>
      </c>
      <c r="R108" t="str">
        <f>VLOOKUP($A108,'Plan de acci�n consolidado 2025'!$C$3:$X$482,R$1,0)</f>
        <v>Númerica</v>
      </c>
      <c r="S108" t="str">
        <f>VLOOKUP($A108,'Plan de acci�n consolidado 2025'!$C$3:$X$482,S$1,0)</f>
        <v># de Boletines publicados / 2 boletines por publicar</v>
      </c>
      <c r="T108" s="161">
        <f>VLOOKUP($A108,'Plan de acci�n consolidado 2025'!$C$3:$X$482,T$1,0)</f>
        <v>45719</v>
      </c>
      <c r="U108" s="161">
        <f>VLOOKUP($A108,'Plan de acci�n consolidado 2025'!$C$3:$X$482,U$1,0)</f>
        <v>45989</v>
      </c>
      <c r="V108" t="str">
        <f>VLOOKUP($A108,'Plan de acci�n consolidado 2025'!$C$3:$X$482,V$1,0)</f>
        <v>2023-GRUPO DE TRABAJO DE CENTRO DE INFORMACIÓN TECNOLÓGICA Y APOYO A LA GESTIÓN DE PROPIEDAD LA INDUSTRIAL</v>
      </c>
      <c r="W108">
        <f>VLOOKUP($A108,'Plan de acci�n consolidado 2025'!$C$3:$BB$482,W$1,0)</f>
        <v>7</v>
      </c>
      <c r="X108">
        <f>VLOOKUP($A108,'Plan de acci�n consolidado 2025'!$C$3:$BB$482,X$1,0)</f>
        <v>100</v>
      </c>
      <c r="Y108" t="str">
        <f>VLOOKUP($A108,'Plan de acci�n consolidado 2025'!$C$3:$BB$482,Y$1,0)</f>
        <v xml:space="preserve">En el marco de la elaboración del segundo boletín tecnológico sobre Geotermia, durante el mes de noviembre se culminó el proceso de edición de los documentos y se realizó la diagramación completa del documento, junto con la preparación del resumen en inglés. Finalmente, el boletín tecnológico fue entregado en su versión final para publicación y se publicó en la página web de la entidad. https://sedeelectronica.sic.gov.co/publicaciones/boletin-tecnologico/tecnologias-verdes/geotermia-una-alternativa-potencial-para-la-transicion-energetica-del-pais-noviembre-2025 </v>
      </c>
      <c r="Z108" s="161">
        <f>VLOOKUP($A108,'Plan de acci�n consolidado 2025'!$C$3:$BB$482,Z$1,0)</f>
        <v>45989</v>
      </c>
      <c r="AA108">
        <f>VLOOKUP($A108,'Plan de acci�n consolidado 2025'!$C$3:$BB$482,AA$1,0)</f>
        <v>100</v>
      </c>
      <c r="AB108" t="str">
        <f>VLOOKUP($A108,'Plan de acci�n consolidado 2025'!$C$3:$BB$482,AB$1,0)</f>
        <v>La actividad de "Elaborar y publicar dos (2) Boletines tecnológicos" se valida con la entrega de la evidencia de publicación del segundo boletín de la vigencia, titulado "Geotermia. Una alternativa potencial para la transición energética del país". Se reporta la culminación de la edición, diagramación y publicación del documento en el sitio web de la entidad en noviembre de 2025, completando la producción de los dos boletines requeridos.</v>
      </c>
      <c r="AC108" s="161">
        <f>VLOOKUP($A108,'Plan de acci�n consolidado 2025'!$C$3:$BB$482,AC$1,0)</f>
        <v>45989</v>
      </c>
      <c r="AD108">
        <f>VLOOKUP($A108,'Plan de acci�n consolidado 2025'!$C$3:$BB$482,AD$1,0)</f>
        <v>100</v>
      </c>
      <c r="AE108">
        <f>VLOOKUP($A108,'Plan de acci�n consolidado 2025'!$C$3:$BB$482,AE$1,0)</f>
        <v>7</v>
      </c>
    </row>
    <row r="109" spans="1:31" x14ac:dyDescent="0.25">
      <c r="A109" s="30" t="s">
        <v>711</v>
      </c>
      <c r="B109" t="str">
        <f>VLOOKUP($A109,'Plan de acci�n consolidado 2025'!$C$3:$X$482,B$1,0)</f>
        <v>2023-GRUPO DE TRABAJO DE CENTRO DE INFORMACIÓN TECNOLÓGICA Y APOYO A LA GESTIÓN DE PROPIEDAD LA INDUSTRIAL</v>
      </c>
      <c r="C109">
        <f>VLOOKUP($A109,'Plan de acci�n consolidado 2025'!$C$3:$X$482,C$1,0)</f>
        <v>0</v>
      </c>
      <c r="D109" t="str">
        <f>VLOOKUP($A109,'Plan de acci�n consolidado 2025'!$C$3:$X$482,D$1,0)</f>
        <v>Actividad propia</v>
      </c>
      <c r="E109" t="str">
        <f>VLOOKUP($A109,'Plan de acci�n consolidado 2025'!$C$3:$X$482,E$1,0)</f>
        <v>2023.4.3</v>
      </c>
      <c r="F109" t="str">
        <f>VLOOKUP($A109,'Plan de acci�n consolidado 2025'!$C$3:$X$482,F$1,0)</f>
        <v>N/A</v>
      </c>
      <c r="G109" t="str">
        <f>VLOOKUP($A109,'Plan de acci�n consolidado 2025'!$C$3:$X$482,G$1,0)</f>
        <v>N/A</v>
      </c>
      <c r="H109" t="str">
        <f>VLOOKUP($A109,'Plan de acci�n consolidado 2025'!$C$3:$X$482,H$1,0)</f>
        <v>N/A</v>
      </c>
      <c r="I109" t="str">
        <f>VLOOKUP($A109,'Plan de acci�n consolidado 2025'!$C$3:$X$482,I$1,0)</f>
        <v>N/A</v>
      </c>
      <c r="J109" t="str">
        <f>VLOOKUP($A109,'Plan de acci�n consolidado 2025'!$C$3:$X$482,J$1,0)</f>
        <v>N/A</v>
      </c>
      <c r="K109" t="str">
        <f>VLOOKUP($A109,'Plan de acci�n consolidado 2025'!$C$3:$X$482,K$1,0)</f>
        <v>N/A</v>
      </c>
      <c r="L109" t="str">
        <f>VLOOKUP($A109,'Plan de acci�n consolidado 2025'!$C$3:$X$482,L$1,0)</f>
        <v>N/A</v>
      </c>
      <c r="M109" t="str">
        <f>VLOOKUP($A109,'Plan de acci�n consolidado 2025'!$C$3:$X$482,M$1,0)</f>
        <v>N/A</v>
      </c>
      <c r="N109" t="str">
        <f>VLOOKUP($A109,'Plan de acci�n consolidado 2025'!$C$3:$X$482,N$1,0)</f>
        <v>N/A</v>
      </c>
      <c r="O109" t="str">
        <f>VLOOKUP($A109,'Plan de acci�n consolidado 2025'!$C$3:$X$482,O$1,0)</f>
        <v>Realizar la divulgación de los dos (2) Boletines tecnológicos. (Informe de divulgación)</v>
      </c>
      <c r="P109">
        <f>VLOOKUP($A109,'Plan de acci�n consolidado 2025'!$C$3:$X$482,P$1,0)</f>
        <v>20</v>
      </c>
      <c r="Q109">
        <f>VLOOKUP($A109,'Plan de acci�n consolidado 2025'!$C$3:$X$482,Q$1,0)</f>
        <v>2</v>
      </c>
      <c r="R109" t="str">
        <f>VLOOKUP($A109,'Plan de acci�n consolidado 2025'!$C$3:$X$482,R$1,0)</f>
        <v>Númerica</v>
      </c>
      <c r="S109" t="str">
        <f>VLOOKUP($A109,'Plan de acci�n consolidado 2025'!$C$3:$X$482,S$1,0)</f>
        <v># de Boletines divulgados / 2 Boletines por divulgar</v>
      </c>
      <c r="T109" s="161">
        <f>VLOOKUP($A109,'Plan de acci�n consolidado 2025'!$C$3:$X$482,T$1,0)</f>
        <v>45719</v>
      </c>
      <c r="U109" s="161">
        <f>VLOOKUP($A109,'Plan de acci�n consolidado 2025'!$C$3:$X$482,U$1,0)</f>
        <v>46003</v>
      </c>
      <c r="V109" t="str">
        <f>VLOOKUP($A109,'Plan de acci�n consolidado 2025'!$C$3:$X$482,V$1,0)</f>
        <v>2023-GRUPO DE TRABAJO DE CENTRO DE INFORMACIÓN TECNOLÓGICA Y APOYO A LA GESTIÓN DE PROPIEDAD LA INDUSTRIAL</v>
      </c>
      <c r="W109">
        <f>VLOOKUP($A109,'Plan de acci�n consolidado 2025'!$C$3:$BB$482,W$1,0)</f>
        <v>2</v>
      </c>
      <c r="X109">
        <f>VLOOKUP($A109,'Plan de acci�n consolidado 2025'!$C$3:$BB$482,X$1,0)</f>
        <v>0</v>
      </c>
      <c r="Y109" t="str">
        <f>VLOOKUP($A109,'Plan de acci�n consolidado 2025'!$C$3:$BB$482,Y$1,0)</f>
        <v>Con base en la publicación del boletín tecnológico Geotermia realizada en el mes de noviembre, se realizarán las piezas publicitarias, y la divulgación por redes sociales de dicho documento.</v>
      </c>
      <c r="Z109" s="161">
        <f>VLOOKUP($A109,'Plan de acci�n consolidado 2025'!$C$3:$BB$482,Z$1,0)</f>
        <v>0</v>
      </c>
      <c r="AA109">
        <f>VLOOKUP($A109,'Plan de acci�n consolidado 2025'!$C$3:$BB$482,AA$1,0)</f>
        <v>0</v>
      </c>
      <c r="AB109" t="str">
        <f>VLOOKUP($A109,'Plan de acci�n consolidado 2025'!$C$3:$BB$482,AB$1,0)</f>
        <v>Considerando que la fecha de finalización de la actividad (Realizar la divulgación de los dos (2) Boletines tecnológicos. -Informe de divulgación-, aún no se cumple a la fecha de corte, se valida la nota descriptiva de la actividad.</v>
      </c>
      <c r="AC109" s="161">
        <f>VLOOKUP($A109,'Plan de acci�n consolidado 2025'!$C$3:$BB$482,AC$1,0)</f>
        <v>0</v>
      </c>
      <c r="AD109">
        <f>VLOOKUP($A109,'Plan de acci�n consolidado 2025'!$C$3:$BB$482,AD$1,0)</f>
        <v>0</v>
      </c>
      <c r="AE109">
        <f>VLOOKUP($A109,'Plan de acci�n consolidado 2025'!$C$3:$BB$482,AE$1,0)</f>
        <v>0</v>
      </c>
    </row>
    <row r="110" spans="1:31" x14ac:dyDescent="0.25">
      <c r="A110" s="30" t="s">
        <v>712</v>
      </c>
      <c r="B110" t="str">
        <f>VLOOKUP($A110,'Plan de acci�n consolidado 2025'!$C$3:$X$482,B$1,0)</f>
        <v>2023-GRUPO DE TRABAJO DE CENTRO DE INFORMACIÓN TECNOLÓGICA Y APOYO A LA GESTIÓN DE PROPIEDAD LA INDUSTRIAL</v>
      </c>
      <c r="C110">
        <f>VLOOKUP($A110,'Plan de acci�n consolidado 2025'!$C$3:$X$482,C$1,0)</f>
        <v>0</v>
      </c>
      <c r="D110" t="str">
        <f>VLOOKUP($A110,'Plan de acci�n consolidado 2025'!$C$3:$X$482,D$1,0)</f>
        <v>Producto</v>
      </c>
      <c r="E110" t="str">
        <f>VLOOKUP($A110,'Plan de acci�n consolidado 2025'!$C$3:$X$482,E$1,0)</f>
        <v>2023.5</v>
      </c>
      <c r="F110" t="str">
        <f>VLOOKUP($A110,'Plan de acci�n consolidado 2025'!$C$3:$X$482,F$1,0)</f>
        <v>Operativo</v>
      </c>
      <c r="G110" t="str">
        <f>VLOOKUP($A110,'Plan de acci�n consolidado 2025'!$C$3:$X$482,G$1,0)</f>
        <v xml:space="preserve">Promover el enfoque preventivo, diferencial y territorial en el que hacer misional de la entidad 
</v>
      </c>
      <c r="H110" t="str">
        <f>VLOOKUP($A110,'Plan de acci�n consolidado 2025'!$C$3:$X$482,H$1,0)</f>
        <v xml:space="preserve">Cumplimiento de productos del PAI asociados a Promover el enfoque preventivo, diferencial y territorial en el que hacer misional de la entidad 
</v>
      </c>
      <c r="I110" t="str">
        <f>VLOOKUP($A110,'Plan de acci�n consolidado 2025'!$C$3:$X$482,I$1,0)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10" t="str">
        <f>VLOOKUP($A110,'Plan de acci�n consolidado 2025'!$C$3:$X$482,J$1,0)</f>
        <v xml:space="preserve">PND - 2-03-9-b- Seguridad humana y justicia social - Aprovechamiento de la propiedad intelectual </v>
      </c>
      <c r="K110" t="str">
        <f>VLOOKUP($A110,'Plan de acci�n consolidado 2025'!$C$3:$X$482,K$1,0)</f>
        <v>No</v>
      </c>
      <c r="L110" t="str">
        <f>VLOOKUP($A110,'Plan de acci�n consolidado 2025'!$C$3:$X$482,L$1,0)</f>
        <v>N/A</v>
      </c>
      <c r="M110" t="str">
        <f>VLOOKUP($A110,'Plan de acci�n consolidado 2025'!$C$3:$X$482,M$1,0)</f>
        <v>Política Servicio al Ciudadano_DIMENSIÓN Gestión con Valores para Resultados</v>
      </c>
      <c r="N110" t="str">
        <f>VLOOKUP($A110,'Plan de acci�n consolidado 2025'!$C$3:$X$482,N$1,0)</f>
        <v>CONPES 4062 Acción 4.7;
PEI_31;
PND_ 2_Fomentar estrategiasDe sensibilizaciónPara el reconocimiento, aprovechamiento y uso responsableDe losDerechosDePI</v>
      </c>
      <c r="O110" t="str">
        <f>VLOOKUP($A110,'Plan de acci�n consolidado 2025'!$C$3:$X$482,O$1,0)</f>
        <v>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implementadas   (Informe anual de la implementación)</v>
      </c>
      <c r="P110">
        <f>VLOOKUP($A110,'Plan de acci�n consolidado 2025'!$C$3:$X$482,P$1,0)</f>
        <v>10</v>
      </c>
      <c r="Q110">
        <f>VLOOKUP($A110,'Plan de acci�n consolidado 2025'!$C$3:$X$482,Q$1,0)</f>
        <v>1</v>
      </c>
      <c r="R110" t="str">
        <f>VLOOKUP($A110,'Plan de acci�n consolidado 2025'!$C$3:$X$482,R$1,0)</f>
        <v>Númerica</v>
      </c>
      <c r="S110" t="str">
        <f>VLOOKUP($A110,'Plan de acci�n consolidado 2025'!$C$3:$X$482,S$1,0)</f>
        <v># de estrategias implementadas / 1 estrategia por implementar</v>
      </c>
      <c r="T110" s="161">
        <f>VLOOKUP($A110,'Plan de acci�n consolidado 2025'!$C$3:$X$482,T$1,0)</f>
        <v>45691</v>
      </c>
      <c r="U110" s="161">
        <f>VLOOKUP($A110,'Plan de acci�n consolidado 2025'!$C$3:$X$482,U$1,0)</f>
        <v>45989</v>
      </c>
      <c r="V110" t="str">
        <f>VLOOKUP($A110,'Plan de acci�n consolidado 2025'!$C$3:$X$482,V$1,0)</f>
        <v>2023-GRUPO DE TRABAJO DE CENTRO DE INFORMACIÓN TECNOLÓGICA Y APOYO A LA GESTIÓN DE PROPIEDAD LA INDUSTRIAL</v>
      </c>
      <c r="W110">
        <f>VLOOKUP($A110,'Plan de acci�n consolidado 2025'!$C$3:$BB$482,W$1,0)</f>
        <v>10</v>
      </c>
      <c r="X110">
        <f>VLOOKUP($A110,'Plan de acci�n consolidado 2025'!$C$3:$BB$482,X$1,0)</f>
        <v>100</v>
      </c>
      <c r="Y110" t="str">
        <f>VLOOKUP($A110,'Plan de acci�n consolidado 2025'!$C$3:$BB$482,Y$1,0)</f>
        <v xml:space="preserve">Se hace entrega del informe final de la implementación durante la vigencia 2025 de una estrategia para promover el uso, difusión y sensibilización sobre instrumentos de protección asociados a la Propiedad Industrial, aplicables a productos agrícolas, alimenticios y preparaciones elaboradas mediante métodos tradicionales. Esta iniciativa responde a la acción 4.7 del Plan de Acción y Seguimiento (PAS) del Documento CONPES 4062 de 2021 Política Nacional de Propiedad Intelectual. Se realizaron 11 actividades de sensibilización en la importancia, beneficios y uso de la marca colectiva, 3 talleres estratégicos de marcas colectivas y 2 orientaciones especializada a diferentes asociaciones del sector agropecuario
 </v>
      </c>
      <c r="Z110" s="161">
        <f>VLOOKUP($A110,'Plan de acci�n consolidado 2025'!$C$3:$BB$482,Z$1,0)</f>
        <v>45989</v>
      </c>
      <c r="AA110">
        <f>VLOOKUP($A110,'Plan de acci�n consolidado 2025'!$C$3:$BB$482,AA$1,0)</f>
        <v>100</v>
      </c>
      <c r="AB110" t="str">
        <f>VLOOKUP($A110,'Plan de acci�n consolidado 2025'!$C$3:$BB$482,AB$1,0)</f>
        <v>El producto "Estrategia para fomentar el uso, difusión y sensibilización de instrumentos de protección..." se valida al aportarse el Informe anual de la implementación. Este informe consolida la ejecución de la estrategia desarrollada en respuesta a la Acción 4.7 del CONPES 4062, detallando que la implementación incluyó actividades de sensibilización, talleres estratégicos de marcas colectivas y orientaciones especializadas al sector agropecuario, confirmando el cumplimiento del producto.</v>
      </c>
      <c r="AC110" s="161">
        <f>VLOOKUP($A110,'Plan de acci�n consolidado 2025'!$C$3:$BB$482,AC$1,0)</f>
        <v>45989</v>
      </c>
      <c r="AD110">
        <f>VLOOKUP($A110,'Plan de acci�n consolidado 2025'!$C$3:$BB$482,AD$1,0)</f>
        <v>100</v>
      </c>
      <c r="AE110">
        <f>VLOOKUP($A110,'Plan de acci�n consolidado 2025'!$C$3:$BB$482,AE$1,0)</f>
        <v>10</v>
      </c>
    </row>
    <row r="111" spans="1:31" x14ac:dyDescent="0.25">
      <c r="A111" s="30" t="s">
        <v>714</v>
      </c>
      <c r="B111" t="str">
        <f>VLOOKUP($A111,'Plan de acci�n consolidado 2025'!$C$3:$X$482,B$1,0)</f>
        <v>2023-GRUPO DE TRABAJO DE CENTRO DE INFORMACIÓN TECNOLÓGICA Y APOYO A LA GESTIÓN DE PROPIEDAD LA INDUSTRIAL</v>
      </c>
      <c r="C111">
        <f>VLOOKUP($A111,'Plan de acci�n consolidado 2025'!$C$3:$X$482,C$1,0)</f>
        <v>0</v>
      </c>
      <c r="D111" t="str">
        <f>VLOOKUP($A111,'Plan de acci�n consolidado 2025'!$C$3:$X$482,D$1,0)</f>
        <v>Actividad propia</v>
      </c>
      <c r="E111" t="str">
        <f>VLOOKUP($A111,'Plan de acci�n consolidado 2025'!$C$3:$X$482,E$1,0)</f>
        <v>2023.5.1</v>
      </c>
      <c r="F111" t="str">
        <f>VLOOKUP($A111,'Plan de acci�n consolidado 2025'!$C$3:$X$482,F$1,0)</f>
        <v>N/A</v>
      </c>
      <c r="G111" t="str">
        <f>VLOOKUP($A111,'Plan de acci�n consolidado 2025'!$C$3:$X$482,G$1,0)</f>
        <v>N/A</v>
      </c>
      <c r="H111" t="str">
        <f>VLOOKUP($A111,'Plan de acci�n consolidado 2025'!$C$3:$X$482,H$1,0)</f>
        <v>N/A</v>
      </c>
      <c r="I111" t="str">
        <f>VLOOKUP($A111,'Plan de acci�n consolidado 2025'!$C$3:$X$482,I$1,0)</f>
        <v>N/A</v>
      </c>
      <c r="J111" t="str">
        <f>VLOOKUP($A111,'Plan de acci�n consolidado 2025'!$C$3:$X$482,J$1,0)</f>
        <v>N/A</v>
      </c>
      <c r="K111" t="str">
        <f>VLOOKUP($A111,'Plan de acci�n consolidado 2025'!$C$3:$X$482,K$1,0)</f>
        <v>N/A</v>
      </c>
      <c r="L111" t="str">
        <f>VLOOKUP($A111,'Plan de acci�n consolidado 2025'!$C$3:$X$482,L$1,0)</f>
        <v>N/A</v>
      </c>
      <c r="M111" t="str">
        <f>VLOOKUP($A111,'Plan de acci�n consolidado 2025'!$C$3:$X$482,M$1,0)</f>
        <v>N/A</v>
      </c>
      <c r="N111" t="str">
        <f>VLOOKUP($A111,'Plan de acci�n consolidado 2025'!$C$3:$X$482,N$1,0)</f>
        <v>N/A</v>
      </c>
      <c r="O111" t="str">
        <f>VLOOKUP($A111,'Plan de acci�n consolidado 2025'!$C$3:$X$482,O$1,0)</f>
        <v>Diseñar y ejecutar piloto de la estrategia para fomentar el uso, difusión y sensibilización de instrumentos de protección asociados a signos de vocación colectiva    (Informe de ejecución del piloto de la estrategia)</v>
      </c>
      <c r="P111">
        <f>VLOOKUP($A111,'Plan de acci�n consolidado 2025'!$C$3:$X$482,P$1,0)</f>
        <v>70</v>
      </c>
      <c r="Q111">
        <f>VLOOKUP($A111,'Plan de acci�n consolidado 2025'!$C$3:$X$482,Q$1,0)</f>
        <v>1</v>
      </c>
      <c r="R111" t="str">
        <f>VLOOKUP($A111,'Plan de acci�n consolidado 2025'!$C$3:$X$482,R$1,0)</f>
        <v>Númerica</v>
      </c>
      <c r="S111" t="str">
        <f>VLOOKUP($A111,'Plan de acci�n consolidado 2025'!$C$3:$X$482,S$1,0)</f>
        <v># de estrategias ejecutadas / 1 estrategia por ejecutar</v>
      </c>
      <c r="T111" s="161">
        <f>VLOOKUP($A111,'Plan de acci�n consolidado 2025'!$C$3:$X$482,T$1,0)</f>
        <v>45691</v>
      </c>
      <c r="U111" s="161">
        <f>VLOOKUP($A111,'Plan de acci�n consolidado 2025'!$C$3:$X$482,U$1,0)</f>
        <v>45930</v>
      </c>
      <c r="V111" t="str">
        <f>VLOOKUP($A111,'Plan de acci�n consolidado 2025'!$C$3:$X$482,V$1,0)</f>
        <v>2023-GRUPO DE TRABAJO DE CENTRO DE INFORMACIÓN TECNOLÓGICA Y APOYO A LA GESTIÓN DE PROPIEDAD LA INDUSTRIAL</v>
      </c>
      <c r="W111">
        <f>VLOOKUP($A111,'Plan de acci�n consolidado 2025'!$C$3:$BB$482,W$1,0)</f>
        <v>7</v>
      </c>
      <c r="X111">
        <f>VLOOKUP($A111,'Plan de acci�n consolidado 2025'!$C$3:$BB$482,X$1,0)</f>
        <v>100</v>
      </c>
      <c r="Y111" t="str">
        <f>VLOOKUP($A111,'Plan de acci�n consolidado 2025'!$C$3:$BB$482,Y$1,0)</f>
        <v xml:space="preserve">En el marco de la "Estrategia para fomentar el uso y difusión de instrumentos de protección de la Propiedad Industrial en productos agrícolas, alimenticios y preparaciones elaboradas mediante métodos tradicionales", durante el mes de septiembre se realizaron las siguientes actividades:
1 actividad de orientación especializada a la asociación ASOMEFAMA del departamento de Nariño el 10 de septiembre
3  actividades de sensibilización en marcas colectivas :
-1 sensibilización para asociaciones agro productoras de la comunidad AFRO del departamento del Chocó el 19 de septiembre
-1 sensibilización para asociación de tejedores de  sombrero de  Suaza de los municipios de Acevedo, Suaza y Guadalupe  el 29 de septiembre
-1 sensibilización para asociación de Chiva de Pitalito , en el municipio de Pitalito Huila el 30 de septiembre
</v>
      </c>
      <c r="Z111" s="161">
        <f>VLOOKUP($A111,'Plan de acci�n consolidado 2025'!$C$3:$BB$482,Z$1,0)</f>
        <v>45930</v>
      </c>
      <c r="AA111">
        <f>VLOOKUP($A111,'Plan de acci�n consolidado 2025'!$C$3:$BB$482,AA$1,0)</f>
        <v>100</v>
      </c>
      <c r="AB111" t="str">
        <f>VLOOKUP($A111,'Plan de acci�n consolidado 2025'!$C$3:$BB$482,AB$1,0)</f>
        <v xml:space="preserve">Se avala informe de avance teniendo en cuenta que Piloto “Nuestra Marca”, de acuerdo al informe, realizó lo proyectado para fortalecer asociaciones agropecuarias y de cocina tradicional en el uso de marcas colectivas, mediante 3 etapas: sensibilización, taller estratégico y orientación especializada. </v>
      </c>
      <c r="AC111" s="161">
        <f>VLOOKUP($A111,'Plan de acci�n consolidado 2025'!$C$3:$BB$482,AC$1,0)</f>
        <v>45930</v>
      </c>
      <c r="AD111">
        <f>VLOOKUP($A111,'Plan de acci�n consolidado 2025'!$C$3:$BB$482,AD$1,0)</f>
        <v>100</v>
      </c>
      <c r="AE111">
        <f>VLOOKUP($A111,'Plan de acci�n consolidado 2025'!$C$3:$BB$482,AE$1,0)</f>
        <v>7</v>
      </c>
    </row>
    <row r="112" spans="1:31" x14ac:dyDescent="0.25">
      <c r="A112" s="30" t="s">
        <v>716</v>
      </c>
      <c r="B112" t="str">
        <f>VLOOKUP($A112,'Plan de acci�n consolidado 2025'!$C$3:$X$482,B$1,0)</f>
        <v>2023-GRUPO DE TRABAJO DE CENTRO DE INFORMACIÓN TECNOLÓGICA Y APOYO A LA GESTIÓN DE PROPIEDAD LA INDUSTRIAL</v>
      </c>
      <c r="C112">
        <f>VLOOKUP($A112,'Plan de acci�n consolidado 2025'!$C$3:$X$482,C$1,0)</f>
        <v>0</v>
      </c>
      <c r="D112" t="str">
        <f>VLOOKUP($A112,'Plan de acci�n consolidado 2025'!$C$3:$X$482,D$1,0)</f>
        <v>Actividad propia</v>
      </c>
      <c r="E112" t="str">
        <f>VLOOKUP($A112,'Plan de acci�n consolidado 2025'!$C$3:$X$482,E$1,0)</f>
        <v>2023.5.2</v>
      </c>
      <c r="F112" t="str">
        <f>VLOOKUP($A112,'Plan de acci�n consolidado 2025'!$C$3:$X$482,F$1,0)</f>
        <v>N/A</v>
      </c>
      <c r="G112" t="str">
        <f>VLOOKUP($A112,'Plan de acci�n consolidado 2025'!$C$3:$X$482,G$1,0)</f>
        <v>N/A</v>
      </c>
      <c r="H112" t="str">
        <f>VLOOKUP($A112,'Plan de acci�n consolidado 2025'!$C$3:$X$482,H$1,0)</f>
        <v>N/A</v>
      </c>
      <c r="I112" t="str">
        <f>VLOOKUP($A112,'Plan de acci�n consolidado 2025'!$C$3:$X$482,I$1,0)</f>
        <v>N/A</v>
      </c>
      <c r="J112" t="str">
        <f>VLOOKUP($A112,'Plan de acci�n consolidado 2025'!$C$3:$X$482,J$1,0)</f>
        <v>N/A</v>
      </c>
      <c r="K112" t="str">
        <f>VLOOKUP($A112,'Plan de acci�n consolidado 2025'!$C$3:$X$482,K$1,0)</f>
        <v>N/A</v>
      </c>
      <c r="L112" t="str">
        <f>VLOOKUP($A112,'Plan de acci�n consolidado 2025'!$C$3:$X$482,L$1,0)</f>
        <v>N/A</v>
      </c>
      <c r="M112" t="str">
        <f>VLOOKUP($A112,'Plan de acci�n consolidado 2025'!$C$3:$X$482,M$1,0)</f>
        <v>N/A</v>
      </c>
      <c r="N112" t="str">
        <f>VLOOKUP($A112,'Plan de acci�n consolidado 2025'!$C$3:$X$482,N$1,0)</f>
        <v>N/A</v>
      </c>
      <c r="O112" t="str">
        <f>VLOOKUP($A112,'Plan de acci�n consolidado 2025'!$C$3:$X$482,O$1,0)</f>
        <v>Elaborar informe de la implementación de la acción CONPES 4.7 propuesta  (Informe anual de la implementación)</v>
      </c>
      <c r="P112">
        <f>VLOOKUP($A112,'Plan de acci�n consolidado 2025'!$C$3:$X$482,P$1,0)</f>
        <v>30</v>
      </c>
      <c r="Q112">
        <f>VLOOKUP($A112,'Plan de acci�n consolidado 2025'!$C$3:$X$482,Q$1,0)</f>
        <v>1</v>
      </c>
      <c r="R112" t="str">
        <f>VLOOKUP($A112,'Plan de acci�n consolidado 2025'!$C$3:$X$482,R$1,0)</f>
        <v>Númerica</v>
      </c>
      <c r="S112" t="str">
        <f>VLOOKUP($A112,'Plan de acci�n consolidado 2025'!$C$3:$X$482,S$1,0)</f>
        <v># de informes elaborados / 1 informe por elaborar</v>
      </c>
      <c r="T112" s="161">
        <f>VLOOKUP($A112,'Plan de acci�n consolidado 2025'!$C$3:$X$482,T$1,0)</f>
        <v>45931</v>
      </c>
      <c r="U112" s="161">
        <f>VLOOKUP($A112,'Plan de acci�n consolidado 2025'!$C$3:$X$482,U$1,0)</f>
        <v>45989</v>
      </c>
      <c r="V112" t="str">
        <f>VLOOKUP($A112,'Plan de acci�n consolidado 2025'!$C$3:$X$482,V$1,0)</f>
        <v>2023-GRUPO DE TRABAJO DE CENTRO DE INFORMACIÓN TECNOLÓGICA Y APOYO A LA GESTIÓN DE PROPIEDAD LA INDUSTRIAL</v>
      </c>
      <c r="W112">
        <f>VLOOKUP($A112,'Plan de acci�n consolidado 2025'!$C$3:$BB$482,W$1,0)</f>
        <v>3</v>
      </c>
      <c r="X112">
        <f>VLOOKUP($A112,'Plan de acci�n consolidado 2025'!$C$3:$BB$482,X$1,0)</f>
        <v>100</v>
      </c>
      <c r="Y112" t="str">
        <f>VLOOKUP($A112,'Plan de acci�n consolidado 2025'!$C$3:$BB$482,Y$1,0)</f>
        <v xml:space="preserve">Se hace entrega del informe final de la implementación durante la vigencia 2025 de una estrategia para promover el uso, difusión y sensibilización sobre instrumentos de protección asociados a la Propiedad Industrial, aplicables a productos agrícolas, alimenticios y preparaciones elaboradas mediante métodos tradicionales. Esta iniciativa responde a la acción 4.7 del Plan de Acción y Seguimiento (PAS) del Documento CONPES 4062 de 2021 Política Nacional de Propiedad Intelectual. Se realizaron 11 actividades de sensibilización en la importancia, beneficios y uso de la marca colectiva, 3 talleres estratégicos de marcas colectivas y 2 orientaciones especializada a diferentes asociaciones del sector agropecuario
 </v>
      </c>
      <c r="Z112" s="161">
        <f>VLOOKUP($A112,'Plan de acci�n consolidado 2025'!$C$3:$BB$482,Z$1,0)</f>
        <v>45989</v>
      </c>
      <c r="AA112">
        <f>VLOOKUP($A112,'Plan de acci�n consolidado 2025'!$C$3:$BB$482,AA$1,0)</f>
        <v>100</v>
      </c>
      <c r="AB112" t="str">
        <f>VLOOKUP($A112,'Plan de acci�n consolidado 2025'!$C$3:$BB$482,AB$1,0)</f>
        <v>La actividad de "Elaborar informe de la implementación de la acción CONPES 4.7 propuesta" se formaliza con la entrega del Informe Anual de Implementación Acción 4.7 CONPES 4062. Este documento valida la ejecución de la estrategia para promover instrumentos de Propiedad Industrial en el sector agropecuario, detallando la realización de actividades de sensibilización, talleres estratégicos y orientaciones especializadas, confirmando así la entrega del informe anual requerido.</v>
      </c>
      <c r="AC112" s="161">
        <f>VLOOKUP($A112,'Plan de acci�n consolidado 2025'!$C$3:$BB$482,AC$1,0)</f>
        <v>45989</v>
      </c>
      <c r="AD112">
        <f>VLOOKUP($A112,'Plan de acci�n consolidado 2025'!$C$3:$BB$482,AD$1,0)</f>
        <v>100</v>
      </c>
      <c r="AE112">
        <f>VLOOKUP($A112,'Plan de acci�n consolidado 2025'!$C$3:$BB$482,AE$1,0)</f>
        <v>3</v>
      </c>
    </row>
    <row r="113" spans="1:31" x14ac:dyDescent="0.25">
      <c r="A113" s="30" t="s">
        <v>718</v>
      </c>
      <c r="B113" t="str">
        <f>VLOOKUP($A113,'Plan de acci�n consolidado 2025'!$C$3:$X$482,B$1,0)</f>
        <v>2023-GRUPO DE TRABAJO DE CENTRO DE INFORMACIÓN TECNOLÓGICA Y APOYO A LA GESTIÓN DE PROPIEDAD LA INDUSTRIAL</v>
      </c>
      <c r="C113">
        <f>VLOOKUP($A113,'Plan de acci�n consolidado 2025'!$C$3:$X$482,C$1,0)</f>
        <v>0</v>
      </c>
      <c r="D113" t="str">
        <f>VLOOKUP($A113,'Plan de acci�n consolidado 2025'!$C$3:$X$482,D$1,0)</f>
        <v>Producto</v>
      </c>
      <c r="E113" t="str">
        <f>VLOOKUP($A113,'Plan de acci�n consolidado 2025'!$C$3:$X$482,E$1,0)</f>
        <v>2023.6</v>
      </c>
      <c r="F113" t="str">
        <f>VLOOKUP($A113,'Plan de acci�n consolidado 2025'!$C$3:$X$482,F$1,0)</f>
        <v>Innovador</v>
      </c>
      <c r="G113" t="str">
        <f>VLOOKUP($A113,'Plan de acci�n consolidado 2025'!$C$3:$X$482,G$1,0)</f>
        <v xml:space="preserve">Promover el enfoque preventivo, diferencial y territorial en el que hacer misional de la entidad 
</v>
      </c>
      <c r="H113" t="str">
        <f>VLOOKUP($A113,'Plan de acci�n consolidado 2025'!$C$3:$X$482,H$1,0)</f>
        <v xml:space="preserve">Cumplimiento de productos del PAI asociados a Promover el enfoque preventivo, diferencial y territorial en el que hacer misional de la entidad 
</v>
      </c>
      <c r="I113" t="str">
        <f>VLOOKUP($A113,'Plan de acci�n consolidado 2025'!$C$3:$X$482,I$1,0)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13" t="str">
        <f>VLOOKUP($A113,'Plan de acci�n consolidado 2025'!$C$3:$X$482,J$1,0)</f>
        <v xml:space="preserve">PND - 2-03-9-b- Seguridad humana y justicia social - Aprovechamiento de la propiedad intelectual </v>
      </c>
      <c r="K113" t="str">
        <f>VLOOKUP($A113,'Plan de acci�n consolidado 2025'!$C$3:$X$482,K$1,0)</f>
        <v>No</v>
      </c>
      <c r="L113" t="str">
        <f>VLOOKUP($A113,'Plan de acci�n consolidado 2025'!$C$3:$X$482,L$1,0)</f>
        <v>C-3503-0200-0014-20309b</v>
      </c>
      <c r="M113" t="str">
        <f>VLOOKUP($A113,'Plan de acci�n consolidado 2025'!$C$3:$X$482,M$1,0)</f>
        <v>Política Participación Ciudadana en la Gestión Pública _DIMENSIÓN Gestión con Valores para Resultados</v>
      </c>
      <c r="N113" t="str">
        <f>VLOOKUP($A113,'Plan de acci�n consolidado 2025'!$C$3:$X$482,N$1,0)</f>
        <v>PND_3_Brindar acompañamiento a inventores yPromover el usoDe la informaciónDePatentes ;
PND_4_ReinvertirParteDe las tasas recaudadasPorPropiedad industrial en el funcionamiento yPromociónDe la innovación</v>
      </c>
      <c r="O113" t="str">
        <f>VLOOKUP($A113,'Plan de acci�n consolidado 2025'!$C$3:$X$482,O$1,0)</f>
        <v>Premio Nacional al Inventor Colombiano 2025, realizado  (Informe dela realización del premio al inventor Colombiano 2025)</v>
      </c>
      <c r="P113">
        <f>VLOOKUP($A113,'Plan de acci�n consolidado 2025'!$C$3:$X$482,P$1,0)</f>
        <v>10</v>
      </c>
      <c r="Q113">
        <f>VLOOKUP($A113,'Plan de acci�n consolidado 2025'!$C$3:$X$482,Q$1,0)</f>
        <v>1</v>
      </c>
      <c r="R113" t="str">
        <f>VLOOKUP($A113,'Plan de acci�n consolidado 2025'!$C$3:$X$482,R$1,0)</f>
        <v>Númerica</v>
      </c>
      <c r="S113" t="str">
        <f>VLOOKUP($A113,'Plan de acci�n consolidado 2025'!$C$3:$X$482,S$1,0)</f>
        <v># de premios al inventor colombiano realizados / 1 premio al inventor colombiano por realizar</v>
      </c>
      <c r="T113" s="161">
        <f>VLOOKUP($A113,'Plan de acci�n consolidado 2025'!$C$3:$X$482,T$1,0)</f>
        <v>45691</v>
      </c>
      <c r="U113" s="161">
        <f>VLOOKUP($A113,'Plan de acci�n consolidado 2025'!$C$3:$X$482,U$1,0)</f>
        <v>45898</v>
      </c>
      <c r="V113" t="str">
        <f>VLOOKUP($A113,'Plan de acci�n consolidado 2025'!$C$3:$X$482,V$1,0)</f>
        <v>2023-GRUPO DE TRABAJO DE CENTRO DE INFORMACIÓN TECNOLÓGICA Y APOYO A LA GESTIÓN DE PROPIEDAD LA INDUSTRIAL</v>
      </c>
      <c r="W113">
        <f>VLOOKUP($A113,'Plan de acci�n consolidado 2025'!$C$3:$BB$482,W$1,0)</f>
        <v>10</v>
      </c>
      <c r="X113">
        <f>VLOOKUP($A113,'Plan de acci�n consolidado 2025'!$C$3:$BB$482,X$1,0)</f>
        <v>100</v>
      </c>
      <c r="Y113" t="str">
        <f>VLOOKUP($A113,'Plan de acci�n consolidado 2025'!$C$3:$BB$482,Y$1,0)</f>
        <v>La versión 2025 del Premio nacional al inventor colombiano incluyó seis categorías (Juvenil, Mujeres Inventoras, Inventor Individual, Investigación, Micro y Pequeña Empresa, e Industria), con un total de 121 postulaciones y 18 finalistas. Los ganadores se eligieron tras un riguroso proceso de evaluación, destacando invenciones en salud, ambiente, agroindustria y tecnología. Además, se otorgaron dos reconocimientos especiales: a una invención regional en Tumaco (tableros aglomerados de estopa de coco) y a una invención con gestión comercial en Bucaramanga (dispositivo fluido y drenador de cargas eléctricas). La premiación se realizó el 12 de septiembre en el Planetario de Bogotá, con amplia participación institucional y apoyo de un plan de comunicación digital.</v>
      </c>
      <c r="Z113" s="161">
        <f>VLOOKUP($A113,'Plan de acci�n consolidado 2025'!$C$3:$BB$482,Z$1,0)</f>
        <v>45912</v>
      </c>
      <c r="AA113">
        <f>VLOOKUP($A113,'Plan de acci�n consolidado 2025'!$C$3:$BB$482,AA$1,0)</f>
        <v>100</v>
      </c>
      <c r="AB113" t="str">
        <f>VLOOKUP($A113,'Plan de acci�n consolidado 2025'!$C$3:$BB$482,AB$1,0)</f>
        <v>Se valida informe Informe del Premio Nacional al Inventor Colombiano 2025, en el que se describen las diferentes etapas, categorías, metodología, etc. Siendo el 5-sep fecha en la que se definió el ganador del premio por categoría.  Ceremonia de premiación realizada el 12-sep-2025.</v>
      </c>
      <c r="AC113" s="161">
        <f>VLOOKUP($A113,'Plan de acci�n consolidado 2025'!$C$3:$BB$482,AC$1,0)</f>
        <v>45912</v>
      </c>
      <c r="AD113">
        <f>VLOOKUP($A113,'Plan de acci�n consolidado 2025'!$C$3:$BB$482,AD$1,0)</f>
        <v>100</v>
      </c>
      <c r="AE113">
        <f>VLOOKUP($A113,'Plan de acci�n consolidado 2025'!$C$3:$BB$482,AE$1,0)</f>
        <v>10</v>
      </c>
    </row>
    <row r="114" spans="1:31" x14ac:dyDescent="0.25">
      <c r="A114" s="30" t="s">
        <v>720</v>
      </c>
      <c r="B114" t="str">
        <f>VLOOKUP($A114,'Plan de acci�n consolidado 2025'!$C$3:$X$482,B$1,0)</f>
        <v>2023-GRUPO DE TRABAJO DE CENTRO DE INFORMACIÓN TECNOLÓGICA Y APOYO A LA GESTIÓN DE PROPIEDAD LA INDUSTRIAL</v>
      </c>
      <c r="C114">
        <f>VLOOKUP($A114,'Plan de acci�n consolidado 2025'!$C$3:$X$482,C$1,0)</f>
        <v>0</v>
      </c>
      <c r="D114" t="str">
        <f>VLOOKUP($A114,'Plan de acci�n consolidado 2025'!$C$3:$X$482,D$1,0)</f>
        <v>Actividad propia</v>
      </c>
      <c r="E114" t="str">
        <f>VLOOKUP($A114,'Plan de acci�n consolidado 2025'!$C$3:$X$482,E$1,0)</f>
        <v>2023.6.1</v>
      </c>
      <c r="F114" t="str">
        <f>VLOOKUP($A114,'Plan de acci�n consolidado 2025'!$C$3:$X$482,F$1,0)</f>
        <v>N/A</v>
      </c>
      <c r="G114" t="str">
        <f>VLOOKUP($A114,'Plan de acci�n consolidado 2025'!$C$3:$X$482,G$1,0)</f>
        <v>N/A</v>
      </c>
      <c r="H114" t="str">
        <f>VLOOKUP($A114,'Plan de acci�n consolidado 2025'!$C$3:$X$482,H$1,0)</f>
        <v>N/A</v>
      </c>
      <c r="I114" t="str">
        <f>VLOOKUP($A114,'Plan de acci�n consolidado 2025'!$C$3:$X$482,I$1,0)</f>
        <v>N/A</v>
      </c>
      <c r="J114" t="str">
        <f>VLOOKUP($A114,'Plan de acci�n consolidado 2025'!$C$3:$X$482,J$1,0)</f>
        <v>N/A</v>
      </c>
      <c r="K114" t="str">
        <f>VLOOKUP($A114,'Plan de acci�n consolidado 2025'!$C$3:$X$482,K$1,0)</f>
        <v>N/A</v>
      </c>
      <c r="L114" t="str">
        <f>VLOOKUP($A114,'Plan de acci�n consolidado 2025'!$C$3:$X$482,L$1,0)</f>
        <v>N/A</v>
      </c>
      <c r="M114" t="str">
        <f>VLOOKUP($A114,'Plan de acci�n consolidado 2025'!$C$3:$X$482,M$1,0)</f>
        <v>N/A</v>
      </c>
      <c r="N114" t="str">
        <f>VLOOKUP($A114,'Plan de acci�n consolidado 2025'!$C$3:$X$482,N$1,0)</f>
        <v>N/A</v>
      </c>
      <c r="O114" t="str">
        <f>VLOOKUP($A114,'Plan de acci�n consolidado 2025'!$C$3:$X$482,O$1,0)</f>
        <v>Realizar propuesta de restructuración del Premio Nacional al inventor colombiano.  (Documento propuesta elaborado)</v>
      </c>
      <c r="P114">
        <f>VLOOKUP($A114,'Plan de acci�n consolidado 2025'!$C$3:$X$482,P$1,0)</f>
        <v>20</v>
      </c>
      <c r="Q114">
        <f>VLOOKUP($A114,'Plan de acci�n consolidado 2025'!$C$3:$X$482,Q$1,0)</f>
        <v>1</v>
      </c>
      <c r="R114" t="str">
        <f>VLOOKUP($A114,'Plan de acci�n consolidado 2025'!$C$3:$X$482,R$1,0)</f>
        <v>Númerica</v>
      </c>
      <c r="S114" t="str">
        <f>VLOOKUP($A114,'Plan de acci�n consolidado 2025'!$C$3:$X$482,S$1,0)</f>
        <v># de propuestas de reestructuración realizadas / 1 propuesta de reestructuración por realizar</v>
      </c>
      <c r="T114" s="161">
        <f>VLOOKUP($A114,'Plan de acci�n consolidado 2025'!$C$3:$X$482,T$1,0)</f>
        <v>45691</v>
      </c>
      <c r="U114" s="161">
        <f>VLOOKUP($A114,'Plan de acci�n consolidado 2025'!$C$3:$X$482,U$1,0)</f>
        <v>45716</v>
      </c>
      <c r="V114" t="str">
        <f>VLOOKUP($A114,'Plan de acci�n consolidado 2025'!$C$3:$X$482,V$1,0)</f>
        <v>2023-GRUPO DE TRABAJO DE CENTRO DE INFORMACIÓN TECNOLÓGICA Y APOYO A LA GESTIÓN DE PROPIEDAD LA INDUSTRIAL</v>
      </c>
      <c r="W114">
        <f>VLOOKUP($A114,'Plan de acci�n consolidado 2025'!$C$3:$BB$482,W$1,0)</f>
        <v>2</v>
      </c>
      <c r="X114">
        <f>VLOOKUP($A114,'Plan de acci�n consolidado 2025'!$C$3:$BB$482,X$1,0)</f>
        <v>100</v>
      </c>
      <c r="Y114" t="str">
        <f>VLOOKUP($A114,'Plan de acci�n consolidado 2025'!$C$3:$BB$482,Y$1,0)</f>
        <v>Se realizó la propuesta de restructuración del Premio Nacional al inventor colombiano, y se envió a la Delegada de PI, para sus observaciones.</v>
      </c>
      <c r="Z114" s="161">
        <f>VLOOKUP($A114,'Plan de acci�n consolidado 2025'!$C$3:$BB$482,Z$1,0)</f>
        <v>45716</v>
      </c>
      <c r="AA114">
        <f>VLOOKUP($A114,'Plan de acci�n consolidado 2025'!$C$3:$BB$482,AA$1,0)</f>
        <v>100</v>
      </c>
      <c r="AB114" t="str">
        <f>VLOOKUP($A114,'Plan de acci�n consolidado 2025'!$C$3:$BB$482,AB$1,0)</f>
        <v>Se verifica el cumplimiento, conforme lo identificado en la actividad del plan de acción.</v>
      </c>
      <c r="AC114" s="161">
        <f>VLOOKUP($A114,'Plan de acci�n consolidado 2025'!$C$3:$BB$482,AC$1,0)</f>
        <v>45716</v>
      </c>
      <c r="AD114">
        <f>VLOOKUP($A114,'Plan de acci�n consolidado 2025'!$C$3:$BB$482,AD$1,0)</f>
        <v>100</v>
      </c>
      <c r="AE114">
        <f>VLOOKUP($A114,'Plan de acci�n consolidado 2025'!$C$3:$BB$482,AE$1,0)</f>
        <v>2</v>
      </c>
    </row>
    <row r="115" spans="1:31" x14ac:dyDescent="0.25">
      <c r="A115" s="30" t="s">
        <v>722</v>
      </c>
      <c r="B115" t="str">
        <f>VLOOKUP($A115,'Plan de acci�n consolidado 2025'!$C$3:$X$482,B$1,0)</f>
        <v>2023-GRUPO DE TRABAJO DE CENTRO DE INFORMACIÓN TECNOLÓGICA Y APOYO A LA GESTIÓN DE PROPIEDAD LA INDUSTRIAL</v>
      </c>
      <c r="C115">
        <f>VLOOKUP($A115,'Plan de acci�n consolidado 2025'!$C$3:$X$482,C$1,0)</f>
        <v>0</v>
      </c>
      <c r="D115" t="str">
        <f>VLOOKUP($A115,'Plan de acci�n consolidado 2025'!$C$3:$X$482,D$1,0)</f>
        <v>Actividad propia</v>
      </c>
      <c r="E115" t="str">
        <f>VLOOKUP($A115,'Plan de acci�n consolidado 2025'!$C$3:$X$482,E$1,0)</f>
        <v>2023.6.2</v>
      </c>
      <c r="F115" t="str">
        <f>VLOOKUP($A115,'Plan de acci�n consolidado 2025'!$C$3:$X$482,F$1,0)</f>
        <v>N/A</v>
      </c>
      <c r="G115" t="str">
        <f>VLOOKUP($A115,'Plan de acci�n consolidado 2025'!$C$3:$X$482,G$1,0)</f>
        <v>N/A</v>
      </c>
      <c r="H115" t="str">
        <f>VLOOKUP($A115,'Plan de acci�n consolidado 2025'!$C$3:$X$482,H$1,0)</f>
        <v>N/A</v>
      </c>
      <c r="I115" t="str">
        <f>VLOOKUP($A115,'Plan de acci�n consolidado 2025'!$C$3:$X$482,I$1,0)</f>
        <v>N/A</v>
      </c>
      <c r="J115" t="str">
        <f>VLOOKUP($A115,'Plan de acci�n consolidado 2025'!$C$3:$X$482,J$1,0)</f>
        <v>N/A</v>
      </c>
      <c r="K115" t="str">
        <f>VLOOKUP($A115,'Plan de acci�n consolidado 2025'!$C$3:$X$482,K$1,0)</f>
        <v>N/A</v>
      </c>
      <c r="L115" t="str">
        <f>VLOOKUP($A115,'Plan de acci�n consolidado 2025'!$C$3:$X$482,L$1,0)</f>
        <v>N/A</v>
      </c>
      <c r="M115" t="str">
        <f>VLOOKUP($A115,'Plan de acci�n consolidado 2025'!$C$3:$X$482,M$1,0)</f>
        <v>N/A</v>
      </c>
      <c r="N115" t="str">
        <f>VLOOKUP($A115,'Plan de acci�n consolidado 2025'!$C$3:$X$482,N$1,0)</f>
        <v>N/A</v>
      </c>
      <c r="O115" t="str">
        <f>VLOOKUP($A115,'Plan de acci�n consolidado 2025'!$C$3:$X$482,O$1,0)</f>
        <v>Socializar  la propuesta con actores clave (internos/externos) para la gestión del premio nacional al inventor colombiano.  (Listados de asistencia a la socialización de la propuesta)</v>
      </c>
      <c r="P115">
        <f>VLOOKUP($A115,'Plan de acci�n consolidado 2025'!$C$3:$X$482,P$1,0)</f>
        <v>10</v>
      </c>
      <c r="Q115">
        <f>VLOOKUP($A115,'Plan de acci�n consolidado 2025'!$C$3:$X$482,Q$1,0)</f>
        <v>2</v>
      </c>
      <c r="R115" t="str">
        <f>VLOOKUP($A115,'Plan de acci�n consolidado 2025'!$C$3:$X$482,R$1,0)</f>
        <v>Númerica</v>
      </c>
      <c r="S115" t="str">
        <f>VLOOKUP($A115,'Plan de acci�n consolidado 2025'!$C$3:$X$482,S$1,0)</f>
        <v># de socializaciones de la propuesta realizadas / 2 socializaciones de la propuesta por realizar</v>
      </c>
      <c r="T115" s="161">
        <f>VLOOKUP($A115,'Plan de acci�n consolidado 2025'!$C$3:$X$482,T$1,0)</f>
        <v>45719</v>
      </c>
      <c r="U115" s="161">
        <f>VLOOKUP($A115,'Plan de acci�n consolidado 2025'!$C$3:$X$482,U$1,0)</f>
        <v>45747</v>
      </c>
      <c r="V115" t="str">
        <f>VLOOKUP($A115,'Plan de acci�n consolidado 2025'!$C$3:$X$482,V$1,0)</f>
        <v>2023-GRUPO DE TRABAJO DE CENTRO DE INFORMACIÓN TECNOLÓGICA Y APOYO A LA GESTIÓN DE PROPIEDAD LA INDUSTRIAL</v>
      </c>
      <c r="W115">
        <f>VLOOKUP($A115,'Plan de acci�n consolidado 2025'!$C$3:$BB$482,W$1,0)</f>
        <v>1</v>
      </c>
      <c r="X115">
        <f>VLOOKUP($A115,'Plan de acci�n consolidado 2025'!$C$3:$BB$482,X$1,0)</f>
        <v>100</v>
      </c>
      <c r="Y115" t="str">
        <f>VLOOKUP($A115,'Plan de acci�n consolidado 2025'!$C$3:$BB$482,Y$1,0)</f>
        <v>En el mes de marzo se realizó el documento con las bases del concurso, cronograma y formularios de inscripción para los participantes: uno para las categorías de Mujeres, Inventores independientes, Investigación, Micro y pequeña empresa e Industria y otro formulario para la categoría de jóvenes. Se solicito la construcción de un espacio en la sede electrónica para el premio, se rediseño la imagen del premio y se realizó la socialización con actores clave para la gestión del premio.</v>
      </c>
      <c r="Z115" s="161">
        <f>VLOOKUP($A115,'Plan de acci�n consolidado 2025'!$C$3:$BB$482,Z$1,0)</f>
        <v>45747</v>
      </c>
      <c r="AA115">
        <f>VLOOKUP($A115,'Plan de acci�n consolidado 2025'!$C$3:$BB$482,AA$1,0)</f>
        <v>100</v>
      </c>
      <c r="AB115" t="str">
        <f>VLOOKUP($A115,'Plan de acci�n consolidado 2025'!$C$3:$BB$482,AB$1,0)</f>
        <v>Se valida información remitida por el área en cuanto a las socializaciones realizadas.</v>
      </c>
      <c r="AC115" s="161">
        <f>VLOOKUP($A115,'Plan de acci�n consolidado 2025'!$C$3:$BB$482,AC$1,0)</f>
        <v>45747</v>
      </c>
      <c r="AD115">
        <f>VLOOKUP($A115,'Plan de acci�n consolidado 2025'!$C$3:$BB$482,AD$1,0)</f>
        <v>100</v>
      </c>
      <c r="AE115">
        <f>VLOOKUP($A115,'Plan de acci�n consolidado 2025'!$C$3:$BB$482,AE$1,0)</f>
        <v>1</v>
      </c>
    </row>
    <row r="116" spans="1:31" x14ac:dyDescent="0.25">
      <c r="A116" s="30" t="s">
        <v>724</v>
      </c>
      <c r="B116" t="str">
        <f>VLOOKUP($A116,'Plan de acci�n consolidado 2025'!$C$3:$X$482,B$1,0)</f>
        <v>2023-GRUPO DE TRABAJO DE CENTRO DE INFORMACIÓN TECNOLÓGICA Y APOYO A LA GESTIÓN DE PROPIEDAD LA INDUSTRIAL</v>
      </c>
      <c r="C116">
        <f>VLOOKUP($A116,'Plan de acci�n consolidado 2025'!$C$3:$X$482,C$1,0)</f>
        <v>0</v>
      </c>
      <c r="D116" t="str">
        <f>VLOOKUP($A116,'Plan de acci�n consolidado 2025'!$C$3:$X$482,D$1,0)</f>
        <v>Actividad propia</v>
      </c>
      <c r="E116" t="str">
        <f>VLOOKUP($A116,'Plan de acci�n consolidado 2025'!$C$3:$X$482,E$1,0)</f>
        <v>2023.6.3</v>
      </c>
      <c r="F116" t="str">
        <f>VLOOKUP($A116,'Plan de acci�n consolidado 2025'!$C$3:$X$482,F$1,0)</f>
        <v>N/A</v>
      </c>
      <c r="G116" t="str">
        <f>VLOOKUP($A116,'Plan de acci�n consolidado 2025'!$C$3:$X$482,G$1,0)</f>
        <v>N/A</v>
      </c>
      <c r="H116" t="str">
        <f>VLOOKUP($A116,'Plan de acci�n consolidado 2025'!$C$3:$X$482,H$1,0)</f>
        <v>N/A</v>
      </c>
      <c r="I116" t="str">
        <f>VLOOKUP($A116,'Plan de acci�n consolidado 2025'!$C$3:$X$482,I$1,0)</f>
        <v>N/A</v>
      </c>
      <c r="J116" t="str">
        <f>VLOOKUP($A116,'Plan de acci�n consolidado 2025'!$C$3:$X$482,J$1,0)</f>
        <v>N/A</v>
      </c>
      <c r="K116" t="str">
        <f>VLOOKUP($A116,'Plan de acci�n consolidado 2025'!$C$3:$X$482,K$1,0)</f>
        <v>N/A</v>
      </c>
      <c r="L116" t="str">
        <f>VLOOKUP($A116,'Plan de acci�n consolidado 2025'!$C$3:$X$482,L$1,0)</f>
        <v>N/A</v>
      </c>
      <c r="M116" t="str">
        <f>VLOOKUP($A116,'Plan de acci�n consolidado 2025'!$C$3:$X$482,M$1,0)</f>
        <v>N/A</v>
      </c>
      <c r="N116" t="str">
        <f>VLOOKUP($A116,'Plan de acci�n consolidado 2025'!$C$3:$X$482,N$1,0)</f>
        <v>N/A</v>
      </c>
      <c r="O116" t="str">
        <f>VLOOKUP($A116,'Plan de acci�n consolidado 2025'!$C$3:$X$482,O$1,0)</f>
        <v>Realizar el premio al inventor colombiano 2025 desde la convocatoria hasta premiación. (Informe de la realización del premio al inventor Colombiano 2025)</v>
      </c>
      <c r="P116">
        <f>VLOOKUP($A116,'Plan de acci�n consolidado 2025'!$C$3:$X$482,P$1,0)</f>
        <v>70</v>
      </c>
      <c r="Q116">
        <f>VLOOKUP($A116,'Plan de acci�n consolidado 2025'!$C$3:$X$482,Q$1,0)</f>
        <v>1</v>
      </c>
      <c r="R116" t="str">
        <f>VLOOKUP($A116,'Plan de acci�n consolidado 2025'!$C$3:$X$482,R$1,0)</f>
        <v>Númerica</v>
      </c>
      <c r="S116" t="str">
        <f>VLOOKUP($A116,'Plan de acci�n consolidado 2025'!$C$3:$X$482,S$1,0)</f>
        <v># de premios al inventor colombiano realizados / 1 premio al inventor colombiano por realizar</v>
      </c>
      <c r="T116" s="161">
        <f>VLOOKUP($A116,'Plan de acci�n consolidado 2025'!$C$3:$X$482,T$1,0)</f>
        <v>45748</v>
      </c>
      <c r="U116" s="161">
        <f>VLOOKUP($A116,'Plan de acci�n consolidado 2025'!$C$3:$X$482,U$1,0)</f>
        <v>45898</v>
      </c>
      <c r="V116" t="str">
        <f>VLOOKUP($A116,'Plan de acci�n consolidado 2025'!$C$3:$X$482,V$1,0)</f>
        <v>2023-GRUPO DE TRABAJO DE CENTRO DE INFORMACIÓN TECNOLÓGICA Y APOYO A LA GESTIÓN DE PROPIEDAD LA INDUSTRIAL</v>
      </c>
      <c r="W116">
        <f>VLOOKUP($A116,'Plan de acci�n consolidado 2025'!$C$3:$BB$482,W$1,0)</f>
        <v>7</v>
      </c>
      <c r="X116">
        <f>VLOOKUP($A116,'Plan de acci�n consolidado 2025'!$C$3:$BB$482,X$1,0)</f>
        <v>100</v>
      </c>
      <c r="Y116" t="str">
        <f>VLOOKUP($A116,'Plan de acci�n consolidado 2025'!$C$3:$BB$482,Y$1,0)</f>
        <v>La versión 2025 del Premio nacional al inventor colombiano incluyó seis categorías (Juvenil, Mujeres Inventoras, Inventor Individual, Investigación, Micro y Pequeña Empresa, e Industria), con un total de 121 postulaciones y 18 finalistas. Los ganadores se eligieron tras un riguroso proceso de evaluación, destacando invenciones en salud, ambiente, agroindustria y tecnología. Además, se otorgaron dos reconocimientos especiales: a una invención regional en Tumaco (tableros aglomerados de estopa de coco) y a una invención con gestión comercial en Bucaramanga (dispositivo fluidor y drenador de cargas eléctricas). La premiación se realizó el 12 de septiembre en el Planetario de Bogotá, con amplia participación institucional y apoyo de un plan de comunicación digital.</v>
      </c>
      <c r="Z116" s="161">
        <f>VLOOKUP($A116,'Plan de acci�n consolidado 2025'!$C$3:$BB$482,Z$1,0)</f>
        <v>45912</v>
      </c>
      <c r="AA116">
        <f>VLOOKUP($A116,'Plan de acci�n consolidado 2025'!$C$3:$BB$482,AA$1,0)</f>
        <v>100</v>
      </c>
      <c r="AB116" t="str">
        <f>VLOOKUP($A116,'Plan de acci�n consolidado 2025'!$C$3:$BB$482,AB$1,0)</f>
        <v>Se avala informe del Premio Nacional al Inventor colombiano 2025, teniendo en cuenta las diferentes categorías.  En dicho informe se citan las diferentes etapas del concurso, desde la inscripción, preselección, evaluación y selección de finalistas.  Citando además los reconocimientos especiales (invención regional e invención con gestión comercial).  Los ganadores del Premio Nacional al Inventor Colombiano 2025 se dieron a conocer en la ceremonia realizada presencial, el día 12-sep-2025.</v>
      </c>
      <c r="AC116" s="161">
        <f>VLOOKUP($A116,'Plan de acci�n consolidado 2025'!$C$3:$BB$482,AC$1,0)</f>
        <v>45912</v>
      </c>
      <c r="AD116">
        <f>VLOOKUP($A116,'Plan de acci�n consolidado 2025'!$C$3:$BB$482,AD$1,0)</f>
        <v>100</v>
      </c>
      <c r="AE116">
        <f>VLOOKUP($A116,'Plan de acci�n consolidado 2025'!$C$3:$BB$482,AE$1,0)</f>
        <v>7</v>
      </c>
    </row>
    <row r="117" spans="1:31" x14ac:dyDescent="0.25">
      <c r="A117" s="30" t="s">
        <v>726</v>
      </c>
      <c r="B117" t="str">
        <f>VLOOKUP($A117,'Plan de acci�n consolidado 2025'!$C$3:$X$482,B$1,0)</f>
        <v>2020-DIRECCIÓN DE NUEVAS CREACIONES</v>
      </c>
      <c r="C117">
        <f>VLOOKUP($A117,'Plan de acci�n consolidado 2025'!$C$3:$X$482,C$1,0)</f>
        <v>1</v>
      </c>
      <c r="D117" t="str">
        <f>VLOOKUP($A117,'Plan de acci�n consolidado 2025'!$C$3:$X$482,D$1,0)</f>
        <v>Producto</v>
      </c>
      <c r="E117" t="str">
        <f>VLOOKUP($A117,'Plan de acci�n consolidado 2025'!$C$3:$X$482,E$1,0)</f>
        <v>2020.1</v>
      </c>
      <c r="F117" t="str">
        <f>VLOOKUP($A117,'Plan de acci�n consolidado 2025'!$C$3:$X$482,F$1,0)</f>
        <v>Operativo</v>
      </c>
      <c r="G117" t="str">
        <f>VLOOKUP($A117,'Plan de acci�n consolidado 2025'!$C$3:$X$482,G$1,0)</f>
        <v>Mejorar la oportunidad en la atención de trámites y servicios.</v>
      </c>
      <c r="H117" t="str">
        <f>VLOOKUP($A117,'Plan de acci�n consolidado 2025'!$C$3:$X$482,H$1,0)</f>
        <v>Avance promedio de cumplimiento de productos asociados a mejorar la oportunidad en la atención de trámites y servicios.</v>
      </c>
      <c r="I117" t="str">
        <f>VLOOKUP($A117,'Plan de acci�n consolidado 2025'!$C$3:$X$482,I$1,0)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17" t="str">
        <f>VLOOKUP($A117,'Plan de acci�n consolidado 2025'!$C$3:$X$482,J$1,0)</f>
        <v xml:space="preserve">PND - 5-31-5-b- Convergencia regional - Entidades públicas territoriales y nacionales fortalecidas </v>
      </c>
      <c r="K117" t="str">
        <f>VLOOKUP($A117,'Plan de acci�n consolidado 2025'!$C$3:$X$482,K$1,0)</f>
        <v>No</v>
      </c>
      <c r="L117" t="str">
        <f>VLOOKUP($A117,'Plan de acci�n consolidado 2025'!$C$3:$X$482,L$1,0)</f>
        <v>C-3503-0200-0014-20309b</v>
      </c>
      <c r="M117" t="str">
        <f>VLOOKUP($A117,'Plan de acci�n consolidado 2025'!$C$3:$X$482,M$1,0)</f>
        <v>Política Servicio al Ciudadano_DIMENSIÓN Gestión con Valores para Resultados</v>
      </c>
      <c r="N117" t="str">
        <f>VLOOKUP($A117,'Plan de acci�n consolidado 2025'!$C$3:$X$482,N$1,0)</f>
        <v>N/A</v>
      </c>
      <c r="O117" t="str">
        <f>VLOOKUP($A117,'Plan de acci�n consolidado 2025'!$C$3:$X$482,O$1,0)</f>
        <v>Solicitudes de patentes de invención y modelos de utilidad pendientes de trámite y que cuenten con pago del examen de patentabilidad anteriores al año 2023, atendidas  (Reporte de indicador generado en Tableau o Power BI)</v>
      </c>
      <c r="P117">
        <f>VLOOKUP($A117,'Plan de acci�n consolidado 2025'!$C$3:$X$482,P$1,0)</f>
        <v>50</v>
      </c>
      <c r="Q117">
        <f>VLOOKUP($A117,'Plan de acci�n consolidado 2025'!$C$3:$X$482,Q$1,0)</f>
        <v>95</v>
      </c>
      <c r="R117" t="str">
        <f>VLOOKUP($A117,'Plan de acci�n consolidado 2025'!$C$3:$X$482,R$1,0)</f>
        <v>Porcentual</v>
      </c>
      <c r="S117" t="str">
        <f>VLOOKUP($A117,'Plan de acci�n consolidado 2025'!$C$3:$X$482,S$1,0)</f>
        <v>% de exámenes de fondo realizados / 95% de exámenes de fondo por realizar</v>
      </c>
      <c r="T117" s="161">
        <f>VLOOKUP($A117,'Plan de acci�n consolidado 2025'!$C$3:$X$482,T$1,0)</f>
        <v>45659</v>
      </c>
      <c r="U117" s="161">
        <f>VLOOKUP($A117,'Plan de acci�n consolidado 2025'!$C$3:$X$482,U$1,0)</f>
        <v>46022</v>
      </c>
      <c r="V117" t="str">
        <f>VLOOKUP($A117,'Plan de acci�n consolidado 2025'!$C$3:$X$482,V$1,0)</f>
        <v>2020-DIRECCIÓN DE NUEVAS CREACIONES</v>
      </c>
      <c r="W117">
        <f>VLOOKUP($A117,'Plan de acci�n consolidado 2025'!$C$3:$BB$482,W$1,0)</f>
        <v>50</v>
      </c>
      <c r="X117">
        <f>VLOOKUP($A117,'Plan de acci�n consolidado 2025'!$C$3:$BB$482,X$1,0)</f>
        <v>92.7</v>
      </c>
      <c r="Y117" t="str">
        <f>VLOOKUP($A117,'Plan de acci�n consolidado 2025'!$C$3:$BB$482,Y$1,0)</f>
        <v>Se han realizado 2504 estudios por artículo 45 de solicitudes de patente de invención y modelos de utilidad de solicitudes con fecha de presentación entre los años 2022 y anteriores, para un avance del 92,7% de enero a noviembre. Durante el periodo de noviembre de 2025 se realizaron 255 estudios por artículo 45.</v>
      </c>
      <c r="Z117" s="161">
        <f>VLOOKUP($A117,'Plan de acci�n consolidado 2025'!$C$3:$BB$482,Z$1,0)</f>
        <v>0</v>
      </c>
      <c r="AA117">
        <f>VLOOKUP($A117,'Plan de acci�n consolidado 2025'!$C$3:$BB$482,AA$1,0)</f>
        <v>98</v>
      </c>
      <c r="AB117" t="str">
        <f>VLOOKUP($A117,'Plan de acci�n consolidado 2025'!$C$3:$BB$482,AB$1,0)</f>
        <v>Al 30 de noviembre se han decidido 2504 solicitudes de patentes y modelos de 2566 que corresponde al 95% de la meta establecida para la vigencia 2026, logrando un avance del 98%, el avance reportado por la dependencia corresponde al calculo simple sin homologarlo al 100%, es decir llevan un 93% de 95%, el cual es equivalente al avance que registraron.</v>
      </c>
      <c r="AC117" s="161">
        <f>VLOOKUP($A117,'Plan de acci�n consolidado 2025'!$C$3:$BB$482,AC$1,0)</f>
        <v>0</v>
      </c>
      <c r="AD117">
        <f>VLOOKUP($A117,'Plan de acci�n consolidado 2025'!$C$3:$BB$482,AD$1,0)</f>
        <v>0</v>
      </c>
      <c r="AE117">
        <f>VLOOKUP($A117,'Plan de acci�n consolidado 2025'!$C$3:$BB$482,AE$1,0)</f>
        <v>49</v>
      </c>
    </row>
    <row r="118" spans="1:31" x14ac:dyDescent="0.25">
      <c r="A118" s="30" t="s">
        <v>728</v>
      </c>
      <c r="B118" t="str">
        <f>VLOOKUP($A118,'Plan de acci�n consolidado 2025'!$C$3:$X$482,B$1,0)</f>
        <v>2020-DIRECCIÓN DE NUEVAS CREACIONES</v>
      </c>
      <c r="C118">
        <f>VLOOKUP($A118,'Plan de acci�n consolidado 2025'!$C$3:$X$482,C$1,0)</f>
        <v>1</v>
      </c>
      <c r="D118" t="str">
        <f>VLOOKUP($A118,'Plan de acci�n consolidado 2025'!$C$3:$X$482,D$1,0)</f>
        <v>Actividad propia</v>
      </c>
      <c r="E118" t="str">
        <f>VLOOKUP($A118,'Plan de acci�n consolidado 2025'!$C$3:$X$482,E$1,0)</f>
        <v>2020.1.1</v>
      </c>
      <c r="F118" t="str">
        <f>VLOOKUP($A118,'Plan de acci�n consolidado 2025'!$C$3:$X$482,F$1,0)</f>
        <v>N/A</v>
      </c>
      <c r="G118" t="str">
        <f>VLOOKUP($A118,'Plan de acci�n consolidado 2025'!$C$3:$X$482,G$1,0)</f>
        <v>N/A</v>
      </c>
      <c r="H118" t="str">
        <f>VLOOKUP($A118,'Plan de acci�n consolidado 2025'!$C$3:$X$482,H$1,0)</f>
        <v>N/A</v>
      </c>
      <c r="I118" t="str">
        <f>VLOOKUP($A118,'Plan de acci�n consolidado 2025'!$C$3:$X$482,I$1,0)</f>
        <v>N/A</v>
      </c>
      <c r="J118" t="str">
        <f>VLOOKUP($A118,'Plan de acci�n consolidado 2025'!$C$3:$X$482,J$1,0)</f>
        <v>N/A</v>
      </c>
      <c r="K118" t="str">
        <f>VLOOKUP($A118,'Plan de acci�n consolidado 2025'!$C$3:$X$482,K$1,0)</f>
        <v>N/A</v>
      </c>
      <c r="L118" t="str">
        <f>VLOOKUP($A118,'Plan de acci�n consolidado 2025'!$C$3:$X$482,L$1,0)</f>
        <v>N/A</v>
      </c>
      <c r="M118" t="str">
        <f>VLOOKUP($A118,'Plan de acci�n consolidado 2025'!$C$3:$X$482,M$1,0)</f>
        <v>N/A</v>
      </c>
      <c r="N118" t="str">
        <f>VLOOKUP($A118,'Plan de acci�n consolidado 2025'!$C$3:$X$482,N$1,0)</f>
        <v>N/A</v>
      </c>
      <c r="O118" t="str">
        <f>VLOOKUP($A118,'Plan de acci�n consolidado 2025'!$C$3:$X$482,O$1,0)</f>
        <v>Realizar el examen de fondo a las solicitudes de patente de invención y modelo de utilidad anteriores al año 2023 (stock corresponde a 2701 solicitudes) siempre y cuando cuenten con el pago del examen de patentabilidad.  (Reporte de indicador generado en Tableau o Power BI)</v>
      </c>
      <c r="P118">
        <f>VLOOKUP($A118,'Plan de acci�n consolidado 2025'!$C$3:$X$482,P$1,0)</f>
        <v>50</v>
      </c>
      <c r="Q118">
        <f>VLOOKUP($A118,'Plan de acci�n consolidado 2025'!$C$3:$X$482,Q$1,0)</f>
        <v>95</v>
      </c>
      <c r="R118" t="str">
        <f>VLOOKUP($A118,'Plan de acci�n consolidado 2025'!$C$3:$X$482,R$1,0)</f>
        <v>Porcentual</v>
      </c>
      <c r="S118" t="str">
        <f>VLOOKUP($A118,'Plan de acci�n consolidado 2025'!$C$3:$X$482,S$1,0)</f>
        <v>% de exámenes de fondo realizados / 95% de exámenes de fondo por realizar</v>
      </c>
      <c r="T118" s="161">
        <f>VLOOKUP($A118,'Plan de acci�n consolidado 2025'!$C$3:$X$482,T$1,0)</f>
        <v>45659</v>
      </c>
      <c r="U118" s="161">
        <f>VLOOKUP($A118,'Plan de acci�n consolidado 2025'!$C$3:$X$482,U$1,0)</f>
        <v>46022</v>
      </c>
      <c r="V118" t="str">
        <f>VLOOKUP($A118,'Plan de acci�n consolidado 2025'!$C$3:$X$482,V$1,0)</f>
        <v>2020-DIRECCIÓN DE NUEVAS CREACIONES</v>
      </c>
      <c r="W118">
        <f>VLOOKUP($A118,'Plan de acci�n consolidado 2025'!$C$3:$BB$482,W$1,0)</f>
        <v>25</v>
      </c>
      <c r="X118">
        <f>VLOOKUP($A118,'Plan de acci�n consolidado 2025'!$C$3:$BB$482,X$1,0)</f>
        <v>92.7</v>
      </c>
      <c r="Y118" t="str">
        <f>VLOOKUP($A118,'Plan de acci�n consolidado 2025'!$C$3:$BB$482,Y$1,0)</f>
        <v>Se han realizado 2504 estudios por artículo 45 de solicitudes de patente de invención y modelos de utilidad de solicitudes con fecha de presentación entre los años 2022 y anteriores, para un avance del 92,7% de enero a noviembre. Durante el periodo de noviembre de 2025 se realizaron 255 estudios por artículo 45.</v>
      </c>
      <c r="Z118" s="161">
        <f>VLOOKUP($A118,'Plan de acci�n consolidado 2025'!$C$3:$BB$482,Z$1,0)</f>
        <v>0</v>
      </c>
      <c r="AA118">
        <f>VLOOKUP($A118,'Plan de acci�n consolidado 2025'!$C$3:$BB$482,AA$1,0)</f>
        <v>98</v>
      </c>
      <c r="AB118" t="str">
        <f>VLOOKUP($A118,'Plan de acci�n consolidado 2025'!$C$3:$BB$482,AB$1,0)</f>
        <v>Al 30 de noviembre se han decidido 2504 solicitudes de patentes y modelos de 2566 que corresponde al 95% de la meta establecida para la vigencia 2026, logrando un avance del 98%, el avance reportado por la dependencia corresponde al calculo simple sin homologarlo al 100%, es decir llevan un 93% de 95%, el cual es equivalente al avance que se valida.</v>
      </c>
      <c r="AC118" s="161">
        <f>VLOOKUP($A118,'Plan de acci�n consolidado 2025'!$C$3:$BB$482,AC$1,0)</f>
        <v>0</v>
      </c>
      <c r="AD118">
        <f>VLOOKUP($A118,'Plan de acci�n consolidado 2025'!$C$3:$BB$482,AD$1,0)</f>
        <v>0</v>
      </c>
      <c r="AE118">
        <f>VLOOKUP($A118,'Plan de acci�n consolidado 2025'!$C$3:$BB$482,AE$1,0)</f>
        <v>24.5</v>
      </c>
    </row>
    <row r="119" spans="1:31" x14ac:dyDescent="0.25">
      <c r="A119" s="30" t="s">
        <v>729</v>
      </c>
      <c r="B119" t="str">
        <f>VLOOKUP($A119,'Plan de acci�n consolidado 2025'!$C$3:$X$482,B$1,0)</f>
        <v>2020-DIRECCIÓN DE NUEVAS CREACIONES</v>
      </c>
      <c r="C119">
        <f>VLOOKUP($A119,'Plan de acci�n consolidado 2025'!$C$3:$X$482,C$1,0)</f>
        <v>1</v>
      </c>
      <c r="D119" t="str">
        <f>VLOOKUP($A119,'Plan de acci�n consolidado 2025'!$C$3:$X$482,D$1,0)</f>
        <v>Actividad propia</v>
      </c>
      <c r="E119" t="str">
        <f>VLOOKUP($A119,'Plan de acci�n consolidado 2025'!$C$3:$X$482,E$1,0)</f>
        <v>2020.1.2</v>
      </c>
      <c r="F119" t="str">
        <f>VLOOKUP($A119,'Plan de acci�n consolidado 2025'!$C$3:$X$482,F$1,0)</f>
        <v>N/A</v>
      </c>
      <c r="G119" t="str">
        <f>VLOOKUP($A119,'Plan de acci�n consolidado 2025'!$C$3:$X$482,G$1,0)</f>
        <v>N/A</v>
      </c>
      <c r="H119" t="str">
        <f>VLOOKUP($A119,'Plan de acci�n consolidado 2025'!$C$3:$X$482,H$1,0)</f>
        <v>N/A</v>
      </c>
      <c r="I119" t="str">
        <f>VLOOKUP($A119,'Plan de acci�n consolidado 2025'!$C$3:$X$482,I$1,0)</f>
        <v>N/A</v>
      </c>
      <c r="J119" t="str">
        <f>VLOOKUP($A119,'Plan de acci�n consolidado 2025'!$C$3:$X$482,J$1,0)</f>
        <v>N/A</v>
      </c>
      <c r="K119" t="str">
        <f>VLOOKUP($A119,'Plan de acci�n consolidado 2025'!$C$3:$X$482,K$1,0)</f>
        <v>N/A</v>
      </c>
      <c r="L119" t="str">
        <f>VLOOKUP($A119,'Plan de acci�n consolidado 2025'!$C$3:$X$482,L$1,0)</f>
        <v>N/A</v>
      </c>
      <c r="M119" t="str">
        <f>VLOOKUP($A119,'Plan de acci�n consolidado 2025'!$C$3:$X$482,M$1,0)</f>
        <v>N/A</v>
      </c>
      <c r="N119" t="str">
        <f>VLOOKUP($A119,'Plan de acci�n consolidado 2025'!$C$3:$X$482,N$1,0)</f>
        <v>N/A</v>
      </c>
      <c r="O119" t="str">
        <f>VLOOKUP($A119,'Plan de acci�n consolidado 2025'!$C$3:$X$482,O$1,0)</f>
        <v>Proyectar y enviar para suscripción de la  superintendente de industria y comercio las solicitudes de patente de invención y modelo de utilidad anteriores al año 2023 que ya cuentan con al menos un estudio de fondo, cuyo stock corresponde a 1799 solicitudes.  (Reporte de indicador generado en Tableau o Power BI)</v>
      </c>
      <c r="P119">
        <f>VLOOKUP($A119,'Plan de acci�n consolidado 2025'!$C$3:$X$482,P$1,0)</f>
        <v>50</v>
      </c>
      <c r="Q119">
        <f>VLOOKUP($A119,'Plan de acci�n consolidado 2025'!$C$3:$X$482,Q$1,0)</f>
        <v>95</v>
      </c>
      <c r="R119" t="str">
        <f>VLOOKUP($A119,'Plan de acci�n consolidado 2025'!$C$3:$X$482,R$1,0)</f>
        <v>Porcentual</v>
      </c>
      <c r="S119" t="str">
        <f>VLOOKUP($A119,'Plan de acci�n consolidado 2025'!$C$3:$X$482,S$1,0)</f>
        <v>% de solicitudes realizadas y enviadas  para suscripción de la señora superintendente / 95% de solicitudes por realizar y enviar para suscripción de la señora superintendente</v>
      </c>
      <c r="T119" s="161">
        <f>VLOOKUP($A119,'Plan de acci�n consolidado 2025'!$C$3:$X$482,T$1,0)</f>
        <v>45659</v>
      </c>
      <c r="U119" s="161">
        <f>VLOOKUP($A119,'Plan de acci�n consolidado 2025'!$C$3:$X$482,U$1,0)</f>
        <v>46022</v>
      </c>
      <c r="V119" t="str">
        <f>VLOOKUP($A119,'Plan de acci�n consolidado 2025'!$C$3:$X$482,V$1,0)</f>
        <v>2020-DIRECCIÓN DE NUEVAS CREACIONES</v>
      </c>
      <c r="W119">
        <f>VLOOKUP($A119,'Plan de acci�n consolidado 2025'!$C$3:$BB$482,W$1,0)</f>
        <v>25</v>
      </c>
      <c r="X119">
        <f>VLOOKUP($A119,'Plan de acci�n consolidado 2025'!$C$3:$BB$482,X$1,0)</f>
        <v>98.2</v>
      </c>
      <c r="Y119" t="str">
        <f>VLOOKUP($A119,'Plan de acci�n consolidado 2025'!$C$3:$BB$482,Y$1,0)</f>
        <v>Se establece que durante el periodo de enero a noviembre de 2025, se han proyectado y enviado para suscripción de la superintendente de industria y comercio 1767 solicitudes de patente de invención y modelos de utilidad de solicitudes con fecha de presentación entre los años 2022 y anteriores, para un avance del 98,2%. Para el periodo de noviembre se proyectaron y enviaron para suscripción de la superintendente de industria y comercio 153 solicitudes.</v>
      </c>
      <c r="Z119" s="161">
        <f>VLOOKUP($A119,'Plan de acci�n consolidado 2025'!$C$3:$BB$482,Z$1,0)</f>
        <v>0</v>
      </c>
      <c r="AA119">
        <f>VLOOKUP($A119,'Plan de acci�n consolidado 2025'!$C$3:$BB$482,AA$1,0)</f>
        <v>100</v>
      </c>
      <c r="AB119" t="str">
        <f>VLOOKUP($A119,'Plan de acci�n consolidado 2025'!$C$3:$BB$482,AB$1,0)</f>
        <v xml:space="preserve">Al 30 de noviembre se han decidido 1767 solicitudes de patentes y modelos de 1709 que corresponde al 70% de la meta establecida para la vigencia 2026, logrando un avance del 100%, el avance reportado por la dependencia corresponde al calculo simple sin homologarlo al 100%, es decir llevan un 98% de 95%, el cual es equivalente al avance que se valido.
</v>
      </c>
      <c r="AC119" s="161">
        <f>VLOOKUP($A119,'Plan de acci�n consolidado 2025'!$C$3:$BB$482,AC$1,0)</f>
        <v>0</v>
      </c>
      <c r="AD119">
        <f>VLOOKUP($A119,'Plan de acci�n consolidado 2025'!$C$3:$BB$482,AD$1,0)</f>
        <v>0</v>
      </c>
      <c r="AE119">
        <f>VLOOKUP($A119,'Plan de acci�n consolidado 2025'!$C$3:$BB$482,AE$1,0)</f>
        <v>25</v>
      </c>
    </row>
    <row r="120" spans="1:31" x14ac:dyDescent="0.25">
      <c r="A120" s="30" t="s">
        <v>731</v>
      </c>
      <c r="B120" t="str">
        <f>VLOOKUP($A120,'Plan de acci�n consolidado 2025'!$C$3:$X$482,B$1,0)</f>
        <v>2020-DIRECCIÓN DE NUEVAS CREACIONES</v>
      </c>
      <c r="C120">
        <f>VLOOKUP($A120,'Plan de acci�n consolidado 2025'!$C$3:$X$482,C$1,0)</f>
        <v>1</v>
      </c>
      <c r="D120" t="str">
        <f>VLOOKUP($A120,'Plan de acci�n consolidado 2025'!$C$3:$X$482,D$1,0)</f>
        <v>Producto</v>
      </c>
      <c r="E120" t="str">
        <f>VLOOKUP($A120,'Plan de acci�n consolidado 2025'!$C$3:$X$482,E$1,0)</f>
        <v>2020.2</v>
      </c>
      <c r="F120" t="str">
        <f>VLOOKUP($A120,'Plan de acci�n consolidado 2025'!$C$3:$X$482,F$1,0)</f>
        <v>Operativo</v>
      </c>
      <c r="G120" t="str">
        <f>VLOOKUP($A120,'Plan de acci�n consolidado 2025'!$C$3:$X$482,G$1,0)</f>
        <v>Fortalecer el Sistema Integral de Gestión Institucional en el marco del Modelo Integrado de Planeación y gestión para mejorar la prestación del servicio.</v>
      </c>
      <c r="H120" t="str">
        <f>VLOOKUP($A120,'Plan de acci�n consolidado 2025'!$C$3:$X$482,H$1,0)</f>
        <v xml:space="preserve">Cumplimiento de productos del PAI asociados a Fortacer el Sistema Integral de Gestión Institucional para mejorar la prestación del servicio. 
</v>
      </c>
      <c r="I120" t="str">
        <f>VLOOKUP($A120,'Plan de acci�n consolidado 2025'!$C$3:$X$482,I$1,0)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120" t="str">
        <f>VLOOKUP($A120,'Plan de acci�n consolidado 2025'!$C$3:$X$482,J$1,0)</f>
        <v xml:space="preserve">PND - 5-31-5-b- Convergencia regional - Entidades públicas territoriales y nacionales fortalecidas </v>
      </c>
      <c r="K120" t="str">
        <f>VLOOKUP($A120,'Plan de acci�n consolidado 2025'!$C$3:$X$482,K$1,0)</f>
        <v>No</v>
      </c>
      <c r="L120" t="str">
        <f>VLOOKUP($A120,'Plan de acci�n consolidado 2025'!$C$3:$X$482,L$1,0)</f>
        <v>FUNCIONAMIENTO</v>
      </c>
      <c r="M120" t="str">
        <f>VLOOKUP($A120,'Plan de acci�n consolidado 2025'!$C$3:$X$482,M$1,0)</f>
        <v>Política Fortalecimiento Organizacional y Simplificación de Procesos _DIMENSIÓN Gestión con Valores para Resultados</v>
      </c>
      <c r="N120" t="str">
        <f>VLOOKUP($A120,'Plan de acci�n consolidado 2025'!$C$3:$X$482,N$1,0)</f>
        <v>N/A</v>
      </c>
      <c r="O120" t="str">
        <f>VLOOKUP($A120,'Plan de acci�n consolidado 2025'!$C$3:$X$482,O$1,0)</f>
        <v>Formatos de actos administrativos, estandarizados (Correo electrónico dirigido  al Grupo de Operaciones con los formatos predeterminados actualizados, entregados)</v>
      </c>
      <c r="P120">
        <f>VLOOKUP($A120,'Plan de acci�n consolidado 2025'!$C$3:$X$482,P$1,0)</f>
        <v>50</v>
      </c>
      <c r="Q120">
        <f>VLOOKUP($A120,'Plan de acci�n consolidado 2025'!$C$3:$X$482,Q$1,0)</f>
        <v>100</v>
      </c>
      <c r="R120" t="str">
        <f>VLOOKUP($A120,'Plan de acci�n consolidado 2025'!$C$3:$X$482,R$1,0)</f>
        <v>Porcentual</v>
      </c>
      <c r="S120" t="str">
        <f>VLOOKUP($A120,'Plan de acci�n consolidado 2025'!$C$3:$X$482,S$1,0)</f>
        <v>% de formatos actualizados / 100% de formatos por actualizar</v>
      </c>
      <c r="T120" s="161">
        <f>VLOOKUP($A120,'Plan de acci�n consolidado 2025'!$C$3:$X$482,T$1,0)</f>
        <v>45677</v>
      </c>
      <c r="U120" s="161">
        <f>VLOOKUP($A120,'Plan de acci�n consolidado 2025'!$C$3:$X$482,U$1,0)</f>
        <v>46022</v>
      </c>
      <c r="V120" t="str">
        <f>VLOOKUP($A120,'Plan de acci�n consolidado 2025'!$C$3:$X$482,V$1,0)</f>
        <v>2020-DIRECCIÓN DE NUEVAS CREACIONES</v>
      </c>
      <c r="W120">
        <f>VLOOKUP($A120,'Plan de acci�n consolidado 2025'!$C$3:$BB$482,W$1,0)</f>
        <v>50</v>
      </c>
      <c r="X120">
        <f>VLOOKUP($A120,'Plan de acci�n consolidado 2025'!$C$3:$BB$482,X$1,0)</f>
        <v>0</v>
      </c>
      <c r="Y120" t="str">
        <f>VLOOKUP($A120,'Plan de acci�n consolidado 2025'!$C$3:$BB$482,Y$1,0)</f>
        <v>Dado que todos los formatos se tienen que actualizar, a noviembre se han actualizado 43 formatos, y, durante el mes de noviembre de 2025 se han actualizado 9 formatos, correspondientes a los siguientes: NC77, NC78, NC79, NC80, NC81, NC82, NC83, NC84, NC85.</v>
      </c>
      <c r="Z120" s="161">
        <f>VLOOKUP($A120,'Plan de acci�n consolidado 2025'!$C$3:$BB$482,Z$1,0)</f>
        <v>0</v>
      </c>
      <c r="AA120">
        <f>VLOOKUP($A120,'Plan de acci�n consolidado 2025'!$C$3:$BB$482,AA$1,0)</f>
        <v>0</v>
      </c>
      <c r="AB120" t="str">
        <f>VLOOKUP($A120,'Plan de acci�n consolidado 2025'!$C$3:$BB$482,AB$1,0)</f>
        <v>Teniendo en cuenta que la fecha de entrega del producto vence el 31-dic., se confirma recibido del reporte cualitativo de avance.</v>
      </c>
      <c r="AC120" s="161">
        <f>VLOOKUP($A120,'Plan de acci�n consolidado 2025'!$C$3:$BB$482,AC$1,0)</f>
        <v>0</v>
      </c>
      <c r="AD120">
        <f>VLOOKUP($A120,'Plan de acci�n consolidado 2025'!$C$3:$BB$482,AD$1,0)</f>
        <v>0</v>
      </c>
      <c r="AE120">
        <f>VLOOKUP($A120,'Plan de acci�n consolidado 2025'!$C$3:$BB$482,AE$1,0)</f>
        <v>0</v>
      </c>
    </row>
    <row r="121" spans="1:31" x14ac:dyDescent="0.25">
      <c r="A121" s="30" t="s">
        <v>733</v>
      </c>
      <c r="B121" t="str">
        <f>VLOOKUP($A121,'Plan de acci�n consolidado 2025'!$C$3:$X$482,B$1,0)</f>
        <v>2020-DIRECCIÓN DE NUEVAS CREACIONES</v>
      </c>
      <c r="C121">
        <f>VLOOKUP($A121,'Plan de acci�n consolidado 2025'!$C$3:$X$482,C$1,0)</f>
        <v>1</v>
      </c>
      <c r="D121" t="str">
        <f>VLOOKUP($A121,'Plan de acci�n consolidado 2025'!$C$3:$X$482,D$1,0)</f>
        <v>Actividad propia</v>
      </c>
      <c r="E121" t="str">
        <f>VLOOKUP($A121,'Plan de acci�n consolidado 2025'!$C$3:$X$482,E$1,0)</f>
        <v>2020.2.1</v>
      </c>
      <c r="F121" t="str">
        <f>VLOOKUP($A121,'Plan de acci�n consolidado 2025'!$C$3:$X$482,F$1,0)</f>
        <v>N/A</v>
      </c>
      <c r="G121" t="str">
        <f>VLOOKUP($A121,'Plan de acci�n consolidado 2025'!$C$3:$X$482,G$1,0)</f>
        <v>N/A</v>
      </c>
      <c r="H121" t="str">
        <f>VLOOKUP($A121,'Plan de acci�n consolidado 2025'!$C$3:$X$482,H$1,0)</f>
        <v>N/A</v>
      </c>
      <c r="I121" t="str">
        <f>VLOOKUP($A121,'Plan de acci�n consolidado 2025'!$C$3:$X$482,I$1,0)</f>
        <v>N/A</v>
      </c>
      <c r="J121" t="str">
        <f>VLOOKUP($A121,'Plan de acci�n consolidado 2025'!$C$3:$X$482,J$1,0)</f>
        <v>N/A</v>
      </c>
      <c r="K121" t="str">
        <f>VLOOKUP($A121,'Plan de acci�n consolidado 2025'!$C$3:$X$482,K$1,0)</f>
        <v>N/A</v>
      </c>
      <c r="L121" t="str">
        <f>VLOOKUP($A121,'Plan de acci�n consolidado 2025'!$C$3:$X$482,L$1,0)</f>
        <v>N/A</v>
      </c>
      <c r="M121" t="str">
        <f>VLOOKUP($A121,'Plan de acci�n consolidado 2025'!$C$3:$X$482,M$1,0)</f>
        <v>N/A</v>
      </c>
      <c r="N121" t="str">
        <f>VLOOKUP($A121,'Plan de acci�n consolidado 2025'!$C$3:$X$482,N$1,0)</f>
        <v>N/A</v>
      </c>
      <c r="O121" t="str">
        <f>VLOOKUP($A121,'Plan de acci�n consolidado 2025'!$C$3:$X$482,O$1,0)</f>
        <v>Revisar los formatos predeterminados empleados en la etapa de forma y de fondo de las patentes de invención y de modelo de utilidad, para identificar los aspectos que deberán ser actualizados  (Documento que contenga las conclusiones de la revisión)</v>
      </c>
      <c r="P121">
        <f>VLOOKUP($A121,'Plan de acci�n consolidado 2025'!$C$3:$X$482,P$1,0)</f>
        <v>50</v>
      </c>
      <c r="Q121">
        <f>VLOOKUP($A121,'Plan de acci�n consolidado 2025'!$C$3:$X$482,Q$1,0)</f>
        <v>100</v>
      </c>
      <c r="R121" t="str">
        <f>VLOOKUP($A121,'Plan de acci�n consolidado 2025'!$C$3:$X$482,R$1,0)</f>
        <v>Porcentual</v>
      </c>
      <c r="S121" t="str">
        <f>VLOOKUP($A121,'Plan de acci�n consolidado 2025'!$C$3:$X$482,S$1,0)</f>
        <v>% de formatos revisados / 100% de formatos por revisar</v>
      </c>
      <c r="T121" s="161">
        <f>VLOOKUP($A121,'Plan de acci�n consolidado 2025'!$C$3:$X$482,T$1,0)</f>
        <v>45677</v>
      </c>
      <c r="U121" s="161">
        <f>VLOOKUP($A121,'Plan de acci�n consolidado 2025'!$C$3:$X$482,U$1,0)</f>
        <v>46022</v>
      </c>
      <c r="V121" t="str">
        <f>VLOOKUP($A121,'Plan de acci�n consolidado 2025'!$C$3:$X$482,V$1,0)</f>
        <v>2020-DIRECCIÓN DE NUEVAS CREACIONES</v>
      </c>
      <c r="W121">
        <f>VLOOKUP($A121,'Plan de acci�n consolidado 2025'!$C$3:$BB$482,W$1,0)</f>
        <v>25</v>
      </c>
      <c r="X121">
        <f>VLOOKUP($A121,'Plan de acci�n consolidado 2025'!$C$3:$BB$482,X$1,0)</f>
        <v>0</v>
      </c>
      <c r="Y121" t="str">
        <f>VLOOKUP($A121,'Plan de acci�n consolidado 2025'!$C$3:$BB$482,Y$1,0)</f>
        <v>Debido a que durante el periodo de enero a septiembre de 2025 se alcanzó un avance del 100%. Durante el mes de noviembre no se evidencia ningún avance.</v>
      </c>
      <c r="Z121" s="161">
        <f>VLOOKUP($A121,'Plan de acci�n consolidado 2025'!$C$3:$BB$482,Z$1,0)</f>
        <v>0</v>
      </c>
      <c r="AA121">
        <f>VLOOKUP($A121,'Plan de acci�n consolidado 2025'!$C$3:$BB$482,AA$1,0)</f>
        <v>0</v>
      </c>
      <c r="AB121" t="str">
        <f>VLOOKUP($A121,'Plan de acci�n consolidado 2025'!$C$3:$BB$482,AB$1,0)</f>
        <v>Teniendo en cuenta que la fecha de entrega vence el 31-dic., se confirma el recibido de la descripción de actividades realizadas.</v>
      </c>
      <c r="AC121" s="161">
        <f>VLOOKUP($A121,'Plan de acci�n consolidado 2025'!$C$3:$BB$482,AC$1,0)</f>
        <v>0</v>
      </c>
      <c r="AD121">
        <f>VLOOKUP($A121,'Plan de acci�n consolidado 2025'!$C$3:$BB$482,AD$1,0)</f>
        <v>0</v>
      </c>
      <c r="AE121">
        <f>VLOOKUP($A121,'Plan de acci�n consolidado 2025'!$C$3:$BB$482,AE$1,0)</f>
        <v>0</v>
      </c>
    </row>
    <row r="122" spans="1:31" x14ac:dyDescent="0.25">
      <c r="A122" s="30" t="s">
        <v>735</v>
      </c>
      <c r="B122" t="str">
        <f>VLOOKUP($A122,'Plan de acci�n consolidado 2025'!$C$3:$X$482,B$1,0)</f>
        <v>2020-DIRECCIÓN DE NUEVAS CREACIONES</v>
      </c>
      <c r="C122">
        <f>VLOOKUP($A122,'Plan de acci�n consolidado 2025'!$C$3:$X$482,C$1,0)</f>
        <v>1</v>
      </c>
      <c r="D122" t="str">
        <f>VLOOKUP($A122,'Plan de acci�n consolidado 2025'!$C$3:$X$482,D$1,0)</f>
        <v>Actividad propia</v>
      </c>
      <c r="E122" t="str">
        <f>VLOOKUP($A122,'Plan de acci�n consolidado 2025'!$C$3:$X$482,E$1,0)</f>
        <v>2020.2.2</v>
      </c>
      <c r="F122" t="str">
        <f>VLOOKUP($A122,'Plan de acci�n consolidado 2025'!$C$3:$X$482,F$1,0)</f>
        <v>N/A</v>
      </c>
      <c r="G122" t="str">
        <f>VLOOKUP($A122,'Plan de acci�n consolidado 2025'!$C$3:$X$482,G$1,0)</f>
        <v>N/A</v>
      </c>
      <c r="H122" t="str">
        <f>VLOOKUP($A122,'Plan de acci�n consolidado 2025'!$C$3:$X$482,H$1,0)</f>
        <v>N/A</v>
      </c>
      <c r="I122" t="str">
        <f>VLOOKUP($A122,'Plan de acci�n consolidado 2025'!$C$3:$X$482,I$1,0)</f>
        <v>N/A</v>
      </c>
      <c r="J122" t="str">
        <f>VLOOKUP($A122,'Plan de acci�n consolidado 2025'!$C$3:$X$482,J$1,0)</f>
        <v>N/A</v>
      </c>
      <c r="K122" t="str">
        <f>VLOOKUP($A122,'Plan de acci�n consolidado 2025'!$C$3:$X$482,K$1,0)</f>
        <v>N/A</v>
      </c>
      <c r="L122" t="str">
        <f>VLOOKUP($A122,'Plan de acci�n consolidado 2025'!$C$3:$X$482,L$1,0)</f>
        <v>N/A</v>
      </c>
      <c r="M122" t="str">
        <f>VLOOKUP($A122,'Plan de acci�n consolidado 2025'!$C$3:$X$482,M$1,0)</f>
        <v>N/A</v>
      </c>
      <c r="N122" t="str">
        <f>VLOOKUP($A122,'Plan de acci�n consolidado 2025'!$C$3:$X$482,N$1,0)</f>
        <v>N/A</v>
      </c>
      <c r="O122" t="str">
        <f>VLOOKUP($A122,'Plan de acci�n consolidado 2025'!$C$3:$X$482,O$1,0)</f>
        <v>Actualizar los formatos predeterminados con aspectos de actualización identificados en la revisión y entregarlos en formato Word al Grupo de Operaciones.  (Correo electrónico dirigido  al Grupo de Operaciones con los formatos predeterminados actualizados, entregados)</v>
      </c>
      <c r="P122">
        <f>VLOOKUP($A122,'Plan de acci�n consolidado 2025'!$C$3:$X$482,P$1,0)</f>
        <v>50</v>
      </c>
      <c r="Q122">
        <f>VLOOKUP($A122,'Plan de acci�n consolidado 2025'!$C$3:$X$482,Q$1,0)</f>
        <v>100</v>
      </c>
      <c r="R122" t="str">
        <f>VLOOKUP($A122,'Plan de acci�n consolidado 2025'!$C$3:$X$482,R$1,0)</f>
        <v>Porcentual</v>
      </c>
      <c r="S122" t="str">
        <f>VLOOKUP($A122,'Plan de acci�n consolidado 2025'!$C$3:$X$482,S$1,0)</f>
        <v>% de formatos actualizados / 100% de formatos por actualizar</v>
      </c>
      <c r="T122" s="161">
        <f>VLOOKUP($A122,'Plan de acci�n consolidado 2025'!$C$3:$X$482,T$1,0)</f>
        <v>45677</v>
      </c>
      <c r="U122" s="161">
        <f>VLOOKUP($A122,'Plan de acci�n consolidado 2025'!$C$3:$X$482,U$1,0)</f>
        <v>46022</v>
      </c>
      <c r="V122" t="str">
        <f>VLOOKUP($A122,'Plan de acci�n consolidado 2025'!$C$3:$X$482,V$1,0)</f>
        <v>2020-DIRECCIÓN DE NUEVAS CREACIONES</v>
      </c>
      <c r="W122">
        <f>VLOOKUP($A122,'Plan de acci�n consolidado 2025'!$C$3:$BB$482,W$1,0)</f>
        <v>25</v>
      </c>
      <c r="X122">
        <f>VLOOKUP($A122,'Plan de acci�n consolidado 2025'!$C$3:$BB$482,X$1,0)</f>
        <v>0</v>
      </c>
      <c r="Y122" t="str">
        <f>VLOOKUP($A122,'Plan de acci�n consolidado 2025'!$C$3:$BB$482,Y$1,0)</f>
        <v>Dado que todos los formatos se tienen que actualizar, a noviembre se han actualizado 43 formatos, y, durante el mes de noviembre de 2025 se han actualizado 9 formatos, correspondientes a los siguientes: NC77, NC78, NC79, NC80, NC81, NC82, NC83, NC84, NC85.</v>
      </c>
      <c r="Z122" s="161">
        <f>VLOOKUP($A122,'Plan de acci�n consolidado 2025'!$C$3:$BB$482,Z$1,0)</f>
        <v>0</v>
      </c>
      <c r="AA122">
        <f>VLOOKUP($A122,'Plan de acci�n consolidado 2025'!$C$3:$BB$482,AA$1,0)</f>
        <v>0</v>
      </c>
      <c r="AB122" t="str">
        <f>VLOOKUP($A122,'Plan de acci�n consolidado 2025'!$C$3:$BB$482,AB$1,0)</f>
        <v>Teniendo en cuenta que la fecha de finalización de la actividad es 31-dic., se confirma recibido del reporte descriptivo del avance.</v>
      </c>
      <c r="AC122" s="161">
        <f>VLOOKUP($A122,'Plan de acci�n consolidado 2025'!$C$3:$BB$482,AC$1,0)</f>
        <v>0</v>
      </c>
      <c r="AD122">
        <f>VLOOKUP($A122,'Plan de acci�n consolidado 2025'!$C$3:$BB$482,AD$1,0)</f>
        <v>0</v>
      </c>
      <c r="AE122">
        <f>VLOOKUP($A122,'Plan de acci�n consolidado 2025'!$C$3:$BB$482,AE$1,0)</f>
        <v>0</v>
      </c>
    </row>
    <row r="123" spans="1:31" x14ac:dyDescent="0.25">
      <c r="A123" s="30" t="s">
        <v>737</v>
      </c>
      <c r="B123" t="str">
        <f>VLOOKUP($A123,'Plan de acci�n consolidado 2025'!$C$3:$X$482,B$1,0)</f>
        <v>2010-DIRECCION DE SIGNOS DISTINTIVOS</v>
      </c>
      <c r="C123">
        <f>VLOOKUP($A123,'Plan de acci�n consolidado 2025'!$C$3:$X$482,C$1,0)</f>
        <v>1</v>
      </c>
      <c r="D123" t="str">
        <f>VLOOKUP($A123,'Plan de acci�n consolidado 2025'!$C$3:$X$482,D$1,0)</f>
        <v>Producto</v>
      </c>
      <c r="E123" t="str">
        <f>VLOOKUP($A123,'Plan de acci�n consolidado 2025'!$C$3:$X$482,E$1,0)</f>
        <v>2010.1</v>
      </c>
      <c r="F123" t="str">
        <f>VLOOKUP($A123,'Plan de acci�n consolidado 2025'!$C$3:$X$482,F$1,0)</f>
        <v>Operativo</v>
      </c>
      <c r="G123" t="str">
        <f>VLOOKUP($A123,'Plan de acci�n consolidado 2025'!$C$3:$X$482,G$1,0)</f>
        <v>Mejorar la oportunidad en la atención de trámites y servicios.</v>
      </c>
      <c r="H123" t="str">
        <f>VLOOKUP($A123,'Plan de acci�n consolidado 2025'!$C$3:$X$482,H$1,0)</f>
        <v>Avance promedio de cumplimiento de productos asociados a mejorar la oportunidad en la atención de trámites y servicios.</v>
      </c>
      <c r="I123" t="str">
        <f>VLOOKUP($A123,'Plan de acci�n consolidado 2025'!$C$3:$X$482,I$1,0)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23" t="str">
        <f>VLOOKUP($A123,'Plan de acci�n consolidado 2025'!$C$3:$X$482,J$1,0)</f>
        <v xml:space="preserve">PND - 5-31-5-b- Convergencia regional - Entidades públicas territoriales y nacionales fortalecidas </v>
      </c>
      <c r="K123" t="str">
        <f>VLOOKUP($A123,'Plan de acci�n consolidado 2025'!$C$3:$X$482,K$1,0)</f>
        <v>No</v>
      </c>
      <c r="L123" t="str">
        <f>VLOOKUP($A123,'Plan de acci�n consolidado 2025'!$C$3:$X$482,L$1,0)</f>
        <v>C-3503-0200-0014-20309b</v>
      </c>
      <c r="M123" t="str">
        <f>VLOOKUP($A123,'Plan de acci�n consolidado 2025'!$C$3:$X$482,M$1,0)</f>
        <v>Política Servicio al Ciudadano_DIMENSIÓN Gestión con Valores para Resultados</v>
      </c>
      <c r="N123" t="str">
        <f>VLOOKUP($A123,'Plan de acci�n consolidado 2025'!$C$3:$X$482,N$1,0)</f>
        <v>N/A</v>
      </c>
      <c r="O123" t="str">
        <f>VLOOKUP($A123,'Plan de acci�n consolidado 2025'!$C$3:$X$482,O$1,0)</f>
        <v>Solicitudes pendientes de decisión en materia de registro y cancelación de signos distintivos, decididas.  (Reporte de indicador generado en Tableau o Power BI)</v>
      </c>
      <c r="P123">
        <f>VLOOKUP($A123,'Plan de acci�n consolidado 2025'!$C$3:$X$482,P$1,0)</f>
        <v>95</v>
      </c>
      <c r="Q123">
        <f>VLOOKUP($A123,'Plan de acci�n consolidado 2025'!$C$3:$X$482,Q$1,0)</f>
        <v>80</v>
      </c>
      <c r="R123" t="str">
        <f>VLOOKUP($A123,'Plan de acci�n consolidado 2025'!$C$3:$X$482,R$1,0)</f>
        <v>Porcentual</v>
      </c>
      <c r="S123" t="str">
        <f>VLOOKUP($A123,'Plan de acci�n consolidado 2025'!$C$3:$X$482,S$1,0)</f>
        <v>% de solicitudes decididas / 80% de solicitudes por decidir</v>
      </c>
      <c r="T123" s="161">
        <f>VLOOKUP($A123,'Plan de acci�n consolidado 2025'!$C$3:$X$482,T$1,0)</f>
        <v>45672</v>
      </c>
      <c r="U123" s="161">
        <f>VLOOKUP($A123,'Plan de acci�n consolidado 2025'!$C$3:$X$482,U$1,0)</f>
        <v>46022</v>
      </c>
      <c r="V123" t="str">
        <f>VLOOKUP($A123,'Plan de acci�n consolidado 2025'!$C$3:$X$482,V$1,0)</f>
        <v>2010-DIRECCION DE SIGNOS DISTINTIVOS</v>
      </c>
      <c r="W123">
        <f>VLOOKUP($A123,'Plan de acci�n consolidado 2025'!$C$3:$BB$482,W$1,0)</f>
        <v>95</v>
      </c>
      <c r="X123">
        <f>VLOOKUP($A123,'Plan de acci�n consolidado 2025'!$C$3:$BB$482,X$1,0)</f>
        <v>84.88</v>
      </c>
      <c r="Y123" t="str">
        <f>VLOOKUP($A123,'Plan de acci�n consolidado 2025'!$C$3:$BB$482,Y$1,0)</f>
        <v xml:space="preserve">Se reporta el avance del producto 2010.1 Solicitudes pendientes de decisión en materia de registro y cancelación de signos distintivos, de acuerdo con la siguiente ponderación:
Producto 2010.1		
	       Actividad 	  Meta	% Ponderado	Avance %	 Total 	Cálculo  
Actividad 2010.1.1	  80	                99	         84,9	        105,06	(84,9/80)* 99%
Actividad 2010.1.2	  70	               0,2	         80,7	         0,23	(80,7/70)*.0.2%
Actividad 2010.1.3	  70	               0.2	           66	                   0,18	(66/70)* 0.2%
Actividad 2010.1.4	  70	               0.6	        73,6	                   0,63	 (73,6/70)* 0.6
                                                        Avances actividades      106,10  
                                                       Avance producto:           106,10x 0.8 = 84,88%
</v>
      </c>
      <c r="Z123" s="161">
        <f>VLOOKUP($A123,'Plan de acci�n consolidado 2025'!$C$3:$BB$482,Z$1,0)</f>
        <v>0</v>
      </c>
      <c r="AA123">
        <f>VLOOKUP($A123,'Plan de acci�n consolidado 2025'!$C$3:$BB$482,AA$1,0)</f>
        <v>97</v>
      </c>
      <c r="AB123" t="str">
        <f>VLOOKUP($A123,'Plan de acci�n consolidado 2025'!$C$3:$BB$482,AB$1,0)</f>
        <v>De acuerdo con el avance de cada una de las actividades el avance del producto es el 97&lt;%</v>
      </c>
      <c r="AC123" s="161">
        <f>VLOOKUP($A123,'Plan de acci�n consolidado 2025'!$C$3:$BB$482,AC$1,0)</f>
        <v>0</v>
      </c>
      <c r="AD123">
        <f>VLOOKUP($A123,'Plan de acci�n consolidado 2025'!$C$3:$BB$482,AD$1,0)</f>
        <v>0</v>
      </c>
      <c r="AE123">
        <f>VLOOKUP($A123,'Plan de acci�n consolidado 2025'!$C$3:$BB$482,AE$1,0)</f>
        <v>92.15</v>
      </c>
    </row>
    <row r="124" spans="1:31" x14ac:dyDescent="0.25">
      <c r="A124" s="30" t="s">
        <v>739</v>
      </c>
      <c r="B124" t="str">
        <f>VLOOKUP($A124,'Plan de acci�n consolidado 2025'!$C$3:$X$482,B$1,0)</f>
        <v>2010-DIRECCION DE SIGNOS DISTINTIVOS</v>
      </c>
      <c r="C124">
        <f>VLOOKUP($A124,'Plan de acci�n consolidado 2025'!$C$3:$X$482,C$1,0)</f>
        <v>1</v>
      </c>
      <c r="D124" t="str">
        <f>VLOOKUP($A124,'Plan de acci�n consolidado 2025'!$C$3:$X$482,D$1,0)</f>
        <v>Actividad propia</v>
      </c>
      <c r="E124" t="str">
        <f>VLOOKUP($A124,'Plan de acci�n consolidado 2025'!$C$3:$X$482,E$1,0)</f>
        <v>2010.1.1</v>
      </c>
      <c r="F124" t="str">
        <f>VLOOKUP($A124,'Plan de acci�n consolidado 2025'!$C$3:$X$482,F$1,0)</f>
        <v>N/A</v>
      </c>
      <c r="G124" t="str">
        <f>VLOOKUP($A124,'Plan de acci�n consolidado 2025'!$C$3:$X$482,G$1,0)</f>
        <v>N/A</v>
      </c>
      <c r="H124" t="str">
        <f>VLOOKUP($A124,'Plan de acci�n consolidado 2025'!$C$3:$X$482,H$1,0)</f>
        <v>N/A</v>
      </c>
      <c r="I124" t="str">
        <f>VLOOKUP($A124,'Plan de acci�n consolidado 2025'!$C$3:$X$482,I$1,0)</f>
        <v>N/A</v>
      </c>
      <c r="J124" t="str">
        <f>VLOOKUP($A124,'Plan de acci�n consolidado 2025'!$C$3:$X$482,J$1,0)</f>
        <v>N/A</v>
      </c>
      <c r="K124" t="str">
        <f>VLOOKUP($A124,'Plan de acci�n consolidado 2025'!$C$3:$X$482,K$1,0)</f>
        <v>N/A</v>
      </c>
      <c r="L124" t="str">
        <f>VLOOKUP($A124,'Plan de acci�n consolidado 2025'!$C$3:$X$482,L$1,0)</f>
        <v>N/A</v>
      </c>
      <c r="M124" t="str">
        <f>VLOOKUP($A124,'Plan de acci�n consolidado 2025'!$C$3:$X$482,M$1,0)</f>
        <v>N/A</v>
      </c>
      <c r="N124" t="str">
        <f>VLOOKUP($A124,'Plan de acci�n consolidado 2025'!$C$3:$X$482,N$1,0)</f>
        <v>N/A</v>
      </c>
      <c r="O124" t="str">
        <f>VLOOKUP($A124,'Plan de acci�n consolidado 2025'!$C$3:$X$482,O$1,0)</f>
        <v>Decidir las clases de registro de signos distintivos sin oposición radicadas a 31 de diciembre de 2024, cuyo stock se calcula que sea de 53.432 clases, excepto los casos detenidos.  (Reporte de indicador generado en Tableau o Power BI)</v>
      </c>
      <c r="P124">
        <f>VLOOKUP($A124,'Plan de acci�n consolidado 2025'!$C$3:$X$482,P$1,0)</f>
        <v>30</v>
      </c>
      <c r="Q124">
        <f>VLOOKUP($A124,'Plan de acci�n consolidado 2025'!$C$3:$X$482,Q$1,0)</f>
        <v>80</v>
      </c>
      <c r="R124" t="str">
        <f>VLOOKUP($A124,'Plan de acci�n consolidado 2025'!$C$3:$X$482,R$1,0)</f>
        <v>Porcentual</v>
      </c>
      <c r="S124" t="str">
        <f>VLOOKUP($A124,'Plan de acci�n consolidado 2025'!$C$3:$X$482,S$1,0)</f>
        <v>% de clases decididas / 80% de clases por decidir</v>
      </c>
      <c r="T124" s="161">
        <f>VLOOKUP($A124,'Plan de acci�n consolidado 2025'!$C$3:$X$482,T$1,0)</f>
        <v>45672</v>
      </c>
      <c r="U124" s="161">
        <f>VLOOKUP($A124,'Plan de acci�n consolidado 2025'!$C$3:$X$482,U$1,0)</f>
        <v>46022</v>
      </c>
      <c r="V124" t="str">
        <f>VLOOKUP($A124,'Plan de acci�n consolidado 2025'!$C$3:$X$482,V$1,0)</f>
        <v>2010-DIRECCION DE SIGNOS DISTINTIVOS</v>
      </c>
      <c r="W124">
        <f>VLOOKUP($A124,'Plan de acci�n consolidado 2025'!$C$3:$BB$482,W$1,0)</f>
        <v>28.5</v>
      </c>
      <c r="X124">
        <f>VLOOKUP($A124,'Plan de acci�n consolidado 2025'!$C$3:$BB$482,X$1,0)</f>
        <v>84.9</v>
      </c>
      <c r="Y124" t="str">
        <f>VLOOKUP($A124,'Plan de acci�n consolidado 2025'!$C$3:$BB$482,Y$1,0)</f>
        <v xml:space="preserve">Se reporta el avance de la actividad 2010.1.1 Decidir las clases de registro de signos distintivos sin oposición radicadas a 31 de diciembre de 2024, cuyo stock se calcula que sea de 53.432 clases, excepto los casos detenidos, con 45.390 decididas, para un avance del 84,9%. Los casos detenidos fueron 193 </v>
      </c>
      <c r="Z124" s="161">
        <f>VLOOKUP($A124,'Plan de acci�n consolidado 2025'!$C$3:$BB$482,Z$1,0)</f>
        <v>0</v>
      </c>
      <c r="AA124">
        <f>VLOOKUP($A124,'Plan de acci�n consolidado 2025'!$C$3:$BB$482,AA$1,0)</f>
        <v>100</v>
      </c>
      <c r="AB124" t="str">
        <f>VLOOKUP($A124,'Plan de acci�n consolidado 2025'!$C$3:$BB$482,AB$1,0)</f>
        <v>Al 30 de noviembre se han resuelto 45390 procesos de 42746 solicitudes que corresponde al 80% de 53432, que es la meta para la vigencia 2025, logrando a la fecha un avance del 106%,  el porcentaje reportado por la dependencia, es el valor simple correspondiente al porcentaje directo sin realizar la equivalencia al 100%, el cual es equivalente al avance que se avala, es decir llevan un 85% de 80%</v>
      </c>
      <c r="AC124" s="161">
        <f>VLOOKUP($A124,'Plan de acci�n consolidado 2025'!$C$3:$BB$482,AC$1,0)</f>
        <v>0</v>
      </c>
      <c r="AD124">
        <f>VLOOKUP($A124,'Plan de acci�n consolidado 2025'!$C$3:$BB$482,AD$1,0)</f>
        <v>0</v>
      </c>
      <c r="AE124">
        <f>VLOOKUP($A124,'Plan de acci�n consolidado 2025'!$C$3:$BB$482,AE$1,0)</f>
        <v>28.5</v>
      </c>
    </row>
    <row r="125" spans="1:31" x14ac:dyDescent="0.25">
      <c r="A125" s="30" t="s">
        <v>741</v>
      </c>
      <c r="B125" t="str">
        <f>VLOOKUP($A125,'Plan de acci�n consolidado 2025'!$C$3:$X$482,B$1,0)</f>
        <v>2010-DIRECCION DE SIGNOS DISTINTIVOS</v>
      </c>
      <c r="C125">
        <f>VLOOKUP($A125,'Plan de acci�n consolidado 2025'!$C$3:$X$482,C$1,0)</f>
        <v>1</v>
      </c>
      <c r="D125" t="str">
        <f>VLOOKUP($A125,'Plan de acci�n consolidado 2025'!$C$3:$X$482,D$1,0)</f>
        <v>Actividad propia</v>
      </c>
      <c r="E125" t="str">
        <f>VLOOKUP($A125,'Plan de acci�n consolidado 2025'!$C$3:$X$482,E$1,0)</f>
        <v>2010.1.2</v>
      </c>
      <c r="F125" t="str">
        <f>VLOOKUP($A125,'Plan de acci�n consolidado 2025'!$C$3:$X$482,F$1,0)</f>
        <v>N/A</v>
      </c>
      <c r="G125" t="str">
        <f>VLOOKUP($A125,'Plan de acci�n consolidado 2025'!$C$3:$X$482,G$1,0)</f>
        <v>N/A</v>
      </c>
      <c r="H125" t="str">
        <f>VLOOKUP($A125,'Plan de acci�n consolidado 2025'!$C$3:$X$482,H$1,0)</f>
        <v>N/A</v>
      </c>
      <c r="I125" t="str">
        <f>VLOOKUP($A125,'Plan de acci�n consolidado 2025'!$C$3:$X$482,I$1,0)</f>
        <v>N/A</v>
      </c>
      <c r="J125" t="str">
        <f>VLOOKUP($A125,'Plan de acci�n consolidado 2025'!$C$3:$X$482,J$1,0)</f>
        <v>N/A</v>
      </c>
      <c r="K125" t="str">
        <f>VLOOKUP($A125,'Plan de acci�n consolidado 2025'!$C$3:$X$482,K$1,0)</f>
        <v>N/A</v>
      </c>
      <c r="L125" t="str">
        <f>VLOOKUP($A125,'Plan de acci�n consolidado 2025'!$C$3:$X$482,L$1,0)</f>
        <v>N/A</v>
      </c>
      <c r="M125" t="str">
        <f>VLOOKUP($A125,'Plan de acci�n consolidado 2025'!$C$3:$X$482,M$1,0)</f>
        <v>N/A</v>
      </c>
      <c r="N125" t="str">
        <f>VLOOKUP($A125,'Plan de acci�n consolidado 2025'!$C$3:$X$482,N$1,0)</f>
        <v>N/A</v>
      </c>
      <c r="O125" t="str">
        <f>VLOOKUP($A125,'Plan de acci�n consolidado 2025'!$C$3:$X$482,O$1,0)</f>
        <v>Decidir las clases de registro de signos distintivos con oposición radicadas a 31 de diciembre de 2024, cuyo stock se calcula que sea de 5.026 clases, excepto los casos detenidos.  (Reporte de indicador generado en Tableau o Power BI)</v>
      </c>
      <c r="P125">
        <f>VLOOKUP($A125,'Plan de acci�n consolidado 2025'!$C$3:$X$482,P$1,0)</f>
        <v>30</v>
      </c>
      <c r="Q125">
        <f>VLOOKUP($A125,'Plan de acci�n consolidado 2025'!$C$3:$X$482,Q$1,0)</f>
        <v>70</v>
      </c>
      <c r="R125" t="str">
        <f>VLOOKUP($A125,'Plan de acci�n consolidado 2025'!$C$3:$X$482,R$1,0)</f>
        <v>Porcentual</v>
      </c>
      <c r="S125" t="str">
        <f>VLOOKUP($A125,'Plan de acci�n consolidado 2025'!$C$3:$X$482,S$1,0)</f>
        <v>% de clases decididas / 70% de clases por decidir</v>
      </c>
      <c r="T125" s="161">
        <f>VLOOKUP($A125,'Plan de acci�n consolidado 2025'!$C$3:$X$482,T$1,0)</f>
        <v>45672</v>
      </c>
      <c r="U125" s="161">
        <f>VLOOKUP($A125,'Plan de acci�n consolidado 2025'!$C$3:$X$482,U$1,0)</f>
        <v>46022</v>
      </c>
      <c r="V125" t="str">
        <f>VLOOKUP($A125,'Plan de acci�n consolidado 2025'!$C$3:$X$482,V$1,0)</f>
        <v>2010-DIRECCION DE SIGNOS DISTINTIVOS</v>
      </c>
      <c r="W125">
        <f>VLOOKUP($A125,'Plan de acci�n consolidado 2025'!$C$3:$BB$482,W$1,0)</f>
        <v>28.5</v>
      </c>
      <c r="X125">
        <f>VLOOKUP($A125,'Plan de acci�n consolidado 2025'!$C$3:$BB$482,X$1,0)</f>
        <v>80.7</v>
      </c>
      <c r="Y125" t="str">
        <f>VLOOKUP($A125,'Plan de acci�n consolidado 2025'!$C$3:$BB$482,Y$1,0)</f>
        <v xml:space="preserve">Se presenta el avance de la actividad 20101.2 Decidir las clases de registro de signos distintivos con oposición radicadas a 31 de diciembre de 2024, cuyo stock se calcula que sea de 5.026 clases, excepto los casos detenidos, se decidieron 4.065 clase para un avance del 80,7%. </v>
      </c>
      <c r="Z125" s="161">
        <f>VLOOKUP($A125,'Plan de acci�n consolidado 2025'!$C$3:$BB$482,Z$1,0)</f>
        <v>0</v>
      </c>
      <c r="AA125">
        <f>VLOOKUP($A125,'Plan de acci�n consolidado 2025'!$C$3:$BB$482,AA$1,0)</f>
        <v>100</v>
      </c>
      <c r="AB125" t="str">
        <f>VLOOKUP($A125,'Plan de acci�n consolidado 2025'!$C$3:$BB$482,AB$1,0)</f>
        <v>Al 30 de noviembre se han resuelto 4056 clases de signos distintivos de 3518 solicitudes que corresponde al 70% de 5026, que es la meta para la vigencia 2025, logrando a la fecha un avance del 115%,  el porcentaje reportado por la dependencia, es el valor simple correspondiente al porcentaje directo sin realizar la equivalencia al 100%, el cual es equivalente al avance que se avala, es decir llevan un 81% de 70%</v>
      </c>
      <c r="AC125" s="161">
        <f>VLOOKUP($A125,'Plan de acci�n consolidado 2025'!$C$3:$BB$482,AC$1,0)</f>
        <v>0</v>
      </c>
      <c r="AD125">
        <f>VLOOKUP($A125,'Plan de acci�n consolidado 2025'!$C$3:$BB$482,AD$1,0)</f>
        <v>0</v>
      </c>
      <c r="AE125">
        <f>VLOOKUP($A125,'Plan de acci�n consolidado 2025'!$C$3:$BB$482,AE$1,0)</f>
        <v>28.5</v>
      </c>
    </row>
    <row r="126" spans="1:31" x14ac:dyDescent="0.25">
      <c r="A126" s="30" t="s">
        <v>743</v>
      </c>
      <c r="B126" t="str">
        <f>VLOOKUP($A126,'Plan de acci�n consolidado 2025'!$C$3:$X$482,B$1,0)</f>
        <v>2010-DIRECCION DE SIGNOS DISTINTIVOS</v>
      </c>
      <c r="C126">
        <f>VLOOKUP($A126,'Plan de acci�n consolidado 2025'!$C$3:$X$482,C$1,0)</f>
        <v>1</v>
      </c>
      <c r="D126" t="str">
        <f>VLOOKUP($A126,'Plan de acci�n consolidado 2025'!$C$3:$X$482,D$1,0)</f>
        <v>Actividad propia</v>
      </c>
      <c r="E126" t="str">
        <f>VLOOKUP($A126,'Plan de acci�n consolidado 2025'!$C$3:$X$482,E$1,0)</f>
        <v>2010.1.3</v>
      </c>
      <c r="F126" t="str">
        <f>VLOOKUP($A126,'Plan de acci�n consolidado 2025'!$C$3:$X$482,F$1,0)</f>
        <v>N/A</v>
      </c>
      <c r="G126" t="str">
        <f>VLOOKUP($A126,'Plan de acci�n consolidado 2025'!$C$3:$X$482,G$1,0)</f>
        <v>N/A</v>
      </c>
      <c r="H126" t="str">
        <f>VLOOKUP($A126,'Plan de acci�n consolidado 2025'!$C$3:$X$482,H$1,0)</f>
        <v>N/A</v>
      </c>
      <c r="I126" t="str">
        <f>VLOOKUP($A126,'Plan de acci�n consolidado 2025'!$C$3:$X$482,I$1,0)</f>
        <v>N/A</v>
      </c>
      <c r="J126" t="str">
        <f>VLOOKUP($A126,'Plan de acci�n consolidado 2025'!$C$3:$X$482,J$1,0)</f>
        <v>N/A</v>
      </c>
      <c r="K126" t="str">
        <f>VLOOKUP($A126,'Plan de acci�n consolidado 2025'!$C$3:$X$482,K$1,0)</f>
        <v>N/A</v>
      </c>
      <c r="L126" t="str">
        <f>VLOOKUP($A126,'Plan de acci�n consolidado 2025'!$C$3:$X$482,L$1,0)</f>
        <v>N/A</v>
      </c>
      <c r="M126" t="str">
        <f>VLOOKUP($A126,'Plan de acci�n consolidado 2025'!$C$3:$X$482,M$1,0)</f>
        <v>N/A</v>
      </c>
      <c r="N126" t="str">
        <f>VLOOKUP($A126,'Plan de acci�n consolidado 2025'!$C$3:$X$482,N$1,0)</f>
        <v>N/A</v>
      </c>
      <c r="O126" t="str">
        <f>VLOOKUP($A126,'Plan de acci�n consolidado 2025'!$C$3:$X$482,O$1,0)</f>
        <v>Decidir las solicitudes de acciones de cancelación con traslado vencido al 14 de noviembre de 2025, excepto los casos detenidos.  (Reporte de indicador generado en Tableau o Power BI)</v>
      </c>
      <c r="P126">
        <f>VLOOKUP($A126,'Plan de acci�n consolidado 2025'!$C$3:$X$482,P$1,0)</f>
        <v>20</v>
      </c>
      <c r="Q126">
        <f>VLOOKUP($A126,'Plan de acci�n consolidado 2025'!$C$3:$X$482,Q$1,0)</f>
        <v>70</v>
      </c>
      <c r="R126" t="str">
        <f>VLOOKUP($A126,'Plan de acci�n consolidado 2025'!$C$3:$X$482,R$1,0)</f>
        <v>Porcentual</v>
      </c>
      <c r="S126" t="str">
        <f>VLOOKUP($A126,'Plan de acci�n consolidado 2025'!$C$3:$X$482,S$1,0)</f>
        <v>% de solicitudes decididas / 70% de solicitudes por decidir</v>
      </c>
      <c r="T126" s="161">
        <f>VLOOKUP($A126,'Plan de acci�n consolidado 2025'!$C$3:$X$482,T$1,0)</f>
        <v>45672</v>
      </c>
      <c r="U126" s="161">
        <f>VLOOKUP($A126,'Plan de acci�n consolidado 2025'!$C$3:$X$482,U$1,0)</f>
        <v>46022</v>
      </c>
      <c r="V126" t="str">
        <f>VLOOKUP($A126,'Plan de acci�n consolidado 2025'!$C$3:$X$482,V$1,0)</f>
        <v>2010-DIRECCION DE SIGNOS DISTINTIVOS</v>
      </c>
      <c r="W126">
        <f>VLOOKUP($A126,'Plan de acci�n consolidado 2025'!$C$3:$BB$482,W$1,0)</f>
        <v>19</v>
      </c>
      <c r="X126">
        <f>VLOOKUP($A126,'Plan de acci�n consolidado 2025'!$C$3:$BB$482,X$1,0)</f>
        <v>66</v>
      </c>
      <c r="Y126" t="str">
        <f>VLOOKUP($A126,'Plan de acci�n consolidado 2025'!$C$3:$BB$482,Y$1,0)</f>
        <v>Se presenta el avance de la actividad 20101.3 Decidir las solicitudes de acciones de cancelación con traslado vencido al 14 de noviembre de 2025, excepto los casos detenidos, de un stock de  940 se decidieron 620, para un avance del 66%.</v>
      </c>
      <c r="Z126" s="161">
        <f>VLOOKUP($A126,'Plan de acci�n consolidado 2025'!$C$3:$BB$482,Z$1,0)</f>
        <v>0</v>
      </c>
      <c r="AA126">
        <f>VLOOKUP($A126,'Plan de acci�n consolidado 2025'!$C$3:$BB$482,AA$1,0)</f>
        <v>94</v>
      </c>
      <c r="AB126" t="str">
        <f>VLOOKUP($A126,'Plan de acci�n consolidado 2025'!$C$3:$BB$482,AB$1,0)</f>
        <v>Al 30 de noviembre se han decidido 620 solicitudes de cancelación con traslado vencido de 658 que corresponde al 70% de la meta establecida para la vigencia 2026, logrando un avance del 94%, el avance reportado por la dependencia corresponde al calculo simple sin homologarlo al 100%, es decir llevan un 66% de 70%, el cual es equivalente al avance que registraron</v>
      </c>
      <c r="AC126" s="161">
        <f>VLOOKUP($A126,'Plan de acci�n consolidado 2025'!$C$3:$BB$482,AC$1,0)</f>
        <v>0</v>
      </c>
      <c r="AD126">
        <f>VLOOKUP($A126,'Plan de acci�n consolidado 2025'!$C$3:$BB$482,AD$1,0)</f>
        <v>0</v>
      </c>
      <c r="AE126">
        <f>VLOOKUP($A126,'Plan de acci�n consolidado 2025'!$C$3:$BB$482,AE$1,0)</f>
        <v>17.86</v>
      </c>
    </row>
    <row r="127" spans="1:31" x14ac:dyDescent="0.25">
      <c r="A127" s="30" t="s">
        <v>745</v>
      </c>
      <c r="B127" t="str">
        <f>VLOOKUP($A127,'Plan de acci�n consolidado 2025'!$C$3:$X$482,B$1,0)</f>
        <v>2010-DIRECCION DE SIGNOS DISTINTIVOS</v>
      </c>
      <c r="C127">
        <f>VLOOKUP($A127,'Plan de acci�n consolidado 2025'!$C$3:$X$482,C$1,0)</f>
        <v>1</v>
      </c>
      <c r="D127" t="str">
        <f>VLOOKUP($A127,'Plan de acci�n consolidado 2025'!$C$3:$X$482,D$1,0)</f>
        <v>Actividad propia</v>
      </c>
      <c r="E127" t="str">
        <f>VLOOKUP($A127,'Plan de acci�n consolidado 2025'!$C$3:$X$482,E$1,0)</f>
        <v>2010.1.4</v>
      </c>
      <c r="F127" t="str">
        <f>VLOOKUP($A127,'Plan de acci�n consolidado 2025'!$C$3:$X$482,F$1,0)</f>
        <v>N/A</v>
      </c>
      <c r="G127" t="str">
        <f>VLOOKUP($A127,'Plan de acci�n consolidado 2025'!$C$3:$X$482,G$1,0)</f>
        <v>N/A</v>
      </c>
      <c r="H127" t="str">
        <f>VLOOKUP($A127,'Plan de acci�n consolidado 2025'!$C$3:$X$482,H$1,0)</f>
        <v>N/A</v>
      </c>
      <c r="I127" t="str">
        <f>VLOOKUP($A127,'Plan de acci�n consolidado 2025'!$C$3:$X$482,I$1,0)</f>
        <v>N/A</v>
      </c>
      <c r="J127" t="str">
        <f>VLOOKUP($A127,'Plan de acci�n consolidado 2025'!$C$3:$X$482,J$1,0)</f>
        <v>N/A</v>
      </c>
      <c r="K127" t="str">
        <f>VLOOKUP($A127,'Plan de acci�n consolidado 2025'!$C$3:$X$482,K$1,0)</f>
        <v>N/A</v>
      </c>
      <c r="L127" t="str">
        <f>VLOOKUP($A127,'Plan de acci�n consolidado 2025'!$C$3:$X$482,L$1,0)</f>
        <v>N/A</v>
      </c>
      <c r="M127" t="str">
        <f>VLOOKUP($A127,'Plan de acci�n consolidado 2025'!$C$3:$X$482,M$1,0)</f>
        <v>N/A</v>
      </c>
      <c r="N127" t="str">
        <f>VLOOKUP($A127,'Plan de acci�n consolidado 2025'!$C$3:$X$482,N$1,0)</f>
        <v>N/A</v>
      </c>
      <c r="O127" t="str">
        <f>VLOOKUP($A127,'Plan de acci�n consolidado 2025'!$C$3:$X$482,O$1,0)</f>
        <v>Decidir las clases de registro de signos distintivos sin oposición radicadas entre el 1 de enero de 2025 y 30 de junio de 2025, cuyo stock se calcula que sea de 22.393, excepto los casos detenidos.  (Reporte de indicador generado en Tableau o Power BI)</v>
      </c>
      <c r="P127">
        <f>VLOOKUP($A127,'Plan de acci�n consolidado 2025'!$C$3:$X$482,P$1,0)</f>
        <v>20</v>
      </c>
      <c r="Q127">
        <f>VLOOKUP($A127,'Plan de acci�n consolidado 2025'!$C$3:$X$482,Q$1,0)</f>
        <v>70</v>
      </c>
      <c r="R127" t="str">
        <f>VLOOKUP($A127,'Plan de acci�n consolidado 2025'!$C$3:$X$482,R$1,0)</f>
        <v>Porcentual</v>
      </c>
      <c r="S127" t="str">
        <f>VLOOKUP($A127,'Plan de acci�n consolidado 2025'!$C$3:$X$482,S$1,0)</f>
        <v>% de clases decididas / 70% de clases por decidir</v>
      </c>
      <c r="T127" s="161">
        <f>VLOOKUP($A127,'Plan de acci�n consolidado 2025'!$C$3:$X$482,T$1,0)</f>
        <v>45870</v>
      </c>
      <c r="U127" s="161">
        <f>VLOOKUP($A127,'Plan de acci�n consolidado 2025'!$C$3:$X$482,U$1,0)</f>
        <v>46022</v>
      </c>
      <c r="V127" t="str">
        <f>VLOOKUP($A127,'Plan de acci�n consolidado 2025'!$C$3:$X$482,V$1,0)</f>
        <v>2010-DIRECCION DE SIGNOS DISTINTIVOS</v>
      </c>
      <c r="W127">
        <f>VLOOKUP($A127,'Plan de acci�n consolidado 2025'!$C$3:$BB$482,W$1,0)</f>
        <v>19</v>
      </c>
      <c r="X127">
        <f>VLOOKUP($A127,'Plan de acci�n consolidado 2025'!$C$3:$BB$482,X$1,0)</f>
        <v>73.599999999999994</v>
      </c>
      <c r="Y127" t="str">
        <f>VLOOKUP($A127,'Plan de acci�n consolidado 2025'!$C$3:$BB$482,Y$1,0)</f>
        <v>Se presenta el avance de la actividad 2010.1.4 Decidir las clases de registro de signos distintivos sin oposición radicadas entre el 1 de enero de 2025 y 30 de junio de 2025, cuyo stock se calcula que sea de 22.393, excepto los casos detenidos; se decidieron 16.488 clases para un avance del 73,6%.</v>
      </c>
      <c r="Z127" s="161">
        <f>VLOOKUP($A127,'Plan de acci�n consolidado 2025'!$C$3:$BB$482,Z$1,0)</f>
        <v>0</v>
      </c>
      <c r="AA127">
        <f>VLOOKUP($A127,'Plan de acci�n consolidado 2025'!$C$3:$BB$482,AA$1,0)</f>
        <v>98</v>
      </c>
      <c r="AB127" t="str">
        <f>VLOOKUP($A127,'Plan de acci�n consolidado 2025'!$C$3:$BB$482,AB$1,0)</f>
        <v xml:space="preserve">Al 30 de noviembre y de acuerdo a lo que se indica la actividad, decidir el 70% de lo que ingresa entre enero y junio que fue de 24050, se han decidido 16488 solicitudes de 16835 que corresponde al 70% de 24050, meta establecida para la vigencia 2026, logrando un avance del 98%, el avance reportado por la dependencia corresponde al calculo simple sin homologarlo al 100%, es decir llevan un 69% de 70%, </v>
      </c>
      <c r="AC127" s="161">
        <f>VLOOKUP($A127,'Plan de acci�n consolidado 2025'!$C$3:$BB$482,AC$1,0)</f>
        <v>0</v>
      </c>
      <c r="AD127">
        <f>VLOOKUP($A127,'Plan de acci�n consolidado 2025'!$C$3:$BB$482,AD$1,0)</f>
        <v>0</v>
      </c>
      <c r="AE127">
        <f>VLOOKUP($A127,'Plan de acci�n consolidado 2025'!$C$3:$BB$482,AE$1,0)</f>
        <v>18.62</v>
      </c>
    </row>
    <row r="128" spans="1:31" x14ac:dyDescent="0.25">
      <c r="A128" s="30" t="s">
        <v>746</v>
      </c>
      <c r="B128" t="str">
        <f>VLOOKUP($A128,'Plan de acci�n consolidado 2025'!$C$3:$X$482,B$1,0)</f>
        <v>2010-DIRECCION DE SIGNOS DISTINTIVOS</v>
      </c>
      <c r="C128">
        <f>VLOOKUP($A128,'Plan de acci�n consolidado 2025'!$C$3:$X$482,C$1,0)</f>
        <v>1</v>
      </c>
      <c r="D128" t="str">
        <f>VLOOKUP($A128,'Plan de acci�n consolidado 2025'!$C$3:$X$482,D$1,0)</f>
        <v>Producto</v>
      </c>
      <c r="E128" t="str">
        <f>VLOOKUP($A128,'Plan de acci�n consolidado 2025'!$C$3:$X$482,E$1,0)</f>
        <v>2010.2</v>
      </c>
      <c r="F128" t="str">
        <f>VLOOKUP($A128,'Plan de acci�n consolidado 2025'!$C$3:$X$482,F$1,0)</f>
        <v>Innovador</v>
      </c>
      <c r="G128" t="str">
        <f>VLOOKUP($A128,'Plan de acci�n consolidado 2025'!$C$3:$X$482,G$1,0)</f>
        <v xml:space="preserve">Fortalecer la gestión de la información, el conocimiento y la innovación para optimizar la capacidad institucional 
</v>
      </c>
      <c r="H128" t="str">
        <f>VLOOKUP($A128,'Plan de acci�n consolidado 2025'!$C$3:$X$482,H$1,0)</f>
        <v xml:space="preserve">Cumplimiento de productos del PAI asociados a Fortalecer la gestión de la información, el conocimiento y la innovación para optimizar la capacidad institucional 
</v>
      </c>
      <c r="I128" t="str">
        <f>VLOOKUP($A128,'Plan de acci�n consolidado 2025'!$C$3:$X$482,I$1,0)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28" t="str">
        <f>VLOOKUP($A128,'Plan de acci�n consolidado 2025'!$C$3:$X$482,J$1,0)</f>
        <v xml:space="preserve">PND - 5-31-5-b- Convergencia regional - Entidades públicas territoriales y nacionales fortalecidas </v>
      </c>
      <c r="K128" t="str">
        <f>VLOOKUP($A128,'Plan de acci�n consolidado 2025'!$C$3:$X$482,K$1,0)</f>
        <v>Si</v>
      </c>
      <c r="L128" t="str">
        <f>VLOOKUP($A128,'Plan de acci�n consolidado 2025'!$C$3:$X$482,L$1,0)</f>
        <v>N/A</v>
      </c>
      <c r="M128" t="str">
        <f>VLOOKUP($A128,'Plan de acci�n consolidado 2025'!$C$3:$X$482,M$1,0)</f>
        <v>Política Gestión del Conocimiento y la Innovación _DIMENSIÓN Gestión del conocimiento y la innovación</v>
      </c>
      <c r="N128" t="str">
        <f>VLOOKUP($A128,'Plan de acci�n consolidado 2025'!$C$3:$X$482,N$1,0)</f>
        <v>PND_ 2_Fomentar estrategiasDe sensibilizaciónPara el reconocimiento, aprovechamiento y uso responsableDe losDerechosDePI</v>
      </c>
      <c r="O128" t="str">
        <f>VLOOKUP($A128,'Plan de acci�n consolidado 2025'!$C$3:$X$482,O$1,0)</f>
        <v>Contenidos estratégicos y accesibles para la ciudadanía sobre signos distintivos notorios y denominaciones de origen protegidas de productos colombianos, publicado (Captura de pantalla de las publicaciones)</v>
      </c>
      <c r="P128">
        <f>VLOOKUP($A128,'Plan de acci�n consolidado 2025'!$C$3:$X$482,P$1,0)</f>
        <v>5</v>
      </c>
      <c r="Q128">
        <f>VLOOKUP($A128,'Plan de acci�n consolidado 2025'!$C$3:$X$482,Q$1,0)</f>
        <v>2</v>
      </c>
      <c r="R128" t="str">
        <f>VLOOKUP($A128,'Plan de acci�n consolidado 2025'!$C$3:$X$482,R$1,0)</f>
        <v>Númerica</v>
      </c>
      <c r="S128" t="str">
        <f>VLOOKUP($A128,'Plan de acci�n consolidado 2025'!$C$3:$X$482,S$1,0)</f>
        <v># de contenidos publicados / 2 contenidos por publicar</v>
      </c>
      <c r="T128" s="161">
        <f>VLOOKUP($A128,'Plan de acci�n consolidado 2025'!$C$3:$X$482,T$1,0)</f>
        <v>45691</v>
      </c>
      <c r="U128" s="161">
        <f>VLOOKUP($A128,'Plan de acci�n consolidado 2025'!$C$3:$X$482,U$1,0)</f>
        <v>45884</v>
      </c>
      <c r="V128" t="str">
        <f>VLOOKUP($A128,'Plan de acci�n consolidado 2025'!$C$3:$X$482,V$1,0)</f>
        <v>20-OFICINA DE TECNOLOGÍA E INFORMÁTICA;
2010-DIRECCION DE SIGNOS DISTINTIVOS;
73-GRUPO DE TRABAJO DE COMUNICACION</v>
      </c>
      <c r="W128">
        <f>VLOOKUP($A128,'Plan de acci�n consolidado 2025'!$C$3:$BB$482,W$1,0)</f>
        <v>5</v>
      </c>
      <c r="X128">
        <f>VLOOKUP($A128,'Plan de acci�n consolidado 2025'!$C$3:$BB$482,X$1,0)</f>
        <v>100</v>
      </c>
      <c r="Y128" t="str">
        <f>VLOOKUP($A128,'Plan de acci�n consolidado 2025'!$C$3:$BB$482,Y$1,0)</f>
        <v>Se desarrollaron los micrositios y publicó la información de signos declarados como notorios URL: https://www.sic.gov.co/tema/propiedad-Industrial y de las denominaciones de origen protegidas de productos colombianos URL: https://www.sic.gov.co/tema/propiedad-Industrial (Captura de pantalla de la publicación).</v>
      </c>
      <c r="Z128" s="161">
        <f>VLOOKUP($A128,'Plan de acci�n consolidado 2025'!$C$3:$BB$482,Z$1,0)</f>
        <v>45884</v>
      </c>
      <c r="AA128">
        <f>VLOOKUP($A128,'Plan de acci�n consolidado 2025'!$C$3:$BB$482,AA$1,0)</f>
        <v>100</v>
      </c>
      <c r="AB128" t="str">
        <f>VLOOKUP($A128,'Plan de acci�n consolidado 2025'!$C$3:$BB$482,AB$1,0)</f>
        <v>Se valida producto y entregable.</v>
      </c>
      <c r="AC128" s="161">
        <f>VLOOKUP($A128,'Plan de acci�n consolidado 2025'!$C$3:$BB$482,AC$1,0)</f>
        <v>45884</v>
      </c>
      <c r="AD128">
        <f>VLOOKUP($A128,'Plan de acci�n consolidado 2025'!$C$3:$BB$482,AD$1,0)</f>
        <v>100</v>
      </c>
      <c r="AE128">
        <f>VLOOKUP($A128,'Plan de acci�n consolidado 2025'!$C$3:$BB$482,AE$1,0)</f>
        <v>5</v>
      </c>
    </row>
    <row r="129" spans="1:31" x14ac:dyDescent="0.25">
      <c r="A129" s="30" t="s">
        <v>750</v>
      </c>
      <c r="B129" t="str">
        <f>VLOOKUP($A129,'Plan de acci�n consolidado 2025'!$C$3:$X$482,B$1,0)</f>
        <v>2010-DIRECCION DE SIGNOS DISTINTIVOS</v>
      </c>
      <c r="C129">
        <f>VLOOKUP($A129,'Plan de acci�n consolidado 2025'!$C$3:$X$482,C$1,0)</f>
        <v>1</v>
      </c>
      <c r="D129" t="str">
        <f>VLOOKUP($A129,'Plan de acci�n consolidado 2025'!$C$3:$X$482,D$1,0)</f>
        <v>Actividad propia</v>
      </c>
      <c r="E129" t="str">
        <f>VLOOKUP($A129,'Plan de acci�n consolidado 2025'!$C$3:$X$482,E$1,0)</f>
        <v>2010.2.1</v>
      </c>
      <c r="F129" t="str">
        <f>VLOOKUP($A129,'Plan de acci�n consolidado 2025'!$C$3:$X$482,F$1,0)</f>
        <v>N/A</v>
      </c>
      <c r="G129" t="str">
        <f>VLOOKUP($A129,'Plan de acci�n consolidado 2025'!$C$3:$X$482,G$1,0)</f>
        <v>N/A</v>
      </c>
      <c r="H129" t="str">
        <f>VLOOKUP($A129,'Plan de acci�n consolidado 2025'!$C$3:$X$482,H$1,0)</f>
        <v>N/A</v>
      </c>
      <c r="I129" t="str">
        <f>VLOOKUP($A129,'Plan de acci�n consolidado 2025'!$C$3:$X$482,I$1,0)</f>
        <v>N/A</v>
      </c>
      <c r="J129" t="str">
        <f>VLOOKUP($A129,'Plan de acci�n consolidado 2025'!$C$3:$X$482,J$1,0)</f>
        <v>N/A</v>
      </c>
      <c r="K129" t="str">
        <f>VLOOKUP($A129,'Plan de acci�n consolidado 2025'!$C$3:$X$482,K$1,0)</f>
        <v>N/A</v>
      </c>
      <c r="L129" t="str">
        <f>VLOOKUP($A129,'Plan de acci�n consolidado 2025'!$C$3:$X$482,L$1,0)</f>
        <v>N/A</v>
      </c>
      <c r="M129" t="str">
        <f>VLOOKUP($A129,'Plan de acci�n consolidado 2025'!$C$3:$X$482,M$1,0)</f>
        <v>N/A</v>
      </c>
      <c r="N129" t="str">
        <f>VLOOKUP($A129,'Plan de acci�n consolidado 2025'!$C$3:$X$482,N$1,0)</f>
        <v>N/A</v>
      </c>
      <c r="O129" t="str">
        <f>VLOOKUP($A129,'Plan de acci�n consolidado 2025'!$C$3:$X$482,O$1,0)</f>
        <v>Preparar y enviar la información correspondiente al listado de signos distintivos declarados como notorios y la de denominaciones de origen protegidas de productos colombianos. (Correo electrónico de envió de la información)</v>
      </c>
      <c r="P129">
        <f>VLOOKUP($A129,'Plan de acci�n consolidado 2025'!$C$3:$X$482,P$1,0)</f>
        <v>30</v>
      </c>
      <c r="Q129">
        <f>VLOOKUP($A129,'Plan de acci�n consolidado 2025'!$C$3:$X$482,Q$1,0)</f>
        <v>2</v>
      </c>
      <c r="R129" t="str">
        <f>VLOOKUP($A129,'Plan de acci�n consolidado 2025'!$C$3:$X$482,R$1,0)</f>
        <v>Númerica</v>
      </c>
      <c r="S129" t="str">
        <f>VLOOKUP($A129,'Plan de acci�n consolidado 2025'!$C$3:$X$482,S$1,0)</f>
        <v># de envíos de información realizados / 2 envió de información por realizar</v>
      </c>
      <c r="T129" s="161">
        <f>VLOOKUP($A129,'Plan de acci�n consolidado 2025'!$C$3:$X$482,T$1,0)</f>
        <v>45691</v>
      </c>
      <c r="U129" s="161">
        <f>VLOOKUP($A129,'Plan de acci�n consolidado 2025'!$C$3:$X$482,U$1,0)</f>
        <v>45744</v>
      </c>
      <c r="V129" t="str">
        <f>VLOOKUP($A129,'Plan de acci�n consolidado 2025'!$C$3:$X$482,V$1,0)</f>
        <v>2010-DIRECCION DE SIGNOS DISTINTIVOS</v>
      </c>
      <c r="W129">
        <f>VLOOKUP($A129,'Plan de acci�n consolidado 2025'!$C$3:$BB$482,W$1,0)</f>
        <v>1.5</v>
      </c>
      <c r="X129">
        <f>VLOOKUP($A129,'Plan de acci�n consolidado 2025'!$C$3:$BB$482,X$1,0)</f>
        <v>100</v>
      </c>
      <c r="Y129" t="str">
        <f>VLOOKUP($A129,'Plan de acci�n consolidado 2025'!$C$3:$BB$482,Y$1,0)</f>
        <v>Se elaboró por parte de la Dirección de Signos Distintivos el informe de Denominaciones de Origen  protegidas y usuarios autorizados, y el Listado de Signos Distintivos Notorios y se remitieron  el 27 de marzo de 2025, mediante correo electrónico a la Oficina de Servicios al Consumidor y Apoyo Empresarial y a la Coordinación del Grupo de trabajo de comunicación.</v>
      </c>
      <c r="Z129" s="161">
        <f>VLOOKUP($A129,'Plan de acci�n consolidado 2025'!$C$3:$BB$482,Z$1,0)</f>
        <v>45743</v>
      </c>
      <c r="AA129">
        <f>VLOOKUP($A129,'Plan de acci�n consolidado 2025'!$C$3:$BB$482,AA$1,0)</f>
        <v>100</v>
      </c>
      <c r="AB129" t="str">
        <f>VLOOKUP($A129,'Plan de acci�n consolidado 2025'!$C$3:$BB$482,AB$1,0)</f>
        <v>Se valida la evidencia correspondiente.</v>
      </c>
      <c r="AC129" s="161">
        <f>VLOOKUP($A129,'Plan de acci�n consolidado 2025'!$C$3:$BB$482,AC$1,0)</f>
        <v>45743</v>
      </c>
      <c r="AD129">
        <f>VLOOKUP($A129,'Plan de acci�n consolidado 2025'!$C$3:$BB$482,AD$1,0)</f>
        <v>100</v>
      </c>
      <c r="AE129">
        <f>VLOOKUP($A129,'Plan de acci�n consolidado 2025'!$C$3:$BB$482,AE$1,0)</f>
        <v>1.5</v>
      </c>
    </row>
    <row r="130" spans="1:31" x14ac:dyDescent="0.25">
      <c r="A130" s="30" t="s">
        <v>752</v>
      </c>
      <c r="B130" t="str">
        <f>VLOOKUP($A130,'Plan de acci�n consolidado 2025'!$C$3:$X$482,B$1,0)</f>
        <v>2010-DIRECCION DE SIGNOS DISTINTIVOS</v>
      </c>
      <c r="C130">
        <f>VLOOKUP($A130,'Plan de acci�n consolidado 2025'!$C$3:$X$482,C$1,0)</f>
        <v>1</v>
      </c>
      <c r="D130" t="str">
        <f>VLOOKUP($A130,'Plan de acci�n consolidado 2025'!$C$3:$X$482,D$1,0)</f>
        <v>Actividad sin participación</v>
      </c>
      <c r="E130" t="str">
        <f>VLOOKUP($A130,'Plan de acci�n consolidado 2025'!$C$3:$X$482,E$1,0)</f>
        <v>2010.2.2</v>
      </c>
      <c r="F130" t="str">
        <f>VLOOKUP($A130,'Plan de acci�n consolidado 2025'!$C$3:$X$482,F$1,0)</f>
        <v>N/A</v>
      </c>
      <c r="G130" t="str">
        <f>VLOOKUP($A130,'Plan de acci�n consolidado 2025'!$C$3:$X$482,G$1,0)</f>
        <v>N/A</v>
      </c>
      <c r="H130" t="str">
        <f>VLOOKUP($A130,'Plan de acci�n consolidado 2025'!$C$3:$X$482,H$1,0)</f>
        <v>N/A</v>
      </c>
      <c r="I130" t="str">
        <f>VLOOKUP($A130,'Plan de acci�n consolidado 2025'!$C$3:$X$482,I$1,0)</f>
        <v>N/A</v>
      </c>
      <c r="J130" t="str">
        <f>VLOOKUP($A130,'Plan de acci�n consolidado 2025'!$C$3:$X$482,J$1,0)</f>
        <v>N/A</v>
      </c>
      <c r="K130" t="str">
        <f>VLOOKUP($A130,'Plan de acci�n consolidado 2025'!$C$3:$X$482,K$1,0)</f>
        <v>N/A</v>
      </c>
      <c r="L130" t="str">
        <f>VLOOKUP($A130,'Plan de acci�n consolidado 2025'!$C$3:$X$482,L$1,0)</f>
        <v>N/A</v>
      </c>
      <c r="M130" t="str">
        <f>VLOOKUP($A130,'Plan de acci�n consolidado 2025'!$C$3:$X$482,M$1,0)</f>
        <v>N/A</v>
      </c>
      <c r="N130" t="str">
        <f>VLOOKUP($A130,'Plan de acci�n consolidado 2025'!$C$3:$X$482,N$1,0)</f>
        <v>N/A</v>
      </c>
      <c r="O130" t="str">
        <f>VLOOKUP($A130,'Plan de acci�n consolidado 2025'!$C$3:$X$482,O$1,0)</f>
        <v>Revisar el contenido correspondiente  al listado de signos distintivos declarados como notorios y el de las denominaciones de origen protegidas de productos colombianos, y formular eventuales observaciones.  (Correo electrónico enviado)</v>
      </c>
      <c r="P130">
        <f>VLOOKUP($A130,'Plan de acci�n consolidado 2025'!$C$3:$X$482,P$1,0)</f>
        <v>0</v>
      </c>
      <c r="Q130">
        <f>VLOOKUP($A130,'Plan de acci�n consolidado 2025'!$C$3:$X$482,Q$1,0)</f>
        <v>2</v>
      </c>
      <c r="R130" t="str">
        <f>VLOOKUP($A130,'Plan de acci�n consolidado 2025'!$C$3:$X$482,R$1,0)</f>
        <v>Númerica</v>
      </c>
      <c r="S130" t="str">
        <f>VLOOKUP($A130,'Plan de acci�n consolidado 2025'!$C$3:$X$482,S$1,0)</f>
        <v># de revisiones de contenido realizadas	revisión de contenido por realizar / 2 envió de información por realizar</v>
      </c>
      <c r="T130" s="161">
        <f>VLOOKUP($A130,'Plan de acci�n consolidado 2025'!$C$3:$X$482,T$1,0)</f>
        <v>45747</v>
      </c>
      <c r="U130" s="161">
        <f>VLOOKUP($A130,'Plan de acci�n consolidado 2025'!$C$3:$X$482,U$1,0)</f>
        <v>45768</v>
      </c>
      <c r="V130" t="str">
        <f>VLOOKUP($A130,'Plan de acci�n consolidado 2025'!$C$3:$X$482,V$1,0)</f>
        <v>73-GRUPO DE TRABAJO DE COMUNICACION</v>
      </c>
      <c r="W130">
        <f>VLOOKUP($A130,'Plan de acci�n consolidado 2025'!$C$3:$BB$482,W$1,0)</f>
        <v>0</v>
      </c>
      <c r="X130">
        <f>VLOOKUP($A130,'Plan de acci�n consolidado 2025'!$C$3:$BB$482,X$1,0)</f>
        <v>100</v>
      </c>
      <c r="Y130" t="str">
        <f>VLOOKUP($A130,'Plan de acci�n consolidado 2025'!$C$3:$BB$482,Y$1,0)</f>
        <v>El Grupo de Comunicación de Oscae confirmó la realización de la revisión del material enviado por la Dirección de Signos Distintivos conformado por los siguientes archivos: Documento 250313 Información Preliminar DO Protegidas y Usuarios Autorizados, Documento 250313 Listado de Signos Notorios - DSD y Documento 250313 Reporte de DO Regiones, mediante correo electrónico enviado a la Dirección de Signos Distintivos con las observaciones y comentarios realizados</v>
      </c>
      <c r="Z130" s="161">
        <f>VLOOKUP($A130,'Plan de acci�n consolidado 2025'!$C$3:$BB$482,Z$1,0)</f>
        <v>45768</v>
      </c>
      <c r="AA130">
        <f>VLOOKUP($A130,'Plan de acci�n consolidado 2025'!$C$3:$BB$482,AA$1,0)</f>
        <v>100</v>
      </c>
      <c r="AB130" t="str">
        <f>VLOOKUP($A130,'Plan de acci�n consolidado 2025'!$C$3:$BB$482,AB$1,0)</f>
        <v>Se valida cumplimiento de la actividad</v>
      </c>
      <c r="AC130" s="161">
        <f>VLOOKUP($A130,'Plan de acci�n consolidado 2025'!$C$3:$BB$482,AC$1,0)</f>
        <v>45768</v>
      </c>
      <c r="AD130">
        <f>VLOOKUP($A130,'Plan de acci�n consolidado 2025'!$C$3:$BB$482,AD$1,0)</f>
        <v>100</v>
      </c>
      <c r="AE130">
        <f>VLOOKUP($A130,'Plan de acci�n consolidado 2025'!$C$3:$BB$482,AE$1,0)</f>
        <v>0</v>
      </c>
    </row>
    <row r="131" spans="1:31" x14ac:dyDescent="0.25">
      <c r="A131" s="30" t="s">
        <v>754</v>
      </c>
      <c r="B131" t="str">
        <f>VLOOKUP($A131,'Plan de acci�n consolidado 2025'!$C$3:$X$482,B$1,0)</f>
        <v>2010-DIRECCION DE SIGNOS DISTINTIVOS</v>
      </c>
      <c r="C131">
        <f>VLOOKUP($A131,'Plan de acci�n consolidado 2025'!$C$3:$X$482,C$1,0)</f>
        <v>1</v>
      </c>
      <c r="D131" t="str">
        <f>VLOOKUP($A131,'Plan de acci�n consolidado 2025'!$C$3:$X$482,D$1,0)</f>
        <v>Actividad propia</v>
      </c>
      <c r="E131" t="str">
        <f>VLOOKUP($A131,'Plan de acci�n consolidado 2025'!$C$3:$X$482,E$1,0)</f>
        <v>2010.2.3</v>
      </c>
      <c r="F131" t="str">
        <f>VLOOKUP($A131,'Plan de acci�n consolidado 2025'!$C$3:$X$482,F$1,0)</f>
        <v>N/A</v>
      </c>
      <c r="G131" t="str">
        <f>VLOOKUP($A131,'Plan de acci�n consolidado 2025'!$C$3:$X$482,G$1,0)</f>
        <v>N/A</v>
      </c>
      <c r="H131" t="str">
        <f>VLOOKUP($A131,'Plan de acci�n consolidado 2025'!$C$3:$X$482,H$1,0)</f>
        <v>N/A</v>
      </c>
      <c r="I131" t="str">
        <f>VLOOKUP($A131,'Plan de acci�n consolidado 2025'!$C$3:$X$482,I$1,0)</f>
        <v>N/A</v>
      </c>
      <c r="J131" t="str">
        <f>VLOOKUP($A131,'Plan de acci�n consolidado 2025'!$C$3:$X$482,J$1,0)</f>
        <v>N/A</v>
      </c>
      <c r="K131" t="str">
        <f>VLOOKUP($A131,'Plan de acci�n consolidado 2025'!$C$3:$X$482,K$1,0)</f>
        <v>N/A</v>
      </c>
      <c r="L131" t="str">
        <f>VLOOKUP($A131,'Plan de acci�n consolidado 2025'!$C$3:$X$482,L$1,0)</f>
        <v>N/A</v>
      </c>
      <c r="M131" t="str">
        <f>VLOOKUP($A131,'Plan de acci�n consolidado 2025'!$C$3:$X$482,M$1,0)</f>
        <v>N/A</v>
      </c>
      <c r="N131" t="str">
        <f>VLOOKUP($A131,'Plan de acci�n consolidado 2025'!$C$3:$X$482,N$1,0)</f>
        <v>N/A</v>
      </c>
      <c r="O131" t="str">
        <f>VLOOKUP($A131,'Plan de acci�n consolidado 2025'!$C$3:$X$482,O$1,0)</f>
        <v>Ajustar el contenido correspondiente  al listado de signos distintivos declarados como notorios y el de las denominaciones de origen protegidas de productos colombianos  (Correo electrónico de envió de la información)</v>
      </c>
      <c r="P131">
        <f>VLOOKUP($A131,'Plan de acci�n consolidado 2025'!$C$3:$X$482,P$1,0)</f>
        <v>20</v>
      </c>
      <c r="Q131">
        <f>VLOOKUP($A131,'Plan de acci�n consolidado 2025'!$C$3:$X$482,Q$1,0)</f>
        <v>2</v>
      </c>
      <c r="R131" t="str">
        <f>VLOOKUP($A131,'Plan de acci�n consolidado 2025'!$C$3:$X$482,R$1,0)</f>
        <v>Númerica</v>
      </c>
      <c r="S131" t="str">
        <f>VLOOKUP($A131,'Plan de acci�n consolidado 2025'!$C$3:$X$482,S$1,0)</f>
        <v># de ajustes de contenido realizadas / 2 ajustes de contenido por realizar</v>
      </c>
      <c r="T131" s="161">
        <f>VLOOKUP($A131,'Plan de acci�n consolidado 2025'!$C$3:$X$482,T$1,0)</f>
        <v>45769</v>
      </c>
      <c r="U131" s="161">
        <f>VLOOKUP($A131,'Plan de acci�n consolidado 2025'!$C$3:$X$482,U$1,0)</f>
        <v>45777</v>
      </c>
      <c r="V131" t="str">
        <f>VLOOKUP($A131,'Plan de acci�n consolidado 2025'!$C$3:$X$482,V$1,0)</f>
        <v>2010-DIRECCION DE SIGNOS DISTINTIVOS</v>
      </c>
      <c r="W131">
        <f>VLOOKUP($A131,'Plan de acci�n consolidado 2025'!$C$3:$BB$482,W$1,0)</f>
        <v>1</v>
      </c>
      <c r="X131">
        <f>VLOOKUP($A131,'Plan de acci�n consolidado 2025'!$C$3:$BB$482,X$1,0)</f>
        <v>100</v>
      </c>
      <c r="Y131" t="str">
        <f>VLOOKUP($A131,'Plan de acci�n consolidado 2025'!$C$3:$BB$482,Y$1,0)</f>
        <v xml:space="preserve">La OSCAE envío el correo electrónico con las observaciones relacionadas con la actividad 2010.2.3, que corresponde a "Ajustar el contenido correspondiente al listado de signos distintivos declarados como notorios y el de las denominaciones de origen protegidas de productos colombianos (correo electrónico de envío de la información), que hace parte del producto 2010.2 del plan de acción, "Contenidos estratégicos y accesibles para la ciudadanía sobre signos distintivos notorios y denominaciones de origen protegida de productos colombianos, publicado".
La OSCAE hizo observaciones sobre el archivo de denominaciones de origen protegidas de productos colombianos, con el punto 1 se dio respuesta a éste; y sobre el contenido correspondiente al listado de signos distintivos declarados como notorios, se dio respuesta  mediante los numerales 2,3,4 y 5   
</v>
      </c>
      <c r="Z131" s="161">
        <f>VLOOKUP($A131,'Plan de acci�n consolidado 2025'!$C$3:$BB$482,Z$1,0)</f>
        <v>45777</v>
      </c>
      <c r="AA131">
        <f>VLOOKUP($A131,'Plan de acci�n consolidado 2025'!$C$3:$BB$482,AA$1,0)</f>
        <v>100</v>
      </c>
      <c r="AB131" t="str">
        <f>VLOOKUP($A131,'Plan de acci�n consolidado 2025'!$C$3:$BB$482,AB$1,0)</f>
        <v>Se valida el 100% del cumplimiento.</v>
      </c>
      <c r="AC131" s="161">
        <f>VLOOKUP($A131,'Plan de acci�n consolidado 2025'!$C$3:$BB$482,AC$1,0)</f>
        <v>45777</v>
      </c>
      <c r="AD131">
        <f>VLOOKUP($A131,'Plan de acci�n consolidado 2025'!$C$3:$BB$482,AD$1,0)</f>
        <v>100</v>
      </c>
      <c r="AE131">
        <f>VLOOKUP($A131,'Plan de acci�n consolidado 2025'!$C$3:$BB$482,AE$1,0)</f>
        <v>1</v>
      </c>
    </row>
    <row r="132" spans="1:31" x14ac:dyDescent="0.25">
      <c r="A132" s="30" t="s">
        <v>756</v>
      </c>
      <c r="B132" t="str">
        <f>VLOOKUP($A132,'Plan de acci�n consolidado 2025'!$C$3:$X$482,B$1,0)</f>
        <v>2010-DIRECCION DE SIGNOS DISTINTIVOS</v>
      </c>
      <c r="C132">
        <f>VLOOKUP($A132,'Plan de acci�n consolidado 2025'!$C$3:$X$482,C$1,0)</f>
        <v>1</v>
      </c>
      <c r="D132" t="str">
        <f>VLOOKUP($A132,'Plan de acci�n consolidado 2025'!$C$3:$X$482,D$1,0)</f>
        <v>Actividad propia</v>
      </c>
      <c r="E132" t="str">
        <f>VLOOKUP($A132,'Plan de acci�n consolidado 2025'!$C$3:$X$482,E$1,0)</f>
        <v>2010.2.4</v>
      </c>
      <c r="F132" t="str">
        <f>VLOOKUP($A132,'Plan de acci�n consolidado 2025'!$C$3:$X$482,F$1,0)</f>
        <v>N/A</v>
      </c>
      <c r="G132" t="str">
        <f>VLOOKUP($A132,'Plan de acci�n consolidado 2025'!$C$3:$X$482,G$1,0)</f>
        <v>N/A</v>
      </c>
      <c r="H132" t="str">
        <f>VLOOKUP($A132,'Plan de acci�n consolidado 2025'!$C$3:$X$482,H$1,0)</f>
        <v>N/A</v>
      </c>
      <c r="I132" t="str">
        <f>VLOOKUP($A132,'Plan de acci�n consolidado 2025'!$C$3:$X$482,I$1,0)</f>
        <v>N/A</v>
      </c>
      <c r="J132" t="str">
        <f>VLOOKUP($A132,'Plan de acci�n consolidado 2025'!$C$3:$X$482,J$1,0)</f>
        <v>N/A</v>
      </c>
      <c r="K132" t="str">
        <f>VLOOKUP($A132,'Plan de acci�n consolidado 2025'!$C$3:$X$482,K$1,0)</f>
        <v>N/A</v>
      </c>
      <c r="L132" t="str">
        <f>VLOOKUP($A132,'Plan de acci�n consolidado 2025'!$C$3:$X$482,L$1,0)</f>
        <v>N/A</v>
      </c>
      <c r="M132" t="str">
        <f>VLOOKUP($A132,'Plan de acci�n consolidado 2025'!$C$3:$X$482,M$1,0)</f>
        <v>N/A</v>
      </c>
      <c r="N132" t="str">
        <f>VLOOKUP($A132,'Plan de acci�n consolidado 2025'!$C$3:$X$482,N$1,0)</f>
        <v>N/A</v>
      </c>
      <c r="O132" t="str">
        <f>VLOOKUP($A132,'Plan de acci�n consolidado 2025'!$C$3:$X$482,O$1,0)</f>
        <v>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v>
      </c>
      <c r="P132">
        <f>VLOOKUP($A132,'Plan de acci�n consolidado 2025'!$C$3:$X$482,P$1,0)</f>
        <v>20</v>
      </c>
      <c r="Q132">
        <f>VLOOKUP($A132,'Plan de acci�n consolidado 2025'!$C$3:$X$482,Q$1,0)</f>
        <v>2</v>
      </c>
      <c r="R132" t="str">
        <f>VLOOKUP($A132,'Plan de acci�n consolidado 2025'!$C$3:$X$482,R$1,0)</f>
        <v>Númerica</v>
      </c>
      <c r="S132" t="str">
        <f>VLOOKUP($A132,'Plan de acci�n consolidado 2025'!$C$3:$X$482,S$1,0)</f>
        <v># de ajustes al contenido realizados / 2 ajustes al contenido por realizar</v>
      </c>
      <c r="T132" s="161">
        <f>VLOOKUP($A132,'Plan de acci�n consolidado 2025'!$C$3:$X$482,T$1,0)</f>
        <v>45782</v>
      </c>
      <c r="U132" s="161">
        <f>VLOOKUP($A132,'Plan de acci�n consolidado 2025'!$C$3:$X$482,U$1,0)</f>
        <v>45800</v>
      </c>
      <c r="V132" t="str">
        <f>VLOOKUP($A132,'Plan de acci�n consolidado 2025'!$C$3:$X$482,V$1,0)</f>
        <v>2010-DIRECCION DE SIGNOS DISTINTIVOS;
73-GRUPO DE TRABAJO DE COMUNICACION</v>
      </c>
      <c r="W132">
        <f>VLOOKUP($A132,'Plan de acci�n consolidado 2025'!$C$3:$BB$482,W$1,0)</f>
        <v>1</v>
      </c>
      <c r="X132">
        <f>VLOOKUP($A132,'Plan de acci�n consolidado 2025'!$C$3:$BB$482,X$1,0)</f>
        <v>100</v>
      </c>
      <c r="Y132" t="str">
        <f>VLOOKUP($A132,'Plan de acci�n consolidado 2025'!$C$3:$BB$482,Y$1,0)</f>
        <v>La OSCAE, envió correo electrónico con las observaciones relacionadas en la actividad 2010.2.4 que corresponde  a " Ajustes al contenido realizados / ajustes al contenido por realizar"; donde la descripción de la actividad es la de 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 Que hace parte del producto 2010-2 del Plan de Acción.</v>
      </c>
      <c r="Z132" s="161">
        <f>VLOOKUP($A132,'Plan de acci�n consolidado 2025'!$C$3:$BB$482,Z$1,0)</f>
        <v>45800</v>
      </c>
      <c r="AA132">
        <f>VLOOKUP($A132,'Plan de acci�n consolidado 2025'!$C$3:$BB$482,AA$1,0)</f>
        <v>100</v>
      </c>
      <c r="AB132" t="str">
        <f>VLOOKUP($A132,'Plan de acci�n consolidado 2025'!$C$3:$BB$482,AB$1,0)</f>
        <v>Se verifica cumplimiento de la actividad</v>
      </c>
      <c r="AC132" s="161">
        <f>VLOOKUP($A132,'Plan de acci�n consolidado 2025'!$C$3:$BB$482,AC$1,0)</f>
        <v>45800</v>
      </c>
      <c r="AD132">
        <f>VLOOKUP($A132,'Plan de acci�n consolidado 2025'!$C$3:$BB$482,AD$1,0)</f>
        <v>100</v>
      </c>
      <c r="AE132">
        <f>VLOOKUP($A132,'Plan de acci�n consolidado 2025'!$C$3:$BB$482,AE$1,0)</f>
        <v>1</v>
      </c>
    </row>
    <row r="133" spans="1:31" x14ac:dyDescent="0.25">
      <c r="A133" s="30" t="s">
        <v>759</v>
      </c>
      <c r="B133" t="str">
        <f>VLOOKUP($A133,'Plan de acci�n consolidado 2025'!$C$3:$X$482,B$1,0)</f>
        <v>2010-DIRECCION DE SIGNOS DISTINTIVOS</v>
      </c>
      <c r="C133">
        <f>VLOOKUP($A133,'Plan de acci�n consolidado 2025'!$C$3:$X$482,C$1,0)</f>
        <v>1</v>
      </c>
      <c r="D133" t="str">
        <f>VLOOKUP($A133,'Plan de acci�n consolidado 2025'!$C$3:$X$482,D$1,0)</f>
        <v>Actividad propia</v>
      </c>
      <c r="E133" t="str">
        <f>VLOOKUP($A133,'Plan de acci�n consolidado 2025'!$C$3:$X$482,E$1,0)</f>
        <v>2010.2.5</v>
      </c>
      <c r="F133" t="str">
        <f>VLOOKUP($A133,'Plan de acci�n consolidado 2025'!$C$3:$X$482,F$1,0)</f>
        <v>N/A</v>
      </c>
      <c r="G133" t="str">
        <f>VLOOKUP($A133,'Plan de acci�n consolidado 2025'!$C$3:$X$482,G$1,0)</f>
        <v>N/A</v>
      </c>
      <c r="H133" t="str">
        <f>VLOOKUP($A133,'Plan de acci�n consolidado 2025'!$C$3:$X$482,H$1,0)</f>
        <v>N/A</v>
      </c>
      <c r="I133" t="str">
        <f>VLOOKUP($A133,'Plan de acci�n consolidado 2025'!$C$3:$X$482,I$1,0)</f>
        <v>N/A</v>
      </c>
      <c r="J133" t="str">
        <f>VLOOKUP($A133,'Plan de acci�n consolidado 2025'!$C$3:$X$482,J$1,0)</f>
        <v>N/A</v>
      </c>
      <c r="K133" t="str">
        <f>VLOOKUP($A133,'Plan de acci�n consolidado 2025'!$C$3:$X$482,K$1,0)</f>
        <v>N/A</v>
      </c>
      <c r="L133" t="str">
        <f>VLOOKUP($A133,'Plan de acci�n consolidado 2025'!$C$3:$X$482,L$1,0)</f>
        <v>N/A</v>
      </c>
      <c r="M133" t="str">
        <f>VLOOKUP($A133,'Plan de acci�n consolidado 2025'!$C$3:$X$482,M$1,0)</f>
        <v>N/A</v>
      </c>
      <c r="N133" t="str">
        <f>VLOOKUP($A133,'Plan de acci�n consolidado 2025'!$C$3:$X$482,N$1,0)</f>
        <v>N/A</v>
      </c>
      <c r="O133" t="str">
        <f>VLOOKUP($A133,'Plan de acci�n consolidado 2025'!$C$3:$X$482,O$1,0)</f>
        <v>Desarrollar los micrositios y publicar la información de signos declarados como notorios y de las denominaciones de origen protegidas de productos colombianos. (Captura de pantalla de la publicación)</v>
      </c>
      <c r="P133">
        <f>VLOOKUP($A133,'Plan de acci�n consolidado 2025'!$C$3:$X$482,P$1,0)</f>
        <v>30</v>
      </c>
      <c r="Q133">
        <f>VLOOKUP($A133,'Plan de acci�n consolidado 2025'!$C$3:$X$482,Q$1,0)</f>
        <v>2</v>
      </c>
      <c r="R133" t="str">
        <f>VLOOKUP($A133,'Plan de acci�n consolidado 2025'!$C$3:$X$482,R$1,0)</f>
        <v>Númerica</v>
      </c>
      <c r="S133" t="str">
        <f>VLOOKUP($A133,'Plan de acci�n consolidado 2025'!$C$3:$X$482,S$1,0)</f>
        <v># de micrositios y publicaciones realizadas / 2 micrositio y publicación por realizar</v>
      </c>
      <c r="T133" s="161">
        <f>VLOOKUP($A133,'Plan de acci�n consolidado 2025'!$C$3:$X$482,T$1,0)</f>
        <v>45803</v>
      </c>
      <c r="U133" s="161">
        <f>VLOOKUP($A133,'Plan de acci�n consolidado 2025'!$C$3:$X$482,U$1,0)</f>
        <v>45884</v>
      </c>
      <c r="V133" t="str">
        <f>VLOOKUP($A133,'Plan de acci�n consolidado 2025'!$C$3:$X$482,V$1,0)</f>
        <v>20-OFICINA DE TECNOLOGÍA E INFORMÁTICA;
2010-DIRECCION DE SIGNOS DISTINTIVOS</v>
      </c>
      <c r="W133">
        <f>VLOOKUP($A133,'Plan de acci�n consolidado 2025'!$C$3:$BB$482,W$1,0)</f>
        <v>1.5</v>
      </c>
      <c r="X133">
        <f>VLOOKUP($A133,'Plan de acci�n consolidado 2025'!$C$3:$BB$482,X$1,0)</f>
        <v>100</v>
      </c>
      <c r="Y133" t="str">
        <f>VLOOKUP($A133,'Plan de acci�n consolidado 2025'!$C$3:$BB$482,Y$1,0)</f>
        <v>Se desarrollaron los micrositios y publicó la información de signos declarados como notorios URL: https://www.sic.gov.co/tema/propiedad-Industrial y de las denominaciones de origen protegidas de productos colombianos URL: https://www.sic.gov.co/tema/propiedad-Industrial (Captura de pantalla de la publicación).</v>
      </c>
      <c r="Z133" s="161">
        <f>VLOOKUP($A133,'Plan de acci�n consolidado 2025'!$C$3:$BB$482,Z$1,0)</f>
        <v>45884</v>
      </c>
      <c r="AA133">
        <f>VLOOKUP($A133,'Plan de acci�n consolidado 2025'!$C$3:$BB$482,AA$1,0)</f>
        <v>100</v>
      </c>
      <c r="AB133" t="str">
        <f>VLOOKUP($A133,'Plan de acci�n consolidado 2025'!$C$3:$BB$482,AB$1,0)</f>
        <v>Se avala actividad y entregable.</v>
      </c>
      <c r="AC133" s="161">
        <f>VLOOKUP($A133,'Plan de acci�n consolidado 2025'!$C$3:$BB$482,AC$1,0)</f>
        <v>45884</v>
      </c>
      <c r="AD133">
        <f>VLOOKUP($A133,'Plan de acci�n consolidado 2025'!$C$3:$BB$482,AD$1,0)</f>
        <v>100</v>
      </c>
      <c r="AE133">
        <f>VLOOKUP($A133,'Plan de acci�n consolidado 2025'!$C$3:$BB$482,AE$1,0)</f>
        <v>1.5</v>
      </c>
    </row>
    <row r="134" spans="1:31" x14ac:dyDescent="0.25">
      <c r="A134" s="30" t="s">
        <v>893</v>
      </c>
      <c r="B134" t="str">
        <f>VLOOKUP($A134,'Plan de acci�n consolidado 2025'!$C$3:$X$482,B$1,0)</f>
        <v>7200-DIRECCION DE HABEAS DATA</v>
      </c>
      <c r="C134">
        <f>VLOOKUP($A134,'Plan de acci�n consolidado 2025'!$C$3:$X$482,C$1,0)</f>
        <v>0</v>
      </c>
      <c r="D134" t="str">
        <f>VLOOKUP($A134,'Plan de acci�n consolidado 2025'!$C$3:$X$482,D$1,0)</f>
        <v>Producto</v>
      </c>
      <c r="E134" t="str">
        <f>VLOOKUP($A134,'Plan de acci�n consolidado 2025'!$C$3:$X$482,E$1,0)</f>
        <v>7200.1</v>
      </c>
      <c r="F134" t="str">
        <f>VLOOKUP($A134,'Plan de acci�n consolidado 2025'!$C$3:$X$482,F$1,0)</f>
        <v>Innovador</v>
      </c>
      <c r="G134" t="str">
        <f>VLOOKUP($A134,'Plan de acci�n consolidado 2025'!$C$3:$X$482,G$1,0)</f>
        <v xml:space="preserve">Fortalecer la infraestructura, uso y aprovechamiento de las tecnologías de la información, para optimizar la capacidad institucional
</v>
      </c>
      <c r="H134" t="str">
        <f>VLOOKUP($A134,'Plan de acci�n consolidado 2025'!$C$3:$X$482,H$1,0)</f>
        <v xml:space="preserve">Cumplimiento de productos del PAI asociados a Fortalecer la infraestructura, uso y aprovechamiento de las tecnologías de la información, para optimizar la capacidad institucional
</v>
      </c>
      <c r="I134" t="str">
        <f>VLOOKUP($A134,'Plan de acci�n consolidado 2025'!$C$3:$X$482,I$1,0)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134" t="str">
        <f>VLOOKUP($A134,'Plan de acci�n consolidado 2025'!$C$3:$X$482,J$1,0)</f>
        <v xml:space="preserve">PND - 5-31-5-d- Convergencia regional - Gobierno digital para la gente </v>
      </c>
      <c r="K134" t="str">
        <f>VLOOKUP($A134,'Plan de acci�n consolidado 2025'!$C$3:$X$482,K$1,0)</f>
        <v>Si</v>
      </c>
      <c r="L134" t="str">
        <f>VLOOKUP($A134,'Plan de acci�n consolidado 2025'!$C$3:$X$482,L$1,0)</f>
        <v>C-3503-0200-0012-20104c</v>
      </c>
      <c r="M134" t="str">
        <f>VLOOKUP($A134,'Plan de acci�n consolidado 2025'!$C$3:$X$482,M$1,0)</f>
        <v>Política Fortalecimiento Organizacional y Simplificación de Procesos _DIMENSIÓN Gestión con Valores para Resultados</v>
      </c>
      <c r="N134" t="str">
        <f>VLOOKUP($A134,'Plan de acci�n consolidado 2025'!$C$3:$X$482,N$1,0)</f>
        <v>N/A</v>
      </c>
      <c r="O134" t="str">
        <f>VLOOKUP($A134,'Plan de acci�n consolidado 2025'!$C$3:$X$482,O$1,0)</f>
        <v>Piloto de una herramienta con componente de inteligencia artificial (IA) para la clasificación de quejas o denuncias en la etapa preliminar de la Dirección de Habeas Data para atender el volumen de reclamaciones y mejorar los tiempos de atención, desarrollado (informe desarrollo)</v>
      </c>
      <c r="P134">
        <f>VLOOKUP($A134,'Plan de acci�n consolidado 2025'!$C$3:$X$482,P$1,0)</f>
        <v>50</v>
      </c>
      <c r="Q134">
        <f>VLOOKUP($A134,'Plan de acci�n consolidado 2025'!$C$3:$X$482,Q$1,0)</f>
        <v>1</v>
      </c>
      <c r="R134" t="str">
        <f>VLOOKUP($A134,'Plan de acci�n consolidado 2025'!$C$3:$X$482,R$1,0)</f>
        <v>Númerica</v>
      </c>
      <c r="S134" t="str">
        <f>VLOOKUP($A134,'Plan de acci�n consolidado 2025'!$C$3:$X$482,S$1,0)</f>
        <v># de Piloto de Inteligencia Artificial desarrollado / 1 Piloto de Inteligencia Artificial programado</v>
      </c>
      <c r="T134" s="161">
        <f>VLOOKUP($A134,'Plan de acci�n consolidado 2025'!$C$3:$X$482,T$1,0)</f>
        <v>45691</v>
      </c>
      <c r="U134" s="161">
        <f>VLOOKUP($A134,'Plan de acci�n consolidado 2025'!$C$3:$X$482,U$1,0)</f>
        <v>45960</v>
      </c>
      <c r="V134" t="str">
        <f>VLOOKUP($A134,'Plan de acci�n consolidado 2025'!$C$3:$X$482,V$1,0)</f>
        <v>20-OFICINA DE TECNOLOGÍA E INFORMÁTICA;
7200-DIRECCION DE HABEAS DATA</v>
      </c>
      <c r="W134">
        <f>VLOOKUP($A134,'Plan de acci�n consolidado 2025'!$C$3:$BB$482,W$1,0)</f>
        <v>50</v>
      </c>
      <c r="X134">
        <f>VLOOKUP($A134,'Plan de acci�n consolidado 2025'!$C$3:$BB$482,X$1,0)</f>
        <v>100</v>
      </c>
      <c r="Y134" t="str">
        <f>VLOOKUP($A134,'Plan de acci�n consolidado 2025'!$C$3:$BB$482,Y$1,0)</f>
        <v>Se entrega el piloto de inteligencia artificial para la clasificación de quejas Habeas Data, junto con su informe técnico de desarrollo y una herramienta apificada funcional. Esta solución permite, mediante una llamada con año y número de radicado, localizar, procesar y analizar automáticamente los documentos asociados, extrayendo texto, entidades y clasificaciones jurídicas. El sistema está construido sobre una arquitectura distribuida de microservicios, integra modelos BERT y spaCy en español, y entrega resultados estructurados en formato JSON interoperable, listos para su integración con los sistemas institucionales de la Superintendencia de Industria y Comercio.</v>
      </c>
      <c r="Z134" s="161">
        <f>VLOOKUP($A134,'Plan de acci�n consolidado 2025'!$C$3:$BB$482,Z$1,0)</f>
        <v>45960</v>
      </c>
      <c r="AA134">
        <f>VLOOKUP($A134,'Plan de acci�n consolidado 2025'!$C$3:$BB$482,AA$1,0)</f>
        <v>100</v>
      </c>
      <c r="AB134" t="str">
        <f>VLOOKUP($A134,'Plan de acci�n consolidado 2025'!$C$3:$BB$482,AB$1,0)</f>
        <v>Se avalo el cumplimiento del producto en el 100, los anexos soportan el piloto de una herramienta con componente de inteligencia artificial para la clasificación de quejas o denuncias.</v>
      </c>
      <c r="AC134" s="161">
        <f>VLOOKUP($A134,'Plan de acci�n consolidado 2025'!$C$3:$BB$482,AC$1,0)</f>
        <v>45960</v>
      </c>
      <c r="AD134">
        <f>VLOOKUP($A134,'Plan de acci�n consolidado 2025'!$C$3:$BB$482,AD$1,0)</f>
        <v>100</v>
      </c>
      <c r="AE134">
        <f>VLOOKUP($A134,'Plan de acci�n consolidado 2025'!$C$3:$BB$482,AE$1,0)</f>
        <v>50</v>
      </c>
    </row>
    <row r="135" spans="1:31" x14ac:dyDescent="0.25">
      <c r="A135" s="30" t="s">
        <v>896</v>
      </c>
      <c r="B135" t="str">
        <f>VLOOKUP($A135,'Plan de acci�n consolidado 2025'!$C$3:$X$482,B$1,0)</f>
        <v>7200-DIRECCION DE HABEAS DATA</v>
      </c>
      <c r="C135">
        <f>VLOOKUP($A135,'Plan de acci�n consolidado 2025'!$C$3:$X$482,C$1,0)</f>
        <v>0</v>
      </c>
      <c r="D135" t="str">
        <f>VLOOKUP($A135,'Plan de acci�n consolidado 2025'!$C$3:$X$482,D$1,0)</f>
        <v>Actividad propia</v>
      </c>
      <c r="E135" t="str">
        <f>VLOOKUP($A135,'Plan de acci�n consolidado 2025'!$C$3:$X$482,E$1,0)</f>
        <v>7200.1.1</v>
      </c>
      <c r="F135" t="str">
        <f>VLOOKUP($A135,'Plan de acci�n consolidado 2025'!$C$3:$X$482,F$1,0)</f>
        <v>N/A</v>
      </c>
      <c r="G135" t="str">
        <f>VLOOKUP($A135,'Plan de acci�n consolidado 2025'!$C$3:$X$482,G$1,0)</f>
        <v>N/A</v>
      </c>
      <c r="H135" t="str">
        <f>VLOOKUP($A135,'Plan de acci�n consolidado 2025'!$C$3:$X$482,H$1,0)</f>
        <v>N/A</v>
      </c>
      <c r="I135" t="str">
        <f>VLOOKUP($A135,'Plan de acci�n consolidado 2025'!$C$3:$X$482,I$1,0)</f>
        <v>N/A</v>
      </c>
      <c r="J135" t="str">
        <f>VLOOKUP($A135,'Plan de acci�n consolidado 2025'!$C$3:$X$482,J$1,0)</f>
        <v>N/A</v>
      </c>
      <c r="K135" t="str">
        <f>VLOOKUP($A135,'Plan de acci�n consolidado 2025'!$C$3:$X$482,K$1,0)</f>
        <v>N/A</v>
      </c>
      <c r="L135" t="str">
        <f>VLOOKUP($A135,'Plan de acci�n consolidado 2025'!$C$3:$X$482,L$1,0)</f>
        <v>N/A</v>
      </c>
      <c r="M135">
        <f>VLOOKUP($A135,'Plan de acci�n consolidado 2025'!$C$3:$X$482,M$1,0)</f>
        <v>0</v>
      </c>
      <c r="N135" t="str">
        <f>VLOOKUP($A135,'Plan de acci�n consolidado 2025'!$C$3:$X$482,N$1,0)</f>
        <v>N/A</v>
      </c>
      <c r="O135" t="str">
        <f>VLOOKUP($A135,'Plan de acci�n consolidado 2025'!$C$3:$X$482,O$1,0)</f>
        <v>Elaborar y aprobar requerimiento (1. Formato Solicitud de Requerimientos a Sistemas de Información GS03-F18, 2. Formato Lista de Chequeo de Requisitos de Seguridad de la Información GS03-F27 (Opcional) )</v>
      </c>
      <c r="P135">
        <f>VLOOKUP($A135,'Plan de acci�n consolidado 2025'!$C$3:$X$482,P$1,0)</f>
        <v>100</v>
      </c>
      <c r="Q135">
        <f>VLOOKUP($A135,'Plan de acci�n consolidado 2025'!$C$3:$X$482,Q$1,0)</f>
        <v>1</v>
      </c>
      <c r="R135" t="str">
        <f>VLOOKUP($A135,'Plan de acci�n consolidado 2025'!$C$3:$X$482,R$1,0)</f>
        <v>Númerica</v>
      </c>
      <c r="S135" t="str">
        <f>VLOOKUP($A135,'Plan de acci�n consolidado 2025'!$C$3:$X$482,S$1,0)</f>
        <v># de soportes presentados / 1 soportes a presentar</v>
      </c>
      <c r="T135" s="161">
        <f>VLOOKUP($A135,'Plan de acci�n consolidado 2025'!$C$3:$X$482,T$1,0)</f>
        <v>45691</v>
      </c>
      <c r="U135" s="161">
        <f>VLOOKUP($A135,'Plan de acci�n consolidado 2025'!$C$3:$X$482,U$1,0)</f>
        <v>45777</v>
      </c>
      <c r="V135" t="str">
        <f>VLOOKUP($A135,'Plan de acci�n consolidado 2025'!$C$3:$X$482,V$1,0)</f>
        <v>20-OFICINA DE TECNOLOGÍA E INFORMÁTICA;
7200-DIRECCION DE HABEAS DATA</v>
      </c>
      <c r="W135">
        <f>VLOOKUP($A135,'Plan de acci�n consolidado 2025'!$C$3:$BB$482,W$1,0)</f>
        <v>50</v>
      </c>
      <c r="X135">
        <f>VLOOKUP($A135,'Plan de acci�n consolidado 2025'!$C$3:$BB$482,X$1,0)</f>
        <v>100</v>
      </c>
      <c r="Y135" t="str">
        <f>VLOOKUP($A135,'Plan de acci�n consolidado 2025'!$C$3:$BB$482,Y$1,0)</f>
        <v>Se elaboró requerimiento para el plan piloto de una herramienta con componente de IA</v>
      </c>
      <c r="Z135" s="161">
        <f>VLOOKUP($A135,'Plan de acci�n consolidado 2025'!$C$3:$BB$482,Z$1,0)</f>
        <v>45777</v>
      </c>
      <c r="AA135">
        <f>VLOOKUP($A135,'Plan de acci�n consolidado 2025'!$C$3:$BB$482,AA$1,0)</f>
        <v>100</v>
      </c>
      <c r="AB135" t="str">
        <f>VLOOKUP($A135,'Plan de acci�n consolidado 2025'!$C$3:$BB$482,AB$1,0)</f>
        <v>Se valida el cumplimiento de la actividad.</v>
      </c>
      <c r="AC135" s="161">
        <f>VLOOKUP($A135,'Plan de acci�n consolidado 2025'!$C$3:$BB$482,AC$1,0)</f>
        <v>45777</v>
      </c>
      <c r="AD135">
        <f>VLOOKUP($A135,'Plan de acci�n consolidado 2025'!$C$3:$BB$482,AD$1,0)</f>
        <v>100</v>
      </c>
      <c r="AE135">
        <f>VLOOKUP($A135,'Plan de acci�n consolidado 2025'!$C$3:$BB$482,AE$1,0)</f>
        <v>50</v>
      </c>
    </row>
    <row r="136" spans="1:31" x14ac:dyDescent="0.25">
      <c r="A136" s="30" t="s">
        <v>898</v>
      </c>
      <c r="B136" t="str">
        <f>VLOOKUP($A136,'Plan de acci�n consolidado 2025'!$C$3:$X$482,B$1,0)</f>
        <v>7200-DIRECCION DE HABEAS DATA</v>
      </c>
      <c r="C136">
        <f>VLOOKUP($A136,'Plan de acci�n consolidado 2025'!$C$3:$X$482,C$1,0)</f>
        <v>0</v>
      </c>
      <c r="D136" t="str">
        <f>VLOOKUP($A136,'Plan de acci�n consolidado 2025'!$C$3:$X$482,D$1,0)</f>
        <v>Actividad sin participación</v>
      </c>
      <c r="E136" t="str">
        <f>VLOOKUP($A136,'Plan de acci�n consolidado 2025'!$C$3:$X$482,E$1,0)</f>
        <v>7200.1.2</v>
      </c>
      <c r="F136" t="str">
        <f>VLOOKUP($A136,'Plan de acci�n consolidado 2025'!$C$3:$X$482,F$1,0)</f>
        <v>N/A</v>
      </c>
      <c r="G136" t="str">
        <f>VLOOKUP($A136,'Plan de acci�n consolidado 2025'!$C$3:$X$482,G$1,0)</f>
        <v>N/A</v>
      </c>
      <c r="H136" t="str">
        <f>VLOOKUP($A136,'Plan de acci�n consolidado 2025'!$C$3:$X$482,H$1,0)</f>
        <v>N/A</v>
      </c>
      <c r="I136" t="str">
        <f>VLOOKUP($A136,'Plan de acci�n consolidado 2025'!$C$3:$X$482,I$1,0)</f>
        <v>N/A</v>
      </c>
      <c r="J136" t="str">
        <f>VLOOKUP($A136,'Plan de acci�n consolidado 2025'!$C$3:$X$482,J$1,0)</f>
        <v>N/A</v>
      </c>
      <c r="K136" t="str">
        <f>VLOOKUP($A136,'Plan de acci�n consolidado 2025'!$C$3:$X$482,K$1,0)</f>
        <v>N/A</v>
      </c>
      <c r="L136" t="str">
        <f>VLOOKUP($A136,'Plan de acci�n consolidado 2025'!$C$3:$X$482,L$1,0)</f>
        <v>N/A</v>
      </c>
      <c r="M136" t="str">
        <f>VLOOKUP($A136,'Plan de acci�n consolidado 2025'!$C$3:$X$482,M$1,0)</f>
        <v>N/A</v>
      </c>
      <c r="N136" t="str">
        <f>VLOOKUP($A136,'Plan de acci�n consolidado 2025'!$C$3:$X$482,N$1,0)</f>
        <v>N/A</v>
      </c>
      <c r="O136" t="str">
        <f>VLOOKUP($A136,'Plan de acci�n consolidado 2025'!$C$3:$X$482,O$1,0)</f>
        <v>Diseñar la solución (1. Anteproyecto (Alcance, estado del arte, metodología, métricas, cronograma, etc.) / Único entregable)</v>
      </c>
      <c r="P136">
        <f>VLOOKUP($A136,'Plan de acci�n consolidado 2025'!$C$3:$X$482,P$1,0)</f>
        <v>0</v>
      </c>
      <c r="Q136">
        <f>VLOOKUP($A136,'Plan de acci�n consolidado 2025'!$C$3:$X$482,Q$1,0)</f>
        <v>1</v>
      </c>
      <c r="R136" t="str">
        <f>VLOOKUP($A136,'Plan de acci�n consolidado 2025'!$C$3:$X$482,R$1,0)</f>
        <v>Númerica</v>
      </c>
      <c r="S136" t="str">
        <f>VLOOKUP($A136,'Plan de acci�n consolidado 2025'!$C$3:$X$482,S$1,0)</f>
        <v># de soportes presentados / 1 soportes a presentar</v>
      </c>
      <c r="T136" s="161">
        <f>VLOOKUP($A136,'Plan de acci�n consolidado 2025'!$C$3:$X$482,T$1,0)</f>
        <v>45779</v>
      </c>
      <c r="U136" s="161">
        <f>VLOOKUP($A136,'Plan de acci�n consolidado 2025'!$C$3:$X$482,U$1,0)</f>
        <v>45839</v>
      </c>
      <c r="V136" t="str">
        <f>VLOOKUP($A136,'Plan de acci�n consolidado 2025'!$C$3:$X$482,V$1,0)</f>
        <v>20-OFICINA DE TECNOLOGÍA E INFORMÁTICA</v>
      </c>
      <c r="W136">
        <f>VLOOKUP($A136,'Plan de acci�n consolidado 2025'!$C$3:$BB$482,W$1,0)</f>
        <v>0</v>
      </c>
      <c r="X136">
        <f>VLOOKUP($A136,'Plan de acci�n consolidado 2025'!$C$3:$BB$482,X$1,0)</f>
        <v>100</v>
      </c>
      <c r="Y136" t="str">
        <f>VLOOKUP($A136,'Plan de acci�n consolidado 2025'!$C$3:$BB$482,Y$1,0)</f>
        <v>Se construyó el documento de anteproyecto levantando el estado del arte y una comparación tecnológica para sustentar el desarrollo del piloto, centrado en capacidades de inteligencia artificial aplicadas al análisis automatizado de quejas. Se identificaron avances recientes en modelos de procesamiento de lenguaje natural (NLP), útiles en tareas de extracción de entidades (NER), generación de resúmenes de los documentos y clasificación jurídica multiclase. También se evaluaron plataformas como Azure AI y Hugging Face en cuanto a integración, escalabilidad y cumplimiento. Este análisis permitió seleccionar tecnologías adecuadas para una solución efectiva, modular y segura alineada institucionalmente. Todo esto en coordinación con la OTI y su desarrollo para este plan piloto.</v>
      </c>
      <c r="Z136" s="161">
        <f>VLOOKUP($A136,'Plan de acci�n consolidado 2025'!$C$3:$BB$482,Z$1,0)</f>
        <v>45839</v>
      </c>
      <c r="AA136">
        <f>VLOOKUP($A136,'Plan de acci�n consolidado 2025'!$C$3:$BB$482,AA$1,0)</f>
        <v>100</v>
      </c>
      <c r="AB136" t="str">
        <f>VLOOKUP($A136,'Plan de acci�n consolidado 2025'!$C$3:$BB$482,AB$1,0)</f>
        <v xml:space="preserve">El soporte corresponde al entregables de la actividad propuesta en el plan de acción. El documento soporte corresponde al anteproyecto de diseño de la solución basada en la inteligencia artificial (IA), la cual busca automatizar el proceso de clasificación de quejas. </v>
      </c>
      <c r="AC136" s="161">
        <f>VLOOKUP($A136,'Plan de acci�n consolidado 2025'!$C$3:$BB$482,AC$1,0)</f>
        <v>45839</v>
      </c>
      <c r="AD136">
        <f>VLOOKUP($A136,'Plan de acci�n consolidado 2025'!$C$3:$BB$482,AD$1,0)</f>
        <v>100</v>
      </c>
      <c r="AE136">
        <f>VLOOKUP($A136,'Plan de acci�n consolidado 2025'!$C$3:$BB$482,AE$1,0)</f>
        <v>0</v>
      </c>
    </row>
    <row r="137" spans="1:31" x14ac:dyDescent="0.25">
      <c r="A137" s="30" t="s">
        <v>899</v>
      </c>
      <c r="B137" t="str">
        <f>VLOOKUP($A137,'Plan de acci�n consolidado 2025'!$C$3:$X$482,B$1,0)</f>
        <v>7200-DIRECCION DE HABEAS DATA</v>
      </c>
      <c r="C137">
        <f>VLOOKUP($A137,'Plan de acci�n consolidado 2025'!$C$3:$X$482,C$1,0)</f>
        <v>0</v>
      </c>
      <c r="D137" t="str">
        <f>VLOOKUP($A137,'Plan de acci�n consolidado 2025'!$C$3:$X$482,D$1,0)</f>
        <v>Actividad sin participación</v>
      </c>
      <c r="E137" t="str">
        <f>VLOOKUP($A137,'Plan de acci�n consolidado 2025'!$C$3:$X$482,E$1,0)</f>
        <v>7200.1.3</v>
      </c>
      <c r="F137" t="str">
        <f>VLOOKUP($A137,'Plan de acci�n consolidado 2025'!$C$3:$X$482,F$1,0)</f>
        <v>N/A</v>
      </c>
      <c r="G137" t="str">
        <f>VLOOKUP($A137,'Plan de acci�n consolidado 2025'!$C$3:$X$482,G$1,0)</f>
        <v>N/A</v>
      </c>
      <c r="H137" t="str">
        <f>VLOOKUP($A137,'Plan de acci�n consolidado 2025'!$C$3:$X$482,H$1,0)</f>
        <v>N/A</v>
      </c>
      <c r="I137" t="str">
        <f>VLOOKUP($A137,'Plan de acci�n consolidado 2025'!$C$3:$X$482,I$1,0)</f>
        <v>N/A</v>
      </c>
      <c r="J137" t="str">
        <f>VLOOKUP($A137,'Plan de acci�n consolidado 2025'!$C$3:$X$482,J$1,0)</f>
        <v>N/A</v>
      </c>
      <c r="K137" t="str">
        <f>VLOOKUP($A137,'Plan de acci�n consolidado 2025'!$C$3:$X$482,K$1,0)</f>
        <v>N/A</v>
      </c>
      <c r="L137" t="str">
        <f>VLOOKUP($A137,'Plan de acci�n consolidado 2025'!$C$3:$X$482,L$1,0)</f>
        <v>N/A</v>
      </c>
      <c r="M137" t="str">
        <f>VLOOKUP($A137,'Plan de acci�n consolidado 2025'!$C$3:$X$482,M$1,0)</f>
        <v>N/A</v>
      </c>
      <c r="N137" t="str">
        <f>VLOOKUP($A137,'Plan de acci�n consolidado 2025'!$C$3:$X$482,N$1,0)</f>
        <v>N/A</v>
      </c>
      <c r="O137" t="str">
        <f>VLOOKUP($A137,'Plan de acci�n consolidado 2025'!$C$3:$X$482,O$1,0)</f>
        <v>Planeación y gestión de la solución  (1. Reporte planeación de tareas, linea base de requerimientos (historias de usuario) y entregables  en la herramienta devops 2. plan de pruebas diseñado y registrado en la herramienta devops)</v>
      </c>
      <c r="P137">
        <f>VLOOKUP($A137,'Plan de acci�n consolidado 2025'!$C$3:$X$482,P$1,0)</f>
        <v>0</v>
      </c>
      <c r="Q137">
        <f>VLOOKUP($A137,'Plan de acci�n consolidado 2025'!$C$3:$X$482,Q$1,0)</f>
        <v>1</v>
      </c>
      <c r="R137" t="str">
        <f>VLOOKUP($A137,'Plan de acci�n consolidado 2025'!$C$3:$X$482,R$1,0)</f>
        <v>Númerica</v>
      </c>
      <c r="S137" t="str">
        <f>VLOOKUP($A137,'Plan de acci�n consolidado 2025'!$C$3:$X$482,S$1,0)</f>
        <v># de soportes presentados / 1 soportes a presentar</v>
      </c>
      <c r="T137" s="161">
        <f>VLOOKUP($A137,'Plan de acci�n consolidado 2025'!$C$3:$X$482,T$1,0)</f>
        <v>45839</v>
      </c>
      <c r="U137" s="161">
        <f>VLOOKUP($A137,'Plan de acci�n consolidado 2025'!$C$3:$X$482,U$1,0)</f>
        <v>45869</v>
      </c>
      <c r="V137" t="str">
        <f>VLOOKUP($A137,'Plan de acci�n consolidado 2025'!$C$3:$X$482,V$1,0)</f>
        <v>20-OFICINA DE TECNOLOGÍA E INFORMÁTICA</v>
      </c>
      <c r="W137">
        <f>VLOOKUP($A137,'Plan de acci�n consolidado 2025'!$C$3:$BB$482,W$1,0)</f>
        <v>0</v>
      </c>
      <c r="X137">
        <f>VLOOKUP($A137,'Plan de acci�n consolidado 2025'!$C$3:$BB$482,X$1,0)</f>
        <v>100</v>
      </c>
      <c r="Y137" t="str">
        <f>VLOOKUP($A137,'Plan de acci�n consolidado 2025'!$C$3:$BB$482,Y$1,0)</f>
        <v>En el marco del piloto de una herramienta con IA para la clasificación de quejas, se avanzó en la planeación y gestión de la solución. Se registraron en Azure DevOps el reporte de tareas, la línea base de requerimientos (historias de usuario), y los entregables acordados. También se diseñó y documentó el plan de pruebas. Todas las actividades se realizaron conforme a los requerimientos funcionales, las consideraciones técnicas del anteproyecto y el plan de trabajo validado con el equipo funcional, asegurando trazabilidad y alineación institucional.</v>
      </c>
      <c r="Z137" s="161">
        <f>VLOOKUP($A137,'Plan de acci�n consolidado 2025'!$C$3:$BB$482,Z$1,0)</f>
        <v>45869</v>
      </c>
      <c r="AA137">
        <f>VLOOKUP($A137,'Plan de acci�n consolidado 2025'!$C$3:$BB$482,AA$1,0)</f>
        <v>100</v>
      </c>
      <c r="AB137" t="str">
        <f>VLOOKUP($A137,'Plan de acci�n consolidado 2025'!$C$3:$BB$482,AB$1,0)</f>
        <v xml:space="preserve">Se dio cumplimiento al 100% de la actividad propuesta, la cual hace referencia a la planeación de la gestión de la solución (Herramienta AI) para la clasificación de quejas. Se reporto en dio cumplimiento en el tiempo programado. El entregable soporte la actividad. </v>
      </c>
      <c r="AC137" s="161">
        <f>VLOOKUP($A137,'Plan de acci�n consolidado 2025'!$C$3:$BB$482,AC$1,0)</f>
        <v>45869</v>
      </c>
      <c r="AD137">
        <f>VLOOKUP($A137,'Plan de acci�n consolidado 2025'!$C$3:$BB$482,AD$1,0)</f>
        <v>100</v>
      </c>
      <c r="AE137">
        <f>VLOOKUP($A137,'Plan de acci�n consolidado 2025'!$C$3:$BB$482,AE$1,0)</f>
        <v>0</v>
      </c>
    </row>
    <row r="138" spans="1:31" x14ac:dyDescent="0.25">
      <c r="A138" s="30" t="s">
        <v>900</v>
      </c>
      <c r="B138" t="str">
        <f>VLOOKUP($A138,'Plan de acci�n consolidado 2025'!$C$3:$X$482,B$1,0)</f>
        <v>7200-DIRECCION DE HABEAS DATA</v>
      </c>
      <c r="C138">
        <f>VLOOKUP($A138,'Plan de acci�n consolidado 2025'!$C$3:$X$482,C$1,0)</f>
        <v>0</v>
      </c>
      <c r="D138" t="str">
        <f>VLOOKUP($A138,'Plan de acci�n consolidado 2025'!$C$3:$X$482,D$1,0)</f>
        <v>Actividad sin participación</v>
      </c>
      <c r="E138" t="str">
        <f>VLOOKUP($A138,'Plan de acci�n consolidado 2025'!$C$3:$X$482,E$1,0)</f>
        <v>7200.1.4</v>
      </c>
      <c r="F138" t="str">
        <f>VLOOKUP($A138,'Plan de acci�n consolidado 2025'!$C$3:$X$482,F$1,0)</f>
        <v>N/A</v>
      </c>
      <c r="G138" t="str">
        <f>VLOOKUP($A138,'Plan de acci�n consolidado 2025'!$C$3:$X$482,G$1,0)</f>
        <v>N/A</v>
      </c>
      <c r="H138" t="str">
        <f>VLOOKUP($A138,'Plan de acci�n consolidado 2025'!$C$3:$X$482,H$1,0)</f>
        <v>N/A</v>
      </c>
      <c r="I138" t="str">
        <f>VLOOKUP($A138,'Plan de acci�n consolidado 2025'!$C$3:$X$482,I$1,0)</f>
        <v>N/A</v>
      </c>
      <c r="J138" t="str">
        <f>VLOOKUP($A138,'Plan de acci�n consolidado 2025'!$C$3:$X$482,J$1,0)</f>
        <v>N/A</v>
      </c>
      <c r="K138" t="str">
        <f>VLOOKUP($A138,'Plan de acci�n consolidado 2025'!$C$3:$X$482,K$1,0)</f>
        <v>N/A</v>
      </c>
      <c r="L138" t="str">
        <f>VLOOKUP($A138,'Plan de acci�n consolidado 2025'!$C$3:$X$482,L$1,0)</f>
        <v>N/A</v>
      </c>
      <c r="M138" t="str">
        <f>VLOOKUP($A138,'Plan de acci�n consolidado 2025'!$C$3:$X$482,M$1,0)</f>
        <v>N/A</v>
      </c>
      <c r="N138" t="str">
        <f>VLOOKUP($A138,'Plan de acci�n consolidado 2025'!$C$3:$X$482,N$1,0)</f>
        <v>N/A</v>
      </c>
      <c r="O138" t="str">
        <f>VLOOKUP($A138,'Plan de acci�n consolidado 2025'!$C$3:$X$482,O$1,0)</f>
        <v>Desarrollo de la solución (1. Captura de pantalla del Código fuente registrado en devops / 2. Captura de pantalla  de casos de prueba ejecutados por desarrollo. 3. Informe de desarrollo )</v>
      </c>
      <c r="P138">
        <f>VLOOKUP($A138,'Plan de acci�n consolidado 2025'!$C$3:$X$482,P$1,0)</f>
        <v>0</v>
      </c>
      <c r="Q138">
        <f>VLOOKUP($A138,'Plan de acci�n consolidado 2025'!$C$3:$X$482,Q$1,0)</f>
        <v>1</v>
      </c>
      <c r="R138" t="str">
        <f>VLOOKUP($A138,'Plan de acci�n consolidado 2025'!$C$3:$X$482,R$1,0)</f>
        <v>Númerica</v>
      </c>
      <c r="S138" t="str">
        <f>VLOOKUP($A138,'Plan de acci�n consolidado 2025'!$C$3:$X$482,S$1,0)</f>
        <v># de soportes presentados / 1 soportes a presentar</v>
      </c>
      <c r="T138" s="161">
        <f>VLOOKUP($A138,'Plan de acci�n consolidado 2025'!$C$3:$X$482,T$1,0)</f>
        <v>45870</v>
      </c>
      <c r="U138" s="161">
        <f>VLOOKUP($A138,'Plan de acci�n consolidado 2025'!$C$3:$X$482,U$1,0)</f>
        <v>45960</v>
      </c>
      <c r="V138" t="str">
        <f>VLOOKUP($A138,'Plan de acci�n consolidado 2025'!$C$3:$X$482,V$1,0)</f>
        <v>20-OFICINA DE TECNOLOGÍA E INFORMÁTICA</v>
      </c>
      <c r="W138">
        <f>VLOOKUP($A138,'Plan de acci�n consolidado 2025'!$C$3:$BB$482,W$1,0)</f>
        <v>0</v>
      </c>
      <c r="X138">
        <f>VLOOKUP($A138,'Plan de acci�n consolidado 2025'!$C$3:$BB$482,X$1,0)</f>
        <v>100</v>
      </c>
      <c r="Y138" t="str">
        <f>VLOOKUP($A138,'Plan de acci�n consolidado 2025'!$C$3:$BB$482,Y$1,0)</f>
        <v>Se entrega el piloto de inteligencia artificial para la clasificación de quejas Habeas Data, junto con su informe técnico de desarrollo y una herramienta apificada funcional. Esta solución permite, mediante una llamada con año y número de radicado, localizar, procesar y analizar automáticamente los documentos asociados, extrayendo texto, entidades y clasificaciones jurídicas. El sistema está construido sobre una arquitectura distribuida de microservicios, integra modelos BERT y spaCy en español, y entrega resultados estructurados en formato JSON interoperable, listos para su integración con los sistemas institucionales de la Superintendencia de Industria y Comercio.</v>
      </c>
      <c r="Z138" s="161">
        <f>VLOOKUP($A138,'Plan de acci�n consolidado 2025'!$C$3:$BB$482,Z$1,0)</f>
        <v>45960</v>
      </c>
      <c r="AA138">
        <f>VLOOKUP($A138,'Plan de acci�n consolidado 2025'!$C$3:$BB$482,AA$1,0)</f>
        <v>100</v>
      </c>
      <c r="AB138" t="str">
        <f>VLOOKUP($A138,'Plan de acci�n consolidado 2025'!$C$3:$BB$482,AB$1,0)</f>
        <v>Se revisó el cumplimiento de la actividad al 100%, los anexos soportar el desarrollo de las pruebas piloto.</v>
      </c>
      <c r="AC138" s="161">
        <f>VLOOKUP($A138,'Plan de acci�n consolidado 2025'!$C$3:$BB$482,AC$1,0)</f>
        <v>45960</v>
      </c>
      <c r="AD138">
        <f>VLOOKUP($A138,'Plan de acci�n consolidado 2025'!$C$3:$BB$482,AD$1,0)</f>
        <v>100</v>
      </c>
      <c r="AE138">
        <f>VLOOKUP($A138,'Plan de acci�n consolidado 2025'!$C$3:$BB$482,AE$1,0)</f>
        <v>0</v>
      </c>
    </row>
    <row r="139" spans="1:31" x14ac:dyDescent="0.25">
      <c r="A139" s="30" t="s">
        <v>901</v>
      </c>
      <c r="B139" t="str">
        <f>VLOOKUP($A139,'Plan de acci�n consolidado 2025'!$C$3:$X$482,B$1,0)</f>
        <v>7200-DIRECCION DE HABEAS DATA</v>
      </c>
      <c r="C139">
        <f>VLOOKUP($A139,'Plan de acci�n consolidado 2025'!$C$3:$X$482,C$1,0)</f>
        <v>0</v>
      </c>
      <c r="D139" t="str">
        <f>VLOOKUP($A139,'Plan de acci�n consolidado 2025'!$C$3:$X$482,D$1,0)</f>
        <v>Producto</v>
      </c>
      <c r="E139" t="str">
        <f>VLOOKUP($A139,'Plan de acci�n consolidado 2025'!$C$3:$X$482,E$1,0)</f>
        <v>7200.2</v>
      </c>
      <c r="F139" t="str">
        <f>VLOOKUP($A139,'Plan de acci�n consolidado 2025'!$C$3:$X$482,F$1,0)</f>
        <v>Operativo</v>
      </c>
      <c r="G139" t="str">
        <f>VLOOKUP($A139,'Plan de acci�n consolidado 2025'!$C$3:$X$482,G$1,0)</f>
        <v xml:space="preserve">Fortalecer la gestión de la información, el conocimiento y la innovación para optimizar la capacidad institucional 
</v>
      </c>
      <c r="H139" t="str">
        <f>VLOOKUP($A139,'Plan de acci�n consolidado 2025'!$C$3:$X$482,H$1,0)</f>
        <v xml:space="preserve">Cumplimiento de productos del PAI asociados a Fortalecer la gestión de la información, el conocimiento y la innovación para optimizar la capacidad institucional 
</v>
      </c>
      <c r="I139" t="str">
        <f>VLOOKUP($A139,'Plan de acci�n consolidado 2025'!$C$3:$X$482,I$1,0)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39" t="str">
        <f>VLOOKUP($A139,'Plan de acci�n consolidado 2025'!$C$3:$X$482,J$1,0)</f>
        <v xml:space="preserve">PND - 5-31-5-b- Convergencia regional - Entidades públicas territoriales y nacionales fortalecidas </v>
      </c>
      <c r="K139" t="str">
        <f>VLOOKUP($A139,'Plan de acci�n consolidado 2025'!$C$3:$X$482,K$1,0)</f>
        <v>No</v>
      </c>
      <c r="L139" t="str">
        <f>VLOOKUP($A139,'Plan de acci�n consolidado 2025'!$C$3:$X$482,L$1,0)</f>
        <v>C-3503-0200-0012-20104c</v>
      </c>
      <c r="M139" t="str">
        <f>VLOOKUP($A139,'Plan de acci�n consolidado 2025'!$C$3:$X$482,M$1,0)</f>
        <v>Política Servicio al Ciudadano_DIMENSIÓN Gestión con Valores para Resultados</v>
      </c>
      <c r="N139" t="str">
        <f>VLOOKUP($A139,'Plan de acci�n consolidado 2025'!$C$3:$X$482,N$1,0)</f>
        <v>N/A</v>
      </c>
      <c r="O139" t="str">
        <f>VLOOKUP($A139,'Plan de acci�n consolidado 2025'!$C$3:$X$482,O$1,0)</f>
        <v>Monitoreos de verificación y cumplimiento respecto a las decisiones impartidas por la Dirección de Habeas Data relacionados con las malas prácticas y reincidencias al Régimen de Protección de Datos Personales por parte de los sujetos obligados, realizados. (informe)</v>
      </c>
      <c r="P139">
        <f>VLOOKUP($A139,'Plan de acci�n consolidado 2025'!$C$3:$X$482,P$1,0)</f>
        <v>50</v>
      </c>
      <c r="Q139">
        <f>VLOOKUP($A139,'Plan de acci�n consolidado 2025'!$C$3:$X$482,Q$1,0)</f>
        <v>2</v>
      </c>
      <c r="R139" t="str">
        <f>VLOOKUP($A139,'Plan de acci�n consolidado 2025'!$C$3:$X$482,R$1,0)</f>
        <v>Númerica</v>
      </c>
      <c r="S139" t="str">
        <f>VLOOKUP($A139,'Plan de acci�n consolidado 2025'!$C$3:$X$482,S$1,0)</f>
        <v># de Monitoreos realizados / 2 Monitoreos programados</v>
      </c>
      <c r="T139" s="161">
        <f>VLOOKUP($A139,'Plan de acci�n consolidado 2025'!$C$3:$X$482,T$1,0)</f>
        <v>45691</v>
      </c>
      <c r="U139" s="161">
        <f>VLOOKUP($A139,'Plan de acci�n consolidado 2025'!$C$3:$X$482,U$1,0)</f>
        <v>45989</v>
      </c>
      <c r="V139" t="str">
        <f>VLOOKUP($A139,'Plan de acci�n consolidado 2025'!$C$3:$X$482,V$1,0)</f>
        <v>7200-DIRECCION DE HABEAS DATA</v>
      </c>
      <c r="W139">
        <f>VLOOKUP($A139,'Plan de acci�n consolidado 2025'!$C$3:$BB$482,W$1,0)</f>
        <v>50</v>
      </c>
      <c r="X139">
        <f>VLOOKUP($A139,'Plan de acci�n consolidado 2025'!$C$3:$BB$482,X$1,0)</f>
        <v>100</v>
      </c>
      <c r="Y139" t="str">
        <f>VLOOKUP($A139,'Plan de acci�n consolidado 2025'!$C$3:$BB$482,Y$1,0)</f>
        <v>La Dirección de Habeas Data, en ejercicio de sus funciones realizó dos informes de monitoreo en los cuales analizó 1. La eficiencia y eficacia en el cumplimiento de los principios y deberes de la Ley 1266 de 2008 respecto de 124 órdenes administrativas enfocando su estudio en el comportamiento de sociedades dedicadas a las ventas por catálogo, microcrédito y/o Fintech 2. El cumplimiento de la Ley 1581 de 2012 con especial énfasis en el Registro Nacional de Exclusión (RNE) enfocando su estudió en el sector de Operadores de Telecomunicaciones.
El resultado final se concentra en dos documentos que contienen el análisis de estos datos y sus conclusiones.</v>
      </c>
      <c r="Z139" s="161">
        <f>VLOOKUP($A139,'Plan de acci�n consolidado 2025'!$C$3:$BB$482,Z$1,0)</f>
        <v>0</v>
      </c>
      <c r="AA139">
        <f>VLOOKUP($A139,'Plan de acci�n consolidado 2025'!$C$3:$BB$482,AA$1,0)</f>
        <v>100</v>
      </c>
      <c r="AB139" t="str">
        <f>VLOOKUP($A139,'Plan de acci�n consolidado 2025'!$C$3:$BB$482,AB$1,0)</f>
        <v xml:space="preserve">Se dio cumplimiento a al producto de realizar dos monitores de verificación y cumplimiento respecto a las decisiones impartidas por la Dirección de Habeas Data. </v>
      </c>
      <c r="AC139" s="161">
        <f>VLOOKUP($A139,'Plan de acci�n consolidado 2025'!$C$3:$BB$482,AC$1,0)</f>
        <v>0</v>
      </c>
      <c r="AD139">
        <f>VLOOKUP($A139,'Plan de acci�n consolidado 2025'!$C$3:$BB$482,AD$1,0)</f>
        <v>0</v>
      </c>
      <c r="AE139">
        <f>VLOOKUP($A139,'Plan de acci�n consolidado 2025'!$C$3:$BB$482,AE$1,0)</f>
        <v>50</v>
      </c>
    </row>
    <row r="140" spans="1:31" x14ac:dyDescent="0.25">
      <c r="A140" s="30" t="s">
        <v>903</v>
      </c>
      <c r="B140" t="str">
        <f>VLOOKUP($A140,'Plan de acci�n consolidado 2025'!$C$3:$X$482,B$1,0)</f>
        <v>7200-DIRECCION DE HABEAS DATA</v>
      </c>
      <c r="C140">
        <f>VLOOKUP($A140,'Plan de acci�n consolidado 2025'!$C$3:$X$482,C$1,0)</f>
        <v>0</v>
      </c>
      <c r="D140" t="str">
        <f>VLOOKUP($A140,'Plan de acci�n consolidado 2025'!$C$3:$X$482,D$1,0)</f>
        <v>Actividad propia</v>
      </c>
      <c r="E140" t="str">
        <f>VLOOKUP($A140,'Plan de acci�n consolidado 2025'!$C$3:$X$482,E$1,0)</f>
        <v>7200.2.1</v>
      </c>
      <c r="F140" t="str">
        <f>VLOOKUP($A140,'Plan de acci�n consolidado 2025'!$C$3:$X$482,F$1,0)</f>
        <v>N/A</v>
      </c>
      <c r="G140" t="str">
        <f>VLOOKUP($A140,'Plan de acci�n consolidado 2025'!$C$3:$X$482,G$1,0)</f>
        <v>N/A</v>
      </c>
      <c r="H140" t="str">
        <f>VLOOKUP($A140,'Plan de acci�n consolidado 2025'!$C$3:$X$482,H$1,0)</f>
        <v>N/A</v>
      </c>
      <c r="I140" t="str">
        <f>VLOOKUP($A140,'Plan de acci�n consolidado 2025'!$C$3:$X$482,I$1,0)</f>
        <v>N/A</v>
      </c>
      <c r="J140" t="str">
        <f>VLOOKUP($A140,'Plan de acci�n consolidado 2025'!$C$3:$X$482,J$1,0)</f>
        <v>N/A</v>
      </c>
      <c r="K140" t="str">
        <f>VLOOKUP($A140,'Plan de acci�n consolidado 2025'!$C$3:$X$482,K$1,0)</f>
        <v>N/A</v>
      </c>
      <c r="L140" t="str">
        <f>VLOOKUP($A140,'Plan de acci�n consolidado 2025'!$C$3:$X$482,L$1,0)</f>
        <v>N/A</v>
      </c>
      <c r="M140" t="str">
        <f>VLOOKUP($A140,'Plan de acci�n consolidado 2025'!$C$3:$X$482,M$1,0)</f>
        <v>N/A</v>
      </c>
      <c r="N140" t="str">
        <f>VLOOKUP($A140,'Plan de acci�n consolidado 2025'!$C$3:$X$482,N$1,0)</f>
        <v>N/A</v>
      </c>
      <c r="O140" t="str">
        <f>VLOOKUP($A140,'Plan de acci�n consolidado 2025'!$C$3:$X$482,O$1,0)</f>
        <v>Realizar mesas de trabajo entre la Dirección de Habeas Data y la Dirección de Investigaciones para determinar el enfoque de cada monitoreo (Listado asistencia /único entregable)</v>
      </c>
      <c r="P140">
        <f>VLOOKUP($A140,'Plan de acci�n consolidado 2025'!$C$3:$X$482,P$1,0)</f>
        <v>20</v>
      </c>
      <c r="Q140">
        <f>VLOOKUP($A140,'Plan de acci�n consolidado 2025'!$C$3:$X$482,Q$1,0)</f>
        <v>2</v>
      </c>
      <c r="R140" t="str">
        <f>VLOOKUP($A140,'Plan de acci�n consolidado 2025'!$C$3:$X$482,R$1,0)</f>
        <v>Númerica</v>
      </c>
      <c r="S140" t="str">
        <f>VLOOKUP($A140,'Plan de acci�n consolidado 2025'!$C$3:$X$482,S$1,0)</f>
        <v># de Mesas de trabajo realizadas / 2 Mesas de trabajo a realizar</v>
      </c>
      <c r="T140" s="161">
        <f>VLOOKUP($A140,'Plan de acci�n consolidado 2025'!$C$3:$X$482,T$1,0)</f>
        <v>45691</v>
      </c>
      <c r="U140" s="161">
        <f>VLOOKUP($A140,'Plan de acci�n consolidado 2025'!$C$3:$X$482,U$1,0)</f>
        <v>45842</v>
      </c>
      <c r="V140" t="str">
        <f>VLOOKUP($A140,'Plan de acci�n consolidado 2025'!$C$3:$X$482,V$1,0)</f>
        <v>7200-DIRECCION DE HABEAS DATA</v>
      </c>
      <c r="W140">
        <f>VLOOKUP($A140,'Plan de acci�n consolidado 2025'!$C$3:$BB$482,W$1,0)</f>
        <v>10</v>
      </c>
      <c r="X140">
        <f>VLOOKUP($A140,'Plan de acci�n consolidado 2025'!$C$3:$BB$482,X$1,0)</f>
        <v>100</v>
      </c>
      <c r="Y140" t="str">
        <f>VLOOKUP($A140,'Plan de acci�n consolidado 2025'!$C$3:$BB$482,Y$1,0)</f>
        <v>En el marco del segundo informe de monitoreo y seguimiento a las decisiones proferidas por la Dirección de Habeas Data, se celebró una mesa de trabajo con la Dirección de Investigaciones de Protección de Datos Personales en la que se consolidaron acuerdos esenciales para dicho informe. El enfoque de revisión, abarcará todas las órdenes emitidas en el año 2024 por la D.H. bajo la Ley 1581 de 2012 y se prestará especial atención al tratamiento de datos de niños, niñas y adolescentes, datos sensibles y temas específicos como publicidad y prospección comercial con el objetivo de evaluar su eficiencia y eficacia buscando fortalecer el cumplimiento normativo y la protección de datos personales.</v>
      </c>
      <c r="Z140" s="161">
        <f>VLOOKUP($A140,'Plan de acci�n consolidado 2025'!$C$3:$BB$482,Z$1,0)</f>
        <v>0</v>
      </c>
      <c r="AA140">
        <f>VLOOKUP($A140,'Plan de acci�n consolidado 2025'!$C$3:$BB$482,AA$1,0)</f>
        <v>100</v>
      </c>
      <c r="AB140" t="str">
        <f>VLOOKUP($A140,'Plan de acci�n consolidado 2025'!$C$3:$BB$482,AB$1,0)</f>
        <v xml:space="preserve">Se evidencia cumplimiento de la actividad </v>
      </c>
      <c r="AC140" s="161">
        <f>VLOOKUP($A140,'Plan de acci�n consolidado 2025'!$C$3:$BB$482,AC$1,0)</f>
        <v>45811</v>
      </c>
      <c r="AD140">
        <f>VLOOKUP($A140,'Plan de acci�n consolidado 2025'!$C$3:$BB$482,AD$1,0)</f>
        <v>100</v>
      </c>
      <c r="AE140">
        <f>VLOOKUP($A140,'Plan de acci�n consolidado 2025'!$C$3:$BB$482,AE$1,0)</f>
        <v>10</v>
      </c>
    </row>
    <row r="141" spans="1:31" x14ac:dyDescent="0.25">
      <c r="A141" s="30" t="s">
        <v>905</v>
      </c>
      <c r="B141" t="str">
        <f>VLOOKUP($A141,'Plan de acci�n consolidado 2025'!$C$3:$X$482,B$1,0)</f>
        <v>7200-DIRECCION DE HABEAS DATA</v>
      </c>
      <c r="C141">
        <f>VLOOKUP($A141,'Plan de acci�n consolidado 2025'!$C$3:$X$482,C$1,0)</f>
        <v>0</v>
      </c>
      <c r="D141" t="str">
        <f>VLOOKUP($A141,'Plan de acci�n consolidado 2025'!$C$3:$X$482,D$1,0)</f>
        <v>Actividad propia</v>
      </c>
      <c r="E141" t="str">
        <f>VLOOKUP($A141,'Plan de acci�n consolidado 2025'!$C$3:$X$482,E$1,0)</f>
        <v>7200.2.2</v>
      </c>
      <c r="F141" t="str">
        <f>VLOOKUP($A141,'Plan de acci�n consolidado 2025'!$C$3:$X$482,F$1,0)</f>
        <v>N/A</v>
      </c>
      <c r="G141" t="str">
        <f>VLOOKUP($A141,'Plan de acci�n consolidado 2025'!$C$3:$X$482,G$1,0)</f>
        <v>N/A</v>
      </c>
      <c r="H141" t="str">
        <f>VLOOKUP($A141,'Plan de acci�n consolidado 2025'!$C$3:$X$482,H$1,0)</f>
        <v>N/A</v>
      </c>
      <c r="I141" t="str">
        <f>VLOOKUP($A141,'Plan de acci�n consolidado 2025'!$C$3:$X$482,I$1,0)</f>
        <v>N/A</v>
      </c>
      <c r="J141" t="str">
        <f>VLOOKUP($A141,'Plan de acci�n consolidado 2025'!$C$3:$X$482,J$1,0)</f>
        <v>N/A</v>
      </c>
      <c r="K141" t="str">
        <f>VLOOKUP($A141,'Plan de acci�n consolidado 2025'!$C$3:$X$482,K$1,0)</f>
        <v>N/A</v>
      </c>
      <c r="L141" t="str">
        <f>VLOOKUP($A141,'Plan de acci�n consolidado 2025'!$C$3:$X$482,L$1,0)</f>
        <v>N/A</v>
      </c>
      <c r="M141" t="str">
        <f>VLOOKUP($A141,'Plan de acci�n consolidado 2025'!$C$3:$X$482,M$1,0)</f>
        <v>N/A</v>
      </c>
      <c r="N141" t="str">
        <f>VLOOKUP($A141,'Plan de acci�n consolidado 2025'!$C$3:$X$482,N$1,0)</f>
        <v>N/A</v>
      </c>
      <c r="O141" t="str">
        <f>VLOOKUP($A141,'Plan de acci�n consolidado 2025'!$C$3:$X$482,O$1,0)</f>
        <v>Realizar informe respecto de las órdenes impartidas, de la ley 1266 de 2008. (Documento respecto de la ley 1266 de 2008/único entregable)</v>
      </c>
      <c r="P141">
        <f>VLOOKUP($A141,'Plan de acci�n consolidado 2025'!$C$3:$X$482,P$1,0)</f>
        <v>40</v>
      </c>
      <c r="Q141">
        <f>VLOOKUP($A141,'Plan de acci�n consolidado 2025'!$C$3:$X$482,Q$1,0)</f>
        <v>1</v>
      </c>
      <c r="R141" t="str">
        <f>VLOOKUP($A141,'Plan de acci�n consolidado 2025'!$C$3:$X$482,R$1,0)</f>
        <v>Númerica</v>
      </c>
      <c r="S141" t="str">
        <f>VLOOKUP($A141,'Plan de acci�n consolidado 2025'!$C$3:$X$482,S$1,0)</f>
        <v># de Monitoreos realizados / 1 Monitoreos programados</v>
      </c>
      <c r="T141" s="161">
        <f>VLOOKUP($A141,'Plan de acci�n consolidado 2025'!$C$3:$X$482,T$1,0)</f>
        <v>45720</v>
      </c>
      <c r="U141" s="161">
        <f>VLOOKUP($A141,'Plan de acci�n consolidado 2025'!$C$3:$X$482,U$1,0)</f>
        <v>45835</v>
      </c>
      <c r="V141" t="str">
        <f>VLOOKUP($A141,'Plan de acci�n consolidado 2025'!$C$3:$X$482,V$1,0)</f>
        <v>7200-DIRECCION DE HABEAS DATA</v>
      </c>
      <c r="W141">
        <f>VLOOKUP($A141,'Plan de acci�n consolidado 2025'!$C$3:$BB$482,W$1,0)</f>
        <v>20</v>
      </c>
      <c r="X141">
        <f>VLOOKUP($A141,'Plan de acci�n consolidado 2025'!$C$3:$BB$482,X$1,0)</f>
        <v>100</v>
      </c>
      <c r="Y141" t="str">
        <f>VLOOKUP($A141,'Plan de acci�n consolidado 2025'!$C$3:$BB$482,Y$1,0)</f>
        <v>La Dirección de Habeas Data, en ejercicio de sus funciones (Decretos 4886/2011 y 092/2022), realizó seguimiento a las decisiones proferidas en al año 2024 cuyo objetivo pretendían la actualización, rectificación y/o eliminación de información crediticia. El resultado de dicho seguimiento es un informe de monitoreo que analiza la eficiencia y eficacia en el cumplimiento de los principios y deberes de la Ley 1266 de 2008 respecto de 124 órdenes administrativas y se enfocó en el estudio del comportamiento de sociedades dedicadas a las ventas por catálogo, microcrédito y/o Fintech. Este informe se realizó en atención a los acuerdos llegados en la mesa de trabajo de mayo con la Dirección de Investigaciones de Protección de Datos Personales en la que se determinó el estudio de este sector y análisis de conducta.</v>
      </c>
      <c r="Z141" s="161">
        <f>VLOOKUP($A141,'Plan de acci�n consolidado 2025'!$C$3:$BB$482,Z$1,0)</f>
        <v>45835</v>
      </c>
      <c r="AA141">
        <f>VLOOKUP($A141,'Plan de acci�n consolidado 2025'!$C$3:$BB$482,AA$1,0)</f>
        <v>100</v>
      </c>
      <c r="AB141" t="str">
        <f>VLOOKUP($A141,'Plan de acci�n consolidado 2025'!$C$3:$BB$482,AB$1,0)</f>
        <v>El soporte da cumplimiento a la actividad propuesta.</v>
      </c>
      <c r="AC141" s="161">
        <f>VLOOKUP($A141,'Plan de acci�n consolidado 2025'!$C$3:$BB$482,AC$1,0)</f>
        <v>45835</v>
      </c>
      <c r="AD141">
        <f>VLOOKUP($A141,'Plan de acci�n consolidado 2025'!$C$3:$BB$482,AD$1,0)</f>
        <v>100</v>
      </c>
      <c r="AE141">
        <f>VLOOKUP($A141,'Plan de acci�n consolidado 2025'!$C$3:$BB$482,AE$1,0)</f>
        <v>20</v>
      </c>
    </row>
    <row r="142" spans="1:31" x14ac:dyDescent="0.25">
      <c r="A142" s="30" t="s">
        <v>907</v>
      </c>
      <c r="B142" t="str">
        <f>VLOOKUP($A142,'Plan de acci�n consolidado 2025'!$C$3:$X$482,B$1,0)</f>
        <v>7200-DIRECCION DE HABEAS DATA</v>
      </c>
      <c r="C142">
        <f>VLOOKUP($A142,'Plan de acci�n consolidado 2025'!$C$3:$X$482,C$1,0)</f>
        <v>0</v>
      </c>
      <c r="D142" t="str">
        <f>VLOOKUP($A142,'Plan de acci�n consolidado 2025'!$C$3:$X$482,D$1,0)</f>
        <v>Actividad propia</v>
      </c>
      <c r="E142" t="str">
        <f>VLOOKUP($A142,'Plan de acci�n consolidado 2025'!$C$3:$X$482,E$1,0)</f>
        <v>7200.2.3</v>
      </c>
      <c r="F142" t="str">
        <f>VLOOKUP($A142,'Plan de acci�n consolidado 2025'!$C$3:$X$482,F$1,0)</f>
        <v>N/A</v>
      </c>
      <c r="G142" t="str">
        <f>VLOOKUP($A142,'Plan de acci�n consolidado 2025'!$C$3:$X$482,G$1,0)</f>
        <v>N/A</v>
      </c>
      <c r="H142" t="str">
        <f>VLOOKUP($A142,'Plan de acci�n consolidado 2025'!$C$3:$X$482,H$1,0)</f>
        <v>N/A</v>
      </c>
      <c r="I142" t="str">
        <f>VLOOKUP($A142,'Plan de acci�n consolidado 2025'!$C$3:$X$482,I$1,0)</f>
        <v>N/A</v>
      </c>
      <c r="J142" t="str">
        <f>VLOOKUP($A142,'Plan de acci�n consolidado 2025'!$C$3:$X$482,J$1,0)</f>
        <v>N/A</v>
      </c>
      <c r="K142" t="str">
        <f>VLOOKUP($A142,'Plan de acci�n consolidado 2025'!$C$3:$X$482,K$1,0)</f>
        <v>N/A</v>
      </c>
      <c r="L142" t="str">
        <f>VLOOKUP($A142,'Plan de acci�n consolidado 2025'!$C$3:$X$482,L$1,0)</f>
        <v>N/A</v>
      </c>
      <c r="M142" t="str">
        <f>VLOOKUP($A142,'Plan de acci�n consolidado 2025'!$C$3:$X$482,M$1,0)</f>
        <v>N/A</v>
      </c>
      <c r="N142" t="str">
        <f>VLOOKUP($A142,'Plan de acci�n consolidado 2025'!$C$3:$X$482,N$1,0)</f>
        <v>N/A</v>
      </c>
      <c r="O142" t="str">
        <f>VLOOKUP($A142,'Plan de acci�n consolidado 2025'!$C$3:$X$482,O$1,0)</f>
        <v>Realizar informe respecto de las órdenes impartidas, de la ley 1581 de 2012  (Documento respecto de la ley 1581 de 2012/único entregable)</v>
      </c>
      <c r="P142">
        <f>VLOOKUP($A142,'Plan de acci�n consolidado 2025'!$C$3:$X$482,P$1,0)</f>
        <v>40</v>
      </c>
      <c r="Q142">
        <f>VLOOKUP($A142,'Plan de acci�n consolidado 2025'!$C$3:$X$482,Q$1,0)</f>
        <v>1</v>
      </c>
      <c r="R142" t="str">
        <f>VLOOKUP($A142,'Plan de acci�n consolidado 2025'!$C$3:$X$482,R$1,0)</f>
        <v>Númerica</v>
      </c>
      <c r="S142" t="str">
        <f>VLOOKUP($A142,'Plan de acci�n consolidado 2025'!$C$3:$X$482,S$1,0)</f>
        <v># de Monitoreos realizados / 1 Monitoreos programados</v>
      </c>
      <c r="T142" s="161">
        <f>VLOOKUP($A142,'Plan de acci�n consolidado 2025'!$C$3:$X$482,T$1,0)</f>
        <v>45839</v>
      </c>
      <c r="U142" s="161">
        <f>VLOOKUP($A142,'Plan de acci�n consolidado 2025'!$C$3:$X$482,U$1,0)</f>
        <v>45989</v>
      </c>
      <c r="V142" t="str">
        <f>VLOOKUP($A142,'Plan de acci�n consolidado 2025'!$C$3:$X$482,V$1,0)</f>
        <v>7200-DIRECCION DE HABEAS DATA</v>
      </c>
      <c r="W142">
        <f>VLOOKUP($A142,'Plan de acci�n consolidado 2025'!$C$3:$BB$482,W$1,0)</f>
        <v>20</v>
      </c>
      <c r="X142">
        <f>VLOOKUP($A142,'Plan de acci�n consolidado 2025'!$C$3:$BB$482,X$1,0)</f>
        <v>100</v>
      </c>
      <c r="Y142" t="str">
        <f>VLOOKUP($A142,'Plan de acci�n consolidado 2025'!$C$3:$BB$482,Y$1,0)</f>
        <v>La Dirección de Hábeas Data presenta este Informe de Monitoreo cuyo objeto principal persigue verificar el cumplimiento de la Ley 1581 de 2012 con especial énfasis en el Registro Nacional de Exclusión (RNE). El estudio se enfocó en el sector de Operadores de Telecomunicaciones, que concentra el mayor número de quejas, verificando 744 reclamos y revelando datos importantes sobre Titulares que fueron contactados con fines comerciales pese a tener su registro de exclusión activo y exitoso en el RNE. Este informe se realizó en atención a los acuerdos allegados en las diferentes mesas de trabajo con la Dirección de Investigaciones de Protección de Datos Personales en las que, posterior a un análisis estratégico, se determinó cambios de perspectiva en el análisis de datos inicialmente propuestos, focalizando la investigación en el sector y la conducta objeto del presente estudio.</v>
      </c>
      <c r="Z142" s="161">
        <f>VLOOKUP($A142,'Plan de acci�n consolidado 2025'!$C$3:$BB$482,Z$1,0)</f>
        <v>0</v>
      </c>
      <c r="AA142">
        <f>VLOOKUP($A142,'Plan de acci�n consolidado 2025'!$C$3:$BB$482,AA$1,0)</f>
        <v>100</v>
      </c>
      <c r="AB142" t="str">
        <f>VLOOKUP($A142,'Plan de acci�n consolidado 2025'!$C$3:$BB$482,AB$1,0)</f>
        <v xml:space="preserve">Se dio cumplimiento a la actividad propuesta con la realización del segundo informe de monitoreo respecto de las ordenes impartidas de la ley 1581 de 2012. </v>
      </c>
      <c r="AC142" s="161">
        <f>VLOOKUP($A142,'Plan de acci�n consolidado 2025'!$C$3:$BB$482,AC$1,0)</f>
        <v>0</v>
      </c>
      <c r="AD142">
        <f>VLOOKUP($A142,'Plan de acci�n consolidado 2025'!$C$3:$BB$482,AD$1,0)</f>
        <v>100</v>
      </c>
      <c r="AE142">
        <f>VLOOKUP($A142,'Plan de acci�n consolidado 2025'!$C$3:$BB$482,AE$1,0)</f>
        <v>20</v>
      </c>
    </row>
    <row r="143" spans="1:31" x14ac:dyDescent="0.25">
      <c r="A143" s="30" t="s">
        <v>955</v>
      </c>
      <c r="B143" t="str">
        <f>VLOOKUP($A143,'Plan de acci�n consolidado 2025'!$C$3:$X$482,B$1,0)</f>
        <v>3200-DIRECCIÓN DE INVESTIGACIONES DE PROTECCIÓN DE USUARIOS DE SERVICIOS DE COMUNICACIONES</v>
      </c>
      <c r="C143">
        <f>VLOOKUP($A143,'Plan de acci�n consolidado 2025'!$C$3:$X$482,C$1,0)</f>
        <v>0</v>
      </c>
      <c r="D143" t="str">
        <f>VLOOKUP($A143,'Plan de acci�n consolidado 2025'!$C$3:$X$482,D$1,0)</f>
        <v>Producto</v>
      </c>
      <c r="E143" t="str">
        <f>VLOOKUP($A143,'Plan de acci�n consolidado 2025'!$C$3:$X$482,E$1,0)</f>
        <v>3200.1</v>
      </c>
      <c r="F143" t="str">
        <f>VLOOKUP($A143,'Plan de acci�n consolidado 2025'!$C$3:$X$482,F$1,0)</f>
        <v>Innovador</v>
      </c>
      <c r="G143" t="str">
        <f>VLOOKUP($A143,'Plan de acci�n consolidado 2025'!$C$3:$X$482,G$1,0)</f>
        <v xml:space="preserve">Fortalecer la gestión de la información, el conocimiento y la innovación para optimizar la capacidad institucional 
</v>
      </c>
      <c r="H143" t="str">
        <f>VLOOKUP($A143,'Plan de acci�n consolidado 2025'!$C$3:$X$482,H$1,0)</f>
        <v xml:space="preserve">Cumplimiento de productos del PAI asociados a Fortalecer la gestión de la información, el conocimiento y la innovación para optimizar la capacidad institucional 
</v>
      </c>
      <c r="I143" t="str">
        <f>VLOOKUP($A143,'Plan de acci�n consolidado 2025'!$C$3:$X$482,I$1,0)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43" t="str">
        <f>VLOOKUP($A143,'Plan de acci�n consolidado 2025'!$C$3:$X$482,J$1,0)</f>
        <v xml:space="preserve">PND - 5-31-5-b- Convergencia regional - Entidades públicas territoriales y nacionales fortalecidas </v>
      </c>
      <c r="K143" t="str">
        <f>VLOOKUP($A143,'Plan de acci�n consolidado 2025'!$C$3:$X$482,K$1,0)</f>
        <v>No</v>
      </c>
      <c r="L143" t="str">
        <f>VLOOKUP($A143,'Plan de acci�n consolidado 2025'!$C$3:$X$482,L$1,0)</f>
        <v>FUNCIONAMIENTO</v>
      </c>
      <c r="M143" t="str">
        <f>VLOOKUP($A143,'Plan de acci�n consolidado 2025'!$C$3:$X$482,M$1,0)</f>
        <v>Política Servicio al Ciudadano_DIMENSIÓN Gestión con Valores para Resultados</v>
      </c>
      <c r="N143" t="str">
        <f>VLOOKUP($A143,'Plan de acci�n consolidado 2025'!$C$3:$X$482,N$1,0)</f>
        <v>PND_8_Fortalecer lasCapacidades yConocimiento sobreDerechos yDeberesDe las relacionesDeConsumo;
PND_9_Ampliar los instrumentosDePrevención</v>
      </c>
      <c r="O143" t="str">
        <f>VLOOKUP($A143,'Plan de acci�n consolidado 2025'!$C$3:$X$482,O$1,0)</f>
        <v>Capacitaciones externas de acompañamiento a los operadores comunitarios respecto del Régimen diferencial de protección de usuarios, realizadas (Soportes de desarrollo de capacitaciones (Presentación  y/o listas asistencia  y/o fotos)</v>
      </c>
      <c r="P143">
        <f>VLOOKUP($A143,'Plan de acci�n consolidado 2025'!$C$3:$X$482,P$1,0)</f>
        <v>50</v>
      </c>
      <c r="Q143">
        <f>VLOOKUP($A143,'Plan de acci�n consolidado 2025'!$C$3:$X$482,Q$1,0)</f>
        <v>10</v>
      </c>
      <c r="R143" t="str">
        <f>VLOOKUP($A143,'Plan de acci�n consolidado 2025'!$C$3:$X$482,R$1,0)</f>
        <v>Númerica</v>
      </c>
      <c r="S143" t="str">
        <f>VLOOKUP($A143,'Plan de acci�n consolidado 2025'!$C$3:$X$482,S$1,0)</f>
        <v># de Jornadas realizadas / 10 Jornadas a realizar</v>
      </c>
      <c r="T143" s="161">
        <f>VLOOKUP($A143,'Plan de acci�n consolidado 2025'!$C$3:$X$482,T$1,0)</f>
        <v>45672</v>
      </c>
      <c r="U143" s="161">
        <f>VLOOKUP($A143,'Plan de acci�n consolidado 2025'!$C$3:$X$482,U$1,0)</f>
        <v>46006</v>
      </c>
      <c r="V143" t="str">
        <f>VLOOKUP($A143,'Plan de acci�n consolidado 2025'!$C$3:$X$482,V$1,0)</f>
        <v>3200-DIRECCIÓN DE INVESTIGACIONES DE PROTECCIÓN DE USUARIOS DE SERVICIOS DE COMUNICACIONES</v>
      </c>
      <c r="W143">
        <f>VLOOKUP($A143,'Plan de acci�n consolidado 2025'!$C$3:$BB$482,W$1,0)</f>
        <v>50</v>
      </c>
      <c r="X143">
        <f>VLOOKUP($A143,'Plan de acci�n consolidado 2025'!$C$3:$BB$482,X$1,0)</f>
        <v>100</v>
      </c>
      <c r="Y143" t="str">
        <f>VLOOKUP($A143,'Plan de acci�n consolidado 2025'!$C$3:$BB$482,Y$1,0)</f>
        <v>Se llevaron a cabo las 10 capacitaciones externas de acompañamiento a los operadores comunitarios respecto del Régimen
diferencial de protección de usuarios en los municipios de Cáqueza y Lenguezaque en Cundinamarca, Santuario y Pereira Risaralda, Ipiales Nariño, Manta y Gacheta en Cundinamarca, Charalá y Villanueva en Santander y Viterbo en Caldas.</v>
      </c>
      <c r="Z143" s="161">
        <f>VLOOKUP($A143,'Plan de acci�n consolidado 2025'!$C$3:$BB$482,Z$1,0)</f>
        <v>45904</v>
      </c>
      <c r="AA143">
        <f>VLOOKUP($A143,'Plan de acci�n consolidado 2025'!$C$3:$BB$482,AA$1,0)</f>
        <v>100</v>
      </c>
      <c r="AB143" t="str">
        <f>VLOOKUP($A143,'Plan de acci�n consolidado 2025'!$C$3:$BB$482,AB$1,0)</f>
        <v>Se revisan los soportes y se valida el cumplimiento del producto al 100%.</v>
      </c>
      <c r="AC143" s="161">
        <f>VLOOKUP($A143,'Plan de acci�n consolidado 2025'!$C$3:$BB$482,AC$1,0)</f>
        <v>0</v>
      </c>
      <c r="AD143">
        <f>VLOOKUP($A143,'Plan de acci�n consolidado 2025'!$C$3:$BB$482,AD$1,0)</f>
        <v>0</v>
      </c>
      <c r="AE143">
        <f>VLOOKUP($A143,'Plan de acci�n consolidado 2025'!$C$3:$BB$482,AE$1,0)</f>
        <v>50</v>
      </c>
    </row>
    <row r="144" spans="1:31" x14ac:dyDescent="0.25">
      <c r="A144" s="30" t="s">
        <v>958</v>
      </c>
      <c r="B144" t="str">
        <f>VLOOKUP($A144,'Plan de acci�n consolidado 2025'!$C$3:$X$482,B$1,0)</f>
        <v>3200-DIRECCIÓN DE INVESTIGACIONES DE PROTECCIÓN DE USUARIOS DE SERVICIOS DE COMUNICACIONES</v>
      </c>
      <c r="C144">
        <f>VLOOKUP($A144,'Plan de acci�n consolidado 2025'!$C$3:$X$482,C$1,0)</f>
        <v>0</v>
      </c>
      <c r="D144" t="str">
        <f>VLOOKUP($A144,'Plan de acci�n consolidado 2025'!$C$3:$X$482,D$1,0)</f>
        <v>Actividad propia</v>
      </c>
      <c r="E144" t="str">
        <f>VLOOKUP($A144,'Plan de acci�n consolidado 2025'!$C$3:$X$482,E$1,0)</f>
        <v>3200.1.1</v>
      </c>
      <c r="F144" t="str">
        <f>VLOOKUP($A144,'Plan de acci�n consolidado 2025'!$C$3:$X$482,F$1,0)</f>
        <v>N/A</v>
      </c>
      <c r="G144" t="str">
        <f>VLOOKUP($A144,'Plan de acci�n consolidado 2025'!$C$3:$X$482,G$1,0)</f>
        <v>N/A</v>
      </c>
      <c r="H144" t="str">
        <f>VLOOKUP($A144,'Plan de acci�n consolidado 2025'!$C$3:$X$482,H$1,0)</f>
        <v>N/A</v>
      </c>
      <c r="I144" t="str">
        <f>VLOOKUP($A144,'Plan de acci�n consolidado 2025'!$C$3:$X$482,I$1,0)</f>
        <v>N/A</v>
      </c>
      <c r="J144" t="str">
        <f>VLOOKUP($A144,'Plan de acci�n consolidado 2025'!$C$3:$X$482,J$1,0)</f>
        <v>N/A</v>
      </c>
      <c r="K144" t="str">
        <f>VLOOKUP($A144,'Plan de acci�n consolidado 2025'!$C$3:$X$482,K$1,0)</f>
        <v>N/A</v>
      </c>
      <c r="L144" t="str">
        <f>VLOOKUP($A144,'Plan de acci�n consolidado 2025'!$C$3:$X$482,L$1,0)</f>
        <v>N/A</v>
      </c>
      <c r="M144" t="str">
        <f>VLOOKUP($A144,'Plan de acci�n consolidado 2025'!$C$3:$X$482,M$1,0)</f>
        <v>N/A</v>
      </c>
      <c r="N144" t="str">
        <f>VLOOKUP($A144,'Plan de acci�n consolidado 2025'!$C$3:$X$482,N$1,0)</f>
        <v>N/A</v>
      </c>
      <c r="O144" t="str">
        <f>VLOOKUP($A144,'Plan de acci�n consolidado 2025'!$C$3:$X$482,O$1,0)</f>
        <v>Definir el plan de trabajo de las capacitaciones a realizar (Temas y lugares donde se realizarán las capacitaciones) (Acta de reunión)</v>
      </c>
      <c r="P144">
        <f>VLOOKUP($A144,'Plan de acci�n consolidado 2025'!$C$3:$X$482,P$1,0)</f>
        <v>50</v>
      </c>
      <c r="Q144">
        <f>VLOOKUP($A144,'Plan de acci�n consolidado 2025'!$C$3:$X$482,Q$1,0)</f>
        <v>1</v>
      </c>
      <c r="R144" t="str">
        <f>VLOOKUP($A144,'Plan de acci�n consolidado 2025'!$C$3:$X$482,R$1,0)</f>
        <v>Númerica</v>
      </c>
      <c r="S144" t="str">
        <f>VLOOKUP($A144,'Plan de acci�n consolidado 2025'!$C$3:$X$482,S$1,0)</f>
        <v># de Reunión realizada / 1 Reuniones a realizar</v>
      </c>
      <c r="T144" s="161">
        <f>VLOOKUP($A144,'Plan de acci�n consolidado 2025'!$C$3:$X$482,T$1,0)</f>
        <v>45672</v>
      </c>
      <c r="U144" s="161">
        <f>VLOOKUP($A144,'Plan de acci�n consolidado 2025'!$C$3:$X$482,U$1,0)</f>
        <v>45702</v>
      </c>
      <c r="V144" t="str">
        <f>VLOOKUP($A144,'Plan de acci�n consolidado 2025'!$C$3:$X$482,V$1,0)</f>
        <v>3200-DIRECCIÓN DE INVESTIGACIONES DE PROTECCIÓN DE USUARIOS DE SERVICIOS DE COMUNICACIONES</v>
      </c>
      <c r="W144">
        <f>VLOOKUP($A144,'Plan de acci�n consolidado 2025'!$C$3:$BB$482,W$1,0)</f>
        <v>25</v>
      </c>
      <c r="X144">
        <f>VLOOKUP($A144,'Plan de acci�n consolidado 2025'!$C$3:$BB$482,X$1,0)</f>
        <v>100</v>
      </c>
      <c r="Y144" t="str">
        <f>VLOOKUP($A144,'Plan de acci�n consolidado 2025'!$C$3:$BB$482,Y$1,0)</f>
        <v>Se da cumplimiento a la reunión de definición de plan de trabajo
Se anexa Acta de reunión</v>
      </c>
      <c r="Z144" s="161">
        <f>VLOOKUP($A144,'Plan de acci�n consolidado 2025'!$C$3:$BB$482,Z$1,0)</f>
        <v>45681</v>
      </c>
      <c r="AA144">
        <f>VLOOKUP($A144,'Plan de acci�n consolidado 2025'!$C$3:$BB$482,AA$1,0)</f>
        <v>100</v>
      </c>
      <c r="AB144" t="str">
        <f>VLOOKUP($A144,'Plan de acci�n consolidado 2025'!$C$3:$BB$482,AB$1,0)</f>
        <v>Se verifica el cumplimiento de la actividad, de acuerdo con lo estipulado en el plan de acción.</v>
      </c>
      <c r="AC144" s="161">
        <f>VLOOKUP($A144,'Plan de acci�n consolidado 2025'!$C$3:$BB$482,AC$1,0)</f>
        <v>45700</v>
      </c>
      <c r="AD144">
        <f>VLOOKUP($A144,'Plan de acci�n consolidado 2025'!$C$3:$BB$482,AD$1,0)</f>
        <v>100</v>
      </c>
      <c r="AE144">
        <f>VLOOKUP($A144,'Plan de acci�n consolidado 2025'!$C$3:$BB$482,AE$1,0)</f>
        <v>25</v>
      </c>
    </row>
    <row r="145" spans="1:31" x14ac:dyDescent="0.25">
      <c r="A145" s="30" t="s">
        <v>960</v>
      </c>
      <c r="B145" t="str">
        <f>VLOOKUP($A145,'Plan de acci�n consolidado 2025'!$C$3:$X$482,B$1,0)</f>
        <v>3200-DIRECCIÓN DE INVESTIGACIONES DE PROTECCIÓN DE USUARIOS DE SERVICIOS DE COMUNICACIONES</v>
      </c>
      <c r="C145">
        <f>VLOOKUP($A145,'Plan de acci�n consolidado 2025'!$C$3:$X$482,C$1,0)</f>
        <v>0</v>
      </c>
      <c r="D145" t="str">
        <f>VLOOKUP($A145,'Plan de acci�n consolidado 2025'!$C$3:$X$482,D$1,0)</f>
        <v>Actividad propia</v>
      </c>
      <c r="E145" t="str">
        <f>VLOOKUP($A145,'Plan de acci�n consolidado 2025'!$C$3:$X$482,E$1,0)</f>
        <v>3200.1.2</v>
      </c>
      <c r="F145" t="str">
        <f>VLOOKUP($A145,'Plan de acci�n consolidado 2025'!$C$3:$X$482,F$1,0)</f>
        <v>N/A</v>
      </c>
      <c r="G145" t="str">
        <f>VLOOKUP($A145,'Plan de acci�n consolidado 2025'!$C$3:$X$482,G$1,0)</f>
        <v>N/A</v>
      </c>
      <c r="H145" t="str">
        <f>VLOOKUP($A145,'Plan de acci�n consolidado 2025'!$C$3:$X$482,H$1,0)</f>
        <v>N/A</v>
      </c>
      <c r="I145" t="str">
        <f>VLOOKUP($A145,'Plan de acci�n consolidado 2025'!$C$3:$X$482,I$1,0)</f>
        <v>N/A</v>
      </c>
      <c r="J145" t="str">
        <f>VLOOKUP($A145,'Plan de acci�n consolidado 2025'!$C$3:$X$482,J$1,0)</f>
        <v>N/A</v>
      </c>
      <c r="K145" t="str">
        <f>VLOOKUP($A145,'Plan de acci�n consolidado 2025'!$C$3:$X$482,K$1,0)</f>
        <v>N/A</v>
      </c>
      <c r="L145" t="str">
        <f>VLOOKUP($A145,'Plan de acci�n consolidado 2025'!$C$3:$X$482,L$1,0)</f>
        <v>N/A</v>
      </c>
      <c r="M145" t="str">
        <f>VLOOKUP($A145,'Plan de acci�n consolidado 2025'!$C$3:$X$482,M$1,0)</f>
        <v>N/A</v>
      </c>
      <c r="N145" t="str">
        <f>VLOOKUP($A145,'Plan de acci�n consolidado 2025'!$C$3:$X$482,N$1,0)</f>
        <v>N/A</v>
      </c>
      <c r="O145" t="str">
        <f>VLOOKUP($A145,'Plan de acci�n consolidado 2025'!$C$3:$X$482,O$1,0)</f>
        <v>Realizar las jornadas de capacitación (Soportes de desarrollo de capacitaciones (Presentación  y/o listas asistencia  y/o fotos)</v>
      </c>
      <c r="P145">
        <f>VLOOKUP($A145,'Plan de acci�n consolidado 2025'!$C$3:$X$482,P$1,0)</f>
        <v>50</v>
      </c>
      <c r="Q145">
        <f>VLOOKUP($A145,'Plan de acci�n consolidado 2025'!$C$3:$X$482,Q$1,0)</f>
        <v>10</v>
      </c>
      <c r="R145" t="str">
        <f>VLOOKUP($A145,'Plan de acci�n consolidado 2025'!$C$3:$X$482,R$1,0)</f>
        <v>Númerica</v>
      </c>
      <c r="S145" t="str">
        <f>VLOOKUP($A145,'Plan de acci�n consolidado 2025'!$C$3:$X$482,S$1,0)</f>
        <v># de Jornadas realizadas / 10 Jornadas a realizar</v>
      </c>
      <c r="T145" s="161">
        <f>VLOOKUP($A145,'Plan de acci�n consolidado 2025'!$C$3:$X$482,T$1,0)</f>
        <v>45705</v>
      </c>
      <c r="U145" s="161">
        <f>VLOOKUP($A145,'Plan de acci�n consolidado 2025'!$C$3:$X$482,U$1,0)</f>
        <v>46006</v>
      </c>
      <c r="V145" t="str">
        <f>VLOOKUP($A145,'Plan de acci�n consolidado 2025'!$C$3:$X$482,V$1,0)</f>
        <v>3200-DIRECCIÓN DE INVESTIGACIONES DE PROTECCIÓN DE USUARIOS DE SERVICIOS DE COMUNICACIONES</v>
      </c>
      <c r="W145">
        <f>VLOOKUP($A145,'Plan de acci�n consolidado 2025'!$C$3:$BB$482,W$1,0)</f>
        <v>25</v>
      </c>
      <c r="X145">
        <f>VLOOKUP($A145,'Plan de acci�n consolidado 2025'!$C$3:$BB$482,X$1,0)</f>
        <v>100</v>
      </c>
      <c r="Y145" t="str">
        <f>VLOOKUP($A145,'Plan de acci�n consolidado 2025'!$C$3:$BB$482,Y$1,0)</f>
        <v>Se reportan las evidencias de capacitaciones externas de acompañamiento a los operadores comunitarios respecto del Régimen diferencial de protección de usuarios, realizadas (Soportes de desarrollo de capacitaciones (Presentación y/o listas asistencia y/o fotos). Las cuales fueron realizadas en las siguientes fechas
29 de mayo Manta, 30 de mayo Gacheta, 27 de agosto Charalá, 28 de agosto Villanueva y 4 de septiembre Viterbo.</v>
      </c>
      <c r="Z145" s="161">
        <f>VLOOKUP($A145,'Plan de acci�n consolidado 2025'!$C$3:$BB$482,Z$1,0)</f>
        <v>0</v>
      </c>
      <c r="AA145">
        <f>VLOOKUP($A145,'Plan de acci�n consolidado 2025'!$C$3:$BB$482,AA$1,0)</f>
        <v>100</v>
      </c>
      <c r="AB145" t="str">
        <f>VLOOKUP($A145,'Plan de acci�n consolidado 2025'!$C$3:$BB$482,AB$1,0)</f>
        <v>Se valida cumplimiento de la actividad</v>
      </c>
      <c r="AC145" s="161">
        <f>VLOOKUP($A145,'Plan de acci�n consolidado 2025'!$C$3:$BB$482,AC$1,0)</f>
        <v>0</v>
      </c>
      <c r="AD145">
        <f>VLOOKUP($A145,'Plan de acci�n consolidado 2025'!$C$3:$BB$482,AD$1,0)</f>
        <v>0</v>
      </c>
      <c r="AE145">
        <f>VLOOKUP($A145,'Plan de acci�n consolidado 2025'!$C$3:$BB$482,AE$1,0)</f>
        <v>25</v>
      </c>
    </row>
    <row r="146" spans="1:31" x14ac:dyDescent="0.25">
      <c r="A146" s="30" t="s">
        <v>961</v>
      </c>
      <c r="B146" t="str">
        <f>VLOOKUP($A146,'Plan de acci�n consolidado 2025'!$C$3:$X$482,B$1,0)</f>
        <v>3200-DIRECCIÓN DE INVESTIGACIONES DE PROTECCIÓN DE USUARIOS DE SERVICIOS DE COMUNICACIONES</v>
      </c>
      <c r="C146">
        <f>VLOOKUP($A146,'Plan de acci�n consolidado 2025'!$C$3:$X$482,C$1,0)</f>
        <v>0</v>
      </c>
      <c r="D146" t="str">
        <f>VLOOKUP($A146,'Plan de acci�n consolidado 2025'!$C$3:$X$482,D$1,0)</f>
        <v>Producto</v>
      </c>
      <c r="E146" t="str">
        <f>VLOOKUP($A146,'Plan de acci�n consolidado 2025'!$C$3:$X$482,E$1,0)</f>
        <v>3200.2</v>
      </c>
      <c r="F146" t="str">
        <f>VLOOKUP($A146,'Plan de acci�n consolidado 2025'!$C$3:$X$482,F$1,0)</f>
        <v>Operativo</v>
      </c>
      <c r="G146" t="str">
        <f>VLOOKUP($A146,'Plan de acci�n consolidado 2025'!$C$3:$X$482,G$1,0)</f>
        <v xml:space="preserve">Promover el enfoque preventivo, diferencial y territorial en el que hacer misional de la entidad 
</v>
      </c>
      <c r="H146" t="str">
        <f>VLOOKUP($A146,'Plan de acci�n consolidado 2025'!$C$3:$X$482,H$1,0)</f>
        <v xml:space="preserve">Cumplimiento de productos del PAI asociados a Promover el enfoque preventivo, diferencial y territorial en el que hacer misional de la entidad 
</v>
      </c>
      <c r="I146" t="str">
        <f>VLOOKUP($A146,'Plan de acci�n consolidado 2025'!$C$3:$X$482,I$1,0)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46" t="str">
        <f>VLOOKUP($A146,'Plan de acci�n consolidado 2025'!$C$3:$X$482,J$1,0)</f>
        <v xml:space="preserve">PND - 5-31-5-b- Convergencia regional - Entidades públicas territoriales y nacionales fortalecidas </v>
      </c>
      <c r="K146" t="str">
        <f>VLOOKUP($A146,'Plan de acci�n consolidado 2025'!$C$3:$X$482,K$1,0)</f>
        <v>No</v>
      </c>
      <c r="L146" t="str">
        <f>VLOOKUP($A146,'Plan de acci�n consolidado 2025'!$C$3:$X$482,L$1,0)</f>
        <v>FUNCIONAMIENTO</v>
      </c>
      <c r="M146" t="str">
        <f>VLOOKUP($A146,'Plan de acci�n consolidado 2025'!$C$3:$X$482,M$1,0)</f>
        <v>Política Servicio al Ciudadano_DIMENSIÓN Gestión con Valores para Resultados</v>
      </c>
      <c r="N146" t="str">
        <f>VLOOKUP($A146,'Plan de acci�n consolidado 2025'!$C$3:$X$482,N$1,0)</f>
        <v>N/A</v>
      </c>
      <c r="O146" t="str">
        <f>VLOOKUP($A146,'Plan de acci�n consolidado 2025'!$C$3:$X$482,O$1,0)</f>
        <v>Recursos de reposición decididos en 6 meses o menos ( Listado definitivo realizado).</v>
      </c>
      <c r="P146">
        <f>VLOOKUP($A146,'Plan de acci�n consolidado 2025'!$C$3:$X$482,P$1,0)</f>
        <v>50</v>
      </c>
      <c r="Q146">
        <f>VLOOKUP($A146,'Plan de acci�n consolidado 2025'!$C$3:$X$482,Q$1,0)</f>
        <v>80</v>
      </c>
      <c r="R146" t="str">
        <f>VLOOKUP($A146,'Plan de acci�n consolidado 2025'!$C$3:$X$482,R$1,0)</f>
        <v>Porcentual</v>
      </c>
      <c r="S146" t="str">
        <f>VLOOKUP($A146,'Plan de acci�n consolidado 2025'!$C$3:$X$482,S$1,0)</f>
        <v>% de Listado Total recursos periodo / 80% de Listado recursos tramitados en menos de 6 meses</v>
      </c>
      <c r="T146" s="161">
        <f>VLOOKUP($A146,'Plan de acci�n consolidado 2025'!$C$3:$X$482,T$1,0)</f>
        <v>45659</v>
      </c>
      <c r="U146" s="161">
        <f>VLOOKUP($A146,'Plan de acci�n consolidado 2025'!$C$3:$X$482,U$1,0)</f>
        <v>46021</v>
      </c>
      <c r="V146" t="str">
        <f>VLOOKUP($A146,'Plan de acci�n consolidado 2025'!$C$3:$X$482,V$1,0)</f>
        <v>3200-DIRECCIÓN DE INVESTIGACIONES DE PROTECCIÓN DE USUARIOS DE SERVICIOS DE COMUNICACIONES</v>
      </c>
      <c r="W146">
        <f>VLOOKUP($A146,'Plan de acci�n consolidado 2025'!$C$3:$BB$482,W$1,0)</f>
        <v>50</v>
      </c>
      <c r="X146">
        <f>VLOOKUP($A146,'Plan de acci�n consolidado 2025'!$C$3:$BB$482,X$1,0)</f>
        <v>78</v>
      </c>
      <c r="Y146" t="str">
        <f>VLOOKUP($A146,'Plan de acci�n consolidado 2025'!$C$3:$BB$482,Y$1,0)</f>
        <v xml:space="preserve">Al corte 4 dic. se han resuelto 72 recursos equivalentes a 78% del inventario; la meta es resolver el 80% del inventario. En el cuadro Excel esta la formula para verificar el cumplimiento RECURSOS RESUELTOS EN 6 MESES O MENOS 72 / INVENTARIO DE RECURSOS A RESOLVER 92 = 78%
1.Los 16 recursos sin fecha de resolución corresponden a los que no se han resuelto, por esto se tiene fecha de ingreso más no de salida, a espera de resolver dichos recursos en los términos establecidos.
2.El indicador se obtiene verificando la diferencia de días desde el ingreso columna (E) Fecha Presentación, hasta la fecha de solución del recurso columna (F) Fecha Resolución Recurso, la meta establecida es resolver el 80% de los recursos ingresados en un periodo de 6 meses o menos (182 días). Así, los 92 recursos que conforman el inventario, el 80% (meta) sería de 74. A la fecha se han resuelto 72 (78%) cumpliendo lo proyectado de ser menor a 6 meses (182 días). </v>
      </c>
      <c r="Z146" s="161">
        <f>VLOOKUP($A146,'Plan de acci�n consolidado 2025'!$C$3:$BB$482,Z$1,0)</f>
        <v>0</v>
      </c>
      <c r="AA146">
        <f>VLOOKUP($A146,'Plan de acci�n consolidado 2025'!$C$3:$BB$482,AA$1,0)</f>
        <v>78</v>
      </c>
      <c r="AB146" t="str">
        <f>VLOOKUP($A146,'Plan de acci�n consolidado 2025'!$C$3:$BB$482,AB$1,0)</f>
        <v>Se valida el producto al 78%, de acuerdo con la información presentada.</v>
      </c>
      <c r="AC146" s="161">
        <f>VLOOKUP($A146,'Plan de acci�n consolidado 2025'!$C$3:$BB$482,AC$1,0)</f>
        <v>0</v>
      </c>
      <c r="AD146">
        <f>VLOOKUP($A146,'Plan de acci�n consolidado 2025'!$C$3:$BB$482,AD$1,0)</f>
        <v>0</v>
      </c>
      <c r="AE146">
        <f>VLOOKUP($A146,'Plan de acci�n consolidado 2025'!$C$3:$BB$482,AE$1,0)</f>
        <v>39</v>
      </c>
    </row>
    <row r="147" spans="1:31" x14ac:dyDescent="0.25">
      <c r="A147" s="30" t="s">
        <v>963</v>
      </c>
      <c r="B147" t="str">
        <f>VLOOKUP($A147,'Plan de acci�n consolidado 2025'!$C$3:$X$482,B$1,0)</f>
        <v>3200-DIRECCIÓN DE INVESTIGACIONES DE PROTECCIÓN DE USUARIOS DE SERVICIOS DE COMUNICACIONES</v>
      </c>
      <c r="C147">
        <f>VLOOKUP($A147,'Plan de acci�n consolidado 2025'!$C$3:$X$482,C$1,0)</f>
        <v>0</v>
      </c>
      <c r="D147" t="str">
        <f>VLOOKUP($A147,'Plan de acci�n consolidado 2025'!$C$3:$X$482,D$1,0)</f>
        <v>Actividad propia</v>
      </c>
      <c r="E147" t="str">
        <f>VLOOKUP($A147,'Plan de acci�n consolidado 2025'!$C$3:$X$482,E$1,0)</f>
        <v>3200.2.1</v>
      </c>
      <c r="F147" t="str">
        <f>VLOOKUP($A147,'Plan de acci�n consolidado 2025'!$C$3:$X$482,F$1,0)</f>
        <v>N/A</v>
      </c>
      <c r="G147" t="str">
        <f>VLOOKUP($A147,'Plan de acci�n consolidado 2025'!$C$3:$X$482,G$1,0)</f>
        <v>N/A</v>
      </c>
      <c r="H147" t="str">
        <f>VLOOKUP($A147,'Plan de acci�n consolidado 2025'!$C$3:$X$482,H$1,0)</f>
        <v>N/A</v>
      </c>
      <c r="I147" t="str">
        <f>VLOOKUP($A147,'Plan de acci�n consolidado 2025'!$C$3:$X$482,I$1,0)</f>
        <v>N/A</v>
      </c>
      <c r="J147" t="str">
        <f>VLOOKUP($A147,'Plan de acci�n consolidado 2025'!$C$3:$X$482,J$1,0)</f>
        <v>N/A</v>
      </c>
      <c r="K147" t="str">
        <f>VLOOKUP($A147,'Plan de acci�n consolidado 2025'!$C$3:$X$482,K$1,0)</f>
        <v>N/A</v>
      </c>
      <c r="L147" t="str">
        <f>VLOOKUP($A147,'Plan de acci�n consolidado 2025'!$C$3:$X$482,L$1,0)</f>
        <v>N/A</v>
      </c>
      <c r="M147" t="str">
        <f>VLOOKUP($A147,'Plan de acci�n consolidado 2025'!$C$3:$X$482,M$1,0)</f>
        <v>N/A</v>
      </c>
      <c r="N147" t="str">
        <f>VLOOKUP($A147,'Plan de acci�n consolidado 2025'!$C$3:$X$482,N$1,0)</f>
        <v>N/A</v>
      </c>
      <c r="O147" t="str">
        <f>VLOOKUP($A147,'Plan de acci�n consolidado 2025'!$C$3:$X$482,O$1,0)</f>
        <v>Realizar un inventario que identifique los recursos de reposición radicados entre el 15 de agosto de 2024 y el 15 de enero de 2025, incluyendo la información necesaria para verificar su cumplimiento (Listado con celdas definidas)</v>
      </c>
      <c r="P147">
        <f>VLOOKUP($A147,'Plan de acci�n consolidado 2025'!$C$3:$X$482,P$1,0)</f>
        <v>25</v>
      </c>
      <c r="Q147">
        <f>VLOOKUP($A147,'Plan de acci�n consolidado 2025'!$C$3:$X$482,Q$1,0)</f>
        <v>1</v>
      </c>
      <c r="R147" t="str">
        <f>VLOOKUP($A147,'Plan de acci�n consolidado 2025'!$C$3:$X$482,R$1,0)</f>
        <v>Númerica</v>
      </c>
      <c r="S147" t="str">
        <f>VLOOKUP($A147,'Plan de acci�n consolidado 2025'!$C$3:$X$482,S$1,0)</f>
        <v># de Listado realizado / 1 Listado a realizar</v>
      </c>
      <c r="T147" s="161">
        <f>VLOOKUP($A147,'Plan de acci�n consolidado 2025'!$C$3:$X$482,T$1,0)</f>
        <v>45659</v>
      </c>
      <c r="U147" s="161">
        <f>VLOOKUP($A147,'Plan de acci�n consolidado 2025'!$C$3:$X$482,U$1,0)</f>
        <v>45730</v>
      </c>
      <c r="V147" t="str">
        <f>VLOOKUP($A147,'Plan de acci�n consolidado 2025'!$C$3:$X$482,V$1,0)</f>
        <v>3200-DIRECCIÓN DE INVESTIGACIONES DE PROTECCIÓN DE USUARIOS DE SERVICIOS DE COMUNICACIONES</v>
      </c>
      <c r="W147">
        <f>VLOOKUP($A147,'Plan de acci�n consolidado 2025'!$C$3:$BB$482,W$1,0)</f>
        <v>12.5</v>
      </c>
      <c r="X147">
        <f>VLOOKUP($A147,'Plan de acci�n consolidado 2025'!$C$3:$BB$482,X$1,0)</f>
        <v>100</v>
      </c>
      <c r="Y147" t="str">
        <f>VLOOKUP($A147,'Plan de acci�n consolidado 2025'!$C$3:$BB$482,Y$1,0)</f>
        <v>Se realiza el listado inventario inicial de recursos de reposición</v>
      </c>
      <c r="Z147" s="161">
        <f>VLOOKUP($A147,'Plan de acci�n consolidado 2025'!$C$3:$BB$482,Z$1,0)</f>
        <v>45693</v>
      </c>
      <c r="AA147">
        <f>VLOOKUP($A147,'Plan de acci�n consolidado 2025'!$C$3:$BB$482,AA$1,0)</f>
        <v>100</v>
      </c>
      <c r="AB147" t="str">
        <f>VLOOKUP($A147,'Plan de acci�n consolidado 2025'!$C$3:$BB$482,AB$1,0)</f>
        <v xml:space="preserve">Se observa el inventario de los recursos que se encuentran pendientes dentro del rango de fecha indicado para esta actividad, el cual es soportado por el correo de entrega del inventario, </v>
      </c>
      <c r="AC147" s="161">
        <f>VLOOKUP($A147,'Plan de acci�n consolidado 2025'!$C$3:$BB$482,AC$1,0)</f>
        <v>45693</v>
      </c>
      <c r="AD147">
        <f>VLOOKUP($A147,'Plan de acci�n consolidado 2025'!$C$3:$BB$482,AD$1,0)</f>
        <v>100</v>
      </c>
      <c r="AE147">
        <f>VLOOKUP($A147,'Plan de acci�n consolidado 2025'!$C$3:$BB$482,AE$1,0)</f>
        <v>12.5</v>
      </c>
    </row>
    <row r="148" spans="1:31" x14ac:dyDescent="0.25">
      <c r="A148" s="30" t="s">
        <v>965</v>
      </c>
      <c r="B148" t="str">
        <f>VLOOKUP($A148,'Plan de acci�n consolidado 2025'!$C$3:$X$482,B$1,0)</f>
        <v>3200-DIRECCIÓN DE INVESTIGACIONES DE PROTECCIÓN DE USUARIOS DE SERVICIOS DE COMUNICACIONES</v>
      </c>
      <c r="C148">
        <f>VLOOKUP($A148,'Plan de acci�n consolidado 2025'!$C$3:$X$482,C$1,0)</f>
        <v>0</v>
      </c>
      <c r="D148" t="str">
        <f>VLOOKUP($A148,'Plan de acci�n consolidado 2025'!$C$3:$X$482,D$1,0)</f>
        <v>Actividad propia</v>
      </c>
      <c r="E148" t="str">
        <f>VLOOKUP($A148,'Plan de acci�n consolidado 2025'!$C$3:$X$482,E$1,0)</f>
        <v>3200.2.2</v>
      </c>
      <c r="F148" t="str">
        <f>VLOOKUP($A148,'Plan de acci�n consolidado 2025'!$C$3:$X$482,F$1,0)</f>
        <v>N/A</v>
      </c>
      <c r="G148" t="str">
        <f>VLOOKUP($A148,'Plan de acci�n consolidado 2025'!$C$3:$X$482,G$1,0)</f>
        <v>N/A</v>
      </c>
      <c r="H148" t="str">
        <f>VLOOKUP($A148,'Plan de acci�n consolidado 2025'!$C$3:$X$482,H$1,0)</f>
        <v>N/A</v>
      </c>
      <c r="I148" t="str">
        <f>VLOOKUP($A148,'Plan de acci�n consolidado 2025'!$C$3:$X$482,I$1,0)</f>
        <v>N/A</v>
      </c>
      <c r="J148" t="str">
        <f>VLOOKUP($A148,'Plan de acci�n consolidado 2025'!$C$3:$X$482,J$1,0)</f>
        <v>N/A</v>
      </c>
      <c r="K148" t="str">
        <f>VLOOKUP($A148,'Plan de acci�n consolidado 2025'!$C$3:$X$482,K$1,0)</f>
        <v>N/A</v>
      </c>
      <c r="L148" t="str">
        <f>VLOOKUP($A148,'Plan de acci�n consolidado 2025'!$C$3:$X$482,L$1,0)</f>
        <v>N/A</v>
      </c>
      <c r="M148" t="str">
        <f>VLOOKUP($A148,'Plan de acci�n consolidado 2025'!$C$3:$X$482,M$1,0)</f>
        <v>N/A</v>
      </c>
      <c r="N148" t="str">
        <f>VLOOKUP($A148,'Plan de acci�n consolidado 2025'!$C$3:$X$482,N$1,0)</f>
        <v>N/A</v>
      </c>
      <c r="O148" t="str">
        <f>VLOOKUP($A148,'Plan de acci�n consolidado 2025'!$C$3:$X$482,O$1,0)</f>
        <v>Actualizar periodicamente el listado, incorporando los recursos de reposición ingresados desde el 15 de enero hasta el 30 de junio de 2025.  (Listado)</v>
      </c>
      <c r="P148">
        <f>VLOOKUP($A148,'Plan de acci�n consolidado 2025'!$C$3:$X$482,P$1,0)</f>
        <v>25</v>
      </c>
      <c r="Q148">
        <f>VLOOKUP($A148,'Plan de acci�n consolidado 2025'!$C$3:$X$482,Q$1,0)</f>
        <v>1</v>
      </c>
      <c r="R148" t="str">
        <f>VLOOKUP($A148,'Plan de acci�n consolidado 2025'!$C$3:$X$482,R$1,0)</f>
        <v>Númerica</v>
      </c>
      <c r="S148" t="str">
        <f>VLOOKUP($A148,'Plan de acci�n consolidado 2025'!$C$3:$X$482,S$1,0)</f>
        <v># de Listado realizado / 1 Listado a realizar</v>
      </c>
      <c r="T148" s="161">
        <f>VLOOKUP($A148,'Plan de acci�n consolidado 2025'!$C$3:$X$482,T$1,0)</f>
        <v>45659</v>
      </c>
      <c r="U148" s="161">
        <f>VLOOKUP($A148,'Plan de acci�n consolidado 2025'!$C$3:$X$482,U$1,0)</f>
        <v>45853</v>
      </c>
      <c r="V148" t="str">
        <f>VLOOKUP($A148,'Plan de acci�n consolidado 2025'!$C$3:$X$482,V$1,0)</f>
        <v>3200-DIRECCIÓN DE INVESTIGACIONES DE PROTECCIÓN DE USUARIOS DE SERVICIOS DE COMUNICACIONES</v>
      </c>
      <c r="W148">
        <f>VLOOKUP($A148,'Plan de acci�n consolidado 2025'!$C$3:$BB$482,W$1,0)</f>
        <v>12.5</v>
      </c>
      <c r="X148">
        <f>VLOOKUP($A148,'Plan de acci�n consolidado 2025'!$C$3:$BB$482,X$1,0)</f>
        <v>100</v>
      </c>
      <c r="Y148" t="str">
        <f>VLOOKUP($A148,'Plan de acci�n consolidado 2025'!$C$3:$BB$482,Y$1,0)</f>
        <v>Se adjunta el listado actualizado incorporando los recursos de reposición ingresados hasta el 30 de junio de 2025.</v>
      </c>
      <c r="Z148" s="161">
        <f>VLOOKUP($A148,'Plan de acci�n consolidado 2025'!$C$3:$BB$482,Z$1,0)</f>
        <v>0</v>
      </c>
      <c r="AA148">
        <f>VLOOKUP($A148,'Plan de acci�n consolidado 2025'!$C$3:$BB$482,AA$1,0)</f>
        <v>100</v>
      </c>
      <c r="AB148" t="str">
        <f>VLOOKUP($A148,'Plan de acci�n consolidado 2025'!$C$3:$BB$482,AB$1,0)</f>
        <v xml:space="preserve">El avance porcentual registrado corresponde con el cálculo de la fórmula matemática definida y las evidencias reportadas
Esta actividad tiene fecha de vencimiento en el mes de julio, para que sea evidenciada como cumplida se requiere un nuevo reporte cuando si estado sea vencida </v>
      </c>
      <c r="AC148" s="161">
        <f>VLOOKUP($A148,'Plan de acci�n consolidado 2025'!$C$3:$BB$482,AC$1,0)</f>
        <v>0</v>
      </c>
      <c r="AD148">
        <f>VLOOKUP($A148,'Plan de acci�n consolidado 2025'!$C$3:$BB$482,AD$1,0)</f>
        <v>100</v>
      </c>
      <c r="AE148">
        <f>VLOOKUP($A148,'Plan de acci�n consolidado 2025'!$C$3:$BB$482,AE$1,0)</f>
        <v>12.5</v>
      </c>
    </row>
    <row r="149" spans="1:31" x14ac:dyDescent="0.25">
      <c r="A149" s="30" t="s">
        <v>966</v>
      </c>
      <c r="B149" t="str">
        <f>VLOOKUP($A149,'Plan de acci�n consolidado 2025'!$C$3:$X$482,B$1,0)</f>
        <v>3200-DIRECCIÓN DE INVESTIGACIONES DE PROTECCIÓN DE USUARIOS DE SERVICIOS DE COMUNICACIONES</v>
      </c>
      <c r="C149">
        <f>VLOOKUP($A149,'Plan de acci�n consolidado 2025'!$C$3:$X$482,C$1,0)</f>
        <v>0</v>
      </c>
      <c r="D149" t="str">
        <f>VLOOKUP($A149,'Plan de acci�n consolidado 2025'!$C$3:$X$482,D$1,0)</f>
        <v>Actividad propia</v>
      </c>
      <c r="E149" t="str">
        <f>VLOOKUP($A149,'Plan de acci�n consolidado 2025'!$C$3:$X$482,E$1,0)</f>
        <v>3200.2.3</v>
      </c>
      <c r="F149" t="str">
        <f>VLOOKUP($A149,'Plan de acci�n consolidado 2025'!$C$3:$X$482,F$1,0)</f>
        <v>N/A</v>
      </c>
      <c r="G149" t="str">
        <f>VLOOKUP($A149,'Plan de acci�n consolidado 2025'!$C$3:$X$482,G$1,0)</f>
        <v>N/A</v>
      </c>
      <c r="H149" t="str">
        <f>VLOOKUP($A149,'Plan de acci�n consolidado 2025'!$C$3:$X$482,H$1,0)</f>
        <v>N/A</v>
      </c>
      <c r="I149" t="str">
        <f>VLOOKUP($A149,'Plan de acci�n consolidado 2025'!$C$3:$X$482,I$1,0)</f>
        <v>N/A</v>
      </c>
      <c r="J149" t="str">
        <f>VLOOKUP($A149,'Plan de acci�n consolidado 2025'!$C$3:$X$482,J$1,0)</f>
        <v>N/A</v>
      </c>
      <c r="K149" t="str">
        <f>VLOOKUP($A149,'Plan de acci�n consolidado 2025'!$C$3:$X$482,K$1,0)</f>
        <v>N/A</v>
      </c>
      <c r="L149" t="str">
        <f>VLOOKUP($A149,'Plan de acci�n consolidado 2025'!$C$3:$X$482,L$1,0)</f>
        <v>N/A</v>
      </c>
      <c r="M149" t="str">
        <f>VLOOKUP($A149,'Plan de acci�n consolidado 2025'!$C$3:$X$482,M$1,0)</f>
        <v>N/A</v>
      </c>
      <c r="N149" t="str">
        <f>VLOOKUP($A149,'Plan de acci�n consolidado 2025'!$C$3:$X$482,N$1,0)</f>
        <v>N/A</v>
      </c>
      <c r="O149" t="str">
        <f>VLOOKUP($A149,'Plan de acci�n consolidado 2025'!$C$3:$X$482,O$1,0)</f>
        <v>Resolver los recursos de reposición identificados en el inventario de la actividad anterior en 6 meses o menos (listado definitivo realizado)</v>
      </c>
      <c r="P149">
        <f>VLOOKUP($A149,'Plan de acci�n consolidado 2025'!$C$3:$X$482,P$1,0)</f>
        <v>50</v>
      </c>
      <c r="Q149">
        <f>VLOOKUP($A149,'Plan de acci�n consolidado 2025'!$C$3:$X$482,Q$1,0)</f>
        <v>80</v>
      </c>
      <c r="R149" t="str">
        <f>VLOOKUP($A149,'Plan de acci�n consolidado 2025'!$C$3:$X$482,R$1,0)</f>
        <v>Porcentual</v>
      </c>
      <c r="S149" t="str">
        <f>VLOOKUP($A149,'Plan de acci�n consolidado 2025'!$C$3:$X$482,S$1,0)</f>
        <v>% de Listado recursos periodo actualizado / 80% de Listado recursos periodo a actualizar</v>
      </c>
      <c r="T149" s="161">
        <f>VLOOKUP($A149,'Plan de acci�n consolidado 2025'!$C$3:$X$482,T$1,0)</f>
        <v>45659</v>
      </c>
      <c r="U149" s="161">
        <f>VLOOKUP($A149,'Plan de acci�n consolidado 2025'!$C$3:$X$482,U$1,0)</f>
        <v>46021</v>
      </c>
      <c r="V149" t="str">
        <f>VLOOKUP($A149,'Plan de acci�n consolidado 2025'!$C$3:$X$482,V$1,0)</f>
        <v>3200-DIRECCIÓN DE INVESTIGACIONES DE PROTECCIÓN DE USUARIOS DE SERVICIOS DE COMUNICACIONES</v>
      </c>
      <c r="W149">
        <f>VLOOKUP($A149,'Plan de acci�n consolidado 2025'!$C$3:$BB$482,W$1,0)</f>
        <v>25</v>
      </c>
      <c r="X149">
        <f>VLOOKUP($A149,'Plan de acci�n consolidado 2025'!$C$3:$BB$482,X$1,0)</f>
        <v>78</v>
      </c>
      <c r="Y149" t="str">
        <f>VLOOKUP($A149,'Plan de acci�n consolidado 2025'!$C$3:$BB$482,Y$1,0)</f>
        <v xml:space="preserve">AL CORTE DE 4 DE DICIEMBRE 2025 SE HAN RESUELTO 72 RECURSOS EQUIVALENTES AL 78% DEL INVENTARIO. TENIENDO EN CUENTA QUE LA META ES RESOLVER EL 80% DEL INVENTARIO.
AL INTERIOR DEL CUADRO SE ENCUENTRA LA FORMULA DONDE SE PUEDE VERIFICAR EL CUMPLIMIENTO (RECURSOS RESUELTOS EN 6 MESES O MENOS / INVENTARIO DE RECURSOS A RESOLVER) 
RECURSOS RESUELTOS EN 6 MESES O MENOS 72 / INVENTARIO DE RECURSOS A RESOLVER 92 = 78% </v>
      </c>
      <c r="Z149" s="161">
        <f>VLOOKUP($A149,'Plan de acci�n consolidado 2025'!$C$3:$BB$482,Z$1,0)</f>
        <v>0</v>
      </c>
      <c r="AA149">
        <f>VLOOKUP($A149,'Plan de acci�n consolidado 2025'!$C$3:$BB$482,AA$1,0)</f>
        <v>78</v>
      </c>
      <c r="AB149" t="str">
        <f>VLOOKUP($A149,'Plan de acci�n consolidado 2025'!$C$3:$BB$482,AB$1,0)</f>
        <v>Se valida la actividad al 78%, de acuerdo con la información presentada.</v>
      </c>
      <c r="AC149" s="161">
        <f>VLOOKUP($A149,'Plan de acci�n consolidado 2025'!$C$3:$BB$482,AC$1,0)</f>
        <v>0</v>
      </c>
      <c r="AD149">
        <f>VLOOKUP($A149,'Plan de acci�n consolidado 2025'!$C$3:$BB$482,AD$1,0)</f>
        <v>0</v>
      </c>
      <c r="AE149">
        <f>VLOOKUP($A149,'Plan de acci�n consolidado 2025'!$C$3:$BB$482,AE$1,0)</f>
        <v>19.5</v>
      </c>
    </row>
    <row r="150" spans="1:31" x14ac:dyDescent="0.25">
      <c r="A150" s="30" t="s">
        <v>1188</v>
      </c>
      <c r="B150" t="str">
        <f>VLOOKUP($A150,'Plan de acci�n consolidado 2025'!$C$3:$X$482,B$1,0)</f>
        <v>6000-DESPACHO DEL SUPERINTENDENTE DELEGADO PARA EL CONTROL Y VERIFICACIÓN DE REGLAMENTOS TÉCNICOS Y METROLOGÍA LEGAL</v>
      </c>
      <c r="C150">
        <f>VLOOKUP($A150,'Plan de acci�n consolidado 2025'!$C$3:$X$482,C$1,0)</f>
        <v>2</v>
      </c>
      <c r="D150" t="str">
        <f>VLOOKUP($A150,'Plan de acci�n consolidado 2025'!$C$3:$X$482,D$1,0)</f>
        <v>Producto</v>
      </c>
      <c r="E150" t="str">
        <f>VLOOKUP($A150,'Plan de acci�n consolidado 2025'!$C$3:$X$482,E$1,0)</f>
        <v>6000.1</v>
      </c>
      <c r="F150" t="str">
        <f>VLOOKUP($A150,'Plan de acci�n consolidado 2025'!$C$3:$X$482,F$1,0)</f>
        <v>Innovador</v>
      </c>
      <c r="G150" t="str">
        <f>VLOOKUP($A150,'Plan de acci�n consolidado 2025'!$C$3:$X$482,G$1,0)</f>
        <v xml:space="preserve">Promover el enfoque preventivo, diferencial y territorial en el que hacer misional de la entidad 
</v>
      </c>
      <c r="H150" t="str">
        <f>VLOOKUP($A150,'Plan de acci�n consolidado 2025'!$C$3:$X$482,H$1,0)</f>
        <v xml:space="preserve">Cumplimiento de productos del PAI asociados a Promover el enfoque preventivo, diferencial y territorial en el que hacer misional de la entidad 
</v>
      </c>
      <c r="I150" t="str">
        <f>VLOOKUP($A150,'Plan de acci�n consolidado 2025'!$C$3:$X$482,I$1,0)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50" t="str">
        <f>VLOOKUP($A150,'Plan de acci�n consolidado 2025'!$C$3:$X$482,J$1,0)</f>
        <v>N/A</v>
      </c>
      <c r="K150" t="str">
        <f>VLOOKUP($A150,'Plan de acci�n consolidado 2025'!$C$3:$X$482,K$1,0)</f>
        <v>No</v>
      </c>
      <c r="L150" t="str">
        <f>VLOOKUP($A150,'Plan de acci�n consolidado 2025'!$C$3:$X$482,L$1,0)</f>
        <v>C-3503-0200-0016-40401c</v>
      </c>
      <c r="M150" t="str">
        <f>VLOOKUP($A150,'Plan de acci�n consolidado 2025'!$C$3:$X$482,M$1,0)</f>
        <v>Política Gestión de la información estadística _DIMENSIÓN Información y Comunicación</v>
      </c>
      <c r="N150" t="str">
        <f>VLOOKUP($A150,'Plan de acci�n consolidado 2025'!$C$3:$X$482,N$1,0)</f>
        <v>C_COMP 1. Reducir comportamiento rentista de agentes, sujetos de inspección, vigilancia y control por Superin. PND_TRANSF_ Productiva, internacionalización y acción clímatica _ c. políticas de competencia, consumidor e infraestructura de calidad modernas</v>
      </c>
      <c r="O150" t="str">
        <f>VLOOKUP($A150,'Plan de acci�n consolidado 2025'!$C$3:$X$482,O$1,0)</f>
        <v>Campañas de control preventivo en los sectores eléctrico, seguridad vial, hogar y construcción e hidrocarburos, realizadas  (Informe con análisis del desarrollo de la campaña)</v>
      </c>
      <c r="P150">
        <f>VLOOKUP($A150,'Plan de acci�n consolidado 2025'!$C$3:$X$482,P$1,0)</f>
        <v>14</v>
      </c>
      <c r="Q150">
        <f>VLOOKUP($A150,'Plan de acci�n consolidado 2025'!$C$3:$X$482,Q$1,0)</f>
        <v>4</v>
      </c>
      <c r="R150" t="str">
        <f>VLOOKUP($A150,'Plan de acci�n consolidado 2025'!$C$3:$X$482,R$1,0)</f>
        <v>Númerica</v>
      </c>
      <c r="S150" t="str">
        <f>VLOOKUP($A150,'Plan de acci�n consolidado 2025'!$C$3:$X$482,S$1,0)</f>
        <v># de Informes con análisis del desarrollo de la campaña realizados / 4 Informes con análisis del desarrollo de la campaña a realizar</v>
      </c>
      <c r="T150" s="161">
        <f>VLOOKUP($A150,'Plan de acci�n consolidado 2025'!$C$3:$X$482,T$1,0)</f>
        <v>45670</v>
      </c>
      <c r="U150" s="161">
        <f>VLOOKUP($A150,'Plan de acci�n consolidado 2025'!$C$3:$X$482,U$1,0)</f>
        <v>46022</v>
      </c>
      <c r="V150" t="str">
        <f>VLOOKUP($A150,'Plan de acci�n consolidado 2025'!$C$3:$X$482,V$1,0)</f>
        <v>6000-DESPACHO DEL SUPERINTENDENTE DELEGADO PARA EL CONTROL Y VERIFICACIÓN DE REGLAMENTOS TÉCNICOS Y METROLOGÍA LEGAL</v>
      </c>
      <c r="W150">
        <f>VLOOKUP($A150,'Plan de acci�n consolidado 2025'!$C$3:$BB$482,W$1,0)</f>
        <v>14</v>
      </c>
      <c r="X150">
        <f>VLOOKUP($A150,'Plan de acci�n consolidado 2025'!$C$3:$BB$482,X$1,0)</f>
        <v>0</v>
      </c>
      <c r="Y150">
        <f>VLOOKUP($A150,'Plan de acci�n consolidado 2025'!$C$3:$BB$482,Y$1,0)</f>
        <v>0</v>
      </c>
      <c r="Z150" s="161">
        <f>VLOOKUP($A150,'Plan de acci�n consolidado 2025'!$C$3:$BB$482,Z$1,0)</f>
        <v>0</v>
      </c>
      <c r="AA150">
        <f>VLOOKUP($A150,'Plan de acci�n consolidado 2025'!$C$3:$BB$482,AA$1,0)</f>
        <v>0</v>
      </c>
      <c r="AB150">
        <f>VLOOKUP($A150,'Plan de acci�n consolidado 2025'!$C$3:$BB$482,AB$1,0)</f>
        <v>0</v>
      </c>
      <c r="AC150" s="161">
        <f>VLOOKUP($A150,'Plan de acci�n consolidado 2025'!$C$3:$BB$482,AC$1,0)</f>
        <v>0</v>
      </c>
      <c r="AD150">
        <f>VLOOKUP($A150,'Plan de acci�n consolidado 2025'!$C$3:$BB$482,AD$1,0)</f>
        <v>0</v>
      </c>
      <c r="AE150">
        <f>VLOOKUP($A150,'Plan de acci�n consolidado 2025'!$C$3:$BB$482,AE$1,0)</f>
        <v>0</v>
      </c>
    </row>
    <row r="151" spans="1:31" x14ac:dyDescent="0.25">
      <c r="A151" s="30" t="s">
        <v>1189</v>
      </c>
      <c r="B151" t="str">
        <f>VLOOKUP($A151,'Plan de acci�n consolidado 2025'!$C$3:$X$482,B$1,0)</f>
        <v>6000-DESPACHO DEL SUPERINTENDENTE DELEGADO PARA EL CONTROL Y VERIFICACIÓN DE REGLAMENTOS TÉCNICOS Y METROLOGÍA LEGAL</v>
      </c>
      <c r="C151">
        <f>VLOOKUP($A151,'Plan de acci�n consolidado 2025'!$C$3:$X$482,C$1,0)</f>
        <v>2</v>
      </c>
      <c r="D151" t="str">
        <f>VLOOKUP($A151,'Plan de acci�n consolidado 2025'!$C$3:$X$482,D$1,0)</f>
        <v>Actividad propia</v>
      </c>
      <c r="E151" t="str">
        <f>VLOOKUP($A151,'Plan de acci�n consolidado 2025'!$C$3:$X$482,E$1,0)</f>
        <v>6000.1.1</v>
      </c>
      <c r="F151" t="str">
        <f>VLOOKUP($A151,'Plan de acci�n consolidado 2025'!$C$3:$X$482,F$1,0)</f>
        <v>N/A</v>
      </c>
      <c r="G151" t="str">
        <f>VLOOKUP($A151,'Plan de acci�n consolidado 2025'!$C$3:$X$482,G$1,0)</f>
        <v>N/A</v>
      </c>
      <c r="H151" t="str">
        <f>VLOOKUP($A151,'Plan de acci�n consolidado 2025'!$C$3:$X$482,H$1,0)</f>
        <v>N/A</v>
      </c>
      <c r="I151" t="str">
        <f>VLOOKUP($A151,'Plan de acci�n consolidado 2025'!$C$3:$X$482,I$1,0)</f>
        <v>N/A</v>
      </c>
      <c r="J151" t="str">
        <f>VLOOKUP($A151,'Plan de acci�n consolidado 2025'!$C$3:$X$482,J$1,0)</f>
        <v>N/A</v>
      </c>
      <c r="K151" t="str">
        <f>VLOOKUP($A151,'Plan de acci�n consolidado 2025'!$C$3:$X$482,K$1,0)</f>
        <v>N/A</v>
      </c>
      <c r="L151" t="str">
        <f>VLOOKUP($A151,'Plan de acci�n consolidado 2025'!$C$3:$X$482,L$1,0)</f>
        <v>N/A</v>
      </c>
      <c r="M151" t="str">
        <f>VLOOKUP($A151,'Plan de acci�n consolidado 2025'!$C$3:$X$482,M$1,0)</f>
        <v>N/A</v>
      </c>
      <c r="N151" t="str">
        <f>VLOOKUP($A151,'Plan de acci�n consolidado 2025'!$C$3:$X$482,N$1,0)</f>
        <v>N/A</v>
      </c>
      <c r="O151" t="str">
        <f>VLOOKUP($A151,'Plan de acci�n consolidado 2025'!$C$3:$X$482,O$1,0)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P151">
        <f>VLOOKUP($A151,'Plan de acci�n consolidado 2025'!$C$3:$X$482,P$1,0)</f>
        <v>20</v>
      </c>
      <c r="Q151">
        <f>VLOOKUP($A151,'Plan de acci�n consolidado 2025'!$C$3:$X$482,Q$1,0)</f>
        <v>4</v>
      </c>
      <c r="R151" t="str">
        <f>VLOOKUP($A151,'Plan de acci�n consolidado 2025'!$C$3:$X$482,R$1,0)</f>
        <v>Númerica</v>
      </c>
      <c r="S151" t="str">
        <f>VLOOKUP($A151,'Plan de acci�n consolidado 2025'!$C$3:$X$482,S$1,0)</f>
        <v># de Campañas planificadas / 4 Campañas programadas</v>
      </c>
      <c r="T151" s="161">
        <f>VLOOKUP($A151,'Plan de acci�n consolidado 2025'!$C$3:$X$482,T$1,0)</f>
        <v>45670</v>
      </c>
      <c r="U151" s="161">
        <f>VLOOKUP($A151,'Plan de acci�n consolidado 2025'!$C$3:$X$482,U$1,0)</f>
        <v>45897</v>
      </c>
      <c r="V151" t="str">
        <f>VLOOKUP($A151,'Plan de acci�n consolidado 2025'!$C$3:$X$482,V$1,0)</f>
        <v>6000-DESPACHO DEL SUPERINTENDENTE DELEGADO PARA EL CONTROL Y VERIFICACIÓN DE REGLAMENTOS TÉCNICOS Y METROLOGÍA LEGAL</v>
      </c>
      <c r="W151">
        <f>VLOOKUP($A151,'Plan de acci�n consolidado 2025'!$C$3:$BB$482,W$1,0)</f>
        <v>2.8</v>
      </c>
      <c r="X151">
        <f>VLOOKUP($A151,'Plan de acci�n consolidado 2025'!$C$3:$BB$482,X$1,0)</f>
        <v>100</v>
      </c>
      <c r="Y151" t="str">
        <f>VLOOKUP($A151,'Plan de acci�n consolidado 2025'!$C$3:$BB$482,Y$1,0)</f>
        <v>Se cumplió con la actividad de planificación de las campañas, la cual incluyó la definición del objetivo, contenido, alcance, así como la fijación de metas e indicadores de medición.
Como resultado, se elaboró el documento de planificación en el que se identifican cuatro campañas.</v>
      </c>
      <c r="Z151" s="161">
        <f>VLOOKUP($A151,'Plan de acci�n consolidado 2025'!$C$3:$BB$482,Z$1,0)</f>
        <v>45895</v>
      </c>
      <c r="AA151">
        <f>VLOOKUP($A151,'Plan de acci�n consolidado 2025'!$C$3:$BB$482,AA$1,0)</f>
        <v>100</v>
      </c>
      <c r="AB151" t="str">
        <f>VLOOKUP($A151,'Plan de acci�n consolidado 2025'!$C$3:$BB$482,AB$1,0)</f>
        <v xml:space="preserve">Se validad el porcentaje de avance de la actividad. Se dio cumplimiento a la actividad en los tiempos planeados. Los soportes corresponden a los entregables concertados. </v>
      </c>
      <c r="AC151" s="161">
        <f>VLOOKUP($A151,'Plan de acci�n consolidado 2025'!$C$3:$BB$482,AC$1,0)</f>
        <v>45895</v>
      </c>
      <c r="AD151">
        <f>VLOOKUP($A151,'Plan de acci�n consolidado 2025'!$C$3:$BB$482,AD$1,0)</f>
        <v>100</v>
      </c>
      <c r="AE151">
        <f>VLOOKUP($A151,'Plan de acci�n consolidado 2025'!$C$3:$BB$482,AE$1,0)</f>
        <v>2.8</v>
      </c>
    </row>
    <row r="152" spans="1:31" x14ac:dyDescent="0.25">
      <c r="A152" s="30" t="s">
        <v>1190</v>
      </c>
      <c r="B152" t="str">
        <f>VLOOKUP($A152,'Plan de acci�n consolidado 2025'!$C$3:$X$482,B$1,0)</f>
        <v>6000-DESPACHO DEL SUPERINTENDENTE DELEGADO PARA EL CONTROL Y VERIFICACIÓN DE REGLAMENTOS TÉCNICOS Y METROLOGÍA LEGAL</v>
      </c>
      <c r="C152">
        <f>VLOOKUP($A152,'Plan de acci�n consolidado 2025'!$C$3:$X$482,C$1,0)</f>
        <v>2</v>
      </c>
      <c r="D152" t="str">
        <f>VLOOKUP($A152,'Plan de acci�n consolidado 2025'!$C$3:$X$482,D$1,0)</f>
        <v>Actividad propia</v>
      </c>
      <c r="E152" t="str">
        <f>VLOOKUP($A152,'Plan de acci�n consolidado 2025'!$C$3:$X$482,E$1,0)</f>
        <v>6000.1.2</v>
      </c>
      <c r="F152" t="str">
        <f>VLOOKUP($A152,'Plan de acci�n consolidado 2025'!$C$3:$X$482,F$1,0)</f>
        <v>N/A</v>
      </c>
      <c r="G152" t="str">
        <f>VLOOKUP($A152,'Plan de acci�n consolidado 2025'!$C$3:$X$482,G$1,0)</f>
        <v>N/A</v>
      </c>
      <c r="H152" t="str">
        <f>VLOOKUP($A152,'Plan de acci�n consolidado 2025'!$C$3:$X$482,H$1,0)</f>
        <v>N/A</v>
      </c>
      <c r="I152" t="str">
        <f>VLOOKUP($A152,'Plan de acci�n consolidado 2025'!$C$3:$X$482,I$1,0)</f>
        <v>N/A</v>
      </c>
      <c r="J152" t="str">
        <f>VLOOKUP($A152,'Plan de acci�n consolidado 2025'!$C$3:$X$482,J$1,0)</f>
        <v>N/A</v>
      </c>
      <c r="K152" t="str">
        <f>VLOOKUP($A152,'Plan de acci�n consolidado 2025'!$C$3:$X$482,K$1,0)</f>
        <v>N/A</v>
      </c>
      <c r="L152" t="str">
        <f>VLOOKUP($A152,'Plan de acci�n consolidado 2025'!$C$3:$X$482,L$1,0)</f>
        <v>N/A</v>
      </c>
      <c r="M152" t="str">
        <f>VLOOKUP($A152,'Plan de acci�n consolidado 2025'!$C$3:$X$482,M$1,0)</f>
        <v>N/A</v>
      </c>
      <c r="N152" t="str">
        <f>VLOOKUP($A152,'Plan de acci�n consolidado 2025'!$C$3:$X$482,N$1,0)</f>
        <v>N/A</v>
      </c>
      <c r="O152" t="str">
        <f>VLOOKUP($A152,'Plan de acci�n consolidado 2025'!$C$3:$X$482,O$1,0)</f>
        <v>Establecer el cronograma de visitas y requerimientos de cada una de las campañas en los sectores definidos (Cronograma)</v>
      </c>
      <c r="P152">
        <f>VLOOKUP($A152,'Plan de acci�n consolidado 2025'!$C$3:$X$482,P$1,0)</f>
        <v>20</v>
      </c>
      <c r="Q152">
        <f>VLOOKUP($A152,'Plan de acci�n consolidado 2025'!$C$3:$X$482,Q$1,0)</f>
        <v>4</v>
      </c>
      <c r="R152" t="str">
        <f>VLOOKUP($A152,'Plan de acci�n consolidado 2025'!$C$3:$X$482,R$1,0)</f>
        <v>Númerica</v>
      </c>
      <c r="S152" t="str">
        <f>VLOOKUP($A152,'Plan de acci�n consolidado 2025'!$C$3:$X$482,S$1,0)</f>
        <v># de Cronogramas elaborados / 4 Cronogramas programados</v>
      </c>
      <c r="T152" s="161">
        <f>VLOOKUP($A152,'Plan de acci�n consolidado 2025'!$C$3:$X$482,T$1,0)</f>
        <v>45670</v>
      </c>
      <c r="U152" s="161">
        <f>VLOOKUP($A152,'Plan de acci�n consolidado 2025'!$C$3:$X$482,U$1,0)</f>
        <v>46022</v>
      </c>
      <c r="V152" t="str">
        <f>VLOOKUP($A152,'Plan de acci�n consolidado 2025'!$C$3:$X$482,V$1,0)</f>
        <v>6000-DESPACHO DEL SUPERINTENDENTE DELEGADO PARA EL CONTROL Y VERIFICACIÓN DE REGLAMENTOS TÉCNICOS Y METROLOGÍA LEGAL</v>
      </c>
      <c r="W152">
        <f>VLOOKUP($A152,'Plan de acci�n consolidado 2025'!$C$3:$BB$482,W$1,0)</f>
        <v>2.8</v>
      </c>
      <c r="X152">
        <f>VLOOKUP($A152,'Plan de acci�n consolidado 2025'!$C$3:$BB$482,X$1,0)</f>
        <v>0</v>
      </c>
      <c r="Y152">
        <f>VLOOKUP($A152,'Plan de acci�n consolidado 2025'!$C$3:$BB$482,Y$1,0)</f>
        <v>0</v>
      </c>
      <c r="Z152" s="161">
        <f>VLOOKUP($A152,'Plan de acci�n consolidado 2025'!$C$3:$BB$482,Z$1,0)</f>
        <v>0</v>
      </c>
      <c r="AA152">
        <f>VLOOKUP($A152,'Plan de acci�n consolidado 2025'!$C$3:$BB$482,AA$1,0)</f>
        <v>0</v>
      </c>
      <c r="AB152">
        <f>VLOOKUP($A152,'Plan de acci�n consolidado 2025'!$C$3:$BB$482,AB$1,0)</f>
        <v>0</v>
      </c>
      <c r="AC152" s="161">
        <f>VLOOKUP($A152,'Plan de acci�n consolidado 2025'!$C$3:$BB$482,AC$1,0)</f>
        <v>0</v>
      </c>
      <c r="AD152">
        <f>VLOOKUP($A152,'Plan de acci�n consolidado 2025'!$C$3:$BB$482,AD$1,0)</f>
        <v>0</v>
      </c>
      <c r="AE152">
        <f>VLOOKUP($A152,'Plan de acci�n consolidado 2025'!$C$3:$BB$482,AE$1,0)</f>
        <v>0</v>
      </c>
    </row>
    <row r="153" spans="1:31" x14ac:dyDescent="0.25">
      <c r="A153" s="30" t="s">
        <v>1191</v>
      </c>
      <c r="B153" t="str">
        <f>VLOOKUP($A153,'Plan de acci�n consolidado 2025'!$C$3:$X$482,B$1,0)</f>
        <v>6000-DESPACHO DEL SUPERINTENDENTE DELEGADO PARA EL CONTROL Y VERIFICACIÓN DE REGLAMENTOS TÉCNICOS Y METROLOGÍA LEGAL</v>
      </c>
      <c r="C153">
        <f>VLOOKUP($A153,'Plan de acci�n consolidado 2025'!$C$3:$X$482,C$1,0)</f>
        <v>2</v>
      </c>
      <c r="D153" t="str">
        <f>VLOOKUP($A153,'Plan de acci�n consolidado 2025'!$C$3:$X$482,D$1,0)</f>
        <v>Actividad propia</v>
      </c>
      <c r="E153" t="str">
        <f>VLOOKUP($A153,'Plan de acci�n consolidado 2025'!$C$3:$X$482,E$1,0)</f>
        <v>6000.1.3</v>
      </c>
      <c r="F153" t="str">
        <f>VLOOKUP($A153,'Plan de acci�n consolidado 2025'!$C$3:$X$482,F$1,0)</f>
        <v>N/A</v>
      </c>
      <c r="G153" t="str">
        <f>VLOOKUP($A153,'Plan de acci�n consolidado 2025'!$C$3:$X$482,G$1,0)</f>
        <v>N/A</v>
      </c>
      <c r="H153" t="str">
        <f>VLOOKUP($A153,'Plan de acci�n consolidado 2025'!$C$3:$X$482,H$1,0)</f>
        <v>N/A</v>
      </c>
      <c r="I153" t="str">
        <f>VLOOKUP($A153,'Plan de acci�n consolidado 2025'!$C$3:$X$482,I$1,0)</f>
        <v>N/A</v>
      </c>
      <c r="J153" t="str">
        <f>VLOOKUP($A153,'Plan de acci�n consolidado 2025'!$C$3:$X$482,J$1,0)</f>
        <v>N/A</v>
      </c>
      <c r="K153" t="str">
        <f>VLOOKUP($A153,'Plan de acci�n consolidado 2025'!$C$3:$X$482,K$1,0)</f>
        <v>N/A</v>
      </c>
      <c r="L153" t="str">
        <f>VLOOKUP($A153,'Plan de acci�n consolidado 2025'!$C$3:$X$482,L$1,0)</f>
        <v>N/A</v>
      </c>
      <c r="M153" t="str">
        <f>VLOOKUP($A153,'Plan de acci�n consolidado 2025'!$C$3:$X$482,M$1,0)</f>
        <v>N/A</v>
      </c>
      <c r="N153" t="str">
        <f>VLOOKUP($A153,'Plan de acci�n consolidado 2025'!$C$3:$X$482,N$1,0)</f>
        <v>N/A</v>
      </c>
      <c r="O153" t="str">
        <f>VLOOKUP($A153,'Plan de acci�n consolidado 2025'!$C$3:$X$482,O$1,0)</f>
        <v>Ejecutar el cronograma de visitas y requerimientos (Seguimiento al cronograma)</v>
      </c>
      <c r="P153">
        <f>VLOOKUP($A153,'Plan de acci�n consolidado 2025'!$C$3:$X$482,P$1,0)</f>
        <v>30</v>
      </c>
      <c r="Q153">
        <f>VLOOKUP($A153,'Plan de acci�n consolidado 2025'!$C$3:$X$482,Q$1,0)</f>
        <v>100</v>
      </c>
      <c r="R153" t="str">
        <f>VLOOKUP($A153,'Plan de acci�n consolidado 2025'!$C$3:$X$482,R$1,0)</f>
        <v>Porcentual</v>
      </c>
      <c r="S153" t="str">
        <f>VLOOKUP($A153,'Plan de acci�n consolidado 2025'!$C$3:$X$482,S$1,0)</f>
        <v>% de Actividades ejecutadas / 100% de Actividades programadas</v>
      </c>
      <c r="T153" s="161">
        <f>VLOOKUP($A153,'Plan de acci�n consolidado 2025'!$C$3:$X$482,T$1,0)</f>
        <v>45670</v>
      </c>
      <c r="U153" s="161">
        <f>VLOOKUP($A153,'Plan de acci�n consolidado 2025'!$C$3:$X$482,U$1,0)</f>
        <v>46022</v>
      </c>
      <c r="V153" t="str">
        <f>VLOOKUP($A153,'Plan de acci�n consolidado 2025'!$C$3:$X$482,V$1,0)</f>
        <v>6000-DESPACHO DEL SUPERINTENDENTE DELEGADO PARA EL CONTROL Y VERIFICACIÓN DE REGLAMENTOS TÉCNICOS Y METROLOGÍA LEGAL</v>
      </c>
      <c r="W153">
        <f>VLOOKUP($A153,'Plan de acci�n consolidado 2025'!$C$3:$BB$482,W$1,0)</f>
        <v>4.2</v>
      </c>
      <c r="X153">
        <f>VLOOKUP($A153,'Plan de acci�n consolidado 2025'!$C$3:$BB$482,X$1,0)</f>
        <v>0</v>
      </c>
      <c r="Y153">
        <f>VLOOKUP($A153,'Plan de acci�n consolidado 2025'!$C$3:$BB$482,Y$1,0)</f>
        <v>0</v>
      </c>
      <c r="Z153" s="161">
        <f>VLOOKUP($A153,'Plan de acci�n consolidado 2025'!$C$3:$BB$482,Z$1,0)</f>
        <v>0</v>
      </c>
      <c r="AA153">
        <f>VLOOKUP($A153,'Plan de acci�n consolidado 2025'!$C$3:$BB$482,AA$1,0)</f>
        <v>0</v>
      </c>
      <c r="AB153">
        <f>VLOOKUP($A153,'Plan de acci�n consolidado 2025'!$C$3:$BB$482,AB$1,0)</f>
        <v>0</v>
      </c>
      <c r="AC153" s="161">
        <f>VLOOKUP($A153,'Plan de acci�n consolidado 2025'!$C$3:$BB$482,AC$1,0)</f>
        <v>0</v>
      </c>
      <c r="AD153">
        <f>VLOOKUP($A153,'Plan de acci�n consolidado 2025'!$C$3:$BB$482,AD$1,0)</f>
        <v>0</v>
      </c>
      <c r="AE153">
        <f>VLOOKUP($A153,'Plan de acci�n consolidado 2025'!$C$3:$BB$482,AE$1,0)</f>
        <v>0</v>
      </c>
    </row>
    <row r="154" spans="1:31" x14ac:dyDescent="0.25">
      <c r="A154" s="30" t="s">
        <v>1193</v>
      </c>
      <c r="B154" t="str">
        <f>VLOOKUP($A154,'Plan de acci�n consolidado 2025'!$C$3:$X$482,B$1,0)</f>
        <v>6000-DESPACHO DEL SUPERINTENDENTE DELEGADO PARA EL CONTROL Y VERIFICACIÓN DE REGLAMENTOS TÉCNICOS Y METROLOGÍA LEGAL</v>
      </c>
      <c r="C154">
        <f>VLOOKUP($A154,'Plan de acci�n consolidado 2025'!$C$3:$X$482,C$1,0)</f>
        <v>2</v>
      </c>
      <c r="D154" t="str">
        <f>VLOOKUP($A154,'Plan de acci�n consolidado 2025'!$C$3:$X$482,D$1,0)</f>
        <v>Actividad propia</v>
      </c>
      <c r="E154" t="str">
        <f>VLOOKUP($A154,'Plan de acci�n consolidado 2025'!$C$3:$X$482,E$1,0)</f>
        <v>6000.1.4</v>
      </c>
      <c r="F154" t="str">
        <f>VLOOKUP($A154,'Plan de acci�n consolidado 2025'!$C$3:$X$482,F$1,0)</f>
        <v>N/A</v>
      </c>
      <c r="G154" t="str">
        <f>VLOOKUP($A154,'Plan de acci�n consolidado 2025'!$C$3:$X$482,G$1,0)</f>
        <v>N/A</v>
      </c>
      <c r="H154" t="str">
        <f>VLOOKUP($A154,'Plan de acci�n consolidado 2025'!$C$3:$X$482,H$1,0)</f>
        <v>N/A</v>
      </c>
      <c r="I154" t="str">
        <f>VLOOKUP($A154,'Plan de acci�n consolidado 2025'!$C$3:$X$482,I$1,0)</f>
        <v>N/A</v>
      </c>
      <c r="J154" t="str">
        <f>VLOOKUP($A154,'Plan de acci�n consolidado 2025'!$C$3:$X$482,J$1,0)</f>
        <v>N/A</v>
      </c>
      <c r="K154" t="str">
        <f>VLOOKUP($A154,'Plan de acci�n consolidado 2025'!$C$3:$X$482,K$1,0)</f>
        <v>N/A</v>
      </c>
      <c r="L154" t="str">
        <f>VLOOKUP($A154,'Plan de acci�n consolidado 2025'!$C$3:$X$482,L$1,0)</f>
        <v>N/A</v>
      </c>
      <c r="M154" t="str">
        <f>VLOOKUP($A154,'Plan de acci�n consolidado 2025'!$C$3:$X$482,M$1,0)</f>
        <v>N/A</v>
      </c>
      <c r="N154" t="str">
        <f>VLOOKUP($A154,'Plan de acci�n consolidado 2025'!$C$3:$X$482,N$1,0)</f>
        <v>N/A</v>
      </c>
      <c r="O154" t="str">
        <f>VLOOKUP($A154,'Plan de acci�n consolidado 2025'!$C$3:$X$482,O$1,0)</f>
        <v>Análisis del desarrollo de la campaña (Informe con análisis del desarrollo de la campaña)</v>
      </c>
      <c r="P154">
        <f>VLOOKUP($A154,'Plan de acci�n consolidado 2025'!$C$3:$X$482,P$1,0)</f>
        <v>30</v>
      </c>
      <c r="Q154">
        <f>VLOOKUP($A154,'Plan de acci�n consolidado 2025'!$C$3:$X$482,Q$1,0)</f>
        <v>4</v>
      </c>
      <c r="R154" t="str">
        <f>VLOOKUP($A154,'Plan de acci�n consolidado 2025'!$C$3:$X$482,R$1,0)</f>
        <v>Númerica</v>
      </c>
      <c r="S154" t="str">
        <f>VLOOKUP($A154,'Plan de acci�n consolidado 2025'!$C$3:$X$482,S$1,0)</f>
        <v># de Informes con análisis del desarrollo de la campaña realizados / 4 Informes con análisis del desarrollo de la campaña a realizar</v>
      </c>
      <c r="T154" s="161">
        <f>VLOOKUP($A154,'Plan de acci�n consolidado 2025'!$C$3:$X$482,T$1,0)</f>
        <v>45670</v>
      </c>
      <c r="U154" s="161">
        <f>VLOOKUP($A154,'Plan de acci�n consolidado 2025'!$C$3:$X$482,U$1,0)</f>
        <v>46022</v>
      </c>
      <c r="V154" t="str">
        <f>VLOOKUP($A154,'Plan de acci�n consolidado 2025'!$C$3:$X$482,V$1,0)</f>
        <v>6000-DESPACHO DEL SUPERINTENDENTE DELEGADO PARA EL CONTROL Y VERIFICACIÓN DE REGLAMENTOS TÉCNICOS Y METROLOGÍA LEGAL</v>
      </c>
      <c r="W154">
        <f>VLOOKUP($A154,'Plan de acci�n consolidado 2025'!$C$3:$BB$482,W$1,0)</f>
        <v>4.2</v>
      </c>
      <c r="X154">
        <f>VLOOKUP($A154,'Plan de acci�n consolidado 2025'!$C$3:$BB$482,X$1,0)</f>
        <v>0</v>
      </c>
      <c r="Y154">
        <f>VLOOKUP($A154,'Plan de acci�n consolidado 2025'!$C$3:$BB$482,Y$1,0)</f>
        <v>0</v>
      </c>
      <c r="Z154" s="161">
        <f>VLOOKUP($A154,'Plan de acci�n consolidado 2025'!$C$3:$BB$482,Z$1,0)</f>
        <v>0</v>
      </c>
      <c r="AA154">
        <f>VLOOKUP($A154,'Plan de acci�n consolidado 2025'!$C$3:$BB$482,AA$1,0)</f>
        <v>0</v>
      </c>
      <c r="AB154">
        <f>VLOOKUP($A154,'Plan de acci�n consolidado 2025'!$C$3:$BB$482,AB$1,0)</f>
        <v>0</v>
      </c>
      <c r="AC154" s="161">
        <f>VLOOKUP($A154,'Plan de acci�n consolidado 2025'!$C$3:$BB$482,AC$1,0)</f>
        <v>0</v>
      </c>
      <c r="AD154">
        <f>VLOOKUP($A154,'Plan de acci�n consolidado 2025'!$C$3:$BB$482,AD$1,0)</f>
        <v>0</v>
      </c>
      <c r="AE154">
        <f>VLOOKUP($A154,'Plan de acci�n consolidado 2025'!$C$3:$BB$482,AE$1,0)</f>
        <v>0</v>
      </c>
    </row>
    <row r="155" spans="1:31" x14ac:dyDescent="0.25">
      <c r="A155" s="30" t="s">
        <v>1194</v>
      </c>
      <c r="B155" t="str">
        <f>VLOOKUP($A155,'Plan de acci�n consolidado 2025'!$C$3:$X$482,B$1,0)</f>
        <v>6000-DESPACHO DEL SUPERINTENDENTE DELEGADO PARA EL CONTROL Y VERIFICACIÓN DE REGLAMENTOS TÉCNICOS Y METROLOGÍA LEGAL</v>
      </c>
      <c r="C155">
        <f>VLOOKUP($A155,'Plan de acci�n consolidado 2025'!$C$3:$X$482,C$1,0)</f>
        <v>2</v>
      </c>
      <c r="D155" t="str">
        <f>VLOOKUP($A155,'Plan de acci�n consolidado 2025'!$C$3:$X$482,D$1,0)</f>
        <v>Producto</v>
      </c>
      <c r="E155" t="str">
        <f>VLOOKUP($A155,'Plan de acci�n consolidado 2025'!$C$3:$X$482,E$1,0)</f>
        <v>6000.2</v>
      </c>
      <c r="F155" t="str">
        <f>VLOOKUP($A155,'Plan de acci�n consolidado 2025'!$C$3:$X$482,F$1,0)</f>
        <v>Innovador</v>
      </c>
      <c r="G155" t="str">
        <f>VLOOKUP($A155,'Plan de acci�n consolidado 2025'!$C$3:$X$482,G$1,0)</f>
        <v xml:space="preserve">Promover el enfoque preventivo, diferencial y territorial en el que hacer misional de la entidad 
</v>
      </c>
      <c r="H155" t="str">
        <f>VLOOKUP($A155,'Plan de acci�n consolidado 2025'!$C$3:$X$482,H$1,0)</f>
        <v xml:space="preserve">Cumplimiento de productos del PAI asociados a Promover el enfoque preventivo, diferencial y territorial en el que hacer misional de la entidad 
</v>
      </c>
      <c r="I155" t="str">
        <f>VLOOKUP($A155,'Plan de acci�n consolidado 2025'!$C$3:$X$482,I$1,0)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55" t="str">
        <f>VLOOKUP($A155,'Plan de acci�n consolidado 2025'!$C$3:$X$482,J$1,0)</f>
        <v>N/A</v>
      </c>
      <c r="K155" t="str">
        <f>VLOOKUP($A155,'Plan de acci�n consolidado 2025'!$C$3:$X$482,K$1,0)</f>
        <v>No</v>
      </c>
      <c r="L155" t="str">
        <f>VLOOKUP($A155,'Plan de acci�n consolidado 2025'!$C$3:$X$482,L$1,0)</f>
        <v>C-3503-0200-0016-40401c</v>
      </c>
      <c r="M155" t="str">
        <f>VLOOKUP($A155,'Plan de acci�n consolidado 2025'!$C$3:$X$482,M$1,0)</f>
        <v>Política Gestión Documental _DIMENSIÓN Información y Comunicación</v>
      </c>
      <c r="N155" t="str">
        <f>VLOOKUP($A155,'Plan de acci�n consolidado 2025'!$C$3:$X$482,N$1,0)</f>
        <v>C_COMP 1. Reducir comportamiento rentista de agentes, sujetos de inspección, vigilancia y control por Superin. PND_TRANSF_ Productiva, internacionalización y acción clímatica _ c. políticas de competencia, consumidor e infraestructura de calidad modernas</v>
      </c>
      <c r="O155" t="str">
        <f>VLOOKUP($A155,'Plan de acci�n consolidado 2025'!$C$3:$X$482,O$1,0)</f>
        <v>Campañas de control preventivo en surtidores de combustibles, balanzas, preempacados y alcoholímetros, realizadas (Informe con análisis del desarrollo de la campaña)</v>
      </c>
      <c r="P155">
        <f>VLOOKUP($A155,'Plan de acci�n consolidado 2025'!$C$3:$X$482,P$1,0)</f>
        <v>14</v>
      </c>
      <c r="Q155">
        <f>VLOOKUP($A155,'Plan de acci�n consolidado 2025'!$C$3:$X$482,Q$1,0)</f>
        <v>6</v>
      </c>
      <c r="R155" t="str">
        <f>VLOOKUP($A155,'Plan de acci�n consolidado 2025'!$C$3:$X$482,R$1,0)</f>
        <v>Númerica</v>
      </c>
      <c r="S155" t="str">
        <f>VLOOKUP($A155,'Plan de acci�n consolidado 2025'!$C$3:$X$482,S$1,0)</f>
        <v># de Informes con análisis del desarrollo de la campaña realizados / 6 Informes con análisis del desarrollo de la campaña a realizar</v>
      </c>
      <c r="T155" s="161">
        <f>VLOOKUP($A155,'Plan de acci�n consolidado 2025'!$C$3:$X$482,T$1,0)</f>
        <v>45670</v>
      </c>
      <c r="U155" s="161">
        <f>VLOOKUP($A155,'Plan de acci�n consolidado 2025'!$C$3:$X$482,U$1,0)</f>
        <v>46022</v>
      </c>
      <c r="V155" t="str">
        <f>VLOOKUP($A155,'Plan de acci�n consolidado 2025'!$C$3:$X$482,V$1,0)</f>
        <v>6000-DESPACHO DEL SUPERINTENDENTE DELEGADO PARA EL CONTROL Y VERIFICACIÓN DE REGLAMENTOS TÉCNICOS Y METROLOGÍA LEGAL</v>
      </c>
      <c r="W155">
        <f>VLOOKUP($A155,'Plan de acci�n consolidado 2025'!$C$3:$BB$482,W$1,0)</f>
        <v>14</v>
      </c>
      <c r="X155">
        <f>VLOOKUP($A155,'Plan de acci�n consolidado 2025'!$C$3:$BB$482,X$1,0)</f>
        <v>0</v>
      </c>
      <c r="Y155">
        <f>VLOOKUP($A155,'Plan de acci�n consolidado 2025'!$C$3:$BB$482,Y$1,0)</f>
        <v>0</v>
      </c>
      <c r="Z155" s="161">
        <f>VLOOKUP($A155,'Plan de acci�n consolidado 2025'!$C$3:$BB$482,Z$1,0)</f>
        <v>0</v>
      </c>
      <c r="AA155">
        <f>VLOOKUP($A155,'Plan de acci�n consolidado 2025'!$C$3:$BB$482,AA$1,0)</f>
        <v>0</v>
      </c>
      <c r="AB155">
        <f>VLOOKUP($A155,'Plan de acci�n consolidado 2025'!$C$3:$BB$482,AB$1,0)</f>
        <v>0</v>
      </c>
      <c r="AC155" s="161">
        <f>VLOOKUP($A155,'Plan de acci�n consolidado 2025'!$C$3:$BB$482,AC$1,0)</f>
        <v>0</v>
      </c>
      <c r="AD155">
        <f>VLOOKUP($A155,'Plan de acci�n consolidado 2025'!$C$3:$BB$482,AD$1,0)</f>
        <v>0</v>
      </c>
      <c r="AE155">
        <f>VLOOKUP($A155,'Plan de acci�n consolidado 2025'!$C$3:$BB$482,AE$1,0)</f>
        <v>0</v>
      </c>
    </row>
    <row r="156" spans="1:31" x14ac:dyDescent="0.25">
      <c r="A156" s="30" t="s">
        <v>1195</v>
      </c>
      <c r="B156" t="str">
        <f>VLOOKUP($A156,'Plan de acci�n consolidado 2025'!$C$3:$X$482,B$1,0)</f>
        <v>6000-DESPACHO DEL SUPERINTENDENTE DELEGADO PARA EL CONTROL Y VERIFICACIÓN DE REGLAMENTOS TÉCNICOS Y METROLOGÍA LEGAL</v>
      </c>
      <c r="C156">
        <f>VLOOKUP($A156,'Plan de acci�n consolidado 2025'!$C$3:$X$482,C$1,0)</f>
        <v>2</v>
      </c>
      <c r="D156" t="str">
        <f>VLOOKUP($A156,'Plan de acci�n consolidado 2025'!$C$3:$X$482,D$1,0)</f>
        <v>Actividad propia</v>
      </c>
      <c r="E156" t="str">
        <f>VLOOKUP($A156,'Plan de acci�n consolidado 2025'!$C$3:$X$482,E$1,0)</f>
        <v>6000.2.1</v>
      </c>
      <c r="F156" t="str">
        <f>VLOOKUP($A156,'Plan de acci�n consolidado 2025'!$C$3:$X$482,F$1,0)</f>
        <v>N/A</v>
      </c>
      <c r="G156" t="str">
        <f>VLOOKUP($A156,'Plan de acci�n consolidado 2025'!$C$3:$X$482,G$1,0)</f>
        <v>N/A</v>
      </c>
      <c r="H156" t="str">
        <f>VLOOKUP($A156,'Plan de acci�n consolidado 2025'!$C$3:$X$482,H$1,0)</f>
        <v>N/A</v>
      </c>
      <c r="I156" t="str">
        <f>VLOOKUP($A156,'Plan de acci�n consolidado 2025'!$C$3:$X$482,I$1,0)</f>
        <v>N/A</v>
      </c>
      <c r="J156" t="str">
        <f>VLOOKUP($A156,'Plan de acci�n consolidado 2025'!$C$3:$X$482,J$1,0)</f>
        <v>N/A</v>
      </c>
      <c r="K156" t="str">
        <f>VLOOKUP($A156,'Plan de acci�n consolidado 2025'!$C$3:$X$482,K$1,0)</f>
        <v>N/A</v>
      </c>
      <c r="L156" t="str">
        <f>VLOOKUP($A156,'Plan de acci�n consolidado 2025'!$C$3:$X$482,L$1,0)</f>
        <v>N/A</v>
      </c>
      <c r="M156" t="str">
        <f>VLOOKUP($A156,'Plan de acci�n consolidado 2025'!$C$3:$X$482,M$1,0)</f>
        <v>N/A</v>
      </c>
      <c r="N156" t="str">
        <f>VLOOKUP($A156,'Plan de acci�n consolidado 2025'!$C$3:$X$482,N$1,0)</f>
        <v>N/A</v>
      </c>
      <c r="O156" t="str">
        <f>VLOOKUP($A156,'Plan de acci�n consolidado 2025'!$C$3:$X$482,O$1,0)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P156">
        <f>VLOOKUP($A156,'Plan de acci�n consolidado 2025'!$C$3:$X$482,P$1,0)</f>
        <v>20</v>
      </c>
      <c r="Q156">
        <f>VLOOKUP($A156,'Plan de acci�n consolidado 2025'!$C$3:$X$482,Q$1,0)</f>
        <v>6</v>
      </c>
      <c r="R156" t="str">
        <f>VLOOKUP($A156,'Plan de acci�n consolidado 2025'!$C$3:$X$482,R$1,0)</f>
        <v>Númerica</v>
      </c>
      <c r="S156" t="str">
        <f>VLOOKUP($A156,'Plan de acci�n consolidado 2025'!$C$3:$X$482,S$1,0)</f>
        <v># de Campañas planificadas / 6 Campañas programadas</v>
      </c>
      <c r="T156" s="161">
        <f>VLOOKUP($A156,'Plan de acci�n consolidado 2025'!$C$3:$X$482,T$1,0)</f>
        <v>45670</v>
      </c>
      <c r="U156" s="161">
        <f>VLOOKUP($A156,'Plan de acci�n consolidado 2025'!$C$3:$X$482,U$1,0)</f>
        <v>45897</v>
      </c>
      <c r="V156" t="str">
        <f>VLOOKUP($A156,'Plan de acci�n consolidado 2025'!$C$3:$X$482,V$1,0)</f>
        <v>6000-DESPACHO DEL SUPERINTENDENTE DELEGADO PARA EL CONTROL Y VERIFICACIÓN DE REGLAMENTOS TÉCNICOS Y METROLOGÍA LEGAL</v>
      </c>
      <c r="W156">
        <f>VLOOKUP($A156,'Plan de acci�n consolidado 2025'!$C$3:$BB$482,W$1,0)</f>
        <v>2.8</v>
      </c>
      <c r="X156">
        <f>VLOOKUP($A156,'Plan de acci�n consolidado 2025'!$C$3:$BB$482,X$1,0)</f>
        <v>100</v>
      </c>
      <c r="Y156" t="str">
        <f>VLOOKUP($A156,'Plan de acci�n consolidado 2025'!$C$3:$BB$482,Y$1,0)</f>
        <v>Se cumplió con la actividad de planificación de las campañas, la cual incluyó la definición del objetivo, contenido, alcance, así como la fijación de metas e indicadores de medición.
Como resultado, se elaboró el documento de planificación en el que se identifican seis campañas</v>
      </c>
      <c r="Z156" s="161">
        <f>VLOOKUP($A156,'Plan de acci�n consolidado 2025'!$C$3:$BB$482,Z$1,0)</f>
        <v>45895</v>
      </c>
      <c r="AA156">
        <f>VLOOKUP($A156,'Plan de acci�n consolidado 2025'!$C$3:$BB$482,AA$1,0)</f>
        <v>100</v>
      </c>
      <c r="AB156" t="str">
        <f>VLOOKUP($A156,'Plan de acci�n consolidado 2025'!$C$3:$BB$482,AB$1,0)</f>
        <v xml:space="preserve">Se valida el porcentaje de cumplimiento de la actividad. Los entregables corresponden a los documentos de Planeación de las campañas a realizar. </v>
      </c>
      <c r="AC156" s="161">
        <f>VLOOKUP($A156,'Plan de acci�n consolidado 2025'!$C$3:$BB$482,AC$1,0)</f>
        <v>0</v>
      </c>
      <c r="AD156">
        <f>VLOOKUP($A156,'Plan de acci�n consolidado 2025'!$C$3:$BB$482,AD$1,0)</f>
        <v>100</v>
      </c>
      <c r="AE156">
        <f>VLOOKUP($A156,'Plan de acci�n consolidado 2025'!$C$3:$BB$482,AE$1,0)</f>
        <v>2.8</v>
      </c>
    </row>
    <row r="157" spans="1:31" x14ac:dyDescent="0.25">
      <c r="A157" s="30" t="s">
        <v>1196</v>
      </c>
      <c r="B157" t="str">
        <f>VLOOKUP($A157,'Plan de acci�n consolidado 2025'!$C$3:$X$482,B$1,0)</f>
        <v>6000-DESPACHO DEL SUPERINTENDENTE DELEGADO PARA EL CONTROL Y VERIFICACIÓN DE REGLAMENTOS TÉCNICOS Y METROLOGÍA LEGAL</v>
      </c>
      <c r="C157">
        <f>VLOOKUP($A157,'Plan de acci�n consolidado 2025'!$C$3:$X$482,C$1,0)</f>
        <v>2</v>
      </c>
      <c r="D157" t="str">
        <f>VLOOKUP($A157,'Plan de acci�n consolidado 2025'!$C$3:$X$482,D$1,0)</f>
        <v>Actividad propia</v>
      </c>
      <c r="E157" t="str">
        <f>VLOOKUP($A157,'Plan de acci�n consolidado 2025'!$C$3:$X$482,E$1,0)</f>
        <v>6000.2.2</v>
      </c>
      <c r="F157" t="str">
        <f>VLOOKUP($A157,'Plan de acci�n consolidado 2025'!$C$3:$X$482,F$1,0)</f>
        <v>N/A</v>
      </c>
      <c r="G157" t="str">
        <f>VLOOKUP($A157,'Plan de acci�n consolidado 2025'!$C$3:$X$482,G$1,0)</f>
        <v>N/A</v>
      </c>
      <c r="H157" t="str">
        <f>VLOOKUP($A157,'Plan de acci�n consolidado 2025'!$C$3:$X$482,H$1,0)</f>
        <v>N/A</v>
      </c>
      <c r="I157" t="str">
        <f>VLOOKUP($A157,'Plan de acci�n consolidado 2025'!$C$3:$X$482,I$1,0)</f>
        <v>N/A</v>
      </c>
      <c r="J157" t="str">
        <f>VLOOKUP($A157,'Plan de acci�n consolidado 2025'!$C$3:$X$482,J$1,0)</f>
        <v>N/A</v>
      </c>
      <c r="K157" t="str">
        <f>VLOOKUP($A157,'Plan de acci�n consolidado 2025'!$C$3:$X$482,K$1,0)</f>
        <v>N/A</v>
      </c>
      <c r="L157" t="str">
        <f>VLOOKUP($A157,'Plan de acci�n consolidado 2025'!$C$3:$X$482,L$1,0)</f>
        <v>N/A</v>
      </c>
      <c r="M157" t="str">
        <f>VLOOKUP($A157,'Plan de acci�n consolidado 2025'!$C$3:$X$482,M$1,0)</f>
        <v>N/A</v>
      </c>
      <c r="N157" t="str">
        <f>VLOOKUP($A157,'Plan de acci�n consolidado 2025'!$C$3:$X$482,N$1,0)</f>
        <v>N/A</v>
      </c>
      <c r="O157" t="str">
        <f>VLOOKUP($A157,'Plan de acci�n consolidado 2025'!$C$3:$X$482,O$1,0)</f>
        <v>Establecer el cronograma de visitas y requerimientos de cada una de las campañas en los sectores definidos (Cronograma)</v>
      </c>
      <c r="P157">
        <f>VLOOKUP($A157,'Plan de acci�n consolidado 2025'!$C$3:$X$482,P$1,0)</f>
        <v>20</v>
      </c>
      <c r="Q157">
        <f>VLOOKUP($A157,'Plan de acci�n consolidado 2025'!$C$3:$X$482,Q$1,0)</f>
        <v>6</v>
      </c>
      <c r="R157" t="str">
        <f>VLOOKUP($A157,'Plan de acci�n consolidado 2025'!$C$3:$X$482,R$1,0)</f>
        <v>Númerica</v>
      </c>
      <c r="S157" t="str">
        <f>VLOOKUP($A157,'Plan de acci�n consolidado 2025'!$C$3:$X$482,S$1,0)</f>
        <v># de Cronogramas elaborados / 6 Cronogramas programados</v>
      </c>
      <c r="T157" s="161">
        <f>VLOOKUP($A157,'Plan de acci�n consolidado 2025'!$C$3:$X$482,T$1,0)</f>
        <v>45670</v>
      </c>
      <c r="U157" s="161">
        <f>VLOOKUP($A157,'Plan de acci�n consolidado 2025'!$C$3:$X$482,U$1,0)</f>
        <v>46022</v>
      </c>
      <c r="V157" t="str">
        <f>VLOOKUP($A157,'Plan de acci�n consolidado 2025'!$C$3:$X$482,V$1,0)</f>
        <v>6000-DESPACHO DEL SUPERINTENDENTE DELEGADO PARA EL CONTROL Y VERIFICACIÓN DE REGLAMENTOS TÉCNICOS Y METROLOGÍA LEGAL</v>
      </c>
      <c r="W157">
        <f>VLOOKUP($A157,'Plan de acci�n consolidado 2025'!$C$3:$BB$482,W$1,0)</f>
        <v>2.8</v>
      </c>
      <c r="X157">
        <f>VLOOKUP($A157,'Plan de acci�n consolidado 2025'!$C$3:$BB$482,X$1,0)</f>
        <v>0</v>
      </c>
      <c r="Y157">
        <f>VLOOKUP($A157,'Plan de acci�n consolidado 2025'!$C$3:$BB$482,Y$1,0)</f>
        <v>0</v>
      </c>
      <c r="Z157" s="161">
        <f>VLOOKUP($A157,'Plan de acci�n consolidado 2025'!$C$3:$BB$482,Z$1,0)</f>
        <v>0</v>
      </c>
      <c r="AA157">
        <f>VLOOKUP($A157,'Plan de acci�n consolidado 2025'!$C$3:$BB$482,AA$1,0)</f>
        <v>0</v>
      </c>
      <c r="AB157">
        <f>VLOOKUP($A157,'Plan de acci�n consolidado 2025'!$C$3:$BB$482,AB$1,0)</f>
        <v>0</v>
      </c>
      <c r="AC157" s="161">
        <f>VLOOKUP($A157,'Plan de acci�n consolidado 2025'!$C$3:$BB$482,AC$1,0)</f>
        <v>0</v>
      </c>
      <c r="AD157">
        <f>VLOOKUP($A157,'Plan de acci�n consolidado 2025'!$C$3:$BB$482,AD$1,0)</f>
        <v>0</v>
      </c>
      <c r="AE157">
        <f>VLOOKUP($A157,'Plan de acci�n consolidado 2025'!$C$3:$BB$482,AE$1,0)</f>
        <v>0</v>
      </c>
    </row>
    <row r="158" spans="1:31" x14ac:dyDescent="0.25">
      <c r="A158" s="30" t="s">
        <v>1197</v>
      </c>
      <c r="B158" t="str">
        <f>VLOOKUP($A158,'Plan de acci�n consolidado 2025'!$C$3:$X$482,B$1,0)</f>
        <v>6000-DESPACHO DEL SUPERINTENDENTE DELEGADO PARA EL CONTROL Y VERIFICACIÓN DE REGLAMENTOS TÉCNICOS Y METROLOGÍA LEGAL</v>
      </c>
      <c r="C158">
        <f>VLOOKUP($A158,'Plan de acci�n consolidado 2025'!$C$3:$X$482,C$1,0)</f>
        <v>2</v>
      </c>
      <c r="D158" t="str">
        <f>VLOOKUP($A158,'Plan de acci�n consolidado 2025'!$C$3:$X$482,D$1,0)</f>
        <v>Actividad propia</v>
      </c>
      <c r="E158" t="str">
        <f>VLOOKUP($A158,'Plan de acci�n consolidado 2025'!$C$3:$X$482,E$1,0)</f>
        <v>6000.2.3</v>
      </c>
      <c r="F158" t="str">
        <f>VLOOKUP($A158,'Plan de acci�n consolidado 2025'!$C$3:$X$482,F$1,0)</f>
        <v>N/A</v>
      </c>
      <c r="G158" t="str">
        <f>VLOOKUP($A158,'Plan de acci�n consolidado 2025'!$C$3:$X$482,G$1,0)</f>
        <v>N/A</v>
      </c>
      <c r="H158" t="str">
        <f>VLOOKUP($A158,'Plan de acci�n consolidado 2025'!$C$3:$X$482,H$1,0)</f>
        <v>N/A</v>
      </c>
      <c r="I158" t="str">
        <f>VLOOKUP($A158,'Plan de acci�n consolidado 2025'!$C$3:$X$482,I$1,0)</f>
        <v>N/A</v>
      </c>
      <c r="J158" t="str">
        <f>VLOOKUP($A158,'Plan de acci�n consolidado 2025'!$C$3:$X$482,J$1,0)</f>
        <v>N/A</v>
      </c>
      <c r="K158" t="str">
        <f>VLOOKUP($A158,'Plan de acci�n consolidado 2025'!$C$3:$X$482,K$1,0)</f>
        <v>N/A</v>
      </c>
      <c r="L158" t="str">
        <f>VLOOKUP($A158,'Plan de acci�n consolidado 2025'!$C$3:$X$482,L$1,0)</f>
        <v>N/A</v>
      </c>
      <c r="M158" t="str">
        <f>VLOOKUP($A158,'Plan de acci�n consolidado 2025'!$C$3:$X$482,M$1,0)</f>
        <v>N/A</v>
      </c>
      <c r="N158" t="str">
        <f>VLOOKUP($A158,'Plan de acci�n consolidado 2025'!$C$3:$X$482,N$1,0)</f>
        <v>N/A</v>
      </c>
      <c r="O158" t="str">
        <f>VLOOKUP($A158,'Plan de acci�n consolidado 2025'!$C$3:$X$482,O$1,0)</f>
        <v>Ejecutar el cronograma de visitas y requerimientos (Seguimiento al cronograma)</v>
      </c>
      <c r="P158">
        <f>VLOOKUP($A158,'Plan de acci�n consolidado 2025'!$C$3:$X$482,P$1,0)</f>
        <v>30</v>
      </c>
      <c r="Q158">
        <f>VLOOKUP($A158,'Plan de acci�n consolidado 2025'!$C$3:$X$482,Q$1,0)</f>
        <v>100</v>
      </c>
      <c r="R158" t="str">
        <f>VLOOKUP($A158,'Plan de acci�n consolidado 2025'!$C$3:$X$482,R$1,0)</f>
        <v>Porcentual</v>
      </c>
      <c r="S158" t="str">
        <f>VLOOKUP($A158,'Plan de acci�n consolidado 2025'!$C$3:$X$482,S$1,0)</f>
        <v>% de Actividades ejecutadas / 100% de Actividades programadas</v>
      </c>
      <c r="T158" s="161">
        <f>VLOOKUP($A158,'Plan de acci�n consolidado 2025'!$C$3:$X$482,T$1,0)</f>
        <v>45670</v>
      </c>
      <c r="U158" s="161">
        <f>VLOOKUP($A158,'Plan de acci�n consolidado 2025'!$C$3:$X$482,U$1,0)</f>
        <v>46022</v>
      </c>
      <c r="V158" t="str">
        <f>VLOOKUP($A158,'Plan de acci�n consolidado 2025'!$C$3:$X$482,V$1,0)</f>
        <v>6000-DESPACHO DEL SUPERINTENDENTE DELEGADO PARA EL CONTROL Y VERIFICACIÓN DE REGLAMENTOS TÉCNICOS Y METROLOGÍA LEGAL</v>
      </c>
      <c r="W158">
        <f>VLOOKUP($A158,'Plan de acci�n consolidado 2025'!$C$3:$BB$482,W$1,0)</f>
        <v>4.2</v>
      </c>
      <c r="X158">
        <f>VLOOKUP($A158,'Plan de acci�n consolidado 2025'!$C$3:$BB$482,X$1,0)</f>
        <v>0</v>
      </c>
      <c r="Y158">
        <f>VLOOKUP($A158,'Plan de acci�n consolidado 2025'!$C$3:$BB$482,Y$1,0)</f>
        <v>0</v>
      </c>
      <c r="Z158" s="161">
        <f>VLOOKUP($A158,'Plan de acci�n consolidado 2025'!$C$3:$BB$482,Z$1,0)</f>
        <v>0</v>
      </c>
      <c r="AA158">
        <f>VLOOKUP($A158,'Plan de acci�n consolidado 2025'!$C$3:$BB$482,AA$1,0)</f>
        <v>0</v>
      </c>
      <c r="AB158">
        <f>VLOOKUP($A158,'Plan de acci�n consolidado 2025'!$C$3:$BB$482,AB$1,0)</f>
        <v>0</v>
      </c>
      <c r="AC158" s="161">
        <f>VLOOKUP($A158,'Plan de acci�n consolidado 2025'!$C$3:$BB$482,AC$1,0)</f>
        <v>0</v>
      </c>
      <c r="AD158">
        <f>VLOOKUP($A158,'Plan de acci�n consolidado 2025'!$C$3:$BB$482,AD$1,0)</f>
        <v>0</v>
      </c>
      <c r="AE158">
        <f>VLOOKUP($A158,'Plan de acci�n consolidado 2025'!$C$3:$BB$482,AE$1,0)</f>
        <v>0</v>
      </c>
    </row>
    <row r="159" spans="1:31" x14ac:dyDescent="0.25">
      <c r="A159" s="30" t="s">
        <v>1198</v>
      </c>
      <c r="B159" t="str">
        <f>VLOOKUP($A159,'Plan de acci�n consolidado 2025'!$C$3:$X$482,B$1,0)</f>
        <v>6000-DESPACHO DEL SUPERINTENDENTE DELEGADO PARA EL CONTROL Y VERIFICACIÓN DE REGLAMENTOS TÉCNICOS Y METROLOGÍA LEGAL</v>
      </c>
      <c r="C159">
        <f>VLOOKUP($A159,'Plan de acci�n consolidado 2025'!$C$3:$X$482,C$1,0)</f>
        <v>2</v>
      </c>
      <c r="D159" t="str">
        <f>VLOOKUP($A159,'Plan de acci�n consolidado 2025'!$C$3:$X$482,D$1,0)</f>
        <v>Actividad propia</v>
      </c>
      <c r="E159" t="str">
        <f>VLOOKUP($A159,'Plan de acci�n consolidado 2025'!$C$3:$X$482,E$1,0)</f>
        <v>6000.2.4</v>
      </c>
      <c r="F159" t="str">
        <f>VLOOKUP($A159,'Plan de acci�n consolidado 2025'!$C$3:$X$482,F$1,0)</f>
        <v>N/A</v>
      </c>
      <c r="G159" t="str">
        <f>VLOOKUP($A159,'Plan de acci�n consolidado 2025'!$C$3:$X$482,G$1,0)</f>
        <v>N/A</v>
      </c>
      <c r="H159" t="str">
        <f>VLOOKUP($A159,'Plan de acci�n consolidado 2025'!$C$3:$X$482,H$1,0)</f>
        <v>N/A</v>
      </c>
      <c r="I159" t="str">
        <f>VLOOKUP($A159,'Plan de acci�n consolidado 2025'!$C$3:$X$482,I$1,0)</f>
        <v>N/A</v>
      </c>
      <c r="J159" t="str">
        <f>VLOOKUP($A159,'Plan de acci�n consolidado 2025'!$C$3:$X$482,J$1,0)</f>
        <v>N/A</v>
      </c>
      <c r="K159" t="str">
        <f>VLOOKUP($A159,'Plan de acci�n consolidado 2025'!$C$3:$X$482,K$1,0)</f>
        <v>N/A</v>
      </c>
      <c r="L159" t="str">
        <f>VLOOKUP($A159,'Plan de acci�n consolidado 2025'!$C$3:$X$482,L$1,0)</f>
        <v>N/A</v>
      </c>
      <c r="M159" t="str">
        <f>VLOOKUP($A159,'Plan de acci�n consolidado 2025'!$C$3:$X$482,M$1,0)</f>
        <v>N/A</v>
      </c>
      <c r="N159" t="str">
        <f>VLOOKUP($A159,'Plan de acci�n consolidado 2025'!$C$3:$X$482,N$1,0)</f>
        <v>N/A</v>
      </c>
      <c r="O159" t="str">
        <f>VLOOKUP($A159,'Plan de acci�n consolidado 2025'!$C$3:$X$482,O$1,0)</f>
        <v>Análisis del desarrollo de la campaña (Informe con análisis del desarrollo de la campaña)</v>
      </c>
      <c r="P159">
        <f>VLOOKUP($A159,'Plan de acci�n consolidado 2025'!$C$3:$X$482,P$1,0)</f>
        <v>30</v>
      </c>
      <c r="Q159">
        <f>VLOOKUP($A159,'Plan de acci�n consolidado 2025'!$C$3:$X$482,Q$1,0)</f>
        <v>6</v>
      </c>
      <c r="R159" t="str">
        <f>VLOOKUP($A159,'Plan de acci�n consolidado 2025'!$C$3:$X$482,R$1,0)</f>
        <v>Númerica</v>
      </c>
      <c r="S159" t="str">
        <f>VLOOKUP($A159,'Plan de acci�n consolidado 2025'!$C$3:$X$482,S$1,0)</f>
        <v># de Informes con análisis del desarrollo de la campaña realizados / 6 Informes con análisis del desarrollo de la campaña a realizar</v>
      </c>
      <c r="T159" s="161">
        <f>VLOOKUP($A159,'Plan de acci�n consolidado 2025'!$C$3:$X$482,T$1,0)</f>
        <v>45670</v>
      </c>
      <c r="U159" s="161">
        <f>VLOOKUP($A159,'Plan de acci�n consolidado 2025'!$C$3:$X$482,U$1,0)</f>
        <v>46022</v>
      </c>
      <c r="V159" t="str">
        <f>VLOOKUP($A159,'Plan de acci�n consolidado 2025'!$C$3:$X$482,V$1,0)</f>
        <v>6000-DESPACHO DEL SUPERINTENDENTE DELEGADO PARA EL CONTROL Y VERIFICACIÓN DE REGLAMENTOS TÉCNICOS Y METROLOGÍA LEGAL</v>
      </c>
      <c r="W159">
        <f>VLOOKUP($A159,'Plan de acci�n consolidado 2025'!$C$3:$BB$482,W$1,0)</f>
        <v>4.2</v>
      </c>
      <c r="X159">
        <f>VLOOKUP($A159,'Plan de acci�n consolidado 2025'!$C$3:$BB$482,X$1,0)</f>
        <v>0</v>
      </c>
      <c r="Y159">
        <f>VLOOKUP($A159,'Plan de acci�n consolidado 2025'!$C$3:$BB$482,Y$1,0)</f>
        <v>0</v>
      </c>
      <c r="Z159" s="161">
        <f>VLOOKUP($A159,'Plan de acci�n consolidado 2025'!$C$3:$BB$482,Z$1,0)</f>
        <v>0</v>
      </c>
      <c r="AA159">
        <f>VLOOKUP($A159,'Plan de acci�n consolidado 2025'!$C$3:$BB$482,AA$1,0)</f>
        <v>0</v>
      </c>
      <c r="AB159">
        <f>VLOOKUP($A159,'Plan de acci�n consolidado 2025'!$C$3:$BB$482,AB$1,0)</f>
        <v>0</v>
      </c>
      <c r="AC159" s="161">
        <f>VLOOKUP($A159,'Plan de acci�n consolidado 2025'!$C$3:$BB$482,AC$1,0)</f>
        <v>0</v>
      </c>
      <c r="AD159">
        <f>VLOOKUP($A159,'Plan de acci�n consolidado 2025'!$C$3:$BB$482,AD$1,0)</f>
        <v>0</v>
      </c>
      <c r="AE159">
        <f>VLOOKUP($A159,'Plan de acci�n consolidado 2025'!$C$3:$BB$482,AE$1,0)</f>
        <v>0</v>
      </c>
    </row>
    <row r="160" spans="1:31" x14ac:dyDescent="0.25">
      <c r="A160" s="30" t="s">
        <v>1199</v>
      </c>
      <c r="B160" t="str">
        <f>VLOOKUP($A160,'Plan de acci�n consolidado 2025'!$C$3:$X$482,B$1,0)</f>
        <v>6000-DESPACHO DEL SUPERINTENDENTE DELEGADO PARA EL CONTROL Y VERIFICACIÓN DE REGLAMENTOS TÉCNICOS Y METROLOGÍA LEGAL</v>
      </c>
      <c r="C160">
        <f>VLOOKUP($A160,'Plan de acci�n consolidado 2025'!$C$3:$X$482,C$1,0)</f>
        <v>2</v>
      </c>
      <c r="D160" t="str">
        <f>VLOOKUP($A160,'Plan de acci�n consolidado 2025'!$C$3:$X$482,D$1,0)</f>
        <v>Producto</v>
      </c>
      <c r="E160" t="str">
        <f>VLOOKUP($A160,'Plan de acci�n consolidado 2025'!$C$3:$X$482,E$1,0)</f>
        <v>6000.3</v>
      </c>
      <c r="F160" t="str">
        <f>VLOOKUP($A160,'Plan de acci�n consolidado 2025'!$C$3:$X$482,F$1,0)</f>
        <v>Innovador</v>
      </c>
      <c r="G160" t="str">
        <f>VLOOKUP($A160,'Plan de acci�n consolidado 2025'!$C$3:$X$482,G$1,0)</f>
        <v xml:space="preserve">Promover el enfoque preventivo, diferencial y territorial en el que hacer misional de la entidad 
</v>
      </c>
      <c r="H160" t="str">
        <f>VLOOKUP($A160,'Plan de acci�n consolidado 2025'!$C$3:$X$482,H$1,0)</f>
        <v xml:space="preserve">Cumplimiento de productos del PAI asociados a Promover el enfoque preventivo, diferencial y territorial en el que hacer misional de la entidad 
</v>
      </c>
      <c r="I160" t="str">
        <f>VLOOKUP($A160,'Plan de acci�n consolidado 2025'!$C$3:$X$482,I$1,0)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60" t="str">
        <f>VLOOKUP($A160,'Plan de acci�n consolidado 2025'!$C$3:$X$482,J$1,0)</f>
        <v>N/A</v>
      </c>
      <c r="K160" t="str">
        <f>VLOOKUP($A160,'Plan de acci�n consolidado 2025'!$C$3:$X$482,K$1,0)</f>
        <v>No</v>
      </c>
      <c r="L160" t="str">
        <f>VLOOKUP($A160,'Plan de acci�n consolidado 2025'!$C$3:$X$482,L$1,0)</f>
        <v>C-3503-0200-0016-40401c</v>
      </c>
      <c r="M160" t="str">
        <f>VLOOKUP($A160,'Plan de acci�n consolidado 2025'!$C$3:$X$482,M$1,0)</f>
        <v>Política Gestión de la información estadística _DIMENSIÓN Información y Comunicación</v>
      </c>
      <c r="N160" t="str">
        <f>VLOOKUP($A160,'Plan de acci�n consolidado 2025'!$C$3:$X$482,N$1,0)</f>
        <v>C_COMP 1. Reducir comportamiento rentista de agentes, sujetos de inspección, vigilancia y control por Superin. PND_TRANSF_ Productiva, internacionalización y acción clímatica _ c. políticas de competencia, consumidor e infraestructura de calidad modernas</v>
      </c>
      <c r="O160" t="str">
        <f>VLOOKUP($A160,'Plan de acci�n consolidado 2025'!$C$3:$X$482,O$1,0)</f>
        <v>Campañas de control preventivo en control de precios en cualquiera de los siguientes temas: combustibles, medicamentos o leche cruda, realizadas. (Informe con análisis del desarrollo de la campaña)</v>
      </c>
      <c r="P160">
        <f>VLOOKUP($A160,'Plan de acci�n consolidado 2025'!$C$3:$X$482,P$1,0)</f>
        <v>14</v>
      </c>
      <c r="Q160">
        <f>VLOOKUP($A160,'Plan de acci�n consolidado 2025'!$C$3:$X$482,Q$1,0)</f>
        <v>2</v>
      </c>
      <c r="R160" t="str">
        <f>VLOOKUP($A160,'Plan de acci�n consolidado 2025'!$C$3:$X$482,R$1,0)</f>
        <v>Númerica</v>
      </c>
      <c r="S160" t="str">
        <f>VLOOKUP($A160,'Plan de acci�n consolidado 2025'!$C$3:$X$482,S$1,0)</f>
        <v># de Informes con análisis del desarrollo de la campaña realizados / 2 Informes con análisis del desarrollo de la campaña a realizar</v>
      </c>
      <c r="T160" s="161">
        <f>VLOOKUP($A160,'Plan de acci�n consolidado 2025'!$C$3:$X$482,T$1,0)</f>
        <v>45670</v>
      </c>
      <c r="U160" s="161">
        <f>VLOOKUP($A160,'Plan de acci�n consolidado 2025'!$C$3:$X$482,U$1,0)</f>
        <v>46022</v>
      </c>
      <c r="V160" t="str">
        <f>VLOOKUP($A160,'Plan de acci�n consolidado 2025'!$C$3:$X$482,V$1,0)</f>
        <v>6000-DESPACHO DEL SUPERINTENDENTE DELEGADO PARA EL CONTROL Y VERIFICACIÓN DE REGLAMENTOS TÉCNICOS Y METROLOGÍA LEGAL</v>
      </c>
      <c r="W160">
        <f>VLOOKUP($A160,'Plan de acci�n consolidado 2025'!$C$3:$BB$482,W$1,0)</f>
        <v>14</v>
      </c>
      <c r="X160">
        <f>VLOOKUP($A160,'Plan de acci�n consolidado 2025'!$C$3:$BB$482,X$1,0)</f>
        <v>0</v>
      </c>
      <c r="Y160">
        <f>VLOOKUP($A160,'Plan de acci�n consolidado 2025'!$C$3:$BB$482,Y$1,0)</f>
        <v>0</v>
      </c>
      <c r="Z160" s="161">
        <f>VLOOKUP($A160,'Plan de acci�n consolidado 2025'!$C$3:$BB$482,Z$1,0)</f>
        <v>0</v>
      </c>
      <c r="AA160">
        <f>VLOOKUP($A160,'Plan de acci�n consolidado 2025'!$C$3:$BB$482,AA$1,0)</f>
        <v>0</v>
      </c>
      <c r="AB160">
        <f>VLOOKUP($A160,'Plan de acci�n consolidado 2025'!$C$3:$BB$482,AB$1,0)</f>
        <v>0</v>
      </c>
      <c r="AC160" s="161">
        <f>VLOOKUP($A160,'Plan de acci�n consolidado 2025'!$C$3:$BB$482,AC$1,0)</f>
        <v>0</v>
      </c>
      <c r="AD160">
        <f>VLOOKUP($A160,'Plan de acci�n consolidado 2025'!$C$3:$BB$482,AD$1,0)</f>
        <v>0</v>
      </c>
      <c r="AE160">
        <f>VLOOKUP($A160,'Plan de acci�n consolidado 2025'!$C$3:$BB$482,AE$1,0)</f>
        <v>0</v>
      </c>
    </row>
    <row r="161" spans="1:31" x14ac:dyDescent="0.25">
      <c r="A161" s="30" t="s">
        <v>1200</v>
      </c>
      <c r="B161" t="str">
        <f>VLOOKUP($A161,'Plan de acci�n consolidado 2025'!$C$3:$X$482,B$1,0)</f>
        <v>6000-DESPACHO DEL SUPERINTENDENTE DELEGADO PARA EL CONTROL Y VERIFICACIÓN DE REGLAMENTOS TÉCNICOS Y METROLOGÍA LEGAL</v>
      </c>
      <c r="C161">
        <f>VLOOKUP($A161,'Plan de acci�n consolidado 2025'!$C$3:$X$482,C$1,0)</f>
        <v>2</v>
      </c>
      <c r="D161" t="str">
        <f>VLOOKUP($A161,'Plan de acci�n consolidado 2025'!$C$3:$X$482,D$1,0)</f>
        <v>Actividad propia</v>
      </c>
      <c r="E161" t="str">
        <f>VLOOKUP($A161,'Plan de acci�n consolidado 2025'!$C$3:$X$482,E$1,0)</f>
        <v>6000.3.1</v>
      </c>
      <c r="F161" t="str">
        <f>VLOOKUP($A161,'Plan de acci�n consolidado 2025'!$C$3:$X$482,F$1,0)</f>
        <v>N/A</v>
      </c>
      <c r="G161" t="str">
        <f>VLOOKUP($A161,'Plan de acci�n consolidado 2025'!$C$3:$X$482,G$1,0)</f>
        <v>N/A</v>
      </c>
      <c r="H161" t="str">
        <f>VLOOKUP($A161,'Plan de acci�n consolidado 2025'!$C$3:$X$482,H$1,0)</f>
        <v>N/A</v>
      </c>
      <c r="I161" t="str">
        <f>VLOOKUP($A161,'Plan de acci�n consolidado 2025'!$C$3:$X$482,I$1,0)</f>
        <v>N/A</v>
      </c>
      <c r="J161" t="str">
        <f>VLOOKUP($A161,'Plan de acci�n consolidado 2025'!$C$3:$X$482,J$1,0)</f>
        <v>N/A</v>
      </c>
      <c r="K161" t="str">
        <f>VLOOKUP($A161,'Plan de acci�n consolidado 2025'!$C$3:$X$482,K$1,0)</f>
        <v>N/A</v>
      </c>
      <c r="L161" t="str">
        <f>VLOOKUP($A161,'Plan de acci�n consolidado 2025'!$C$3:$X$482,L$1,0)</f>
        <v>N/A</v>
      </c>
      <c r="M161" t="str">
        <f>VLOOKUP($A161,'Plan de acci�n consolidado 2025'!$C$3:$X$482,M$1,0)</f>
        <v>N/A</v>
      </c>
      <c r="N161" t="str">
        <f>VLOOKUP($A161,'Plan de acci�n consolidado 2025'!$C$3:$X$482,N$1,0)</f>
        <v>N/A</v>
      </c>
      <c r="O161" t="str">
        <f>VLOOKUP($A161,'Plan de acci�n consolidado 2025'!$C$3:$X$482,O$1,0)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P161">
        <f>VLOOKUP($A161,'Plan de acci�n consolidado 2025'!$C$3:$X$482,P$1,0)</f>
        <v>20</v>
      </c>
      <c r="Q161">
        <f>VLOOKUP($A161,'Plan de acci�n consolidado 2025'!$C$3:$X$482,Q$1,0)</f>
        <v>2</v>
      </c>
      <c r="R161" t="str">
        <f>VLOOKUP($A161,'Plan de acci�n consolidado 2025'!$C$3:$X$482,R$1,0)</f>
        <v>Númerica</v>
      </c>
      <c r="S161" t="str">
        <f>VLOOKUP($A161,'Plan de acci�n consolidado 2025'!$C$3:$X$482,S$1,0)</f>
        <v># de Campañas planificadas / 2 Campañas programadas</v>
      </c>
      <c r="T161" s="161">
        <f>VLOOKUP($A161,'Plan de acci�n consolidado 2025'!$C$3:$X$482,T$1,0)</f>
        <v>45670</v>
      </c>
      <c r="U161" s="161">
        <f>VLOOKUP($A161,'Plan de acci�n consolidado 2025'!$C$3:$X$482,U$1,0)</f>
        <v>45897</v>
      </c>
      <c r="V161" t="str">
        <f>VLOOKUP($A161,'Plan de acci�n consolidado 2025'!$C$3:$X$482,V$1,0)</f>
        <v>6000-DESPACHO DEL SUPERINTENDENTE DELEGADO PARA EL CONTROL Y VERIFICACIÓN DE REGLAMENTOS TÉCNICOS Y METROLOGÍA LEGAL</v>
      </c>
      <c r="W161">
        <f>VLOOKUP($A161,'Plan de acci�n consolidado 2025'!$C$3:$BB$482,W$1,0)</f>
        <v>2.8</v>
      </c>
      <c r="X161">
        <f>VLOOKUP($A161,'Plan de acci�n consolidado 2025'!$C$3:$BB$482,X$1,0)</f>
        <v>100</v>
      </c>
      <c r="Y161" t="str">
        <f>VLOOKUP($A161,'Plan de acci�n consolidado 2025'!$C$3:$BB$482,Y$1,0)</f>
        <v>Se realizó el cargue de los entregables correspondientes a la planificación de las campañas, en cumplimiento de la actividad Planificar las campañas, la cual incluyó la definición del objetivo, contenido, alcance, metas e indicadores de medición. (Documento con la planificación de la campaña)</v>
      </c>
      <c r="Z161" s="161">
        <f>VLOOKUP($A161,'Plan de acci�n consolidado 2025'!$C$3:$BB$482,Z$1,0)</f>
        <v>45896</v>
      </c>
      <c r="AA161">
        <f>VLOOKUP($A161,'Plan de acci�n consolidado 2025'!$C$3:$BB$482,AA$1,0)</f>
        <v>100</v>
      </c>
      <c r="AB161" t="str">
        <f>VLOOKUP($A161,'Plan de acci�n consolidado 2025'!$C$3:$BB$482,AB$1,0)</f>
        <v>Se validad el cumplimiento al 100% de la actividad. los adjuntos corresponden a entregables programado (Documento de las campañas planificadas)</v>
      </c>
      <c r="AC161" s="161">
        <f>VLOOKUP($A161,'Plan de acci�n consolidado 2025'!$C$3:$BB$482,AC$1,0)</f>
        <v>45896</v>
      </c>
      <c r="AD161">
        <f>VLOOKUP($A161,'Plan de acci�n consolidado 2025'!$C$3:$BB$482,AD$1,0)</f>
        <v>100</v>
      </c>
      <c r="AE161">
        <f>VLOOKUP($A161,'Plan de acci�n consolidado 2025'!$C$3:$BB$482,AE$1,0)</f>
        <v>2.8</v>
      </c>
    </row>
    <row r="162" spans="1:31" x14ac:dyDescent="0.25">
      <c r="A162" s="30" t="s">
        <v>1201</v>
      </c>
      <c r="B162" t="str">
        <f>VLOOKUP($A162,'Plan de acci�n consolidado 2025'!$C$3:$X$482,B$1,0)</f>
        <v>6000-DESPACHO DEL SUPERINTENDENTE DELEGADO PARA EL CONTROL Y VERIFICACIÓN DE REGLAMENTOS TÉCNICOS Y METROLOGÍA LEGAL</v>
      </c>
      <c r="C162">
        <f>VLOOKUP($A162,'Plan de acci�n consolidado 2025'!$C$3:$X$482,C$1,0)</f>
        <v>2</v>
      </c>
      <c r="D162" t="str">
        <f>VLOOKUP($A162,'Plan de acci�n consolidado 2025'!$C$3:$X$482,D$1,0)</f>
        <v>Actividad propia</v>
      </c>
      <c r="E162" t="str">
        <f>VLOOKUP($A162,'Plan de acci�n consolidado 2025'!$C$3:$X$482,E$1,0)</f>
        <v>6000.3.2</v>
      </c>
      <c r="F162" t="str">
        <f>VLOOKUP($A162,'Plan de acci�n consolidado 2025'!$C$3:$X$482,F$1,0)</f>
        <v>N/A</v>
      </c>
      <c r="G162" t="str">
        <f>VLOOKUP($A162,'Plan de acci�n consolidado 2025'!$C$3:$X$482,G$1,0)</f>
        <v>N/A</v>
      </c>
      <c r="H162" t="str">
        <f>VLOOKUP($A162,'Plan de acci�n consolidado 2025'!$C$3:$X$482,H$1,0)</f>
        <v>N/A</v>
      </c>
      <c r="I162" t="str">
        <f>VLOOKUP($A162,'Plan de acci�n consolidado 2025'!$C$3:$X$482,I$1,0)</f>
        <v>N/A</v>
      </c>
      <c r="J162" t="str">
        <f>VLOOKUP($A162,'Plan de acci�n consolidado 2025'!$C$3:$X$482,J$1,0)</f>
        <v>N/A</v>
      </c>
      <c r="K162" t="str">
        <f>VLOOKUP($A162,'Plan de acci�n consolidado 2025'!$C$3:$X$482,K$1,0)</f>
        <v>N/A</v>
      </c>
      <c r="L162" t="str">
        <f>VLOOKUP($A162,'Plan de acci�n consolidado 2025'!$C$3:$X$482,L$1,0)</f>
        <v>N/A</v>
      </c>
      <c r="M162" t="str">
        <f>VLOOKUP($A162,'Plan de acci�n consolidado 2025'!$C$3:$X$482,M$1,0)</f>
        <v>N/A</v>
      </c>
      <c r="N162" t="str">
        <f>VLOOKUP($A162,'Plan de acci�n consolidado 2025'!$C$3:$X$482,N$1,0)</f>
        <v>N/A</v>
      </c>
      <c r="O162" t="str">
        <f>VLOOKUP($A162,'Plan de acci�n consolidado 2025'!$C$3:$X$482,O$1,0)</f>
        <v>Establecer el cronograma de visitas y requerimientos de cada una de las campañas en los sectores definidos (Cronograma)</v>
      </c>
      <c r="P162">
        <f>VLOOKUP($A162,'Plan de acci�n consolidado 2025'!$C$3:$X$482,P$1,0)</f>
        <v>20</v>
      </c>
      <c r="Q162">
        <f>VLOOKUP($A162,'Plan de acci�n consolidado 2025'!$C$3:$X$482,Q$1,0)</f>
        <v>2</v>
      </c>
      <c r="R162" t="str">
        <f>VLOOKUP($A162,'Plan de acci�n consolidado 2025'!$C$3:$X$482,R$1,0)</f>
        <v>Númerica</v>
      </c>
      <c r="S162" t="str">
        <f>VLOOKUP($A162,'Plan de acci�n consolidado 2025'!$C$3:$X$482,S$1,0)</f>
        <v># de Cronogramas elaborados / 2 Cronogramas programados</v>
      </c>
      <c r="T162" s="161">
        <f>VLOOKUP($A162,'Plan de acci�n consolidado 2025'!$C$3:$X$482,T$1,0)</f>
        <v>45670</v>
      </c>
      <c r="U162" s="161">
        <f>VLOOKUP($A162,'Plan de acci�n consolidado 2025'!$C$3:$X$482,U$1,0)</f>
        <v>46022</v>
      </c>
      <c r="V162" t="str">
        <f>VLOOKUP($A162,'Plan de acci�n consolidado 2025'!$C$3:$X$482,V$1,0)</f>
        <v>6000-DESPACHO DEL SUPERINTENDENTE DELEGADO PARA EL CONTROL Y VERIFICACIÓN DE REGLAMENTOS TÉCNICOS Y METROLOGÍA LEGAL</v>
      </c>
      <c r="W162">
        <f>VLOOKUP($A162,'Plan de acci�n consolidado 2025'!$C$3:$BB$482,W$1,0)</f>
        <v>2.8</v>
      </c>
      <c r="X162">
        <f>VLOOKUP($A162,'Plan de acci�n consolidado 2025'!$C$3:$BB$482,X$1,0)</f>
        <v>0</v>
      </c>
      <c r="Y162">
        <f>VLOOKUP($A162,'Plan de acci�n consolidado 2025'!$C$3:$BB$482,Y$1,0)</f>
        <v>0</v>
      </c>
      <c r="Z162" s="161">
        <f>VLOOKUP($A162,'Plan de acci�n consolidado 2025'!$C$3:$BB$482,Z$1,0)</f>
        <v>0</v>
      </c>
      <c r="AA162">
        <f>VLOOKUP($A162,'Plan de acci�n consolidado 2025'!$C$3:$BB$482,AA$1,0)</f>
        <v>0</v>
      </c>
      <c r="AB162">
        <f>VLOOKUP($A162,'Plan de acci�n consolidado 2025'!$C$3:$BB$482,AB$1,0)</f>
        <v>0</v>
      </c>
      <c r="AC162" s="161">
        <f>VLOOKUP($A162,'Plan de acci�n consolidado 2025'!$C$3:$BB$482,AC$1,0)</f>
        <v>0</v>
      </c>
      <c r="AD162">
        <f>VLOOKUP($A162,'Plan de acci�n consolidado 2025'!$C$3:$BB$482,AD$1,0)</f>
        <v>0</v>
      </c>
      <c r="AE162">
        <f>VLOOKUP($A162,'Plan de acci�n consolidado 2025'!$C$3:$BB$482,AE$1,0)</f>
        <v>0</v>
      </c>
    </row>
    <row r="163" spans="1:31" x14ac:dyDescent="0.25">
      <c r="A163" s="30" t="s">
        <v>1202</v>
      </c>
      <c r="B163" t="str">
        <f>VLOOKUP($A163,'Plan de acci�n consolidado 2025'!$C$3:$X$482,B$1,0)</f>
        <v>6000-DESPACHO DEL SUPERINTENDENTE DELEGADO PARA EL CONTROL Y VERIFICACIÓN DE REGLAMENTOS TÉCNICOS Y METROLOGÍA LEGAL</v>
      </c>
      <c r="C163">
        <f>VLOOKUP($A163,'Plan de acci�n consolidado 2025'!$C$3:$X$482,C$1,0)</f>
        <v>2</v>
      </c>
      <c r="D163" t="str">
        <f>VLOOKUP($A163,'Plan de acci�n consolidado 2025'!$C$3:$X$482,D$1,0)</f>
        <v>Actividad propia</v>
      </c>
      <c r="E163" t="str">
        <f>VLOOKUP($A163,'Plan de acci�n consolidado 2025'!$C$3:$X$482,E$1,0)</f>
        <v>6000.3.3</v>
      </c>
      <c r="F163" t="str">
        <f>VLOOKUP($A163,'Plan de acci�n consolidado 2025'!$C$3:$X$482,F$1,0)</f>
        <v>N/A</v>
      </c>
      <c r="G163" t="str">
        <f>VLOOKUP($A163,'Plan de acci�n consolidado 2025'!$C$3:$X$482,G$1,0)</f>
        <v>N/A</v>
      </c>
      <c r="H163" t="str">
        <f>VLOOKUP($A163,'Plan de acci�n consolidado 2025'!$C$3:$X$482,H$1,0)</f>
        <v>N/A</v>
      </c>
      <c r="I163" t="str">
        <f>VLOOKUP($A163,'Plan de acci�n consolidado 2025'!$C$3:$X$482,I$1,0)</f>
        <v>N/A</v>
      </c>
      <c r="J163" t="str">
        <f>VLOOKUP($A163,'Plan de acci�n consolidado 2025'!$C$3:$X$482,J$1,0)</f>
        <v>N/A</v>
      </c>
      <c r="K163" t="str">
        <f>VLOOKUP($A163,'Plan de acci�n consolidado 2025'!$C$3:$X$482,K$1,0)</f>
        <v>N/A</v>
      </c>
      <c r="L163" t="str">
        <f>VLOOKUP($A163,'Plan de acci�n consolidado 2025'!$C$3:$X$482,L$1,0)</f>
        <v>N/A</v>
      </c>
      <c r="M163" t="str">
        <f>VLOOKUP($A163,'Plan de acci�n consolidado 2025'!$C$3:$X$482,M$1,0)</f>
        <v>N/A</v>
      </c>
      <c r="N163" t="str">
        <f>VLOOKUP($A163,'Plan de acci�n consolidado 2025'!$C$3:$X$482,N$1,0)</f>
        <v>N/A</v>
      </c>
      <c r="O163" t="str">
        <f>VLOOKUP($A163,'Plan de acci�n consolidado 2025'!$C$3:$X$482,O$1,0)</f>
        <v>Ejecutar el cronograma de visitas y requerimientos (Seguimiento al cronograma)</v>
      </c>
      <c r="P163">
        <f>VLOOKUP($A163,'Plan de acci�n consolidado 2025'!$C$3:$X$482,P$1,0)</f>
        <v>30</v>
      </c>
      <c r="Q163">
        <f>VLOOKUP($A163,'Plan de acci�n consolidado 2025'!$C$3:$X$482,Q$1,0)</f>
        <v>100</v>
      </c>
      <c r="R163" t="str">
        <f>VLOOKUP($A163,'Plan de acci�n consolidado 2025'!$C$3:$X$482,R$1,0)</f>
        <v>Porcentual</v>
      </c>
      <c r="S163" t="str">
        <f>VLOOKUP($A163,'Plan de acci�n consolidado 2025'!$C$3:$X$482,S$1,0)</f>
        <v>% de Actividades ejecutadas / 100% de Actividades programadas</v>
      </c>
      <c r="T163" s="161">
        <f>VLOOKUP($A163,'Plan de acci�n consolidado 2025'!$C$3:$X$482,T$1,0)</f>
        <v>45670</v>
      </c>
      <c r="U163" s="161">
        <f>VLOOKUP($A163,'Plan de acci�n consolidado 2025'!$C$3:$X$482,U$1,0)</f>
        <v>46022</v>
      </c>
      <c r="V163" t="str">
        <f>VLOOKUP($A163,'Plan de acci�n consolidado 2025'!$C$3:$X$482,V$1,0)</f>
        <v>6000-DESPACHO DEL SUPERINTENDENTE DELEGADO PARA EL CONTROL Y VERIFICACIÓN DE REGLAMENTOS TÉCNICOS Y METROLOGÍA LEGAL</v>
      </c>
      <c r="W163">
        <f>VLOOKUP($A163,'Plan de acci�n consolidado 2025'!$C$3:$BB$482,W$1,0)</f>
        <v>4.2</v>
      </c>
      <c r="X163">
        <f>VLOOKUP($A163,'Plan de acci�n consolidado 2025'!$C$3:$BB$482,X$1,0)</f>
        <v>0</v>
      </c>
      <c r="Y163">
        <f>VLOOKUP($A163,'Plan de acci�n consolidado 2025'!$C$3:$BB$482,Y$1,0)</f>
        <v>0</v>
      </c>
      <c r="Z163" s="161">
        <f>VLOOKUP($A163,'Plan de acci�n consolidado 2025'!$C$3:$BB$482,Z$1,0)</f>
        <v>0</v>
      </c>
      <c r="AA163">
        <f>VLOOKUP($A163,'Plan de acci�n consolidado 2025'!$C$3:$BB$482,AA$1,0)</f>
        <v>0</v>
      </c>
      <c r="AB163">
        <f>VLOOKUP($A163,'Plan de acci�n consolidado 2025'!$C$3:$BB$482,AB$1,0)</f>
        <v>0</v>
      </c>
      <c r="AC163" s="161">
        <f>VLOOKUP($A163,'Plan de acci�n consolidado 2025'!$C$3:$BB$482,AC$1,0)</f>
        <v>0</v>
      </c>
      <c r="AD163">
        <f>VLOOKUP($A163,'Plan de acci�n consolidado 2025'!$C$3:$BB$482,AD$1,0)</f>
        <v>0</v>
      </c>
      <c r="AE163">
        <f>VLOOKUP($A163,'Plan de acci�n consolidado 2025'!$C$3:$BB$482,AE$1,0)</f>
        <v>0</v>
      </c>
    </row>
    <row r="164" spans="1:31" x14ac:dyDescent="0.25">
      <c r="A164" s="30" t="s">
        <v>1203</v>
      </c>
      <c r="B164" t="str">
        <f>VLOOKUP($A164,'Plan de acci�n consolidado 2025'!$C$3:$X$482,B$1,0)</f>
        <v>6000-DESPACHO DEL SUPERINTENDENTE DELEGADO PARA EL CONTROL Y VERIFICACIÓN DE REGLAMENTOS TÉCNICOS Y METROLOGÍA LEGAL</v>
      </c>
      <c r="C164">
        <f>VLOOKUP($A164,'Plan de acci�n consolidado 2025'!$C$3:$X$482,C$1,0)</f>
        <v>2</v>
      </c>
      <c r="D164" t="str">
        <f>VLOOKUP($A164,'Plan de acci�n consolidado 2025'!$C$3:$X$482,D$1,0)</f>
        <v>Actividad propia</v>
      </c>
      <c r="E164" t="str">
        <f>VLOOKUP($A164,'Plan de acci�n consolidado 2025'!$C$3:$X$482,E$1,0)</f>
        <v>6000.3.4</v>
      </c>
      <c r="F164" t="str">
        <f>VLOOKUP($A164,'Plan de acci�n consolidado 2025'!$C$3:$X$482,F$1,0)</f>
        <v>N/A</v>
      </c>
      <c r="G164" t="str">
        <f>VLOOKUP($A164,'Plan de acci�n consolidado 2025'!$C$3:$X$482,G$1,0)</f>
        <v>N/A</v>
      </c>
      <c r="H164" t="str">
        <f>VLOOKUP($A164,'Plan de acci�n consolidado 2025'!$C$3:$X$482,H$1,0)</f>
        <v>N/A</v>
      </c>
      <c r="I164" t="str">
        <f>VLOOKUP($A164,'Plan de acci�n consolidado 2025'!$C$3:$X$482,I$1,0)</f>
        <v>N/A</v>
      </c>
      <c r="J164" t="str">
        <f>VLOOKUP($A164,'Plan de acci�n consolidado 2025'!$C$3:$X$482,J$1,0)</f>
        <v>N/A</v>
      </c>
      <c r="K164" t="str">
        <f>VLOOKUP($A164,'Plan de acci�n consolidado 2025'!$C$3:$X$482,K$1,0)</f>
        <v>N/A</v>
      </c>
      <c r="L164" t="str">
        <f>VLOOKUP($A164,'Plan de acci�n consolidado 2025'!$C$3:$X$482,L$1,0)</f>
        <v>N/A</v>
      </c>
      <c r="M164" t="str">
        <f>VLOOKUP($A164,'Plan de acci�n consolidado 2025'!$C$3:$X$482,M$1,0)</f>
        <v>N/A</v>
      </c>
      <c r="N164" t="str">
        <f>VLOOKUP($A164,'Plan de acci�n consolidado 2025'!$C$3:$X$482,N$1,0)</f>
        <v>N/A</v>
      </c>
      <c r="O164" t="str">
        <f>VLOOKUP($A164,'Plan de acci�n consolidado 2025'!$C$3:$X$482,O$1,0)</f>
        <v>Análisis del desarrollo de la campaña (Informe con análisis del desarrollo de la campaña)</v>
      </c>
      <c r="P164">
        <f>VLOOKUP($A164,'Plan de acci�n consolidado 2025'!$C$3:$X$482,P$1,0)</f>
        <v>30</v>
      </c>
      <c r="Q164">
        <f>VLOOKUP($A164,'Plan de acci�n consolidado 2025'!$C$3:$X$482,Q$1,0)</f>
        <v>2</v>
      </c>
      <c r="R164" t="str">
        <f>VLOOKUP($A164,'Plan de acci�n consolidado 2025'!$C$3:$X$482,R$1,0)</f>
        <v>Númerica</v>
      </c>
      <c r="S164" t="str">
        <f>VLOOKUP($A164,'Plan de acci�n consolidado 2025'!$C$3:$X$482,S$1,0)</f>
        <v># de Informes con análisis del desarrollo de la campaña realizados / 2 Informes con análisis del desarrollo de la campaña a realizar</v>
      </c>
      <c r="T164" s="161">
        <f>VLOOKUP($A164,'Plan de acci�n consolidado 2025'!$C$3:$X$482,T$1,0)</f>
        <v>45670</v>
      </c>
      <c r="U164" s="161">
        <f>VLOOKUP($A164,'Plan de acci�n consolidado 2025'!$C$3:$X$482,U$1,0)</f>
        <v>46022</v>
      </c>
      <c r="V164" t="str">
        <f>VLOOKUP($A164,'Plan de acci�n consolidado 2025'!$C$3:$X$482,V$1,0)</f>
        <v>6000-DESPACHO DEL SUPERINTENDENTE DELEGADO PARA EL CONTROL Y VERIFICACIÓN DE REGLAMENTOS TÉCNICOS Y METROLOGÍA LEGAL</v>
      </c>
      <c r="W164">
        <f>VLOOKUP($A164,'Plan de acci�n consolidado 2025'!$C$3:$BB$482,W$1,0)</f>
        <v>4.2</v>
      </c>
      <c r="X164">
        <f>VLOOKUP($A164,'Plan de acci�n consolidado 2025'!$C$3:$BB$482,X$1,0)</f>
        <v>0</v>
      </c>
      <c r="Y164">
        <f>VLOOKUP($A164,'Plan de acci�n consolidado 2025'!$C$3:$BB$482,Y$1,0)</f>
        <v>0</v>
      </c>
      <c r="Z164" s="161">
        <f>VLOOKUP($A164,'Plan de acci�n consolidado 2025'!$C$3:$BB$482,Z$1,0)</f>
        <v>0</v>
      </c>
      <c r="AA164">
        <f>VLOOKUP($A164,'Plan de acci�n consolidado 2025'!$C$3:$BB$482,AA$1,0)</f>
        <v>0</v>
      </c>
      <c r="AB164">
        <f>VLOOKUP($A164,'Plan de acci�n consolidado 2025'!$C$3:$BB$482,AB$1,0)</f>
        <v>0</v>
      </c>
      <c r="AC164" s="161">
        <f>VLOOKUP($A164,'Plan de acci�n consolidado 2025'!$C$3:$BB$482,AC$1,0)</f>
        <v>0</v>
      </c>
      <c r="AD164">
        <f>VLOOKUP($A164,'Plan de acci�n consolidado 2025'!$C$3:$BB$482,AD$1,0)</f>
        <v>0</v>
      </c>
      <c r="AE164">
        <f>VLOOKUP($A164,'Plan de acci�n consolidado 2025'!$C$3:$BB$482,AE$1,0)</f>
        <v>0</v>
      </c>
    </row>
    <row r="165" spans="1:31" x14ac:dyDescent="0.25">
      <c r="A165" s="30" t="s">
        <v>1204</v>
      </c>
      <c r="B165" t="str">
        <f>VLOOKUP($A165,'Plan de acci�n consolidado 2025'!$C$3:$X$482,B$1,0)</f>
        <v>6000-DESPACHO DEL SUPERINTENDENTE DELEGADO PARA EL CONTROL Y VERIFICACIÓN DE REGLAMENTOS TÉCNICOS Y METROLOGÍA LEGAL</v>
      </c>
      <c r="C165">
        <f>VLOOKUP($A165,'Plan de acci�n consolidado 2025'!$C$3:$X$482,C$1,0)</f>
        <v>2</v>
      </c>
      <c r="D165" t="str">
        <f>VLOOKUP($A165,'Plan de acci�n consolidado 2025'!$C$3:$X$482,D$1,0)</f>
        <v>Producto</v>
      </c>
      <c r="E165" t="str">
        <f>VLOOKUP($A165,'Plan de acci�n consolidado 2025'!$C$3:$X$482,E$1,0)</f>
        <v>6000.4</v>
      </c>
      <c r="F165" t="str">
        <f>VLOOKUP($A165,'Plan de acci�n consolidado 2025'!$C$3:$X$482,F$1,0)</f>
        <v>Operativo</v>
      </c>
      <c r="G165" t="str">
        <f>VLOOKUP($A165,'Plan de acci�n consolidado 2025'!$C$3:$X$482,G$1,0)</f>
        <v xml:space="preserve">Promover el enfoque preventivo, diferencial y territorial en el que hacer misional de la entidad 
</v>
      </c>
      <c r="H165" t="str">
        <f>VLOOKUP($A165,'Plan de acci�n consolidado 2025'!$C$3:$X$482,H$1,0)</f>
        <v xml:space="preserve">Cumplimiento de productos del PAI asociados a Promover el enfoque preventivo, diferencial y territorial en el que hacer misional de la entidad 
</v>
      </c>
      <c r="I165" t="str">
        <f>VLOOKUP($A165,'Plan de acci�n consolidado 2025'!$C$3:$X$482,I$1,0)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65" t="str">
        <f>VLOOKUP($A165,'Plan de acci�n consolidado 2025'!$C$3:$X$482,J$1,0)</f>
        <v>N/A</v>
      </c>
      <c r="K165" t="str">
        <f>VLOOKUP($A165,'Plan de acci�n consolidado 2025'!$C$3:$X$482,K$1,0)</f>
        <v>No</v>
      </c>
      <c r="L165" t="str">
        <f>VLOOKUP($A165,'Plan de acci�n consolidado 2025'!$C$3:$X$482,L$1,0)</f>
        <v>C-3503-0200-0016-40401c</v>
      </c>
      <c r="M165" t="str">
        <f>VLOOKUP($A165,'Plan de acci�n consolidado 2025'!$C$3:$X$482,M$1,0)</f>
        <v>Política Gestión Documental _DIMENSIÓN Información y Comunicación</v>
      </c>
      <c r="N165" t="str">
        <f>VLOOKUP($A165,'Plan de acci�n consolidado 2025'!$C$3:$X$482,N$1,0)</f>
        <v>C_COMP 1. Reducir comportamiento rentista de agentes, sujetos de inspección, vigilancia y control por Superin. PND_TRANSF_ Productiva, internacionalización y acción clímatica _ c. políticas de competencia, consumidor e infraestructura de calidad modernas</v>
      </c>
      <c r="O165" t="str">
        <f>VLOOKUP($A165,'Plan de acci�n consolidado 2025'!$C$3:$X$482,O$1,0)</f>
        <v>Proyecto de Reglamento Técnico Metrológico de Medidores de Agua de uso residencial, elaborado y enviado (Documento proyecto y correo de envío o memorando)</v>
      </c>
      <c r="P165">
        <f>VLOOKUP($A165,'Plan de acci�n consolidado 2025'!$C$3:$X$482,P$1,0)</f>
        <v>14</v>
      </c>
      <c r="Q165">
        <f>VLOOKUP($A165,'Plan de acci�n consolidado 2025'!$C$3:$X$482,Q$1,0)</f>
        <v>1</v>
      </c>
      <c r="R165" t="str">
        <f>VLOOKUP($A165,'Plan de acci�n consolidado 2025'!$C$3:$X$482,R$1,0)</f>
        <v>Númerica</v>
      </c>
      <c r="S165" t="str">
        <f>VLOOKUP($A165,'Plan de acci�n consolidado 2025'!$C$3:$X$482,S$1,0)</f>
        <v># de Correo electrónico de remisión y proyecto de acto administrativo ajustado / Único entregable / 1 Correo electrónico de remisión y proyecto de acto administrativo ajustado / Único entregable</v>
      </c>
      <c r="T165" s="161">
        <f>VLOOKUP($A165,'Plan de acci�n consolidado 2025'!$C$3:$X$482,T$1,0)</f>
        <v>45691</v>
      </c>
      <c r="U165" s="161">
        <f>VLOOKUP($A165,'Plan de acci�n consolidado 2025'!$C$3:$X$482,U$1,0)</f>
        <v>45947</v>
      </c>
      <c r="V165" t="str">
        <f>VLOOKUP($A165,'Plan de acci�n consolidado 2025'!$C$3:$X$482,V$1,0)</f>
        <v>6000-DESPACHO DEL SUPERINTENDENTE DELEGADO PARA EL CONTROL Y VERIFICACIÓN DE REGLAMENTOS TÉCNICOS Y METROLOGÍA LEGAL</v>
      </c>
      <c r="W165">
        <f>VLOOKUP($A165,'Plan de acci�n consolidado 2025'!$C$3:$BB$482,W$1,0)</f>
        <v>14</v>
      </c>
      <c r="X165">
        <f>VLOOKUP($A165,'Plan de acci�n consolidado 2025'!$C$3:$BB$482,X$1,0)</f>
        <v>100</v>
      </c>
      <c r="Y165" t="str">
        <f>VLOOKUP($A165,'Plan de acci�n consolidado 2025'!$C$3:$BB$482,Y$1,0)</f>
        <v>Se ajusta el proyecto de acto administrativo correspondiente al Proyecto de Reglamento Técnico Metrológico de Medidores de Agua de uso residencial, incorporando las observaciones y comentarios recibidos durante el proceso de revisión y se remitió la versión final al Grupo de Regulación para su expedición.</v>
      </c>
      <c r="Z165" s="161">
        <f>VLOOKUP($A165,'Plan de acci�n consolidado 2025'!$C$3:$BB$482,Z$1,0)</f>
        <v>45902</v>
      </c>
      <c r="AA165">
        <f>VLOOKUP($A165,'Plan de acci�n consolidado 2025'!$C$3:$BB$482,AA$1,0)</f>
        <v>100</v>
      </c>
      <c r="AB165" t="str">
        <f>VLOOKUP($A165,'Plan de acci�n consolidado 2025'!$C$3:$BB$482,AB$1,0)</f>
        <v>Se verifica el cumplimiento del entregable y el indicador propuesto.</v>
      </c>
      <c r="AC165" s="161">
        <f>VLOOKUP($A165,'Plan de acci�n consolidado 2025'!$C$3:$BB$482,AC$1,0)</f>
        <v>45947</v>
      </c>
      <c r="AD165">
        <f>VLOOKUP($A165,'Plan de acci�n consolidado 2025'!$C$3:$BB$482,AD$1,0)</f>
        <v>100</v>
      </c>
      <c r="AE165">
        <f>VLOOKUP($A165,'Plan de acci�n consolidado 2025'!$C$3:$BB$482,AE$1,0)</f>
        <v>14</v>
      </c>
    </row>
    <row r="166" spans="1:31" x14ac:dyDescent="0.25">
      <c r="A166" s="30" t="s">
        <v>1205</v>
      </c>
      <c r="B166" t="str">
        <f>VLOOKUP($A166,'Plan de acci�n consolidado 2025'!$C$3:$X$482,B$1,0)</f>
        <v>6000-DESPACHO DEL SUPERINTENDENTE DELEGADO PARA EL CONTROL Y VERIFICACIÓN DE REGLAMENTOS TÉCNICOS Y METROLOGÍA LEGAL</v>
      </c>
      <c r="C166">
        <f>VLOOKUP($A166,'Plan de acci�n consolidado 2025'!$C$3:$X$482,C$1,0)</f>
        <v>2</v>
      </c>
      <c r="D166" t="str">
        <f>VLOOKUP($A166,'Plan de acci�n consolidado 2025'!$C$3:$X$482,D$1,0)</f>
        <v>Actividad propia</v>
      </c>
      <c r="E166" t="str">
        <f>VLOOKUP($A166,'Plan de acci�n consolidado 2025'!$C$3:$X$482,E$1,0)</f>
        <v>6000.4.1</v>
      </c>
      <c r="F166" t="str">
        <f>VLOOKUP($A166,'Plan de acci�n consolidado 2025'!$C$3:$X$482,F$1,0)</f>
        <v>N/A</v>
      </c>
      <c r="G166" t="str">
        <f>VLOOKUP($A166,'Plan de acci�n consolidado 2025'!$C$3:$X$482,G$1,0)</f>
        <v>N/A</v>
      </c>
      <c r="H166" t="str">
        <f>VLOOKUP($A166,'Plan de acci�n consolidado 2025'!$C$3:$X$482,H$1,0)</f>
        <v>N/A</v>
      </c>
      <c r="I166" t="str">
        <f>VLOOKUP($A166,'Plan de acci�n consolidado 2025'!$C$3:$X$482,I$1,0)</f>
        <v>N/A</v>
      </c>
      <c r="J166" t="str">
        <f>VLOOKUP($A166,'Plan de acci�n consolidado 2025'!$C$3:$X$482,J$1,0)</f>
        <v>N/A</v>
      </c>
      <c r="K166" t="str">
        <f>VLOOKUP($A166,'Plan de acci�n consolidado 2025'!$C$3:$X$482,K$1,0)</f>
        <v>N/A</v>
      </c>
      <c r="L166" t="str">
        <f>VLOOKUP($A166,'Plan de acci�n consolidado 2025'!$C$3:$X$482,L$1,0)</f>
        <v>N/A</v>
      </c>
      <c r="M166" t="str">
        <f>VLOOKUP($A166,'Plan de acci�n consolidado 2025'!$C$3:$X$482,M$1,0)</f>
        <v>N/A</v>
      </c>
      <c r="N166" t="str">
        <f>VLOOKUP($A166,'Plan de acci�n consolidado 2025'!$C$3:$X$482,N$1,0)</f>
        <v>N/A</v>
      </c>
      <c r="O166" t="str">
        <f>VLOOKUP($A166,'Plan de acci�n consolidado 2025'!$C$3:$X$482,O$1,0)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P166">
        <f>VLOOKUP($A166,'Plan de acci�n consolidado 2025'!$C$3:$X$482,P$1,0)</f>
        <v>20</v>
      </c>
      <c r="Q166">
        <f>VLOOKUP($A166,'Plan de acci�n consolidado 2025'!$C$3:$X$482,Q$1,0)</f>
        <v>1</v>
      </c>
      <c r="R166" t="str">
        <f>VLOOKUP($A166,'Plan de acci�n consolidado 2025'!$C$3:$X$482,R$1,0)</f>
        <v>Númerica</v>
      </c>
      <c r="S166" t="str">
        <f>VLOOKUP($A166,'Plan de acci�n consolidado 2025'!$C$3:$X$482,S$1,0)</f>
        <v># de Memorando de remisión -correo electrónico de remisión y proyecto de acto administrativo ajustado / Formato Matriz comentarios  Único entregable / 1 Memorando de remisión -correo electrónico de remisión y proyecto de acto administrativo ajustado / Formato Matriz comentarios  Único entregable</v>
      </c>
      <c r="T166" s="161">
        <f>VLOOKUP($A166,'Plan de acci�n consolidado 2025'!$C$3:$X$482,T$1,0)</f>
        <v>45691</v>
      </c>
      <c r="U166" s="161">
        <f>VLOOKUP($A166,'Plan de acci�n consolidado 2025'!$C$3:$X$482,U$1,0)</f>
        <v>45730</v>
      </c>
      <c r="V166" t="str">
        <f>VLOOKUP($A166,'Plan de acci�n consolidado 2025'!$C$3:$X$482,V$1,0)</f>
        <v>6000-DESPACHO DEL SUPERINTENDENTE DELEGADO PARA EL CONTROL Y VERIFICACIÓN DE REGLAMENTOS TÉCNICOS Y METROLOGÍA LEGAL</v>
      </c>
      <c r="W166">
        <f>VLOOKUP($A166,'Plan de acci�n consolidado 2025'!$C$3:$BB$482,W$1,0)</f>
        <v>2.8</v>
      </c>
      <c r="X166">
        <f>VLOOKUP($A166,'Plan de acci�n consolidado 2025'!$C$3:$BB$482,X$1,0)</f>
        <v>100</v>
      </c>
      <c r="Y166" t="str">
        <f>VLOOKUP($A166,'Plan de acci�n consolidado 2025'!$C$3:$BB$482,Y$1,0)</f>
        <v>Se presenta como evidencia el correo electrónico de remisión, junto con la matriz de comentarios para el Reglamento Técnico de Medidores de Agua.</v>
      </c>
      <c r="Z166" s="161">
        <f>VLOOKUP($A166,'Plan de acci�n consolidado 2025'!$C$3:$BB$482,Z$1,0)</f>
        <v>45694</v>
      </c>
      <c r="AA166">
        <f>VLOOKUP($A166,'Plan de acci�n consolidado 2025'!$C$3:$BB$482,AA$1,0)</f>
        <v>100</v>
      </c>
      <c r="AB166" t="str">
        <f>VLOOKUP($A166,'Plan de acci�n consolidado 2025'!$C$3:$BB$482,AB$1,0)</f>
        <v>Se revisan los entregables y en la matriz de comentarios y se evidencia la justificación a la no necesidad de modificar el proyecto de acto administrativo, razón por lo cual no se solicita esta ultima evidencia y se verifica el cumplimiento con los demás anexos (correo - matriz de comentarios)</v>
      </c>
      <c r="AC166" s="161">
        <f>VLOOKUP($A166,'Plan de acci�n consolidado 2025'!$C$3:$BB$482,AC$1,0)</f>
        <v>45694</v>
      </c>
      <c r="AD166">
        <f>VLOOKUP($A166,'Plan de acci�n consolidado 2025'!$C$3:$BB$482,AD$1,0)</f>
        <v>100</v>
      </c>
      <c r="AE166">
        <f>VLOOKUP($A166,'Plan de acci�n consolidado 2025'!$C$3:$BB$482,AE$1,0)</f>
        <v>2.8</v>
      </c>
    </row>
    <row r="167" spans="1:31" x14ac:dyDescent="0.25">
      <c r="A167" s="30" t="s">
        <v>1207</v>
      </c>
      <c r="B167" t="str">
        <f>VLOOKUP($A167,'Plan de acci�n consolidado 2025'!$C$3:$X$482,B$1,0)</f>
        <v>6000-DESPACHO DEL SUPERINTENDENTE DELEGADO PARA EL CONTROL Y VERIFICACIÓN DE REGLAMENTOS TÉCNICOS Y METROLOGÍA LEGAL</v>
      </c>
      <c r="C167">
        <f>VLOOKUP($A167,'Plan de acci�n consolidado 2025'!$C$3:$X$482,C$1,0)</f>
        <v>2</v>
      </c>
      <c r="D167" t="str">
        <f>VLOOKUP($A167,'Plan de acci�n consolidado 2025'!$C$3:$X$482,D$1,0)</f>
        <v>Actividad propia</v>
      </c>
      <c r="E167" t="str">
        <f>VLOOKUP($A167,'Plan de acci�n consolidado 2025'!$C$3:$X$482,E$1,0)</f>
        <v>6000.4.2</v>
      </c>
      <c r="F167" t="str">
        <f>VLOOKUP($A167,'Plan de acci�n consolidado 2025'!$C$3:$X$482,F$1,0)</f>
        <v>N/A</v>
      </c>
      <c r="G167" t="str">
        <f>VLOOKUP($A167,'Plan de acci�n consolidado 2025'!$C$3:$X$482,G$1,0)</f>
        <v>N/A</v>
      </c>
      <c r="H167" t="str">
        <f>VLOOKUP($A167,'Plan de acci�n consolidado 2025'!$C$3:$X$482,H$1,0)</f>
        <v>N/A</v>
      </c>
      <c r="I167" t="str">
        <f>VLOOKUP($A167,'Plan de acci�n consolidado 2025'!$C$3:$X$482,I$1,0)</f>
        <v>N/A</v>
      </c>
      <c r="J167" t="str">
        <f>VLOOKUP($A167,'Plan de acci�n consolidado 2025'!$C$3:$X$482,J$1,0)</f>
        <v>N/A</v>
      </c>
      <c r="K167" t="str">
        <f>VLOOKUP($A167,'Plan de acci�n consolidado 2025'!$C$3:$X$482,K$1,0)</f>
        <v>N/A</v>
      </c>
      <c r="L167" t="str">
        <f>VLOOKUP($A167,'Plan de acci�n consolidado 2025'!$C$3:$X$482,L$1,0)</f>
        <v>N/A</v>
      </c>
      <c r="M167" t="str">
        <f>VLOOKUP($A167,'Plan de acci�n consolidado 2025'!$C$3:$X$482,M$1,0)</f>
        <v>N/A</v>
      </c>
      <c r="N167" t="str">
        <f>VLOOKUP($A167,'Plan de acci�n consolidado 2025'!$C$3:$X$482,N$1,0)</f>
        <v>N/A</v>
      </c>
      <c r="O167" t="str">
        <f>VLOOKUP($A167,'Plan de acci�n consolidado 2025'!$C$3:$X$482,O$1,0)</f>
        <v>Remitir el proyecto de acto administrativo a la Dirección de Regulación del Ministerio de Comercio, Industria y Turismo para obtener concepto previo. (correo electrónico de remisión (o memo de traslado) y proyecto de acto administrativo  / Único entregable)</v>
      </c>
      <c r="P167">
        <f>VLOOKUP($A167,'Plan de acci�n consolidado 2025'!$C$3:$X$482,P$1,0)</f>
        <v>20</v>
      </c>
      <c r="Q167">
        <f>VLOOKUP($A167,'Plan de acci�n consolidado 2025'!$C$3:$X$482,Q$1,0)</f>
        <v>1</v>
      </c>
      <c r="R167" t="str">
        <f>VLOOKUP($A167,'Plan de acci�n consolidado 2025'!$C$3:$X$482,R$1,0)</f>
        <v>Númerica</v>
      </c>
      <c r="S167" t="str">
        <f>VLOOKUP($A167,'Plan de acci�n consolidado 2025'!$C$3:$X$482,S$1,0)</f>
        <v># de Correo electrónico de remisión (o memo de traslado) y proyecto de acto administrativo  / Único entregable / 1 Correo electrónico de remisión (o memo de traslado) y proyecto de acto administrativo  / Único entregable</v>
      </c>
      <c r="T167" s="161">
        <f>VLOOKUP($A167,'Plan de acci�n consolidado 2025'!$C$3:$X$482,T$1,0)</f>
        <v>45733</v>
      </c>
      <c r="U167" s="161">
        <f>VLOOKUP($A167,'Plan de acci�n consolidado 2025'!$C$3:$X$482,U$1,0)</f>
        <v>45751</v>
      </c>
      <c r="V167" t="str">
        <f>VLOOKUP($A167,'Plan de acci�n consolidado 2025'!$C$3:$X$482,V$1,0)</f>
        <v>6000-DESPACHO DEL SUPERINTENDENTE DELEGADO PARA EL CONTROL Y VERIFICACIÓN DE REGLAMENTOS TÉCNICOS Y METROLOGÍA LEGAL</v>
      </c>
      <c r="W167">
        <f>VLOOKUP($A167,'Plan de acci�n consolidado 2025'!$C$3:$BB$482,W$1,0)</f>
        <v>2.8</v>
      </c>
      <c r="X167">
        <f>VLOOKUP($A167,'Plan de acci�n consolidado 2025'!$C$3:$BB$482,X$1,0)</f>
        <v>100</v>
      </c>
      <c r="Y167" t="str">
        <f>VLOOKUP($A167,'Plan de acci�n consolidado 2025'!$C$3:$BB$482,Y$1,0)</f>
        <v>Se adjunta el proyecto del acto administrativo correspondiente al Reglamento Técnico Metrológico de Medidores de Agua para uso residencial, enviado a la Dirección de Regulación del Ministerio de Comercio, Industria y Turismo, junto con el memorando de traslado, identificado con el radicado 25-120448-0.</v>
      </c>
      <c r="Z167" s="161">
        <f>VLOOKUP($A167,'Plan de acci�n consolidado 2025'!$C$3:$BB$482,Z$1,0)</f>
        <v>45733</v>
      </c>
      <c r="AA167">
        <f>VLOOKUP($A167,'Plan de acci�n consolidado 2025'!$C$3:$BB$482,AA$1,0)</f>
        <v>100</v>
      </c>
      <c r="AB167" t="str">
        <f>VLOOKUP($A167,'Plan de acci�n consolidado 2025'!$C$3:$BB$482,AB$1,0)</f>
        <v xml:space="preserve">Se verifica el cumplimiento de la actividad con las evidencias aportadas </v>
      </c>
      <c r="AC167" s="161">
        <f>VLOOKUP($A167,'Plan de acci�n consolidado 2025'!$C$3:$BB$482,AC$1,0)</f>
        <v>45733</v>
      </c>
      <c r="AD167">
        <f>VLOOKUP($A167,'Plan de acci�n consolidado 2025'!$C$3:$BB$482,AD$1,0)</f>
        <v>100</v>
      </c>
      <c r="AE167">
        <f>VLOOKUP($A167,'Plan de acci�n consolidado 2025'!$C$3:$BB$482,AE$1,0)</f>
        <v>2.8</v>
      </c>
    </row>
    <row r="168" spans="1:31" x14ac:dyDescent="0.25">
      <c r="A168" s="30" t="s">
        <v>1209</v>
      </c>
      <c r="B168" t="str">
        <f>VLOOKUP($A168,'Plan de acci�n consolidado 2025'!$C$3:$X$482,B$1,0)</f>
        <v>6000-DESPACHO DEL SUPERINTENDENTE DELEGADO PARA EL CONTROL Y VERIFICACIÓN DE REGLAMENTOS TÉCNICOS Y METROLOGÍA LEGAL</v>
      </c>
      <c r="C168">
        <f>VLOOKUP($A168,'Plan de acci�n consolidado 2025'!$C$3:$X$482,C$1,0)</f>
        <v>2</v>
      </c>
      <c r="D168" t="str">
        <f>VLOOKUP($A168,'Plan de acci�n consolidado 2025'!$C$3:$X$482,D$1,0)</f>
        <v>Actividad propia</v>
      </c>
      <c r="E168" t="str">
        <f>VLOOKUP($A168,'Plan de acci�n consolidado 2025'!$C$3:$X$482,E$1,0)</f>
        <v>6000.4.3</v>
      </c>
      <c r="F168" t="str">
        <f>VLOOKUP($A168,'Plan de acci�n consolidado 2025'!$C$3:$X$482,F$1,0)</f>
        <v>N/A</v>
      </c>
      <c r="G168" t="str">
        <f>VLOOKUP($A168,'Plan de acci�n consolidado 2025'!$C$3:$X$482,G$1,0)</f>
        <v>N/A</v>
      </c>
      <c r="H168" t="str">
        <f>VLOOKUP($A168,'Plan de acci�n consolidado 2025'!$C$3:$X$482,H$1,0)</f>
        <v>N/A</v>
      </c>
      <c r="I168" t="str">
        <f>VLOOKUP($A168,'Plan de acci�n consolidado 2025'!$C$3:$X$482,I$1,0)</f>
        <v>N/A</v>
      </c>
      <c r="J168" t="str">
        <f>VLOOKUP($A168,'Plan de acci�n consolidado 2025'!$C$3:$X$482,J$1,0)</f>
        <v>N/A</v>
      </c>
      <c r="K168" t="str">
        <f>VLOOKUP($A168,'Plan de acci�n consolidado 2025'!$C$3:$X$482,K$1,0)</f>
        <v>N/A</v>
      </c>
      <c r="L168" t="str">
        <f>VLOOKUP($A168,'Plan de acci�n consolidado 2025'!$C$3:$X$482,L$1,0)</f>
        <v>N/A</v>
      </c>
      <c r="M168" t="str">
        <f>VLOOKUP($A168,'Plan de acci�n consolidado 2025'!$C$3:$X$482,M$1,0)</f>
        <v>N/A</v>
      </c>
      <c r="N168" t="str">
        <f>VLOOKUP($A168,'Plan de acci�n consolidado 2025'!$C$3:$X$482,N$1,0)</f>
        <v>N/A</v>
      </c>
      <c r="O168" t="str">
        <f>VLOOKUP($A168,'Plan de acci�n consolidado 2025'!$C$3:$X$482,O$1,0)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P168">
        <f>VLOOKUP($A168,'Plan de acci�n consolidado 2025'!$C$3:$X$482,P$1,0)</f>
        <v>20</v>
      </c>
      <c r="Q168">
        <f>VLOOKUP($A168,'Plan de acci�n consolidado 2025'!$C$3:$X$482,Q$1,0)</f>
        <v>1</v>
      </c>
      <c r="R168" t="str">
        <f>VLOOKUP($A168,'Plan de acci�n consolidado 2025'!$C$3:$X$482,R$1,0)</f>
        <v>Númerica</v>
      </c>
      <c r="S168" t="str">
        <f>VLOOKUP($A168,'Plan de acci�n consolidado 2025'!$C$3:$X$482,S$1,0)</f>
        <v># de Memorando de remisión o correo electrónico de remisión, proyecto de acto administrativo ajustado y Formato Matriz diligenciado / Único entregable / 1 Memorando de remisión o correo electrónico de remisión, proyecto de acto administrativo ajustado y Formato Matriz diligenciado / Único entregable</v>
      </c>
      <c r="T168" s="161">
        <f>VLOOKUP($A168,'Plan de acci�n consolidado 2025'!$C$3:$X$482,T$1,0)</f>
        <v>45754</v>
      </c>
      <c r="U168" s="161">
        <f>VLOOKUP($A168,'Plan de acci�n consolidado 2025'!$C$3:$X$482,U$1,0)</f>
        <v>45779</v>
      </c>
      <c r="V168" t="str">
        <f>VLOOKUP($A168,'Plan de acci�n consolidado 2025'!$C$3:$X$482,V$1,0)</f>
        <v>6000-DESPACHO DEL SUPERINTENDENTE DELEGADO PARA EL CONTROL Y VERIFICACIÓN DE REGLAMENTOS TÉCNICOS Y METROLOGÍA LEGAL</v>
      </c>
      <c r="W168">
        <f>VLOOKUP($A168,'Plan de acci�n consolidado 2025'!$C$3:$BB$482,W$1,0)</f>
        <v>2.8</v>
      </c>
      <c r="X168">
        <f>VLOOKUP($A168,'Plan de acci�n consolidado 2025'!$C$3:$BB$482,X$1,0)</f>
        <v>100</v>
      </c>
      <c r="Y168" t="str">
        <f>VLOOKUP($A168,'Plan de acci�n consolidado 2025'!$C$3:$BB$482,Y$1,0)</f>
        <v>Se adjunta como evidencia el correo enviado el 2 de mayo, relacionado con el proyecto de acto administrativo ajustado correspondiente al Proyecto de Reglamento Técnico Metrológico para Medidores de Agua de Uso Residencial. Al final del documento se incluye el formato matriz debidamente diligenciado, junto con sus respectivas respuestas.</v>
      </c>
      <c r="Z168" s="161">
        <f>VLOOKUP($A168,'Plan de acci�n consolidado 2025'!$C$3:$BB$482,Z$1,0)</f>
        <v>45779</v>
      </c>
      <c r="AA168">
        <f>VLOOKUP($A168,'Plan de acci�n consolidado 2025'!$C$3:$BB$482,AA$1,0)</f>
        <v>100</v>
      </c>
      <c r="AB168" t="str">
        <f>VLOOKUP($A168,'Plan de acci�n consolidado 2025'!$C$3:$BB$482,AB$1,0)</f>
        <v xml:space="preserve">Se verifica el cumplimiento de la actividad con los soportes anexos </v>
      </c>
      <c r="AC168" s="161">
        <f>VLOOKUP($A168,'Plan de acci�n consolidado 2025'!$C$3:$BB$482,AC$1,0)</f>
        <v>45779</v>
      </c>
      <c r="AD168">
        <f>VLOOKUP($A168,'Plan de acci�n consolidado 2025'!$C$3:$BB$482,AD$1,0)</f>
        <v>100</v>
      </c>
      <c r="AE168">
        <f>VLOOKUP($A168,'Plan de acci�n consolidado 2025'!$C$3:$BB$482,AE$1,0)</f>
        <v>2.8</v>
      </c>
    </row>
    <row r="169" spans="1:31" x14ac:dyDescent="0.25">
      <c r="A169" s="30" t="s">
        <v>1211</v>
      </c>
      <c r="B169" t="str">
        <f>VLOOKUP($A169,'Plan de acci�n consolidado 2025'!$C$3:$X$482,B$1,0)</f>
        <v>6000-DESPACHO DEL SUPERINTENDENTE DELEGADO PARA EL CONTROL Y VERIFICACIÓN DE REGLAMENTOS TÉCNICOS Y METROLOGÍA LEGAL</v>
      </c>
      <c r="C169">
        <f>VLOOKUP($A169,'Plan de acci�n consolidado 2025'!$C$3:$X$482,C$1,0)</f>
        <v>2</v>
      </c>
      <c r="D169" t="str">
        <f>VLOOKUP($A169,'Plan de acci�n consolidado 2025'!$C$3:$X$482,D$1,0)</f>
        <v>Actividad propia</v>
      </c>
      <c r="E169" t="str">
        <f>VLOOKUP($A169,'Plan de acci�n consolidado 2025'!$C$3:$X$482,E$1,0)</f>
        <v>6000.4.4</v>
      </c>
      <c r="F169" t="str">
        <f>VLOOKUP($A169,'Plan de acci�n consolidado 2025'!$C$3:$X$482,F$1,0)</f>
        <v>N/A</v>
      </c>
      <c r="G169" t="str">
        <f>VLOOKUP($A169,'Plan de acci�n consolidado 2025'!$C$3:$X$482,G$1,0)</f>
        <v>N/A</v>
      </c>
      <c r="H169" t="str">
        <f>VLOOKUP($A169,'Plan de acci�n consolidado 2025'!$C$3:$X$482,H$1,0)</f>
        <v>N/A</v>
      </c>
      <c r="I169" t="str">
        <f>VLOOKUP($A169,'Plan de acci�n consolidado 2025'!$C$3:$X$482,I$1,0)</f>
        <v>N/A</v>
      </c>
      <c r="J169" t="str">
        <f>VLOOKUP($A169,'Plan de acci�n consolidado 2025'!$C$3:$X$482,J$1,0)</f>
        <v>N/A</v>
      </c>
      <c r="K169" t="str">
        <f>VLOOKUP($A169,'Plan de acci�n consolidado 2025'!$C$3:$X$482,K$1,0)</f>
        <v>N/A</v>
      </c>
      <c r="L169" t="str">
        <f>VLOOKUP($A169,'Plan de acci�n consolidado 2025'!$C$3:$X$482,L$1,0)</f>
        <v>N/A</v>
      </c>
      <c r="M169" t="str">
        <f>VLOOKUP($A169,'Plan de acci�n consolidado 2025'!$C$3:$X$482,M$1,0)</f>
        <v>N/A</v>
      </c>
      <c r="N169" t="str">
        <f>VLOOKUP($A169,'Plan de acci�n consolidado 2025'!$C$3:$X$482,N$1,0)</f>
        <v>N/A</v>
      </c>
      <c r="O169" t="str">
        <f>VLOOKUP($A169,'Plan de acci�n consolidado 2025'!$C$3:$X$482,O$1,0)</f>
        <v>Remitir el proyecto de acto administrativo a abogacía de la competencia. (correo electrónico de remisión (o memo de traslado) y proyecto de acto administrativo  / Único entregable)</v>
      </c>
      <c r="P169">
        <f>VLOOKUP($A169,'Plan de acci�n consolidado 2025'!$C$3:$X$482,P$1,0)</f>
        <v>20</v>
      </c>
      <c r="Q169">
        <f>VLOOKUP($A169,'Plan de acci�n consolidado 2025'!$C$3:$X$482,Q$1,0)</f>
        <v>1</v>
      </c>
      <c r="R169" t="str">
        <f>VLOOKUP($A169,'Plan de acci�n consolidado 2025'!$C$3:$X$482,R$1,0)</f>
        <v>Númerica</v>
      </c>
      <c r="S169" t="str">
        <f>VLOOKUP($A169,'Plan de acci�n consolidado 2025'!$C$3:$X$482,S$1,0)</f>
        <v># de Correo electrónico de remisión y proyecto de acto administrativo ajustado / Único entregable / 1 Correo electrónico de remisión y proyecto de acto administrativo ajustado / Único entregable</v>
      </c>
      <c r="T169" s="161">
        <f>VLOOKUP($A169,'Plan de acci�n consolidado 2025'!$C$3:$X$482,T$1,0)</f>
        <v>45782</v>
      </c>
      <c r="U169" s="161">
        <f>VLOOKUP($A169,'Plan de acci�n consolidado 2025'!$C$3:$X$482,U$1,0)</f>
        <v>45800</v>
      </c>
      <c r="V169" t="str">
        <f>VLOOKUP($A169,'Plan de acci�n consolidado 2025'!$C$3:$X$482,V$1,0)</f>
        <v>6000-DESPACHO DEL SUPERINTENDENTE DELEGADO PARA EL CONTROL Y VERIFICACIÓN DE REGLAMENTOS TÉCNICOS Y METROLOGÍA LEGAL</v>
      </c>
      <c r="W169">
        <f>VLOOKUP($A169,'Plan de acci�n consolidado 2025'!$C$3:$BB$482,W$1,0)</f>
        <v>2.8</v>
      </c>
      <c r="X169">
        <f>VLOOKUP($A169,'Plan de acci�n consolidado 2025'!$C$3:$BB$482,X$1,0)</f>
        <v>100</v>
      </c>
      <c r="Y169" t="str">
        <f>VLOOKUP($A169,'Plan de acci�n consolidado 2025'!$C$3:$BB$482,Y$1,0)</f>
        <v>Se anexa memorando de solicitud de concepto de abogacía de la competencia, con radicado 25-120355, junto con (i) proyecto de acto administrativo; (ir) cuestionario de incidencia sobre la libre competencia; (iii) análisis de impacto normativo ex ante completo y (iv) matriz de comentarios de la consulta pública y análisis de impacto normativo del anteproyecto.</v>
      </c>
      <c r="Z169" s="161">
        <f>VLOOKUP($A169,'Plan de acci�n consolidado 2025'!$C$3:$BB$482,Z$1,0)</f>
        <v>45800</v>
      </c>
      <c r="AA169">
        <f>VLOOKUP($A169,'Plan de acci�n consolidado 2025'!$C$3:$BB$482,AA$1,0)</f>
        <v>100</v>
      </c>
      <c r="AB169" t="str">
        <f>VLOOKUP($A169,'Plan de acci�n consolidado 2025'!$C$3:$BB$482,AB$1,0)</f>
        <v xml:space="preserve">Las evidencias reportadas permiten verificar el cumplimiento de la actividad </v>
      </c>
      <c r="AC169" s="161">
        <f>VLOOKUP($A169,'Plan de acci�n consolidado 2025'!$C$3:$BB$482,AC$1,0)</f>
        <v>45733</v>
      </c>
      <c r="AD169">
        <f>VLOOKUP($A169,'Plan de acci�n consolidado 2025'!$C$3:$BB$482,AD$1,0)</f>
        <v>100</v>
      </c>
      <c r="AE169">
        <f>VLOOKUP($A169,'Plan de acci�n consolidado 2025'!$C$3:$BB$482,AE$1,0)</f>
        <v>2.8</v>
      </c>
    </row>
    <row r="170" spans="1:31" x14ac:dyDescent="0.25">
      <c r="A170" s="30" t="s">
        <v>1213</v>
      </c>
      <c r="B170" t="str">
        <f>VLOOKUP($A170,'Plan de acci�n consolidado 2025'!$C$3:$X$482,B$1,0)</f>
        <v>6000-DESPACHO DEL SUPERINTENDENTE DELEGADO PARA EL CONTROL Y VERIFICACIÓN DE REGLAMENTOS TÉCNICOS Y METROLOGÍA LEGAL</v>
      </c>
      <c r="C170">
        <f>VLOOKUP($A170,'Plan de acci�n consolidado 2025'!$C$3:$X$482,C$1,0)</f>
        <v>2</v>
      </c>
      <c r="D170" t="str">
        <f>VLOOKUP($A170,'Plan de acci�n consolidado 2025'!$C$3:$X$482,D$1,0)</f>
        <v>Actividad propia</v>
      </c>
      <c r="E170" t="str">
        <f>VLOOKUP($A170,'Plan de acci�n consolidado 2025'!$C$3:$X$482,E$1,0)</f>
        <v>6000.4.5</v>
      </c>
      <c r="F170" t="str">
        <f>VLOOKUP($A170,'Plan de acci�n consolidado 2025'!$C$3:$X$482,F$1,0)</f>
        <v>N/A</v>
      </c>
      <c r="G170" t="str">
        <f>VLOOKUP($A170,'Plan de acci�n consolidado 2025'!$C$3:$X$482,G$1,0)</f>
        <v>N/A</v>
      </c>
      <c r="H170" t="str">
        <f>VLOOKUP($A170,'Plan de acci�n consolidado 2025'!$C$3:$X$482,H$1,0)</f>
        <v>N/A</v>
      </c>
      <c r="I170" t="str">
        <f>VLOOKUP($A170,'Plan de acci�n consolidado 2025'!$C$3:$X$482,I$1,0)</f>
        <v>N/A</v>
      </c>
      <c r="J170" t="str">
        <f>VLOOKUP($A170,'Plan de acci�n consolidado 2025'!$C$3:$X$482,J$1,0)</f>
        <v>N/A</v>
      </c>
      <c r="K170" t="str">
        <f>VLOOKUP($A170,'Plan de acci�n consolidado 2025'!$C$3:$X$482,K$1,0)</f>
        <v>N/A</v>
      </c>
      <c r="L170" t="str">
        <f>VLOOKUP($A170,'Plan de acci�n consolidado 2025'!$C$3:$X$482,L$1,0)</f>
        <v>N/A</v>
      </c>
      <c r="M170" t="str">
        <f>VLOOKUP($A170,'Plan de acci�n consolidado 2025'!$C$3:$X$482,M$1,0)</f>
        <v>N/A</v>
      </c>
      <c r="N170" t="str">
        <f>VLOOKUP($A170,'Plan de acci�n consolidado 2025'!$C$3:$X$482,N$1,0)</f>
        <v>N/A</v>
      </c>
      <c r="O170" t="str">
        <f>VLOOKUP($A170,'Plan de acci�n consolidado 2025'!$C$3:$X$482,O$1,0)</f>
        <v>Ajustar el proyecto de acto administrativo acorde con comentarios, si hubiere lugar y enviar al Grupo de regulación para su expedición. (Correo electrónico de remisión y proyecto de acto administrativo ajustado / Único entregable)</v>
      </c>
      <c r="P170">
        <f>VLOOKUP($A170,'Plan de acci�n consolidado 2025'!$C$3:$X$482,P$1,0)</f>
        <v>20</v>
      </c>
      <c r="Q170">
        <f>VLOOKUP($A170,'Plan de acci�n consolidado 2025'!$C$3:$X$482,Q$1,0)</f>
        <v>1</v>
      </c>
      <c r="R170" t="str">
        <f>VLOOKUP($A170,'Plan de acci�n consolidado 2025'!$C$3:$X$482,R$1,0)</f>
        <v>Númerica</v>
      </c>
      <c r="S170" t="str">
        <f>VLOOKUP($A170,'Plan de acci�n consolidado 2025'!$C$3:$X$482,S$1,0)</f>
        <v># de Correo electrónico de remisión y proyecto de acto administrativo ajustado / Único entregable / 1 Correo electrónico de remisión y proyecto de acto administrativo ajustado / Único entregable</v>
      </c>
      <c r="T170" s="161">
        <f>VLOOKUP($A170,'Plan de acci�n consolidado 2025'!$C$3:$X$482,T$1,0)</f>
        <v>45828</v>
      </c>
      <c r="U170" s="161">
        <f>VLOOKUP($A170,'Plan de acci�n consolidado 2025'!$C$3:$X$482,U$1,0)</f>
        <v>45947</v>
      </c>
      <c r="V170" t="str">
        <f>VLOOKUP($A170,'Plan de acci�n consolidado 2025'!$C$3:$X$482,V$1,0)</f>
        <v>6000-DESPACHO DEL SUPERINTENDENTE DELEGADO PARA EL CONTROL Y VERIFICACIÓN DE REGLAMENTOS TÉCNICOS Y METROLOGÍA LEGAL</v>
      </c>
      <c r="W170">
        <f>VLOOKUP($A170,'Plan de acci�n consolidado 2025'!$C$3:$BB$482,W$1,0)</f>
        <v>2.8</v>
      </c>
      <c r="X170">
        <f>VLOOKUP($A170,'Plan de acci�n consolidado 2025'!$C$3:$BB$482,X$1,0)</f>
        <v>100</v>
      </c>
      <c r="Y170" t="str">
        <f>VLOOKUP($A170,'Plan de acci�n consolidado 2025'!$C$3:$BB$482,Y$1,0)</f>
        <v>Se ajusta el proyecto de acto administrativo incorporando las observaciones y comentarios recibidos durante el proceso de revisión y se remitir la versión final al Grupo de Regulación para su expedición</v>
      </c>
      <c r="Z170" s="161">
        <f>VLOOKUP($A170,'Plan de acci�n consolidado 2025'!$C$3:$BB$482,Z$1,0)</f>
        <v>45902</v>
      </c>
      <c r="AA170">
        <f>VLOOKUP($A170,'Plan de acci�n consolidado 2025'!$C$3:$BB$482,AA$1,0)</f>
        <v>100</v>
      </c>
      <c r="AB170" t="str">
        <f>VLOOKUP($A170,'Plan de acci�n consolidado 2025'!$C$3:$BB$482,AB$1,0)</f>
        <v xml:space="preserve">Se verifica el cumplimiento del indicador y entregable propuesto para la actividad de ajustar el proyecto de acto administrativo y envió al grupo de regulación </v>
      </c>
      <c r="AC170" s="161">
        <f>VLOOKUP($A170,'Plan de acci�n consolidado 2025'!$C$3:$BB$482,AC$1,0)</f>
        <v>45947</v>
      </c>
      <c r="AD170">
        <f>VLOOKUP($A170,'Plan de acci�n consolidado 2025'!$C$3:$BB$482,AD$1,0)</f>
        <v>100</v>
      </c>
      <c r="AE170">
        <f>VLOOKUP($A170,'Plan de acci�n consolidado 2025'!$C$3:$BB$482,AE$1,0)</f>
        <v>2.8</v>
      </c>
    </row>
    <row r="171" spans="1:31" x14ac:dyDescent="0.25">
      <c r="A171" s="30" t="s">
        <v>1214</v>
      </c>
      <c r="B171" t="str">
        <f>VLOOKUP($A171,'Plan de acci�n consolidado 2025'!$C$3:$X$482,B$1,0)</f>
        <v>6000-DESPACHO DEL SUPERINTENDENTE DELEGADO PARA EL CONTROL Y VERIFICACIÓN DE REGLAMENTOS TÉCNICOS Y METROLOGÍA LEGAL</v>
      </c>
      <c r="C171">
        <f>VLOOKUP($A171,'Plan de acci�n consolidado 2025'!$C$3:$X$482,C$1,0)</f>
        <v>2</v>
      </c>
      <c r="D171" t="str">
        <f>VLOOKUP($A171,'Plan de acci�n consolidado 2025'!$C$3:$X$482,D$1,0)</f>
        <v>Producto</v>
      </c>
      <c r="E171" t="str">
        <f>VLOOKUP($A171,'Plan de acci�n consolidado 2025'!$C$3:$X$482,E$1,0)</f>
        <v>6000.5</v>
      </c>
      <c r="F171" t="str">
        <f>VLOOKUP($A171,'Plan de acci�n consolidado 2025'!$C$3:$X$482,F$1,0)</f>
        <v>Operativo</v>
      </c>
      <c r="G171" t="str">
        <f>VLOOKUP($A171,'Plan de acci�n consolidado 2025'!$C$3:$X$482,G$1,0)</f>
        <v xml:space="preserve">Promover el enfoque preventivo, diferencial y territorial en el que hacer misional de la entidad 
</v>
      </c>
      <c r="H171" t="str">
        <f>VLOOKUP($A171,'Plan de acci�n consolidado 2025'!$C$3:$X$482,H$1,0)</f>
        <v xml:space="preserve">Cumplimiento de productos del PAI asociados a Promover el enfoque preventivo, diferencial y territorial en el que hacer misional de la entidad 
</v>
      </c>
      <c r="I171" t="str">
        <f>VLOOKUP($A171,'Plan de acci�n consolidado 2025'!$C$3:$X$482,I$1,0)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71" t="str">
        <f>VLOOKUP($A171,'Plan de acci�n consolidado 2025'!$C$3:$X$482,J$1,0)</f>
        <v>N/A</v>
      </c>
      <c r="K171" t="str">
        <f>VLOOKUP($A171,'Plan de acci�n consolidado 2025'!$C$3:$X$482,K$1,0)</f>
        <v>No</v>
      </c>
      <c r="L171" t="str">
        <f>VLOOKUP($A171,'Plan de acci�n consolidado 2025'!$C$3:$X$482,L$1,0)</f>
        <v>C-3503-0200-0016-40401c</v>
      </c>
      <c r="M171" t="str">
        <f>VLOOKUP($A171,'Plan de acci�n consolidado 2025'!$C$3:$X$482,M$1,0)</f>
        <v>Política Gestión Documental _DIMENSIÓN Información y Comunicación</v>
      </c>
      <c r="N171" t="str">
        <f>VLOOKUP($A171,'Plan de acci�n consolidado 2025'!$C$3:$X$482,N$1,0)</f>
        <v>C_COMP 1. Reducir comportamiento rentista de agentes, sujetos de inspección, vigilancia y control por Superin. PND_TRANSF_ Productiva, internacionalización y acción clímatica _ c. políticas de competencia, consumidor e infraestructura de calidad modernas</v>
      </c>
      <c r="O171" t="str">
        <f>VLOOKUP($A171,'Plan de acci�n consolidado 2025'!$C$3:$X$482,O$1,0)</f>
        <v>Proyecto de Reglamento Técnico Metrológico de Medidores de Gas de uso residencial elaborado y enviado a la abogacia de la competencia. (Documento proyecto y correo de envío o memorando)</v>
      </c>
      <c r="P171">
        <f>VLOOKUP($A171,'Plan de acci�n consolidado 2025'!$C$3:$X$482,P$1,0)</f>
        <v>14</v>
      </c>
      <c r="Q171">
        <f>VLOOKUP($A171,'Plan de acci�n consolidado 2025'!$C$3:$X$482,Q$1,0)</f>
        <v>1</v>
      </c>
      <c r="R171" t="str">
        <f>VLOOKUP($A171,'Plan de acci�n consolidado 2025'!$C$3:$X$482,R$1,0)</f>
        <v>Númerica</v>
      </c>
      <c r="S171" t="str">
        <f>VLOOKUP($A171,'Plan de acci�n consolidado 2025'!$C$3:$X$482,S$1,0)</f>
        <v># de Correo electrónico de remisión (o memo de traslado) y proyecto de acto administrativo  / Único entregable / 1 Correo electrónico de remisión (o memo de traslado) y proyecto de acto administrativo  / Único entregable</v>
      </c>
      <c r="T171" s="161">
        <f>VLOOKUP($A171,'Plan de acci�n consolidado 2025'!$C$3:$X$482,T$1,0)</f>
        <v>45707</v>
      </c>
      <c r="U171" s="161">
        <f>VLOOKUP($A171,'Plan de acci�n consolidado 2025'!$C$3:$X$482,U$1,0)</f>
        <v>45961</v>
      </c>
      <c r="V171" t="str">
        <f>VLOOKUP($A171,'Plan de acci�n consolidado 2025'!$C$3:$X$482,V$1,0)</f>
        <v>6000-DESPACHO DEL SUPERINTENDENTE DELEGADO PARA EL CONTROL Y VERIFICACIÓN DE REGLAMENTOS TÉCNICOS Y METROLOGÍA LEGAL</v>
      </c>
      <c r="W171">
        <f>VLOOKUP($A171,'Plan de acci�n consolidado 2025'!$C$3:$BB$482,W$1,0)</f>
        <v>14</v>
      </c>
      <c r="X171">
        <f>VLOOKUP($A171,'Plan de acci�n consolidado 2025'!$C$3:$BB$482,X$1,0)</f>
        <v>100</v>
      </c>
      <c r="Y171" t="str">
        <f>VLOOKUP($A171,'Plan de acci�n consolidado 2025'!$C$3:$BB$482,Y$1,0)</f>
        <v>Se realiza el cargue del Proyecto de Reglamento Técnico Metrológico de Medidores de Gas de Uso Residencial y su remisión mediante memorando, con el propósito de solicitar el concepto de la Abogacía de la Competencia.</v>
      </c>
      <c r="Z171" s="161">
        <f>VLOOKUP($A171,'Plan de acci�n consolidado 2025'!$C$3:$BB$482,Z$1,0)</f>
        <v>45828</v>
      </c>
      <c r="AA171">
        <f>VLOOKUP($A171,'Plan de acci�n consolidado 2025'!$C$3:$BB$482,AA$1,0)</f>
        <v>100</v>
      </c>
      <c r="AB171" t="str">
        <f>VLOOKUP($A171,'Plan de acci�n consolidado 2025'!$C$3:$BB$482,AB$1,0)</f>
        <v xml:space="preserve">Se verificó el cumplimiento del 100%, del producto. El soporte corresponde al memorando de solicitud de concepto a la delegatura de protección de la competencia sobre el proyecto de Reglamento Técnico Metrológico de medidores de Gas de uso residencial. </v>
      </c>
      <c r="AC171" s="161">
        <f>VLOOKUP($A171,'Plan de acci�n consolidado 2025'!$C$3:$BB$482,AC$1,0)</f>
        <v>45961</v>
      </c>
      <c r="AD171">
        <f>VLOOKUP($A171,'Plan de acci�n consolidado 2025'!$C$3:$BB$482,AD$1,0)</f>
        <v>100</v>
      </c>
      <c r="AE171">
        <f>VLOOKUP($A171,'Plan de acci�n consolidado 2025'!$C$3:$BB$482,AE$1,0)</f>
        <v>14</v>
      </c>
    </row>
    <row r="172" spans="1:31" x14ac:dyDescent="0.25">
      <c r="A172" s="30" t="s">
        <v>1215</v>
      </c>
      <c r="B172" t="str">
        <f>VLOOKUP($A172,'Plan de acci�n consolidado 2025'!$C$3:$X$482,B$1,0)</f>
        <v>6000-DESPACHO DEL SUPERINTENDENTE DELEGADO PARA EL CONTROL Y VERIFICACIÓN DE REGLAMENTOS TÉCNICOS Y METROLOGÍA LEGAL</v>
      </c>
      <c r="C172">
        <f>VLOOKUP($A172,'Plan de acci�n consolidado 2025'!$C$3:$X$482,C$1,0)</f>
        <v>2</v>
      </c>
      <c r="D172" t="str">
        <f>VLOOKUP($A172,'Plan de acci�n consolidado 2025'!$C$3:$X$482,D$1,0)</f>
        <v>Actividad propia</v>
      </c>
      <c r="E172" t="str">
        <f>VLOOKUP($A172,'Plan de acci�n consolidado 2025'!$C$3:$X$482,E$1,0)</f>
        <v>6000.5.1</v>
      </c>
      <c r="F172" t="str">
        <f>VLOOKUP($A172,'Plan de acci�n consolidado 2025'!$C$3:$X$482,F$1,0)</f>
        <v>N/A</v>
      </c>
      <c r="G172" t="str">
        <f>VLOOKUP($A172,'Plan de acci�n consolidado 2025'!$C$3:$X$482,G$1,0)</f>
        <v>N/A</v>
      </c>
      <c r="H172" t="str">
        <f>VLOOKUP($A172,'Plan de acci�n consolidado 2025'!$C$3:$X$482,H$1,0)</f>
        <v>N/A</v>
      </c>
      <c r="I172" t="str">
        <f>VLOOKUP($A172,'Plan de acci�n consolidado 2025'!$C$3:$X$482,I$1,0)</f>
        <v>N/A</v>
      </c>
      <c r="J172" t="str">
        <f>VLOOKUP($A172,'Plan de acci�n consolidado 2025'!$C$3:$X$482,J$1,0)</f>
        <v>N/A</v>
      </c>
      <c r="K172" t="str">
        <f>VLOOKUP($A172,'Plan de acci�n consolidado 2025'!$C$3:$X$482,K$1,0)</f>
        <v>N/A</v>
      </c>
      <c r="L172" t="str">
        <f>VLOOKUP($A172,'Plan de acci�n consolidado 2025'!$C$3:$X$482,L$1,0)</f>
        <v>N/A</v>
      </c>
      <c r="M172" t="str">
        <f>VLOOKUP($A172,'Plan de acci�n consolidado 2025'!$C$3:$X$482,M$1,0)</f>
        <v>N/A</v>
      </c>
      <c r="N172" t="str">
        <f>VLOOKUP($A172,'Plan de acci�n consolidado 2025'!$C$3:$X$482,N$1,0)</f>
        <v>N/A</v>
      </c>
      <c r="O172" t="str">
        <f>VLOOKUP($A172,'Plan de acci�n consolidado 2025'!$C$3:$X$482,O$1,0)</f>
        <v>Enviar proyecto de resolución al Grupo de Regulación para revisión. (Correo electrónico de remisión y proyecto de acto administrativo / Único entregable)</v>
      </c>
      <c r="P172">
        <f>VLOOKUP($A172,'Plan de acci�n consolidado 2025'!$C$3:$X$482,P$1,0)</f>
        <v>10</v>
      </c>
      <c r="Q172">
        <f>VLOOKUP($A172,'Plan de acci�n consolidado 2025'!$C$3:$X$482,Q$1,0)</f>
        <v>1</v>
      </c>
      <c r="R172" t="str">
        <f>VLOOKUP($A172,'Plan de acci�n consolidado 2025'!$C$3:$X$482,R$1,0)</f>
        <v>Númerica</v>
      </c>
      <c r="S172" t="str">
        <f>VLOOKUP($A172,'Plan de acci�n consolidado 2025'!$C$3:$X$482,S$1,0)</f>
        <v># de Correo electrónico de remisión y proyecto de acto administrativo / Único entregable / 1 Correo electrónico de remisión y proyecto de acto administrativo / Único entregable</v>
      </c>
      <c r="T172" s="161">
        <f>VLOOKUP($A172,'Plan de acci�n consolidado 2025'!$C$3:$X$482,T$1,0)</f>
        <v>45707</v>
      </c>
      <c r="U172" s="161">
        <f>VLOOKUP($A172,'Plan de acci�n consolidado 2025'!$C$3:$X$482,U$1,0)</f>
        <v>45721</v>
      </c>
      <c r="V172" t="str">
        <f>VLOOKUP($A172,'Plan de acci�n consolidado 2025'!$C$3:$X$482,V$1,0)</f>
        <v>6000-DESPACHO DEL SUPERINTENDENTE DELEGADO PARA EL CONTROL Y VERIFICACIÓN DE REGLAMENTOS TÉCNICOS Y METROLOGÍA LEGAL</v>
      </c>
      <c r="W172">
        <f>VLOOKUP($A172,'Plan de acci�n consolidado 2025'!$C$3:$BB$482,W$1,0)</f>
        <v>1.4</v>
      </c>
      <c r="X172">
        <f>VLOOKUP($A172,'Plan de acci�n consolidado 2025'!$C$3:$BB$482,X$1,0)</f>
        <v>100</v>
      </c>
      <c r="Y172" t="str">
        <f>VLOOKUP($A172,'Plan de acci�n consolidado 2025'!$C$3:$BB$482,Y$1,0)</f>
        <v>Se cumple la actividad con el envío del correo del proyecto: Técnico de Medidores de Gas.</v>
      </c>
      <c r="Z172" s="161">
        <f>VLOOKUP($A172,'Plan de acci�n consolidado 2025'!$C$3:$BB$482,Z$1,0)</f>
        <v>45720</v>
      </c>
      <c r="AA172">
        <f>VLOOKUP($A172,'Plan de acci�n consolidado 2025'!$C$3:$BB$482,AA$1,0)</f>
        <v>100</v>
      </c>
      <c r="AB172" t="str">
        <f>VLOOKUP($A172,'Plan de acci�n consolidado 2025'!$C$3:$BB$482,AB$1,0)</f>
        <v xml:space="preserve">Se evidencia el cumplimiento de la actividad </v>
      </c>
      <c r="AC172" s="161">
        <f>VLOOKUP($A172,'Plan de acci�n consolidado 2025'!$C$3:$BB$482,AC$1,0)</f>
        <v>45720</v>
      </c>
      <c r="AD172">
        <f>VLOOKUP($A172,'Plan de acci�n consolidado 2025'!$C$3:$BB$482,AD$1,0)</f>
        <v>100</v>
      </c>
      <c r="AE172">
        <f>VLOOKUP($A172,'Plan de acci�n consolidado 2025'!$C$3:$BB$482,AE$1,0)</f>
        <v>1.4</v>
      </c>
    </row>
    <row r="173" spans="1:31" x14ac:dyDescent="0.25">
      <c r="A173" s="30" t="s">
        <v>1217</v>
      </c>
      <c r="B173" t="str">
        <f>VLOOKUP($A173,'Plan de acci�n consolidado 2025'!$C$3:$X$482,B$1,0)</f>
        <v>6000-DESPACHO DEL SUPERINTENDENTE DELEGADO PARA EL CONTROL Y VERIFICACIÓN DE REGLAMENTOS TÉCNICOS Y METROLOGÍA LEGAL</v>
      </c>
      <c r="C173">
        <f>VLOOKUP($A173,'Plan de acci�n consolidado 2025'!$C$3:$X$482,C$1,0)</f>
        <v>2</v>
      </c>
      <c r="D173" t="str">
        <f>VLOOKUP($A173,'Plan de acci�n consolidado 2025'!$C$3:$X$482,D$1,0)</f>
        <v>Actividad propia</v>
      </c>
      <c r="E173" t="str">
        <f>VLOOKUP($A173,'Plan de acci�n consolidado 2025'!$C$3:$X$482,E$1,0)</f>
        <v>6000.5.2</v>
      </c>
      <c r="F173" t="str">
        <f>VLOOKUP($A173,'Plan de acci�n consolidado 2025'!$C$3:$X$482,F$1,0)</f>
        <v>N/A</v>
      </c>
      <c r="G173" t="str">
        <f>VLOOKUP($A173,'Plan de acci�n consolidado 2025'!$C$3:$X$482,G$1,0)</f>
        <v>N/A</v>
      </c>
      <c r="H173" t="str">
        <f>VLOOKUP($A173,'Plan de acci�n consolidado 2025'!$C$3:$X$482,H$1,0)</f>
        <v>N/A</v>
      </c>
      <c r="I173" t="str">
        <f>VLOOKUP($A173,'Plan de acci�n consolidado 2025'!$C$3:$X$482,I$1,0)</f>
        <v>N/A</v>
      </c>
      <c r="J173" t="str">
        <f>VLOOKUP($A173,'Plan de acci�n consolidado 2025'!$C$3:$X$482,J$1,0)</f>
        <v>N/A</v>
      </c>
      <c r="K173" t="str">
        <f>VLOOKUP($A173,'Plan de acci�n consolidado 2025'!$C$3:$X$482,K$1,0)</f>
        <v>N/A</v>
      </c>
      <c r="L173" t="str">
        <f>VLOOKUP($A173,'Plan de acci�n consolidado 2025'!$C$3:$X$482,L$1,0)</f>
        <v>N/A</v>
      </c>
      <c r="M173" t="str">
        <f>VLOOKUP($A173,'Plan de acci�n consolidado 2025'!$C$3:$X$482,M$1,0)</f>
        <v>N/A</v>
      </c>
      <c r="N173" t="str">
        <f>VLOOKUP($A173,'Plan de acci�n consolidado 2025'!$C$3:$X$482,N$1,0)</f>
        <v>N/A</v>
      </c>
      <c r="O173" t="str">
        <f>VLOOKUP($A173,'Plan de acci�n consolidado 2025'!$C$3:$X$482,O$1,0)</f>
        <v>Revisar jurídicamente el proyecto de resolución y enviarlo a la dependencia solicitante. (Proyecto de resolución con observaciones y memorando y/o  correo electrónico de remisión a la dependencia solicitante)</v>
      </c>
      <c r="P173">
        <f>VLOOKUP($A173,'Plan de acci�n consolidado 2025'!$C$3:$X$482,P$1,0)</f>
        <v>10</v>
      </c>
      <c r="Q173">
        <f>VLOOKUP($A173,'Plan de acci�n consolidado 2025'!$C$3:$X$482,Q$1,0)</f>
        <v>1</v>
      </c>
      <c r="R173" t="str">
        <f>VLOOKUP($A173,'Plan de acci�n consolidado 2025'!$C$3:$X$482,R$1,0)</f>
        <v>Númerica</v>
      </c>
      <c r="S173" t="str">
        <f>VLOOKUP($A173,'Plan de acci�n consolidado 2025'!$C$3:$X$482,S$1,0)</f>
        <v># de Proyecto de resolución con observaciones y memorando y/o  correo electrónico de remisión a la dependencia solicitante / 1 Proyecto de resolución con observaciones y memorando y/o  correo electrónico de remisión a la dependencia solicitante</v>
      </c>
      <c r="T173" s="161">
        <f>VLOOKUP($A173,'Plan de acci�n consolidado 2025'!$C$3:$X$482,T$1,0)</f>
        <v>45722</v>
      </c>
      <c r="U173" s="161">
        <f>VLOOKUP($A173,'Plan de acci�n consolidado 2025'!$C$3:$X$482,U$1,0)</f>
        <v>45736</v>
      </c>
      <c r="V173" t="str">
        <f>VLOOKUP($A173,'Plan de acci�n consolidado 2025'!$C$3:$X$482,V$1,0)</f>
        <v>6000-DESPACHO DEL SUPERINTENDENTE DELEGADO PARA EL CONTROL Y VERIFICACIÓN DE REGLAMENTOS TÉCNICOS Y METROLOGÍA LEGAL</v>
      </c>
      <c r="W173">
        <f>VLOOKUP($A173,'Plan de acci�n consolidado 2025'!$C$3:$BB$482,W$1,0)</f>
        <v>1.4</v>
      </c>
      <c r="X173">
        <f>VLOOKUP($A173,'Plan de acci�n consolidado 2025'!$C$3:$BB$482,X$1,0)</f>
        <v>100</v>
      </c>
      <c r="Y173" t="str">
        <f>VLOOKUP($A173,'Plan de acci�n consolidado 2025'!$C$3:$BB$482,Y$1,0)</f>
        <v>Se anexa correo emitido por el Grupo de Regulación, con los comentarios y observaciones jurídicas, junto con el proyecto de acto administrativo.</v>
      </c>
      <c r="Z173" s="161">
        <f>VLOOKUP($A173,'Plan de acci�n consolidado 2025'!$C$3:$BB$482,Z$1,0)</f>
        <v>45729</v>
      </c>
      <c r="AA173">
        <f>VLOOKUP($A173,'Plan de acci�n consolidado 2025'!$C$3:$BB$482,AA$1,0)</f>
        <v>100</v>
      </c>
      <c r="AB173" t="str">
        <f>VLOOKUP($A173,'Plan de acci�n consolidado 2025'!$C$3:$BB$482,AB$1,0)</f>
        <v xml:space="preserve">Se aprueba seguimiento en atención a los anexos adjuntos </v>
      </c>
      <c r="AC173" s="161">
        <f>VLOOKUP($A173,'Plan de acci�n consolidado 2025'!$C$3:$BB$482,AC$1,0)</f>
        <v>45729</v>
      </c>
      <c r="AD173">
        <f>VLOOKUP($A173,'Plan de acci�n consolidado 2025'!$C$3:$BB$482,AD$1,0)</f>
        <v>100</v>
      </c>
      <c r="AE173">
        <f>VLOOKUP($A173,'Plan de acci�n consolidado 2025'!$C$3:$BB$482,AE$1,0)</f>
        <v>1.4</v>
      </c>
    </row>
    <row r="174" spans="1:31" x14ac:dyDescent="0.25">
      <c r="A174" s="30" t="s">
        <v>1219</v>
      </c>
      <c r="B174" t="str">
        <f>VLOOKUP($A174,'Plan de acci�n consolidado 2025'!$C$3:$X$482,B$1,0)</f>
        <v>6000-DESPACHO DEL SUPERINTENDENTE DELEGADO PARA EL CONTROL Y VERIFICACIÓN DE REGLAMENTOS TÉCNICOS Y METROLOGÍA LEGAL</v>
      </c>
      <c r="C174">
        <f>VLOOKUP($A174,'Plan de acci�n consolidado 2025'!$C$3:$X$482,C$1,0)</f>
        <v>2</v>
      </c>
      <c r="D174" t="str">
        <f>VLOOKUP($A174,'Plan de acci�n consolidado 2025'!$C$3:$X$482,D$1,0)</f>
        <v>Actividad propia</v>
      </c>
      <c r="E174" t="str">
        <f>VLOOKUP($A174,'Plan de acci�n consolidado 2025'!$C$3:$X$482,E$1,0)</f>
        <v>6000.5.3</v>
      </c>
      <c r="F174" t="str">
        <f>VLOOKUP($A174,'Plan de acci�n consolidado 2025'!$C$3:$X$482,F$1,0)</f>
        <v>N/A</v>
      </c>
      <c r="G174" t="str">
        <f>VLOOKUP($A174,'Plan de acci�n consolidado 2025'!$C$3:$X$482,G$1,0)</f>
        <v>N/A</v>
      </c>
      <c r="H174" t="str">
        <f>VLOOKUP($A174,'Plan de acci�n consolidado 2025'!$C$3:$X$482,H$1,0)</f>
        <v>N/A</v>
      </c>
      <c r="I174" t="str">
        <f>VLOOKUP($A174,'Plan de acci�n consolidado 2025'!$C$3:$X$482,I$1,0)</f>
        <v>N/A</v>
      </c>
      <c r="J174" t="str">
        <f>VLOOKUP($A174,'Plan de acci�n consolidado 2025'!$C$3:$X$482,J$1,0)</f>
        <v>N/A</v>
      </c>
      <c r="K174" t="str">
        <f>VLOOKUP($A174,'Plan de acci�n consolidado 2025'!$C$3:$X$482,K$1,0)</f>
        <v>N/A</v>
      </c>
      <c r="L174" t="str">
        <f>VLOOKUP($A174,'Plan de acci�n consolidado 2025'!$C$3:$X$482,L$1,0)</f>
        <v>N/A</v>
      </c>
      <c r="M174" t="str">
        <f>VLOOKUP($A174,'Plan de acci�n consolidado 2025'!$C$3:$X$482,M$1,0)</f>
        <v>N/A</v>
      </c>
      <c r="N174" t="str">
        <f>VLOOKUP($A174,'Plan de acci�n consolidado 2025'!$C$3:$X$482,N$1,0)</f>
        <v>N/A</v>
      </c>
      <c r="O174" t="str">
        <f>VLOOKUP($A174,'Plan de acci�n consolidado 2025'!$C$3:$X$482,O$1,0)</f>
        <v>Ajustar el proyecto de resolución según los comentarios y remitir al Grupo de Regulación para publicación. (Correo electrónico de remisión y proyecto de acto administrativo ajustado / Único entregable)</v>
      </c>
      <c r="P174">
        <f>VLOOKUP($A174,'Plan de acci�n consolidado 2025'!$C$3:$X$482,P$1,0)</f>
        <v>10</v>
      </c>
      <c r="Q174">
        <f>VLOOKUP($A174,'Plan de acci�n consolidado 2025'!$C$3:$X$482,Q$1,0)</f>
        <v>1</v>
      </c>
      <c r="R174" t="str">
        <f>VLOOKUP($A174,'Plan de acci�n consolidado 2025'!$C$3:$X$482,R$1,0)</f>
        <v>Númerica</v>
      </c>
      <c r="S174" t="str">
        <f>VLOOKUP($A174,'Plan de acci�n consolidado 2025'!$C$3:$X$482,S$1,0)</f>
        <v># de Correo electrónico de remisión y proyecto de acto administrativo ajustado / Único entregable / 1 Correo electrónico de remisión y proyecto de acto administrativo ajustado / Único entregable</v>
      </c>
      <c r="T174" s="161">
        <f>VLOOKUP($A174,'Plan de acci�n consolidado 2025'!$C$3:$X$482,T$1,0)</f>
        <v>45737</v>
      </c>
      <c r="U174" s="161">
        <f>VLOOKUP($A174,'Plan de acci�n consolidado 2025'!$C$3:$X$482,U$1,0)</f>
        <v>45772</v>
      </c>
      <c r="V174" t="str">
        <f>VLOOKUP($A174,'Plan de acci�n consolidado 2025'!$C$3:$X$482,V$1,0)</f>
        <v>6000-DESPACHO DEL SUPERINTENDENTE DELEGADO PARA EL CONTROL Y VERIFICACIÓN DE REGLAMENTOS TÉCNICOS Y METROLOGÍA LEGAL</v>
      </c>
      <c r="W174">
        <f>VLOOKUP($A174,'Plan de acci�n consolidado 2025'!$C$3:$BB$482,W$1,0)</f>
        <v>1.4</v>
      </c>
      <c r="X174">
        <f>VLOOKUP($A174,'Plan de acci�n consolidado 2025'!$C$3:$BB$482,X$1,0)</f>
        <v>100</v>
      </c>
      <c r="Y174" t="str">
        <f>VLOOKUP($A174,'Plan de acci�n consolidado 2025'!$C$3:$BB$482,Y$1,0)</f>
        <v>Se anexa correo de solicitud de publicación para consulta pública del proyecto de acto administrativo ajustado, dirigido al grupo de regulación y aportando la versión definitiva de este documento.</v>
      </c>
      <c r="Z174" s="161">
        <f>VLOOKUP($A174,'Plan de acci�n consolidado 2025'!$C$3:$BB$482,Z$1,0)</f>
        <v>45730</v>
      </c>
      <c r="AA174">
        <f>VLOOKUP($A174,'Plan de acci�n consolidado 2025'!$C$3:$BB$482,AA$1,0)</f>
        <v>100</v>
      </c>
      <c r="AB174" t="str">
        <f>VLOOKUP($A174,'Plan de acci�n consolidado 2025'!$C$3:$BB$482,AB$1,0)</f>
        <v>Se evidencia el cumplimiento de la actividad con los soportes anexos</v>
      </c>
      <c r="AC174" s="161">
        <f>VLOOKUP($A174,'Plan de acci�n consolidado 2025'!$C$3:$BB$482,AC$1,0)</f>
        <v>45761</v>
      </c>
      <c r="AD174">
        <f>VLOOKUP($A174,'Plan de acci�n consolidado 2025'!$C$3:$BB$482,AD$1,0)</f>
        <v>100</v>
      </c>
      <c r="AE174">
        <f>VLOOKUP($A174,'Plan de acci�n consolidado 2025'!$C$3:$BB$482,AE$1,0)</f>
        <v>1.4</v>
      </c>
    </row>
    <row r="175" spans="1:31" x14ac:dyDescent="0.25">
      <c r="A175" s="30" t="s">
        <v>1220</v>
      </c>
      <c r="B175" t="str">
        <f>VLOOKUP($A175,'Plan de acci�n consolidado 2025'!$C$3:$X$482,B$1,0)</f>
        <v>6000-DESPACHO DEL SUPERINTENDENTE DELEGADO PARA EL CONTROL Y VERIFICACIÓN DE REGLAMENTOS TÉCNICOS Y METROLOGÍA LEGAL</v>
      </c>
      <c r="C175">
        <f>VLOOKUP($A175,'Plan de acci�n consolidado 2025'!$C$3:$X$482,C$1,0)</f>
        <v>2</v>
      </c>
      <c r="D175" t="str">
        <f>VLOOKUP($A175,'Plan de acci�n consolidado 2025'!$C$3:$X$482,D$1,0)</f>
        <v>Actividad propia</v>
      </c>
      <c r="E175" t="str">
        <f>VLOOKUP($A175,'Plan de acci�n consolidado 2025'!$C$3:$X$482,E$1,0)</f>
        <v>6000.5.4</v>
      </c>
      <c r="F175" t="str">
        <f>VLOOKUP($A175,'Plan de acci�n consolidado 2025'!$C$3:$X$482,F$1,0)</f>
        <v>N/A</v>
      </c>
      <c r="G175" t="str">
        <f>VLOOKUP($A175,'Plan de acci�n consolidado 2025'!$C$3:$X$482,G$1,0)</f>
        <v>N/A</v>
      </c>
      <c r="H175" t="str">
        <f>VLOOKUP($A175,'Plan de acci�n consolidado 2025'!$C$3:$X$482,H$1,0)</f>
        <v>N/A</v>
      </c>
      <c r="I175" t="str">
        <f>VLOOKUP($A175,'Plan de acci�n consolidado 2025'!$C$3:$X$482,I$1,0)</f>
        <v>N/A</v>
      </c>
      <c r="J175" t="str">
        <f>VLOOKUP($A175,'Plan de acci�n consolidado 2025'!$C$3:$X$482,J$1,0)</f>
        <v>N/A</v>
      </c>
      <c r="K175" t="str">
        <f>VLOOKUP($A175,'Plan de acci�n consolidado 2025'!$C$3:$X$482,K$1,0)</f>
        <v>N/A</v>
      </c>
      <c r="L175" t="str">
        <f>VLOOKUP($A175,'Plan de acci�n consolidado 2025'!$C$3:$X$482,L$1,0)</f>
        <v>N/A</v>
      </c>
      <c r="M175" t="str">
        <f>VLOOKUP($A175,'Plan de acci�n consolidado 2025'!$C$3:$X$482,M$1,0)</f>
        <v>N/A</v>
      </c>
      <c r="N175" t="str">
        <f>VLOOKUP($A175,'Plan de acci�n consolidado 2025'!$C$3:$X$482,N$1,0)</f>
        <v>N/A</v>
      </c>
      <c r="O175" t="str">
        <f>VLOOKUP($A175,'Plan de acci�n consolidado 2025'!$C$3:$X$482,O$1,0)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P175">
        <f>VLOOKUP($A175,'Plan de acci�n consolidado 2025'!$C$3:$X$482,P$1,0)</f>
        <v>10</v>
      </c>
      <c r="Q175">
        <f>VLOOKUP($A175,'Plan de acci�n consolidado 2025'!$C$3:$X$482,Q$1,0)</f>
        <v>1</v>
      </c>
      <c r="R175" t="str">
        <f>VLOOKUP($A175,'Plan de acci�n consolidado 2025'!$C$3:$X$482,R$1,0)</f>
        <v>Númerica</v>
      </c>
      <c r="S175" t="str">
        <f>VLOOKUP($A175,'Plan de acci�n consolidado 2025'!$C$3:$X$482,S$1,0)</f>
        <v># de Memorando de remisión -correo electrónico de remisión y proyecto de acto administrativo ajustado / Formato Matriz comentarios  Único entregable / 1 Memorando de remisión -correo electrónico de remisión y proyecto de acto administrativo ajustado / Formato Matriz comentarios  Único entregable</v>
      </c>
      <c r="T175" s="161">
        <f>VLOOKUP($A175,'Plan de acci�n consolidado 2025'!$C$3:$X$482,T$1,0)</f>
        <v>45803</v>
      </c>
      <c r="U175" s="161">
        <f>VLOOKUP($A175,'Plan de acci�n consolidado 2025'!$C$3:$X$482,U$1,0)</f>
        <v>45856</v>
      </c>
      <c r="V175" t="str">
        <f>VLOOKUP($A175,'Plan de acci�n consolidado 2025'!$C$3:$X$482,V$1,0)</f>
        <v>6000-DESPACHO DEL SUPERINTENDENTE DELEGADO PARA EL CONTROL Y VERIFICACIÓN DE REGLAMENTOS TÉCNICOS Y METROLOGÍA LEGAL</v>
      </c>
      <c r="W175">
        <f>VLOOKUP($A175,'Plan de acci�n consolidado 2025'!$C$3:$BB$482,W$1,0)</f>
        <v>1.4</v>
      </c>
      <c r="X175">
        <f>VLOOKUP($A175,'Plan de acci�n consolidado 2025'!$C$3:$BB$482,X$1,0)</f>
        <v>100</v>
      </c>
      <c r="Y175" t="str">
        <f>VLOOKUP($A175,'Plan de acci�n consolidado 2025'!$C$3:$BB$482,Y$1,0)</f>
        <v>Se proyecta y envía la Matriz de comentarios de la consulta pública realizada del RTM de Medidores de Gas.</v>
      </c>
      <c r="Z175" s="161">
        <f>VLOOKUP($A175,'Plan de acci�n consolidado 2025'!$C$3:$BB$482,Z$1,0)</f>
        <v>0</v>
      </c>
      <c r="AA175">
        <f>VLOOKUP($A175,'Plan de acci�n consolidado 2025'!$C$3:$BB$482,AA$1,0)</f>
        <v>100</v>
      </c>
      <c r="AB175" t="str">
        <f>VLOOKUP($A175,'Plan de acci�n consolidado 2025'!$C$3:$BB$482,AB$1,0)</f>
        <v xml:space="preserve">El soporte corresponde al entregables, se culminó la actividad antes de la fecha establecida </v>
      </c>
      <c r="AC175" s="161">
        <f>VLOOKUP($A175,'Plan de acci�n consolidado 2025'!$C$3:$BB$482,AC$1,0)</f>
        <v>0</v>
      </c>
      <c r="AD175">
        <f>VLOOKUP($A175,'Plan de acci�n consolidado 2025'!$C$3:$BB$482,AD$1,0)</f>
        <v>100</v>
      </c>
      <c r="AE175">
        <f>VLOOKUP($A175,'Plan de acci�n consolidado 2025'!$C$3:$BB$482,AE$1,0)</f>
        <v>1.4</v>
      </c>
    </row>
    <row r="176" spans="1:31" x14ac:dyDescent="0.25">
      <c r="A176" s="30" t="s">
        <v>1221</v>
      </c>
      <c r="B176" t="str">
        <f>VLOOKUP($A176,'Plan de acci�n consolidado 2025'!$C$3:$X$482,B$1,0)</f>
        <v>6000-DESPACHO DEL SUPERINTENDENTE DELEGADO PARA EL CONTROL Y VERIFICACIÓN DE REGLAMENTOS TÉCNICOS Y METROLOGÍA LEGAL</v>
      </c>
      <c r="C176">
        <f>VLOOKUP($A176,'Plan de acci�n consolidado 2025'!$C$3:$X$482,C$1,0)</f>
        <v>2</v>
      </c>
      <c r="D176" t="str">
        <f>VLOOKUP($A176,'Plan de acci�n consolidado 2025'!$C$3:$X$482,D$1,0)</f>
        <v>Actividad propia</v>
      </c>
      <c r="E176" t="str">
        <f>VLOOKUP($A176,'Plan de acci�n consolidado 2025'!$C$3:$X$482,E$1,0)</f>
        <v>6000.5.5</v>
      </c>
      <c r="F176" t="str">
        <f>VLOOKUP($A176,'Plan de acci�n consolidado 2025'!$C$3:$X$482,F$1,0)</f>
        <v>N/A</v>
      </c>
      <c r="G176" t="str">
        <f>VLOOKUP($A176,'Plan de acci�n consolidado 2025'!$C$3:$X$482,G$1,0)</f>
        <v>N/A</v>
      </c>
      <c r="H176" t="str">
        <f>VLOOKUP($A176,'Plan de acci�n consolidado 2025'!$C$3:$X$482,H$1,0)</f>
        <v>N/A</v>
      </c>
      <c r="I176" t="str">
        <f>VLOOKUP($A176,'Plan de acci�n consolidado 2025'!$C$3:$X$482,I$1,0)</f>
        <v>N/A</v>
      </c>
      <c r="J176" t="str">
        <f>VLOOKUP($A176,'Plan de acci�n consolidado 2025'!$C$3:$X$482,J$1,0)</f>
        <v>N/A</v>
      </c>
      <c r="K176" t="str">
        <f>VLOOKUP($A176,'Plan de acci�n consolidado 2025'!$C$3:$X$482,K$1,0)</f>
        <v>N/A</v>
      </c>
      <c r="L176" t="str">
        <f>VLOOKUP($A176,'Plan de acci�n consolidado 2025'!$C$3:$X$482,L$1,0)</f>
        <v>N/A</v>
      </c>
      <c r="M176" t="str">
        <f>VLOOKUP($A176,'Plan de acci�n consolidado 2025'!$C$3:$X$482,M$1,0)</f>
        <v>N/A</v>
      </c>
      <c r="N176" t="str">
        <f>VLOOKUP($A176,'Plan de acci�n consolidado 2025'!$C$3:$X$482,N$1,0)</f>
        <v>N/A</v>
      </c>
      <c r="O176" t="str">
        <f>VLOOKUP($A176,'Plan de acci�n consolidado 2025'!$C$3:$X$482,O$1,0)</f>
        <v>Remitir el proyecto de acto administrativo a la Dirección de Regulación del Ministerio de Comercio, Industria y Turismo para obtener concepto previo. (correo electrónico de remisión (o memo de traslado) y proyecto de acto administrativo  / Único entregable)</v>
      </c>
      <c r="P176">
        <f>VLOOKUP($A176,'Plan de acci�n consolidado 2025'!$C$3:$X$482,P$1,0)</f>
        <v>10</v>
      </c>
      <c r="Q176">
        <f>VLOOKUP($A176,'Plan de acci�n consolidado 2025'!$C$3:$X$482,Q$1,0)</f>
        <v>1</v>
      </c>
      <c r="R176" t="str">
        <f>VLOOKUP($A176,'Plan de acci�n consolidado 2025'!$C$3:$X$482,R$1,0)</f>
        <v>Númerica</v>
      </c>
      <c r="S176" t="str">
        <f>VLOOKUP($A176,'Plan de acci�n consolidado 2025'!$C$3:$X$482,S$1,0)</f>
        <v># de Correo electrónico de remisión (o memo de traslado) y proyecto de acto administrativo  / Único entregable / 1 Correo electrónico de remisión (o memo de traslado) y proyecto de acto administrativo  / Único entregable</v>
      </c>
      <c r="T176" s="161">
        <f>VLOOKUP($A176,'Plan de acci�n consolidado 2025'!$C$3:$X$482,T$1,0)</f>
        <v>45859</v>
      </c>
      <c r="U176" s="161">
        <f>VLOOKUP($A176,'Plan de acci�n consolidado 2025'!$C$3:$X$482,U$1,0)</f>
        <v>45884</v>
      </c>
      <c r="V176" t="str">
        <f>VLOOKUP($A176,'Plan de acci�n consolidado 2025'!$C$3:$X$482,V$1,0)</f>
        <v>6000-DESPACHO DEL SUPERINTENDENTE DELEGADO PARA EL CONTROL Y VERIFICACIÓN DE REGLAMENTOS TÉCNICOS Y METROLOGÍA LEGAL</v>
      </c>
      <c r="W176">
        <f>VLOOKUP($A176,'Plan de acci�n consolidado 2025'!$C$3:$BB$482,W$1,0)</f>
        <v>1.4</v>
      </c>
      <c r="X176">
        <f>VLOOKUP($A176,'Plan de acci�n consolidado 2025'!$C$3:$BB$482,X$1,0)</f>
        <v>100</v>
      </c>
      <c r="Y176" t="str">
        <f>VLOOKUP($A176,'Plan de acci�n consolidado 2025'!$C$3:$BB$482,Y$1,0)</f>
        <v>Se adjunta evidencia mediante el memorando de envío, acompañado del proyecto de acto administrativo</v>
      </c>
      <c r="Z176" s="161">
        <f>VLOOKUP($A176,'Plan de acci�n consolidado 2025'!$C$3:$BB$482,Z$1,0)</f>
        <v>45827</v>
      </c>
      <c r="AA176">
        <f>VLOOKUP($A176,'Plan de acci�n consolidado 2025'!$C$3:$BB$482,AA$1,0)</f>
        <v>100</v>
      </c>
      <c r="AB176" t="str">
        <f>VLOOKUP($A176,'Plan de acci�n consolidado 2025'!$C$3:$BB$482,AB$1,0)</f>
        <v>Se valida el entregable propuesto para la actividad 6000.5.5, Se cumplió antes del tiempo proyectado. El soporte corresponde al memorando de solicitud del concepto previo de la Dirección de Regulación del Ministerio de Comercio, Industria y Turismo de rendir concepto previo sobre el Proyecto de Reglamento Técnico metrológico aplicable a medidores de gas de uso residencial expedido por esta Superintendencia.</v>
      </c>
      <c r="AC176" s="161">
        <f>VLOOKUP($A176,'Plan de acci�n consolidado 2025'!$C$3:$BB$482,AC$1,0)</f>
        <v>45827</v>
      </c>
      <c r="AD176">
        <f>VLOOKUP($A176,'Plan de acci�n consolidado 2025'!$C$3:$BB$482,AD$1,0)</f>
        <v>100</v>
      </c>
      <c r="AE176">
        <f>VLOOKUP($A176,'Plan de acci�n consolidado 2025'!$C$3:$BB$482,AE$1,0)</f>
        <v>1.4</v>
      </c>
    </row>
    <row r="177" spans="1:31" x14ac:dyDescent="0.25">
      <c r="A177" s="30" t="s">
        <v>1222</v>
      </c>
      <c r="B177" t="str">
        <f>VLOOKUP($A177,'Plan de acci�n consolidado 2025'!$C$3:$X$482,B$1,0)</f>
        <v>6000-DESPACHO DEL SUPERINTENDENTE DELEGADO PARA EL CONTROL Y VERIFICACIÓN DE REGLAMENTOS TÉCNICOS Y METROLOGÍA LEGAL</v>
      </c>
      <c r="C177">
        <f>VLOOKUP($A177,'Plan de acci�n consolidado 2025'!$C$3:$X$482,C$1,0)</f>
        <v>2</v>
      </c>
      <c r="D177" t="str">
        <f>VLOOKUP($A177,'Plan de acci�n consolidado 2025'!$C$3:$X$482,D$1,0)</f>
        <v>Actividad propia</v>
      </c>
      <c r="E177" t="str">
        <f>VLOOKUP($A177,'Plan de acci�n consolidado 2025'!$C$3:$X$482,E$1,0)</f>
        <v>6000.5.6</v>
      </c>
      <c r="F177" t="str">
        <f>VLOOKUP($A177,'Plan de acci�n consolidado 2025'!$C$3:$X$482,F$1,0)</f>
        <v>N/A</v>
      </c>
      <c r="G177" t="str">
        <f>VLOOKUP($A177,'Plan de acci�n consolidado 2025'!$C$3:$X$482,G$1,0)</f>
        <v>N/A</v>
      </c>
      <c r="H177" t="str">
        <f>VLOOKUP($A177,'Plan de acci�n consolidado 2025'!$C$3:$X$482,H$1,0)</f>
        <v>N/A</v>
      </c>
      <c r="I177" t="str">
        <f>VLOOKUP($A177,'Plan de acci�n consolidado 2025'!$C$3:$X$482,I$1,0)</f>
        <v>N/A</v>
      </c>
      <c r="J177" t="str">
        <f>VLOOKUP($A177,'Plan de acci�n consolidado 2025'!$C$3:$X$482,J$1,0)</f>
        <v>N/A</v>
      </c>
      <c r="K177" t="str">
        <f>VLOOKUP($A177,'Plan de acci�n consolidado 2025'!$C$3:$X$482,K$1,0)</f>
        <v>N/A</v>
      </c>
      <c r="L177" t="str">
        <f>VLOOKUP($A177,'Plan de acci�n consolidado 2025'!$C$3:$X$482,L$1,0)</f>
        <v>N/A</v>
      </c>
      <c r="M177" t="str">
        <f>VLOOKUP($A177,'Plan de acci�n consolidado 2025'!$C$3:$X$482,M$1,0)</f>
        <v>N/A</v>
      </c>
      <c r="N177" t="str">
        <f>VLOOKUP($A177,'Plan de acci�n consolidado 2025'!$C$3:$X$482,N$1,0)</f>
        <v>N/A</v>
      </c>
      <c r="O177" t="str">
        <f>VLOOKUP($A177,'Plan de acci�n consolidado 2025'!$C$3:$X$482,O$1,0)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P177">
        <f>VLOOKUP($A177,'Plan de acci�n consolidado 2025'!$C$3:$X$482,P$1,0)</f>
        <v>25</v>
      </c>
      <c r="Q177">
        <f>VLOOKUP($A177,'Plan de acci�n consolidado 2025'!$C$3:$X$482,Q$1,0)</f>
        <v>1</v>
      </c>
      <c r="R177" t="str">
        <f>VLOOKUP($A177,'Plan de acci�n consolidado 2025'!$C$3:$X$482,R$1,0)</f>
        <v>Númerica</v>
      </c>
      <c r="S177" t="str">
        <f>VLOOKUP($A177,'Plan de acci�n consolidado 2025'!$C$3:$X$482,S$1,0)</f>
        <v># de Memorando de remisión o correo electrónico de remisión, proyecto de acto administrativo ajustado y Formato Matriz diligenciado / Único entregable / 1 Memorando de remisión o correo electrónico de remisión, proyecto de acto administrativo ajustado y Formato Matriz diligenciado / Único entregable</v>
      </c>
      <c r="T177" s="161">
        <f>VLOOKUP($A177,'Plan de acci�n consolidado 2025'!$C$3:$X$482,T$1,0)</f>
        <v>45901</v>
      </c>
      <c r="U177" s="161">
        <f>VLOOKUP($A177,'Plan de acci�n consolidado 2025'!$C$3:$X$482,U$1,0)</f>
        <v>45933</v>
      </c>
      <c r="V177" t="str">
        <f>VLOOKUP($A177,'Plan de acci�n consolidado 2025'!$C$3:$X$482,V$1,0)</f>
        <v>6000-DESPACHO DEL SUPERINTENDENTE DELEGADO PARA EL CONTROL Y VERIFICACIÓN DE REGLAMENTOS TÉCNICOS Y METROLOGÍA LEGAL</v>
      </c>
      <c r="W177">
        <f>VLOOKUP($A177,'Plan de acci�n consolidado 2025'!$C$3:$BB$482,W$1,0)</f>
        <v>3.5</v>
      </c>
      <c r="X177">
        <f>VLOOKUP($A177,'Plan de acci�n consolidado 2025'!$C$3:$BB$482,X$1,0)</f>
        <v>100</v>
      </c>
      <c r="Y177" t="str">
        <f>VLOOKUP($A177,'Plan de acci�n consolidado 2025'!$C$3:$BB$482,Y$1,0)</f>
        <v>Se realizó el cargue de la evidencia correspondiente al análisis de los comentarios del proyecto de acto administrativo de medidores de gas. Asimismo, se efectuaron los ajustes aprobados y se presentó el documento de remisión junto con la matriz debidamente diligenciada.</v>
      </c>
      <c r="Z177" s="161">
        <f>VLOOKUP($A177,'Plan de acci�n consolidado 2025'!$C$3:$BB$482,Z$1,0)</f>
        <v>45890</v>
      </c>
      <c r="AA177">
        <f>VLOOKUP($A177,'Plan de acci�n consolidado 2025'!$C$3:$BB$482,AA$1,0)</f>
        <v>100</v>
      </c>
      <c r="AB177" t="str">
        <f>VLOOKUP($A177,'Plan de acci�n consolidado 2025'!$C$3:$BB$482,AB$1,0)</f>
        <v>El soporte corresponde al entregable propuesto (correo electrónico de envió del proyecto de acto administrativo ajustado)</v>
      </c>
      <c r="AC177" s="161">
        <f>VLOOKUP($A177,'Plan de acci�n consolidado 2025'!$C$3:$BB$482,AC$1,0)</f>
        <v>45922</v>
      </c>
      <c r="AD177">
        <f>VLOOKUP($A177,'Plan de acci�n consolidado 2025'!$C$3:$BB$482,AD$1,0)</f>
        <v>100</v>
      </c>
      <c r="AE177">
        <f>VLOOKUP($A177,'Plan de acci�n consolidado 2025'!$C$3:$BB$482,AE$1,0)</f>
        <v>3.5</v>
      </c>
    </row>
    <row r="178" spans="1:31" x14ac:dyDescent="0.25">
      <c r="A178" s="30" t="s">
        <v>1223</v>
      </c>
      <c r="B178" t="str">
        <f>VLOOKUP($A178,'Plan de acci�n consolidado 2025'!$C$3:$X$482,B$1,0)</f>
        <v>6000-DESPACHO DEL SUPERINTENDENTE DELEGADO PARA EL CONTROL Y VERIFICACIÓN DE REGLAMENTOS TÉCNICOS Y METROLOGÍA LEGAL</v>
      </c>
      <c r="C178">
        <f>VLOOKUP($A178,'Plan de acci�n consolidado 2025'!$C$3:$X$482,C$1,0)</f>
        <v>2</v>
      </c>
      <c r="D178" t="str">
        <f>VLOOKUP($A178,'Plan de acci�n consolidado 2025'!$C$3:$X$482,D$1,0)</f>
        <v>Actividad propia</v>
      </c>
      <c r="E178" t="str">
        <f>VLOOKUP($A178,'Plan de acci�n consolidado 2025'!$C$3:$X$482,E$1,0)</f>
        <v>6000.5.7</v>
      </c>
      <c r="F178" t="str">
        <f>VLOOKUP($A178,'Plan de acci�n consolidado 2025'!$C$3:$X$482,F$1,0)</f>
        <v>N/A</v>
      </c>
      <c r="G178" t="str">
        <f>VLOOKUP($A178,'Plan de acci�n consolidado 2025'!$C$3:$X$482,G$1,0)</f>
        <v>N/A</v>
      </c>
      <c r="H178" t="str">
        <f>VLOOKUP($A178,'Plan de acci�n consolidado 2025'!$C$3:$X$482,H$1,0)</f>
        <v>N/A</v>
      </c>
      <c r="I178" t="str">
        <f>VLOOKUP($A178,'Plan de acci�n consolidado 2025'!$C$3:$X$482,I$1,0)</f>
        <v>N/A</v>
      </c>
      <c r="J178" t="str">
        <f>VLOOKUP($A178,'Plan de acci�n consolidado 2025'!$C$3:$X$482,J$1,0)</f>
        <v>N/A</v>
      </c>
      <c r="K178" t="str">
        <f>VLOOKUP($A178,'Plan de acci�n consolidado 2025'!$C$3:$X$482,K$1,0)</f>
        <v>N/A</v>
      </c>
      <c r="L178" t="str">
        <f>VLOOKUP($A178,'Plan de acci�n consolidado 2025'!$C$3:$X$482,L$1,0)</f>
        <v>N/A</v>
      </c>
      <c r="M178" t="str">
        <f>VLOOKUP($A178,'Plan de acci�n consolidado 2025'!$C$3:$X$482,M$1,0)</f>
        <v>N/A</v>
      </c>
      <c r="N178" t="str">
        <f>VLOOKUP($A178,'Plan de acci�n consolidado 2025'!$C$3:$X$482,N$1,0)</f>
        <v>N/A</v>
      </c>
      <c r="O178" t="str">
        <f>VLOOKUP($A178,'Plan de acci�n consolidado 2025'!$C$3:$X$482,O$1,0)</f>
        <v>Remitir el proyecto de acto administrativo a abogacía de la competencia. (correo electrónico de remisión (o memo de traslado) y proyecto de acto administrativo  / Único entregable)</v>
      </c>
      <c r="P178">
        <f>VLOOKUP($A178,'Plan de acci�n consolidado 2025'!$C$3:$X$482,P$1,0)</f>
        <v>25</v>
      </c>
      <c r="Q178">
        <f>VLOOKUP($A178,'Plan de acci�n consolidado 2025'!$C$3:$X$482,Q$1,0)</f>
        <v>1</v>
      </c>
      <c r="R178" t="str">
        <f>VLOOKUP($A178,'Plan de acci�n consolidado 2025'!$C$3:$X$482,R$1,0)</f>
        <v>Númerica</v>
      </c>
      <c r="S178" t="str">
        <f>VLOOKUP($A178,'Plan de acci�n consolidado 2025'!$C$3:$X$482,S$1,0)</f>
        <v># de Correo electrónico de remisión (o memo de traslado) y proyecto de acto administrativo  / Único entregable / 1 Correo electrónico de remisión (o memo de traslado) y proyecto de acto administrativo  / Único entregable</v>
      </c>
      <c r="T178" s="161">
        <f>VLOOKUP($A178,'Plan de acci�n consolidado 2025'!$C$3:$X$482,T$1,0)</f>
        <v>45936</v>
      </c>
      <c r="U178" s="161">
        <f>VLOOKUP($A178,'Plan de acci�n consolidado 2025'!$C$3:$X$482,U$1,0)</f>
        <v>45961</v>
      </c>
      <c r="V178" t="str">
        <f>VLOOKUP($A178,'Plan de acci�n consolidado 2025'!$C$3:$X$482,V$1,0)</f>
        <v>6000-DESPACHO DEL SUPERINTENDENTE DELEGADO PARA EL CONTROL Y VERIFICACIÓN DE REGLAMENTOS TÉCNICOS Y METROLOGÍA LEGAL</v>
      </c>
      <c r="W178">
        <f>VLOOKUP($A178,'Plan de acci�n consolidado 2025'!$C$3:$BB$482,W$1,0)</f>
        <v>3.5</v>
      </c>
      <c r="X178">
        <f>VLOOKUP($A178,'Plan de acci�n consolidado 2025'!$C$3:$BB$482,X$1,0)</f>
        <v>100</v>
      </c>
      <c r="Y178" t="str">
        <f>VLOOKUP($A178,'Plan de acci�n consolidado 2025'!$C$3:$BB$482,Y$1,0)</f>
        <v>Se realiza el cargue del Proyecto de Reglamento Técnico Metrológico de Medidores de Gas de Uso Residencial y su remisión mediante memorando, con el propósito de solicitar el concepto de la Abogacía de la Competencia.</v>
      </c>
      <c r="Z178" s="161">
        <f>VLOOKUP($A178,'Plan de acci�n consolidado 2025'!$C$3:$BB$482,Z$1,0)</f>
        <v>45828</v>
      </c>
      <c r="AA178">
        <f>VLOOKUP($A178,'Plan de acci�n consolidado 2025'!$C$3:$BB$482,AA$1,0)</f>
        <v>100</v>
      </c>
      <c r="AB178" t="str">
        <f>VLOOKUP($A178,'Plan de acci�n consolidado 2025'!$C$3:$BB$482,AB$1,0)</f>
        <v>Se verifico el cumplimiento de la actividad final con la cual se finaliza el producto, el soporte corresponde al memorando de solicitud de concepto de abogacía de la competencia sobre Proyecto de Reglamento Técnico metrológico aplicable a medidores de gas de uso residencial.</v>
      </c>
      <c r="AC178" s="161">
        <f>VLOOKUP($A178,'Plan de acci�n consolidado 2025'!$C$3:$BB$482,AC$1,0)</f>
        <v>45961</v>
      </c>
      <c r="AD178">
        <f>VLOOKUP($A178,'Plan de acci�n consolidado 2025'!$C$3:$BB$482,AD$1,0)</f>
        <v>100</v>
      </c>
      <c r="AE178">
        <f>VLOOKUP($A178,'Plan de acci�n consolidado 2025'!$C$3:$BB$482,AE$1,0)</f>
        <v>3.5</v>
      </c>
    </row>
    <row r="179" spans="1:31" x14ac:dyDescent="0.25">
      <c r="A179" s="30" t="s">
        <v>1224</v>
      </c>
      <c r="B179" t="str">
        <f>VLOOKUP($A179,'Plan de acci�n consolidado 2025'!$C$3:$X$482,B$1,0)</f>
        <v>6000-DESPACHO DEL SUPERINTENDENTE DELEGADO PARA EL CONTROL Y VERIFICACIÓN DE REGLAMENTOS TÉCNICOS Y METROLOGÍA LEGAL</v>
      </c>
      <c r="C179">
        <f>VLOOKUP($A179,'Plan de acci�n consolidado 2025'!$C$3:$X$482,C$1,0)</f>
        <v>2</v>
      </c>
      <c r="D179" t="str">
        <f>VLOOKUP($A179,'Plan de acci�n consolidado 2025'!$C$3:$X$482,D$1,0)</f>
        <v>Producto</v>
      </c>
      <c r="E179" t="str">
        <f>VLOOKUP($A179,'Plan de acci�n consolidado 2025'!$C$3:$X$482,E$1,0)</f>
        <v>6000.6</v>
      </c>
      <c r="F179" t="str">
        <f>VLOOKUP($A179,'Plan de acci�n consolidado 2025'!$C$3:$X$482,F$1,0)</f>
        <v>Operativo</v>
      </c>
      <c r="G179" t="str">
        <f>VLOOKUP($A179,'Plan de acci�n consolidado 2025'!$C$3:$X$482,G$1,0)</f>
        <v xml:space="preserve">Promover el enfoque preventivo, diferencial y territorial en el que hacer misional de la entidad 
</v>
      </c>
      <c r="H179" t="str">
        <f>VLOOKUP($A179,'Plan de acci�n consolidado 2025'!$C$3:$X$482,H$1,0)</f>
        <v xml:space="preserve">Cumplimiento de productos del PAI asociados a Promover el enfoque preventivo, diferencial y territorial en el que hacer misional de la entidad 
</v>
      </c>
      <c r="I179" t="str">
        <f>VLOOKUP($A179,'Plan de acci�n consolidado 2025'!$C$3:$X$482,I$1,0)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79" t="str">
        <f>VLOOKUP($A179,'Plan de acci�n consolidado 2025'!$C$3:$X$482,J$1,0)</f>
        <v>N/A</v>
      </c>
      <c r="K179" t="str">
        <f>VLOOKUP($A179,'Plan de acci�n consolidado 2025'!$C$3:$X$482,K$1,0)</f>
        <v>No</v>
      </c>
      <c r="L179" t="str">
        <f>VLOOKUP($A179,'Plan de acci�n consolidado 2025'!$C$3:$X$482,L$1,0)</f>
        <v>C-3503-0200-0016-40401c</v>
      </c>
      <c r="M179" t="str">
        <f>VLOOKUP($A179,'Plan de acci�n consolidado 2025'!$C$3:$X$482,M$1,0)</f>
        <v>Política Gestión Documental _DIMENSIÓN Información y Comunicación</v>
      </c>
      <c r="N179" t="str">
        <f>VLOOKUP($A179,'Plan de acci�n consolidado 2025'!$C$3:$X$482,N$1,0)</f>
        <v>C_COMP 1. Reducir comportamiento rentista de agentes, sujetos de inspección, vigilancia y control por Superin. PND_TRANSF_ Productiva, internacionalización y acción clímatica _ c. políticas de competencia, consumidor e infraestructura de calidad modernas</v>
      </c>
      <c r="O179" t="str">
        <f>VLOOKUP($A179,'Plan de acci�n consolidado 2025'!$C$3:$X$482,O$1,0)</f>
        <v>Análisis de Impacto Normativo -AIN Ex post del Reglamento Técnico Metrológico aplicable a Preempacados. Etapas 5 a 6, elaborado y enviado al Grupo de Trabajo de Regulación (Documento de Análisis de Impacto Normativo -AIN Ex post del Reglamento Técnico Metrológico aplicable a Preempacados  Etapas 5 a 6 y correo o memorando de envío)</v>
      </c>
      <c r="P179">
        <f>VLOOKUP($A179,'Plan de acci�n consolidado 2025'!$C$3:$X$482,P$1,0)</f>
        <v>14</v>
      </c>
      <c r="Q179">
        <f>VLOOKUP($A179,'Plan de acci�n consolidado 2025'!$C$3:$X$482,Q$1,0)</f>
        <v>1</v>
      </c>
      <c r="R179" t="str">
        <f>VLOOKUP($A179,'Plan de acci�n consolidado 2025'!$C$3:$X$482,R$1,0)</f>
        <v>Númerica</v>
      </c>
      <c r="S179" t="str">
        <f>VLOOKUP($A179,'Plan de acci�n consolidado 2025'!$C$3:$X$482,S$1,0)</f>
        <v># de Documento  de los pasos 5 al 6  ajustado y correo electrónico de remisión  al Grupo de Trabajo de Regulación / Único entregable / 1 Documento  de los pasos 5 al 6  ajustado y correo electrónico de remisión  al Grupo de Trabajo de Regulación / Único entregable</v>
      </c>
      <c r="T179" s="161">
        <f>VLOOKUP($A179,'Plan de acci�n consolidado 2025'!$C$3:$X$482,T$1,0)</f>
        <v>45839</v>
      </c>
      <c r="U179" s="161">
        <f>VLOOKUP($A179,'Plan de acci�n consolidado 2025'!$C$3:$X$482,U$1,0)</f>
        <v>46003</v>
      </c>
      <c r="V179" t="str">
        <f>VLOOKUP($A179,'Plan de acci�n consolidado 2025'!$C$3:$X$482,V$1,0)</f>
        <v>6000-DESPACHO DEL SUPERINTENDENTE DELEGADO PARA EL CONTROL Y VERIFICACIÓN DE REGLAMENTOS TÉCNICOS Y METROLOGÍA LEGAL</v>
      </c>
      <c r="W179">
        <f>VLOOKUP($A179,'Plan de acci�n consolidado 2025'!$C$3:$BB$482,W$1,0)</f>
        <v>14</v>
      </c>
      <c r="X179">
        <f>VLOOKUP($A179,'Plan de acci�n consolidado 2025'!$C$3:$BB$482,X$1,0)</f>
        <v>0</v>
      </c>
      <c r="Y179">
        <f>VLOOKUP($A179,'Plan de acci�n consolidado 2025'!$C$3:$BB$482,Y$1,0)</f>
        <v>0</v>
      </c>
      <c r="Z179" s="161">
        <f>VLOOKUP($A179,'Plan de acci�n consolidado 2025'!$C$3:$BB$482,Z$1,0)</f>
        <v>0</v>
      </c>
      <c r="AA179">
        <f>VLOOKUP($A179,'Plan de acci�n consolidado 2025'!$C$3:$BB$482,AA$1,0)</f>
        <v>0</v>
      </c>
      <c r="AB179">
        <f>VLOOKUP($A179,'Plan de acci�n consolidado 2025'!$C$3:$BB$482,AB$1,0)</f>
        <v>0</v>
      </c>
      <c r="AC179" s="161">
        <f>VLOOKUP($A179,'Plan de acci�n consolidado 2025'!$C$3:$BB$482,AC$1,0)</f>
        <v>0</v>
      </c>
      <c r="AD179">
        <f>VLOOKUP($A179,'Plan de acci�n consolidado 2025'!$C$3:$BB$482,AD$1,0)</f>
        <v>0</v>
      </c>
      <c r="AE179">
        <f>VLOOKUP($A179,'Plan de acci�n consolidado 2025'!$C$3:$BB$482,AE$1,0)</f>
        <v>0</v>
      </c>
    </row>
    <row r="180" spans="1:31" x14ac:dyDescent="0.25">
      <c r="A180" s="30" t="s">
        <v>1225</v>
      </c>
      <c r="B180" t="str">
        <f>VLOOKUP($A180,'Plan de acci�n consolidado 2025'!$C$3:$X$482,B$1,0)</f>
        <v>6000-DESPACHO DEL SUPERINTENDENTE DELEGADO PARA EL CONTROL Y VERIFICACIÓN DE REGLAMENTOS TÉCNICOS Y METROLOGÍA LEGAL</v>
      </c>
      <c r="C180">
        <f>VLOOKUP($A180,'Plan de acci�n consolidado 2025'!$C$3:$X$482,C$1,0)</f>
        <v>2</v>
      </c>
      <c r="D180" t="str">
        <f>VLOOKUP($A180,'Plan de acci�n consolidado 2025'!$C$3:$X$482,D$1,0)</f>
        <v>Actividad propia</v>
      </c>
      <c r="E180" t="str">
        <f>VLOOKUP($A180,'Plan de acci�n consolidado 2025'!$C$3:$X$482,E$1,0)</f>
        <v>6000.6.1</v>
      </c>
      <c r="F180" t="str">
        <f>VLOOKUP($A180,'Plan de acci�n consolidado 2025'!$C$3:$X$482,F$1,0)</f>
        <v>N/A</v>
      </c>
      <c r="G180" t="str">
        <f>VLOOKUP($A180,'Plan de acci�n consolidado 2025'!$C$3:$X$482,G$1,0)</f>
        <v>N/A</v>
      </c>
      <c r="H180" t="str">
        <f>VLOOKUP($A180,'Plan de acci�n consolidado 2025'!$C$3:$X$482,H$1,0)</f>
        <v>N/A</v>
      </c>
      <c r="I180" t="str">
        <f>VLOOKUP($A180,'Plan de acci�n consolidado 2025'!$C$3:$X$482,I$1,0)</f>
        <v>N/A</v>
      </c>
      <c r="J180" t="str">
        <f>VLOOKUP($A180,'Plan de acci�n consolidado 2025'!$C$3:$X$482,J$1,0)</f>
        <v>N/A</v>
      </c>
      <c r="K180" t="str">
        <f>VLOOKUP($A180,'Plan de acci�n consolidado 2025'!$C$3:$X$482,K$1,0)</f>
        <v>N/A</v>
      </c>
      <c r="L180" t="str">
        <f>VLOOKUP($A180,'Plan de acci�n consolidado 2025'!$C$3:$X$482,L$1,0)</f>
        <v>N/A</v>
      </c>
      <c r="M180" t="str">
        <f>VLOOKUP($A180,'Plan de acci�n consolidado 2025'!$C$3:$X$482,M$1,0)</f>
        <v>N/A</v>
      </c>
      <c r="N180" t="str">
        <f>VLOOKUP($A180,'Plan de acci�n consolidado 2025'!$C$3:$X$482,N$1,0)</f>
        <v>N/A</v>
      </c>
      <c r="O180" t="str">
        <f>VLOOKUP($A180,'Plan de acci�n consolidado 2025'!$C$3:$X$482,O$1,0)</f>
        <v>Elaborar y enviar al Grupo de Trabajo de Regulación el documento que contenga la información correspondiente a los pasos 5 al 6 de la guía de evaluación ex post del DNP. (Documento con los pasos del 5 al 6  y correo electrónico de remisión al Grupo de Trabajo de Regulación / Único entregable)</v>
      </c>
      <c r="P180">
        <f>VLOOKUP($A180,'Plan de acci�n consolidado 2025'!$C$3:$X$482,P$1,0)</f>
        <v>20</v>
      </c>
      <c r="Q180">
        <f>VLOOKUP($A180,'Plan de acci�n consolidado 2025'!$C$3:$X$482,Q$1,0)</f>
        <v>1</v>
      </c>
      <c r="R180" t="str">
        <f>VLOOKUP($A180,'Plan de acci�n consolidado 2025'!$C$3:$X$482,R$1,0)</f>
        <v>Númerica</v>
      </c>
      <c r="S180" t="str">
        <f>VLOOKUP($A180,'Plan de acci�n consolidado 2025'!$C$3:$X$482,S$1,0)</f>
        <v># de Documento con los pasos del 5 al 6  y correo electrónico de remisión al Grupo de Trabajo de Regulación / Único entregable / 1 Documento con los pasos del 5 al 6  y correo electrónico de remisión al Grupo de Trabajo de Regulación / Único entregable</v>
      </c>
      <c r="T180" s="161">
        <f>VLOOKUP($A180,'Plan de acci�n consolidado 2025'!$C$3:$X$482,T$1,0)</f>
        <v>45839</v>
      </c>
      <c r="U180" s="161">
        <f>VLOOKUP($A180,'Plan de acci�n consolidado 2025'!$C$3:$X$482,U$1,0)</f>
        <v>45960</v>
      </c>
      <c r="V180" t="str">
        <f>VLOOKUP($A180,'Plan de acci�n consolidado 2025'!$C$3:$X$482,V$1,0)</f>
        <v>6000-DESPACHO DEL SUPERINTENDENTE DELEGADO PARA EL CONTROL Y VERIFICACIÓN DE REGLAMENTOS TÉCNICOS Y METROLOGÍA LEGAL</v>
      </c>
      <c r="W180">
        <f>VLOOKUP($A180,'Plan de acci�n consolidado 2025'!$C$3:$BB$482,W$1,0)</f>
        <v>2.8</v>
      </c>
      <c r="X180">
        <f>VLOOKUP($A180,'Plan de acci�n consolidado 2025'!$C$3:$BB$482,X$1,0)</f>
        <v>100</v>
      </c>
      <c r="Y180" t="str">
        <f>VLOOKUP($A180,'Plan de acci�n consolidado 2025'!$C$3:$BB$482,Y$1,0)</f>
        <v>Se elabora y envía al Grupo de Trabajo de Regulación el documento que contiene la información correspondiente a los pasos 5 y 6 de la Guía de Evaluación Ex Post del DNP. Como evidencia, se presenta el documento con el desarrollo de dichos pasos y el correo electrónico de remisión al Grupo de Trabajo de Regulación.</v>
      </c>
      <c r="Z180" s="161">
        <f>VLOOKUP($A180,'Plan de acci�n consolidado 2025'!$C$3:$BB$482,Z$1,0)</f>
        <v>45958</v>
      </c>
      <c r="AA180">
        <f>VLOOKUP($A180,'Plan de acci�n consolidado 2025'!$C$3:$BB$482,AA$1,0)</f>
        <v>100</v>
      </c>
      <c r="AB180" t="str">
        <f>VLOOKUP($A180,'Plan de acci�n consolidado 2025'!$C$3:$BB$482,AB$1,0)</f>
        <v>Se verificó el cumplimiento de la actividad de envió de correo electrónico al grupo de trabajo de Regulación, el documento de evaluación ex post del DNP.</v>
      </c>
      <c r="AC180" s="161">
        <f>VLOOKUP($A180,'Plan de acci�n consolidado 2025'!$C$3:$BB$482,AC$1,0)</f>
        <v>45960</v>
      </c>
      <c r="AD180">
        <f>VLOOKUP($A180,'Plan de acci�n consolidado 2025'!$C$3:$BB$482,AD$1,0)</f>
        <v>100</v>
      </c>
      <c r="AE180">
        <f>VLOOKUP($A180,'Plan de acci�n consolidado 2025'!$C$3:$BB$482,AE$1,0)</f>
        <v>2.8</v>
      </c>
    </row>
    <row r="181" spans="1:31" x14ac:dyDescent="0.25">
      <c r="A181" s="30" t="s">
        <v>1227</v>
      </c>
      <c r="B181" t="str">
        <f>VLOOKUP($A181,'Plan de acci�n consolidado 2025'!$C$3:$X$482,B$1,0)</f>
        <v>6000-DESPACHO DEL SUPERINTENDENTE DELEGADO PARA EL CONTROL Y VERIFICACIÓN DE REGLAMENTOS TÉCNICOS Y METROLOGÍA LEGAL</v>
      </c>
      <c r="C181">
        <f>VLOOKUP($A181,'Plan de acci�n consolidado 2025'!$C$3:$X$482,C$1,0)</f>
        <v>2</v>
      </c>
      <c r="D181" t="str">
        <f>VLOOKUP($A181,'Plan de acci�n consolidado 2025'!$C$3:$X$482,D$1,0)</f>
        <v>Actividad propia</v>
      </c>
      <c r="E181" t="str">
        <f>VLOOKUP($A181,'Plan de acci�n consolidado 2025'!$C$3:$X$482,E$1,0)</f>
        <v>6000.6.2</v>
      </c>
      <c r="F181" t="str">
        <f>VLOOKUP($A181,'Plan de acci�n consolidado 2025'!$C$3:$X$482,F$1,0)</f>
        <v>N/A</v>
      </c>
      <c r="G181" t="str">
        <f>VLOOKUP($A181,'Plan de acci�n consolidado 2025'!$C$3:$X$482,G$1,0)</f>
        <v>N/A</v>
      </c>
      <c r="H181" t="str">
        <f>VLOOKUP($A181,'Plan de acci�n consolidado 2025'!$C$3:$X$482,H$1,0)</f>
        <v>N/A</v>
      </c>
      <c r="I181" t="str">
        <f>VLOOKUP($A181,'Plan de acci�n consolidado 2025'!$C$3:$X$482,I$1,0)</f>
        <v>N/A</v>
      </c>
      <c r="J181" t="str">
        <f>VLOOKUP($A181,'Plan de acci�n consolidado 2025'!$C$3:$X$482,J$1,0)</f>
        <v>N/A</v>
      </c>
      <c r="K181" t="str">
        <f>VLOOKUP($A181,'Plan de acci�n consolidado 2025'!$C$3:$X$482,K$1,0)</f>
        <v>N/A</v>
      </c>
      <c r="L181" t="str">
        <f>VLOOKUP($A181,'Plan de acci�n consolidado 2025'!$C$3:$X$482,L$1,0)</f>
        <v>N/A</v>
      </c>
      <c r="M181" t="str">
        <f>VLOOKUP($A181,'Plan de acci�n consolidado 2025'!$C$3:$X$482,M$1,0)</f>
        <v>N/A</v>
      </c>
      <c r="N181" t="str">
        <f>VLOOKUP($A181,'Plan de acci�n consolidado 2025'!$C$3:$X$482,N$1,0)</f>
        <v>N/A</v>
      </c>
      <c r="O181" t="str">
        <f>VLOOKUP($A181,'Plan de acci�n consolidado 2025'!$C$3:$X$482,O$1,0)</f>
        <v>Revisar jurídicamente el documento de los pasos 5 al 6 y enviarlo a la dependencia solicitante. (Documento de los pasos 5 al 6 con observaciones y correo electrónico de remisión a la dependencia solicitante / Único entregable)</v>
      </c>
      <c r="P181">
        <f>VLOOKUP($A181,'Plan de acci�n consolidado 2025'!$C$3:$X$482,P$1,0)</f>
        <v>30</v>
      </c>
      <c r="Q181">
        <f>VLOOKUP($A181,'Plan de acci�n consolidado 2025'!$C$3:$X$482,Q$1,0)</f>
        <v>1</v>
      </c>
      <c r="R181" t="str">
        <f>VLOOKUP($A181,'Plan de acci�n consolidado 2025'!$C$3:$X$482,R$1,0)</f>
        <v>Númerica</v>
      </c>
      <c r="S181" t="str">
        <f>VLOOKUP($A181,'Plan de acci�n consolidado 2025'!$C$3:$X$482,S$1,0)</f>
        <v># de Documento de los pasos 5 al 6 con observaciones y correo electrónico de remisión a la dependencia solicitante / Único entregable / 1 Documento de los pasos 5 al 6 con observaciones y correo electrónico de remisión a la dependencia solicitante / Único entregable</v>
      </c>
      <c r="T181" s="161">
        <f>VLOOKUP($A181,'Plan de acci�n consolidado 2025'!$C$3:$X$482,T$1,0)</f>
        <v>45965</v>
      </c>
      <c r="U181" s="161">
        <f>VLOOKUP($A181,'Plan de acci�n consolidado 2025'!$C$3:$X$482,U$1,0)</f>
        <v>45982</v>
      </c>
      <c r="V181" t="str">
        <f>VLOOKUP($A181,'Plan de acci�n consolidado 2025'!$C$3:$X$482,V$1,0)</f>
        <v>6000-DESPACHO DEL SUPERINTENDENTE DELEGADO PARA EL CONTROL Y VERIFICACIÓN DE REGLAMENTOS TÉCNICOS Y METROLOGÍA LEGAL</v>
      </c>
      <c r="W181">
        <f>VLOOKUP($A181,'Plan de acci�n consolidado 2025'!$C$3:$BB$482,W$1,0)</f>
        <v>4.2</v>
      </c>
      <c r="X181">
        <f>VLOOKUP($A181,'Plan de acci�n consolidado 2025'!$C$3:$BB$482,X$1,0)</f>
        <v>100</v>
      </c>
      <c r="Y181" t="str">
        <f>VLOOKUP($A181,'Plan de acci�n consolidado 2025'!$C$3:$BB$482,Y$1,0)</f>
        <v>Se realizó el cargue de la actividad correspondiente, icon la revisión jurídica del documento por parte del Grupo de Regulación. Este proceso quedó soportado con el respectivo correo, garantizando la trazabilidad y cumplimiento de la actividad</v>
      </c>
      <c r="Z181" s="161">
        <f>VLOOKUP($A181,'Plan de acci�n consolidado 2025'!$C$3:$BB$482,Z$1,0)</f>
        <v>45959</v>
      </c>
      <c r="AA181">
        <f>VLOOKUP($A181,'Plan de acci�n consolidado 2025'!$C$3:$BB$482,AA$1,0)</f>
        <v>100</v>
      </c>
      <c r="AB181" t="str">
        <f>VLOOKUP($A181,'Plan de acci�n consolidado 2025'!$C$3:$BB$482,AB$1,0)</f>
        <v>Se verifico el cumplimiento de la actividad al 100%, el anexo corresponde al entregable propuesto.</v>
      </c>
      <c r="AC181" s="161">
        <f>VLOOKUP($A181,'Plan de acci�n consolidado 2025'!$C$3:$BB$482,AC$1,0)</f>
        <v>45982</v>
      </c>
      <c r="AD181">
        <f>VLOOKUP($A181,'Plan de acci�n consolidado 2025'!$C$3:$BB$482,AD$1,0)</f>
        <v>100</v>
      </c>
      <c r="AE181">
        <f>VLOOKUP($A181,'Plan de acci�n consolidado 2025'!$C$3:$BB$482,AE$1,0)</f>
        <v>4.2</v>
      </c>
    </row>
    <row r="182" spans="1:31" x14ac:dyDescent="0.25">
      <c r="A182" s="30" t="s">
        <v>1229</v>
      </c>
      <c r="B182" t="str">
        <f>VLOOKUP($A182,'Plan de acci�n consolidado 2025'!$C$3:$X$482,B$1,0)</f>
        <v>6000-DESPACHO DEL SUPERINTENDENTE DELEGADO PARA EL CONTROL Y VERIFICACIÓN DE REGLAMENTOS TÉCNICOS Y METROLOGÍA LEGAL</v>
      </c>
      <c r="C182">
        <f>VLOOKUP($A182,'Plan de acci�n consolidado 2025'!$C$3:$X$482,C$1,0)</f>
        <v>2</v>
      </c>
      <c r="D182" t="str">
        <f>VLOOKUP($A182,'Plan de acci�n consolidado 2025'!$C$3:$X$482,D$1,0)</f>
        <v>Actividad propia</v>
      </c>
      <c r="E182" t="str">
        <f>VLOOKUP($A182,'Plan de acci�n consolidado 2025'!$C$3:$X$482,E$1,0)</f>
        <v>6000.6.3</v>
      </c>
      <c r="F182" t="str">
        <f>VLOOKUP($A182,'Plan de acci�n consolidado 2025'!$C$3:$X$482,F$1,0)</f>
        <v>N/A</v>
      </c>
      <c r="G182" t="str">
        <f>VLOOKUP($A182,'Plan de acci�n consolidado 2025'!$C$3:$X$482,G$1,0)</f>
        <v>N/A</v>
      </c>
      <c r="H182" t="str">
        <f>VLOOKUP($A182,'Plan de acci�n consolidado 2025'!$C$3:$X$482,H$1,0)</f>
        <v>N/A</v>
      </c>
      <c r="I182" t="str">
        <f>VLOOKUP($A182,'Plan de acci�n consolidado 2025'!$C$3:$X$482,I$1,0)</f>
        <v>N/A</v>
      </c>
      <c r="J182" t="str">
        <f>VLOOKUP($A182,'Plan de acci�n consolidado 2025'!$C$3:$X$482,J$1,0)</f>
        <v>N/A</v>
      </c>
      <c r="K182" t="str">
        <f>VLOOKUP($A182,'Plan de acci�n consolidado 2025'!$C$3:$X$482,K$1,0)</f>
        <v>N/A</v>
      </c>
      <c r="L182" t="str">
        <f>VLOOKUP($A182,'Plan de acci�n consolidado 2025'!$C$3:$X$482,L$1,0)</f>
        <v>N/A</v>
      </c>
      <c r="M182" t="str">
        <f>VLOOKUP($A182,'Plan de acci�n consolidado 2025'!$C$3:$X$482,M$1,0)</f>
        <v>N/A</v>
      </c>
      <c r="N182" t="str">
        <f>VLOOKUP($A182,'Plan de acci�n consolidado 2025'!$C$3:$X$482,N$1,0)</f>
        <v>N/A</v>
      </c>
      <c r="O182" t="str">
        <f>VLOOKUP($A182,'Plan de acci�n consolidado 2025'!$C$3:$X$482,O$1,0)</f>
        <v>Ajustar el documento de los pasos 5 al 6  y remitirlo al Grupo de Trabajo de Regulación.  (Documento  de los pasos 5 al 6  ajustado y correo electrónico de remisión  al Grupo de Trabajo de Regulación / Único entregable)</v>
      </c>
      <c r="P182">
        <f>VLOOKUP($A182,'Plan de acci�n consolidado 2025'!$C$3:$X$482,P$1,0)</f>
        <v>50</v>
      </c>
      <c r="Q182">
        <f>VLOOKUP($A182,'Plan de acci�n consolidado 2025'!$C$3:$X$482,Q$1,0)</f>
        <v>1</v>
      </c>
      <c r="R182" t="str">
        <f>VLOOKUP($A182,'Plan de acci�n consolidado 2025'!$C$3:$X$482,R$1,0)</f>
        <v>Númerica</v>
      </c>
      <c r="S182" t="str">
        <f>VLOOKUP($A182,'Plan de acci�n consolidado 2025'!$C$3:$X$482,S$1,0)</f>
        <v># de Documento  de los pasos 5 al 6  ajustado y correo electrónico de remisión  al Grupo de Trabajo de Regulación / Único entregable / 1 Documento  de los pasos 5 al 6  ajustado y correo electrónico de remisión  al Grupo de Trabajo de Regulación / Único entregable</v>
      </c>
      <c r="T182" s="161">
        <f>VLOOKUP($A182,'Plan de acci�n consolidado 2025'!$C$3:$X$482,T$1,0)</f>
        <v>45985</v>
      </c>
      <c r="U182" s="161">
        <f>VLOOKUP($A182,'Plan de acci�n consolidado 2025'!$C$3:$X$482,U$1,0)</f>
        <v>46003</v>
      </c>
      <c r="V182" t="str">
        <f>VLOOKUP($A182,'Plan de acci�n consolidado 2025'!$C$3:$X$482,V$1,0)</f>
        <v>6000-DESPACHO DEL SUPERINTENDENTE DELEGADO PARA EL CONTROL Y VERIFICACIÓN DE REGLAMENTOS TÉCNICOS Y METROLOGÍA LEGAL</v>
      </c>
      <c r="W182">
        <f>VLOOKUP($A182,'Plan de acci�n consolidado 2025'!$C$3:$BB$482,W$1,0)</f>
        <v>7</v>
      </c>
      <c r="X182">
        <f>VLOOKUP($A182,'Plan de acci�n consolidado 2025'!$C$3:$BB$482,X$1,0)</f>
        <v>0</v>
      </c>
      <c r="Y182">
        <f>VLOOKUP($A182,'Plan de acci�n consolidado 2025'!$C$3:$BB$482,Y$1,0)</f>
        <v>0</v>
      </c>
      <c r="Z182" s="161">
        <f>VLOOKUP($A182,'Plan de acci�n consolidado 2025'!$C$3:$BB$482,Z$1,0)</f>
        <v>0</v>
      </c>
      <c r="AA182">
        <f>VLOOKUP($A182,'Plan de acci�n consolidado 2025'!$C$3:$BB$482,AA$1,0)</f>
        <v>0</v>
      </c>
      <c r="AB182">
        <f>VLOOKUP($A182,'Plan de acci�n consolidado 2025'!$C$3:$BB$482,AB$1,0)</f>
        <v>0</v>
      </c>
      <c r="AC182" s="161">
        <f>VLOOKUP($A182,'Plan de acci�n consolidado 2025'!$C$3:$BB$482,AC$1,0)</f>
        <v>0</v>
      </c>
      <c r="AD182">
        <f>VLOOKUP($A182,'Plan de acci�n consolidado 2025'!$C$3:$BB$482,AD$1,0)</f>
        <v>0</v>
      </c>
      <c r="AE182">
        <f>VLOOKUP($A182,'Plan de acci�n consolidado 2025'!$C$3:$BB$482,AE$1,0)</f>
        <v>0</v>
      </c>
    </row>
    <row r="183" spans="1:31" x14ac:dyDescent="0.25">
      <c r="A183" s="30" t="s">
        <v>1231</v>
      </c>
      <c r="B183" t="str">
        <f>VLOOKUP($A183,'Plan de acci�n consolidado 2025'!$C$3:$X$482,B$1,0)</f>
        <v>6000-DESPACHO DEL SUPERINTENDENTE DELEGADO PARA EL CONTROL Y VERIFICACIÓN DE REGLAMENTOS TÉCNICOS Y METROLOGÍA LEGAL</v>
      </c>
      <c r="C183">
        <f>VLOOKUP($A183,'Plan de acci�n consolidado 2025'!$C$3:$X$482,C$1,0)</f>
        <v>2</v>
      </c>
      <c r="D183" t="str">
        <f>VLOOKUP($A183,'Plan de acci�n consolidado 2025'!$C$3:$X$482,D$1,0)</f>
        <v>Producto</v>
      </c>
      <c r="E183" t="str">
        <f>VLOOKUP($A183,'Plan de acci�n consolidado 2025'!$C$3:$X$482,E$1,0)</f>
        <v>6000.7</v>
      </c>
      <c r="F183" t="str">
        <f>VLOOKUP($A183,'Plan de acci�n consolidado 2025'!$C$3:$X$482,F$1,0)</f>
        <v>Operativo</v>
      </c>
      <c r="G183" t="str">
        <f>VLOOKUP($A183,'Plan de acci�n consolidado 2025'!$C$3:$X$482,G$1,0)</f>
        <v xml:space="preserve">Promover el enfoque preventivo, diferencial y territorial en el que hacer misional de la entidad 
</v>
      </c>
      <c r="H183" t="str">
        <f>VLOOKUP($A183,'Plan de acci�n consolidado 2025'!$C$3:$X$482,H$1,0)</f>
        <v xml:space="preserve">Cumplimiento de productos del PAI asociados a Promover el enfoque preventivo, diferencial y territorial en el que hacer misional de la entidad 
</v>
      </c>
      <c r="I183" t="str">
        <f>VLOOKUP($A183,'Plan de acci�n consolidado 2025'!$C$3:$X$482,I$1,0)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183" t="str">
        <f>VLOOKUP($A183,'Plan de acci�n consolidado 2025'!$C$3:$X$482,J$1,0)</f>
        <v>N/A</v>
      </c>
      <c r="K183" t="str">
        <f>VLOOKUP($A183,'Plan de acci�n consolidado 2025'!$C$3:$X$482,K$1,0)</f>
        <v>No</v>
      </c>
      <c r="L183" t="str">
        <f>VLOOKUP($A183,'Plan de acci�n consolidado 2025'!$C$3:$X$482,L$1,0)</f>
        <v>C-3503-0200-0016-40401c</v>
      </c>
      <c r="M183" t="str">
        <f>VLOOKUP($A183,'Plan de acci�n consolidado 2025'!$C$3:$X$482,M$1,0)</f>
        <v>Política Gestión Documental _DIMENSIÓN Información y Comunicación</v>
      </c>
      <c r="N183" t="str">
        <f>VLOOKUP($A183,'Plan de acci�n consolidado 2025'!$C$3:$X$482,N$1,0)</f>
        <v>C_COMP 1. Reducir comportamiento rentista de agentes, sujetos de inspección, vigilancia y control por Superin. PND_TRANSF_ Productiva, internacionalización y acción clímatica _ c. políticas de competencia, consumidor e infraestructura de calidad modernas</v>
      </c>
      <c r="O183" t="str">
        <f>VLOOKUP($A183,'Plan de acci�n consolidado 2025'!$C$3:$X$482,O$1,0)</f>
        <v>Análisis de Impacto Normativo -AIN ex ante de Cinemómetros elaborado y enviado al Grupo de Regulación (Memorando de remisión -correo electrónico de remisión y documento de definición de problema ajustado / Formato Matriz comentarios  Único entregable)</v>
      </c>
      <c r="P183">
        <f>VLOOKUP($A183,'Plan de acci�n consolidado 2025'!$C$3:$X$482,P$1,0)</f>
        <v>16</v>
      </c>
      <c r="Q183">
        <f>VLOOKUP($A183,'Plan de acci�n consolidado 2025'!$C$3:$X$482,Q$1,0)</f>
        <v>1</v>
      </c>
      <c r="R183" t="str">
        <f>VLOOKUP($A183,'Plan de acci�n consolidado 2025'!$C$3:$X$482,R$1,0)</f>
        <v>Númerica</v>
      </c>
      <c r="S183" t="str">
        <f>VLOOKUP($A183,'Plan de acci�n consolidado 2025'!$C$3:$X$482,S$1,0)</f>
        <v># de Memorando de remisión -correo electrónico de remisión y documento de definición de problema ajustado / Formato Matriz comentarios  Único entregable / 1 Memorando de remisión -correo electrónico de remisión y documento de definición de problema ajustado / Formato Matriz comentarios  Único entregable</v>
      </c>
      <c r="T183" s="161">
        <f>VLOOKUP($A183,'Plan de acci�n consolidado 2025'!$C$3:$X$482,T$1,0)</f>
        <v>45726</v>
      </c>
      <c r="U183" s="161">
        <f>VLOOKUP($A183,'Plan de acci�n consolidado 2025'!$C$3:$X$482,U$1,0)</f>
        <v>45968</v>
      </c>
      <c r="V183" t="str">
        <f>VLOOKUP($A183,'Plan de acci�n consolidado 2025'!$C$3:$X$482,V$1,0)</f>
        <v>6000-DESPACHO DEL SUPERINTENDENTE DELEGADO PARA EL CONTROL Y VERIFICACIÓN DE REGLAMENTOS TÉCNICOS Y METROLOGÍA LEGAL</v>
      </c>
      <c r="W183">
        <f>VLOOKUP($A183,'Plan de acci�n consolidado 2025'!$C$3:$BB$482,W$1,0)</f>
        <v>16</v>
      </c>
      <c r="X183">
        <f>VLOOKUP($A183,'Plan de acci�n consolidado 2025'!$C$3:$BB$482,X$1,0)</f>
        <v>100</v>
      </c>
      <c r="Y183" t="str">
        <f>VLOOKUP($A183,'Plan de acci�n consolidado 2025'!$C$3:$BB$482,Y$1,0)</f>
        <v>Se carga el documento de definición del problema del Análisis de Impacto Normativo (AIN) ex ante de Cinemómetros, junto con su respectiva matriz de comentarios y el correo enviado el 28 de octubre de 2025.</v>
      </c>
      <c r="Z183" s="161">
        <f>VLOOKUP($A183,'Plan de acci�n consolidado 2025'!$C$3:$BB$482,Z$1,0)</f>
        <v>45958</v>
      </c>
      <c r="AA183">
        <f>VLOOKUP($A183,'Plan de acci�n consolidado 2025'!$C$3:$BB$482,AA$1,0)</f>
        <v>100</v>
      </c>
      <c r="AB183" t="str">
        <f>VLOOKUP($A183,'Plan de acci�n consolidado 2025'!$C$3:$BB$482,AB$1,0)</f>
        <v xml:space="preserve">Se verifica el cumplimiento del producto propuesto y el soporte de los entregables </v>
      </c>
      <c r="AC183" s="161">
        <f>VLOOKUP($A183,'Plan de acci�n consolidado 2025'!$C$3:$BB$482,AC$1,0)</f>
        <v>45958</v>
      </c>
      <c r="AD183">
        <f>VLOOKUP($A183,'Plan de acci�n consolidado 2025'!$C$3:$BB$482,AD$1,0)</f>
        <v>100</v>
      </c>
      <c r="AE183">
        <f>VLOOKUP($A183,'Plan de acci�n consolidado 2025'!$C$3:$BB$482,AE$1,0)</f>
        <v>16</v>
      </c>
    </row>
    <row r="184" spans="1:31" x14ac:dyDescent="0.25">
      <c r="A184" s="30" t="s">
        <v>1232</v>
      </c>
      <c r="B184" t="str">
        <f>VLOOKUP($A184,'Plan de acci�n consolidado 2025'!$C$3:$X$482,B$1,0)</f>
        <v>6000-DESPACHO DEL SUPERINTENDENTE DELEGADO PARA EL CONTROL Y VERIFICACIÓN DE REGLAMENTOS TÉCNICOS Y METROLOGÍA LEGAL</v>
      </c>
      <c r="C184">
        <f>VLOOKUP($A184,'Plan de acci�n consolidado 2025'!$C$3:$X$482,C$1,0)</f>
        <v>2</v>
      </c>
      <c r="D184" t="str">
        <f>VLOOKUP($A184,'Plan de acci�n consolidado 2025'!$C$3:$X$482,D$1,0)</f>
        <v>Actividad propia</v>
      </c>
      <c r="E184" t="str">
        <f>VLOOKUP($A184,'Plan de acci�n consolidado 2025'!$C$3:$X$482,E$1,0)</f>
        <v>6000.7.1</v>
      </c>
      <c r="F184" t="str">
        <f>VLOOKUP($A184,'Plan de acci�n consolidado 2025'!$C$3:$X$482,F$1,0)</f>
        <v>N/A</v>
      </c>
      <c r="G184" t="str">
        <f>VLOOKUP($A184,'Plan de acci�n consolidado 2025'!$C$3:$X$482,G$1,0)</f>
        <v>N/A</v>
      </c>
      <c r="H184" t="str">
        <f>VLOOKUP($A184,'Plan de acci�n consolidado 2025'!$C$3:$X$482,H$1,0)</f>
        <v>N/A</v>
      </c>
      <c r="I184" t="str">
        <f>VLOOKUP($A184,'Plan de acci�n consolidado 2025'!$C$3:$X$482,I$1,0)</f>
        <v>N/A</v>
      </c>
      <c r="J184" t="str">
        <f>VLOOKUP($A184,'Plan de acci�n consolidado 2025'!$C$3:$X$482,J$1,0)</f>
        <v>N/A</v>
      </c>
      <c r="K184" t="str">
        <f>VLOOKUP($A184,'Plan de acci�n consolidado 2025'!$C$3:$X$482,K$1,0)</f>
        <v>N/A</v>
      </c>
      <c r="L184" t="str">
        <f>VLOOKUP($A184,'Plan de acci�n consolidado 2025'!$C$3:$X$482,L$1,0)</f>
        <v>N/A</v>
      </c>
      <c r="M184" t="str">
        <f>VLOOKUP($A184,'Plan de acci�n consolidado 2025'!$C$3:$X$482,M$1,0)</f>
        <v>N/A</v>
      </c>
      <c r="N184" t="str">
        <f>VLOOKUP($A184,'Plan de acci�n consolidado 2025'!$C$3:$X$482,N$1,0)</f>
        <v>N/A</v>
      </c>
      <c r="O184" t="str">
        <f>VLOOKUP($A184,'Plan de acci�n consolidado 2025'!$C$3:$X$482,O$1,0)</f>
        <v>Elaborar y enviar al Grupo de Trabajo de Regulación el documento de definición del problema. (Documento de definición del problema y correo electrónico de remisión al Grupo de Trabajo de Regulación / Único entregable)</v>
      </c>
      <c r="P184">
        <f>VLOOKUP($A184,'Plan de acci�n consolidado 2025'!$C$3:$X$482,P$1,0)</f>
        <v>20</v>
      </c>
      <c r="Q184">
        <f>VLOOKUP($A184,'Plan de acci�n consolidado 2025'!$C$3:$X$482,Q$1,0)</f>
        <v>1</v>
      </c>
      <c r="R184" t="str">
        <f>VLOOKUP($A184,'Plan de acci�n consolidado 2025'!$C$3:$X$482,R$1,0)</f>
        <v>Númerica</v>
      </c>
      <c r="S184" t="str">
        <f>VLOOKUP($A184,'Plan de acci�n consolidado 2025'!$C$3:$X$482,S$1,0)</f>
        <v># de Documento de definición del problema y correo electrónico de remisión al Grupo de Trabajo de Regulación / Único entregable / 1 Documento de definición del problema y correo electrónico de remisión al Grupo de Trabajo de Regulación / Único entregable</v>
      </c>
      <c r="T184" s="161">
        <f>VLOOKUP($A184,'Plan de acci�n consolidado 2025'!$C$3:$X$482,T$1,0)</f>
        <v>45726</v>
      </c>
      <c r="U184" s="161">
        <f>VLOOKUP($A184,'Plan de acci�n consolidado 2025'!$C$3:$X$482,U$1,0)</f>
        <v>45912</v>
      </c>
      <c r="V184" t="str">
        <f>VLOOKUP($A184,'Plan de acci�n consolidado 2025'!$C$3:$X$482,V$1,0)</f>
        <v>6000-DESPACHO DEL SUPERINTENDENTE DELEGADO PARA EL CONTROL Y VERIFICACIÓN DE REGLAMENTOS TÉCNICOS Y METROLOGÍA LEGAL</v>
      </c>
      <c r="W184">
        <f>VLOOKUP($A184,'Plan de acci�n consolidado 2025'!$C$3:$BB$482,W$1,0)</f>
        <v>3.2</v>
      </c>
      <c r="X184">
        <f>VLOOKUP($A184,'Plan de acci�n consolidado 2025'!$C$3:$BB$482,X$1,0)</f>
        <v>100</v>
      </c>
      <c r="Y184" t="str">
        <f>VLOOKUP($A184,'Plan de acci�n consolidado 2025'!$C$3:$BB$482,Y$1,0)</f>
        <v>Se adjunta como evidencia el documento de definición del problema y el correo electrónico de remisión al Grupo de Trabajo de Regulación. La fecha de envío documento es el 05 de septiembre de 2025</v>
      </c>
      <c r="Z184" s="161">
        <f>VLOOKUP($A184,'Plan de acci�n consolidado 2025'!$C$3:$BB$482,Z$1,0)</f>
        <v>0</v>
      </c>
      <c r="AA184">
        <f>VLOOKUP($A184,'Plan de acci�n consolidado 2025'!$C$3:$BB$482,AA$1,0)</f>
        <v>100</v>
      </c>
      <c r="AB184" t="str">
        <f>VLOOKUP($A184,'Plan de acci�n consolidado 2025'!$C$3:$BB$482,AB$1,0)</f>
        <v>Se verifica el cumplimiento del 100% de la actividad programada. Los anexos soportan su cumplimiento y corresponde al entregable.</v>
      </c>
      <c r="AC184" s="161">
        <f>VLOOKUP($A184,'Plan de acci�n consolidado 2025'!$C$3:$BB$482,AC$1,0)</f>
        <v>45912</v>
      </c>
      <c r="AD184">
        <f>VLOOKUP($A184,'Plan de acci�n consolidado 2025'!$C$3:$BB$482,AD$1,0)</f>
        <v>100</v>
      </c>
      <c r="AE184">
        <f>VLOOKUP($A184,'Plan de acci�n consolidado 2025'!$C$3:$BB$482,AE$1,0)</f>
        <v>3.2</v>
      </c>
    </row>
    <row r="185" spans="1:31" x14ac:dyDescent="0.25">
      <c r="A185" s="30" t="s">
        <v>1234</v>
      </c>
      <c r="B185" t="str">
        <f>VLOOKUP($A185,'Plan de acci�n consolidado 2025'!$C$3:$X$482,B$1,0)</f>
        <v>6000-DESPACHO DEL SUPERINTENDENTE DELEGADO PARA EL CONTROL Y VERIFICACIÓN DE REGLAMENTOS TÉCNICOS Y METROLOGÍA LEGAL</v>
      </c>
      <c r="C185">
        <f>VLOOKUP($A185,'Plan de acci�n consolidado 2025'!$C$3:$X$482,C$1,0)</f>
        <v>2</v>
      </c>
      <c r="D185" t="str">
        <f>VLOOKUP($A185,'Plan de acci�n consolidado 2025'!$C$3:$X$482,D$1,0)</f>
        <v>Actividad propia</v>
      </c>
      <c r="E185" t="str">
        <f>VLOOKUP($A185,'Plan de acci�n consolidado 2025'!$C$3:$X$482,E$1,0)</f>
        <v>6000.7.2</v>
      </c>
      <c r="F185" t="str">
        <f>VLOOKUP($A185,'Plan de acci�n consolidado 2025'!$C$3:$X$482,F$1,0)</f>
        <v>N/A</v>
      </c>
      <c r="G185" t="str">
        <f>VLOOKUP($A185,'Plan de acci�n consolidado 2025'!$C$3:$X$482,G$1,0)</f>
        <v>N/A</v>
      </c>
      <c r="H185" t="str">
        <f>VLOOKUP($A185,'Plan de acci�n consolidado 2025'!$C$3:$X$482,H$1,0)</f>
        <v>N/A</v>
      </c>
      <c r="I185" t="str">
        <f>VLOOKUP($A185,'Plan de acci�n consolidado 2025'!$C$3:$X$482,I$1,0)</f>
        <v>N/A</v>
      </c>
      <c r="J185" t="str">
        <f>VLOOKUP($A185,'Plan de acci�n consolidado 2025'!$C$3:$X$482,J$1,0)</f>
        <v>N/A</v>
      </c>
      <c r="K185" t="str">
        <f>VLOOKUP($A185,'Plan de acci�n consolidado 2025'!$C$3:$X$482,K$1,0)</f>
        <v>N/A</v>
      </c>
      <c r="L185" t="str">
        <f>VLOOKUP($A185,'Plan de acci�n consolidado 2025'!$C$3:$X$482,L$1,0)</f>
        <v>N/A</v>
      </c>
      <c r="M185" t="str">
        <f>VLOOKUP($A185,'Plan de acci�n consolidado 2025'!$C$3:$X$482,M$1,0)</f>
        <v>N/A</v>
      </c>
      <c r="N185" t="str">
        <f>VLOOKUP($A185,'Plan de acci�n consolidado 2025'!$C$3:$X$482,N$1,0)</f>
        <v>N/A</v>
      </c>
      <c r="O185" t="str">
        <f>VLOOKUP($A185,'Plan de acci�n consolidado 2025'!$C$3:$X$482,O$1,0)</f>
        <v>Revisar jurídicamente el documento de definición del problema y enviarlo a la dependencia solicitante. (Documento de definición del problema con observaciones y correo electrónico de remisión a la dependencia solicitante / Único entregable)</v>
      </c>
      <c r="P185">
        <f>VLOOKUP($A185,'Plan de acci�n consolidado 2025'!$C$3:$X$482,P$1,0)</f>
        <v>20</v>
      </c>
      <c r="Q185">
        <f>VLOOKUP($A185,'Plan de acci�n consolidado 2025'!$C$3:$X$482,Q$1,0)</f>
        <v>1</v>
      </c>
      <c r="R185" t="str">
        <f>VLOOKUP($A185,'Plan de acci�n consolidado 2025'!$C$3:$X$482,R$1,0)</f>
        <v>Númerica</v>
      </c>
      <c r="S185" t="str">
        <f>VLOOKUP($A185,'Plan de acci�n consolidado 2025'!$C$3:$X$482,S$1,0)</f>
        <v># de Documento de definición del problema con observaciones y correo electrónico de remisión a la dependencia solicitante / Único entregable / 1 Documento de definición del problema con observaciones y correo electrónico de remisión a la dependencia solicitante / Único entregable</v>
      </c>
      <c r="T185" s="161">
        <f>VLOOKUP($A185,'Plan de acci�n consolidado 2025'!$C$3:$X$482,T$1,0)</f>
        <v>45901</v>
      </c>
      <c r="U185" s="161">
        <f>VLOOKUP($A185,'Plan de acci�n consolidado 2025'!$C$3:$X$482,U$1,0)</f>
        <v>45926</v>
      </c>
      <c r="V185" t="str">
        <f>VLOOKUP($A185,'Plan de acci�n consolidado 2025'!$C$3:$X$482,V$1,0)</f>
        <v>6000-DESPACHO DEL SUPERINTENDENTE DELEGADO PARA EL CONTROL Y VERIFICACIÓN DE REGLAMENTOS TÉCNICOS Y METROLOGÍA LEGAL</v>
      </c>
      <c r="W185">
        <f>VLOOKUP($A185,'Plan de acci�n consolidado 2025'!$C$3:$BB$482,W$1,0)</f>
        <v>3.2</v>
      </c>
      <c r="X185">
        <f>VLOOKUP($A185,'Plan de acci�n consolidado 2025'!$C$3:$BB$482,X$1,0)</f>
        <v>100</v>
      </c>
      <c r="Y185" t="str">
        <f>VLOOKUP($A185,'Plan de acci�n consolidado 2025'!$C$3:$BB$482,Y$1,0)</f>
        <v>Se carga en la plataforma la revisión jurídica del documento de definición del problema y se remite a la dependencia solicitante. Como soporte, se adjuntan el documento con las observaciones y el correo electrónico de remisión.</v>
      </c>
      <c r="Z185" s="161">
        <f>VLOOKUP($A185,'Plan de acci�n consolidado 2025'!$C$3:$BB$482,Z$1,0)</f>
        <v>45910</v>
      </c>
      <c r="AA185">
        <f>VLOOKUP($A185,'Plan de acci�n consolidado 2025'!$C$3:$BB$482,AA$1,0)</f>
        <v>100</v>
      </c>
      <c r="AB185" t="str">
        <f>VLOOKUP($A185,'Plan de acci�n consolidado 2025'!$C$3:$BB$482,AB$1,0)</f>
        <v>Se dio cumplimiento a la actividad, el entregable cumple con lo programado.</v>
      </c>
      <c r="AC185" s="161">
        <f>VLOOKUP($A185,'Plan de acci�n consolidado 2025'!$C$3:$BB$482,AC$1,0)</f>
        <v>45926</v>
      </c>
      <c r="AD185">
        <f>VLOOKUP($A185,'Plan de acci�n consolidado 2025'!$C$3:$BB$482,AD$1,0)</f>
        <v>100</v>
      </c>
      <c r="AE185">
        <f>VLOOKUP($A185,'Plan de acci�n consolidado 2025'!$C$3:$BB$482,AE$1,0)</f>
        <v>3.2</v>
      </c>
    </row>
    <row r="186" spans="1:31" x14ac:dyDescent="0.25">
      <c r="A186" s="30" t="s">
        <v>1236</v>
      </c>
      <c r="B186" t="str">
        <f>VLOOKUP($A186,'Plan de acci�n consolidado 2025'!$C$3:$X$482,B$1,0)</f>
        <v>6000-DESPACHO DEL SUPERINTENDENTE DELEGADO PARA EL CONTROL Y VERIFICACIÓN DE REGLAMENTOS TÉCNICOS Y METROLOGÍA LEGAL</v>
      </c>
      <c r="C186">
        <f>VLOOKUP($A186,'Plan de acci�n consolidado 2025'!$C$3:$X$482,C$1,0)</f>
        <v>2</v>
      </c>
      <c r="D186" t="str">
        <f>VLOOKUP($A186,'Plan de acci�n consolidado 2025'!$C$3:$X$482,D$1,0)</f>
        <v>Actividad propia</v>
      </c>
      <c r="E186" t="str">
        <f>VLOOKUP($A186,'Plan de acci�n consolidado 2025'!$C$3:$X$482,E$1,0)</f>
        <v>6000.7.3</v>
      </c>
      <c r="F186" t="str">
        <f>VLOOKUP($A186,'Plan de acci�n consolidado 2025'!$C$3:$X$482,F$1,0)</f>
        <v>N/A</v>
      </c>
      <c r="G186" t="str">
        <f>VLOOKUP($A186,'Plan de acci�n consolidado 2025'!$C$3:$X$482,G$1,0)</f>
        <v>N/A</v>
      </c>
      <c r="H186" t="str">
        <f>VLOOKUP($A186,'Plan de acci�n consolidado 2025'!$C$3:$X$482,H$1,0)</f>
        <v>N/A</v>
      </c>
      <c r="I186" t="str">
        <f>VLOOKUP($A186,'Plan de acci�n consolidado 2025'!$C$3:$X$482,I$1,0)</f>
        <v>N/A</v>
      </c>
      <c r="J186" t="str">
        <f>VLOOKUP($A186,'Plan de acci�n consolidado 2025'!$C$3:$X$482,J$1,0)</f>
        <v>N/A</v>
      </c>
      <c r="K186" t="str">
        <f>VLOOKUP($A186,'Plan de acci�n consolidado 2025'!$C$3:$X$482,K$1,0)</f>
        <v>N/A</v>
      </c>
      <c r="L186" t="str">
        <f>VLOOKUP($A186,'Plan de acci�n consolidado 2025'!$C$3:$X$482,L$1,0)</f>
        <v>N/A</v>
      </c>
      <c r="M186" t="str">
        <f>VLOOKUP($A186,'Plan de acci�n consolidado 2025'!$C$3:$X$482,M$1,0)</f>
        <v>N/A</v>
      </c>
      <c r="N186" t="str">
        <f>VLOOKUP($A186,'Plan de acci�n consolidado 2025'!$C$3:$X$482,N$1,0)</f>
        <v>N/A</v>
      </c>
      <c r="O186" t="str">
        <f>VLOOKUP($A186,'Plan de acci�n consolidado 2025'!$C$3:$X$482,O$1,0)</f>
        <v>Ajustar el documento de definición del problema, remitirlo al Grupo de Trabajo de Regulación y solicitando publicación en la página web de la Entidad.  (Documento de definición del problema ajustado y correo electrónico con solicitud de publicación de remisión  al Grupo de Trabajo de Regulación / Único entregable)</v>
      </c>
      <c r="P186">
        <f>VLOOKUP($A186,'Plan de acci�n consolidado 2025'!$C$3:$X$482,P$1,0)</f>
        <v>30</v>
      </c>
      <c r="Q186">
        <f>VLOOKUP($A186,'Plan de acci�n consolidado 2025'!$C$3:$X$482,Q$1,0)</f>
        <v>1</v>
      </c>
      <c r="R186" t="str">
        <f>VLOOKUP($A186,'Plan de acci�n consolidado 2025'!$C$3:$X$482,R$1,0)</f>
        <v>Númerica</v>
      </c>
      <c r="S186" t="str">
        <f>VLOOKUP($A186,'Plan de acci�n consolidado 2025'!$C$3:$X$482,S$1,0)</f>
        <v># de Documento de definición del problema ajustado y correo electrónico con solicitud de publicación de remisión  al Grupo de Trabajo de Regulación / Único entregable / 1 Documento de definición del problema ajustado y correo electrónico con solicitud de publicación de remisión  al Grupo de Trabajo de Regulación / Único entregable</v>
      </c>
      <c r="T186" s="161">
        <f>VLOOKUP($A186,'Plan de acci�n consolidado 2025'!$C$3:$X$482,T$1,0)</f>
        <v>45929</v>
      </c>
      <c r="U186" s="161">
        <f>VLOOKUP($A186,'Plan de acci�n consolidado 2025'!$C$3:$X$482,U$1,0)</f>
        <v>45933</v>
      </c>
      <c r="V186" t="str">
        <f>VLOOKUP($A186,'Plan de acci�n consolidado 2025'!$C$3:$X$482,V$1,0)</f>
        <v>6000-DESPACHO DEL SUPERINTENDENTE DELEGADO PARA EL CONTROL Y VERIFICACIÓN DE REGLAMENTOS TÉCNICOS Y METROLOGÍA LEGAL</v>
      </c>
      <c r="W186">
        <f>VLOOKUP($A186,'Plan de acci�n consolidado 2025'!$C$3:$BB$482,W$1,0)</f>
        <v>4.8</v>
      </c>
      <c r="X186">
        <f>VLOOKUP($A186,'Plan de acci�n consolidado 2025'!$C$3:$BB$482,X$1,0)</f>
        <v>100</v>
      </c>
      <c r="Y186" t="str">
        <f>VLOOKUP($A186,'Plan de acci�n consolidado 2025'!$C$3:$BB$482,Y$1,0)</f>
        <v>Se realizó el cargue del documento ajustado de definición del problema de cinemómetros y se efectuó el envío por correo electrónico al Grupo de Trabajo de Regulación, solicitando su publicación.</v>
      </c>
      <c r="Z186" s="161">
        <f>VLOOKUP($A186,'Plan de acci�n consolidado 2025'!$C$3:$BB$482,Z$1,0)</f>
        <v>45908</v>
      </c>
      <c r="AA186">
        <f>VLOOKUP($A186,'Plan de acci�n consolidado 2025'!$C$3:$BB$482,AA$1,0)</f>
        <v>100</v>
      </c>
      <c r="AB186" t="str">
        <f>VLOOKUP($A186,'Plan de acci�n consolidado 2025'!$C$3:$BB$482,AB$1,0)</f>
        <v xml:space="preserve">La evidencia soporta el cumplimiento de la actividad de envió de correo con el documento de definición del problema ajustado. </v>
      </c>
      <c r="AC186" s="161">
        <f>VLOOKUP($A186,'Plan de acci�n consolidado 2025'!$C$3:$BB$482,AC$1,0)</f>
        <v>45908</v>
      </c>
      <c r="AD186">
        <f>VLOOKUP($A186,'Plan de acci�n consolidado 2025'!$C$3:$BB$482,AD$1,0)</f>
        <v>100</v>
      </c>
      <c r="AE186">
        <f>VLOOKUP($A186,'Plan de acci�n consolidado 2025'!$C$3:$BB$482,AE$1,0)</f>
        <v>4.8</v>
      </c>
    </row>
    <row r="187" spans="1:31" x14ac:dyDescent="0.25">
      <c r="A187" s="30" t="s">
        <v>1238</v>
      </c>
      <c r="B187" t="str">
        <f>VLOOKUP($A187,'Plan de acci�n consolidado 2025'!$C$3:$X$482,B$1,0)</f>
        <v>6000-DESPACHO DEL SUPERINTENDENTE DELEGADO PARA EL CONTROL Y VERIFICACIÓN DE REGLAMENTOS TÉCNICOS Y METROLOGÍA LEGAL</v>
      </c>
      <c r="C187">
        <f>VLOOKUP($A187,'Plan de acci�n consolidado 2025'!$C$3:$X$482,C$1,0)</f>
        <v>2</v>
      </c>
      <c r="D187" t="str">
        <f>VLOOKUP($A187,'Plan de acci�n consolidado 2025'!$C$3:$X$482,D$1,0)</f>
        <v>Actividad propia</v>
      </c>
      <c r="E187" t="str">
        <f>VLOOKUP($A187,'Plan de acci�n consolidado 2025'!$C$3:$X$482,E$1,0)</f>
        <v>6000.7.4</v>
      </c>
      <c r="F187" t="str">
        <f>VLOOKUP($A187,'Plan de acci�n consolidado 2025'!$C$3:$X$482,F$1,0)</f>
        <v>N/A</v>
      </c>
      <c r="G187" t="str">
        <f>VLOOKUP($A187,'Plan de acci�n consolidado 2025'!$C$3:$X$482,G$1,0)</f>
        <v>N/A</v>
      </c>
      <c r="H187" t="str">
        <f>VLOOKUP($A187,'Plan de acci�n consolidado 2025'!$C$3:$X$482,H$1,0)</f>
        <v>N/A</v>
      </c>
      <c r="I187" t="str">
        <f>VLOOKUP($A187,'Plan de acci�n consolidado 2025'!$C$3:$X$482,I$1,0)</f>
        <v>N/A</v>
      </c>
      <c r="J187" t="str">
        <f>VLOOKUP($A187,'Plan de acci�n consolidado 2025'!$C$3:$X$482,J$1,0)</f>
        <v>N/A</v>
      </c>
      <c r="K187" t="str">
        <f>VLOOKUP($A187,'Plan de acci�n consolidado 2025'!$C$3:$X$482,K$1,0)</f>
        <v>N/A</v>
      </c>
      <c r="L187" t="str">
        <f>VLOOKUP($A187,'Plan de acci�n consolidado 2025'!$C$3:$X$482,L$1,0)</f>
        <v>N/A</v>
      </c>
      <c r="M187" t="str">
        <f>VLOOKUP($A187,'Plan de acci�n consolidado 2025'!$C$3:$X$482,M$1,0)</f>
        <v>N/A</v>
      </c>
      <c r="N187" t="str">
        <f>VLOOKUP($A187,'Plan de acci�n consolidado 2025'!$C$3:$X$482,N$1,0)</f>
        <v>N/A</v>
      </c>
      <c r="O187" t="str">
        <f>VLOOKUP($A187,'Plan de acci�n consolidado 2025'!$C$3:$X$482,O$1,0)</f>
        <v>Analizar los comentarios presentados al documento de definición de problema, ajustar  si es del caso, dar respuesta a los participantes en la consulta y diligenciar la matriz de comentarios dispuesta. Enviar al Grupo de Regulación (Memorando de remisión -correo electrónico de remisión y documento de definición de problema ajustado / Formato Matriz comentarios  Único entregable)</v>
      </c>
      <c r="P187">
        <f>VLOOKUP($A187,'Plan de acci�n consolidado 2025'!$C$3:$X$482,P$1,0)</f>
        <v>30</v>
      </c>
      <c r="Q187">
        <f>VLOOKUP($A187,'Plan de acci�n consolidado 2025'!$C$3:$X$482,Q$1,0)</f>
        <v>1</v>
      </c>
      <c r="R187" t="str">
        <f>VLOOKUP($A187,'Plan de acci�n consolidado 2025'!$C$3:$X$482,R$1,0)</f>
        <v>Númerica</v>
      </c>
      <c r="S187" t="str">
        <f>VLOOKUP($A187,'Plan de acci�n consolidado 2025'!$C$3:$X$482,S$1,0)</f>
        <v># de Memorando de remisión -correo electrónico de remisión y documento de definición de problema ajustado / Formato Matriz comentarios  Único entregable / 1 Memorando de remisión -correo electrónico de remisión y documento de definición de problema ajustado / Formato Matriz comentarios  Único entregable</v>
      </c>
      <c r="T187" s="161">
        <f>VLOOKUP($A187,'Plan de acci�n consolidado 2025'!$C$3:$X$482,T$1,0)</f>
        <v>45950</v>
      </c>
      <c r="U187" s="161">
        <f>VLOOKUP($A187,'Plan de acci�n consolidado 2025'!$C$3:$X$482,U$1,0)</f>
        <v>45968</v>
      </c>
      <c r="V187" t="str">
        <f>VLOOKUP($A187,'Plan de acci�n consolidado 2025'!$C$3:$X$482,V$1,0)</f>
        <v>6000-DESPACHO DEL SUPERINTENDENTE DELEGADO PARA EL CONTROL Y VERIFICACIÓN DE REGLAMENTOS TÉCNICOS Y METROLOGÍA LEGAL</v>
      </c>
      <c r="W187">
        <f>VLOOKUP($A187,'Plan de acci�n consolidado 2025'!$C$3:$BB$482,W$1,0)</f>
        <v>4.8</v>
      </c>
      <c r="X187">
        <f>VLOOKUP($A187,'Plan de acci�n consolidado 2025'!$C$3:$BB$482,X$1,0)</f>
        <v>100</v>
      </c>
      <c r="Y187" t="str">
        <f>VLOOKUP($A187,'Plan de acci�n consolidado 2025'!$C$3:$BB$482,Y$1,0)</f>
        <v>Se carga el documento de definición del problema del Análisis de Impacto Normativo (AIN) ex ante de Cinemómetros, junto con su respectiva matriz de comentarios y el correo enviado el 28 de octubre de 2025.</v>
      </c>
      <c r="Z187" s="161">
        <f>VLOOKUP($A187,'Plan de acci�n consolidado 2025'!$C$3:$BB$482,Z$1,0)</f>
        <v>45958</v>
      </c>
      <c r="AA187">
        <f>VLOOKUP($A187,'Plan de acci�n consolidado 2025'!$C$3:$BB$482,AA$1,0)</f>
        <v>100</v>
      </c>
      <c r="AB187" t="str">
        <f>VLOOKUP($A187,'Plan de acci�n consolidado 2025'!$C$3:$BB$482,AB$1,0)</f>
        <v>Se evidencia el cumplimiento de la actividad y se soporta con las evidencias</v>
      </c>
      <c r="AC187" s="161">
        <f>VLOOKUP($A187,'Plan de acci�n consolidado 2025'!$C$3:$BB$482,AC$1,0)</f>
        <v>45958</v>
      </c>
      <c r="AD187">
        <f>VLOOKUP($A187,'Plan de acci�n consolidado 2025'!$C$3:$BB$482,AD$1,0)</f>
        <v>100</v>
      </c>
      <c r="AE187">
        <f>VLOOKUP($A187,'Plan de acci�n consolidado 2025'!$C$3:$BB$482,AE$1,0)</f>
        <v>4.8</v>
      </c>
    </row>
    <row r="188" spans="1:31" x14ac:dyDescent="0.25">
      <c r="A188" s="30" t="s">
        <v>763</v>
      </c>
      <c r="B188" t="str">
        <f>VLOOKUP($A188,'Plan de acci�n consolidado 2025'!$C$3:$X$482,B$1,0)</f>
        <v>13-GRUPO DE TRABAJO DE CONCEPTOS Y APOYO LEGAL</v>
      </c>
      <c r="C188">
        <f>VLOOKUP($A188,'Plan de acci�n consolidado 2025'!$C$3:$X$482,C$1,0)</f>
        <v>0</v>
      </c>
      <c r="D188" t="str">
        <f>VLOOKUP($A188,'Plan de acci�n consolidado 2025'!$C$3:$X$482,D$1,0)</f>
        <v>Producto</v>
      </c>
      <c r="E188" t="str">
        <f>VLOOKUP($A188,'Plan de acci�n consolidado 2025'!$C$3:$X$482,E$1,0)</f>
        <v>13.1</v>
      </c>
      <c r="F188" t="str">
        <f>VLOOKUP($A188,'Plan de acci�n consolidado 2025'!$C$3:$X$482,F$1,0)</f>
        <v>Operativo</v>
      </c>
      <c r="G188" t="str">
        <f>VLOOKUP($A188,'Plan de acci�n consolidado 2025'!$C$3:$X$482,G$1,0)</f>
        <v xml:space="preserve">Fortalecer la gestión de la información, el conocimiento y la innovación para optimizar la capacidad institucional 
</v>
      </c>
      <c r="H188" t="str">
        <f>VLOOKUP($A188,'Plan de acci�n consolidado 2025'!$C$3:$X$482,H$1,0)</f>
        <v xml:space="preserve">Cumplimiento de productos del PAI asociados a Fortalecer la gestión de la información, el conocimiento y la innovación para optimizar la capacidad institucional 
</v>
      </c>
      <c r="I188" t="str">
        <f>VLOOKUP($A188,'Plan de acci�n consolidado 2025'!$C$3:$X$482,I$1,0)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188" t="str">
        <f>VLOOKUP($A188,'Plan de acci�n consolidado 2025'!$C$3:$X$482,J$1,0)</f>
        <v>N/A</v>
      </c>
      <c r="K188" t="str">
        <f>VLOOKUP($A188,'Plan de acci�n consolidado 2025'!$C$3:$X$482,K$1,0)</f>
        <v>Si</v>
      </c>
      <c r="L188" t="str">
        <f>VLOOKUP($A188,'Plan de acci�n consolidado 2025'!$C$3:$X$482,L$1,0)</f>
        <v>N/A</v>
      </c>
      <c r="M188" t="str">
        <f>VLOOKUP($A188,'Plan de acci�n consolidado 2025'!$C$3:$X$482,M$1,0)</f>
        <v>Política Mejora Normativa _DIMENSIÓN Gestión con Valores para Resultados</v>
      </c>
      <c r="N188" t="str">
        <f>VLOOKUP($A188,'Plan de acci�n consolidado 2025'!$C$3:$X$482,N$1,0)</f>
        <v>N/A</v>
      </c>
      <c r="O188" t="str">
        <f>VLOOKUP($A188,'Plan de acci�n consolidado 2025'!$C$3:$X$482,O$1,0)</f>
        <v>Estrategia de divulgación de la herramienta “Buscador de Conceptos”, para promover la consulta por parte de los Grupos de Interés, ejecutada. (capturas de pantalla de la publicación de la campaña/único entregable)</v>
      </c>
      <c r="P188">
        <f>VLOOKUP($A188,'Plan de acci�n consolidado 2025'!$C$3:$X$482,P$1,0)</f>
        <v>100</v>
      </c>
      <c r="Q188">
        <f>VLOOKUP($A188,'Plan de acci�n consolidado 2025'!$C$3:$X$482,Q$1,0)</f>
        <v>1</v>
      </c>
      <c r="R188" t="str">
        <f>VLOOKUP($A188,'Plan de acci�n consolidado 2025'!$C$3:$X$482,R$1,0)</f>
        <v>Númerica</v>
      </c>
      <c r="S188" t="str">
        <f>VLOOKUP($A188,'Plan de acci�n consolidado 2025'!$C$3:$X$482,S$1,0)</f>
        <v># de divulgaciones ejecutadas / 1 divulgaciones a ejecutar</v>
      </c>
      <c r="T188" s="161">
        <f>VLOOKUP($A188,'Plan de acci�n consolidado 2025'!$C$3:$X$482,T$1,0)</f>
        <v>45684</v>
      </c>
      <c r="U188" s="161">
        <f>VLOOKUP($A188,'Plan de acci�n consolidado 2025'!$C$3:$X$482,U$1,0)</f>
        <v>46001</v>
      </c>
      <c r="V188" t="str">
        <f>VLOOKUP($A188,'Plan de acci�n consolidado 2025'!$C$3:$X$482,V$1,0)</f>
        <v>73-GRUPO DE TRABAJO DE COMUNICACION;
13-GRUPO DE TRABAJO DE CONCEPTOS Y APOYO LEGAL</v>
      </c>
      <c r="W188">
        <f>VLOOKUP($A188,'Plan de acci�n consolidado 2025'!$C$3:$BB$482,W$1,0)</f>
        <v>100</v>
      </c>
      <c r="X188">
        <f>VLOOKUP($A188,'Plan de acci�n consolidado 2025'!$C$3:$BB$482,X$1,0)</f>
        <v>0</v>
      </c>
      <c r="Y188">
        <f>VLOOKUP($A188,'Plan de acci�n consolidado 2025'!$C$3:$BB$482,Y$1,0)</f>
        <v>0</v>
      </c>
      <c r="Z188" s="161">
        <f>VLOOKUP($A188,'Plan de acci�n consolidado 2025'!$C$3:$BB$482,Z$1,0)</f>
        <v>0</v>
      </c>
      <c r="AA188">
        <f>VLOOKUP($A188,'Plan de acci�n consolidado 2025'!$C$3:$BB$482,AA$1,0)</f>
        <v>0</v>
      </c>
      <c r="AB188">
        <f>VLOOKUP($A188,'Plan de acci�n consolidado 2025'!$C$3:$BB$482,AB$1,0)</f>
        <v>0</v>
      </c>
      <c r="AC188" s="161">
        <f>VLOOKUP($A188,'Plan de acci�n consolidado 2025'!$C$3:$BB$482,AC$1,0)</f>
        <v>0</v>
      </c>
      <c r="AD188">
        <f>VLOOKUP($A188,'Plan de acci�n consolidado 2025'!$C$3:$BB$482,AD$1,0)</f>
        <v>0</v>
      </c>
      <c r="AE188">
        <f>VLOOKUP($A188,'Plan de acci�n consolidado 2025'!$C$3:$BB$482,AE$1,0)</f>
        <v>0</v>
      </c>
    </row>
    <row r="189" spans="1:31" x14ac:dyDescent="0.25">
      <c r="A189" s="30" t="s">
        <v>766</v>
      </c>
      <c r="B189" t="str">
        <f>VLOOKUP($A189,'Plan de acci�n consolidado 2025'!$C$3:$X$482,B$1,0)</f>
        <v>13-GRUPO DE TRABAJO DE CONCEPTOS Y APOYO LEGAL</v>
      </c>
      <c r="C189">
        <f>VLOOKUP($A189,'Plan de acci�n consolidado 2025'!$C$3:$X$482,C$1,0)</f>
        <v>0</v>
      </c>
      <c r="D189" t="str">
        <f>VLOOKUP($A189,'Plan de acci�n consolidado 2025'!$C$3:$X$482,D$1,0)</f>
        <v>Actividad propia</v>
      </c>
      <c r="E189" t="str">
        <f>VLOOKUP($A189,'Plan de acci�n consolidado 2025'!$C$3:$X$482,E$1,0)</f>
        <v>13.1.1</v>
      </c>
      <c r="F189" t="str">
        <f>VLOOKUP($A189,'Plan de acci�n consolidado 2025'!$C$3:$X$482,F$1,0)</f>
        <v>N/A</v>
      </c>
      <c r="G189" t="str">
        <f>VLOOKUP($A189,'Plan de acci�n consolidado 2025'!$C$3:$X$482,G$1,0)</f>
        <v>N/A</v>
      </c>
      <c r="H189" t="str">
        <f>VLOOKUP($A189,'Plan de acci�n consolidado 2025'!$C$3:$X$482,H$1,0)</f>
        <v>N/A</v>
      </c>
      <c r="I189" t="str">
        <f>VLOOKUP($A189,'Plan de acci�n consolidado 2025'!$C$3:$X$482,I$1,0)</f>
        <v>N/A</v>
      </c>
      <c r="J189" t="str">
        <f>VLOOKUP($A189,'Plan de acci�n consolidado 2025'!$C$3:$X$482,J$1,0)</f>
        <v>N/A</v>
      </c>
      <c r="K189" t="str">
        <f>VLOOKUP($A189,'Plan de acci�n consolidado 2025'!$C$3:$X$482,K$1,0)</f>
        <v>N/A</v>
      </c>
      <c r="L189" t="str">
        <f>VLOOKUP($A189,'Plan de acci�n consolidado 2025'!$C$3:$X$482,L$1,0)</f>
        <v>N/A</v>
      </c>
      <c r="M189" t="str">
        <f>VLOOKUP($A189,'Plan de acci�n consolidado 2025'!$C$3:$X$482,M$1,0)</f>
        <v>N/A</v>
      </c>
      <c r="N189" t="str">
        <f>VLOOKUP($A189,'Plan de acci�n consolidado 2025'!$C$3:$X$482,N$1,0)</f>
        <v>N/A</v>
      </c>
      <c r="O189" t="str">
        <f>VLOOKUP($A189,'Plan de acci�n consolidado 2025'!$C$3:$X$482,O$1,0)</f>
        <v>Elaborar y remitir al Grupo de Comunicaciones el Brief con la propuesta de la estrategia de divulgación del "Buscador de Conceptos" (Correo electrónico con Brief diligenciado / único entregable)</v>
      </c>
      <c r="P189">
        <f>VLOOKUP($A189,'Plan de acci�n consolidado 2025'!$C$3:$X$482,P$1,0)</f>
        <v>100</v>
      </c>
      <c r="Q189">
        <f>VLOOKUP($A189,'Plan de acci�n consolidado 2025'!$C$3:$X$482,Q$1,0)</f>
        <v>1</v>
      </c>
      <c r="R189" t="str">
        <f>VLOOKUP($A189,'Plan de acci�n consolidado 2025'!$C$3:$X$482,R$1,0)</f>
        <v>Númerica</v>
      </c>
      <c r="S189" t="str">
        <f>VLOOKUP($A189,'Plan de acci�n consolidado 2025'!$C$3:$X$482,S$1,0)</f>
        <v># de brief de la estrategia de divulgación elaborado / 1 brief de la estrategia de divulgación a elaborar</v>
      </c>
      <c r="T189" s="161">
        <f>VLOOKUP($A189,'Plan de acci�n consolidado 2025'!$C$3:$X$482,T$1,0)</f>
        <v>45684</v>
      </c>
      <c r="U189" s="161">
        <f>VLOOKUP($A189,'Plan de acci�n consolidado 2025'!$C$3:$X$482,U$1,0)</f>
        <v>45716</v>
      </c>
      <c r="V189" t="str">
        <f>VLOOKUP($A189,'Plan de acci�n consolidado 2025'!$C$3:$X$482,V$1,0)</f>
        <v>13-GRUPO DE TRABAJO DE CONCEPTOS Y APOYO LEGAL</v>
      </c>
      <c r="W189">
        <f>VLOOKUP($A189,'Plan de acci�n consolidado 2025'!$C$3:$BB$482,W$1,0)</f>
        <v>100</v>
      </c>
      <c r="X189">
        <f>VLOOKUP($A189,'Plan de acci�n consolidado 2025'!$C$3:$BB$482,X$1,0)</f>
        <v>100</v>
      </c>
      <c r="Y189" t="str">
        <f>VLOOKUP($A189,'Plan de acci�n consolidado 2025'!$C$3:$BB$482,Y$1,0)</f>
        <v>Se elaboró y remitió a través de correo electrónico al Grupo de Comunicaciones el Brief con la propuesta de la estrategia de divulgación del "Buscador de Conceptos", en donde se busca fomentar su uso y acceso a todos los grupos de valor, grupos de interés y ciudadanía en general.</v>
      </c>
      <c r="Z189" s="161">
        <f>VLOOKUP($A189,'Plan de acci�n consolidado 2025'!$C$3:$BB$482,Z$1,0)</f>
        <v>45716</v>
      </c>
      <c r="AA189">
        <f>VLOOKUP($A189,'Plan de acci�n consolidado 2025'!$C$3:$BB$482,AA$1,0)</f>
        <v>100</v>
      </c>
      <c r="AB189" t="str">
        <f>VLOOKUP($A189,'Plan de acci�n consolidado 2025'!$C$3:$BB$482,AB$1,0)</f>
        <v xml:space="preserve">Se verifica el cumplimiento de la actividad tras revisar los anexos </v>
      </c>
      <c r="AC189" s="161">
        <f>VLOOKUP($A189,'Plan de acci�n consolidado 2025'!$C$3:$BB$482,AC$1,0)</f>
        <v>45716</v>
      </c>
      <c r="AD189">
        <f>VLOOKUP($A189,'Plan de acci�n consolidado 2025'!$C$3:$BB$482,AD$1,0)</f>
        <v>100</v>
      </c>
      <c r="AE189">
        <f>VLOOKUP($A189,'Plan de acci�n consolidado 2025'!$C$3:$BB$482,AE$1,0)</f>
        <v>100</v>
      </c>
    </row>
    <row r="190" spans="1:31" x14ac:dyDescent="0.25">
      <c r="A190" s="30" t="s">
        <v>768</v>
      </c>
      <c r="B190" t="str">
        <f>VLOOKUP($A190,'Plan de acci�n consolidado 2025'!$C$3:$X$482,B$1,0)</f>
        <v>13-GRUPO DE TRABAJO DE CONCEPTOS Y APOYO LEGAL</v>
      </c>
      <c r="C190">
        <f>VLOOKUP($A190,'Plan de acci�n consolidado 2025'!$C$3:$X$482,C$1,0)</f>
        <v>0</v>
      </c>
      <c r="D190" t="str">
        <f>VLOOKUP($A190,'Plan de acci�n consolidado 2025'!$C$3:$X$482,D$1,0)</f>
        <v>Actividad sin participación</v>
      </c>
      <c r="E190" t="str">
        <f>VLOOKUP($A190,'Plan de acci�n consolidado 2025'!$C$3:$X$482,E$1,0)</f>
        <v>13.1.2</v>
      </c>
      <c r="F190" t="str">
        <f>VLOOKUP($A190,'Plan de acci�n consolidado 2025'!$C$3:$X$482,F$1,0)</f>
        <v>N/A</v>
      </c>
      <c r="G190" t="str">
        <f>VLOOKUP($A190,'Plan de acci�n consolidado 2025'!$C$3:$X$482,G$1,0)</f>
        <v>N/A</v>
      </c>
      <c r="H190" t="str">
        <f>VLOOKUP($A190,'Plan de acci�n consolidado 2025'!$C$3:$X$482,H$1,0)</f>
        <v>N/A</v>
      </c>
      <c r="I190" t="str">
        <f>VLOOKUP($A190,'Plan de acci�n consolidado 2025'!$C$3:$X$482,I$1,0)</f>
        <v>N/A</v>
      </c>
      <c r="J190" t="str">
        <f>VLOOKUP($A190,'Plan de acci�n consolidado 2025'!$C$3:$X$482,J$1,0)</f>
        <v>N/A</v>
      </c>
      <c r="K190" t="str">
        <f>VLOOKUP($A190,'Plan de acci�n consolidado 2025'!$C$3:$X$482,K$1,0)</f>
        <v>N/A</v>
      </c>
      <c r="L190" t="str">
        <f>VLOOKUP($A190,'Plan de acci�n consolidado 2025'!$C$3:$X$482,L$1,0)</f>
        <v>N/A</v>
      </c>
      <c r="M190" t="str">
        <f>VLOOKUP($A190,'Plan de acci�n consolidado 2025'!$C$3:$X$482,M$1,0)</f>
        <v>N/A</v>
      </c>
      <c r="N190" t="str">
        <f>VLOOKUP($A190,'Plan de acci�n consolidado 2025'!$C$3:$X$482,N$1,0)</f>
        <v>N/A</v>
      </c>
      <c r="O190" t="str">
        <f>VLOOKUP($A190,'Plan de acci�n consolidado 2025'!$C$3:$X$482,O$1,0)</f>
        <v>Elaborar y presentar el concepto gráfico y racional de la estrategia de divulgación y sus diferentes ejes temáticos. (Un correo electrónico con Documento en el que se observe el concepto gráfico y racional de laestrategia de divulgación  y sus diferentes ejes temáticos / único entregable)</v>
      </c>
      <c r="P190">
        <f>VLOOKUP($A190,'Plan de acci�n consolidado 2025'!$C$3:$X$482,P$1,0)</f>
        <v>0</v>
      </c>
      <c r="Q190">
        <f>VLOOKUP($A190,'Plan de acci�n consolidado 2025'!$C$3:$X$482,Q$1,0)</f>
        <v>1</v>
      </c>
      <c r="R190" t="str">
        <f>VLOOKUP($A190,'Plan de acci�n consolidado 2025'!$C$3:$X$482,R$1,0)</f>
        <v>Númerica</v>
      </c>
      <c r="S190" t="str">
        <f>VLOOKUP($A190,'Plan de acci�n consolidado 2025'!$C$3:$X$482,S$1,0)</f>
        <v># de concepto gráfico y racional de la estrategia de divulgación elaborado y presentado / 1 concepto gráfico y racional de la estrategia de divulgación a elaborar y presentar</v>
      </c>
      <c r="T190" s="161">
        <f>VLOOKUP($A190,'Plan de acci�n consolidado 2025'!$C$3:$X$482,T$1,0)</f>
        <v>45719</v>
      </c>
      <c r="U190" s="161">
        <f>VLOOKUP($A190,'Plan de acci�n consolidado 2025'!$C$3:$X$482,U$1,0)</f>
        <v>45777</v>
      </c>
      <c r="V190" t="str">
        <f>VLOOKUP($A190,'Plan de acci�n consolidado 2025'!$C$3:$X$482,V$1,0)</f>
        <v>73-GRUPO DE TRABAJO DE COMUNICACION</v>
      </c>
      <c r="W190">
        <f>VLOOKUP($A190,'Plan de acci�n consolidado 2025'!$C$3:$BB$482,W$1,0)</f>
        <v>0</v>
      </c>
      <c r="X190">
        <f>VLOOKUP($A190,'Plan de acci�n consolidado 2025'!$C$3:$BB$482,X$1,0)</f>
        <v>100</v>
      </c>
      <c r="Y190" t="str">
        <f>VLOOKUP($A190,'Plan de acci�n consolidado 2025'!$C$3:$BB$482,Y$1,0)</f>
        <v>El Grupo de Comunicaciones elaboró el concepto gráfico de la campaña de divulgación del Buscador de Conceptos, con todos los ejes temáticos y los lineamientos necesarios para desarrollar la estrategia.</v>
      </c>
      <c r="Z190" s="161">
        <f>VLOOKUP($A190,'Plan de acci�n consolidado 2025'!$C$3:$BB$482,Z$1,0)</f>
        <v>45777</v>
      </c>
      <c r="AA190">
        <f>VLOOKUP($A190,'Plan de acci�n consolidado 2025'!$C$3:$BB$482,AA$1,0)</f>
        <v>100</v>
      </c>
      <c r="AB190" t="str">
        <f>VLOOKUP($A190,'Plan de acci�n consolidado 2025'!$C$3:$BB$482,AB$1,0)</f>
        <v>El avance porcentual registrado corresponde con las evidencias presentadas</v>
      </c>
      <c r="AC190" s="161">
        <f>VLOOKUP($A190,'Plan de acci�n consolidado 2025'!$C$3:$BB$482,AC$1,0)</f>
        <v>45747</v>
      </c>
      <c r="AD190">
        <f>VLOOKUP($A190,'Plan de acci�n consolidado 2025'!$C$3:$BB$482,AD$1,0)</f>
        <v>100</v>
      </c>
      <c r="AE190">
        <f>VLOOKUP($A190,'Plan de acci�n consolidado 2025'!$C$3:$BB$482,AE$1,0)</f>
        <v>0</v>
      </c>
    </row>
    <row r="191" spans="1:31" x14ac:dyDescent="0.25">
      <c r="A191" s="30" t="s">
        <v>770</v>
      </c>
      <c r="B191" t="str">
        <f>VLOOKUP($A191,'Plan de acci�n consolidado 2025'!$C$3:$X$482,B$1,0)</f>
        <v>13-GRUPO DE TRABAJO DE CONCEPTOS Y APOYO LEGAL</v>
      </c>
      <c r="C191">
        <f>VLOOKUP($A191,'Plan de acci�n consolidado 2025'!$C$3:$X$482,C$1,0)</f>
        <v>0</v>
      </c>
      <c r="D191" t="str">
        <f>VLOOKUP($A191,'Plan de acci�n consolidado 2025'!$C$3:$X$482,D$1,0)</f>
        <v>Actividad sin participación</v>
      </c>
      <c r="E191" t="str">
        <f>VLOOKUP($A191,'Plan de acci�n consolidado 2025'!$C$3:$X$482,E$1,0)</f>
        <v>13.1.3</v>
      </c>
      <c r="F191" t="str">
        <f>VLOOKUP($A191,'Plan de acci�n consolidado 2025'!$C$3:$X$482,F$1,0)</f>
        <v>N/A</v>
      </c>
      <c r="G191" t="str">
        <f>VLOOKUP($A191,'Plan de acci�n consolidado 2025'!$C$3:$X$482,G$1,0)</f>
        <v>N/A</v>
      </c>
      <c r="H191" t="str">
        <f>VLOOKUP($A191,'Plan de acci�n consolidado 2025'!$C$3:$X$482,H$1,0)</f>
        <v>N/A</v>
      </c>
      <c r="I191" t="str">
        <f>VLOOKUP($A191,'Plan de acci�n consolidado 2025'!$C$3:$X$482,I$1,0)</f>
        <v>N/A</v>
      </c>
      <c r="J191" t="str">
        <f>VLOOKUP($A191,'Plan de acci�n consolidado 2025'!$C$3:$X$482,J$1,0)</f>
        <v>N/A</v>
      </c>
      <c r="K191" t="str">
        <f>VLOOKUP($A191,'Plan de acci�n consolidado 2025'!$C$3:$X$482,K$1,0)</f>
        <v>N/A</v>
      </c>
      <c r="L191" t="str">
        <f>VLOOKUP($A191,'Plan de acci�n consolidado 2025'!$C$3:$X$482,L$1,0)</f>
        <v>N/A</v>
      </c>
      <c r="M191" t="str">
        <f>VLOOKUP($A191,'Plan de acci�n consolidado 2025'!$C$3:$X$482,M$1,0)</f>
        <v>N/A</v>
      </c>
      <c r="N191" t="str">
        <f>VLOOKUP($A191,'Plan de acci�n consolidado 2025'!$C$3:$X$482,N$1,0)</f>
        <v>N/A</v>
      </c>
      <c r="O191" t="str">
        <f>VLOOKUP($A191,'Plan de acci�n consolidado 2025'!$C$3:$X$482,O$1,0)</f>
        <v>Ejecutar la estrategia de divulgación a través de los canales de comunicación d ela Entidad.  (capturas de pantalla de la publicación de estrategia de divulgación/único entregable)</v>
      </c>
      <c r="P191">
        <f>VLOOKUP($A191,'Plan de acci�n consolidado 2025'!$C$3:$X$482,P$1,0)</f>
        <v>0</v>
      </c>
      <c r="Q191">
        <f>VLOOKUP($A191,'Plan de acci�n consolidado 2025'!$C$3:$X$482,Q$1,0)</f>
        <v>1</v>
      </c>
      <c r="R191" t="str">
        <f>VLOOKUP($A191,'Plan de acci�n consolidado 2025'!$C$3:$X$482,R$1,0)</f>
        <v>Porcentual</v>
      </c>
      <c r="S191" t="str">
        <f>VLOOKUP($A191,'Plan de acci�n consolidado 2025'!$C$3:$X$482,S$1,0)</f>
        <v>% de estrategia de divulgación ejecutada / 1% de estrategia de divulgación a ejecutar</v>
      </c>
      <c r="T191" s="161">
        <f>VLOOKUP($A191,'Plan de acci�n consolidado 2025'!$C$3:$X$482,T$1,0)</f>
        <v>45748</v>
      </c>
      <c r="U191" s="161">
        <f>VLOOKUP($A191,'Plan de acci�n consolidado 2025'!$C$3:$X$482,U$1,0)</f>
        <v>46001</v>
      </c>
      <c r="V191" t="str">
        <f>VLOOKUP($A191,'Plan de acci�n consolidado 2025'!$C$3:$X$482,V$1,0)</f>
        <v>73-GRUPO DE TRABAJO DE COMUNICACION</v>
      </c>
      <c r="W191">
        <f>VLOOKUP($A191,'Plan de acci�n consolidado 2025'!$C$3:$BB$482,W$1,0)</f>
        <v>0</v>
      </c>
      <c r="X191">
        <f>VLOOKUP($A191,'Plan de acci�n consolidado 2025'!$C$3:$BB$482,X$1,0)</f>
        <v>0</v>
      </c>
      <c r="Y191" t="str">
        <f>VLOOKUP($A191,'Plan de acci�n consolidado 2025'!$C$3:$BB$482,Y$1,0)</f>
        <v>Durante el mes de mayo se realizaron varias publicaciones en las diferentes redes sociales de la Entidad, con el fin de divulgar y promover el uso del Buscador de Conceptos y acceder a interpretaciones jurídicas sobre consultas realizadas a la Entidad en el marco de sus funciones.</v>
      </c>
      <c r="Z191" s="161">
        <f>VLOOKUP($A191,'Plan de acci�n consolidado 2025'!$C$3:$BB$482,Z$1,0)</f>
        <v>0</v>
      </c>
      <c r="AA191">
        <f>VLOOKUP($A191,'Plan de acci�n consolidado 2025'!$C$3:$BB$482,AA$1,0)</f>
        <v>0</v>
      </c>
      <c r="AB191" t="str">
        <f>VLOOKUP($A191,'Plan de acci�n consolidado 2025'!$C$3:$BB$482,AB$1,0)</f>
        <v>Se verifica el avance cualitativo</v>
      </c>
      <c r="AC191" s="161">
        <f>VLOOKUP($A191,'Plan de acci�n consolidado 2025'!$C$3:$BB$482,AC$1,0)</f>
        <v>0</v>
      </c>
      <c r="AD191">
        <f>VLOOKUP($A191,'Plan de acci�n consolidado 2025'!$C$3:$BB$482,AD$1,0)</f>
        <v>0</v>
      </c>
      <c r="AE191">
        <f>VLOOKUP($A191,'Plan de acci�n consolidado 2025'!$C$3:$BB$482,AE$1,0)</f>
        <v>0</v>
      </c>
    </row>
    <row r="192" spans="1:31" x14ac:dyDescent="0.25">
      <c r="A192" s="30" t="s">
        <v>773</v>
      </c>
      <c r="B192" t="str">
        <f>VLOOKUP($A192,'Plan de acci�n consolidado 2025'!$C$3:$X$482,B$1,0)</f>
        <v>12-GRUPO DE TRABAJO DE REGULACIÓN</v>
      </c>
      <c r="C192">
        <f>VLOOKUP($A192,'Plan de acci�n consolidado 2025'!$C$3:$X$482,C$1,0)</f>
        <v>0</v>
      </c>
      <c r="D192" t="str">
        <f>VLOOKUP($A192,'Plan de acci�n consolidado 2025'!$C$3:$X$482,D$1,0)</f>
        <v>Producto</v>
      </c>
      <c r="E192" t="str">
        <f>VLOOKUP($A192,'Plan de acci�n consolidado 2025'!$C$3:$X$482,E$1,0)</f>
        <v>12.1</v>
      </c>
      <c r="F192" t="str">
        <f>VLOOKUP($A192,'Plan de acci�n consolidado 2025'!$C$3:$X$482,F$1,0)</f>
        <v>Operativo</v>
      </c>
      <c r="G192" t="str">
        <f>VLOOKUP($A192,'Plan de acci�n consolidado 2025'!$C$3:$X$482,G$1,0)</f>
        <v>Fortalecer el Sistema Integral de Gestión Institucional en el marco del Modelo Integrado de Planeación y gestión para mejorar la prestación del servicio.</v>
      </c>
      <c r="H192" t="str">
        <f>VLOOKUP($A192,'Plan de acci�n consolidado 2025'!$C$3:$X$482,H$1,0)</f>
        <v xml:space="preserve">Cumplimiento de productos del PAI asociados a Fortacer el Sistema Integral de Gestión Institucional para mejorar la prestación del servicio. 
</v>
      </c>
      <c r="I192" t="str">
        <f>VLOOKUP($A192,'Plan de acci�n consolidado 2025'!$C$3:$X$482,I$1,0)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192" t="str">
        <f>VLOOKUP($A192,'Plan de acci�n consolidado 2025'!$C$3:$X$482,J$1,0)</f>
        <v>N/A</v>
      </c>
      <c r="K192" t="str">
        <f>VLOOKUP($A192,'Plan de acci�n consolidado 2025'!$C$3:$X$482,K$1,0)</f>
        <v>No</v>
      </c>
      <c r="L192" t="str">
        <f>VLOOKUP($A192,'Plan de acci�n consolidado 2025'!$C$3:$X$482,L$1,0)</f>
        <v>N/A</v>
      </c>
      <c r="M192" t="str">
        <f>VLOOKUP($A192,'Plan de acci�n consolidado 2025'!$C$3:$X$482,M$1,0)</f>
        <v>Política Mejora Normativa _DIMENSIÓN Gestión con Valores para Resultados</v>
      </c>
      <c r="N192" t="str">
        <f>VLOOKUP($A192,'Plan de acci�n consolidado 2025'!$C$3:$X$482,N$1,0)</f>
        <v>N/A</v>
      </c>
      <c r="O192" t="str">
        <f>VLOOKUP($A192,'Plan de acci�n consolidado 2025'!$C$3:$X$482,O$1,0)</f>
        <v>Proyecto(s) de acto(s) administrativo(s) a través del cual se ordenará la depuración normativa de la SIC, elaborado(s) y presentados (s) (Proyecto(s) de acto(s) de depuración elaborado(s)/único entregable)</v>
      </c>
      <c r="P192">
        <f>VLOOKUP($A192,'Plan de acci�n consolidado 2025'!$C$3:$X$482,P$1,0)</f>
        <v>100</v>
      </c>
      <c r="Q192">
        <f>VLOOKUP($A192,'Plan de acci�n consolidado 2025'!$C$3:$X$482,Q$1,0)</f>
        <v>100</v>
      </c>
      <c r="R192" t="str">
        <f>VLOOKUP($A192,'Plan de acci�n consolidado 2025'!$C$3:$X$482,R$1,0)</f>
        <v>Porcentual</v>
      </c>
      <c r="S192" t="str">
        <f>VLOOKUP($A192,'Plan de acci�n consolidado 2025'!$C$3:$X$482,S$1,0)</f>
        <v>% de proyecto de acto de depuración elaborado / 100% de proyecto de acto de depuración a elaborar</v>
      </c>
      <c r="T192" s="161">
        <f>VLOOKUP($A192,'Plan de acci�n consolidado 2025'!$C$3:$X$482,T$1,0)</f>
        <v>45687</v>
      </c>
      <c r="U192" s="161">
        <f>VLOOKUP($A192,'Plan de acci�n consolidado 2025'!$C$3:$X$482,U$1,0)</f>
        <v>45849</v>
      </c>
      <c r="V192" t="str">
        <f>VLOOKUP($A192,'Plan de acci�n consolidado 2025'!$C$3:$X$482,V$1,0)</f>
        <v>12-GRUPO DE TRABAJO DE REGULACIÓN</v>
      </c>
      <c r="W192">
        <f>VLOOKUP($A192,'Plan de acci�n consolidado 2025'!$C$3:$BB$482,W$1,0)</f>
        <v>100</v>
      </c>
      <c r="X192">
        <f>VLOOKUP($A192,'Plan de acci�n consolidado 2025'!$C$3:$BB$482,X$1,0)</f>
        <v>100</v>
      </c>
      <c r="Y192" t="str">
        <f>VLOOKUP($A192,'Plan de acci�n consolidado 2025'!$C$3:$BB$482,Y$1,0)</f>
        <v>Se elaboró y remitió a la Superintendente la versión final del proyecto de resolución “Por la cual se modifican los Títulos II, V y VII de la Circular Única de la Superintendencia de Industria y Comercio, en el marco de la depuración normativa contenida en la Ley 2085 de 2021”</v>
      </c>
      <c r="Z192" s="161">
        <f>VLOOKUP($A192,'Plan de acci�n consolidado 2025'!$C$3:$BB$482,Z$1,0)</f>
        <v>45849</v>
      </c>
      <c r="AA192">
        <f>VLOOKUP($A192,'Plan de acci�n consolidado 2025'!$C$3:$BB$482,AA$1,0)</f>
        <v>100</v>
      </c>
      <c r="AB192" t="str">
        <f>VLOOKUP($A192,'Plan de acci�n consolidado 2025'!$C$3:$BB$482,AB$1,0)</f>
        <v xml:space="preserve">Se verifica el cumplimiento de la actividad con las evidencias registradas </v>
      </c>
      <c r="AC192" s="161">
        <f>VLOOKUP($A192,'Plan de acci�n consolidado 2025'!$C$3:$BB$482,AC$1,0)</f>
        <v>45849</v>
      </c>
      <c r="AD192">
        <f>VLOOKUP($A192,'Plan de acci�n consolidado 2025'!$C$3:$BB$482,AD$1,0)</f>
        <v>100</v>
      </c>
      <c r="AE192">
        <f>VLOOKUP($A192,'Plan de acci�n consolidado 2025'!$C$3:$BB$482,AE$1,0)</f>
        <v>100</v>
      </c>
    </row>
    <row r="193" spans="1:31" x14ac:dyDescent="0.25">
      <c r="A193" s="30" t="s">
        <v>775</v>
      </c>
      <c r="B193" t="str">
        <f>VLOOKUP($A193,'Plan de acci�n consolidado 2025'!$C$3:$X$482,B$1,0)</f>
        <v>12-GRUPO DE TRABAJO DE REGULACIÓN</v>
      </c>
      <c r="C193">
        <f>VLOOKUP($A193,'Plan de acci�n consolidado 2025'!$C$3:$X$482,C$1,0)</f>
        <v>0</v>
      </c>
      <c r="D193" t="str">
        <f>VLOOKUP($A193,'Plan de acci�n consolidado 2025'!$C$3:$X$482,D$1,0)</f>
        <v>Actividad propia</v>
      </c>
      <c r="E193" t="str">
        <f>VLOOKUP($A193,'Plan de acci�n consolidado 2025'!$C$3:$X$482,E$1,0)</f>
        <v>12.1.1</v>
      </c>
      <c r="F193" t="str">
        <f>VLOOKUP($A193,'Plan de acci�n consolidado 2025'!$C$3:$X$482,F$1,0)</f>
        <v>N/A</v>
      </c>
      <c r="G193" t="str">
        <f>VLOOKUP($A193,'Plan de acci�n consolidado 2025'!$C$3:$X$482,G$1,0)</f>
        <v>N/A</v>
      </c>
      <c r="H193" t="str">
        <f>VLOOKUP($A193,'Plan de acci�n consolidado 2025'!$C$3:$X$482,H$1,0)</f>
        <v>N/A</v>
      </c>
      <c r="I193" t="str">
        <f>VLOOKUP($A193,'Plan de acci�n consolidado 2025'!$C$3:$X$482,I$1,0)</f>
        <v>N/A</v>
      </c>
      <c r="J193" t="str">
        <f>VLOOKUP($A193,'Plan de acci�n consolidado 2025'!$C$3:$X$482,J$1,0)</f>
        <v>N/A</v>
      </c>
      <c r="K193" t="str">
        <f>VLOOKUP($A193,'Plan de acci�n consolidado 2025'!$C$3:$X$482,K$1,0)</f>
        <v>N/A</v>
      </c>
      <c r="L193" t="str">
        <f>VLOOKUP($A193,'Plan de acci�n consolidado 2025'!$C$3:$X$482,L$1,0)</f>
        <v>N/A</v>
      </c>
      <c r="M193" t="str">
        <f>VLOOKUP($A193,'Plan de acci�n consolidado 2025'!$C$3:$X$482,M$1,0)</f>
        <v>N/A</v>
      </c>
      <c r="N193" t="str">
        <f>VLOOKUP($A193,'Plan de acci�n consolidado 2025'!$C$3:$X$482,N$1,0)</f>
        <v>N/A</v>
      </c>
      <c r="O193" t="str">
        <f>VLOOKUP($A193,'Plan de acci�n consolidado 2025'!$C$3:$X$482,O$1,0)</f>
        <v>Realizar consulta interna a las distintas delegaturas para identificar instrucciones o regulaciones de la Superintendencia o del  Ministerio de Comercio, Industria y Turismo, susceptibles de depuración  en el marco de la Ley 2085 de 2021. (Correo electrónico o memorando con la consulta/único entregable)</v>
      </c>
      <c r="P193">
        <f>VLOOKUP($A193,'Plan de acci�n consolidado 2025'!$C$3:$X$482,P$1,0)</f>
        <v>15</v>
      </c>
      <c r="Q193">
        <f>VLOOKUP($A193,'Plan de acci�n consolidado 2025'!$C$3:$X$482,Q$1,0)</f>
        <v>1</v>
      </c>
      <c r="R193" t="str">
        <f>VLOOKUP($A193,'Plan de acci�n consolidado 2025'!$C$3:$X$482,R$1,0)</f>
        <v>Númerica</v>
      </c>
      <c r="S193" t="str">
        <f>VLOOKUP($A193,'Plan de acci�n consolidado 2025'!$C$3:$X$482,S$1,0)</f>
        <v># de consultas internas enviadas / 1 consultas internas a enviar</v>
      </c>
      <c r="T193" s="161">
        <f>VLOOKUP($A193,'Plan de acci�n consolidado 2025'!$C$3:$X$482,T$1,0)</f>
        <v>45687</v>
      </c>
      <c r="U193" s="161">
        <f>VLOOKUP($A193,'Plan de acci�n consolidado 2025'!$C$3:$X$482,U$1,0)</f>
        <v>45716</v>
      </c>
      <c r="V193" t="str">
        <f>VLOOKUP($A193,'Plan de acci�n consolidado 2025'!$C$3:$X$482,V$1,0)</f>
        <v>12-GRUPO DE TRABAJO DE REGULACIÓN</v>
      </c>
      <c r="W193">
        <f>VLOOKUP($A193,'Plan de acci�n consolidado 2025'!$C$3:$BB$482,W$1,0)</f>
        <v>15</v>
      </c>
      <c r="X193">
        <f>VLOOKUP($A193,'Plan de acci�n consolidado 2025'!$C$3:$BB$482,X$1,0)</f>
        <v>100</v>
      </c>
      <c r="Y193" t="str">
        <f>VLOOKUP($A193,'Plan de acci�n consolidado 2025'!$C$3:$BB$482,Y$1,0)</f>
        <v>A través de correo electrónico se requirió a las Delegaturas realizar el análisis a la normatividad vigente, con el fin de llevar a cabo la depuración normativa.</v>
      </c>
      <c r="Z193" s="161">
        <f>VLOOKUP($A193,'Plan de acci�n consolidado 2025'!$C$3:$BB$482,Z$1,0)</f>
        <v>45716</v>
      </c>
      <c r="AA193">
        <f>VLOOKUP($A193,'Plan de acci�n consolidado 2025'!$C$3:$BB$482,AA$1,0)</f>
        <v>100</v>
      </c>
      <c r="AB193" t="str">
        <f>VLOOKUP($A193,'Plan de acci�n consolidado 2025'!$C$3:$BB$482,AB$1,0)</f>
        <v xml:space="preserve">Se verifica el cumplimiento de la actividad </v>
      </c>
      <c r="AC193" s="161">
        <f>VLOOKUP($A193,'Plan de acci�n consolidado 2025'!$C$3:$BB$482,AC$1,0)</f>
        <v>45688</v>
      </c>
      <c r="AD193">
        <f>VLOOKUP($A193,'Plan de acci�n consolidado 2025'!$C$3:$BB$482,AD$1,0)</f>
        <v>100</v>
      </c>
      <c r="AE193">
        <f>VLOOKUP($A193,'Plan de acci�n consolidado 2025'!$C$3:$BB$482,AE$1,0)</f>
        <v>15</v>
      </c>
    </row>
    <row r="194" spans="1:31" x14ac:dyDescent="0.25">
      <c r="A194" s="30" t="s">
        <v>777</v>
      </c>
      <c r="B194" t="str">
        <f>VLOOKUP($A194,'Plan de acci�n consolidado 2025'!$C$3:$X$482,B$1,0)</f>
        <v>12-GRUPO DE TRABAJO DE REGULACIÓN</v>
      </c>
      <c r="C194">
        <f>VLOOKUP($A194,'Plan de acci�n consolidado 2025'!$C$3:$X$482,C$1,0)</f>
        <v>0</v>
      </c>
      <c r="D194" t="str">
        <f>VLOOKUP($A194,'Plan de acci�n consolidado 2025'!$C$3:$X$482,D$1,0)</f>
        <v>Actividad propia</v>
      </c>
      <c r="E194" t="str">
        <f>VLOOKUP($A194,'Plan de acci�n consolidado 2025'!$C$3:$X$482,E$1,0)</f>
        <v>12.1.2</v>
      </c>
      <c r="F194" t="str">
        <f>VLOOKUP($A194,'Plan de acci�n consolidado 2025'!$C$3:$X$482,F$1,0)</f>
        <v>N/A</v>
      </c>
      <c r="G194" t="str">
        <f>VLOOKUP($A194,'Plan de acci�n consolidado 2025'!$C$3:$X$482,G$1,0)</f>
        <v>N/A</v>
      </c>
      <c r="H194" t="str">
        <f>VLOOKUP($A194,'Plan de acci�n consolidado 2025'!$C$3:$X$482,H$1,0)</f>
        <v>N/A</v>
      </c>
      <c r="I194" t="str">
        <f>VLOOKUP($A194,'Plan de acci�n consolidado 2025'!$C$3:$X$482,I$1,0)</f>
        <v>N/A</v>
      </c>
      <c r="J194" t="str">
        <f>VLOOKUP($A194,'Plan de acci�n consolidado 2025'!$C$3:$X$482,J$1,0)</f>
        <v>N/A</v>
      </c>
      <c r="K194" t="str">
        <f>VLOOKUP($A194,'Plan de acci�n consolidado 2025'!$C$3:$X$482,K$1,0)</f>
        <v>N/A</v>
      </c>
      <c r="L194" t="str">
        <f>VLOOKUP($A194,'Plan de acci�n consolidado 2025'!$C$3:$X$482,L$1,0)</f>
        <v>N/A</v>
      </c>
      <c r="M194" t="str">
        <f>VLOOKUP($A194,'Plan de acci�n consolidado 2025'!$C$3:$X$482,M$1,0)</f>
        <v>N/A</v>
      </c>
      <c r="N194" t="str">
        <f>VLOOKUP($A194,'Plan de acci�n consolidado 2025'!$C$3:$X$482,N$1,0)</f>
        <v>N/A</v>
      </c>
      <c r="O194" t="str">
        <f>VLOOKUP($A194,'Plan de acci�n consolidado 2025'!$C$3:$X$482,O$1,0)</f>
        <v>Realizar consulta pública para identificar instrucciones o regulaciones de la Superintendencia, susceptibles de depuración  en el marco de la Ley 2085 de 2021. (Soporte de publicación en la página web de la Entidad / único entregable)</v>
      </c>
      <c r="P194">
        <f>VLOOKUP($A194,'Plan de acci�n consolidado 2025'!$C$3:$X$482,P$1,0)</f>
        <v>10</v>
      </c>
      <c r="Q194">
        <f>VLOOKUP($A194,'Plan de acci�n consolidado 2025'!$C$3:$X$482,Q$1,0)</f>
        <v>1</v>
      </c>
      <c r="R194" t="str">
        <f>VLOOKUP($A194,'Plan de acci�n consolidado 2025'!$C$3:$X$482,R$1,0)</f>
        <v>Númerica</v>
      </c>
      <c r="S194" t="str">
        <f>VLOOKUP($A194,'Plan de acci�n consolidado 2025'!$C$3:$X$482,S$1,0)</f>
        <v># de consulta pública realizadas / 1 consulta pública a realizar</v>
      </c>
      <c r="T194" s="161">
        <f>VLOOKUP($A194,'Plan de acci�n consolidado 2025'!$C$3:$X$482,T$1,0)</f>
        <v>45713</v>
      </c>
      <c r="U194" s="161">
        <f>VLOOKUP($A194,'Plan de acci�n consolidado 2025'!$C$3:$X$482,U$1,0)</f>
        <v>45741</v>
      </c>
      <c r="V194" t="str">
        <f>VLOOKUP($A194,'Plan de acci�n consolidado 2025'!$C$3:$X$482,V$1,0)</f>
        <v>12-GRUPO DE TRABAJO DE REGULACIÓN</v>
      </c>
      <c r="W194">
        <f>VLOOKUP($A194,'Plan de acci�n consolidado 2025'!$C$3:$BB$482,W$1,0)</f>
        <v>10</v>
      </c>
      <c r="X194">
        <f>VLOOKUP($A194,'Plan de acci�n consolidado 2025'!$C$3:$BB$482,X$1,0)</f>
        <v>100</v>
      </c>
      <c r="Y194" t="str">
        <f>VLOOKUP($A194,'Plan de acci�n consolidado 2025'!$C$3:$BB$482,Y$1,0)</f>
        <v>Se realizó la consulta pública a través de la página web de la Entidad, con el fin de  identificar las regulaciones de la Superintendencia que sean susceptibles de Depuración en el marco de la Ley 2085 de 2021, lo anterior con el propósito de realizar una descongestión normativa y así garantizar la seguridad jurídica de los usuarios frente a la normas expedidas por la entidad.</v>
      </c>
      <c r="Z194" s="161">
        <f>VLOOKUP($A194,'Plan de acci�n consolidado 2025'!$C$3:$BB$482,Z$1,0)</f>
        <v>45726.318786122683</v>
      </c>
      <c r="AA194">
        <f>VLOOKUP($A194,'Plan de acci�n consolidado 2025'!$C$3:$BB$482,AA$1,0)</f>
        <v>100</v>
      </c>
      <c r="AB194" t="str">
        <f>VLOOKUP($A194,'Plan de acci�n consolidado 2025'!$C$3:$BB$482,AB$1,0)</f>
        <v xml:space="preserve">Se verifica el cumplimiento de la actividad </v>
      </c>
      <c r="AC194" s="161">
        <f>VLOOKUP($A194,'Plan de acci�n consolidado 2025'!$C$3:$BB$482,AC$1,0)</f>
        <v>45726.318786122683</v>
      </c>
      <c r="AD194">
        <f>VLOOKUP($A194,'Plan de acci�n consolidado 2025'!$C$3:$BB$482,AD$1,0)</f>
        <v>100</v>
      </c>
      <c r="AE194">
        <f>VLOOKUP($A194,'Plan de acci�n consolidado 2025'!$C$3:$BB$482,AE$1,0)</f>
        <v>10</v>
      </c>
    </row>
    <row r="195" spans="1:31" x14ac:dyDescent="0.25">
      <c r="A195" s="30" t="s">
        <v>779</v>
      </c>
      <c r="B195" t="str">
        <f>VLOOKUP($A195,'Plan de acci�n consolidado 2025'!$C$3:$X$482,B$1,0)</f>
        <v>12-GRUPO DE TRABAJO DE REGULACIÓN</v>
      </c>
      <c r="C195">
        <f>VLOOKUP($A195,'Plan de acci�n consolidado 2025'!$C$3:$X$482,C$1,0)</f>
        <v>0</v>
      </c>
      <c r="D195" t="str">
        <f>VLOOKUP($A195,'Plan de acci�n consolidado 2025'!$C$3:$X$482,D$1,0)</f>
        <v>Actividad propia</v>
      </c>
      <c r="E195" t="str">
        <f>VLOOKUP($A195,'Plan de acci�n consolidado 2025'!$C$3:$X$482,E$1,0)</f>
        <v>12.1.3</v>
      </c>
      <c r="F195" t="str">
        <f>VLOOKUP($A195,'Plan de acci�n consolidado 2025'!$C$3:$X$482,F$1,0)</f>
        <v>N/A</v>
      </c>
      <c r="G195" t="str">
        <f>VLOOKUP($A195,'Plan de acci�n consolidado 2025'!$C$3:$X$482,G$1,0)</f>
        <v>N/A</v>
      </c>
      <c r="H195" t="str">
        <f>VLOOKUP($A195,'Plan de acci�n consolidado 2025'!$C$3:$X$482,H$1,0)</f>
        <v>N/A</v>
      </c>
      <c r="I195" t="str">
        <f>VLOOKUP($A195,'Plan de acci�n consolidado 2025'!$C$3:$X$482,I$1,0)</f>
        <v>N/A</v>
      </c>
      <c r="J195" t="str">
        <f>VLOOKUP($A195,'Plan de acci�n consolidado 2025'!$C$3:$X$482,J$1,0)</f>
        <v>N/A</v>
      </c>
      <c r="K195" t="str">
        <f>VLOOKUP($A195,'Plan de acci�n consolidado 2025'!$C$3:$X$482,K$1,0)</f>
        <v>N/A</v>
      </c>
      <c r="L195" t="str">
        <f>VLOOKUP($A195,'Plan de acci�n consolidado 2025'!$C$3:$X$482,L$1,0)</f>
        <v>N/A</v>
      </c>
      <c r="M195" t="str">
        <f>VLOOKUP($A195,'Plan de acci�n consolidado 2025'!$C$3:$X$482,M$1,0)</f>
        <v>N/A</v>
      </c>
      <c r="N195" t="str">
        <f>VLOOKUP($A195,'Plan de acci�n consolidado 2025'!$C$3:$X$482,N$1,0)</f>
        <v>N/A</v>
      </c>
      <c r="O195" t="str">
        <f>VLOOKUP($A195,'Plan de acci�n consolidado 2025'!$C$3:$X$482,O$1,0)</f>
        <v>Realizar mesa de trabajo con la Oficina Asesora Jurídica del Ministerio de Comercio, Industria y Turismo para informar los temas identificados por la Superintendencia que pueden ser objeto de intervención normativa.  (Correo electrónico o memorando con la solicitud de mesa de trabajo al Ministerio/único entregable)</v>
      </c>
      <c r="P195">
        <f>VLOOKUP($A195,'Plan de acci�n consolidado 2025'!$C$3:$X$482,P$1,0)</f>
        <v>10</v>
      </c>
      <c r="Q195">
        <f>VLOOKUP($A195,'Plan de acci�n consolidado 2025'!$C$3:$X$482,Q$1,0)</f>
        <v>1</v>
      </c>
      <c r="R195" t="str">
        <f>VLOOKUP($A195,'Plan de acci�n consolidado 2025'!$C$3:$X$482,R$1,0)</f>
        <v>Númerica</v>
      </c>
      <c r="S195" t="str">
        <f>VLOOKUP($A195,'Plan de acci�n consolidado 2025'!$C$3:$X$482,S$1,0)</f>
        <v># de solicitudes de mesa de trabajo enviadas / 1 solicitudes de mesa de trabajo a enviar</v>
      </c>
      <c r="T195" s="161">
        <f>VLOOKUP($A195,'Plan de acci�n consolidado 2025'!$C$3:$X$482,T$1,0)</f>
        <v>45713</v>
      </c>
      <c r="U195" s="161">
        <f>VLOOKUP($A195,'Plan de acci�n consolidado 2025'!$C$3:$X$482,U$1,0)</f>
        <v>45741</v>
      </c>
      <c r="V195" t="str">
        <f>VLOOKUP($A195,'Plan de acci�n consolidado 2025'!$C$3:$X$482,V$1,0)</f>
        <v>12-GRUPO DE TRABAJO DE REGULACIÓN</v>
      </c>
      <c r="W195">
        <f>VLOOKUP($A195,'Plan de acci�n consolidado 2025'!$C$3:$BB$482,W$1,0)</f>
        <v>10</v>
      </c>
      <c r="X195">
        <f>VLOOKUP($A195,'Plan de acci�n consolidado 2025'!$C$3:$BB$482,X$1,0)</f>
        <v>100</v>
      </c>
      <c r="Y195" t="str">
        <f>VLOOKUP($A195,'Plan de acci�n consolidado 2025'!$C$3:$BB$482,Y$1,0)</f>
        <v>El viernes 28 de febrero se remitió a través de correo electrónico a la Oficina Asesora Jurídica del Ministerio de Comercio, Industria y Turismo, la solicitud para realizar una mesa de trabajo entre las dos entidades para valorar propuestas dirigidas a la descongestión normativa.</v>
      </c>
      <c r="Z195" s="161">
        <f>VLOOKUP($A195,'Plan de acci�n consolidado 2025'!$C$3:$BB$482,Z$1,0)</f>
        <v>45741</v>
      </c>
      <c r="AA195">
        <f>VLOOKUP($A195,'Plan de acci�n consolidado 2025'!$C$3:$BB$482,AA$1,0)</f>
        <v>100</v>
      </c>
      <c r="AB195" t="str">
        <f>VLOOKUP($A195,'Plan de acci�n consolidado 2025'!$C$3:$BB$482,AB$1,0)</f>
        <v xml:space="preserve">Se verifico el cumplimiento de la actividad con los soportes allegados </v>
      </c>
      <c r="AC195" s="161">
        <f>VLOOKUP($A195,'Plan de acci�n consolidado 2025'!$C$3:$BB$482,AC$1,0)</f>
        <v>45716</v>
      </c>
      <c r="AD195">
        <f>VLOOKUP($A195,'Plan de acci�n consolidado 2025'!$C$3:$BB$482,AD$1,0)</f>
        <v>100</v>
      </c>
      <c r="AE195">
        <f>VLOOKUP($A195,'Plan de acci�n consolidado 2025'!$C$3:$BB$482,AE$1,0)</f>
        <v>10</v>
      </c>
    </row>
    <row r="196" spans="1:31" x14ac:dyDescent="0.25">
      <c r="A196" s="30" t="s">
        <v>781</v>
      </c>
      <c r="B196" t="str">
        <f>VLOOKUP($A196,'Plan de acci�n consolidado 2025'!$C$3:$X$482,B$1,0)</f>
        <v>12-GRUPO DE TRABAJO DE REGULACIÓN</v>
      </c>
      <c r="C196">
        <f>VLOOKUP($A196,'Plan de acci�n consolidado 2025'!$C$3:$X$482,C$1,0)</f>
        <v>0</v>
      </c>
      <c r="D196" t="str">
        <f>VLOOKUP($A196,'Plan de acci�n consolidado 2025'!$C$3:$X$482,D$1,0)</f>
        <v>Actividad propia</v>
      </c>
      <c r="E196" t="str">
        <f>VLOOKUP($A196,'Plan de acci�n consolidado 2025'!$C$3:$X$482,E$1,0)</f>
        <v>12.1.4</v>
      </c>
      <c r="F196" t="str">
        <f>VLOOKUP($A196,'Plan de acci�n consolidado 2025'!$C$3:$X$482,F$1,0)</f>
        <v>N/A</v>
      </c>
      <c r="G196" t="str">
        <f>VLOOKUP($A196,'Plan de acci�n consolidado 2025'!$C$3:$X$482,G$1,0)</f>
        <v>N/A</v>
      </c>
      <c r="H196" t="str">
        <f>VLOOKUP($A196,'Plan de acci�n consolidado 2025'!$C$3:$X$482,H$1,0)</f>
        <v>N/A</v>
      </c>
      <c r="I196" t="str">
        <f>VLOOKUP($A196,'Plan de acci�n consolidado 2025'!$C$3:$X$482,I$1,0)</f>
        <v>N/A</v>
      </c>
      <c r="J196" t="str">
        <f>VLOOKUP($A196,'Plan de acci�n consolidado 2025'!$C$3:$X$482,J$1,0)</f>
        <v>N/A</v>
      </c>
      <c r="K196" t="str">
        <f>VLOOKUP($A196,'Plan de acci�n consolidado 2025'!$C$3:$X$482,K$1,0)</f>
        <v>N/A</v>
      </c>
      <c r="L196" t="str">
        <f>VLOOKUP($A196,'Plan de acci�n consolidado 2025'!$C$3:$X$482,L$1,0)</f>
        <v>N/A</v>
      </c>
      <c r="M196" t="str">
        <f>VLOOKUP($A196,'Plan de acci�n consolidado 2025'!$C$3:$X$482,M$1,0)</f>
        <v>N/A</v>
      </c>
      <c r="N196" t="str">
        <f>VLOOKUP($A196,'Plan de acci�n consolidado 2025'!$C$3:$X$482,N$1,0)</f>
        <v>N/A</v>
      </c>
      <c r="O196" t="str">
        <f>VLOOKUP($A196,'Plan de acci�n consolidado 2025'!$C$3:$X$482,O$1,0)</f>
        <v>Socializar con las Delegaturas los resultados de la consulta pública y priorizar los asuntos que puedan coadyuvar a la mejora  normativa  (Correo electrónico a las Delegaturas informando los resultados / único entregable)</v>
      </c>
      <c r="P196">
        <f>VLOOKUP($A196,'Plan de acci�n consolidado 2025'!$C$3:$X$482,P$1,0)</f>
        <v>20</v>
      </c>
      <c r="Q196">
        <f>VLOOKUP($A196,'Plan de acci�n consolidado 2025'!$C$3:$X$482,Q$1,0)</f>
        <v>1</v>
      </c>
      <c r="R196" t="str">
        <f>VLOOKUP($A196,'Plan de acci�n consolidado 2025'!$C$3:$X$482,R$1,0)</f>
        <v>Númerica</v>
      </c>
      <c r="S196" t="str">
        <f>VLOOKUP($A196,'Plan de acci�n consolidado 2025'!$C$3:$X$482,S$1,0)</f>
        <v># de socializaciones de resultados enviadas / 1 socializaciones de resultados a enviar</v>
      </c>
      <c r="T196" s="161">
        <f>VLOOKUP($A196,'Plan de acci�n consolidado 2025'!$C$3:$X$482,T$1,0)</f>
        <v>45742</v>
      </c>
      <c r="U196" s="161">
        <f>VLOOKUP($A196,'Plan de acci�n consolidado 2025'!$C$3:$X$482,U$1,0)</f>
        <v>45772</v>
      </c>
      <c r="V196" t="str">
        <f>VLOOKUP($A196,'Plan de acci�n consolidado 2025'!$C$3:$X$482,V$1,0)</f>
        <v>12-GRUPO DE TRABAJO DE REGULACIÓN</v>
      </c>
      <c r="W196">
        <f>VLOOKUP($A196,'Plan de acci�n consolidado 2025'!$C$3:$BB$482,W$1,0)</f>
        <v>20</v>
      </c>
      <c r="X196">
        <f>VLOOKUP($A196,'Plan de acci�n consolidado 2025'!$C$3:$BB$482,X$1,0)</f>
        <v>100</v>
      </c>
      <c r="Y196" t="str">
        <f>VLOOKUP($A196,'Plan de acci�n consolidado 2025'!$C$3:$BB$482,Y$1,0)</f>
        <v>Se remitió a las Delegaturas los comentarios de la consulta pública realizada en el marco de la depuración normativa.</v>
      </c>
      <c r="Z196" s="161">
        <f>VLOOKUP($A196,'Plan de acci�n consolidado 2025'!$C$3:$BB$482,Z$1,0)</f>
        <v>45772</v>
      </c>
      <c r="AA196">
        <f>VLOOKUP($A196,'Plan de acci�n consolidado 2025'!$C$3:$BB$482,AA$1,0)</f>
        <v>100</v>
      </c>
      <c r="AB196" t="str">
        <f>VLOOKUP($A196,'Plan de acci�n consolidado 2025'!$C$3:$BB$482,AB$1,0)</f>
        <v>El avance porcentual registrado corresponde con las evidencias presentadas</v>
      </c>
      <c r="AC196" s="161">
        <f>VLOOKUP($A196,'Plan de acci�n consolidado 2025'!$C$3:$BB$482,AC$1,0)</f>
        <v>45747</v>
      </c>
      <c r="AD196">
        <f>VLOOKUP($A196,'Plan de acci�n consolidado 2025'!$C$3:$BB$482,AD$1,0)</f>
        <v>100</v>
      </c>
      <c r="AE196">
        <f>VLOOKUP($A196,'Plan de acci�n consolidado 2025'!$C$3:$BB$482,AE$1,0)</f>
        <v>20</v>
      </c>
    </row>
    <row r="197" spans="1:31" x14ac:dyDescent="0.25">
      <c r="A197" s="30" t="s">
        <v>783</v>
      </c>
      <c r="B197" t="str">
        <f>VLOOKUP($A197,'Plan de acci�n consolidado 2025'!$C$3:$X$482,B$1,0)</f>
        <v>12-GRUPO DE TRABAJO DE REGULACIÓN</v>
      </c>
      <c r="C197">
        <f>VLOOKUP($A197,'Plan de acci�n consolidado 2025'!$C$3:$X$482,C$1,0)</f>
        <v>0</v>
      </c>
      <c r="D197" t="str">
        <f>VLOOKUP($A197,'Plan de acci�n consolidado 2025'!$C$3:$X$482,D$1,0)</f>
        <v>Actividad propia</v>
      </c>
      <c r="E197" t="str">
        <f>VLOOKUP($A197,'Plan de acci�n consolidado 2025'!$C$3:$X$482,E$1,0)</f>
        <v>12.1.5</v>
      </c>
      <c r="F197" t="str">
        <f>VLOOKUP($A197,'Plan de acci�n consolidado 2025'!$C$3:$X$482,F$1,0)</f>
        <v>N/A</v>
      </c>
      <c r="G197" t="str">
        <f>VLOOKUP($A197,'Plan de acci�n consolidado 2025'!$C$3:$X$482,G$1,0)</f>
        <v>N/A</v>
      </c>
      <c r="H197" t="str">
        <f>VLOOKUP($A197,'Plan de acci�n consolidado 2025'!$C$3:$X$482,H$1,0)</f>
        <v>N/A</v>
      </c>
      <c r="I197" t="str">
        <f>VLOOKUP($A197,'Plan de acci�n consolidado 2025'!$C$3:$X$482,I$1,0)</f>
        <v>N/A</v>
      </c>
      <c r="J197" t="str">
        <f>VLOOKUP($A197,'Plan de acci�n consolidado 2025'!$C$3:$X$482,J$1,0)</f>
        <v>N/A</v>
      </c>
      <c r="K197" t="str">
        <f>VLOOKUP($A197,'Plan de acci�n consolidado 2025'!$C$3:$X$482,K$1,0)</f>
        <v>N/A</v>
      </c>
      <c r="L197" t="str">
        <f>VLOOKUP($A197,'Plan de acci�n consolidado 2025'!$C$3:$X$482,L$1,0)</f>
        <v>N/A</v>
      </c>
      <c r="M197" t="str">
        <f>VLOOKUP($A197,'Plan de acci�n consolidado 2025'!$C$3:$X$482,M$1,0)</f>
        <v>N/A</v>
      </c>
      <c r="N197" t="str">
        <f>VLOOKUP($A197,'Plan de acci�n consolidado 2025'!$C$3:$X$482,N$1,0)</f>
        <v>N/A</v>
      </c>
      <c r="O197" t="str">
        <f>VLOOKUP($A197,'Plan de acci�n consolidado 2025'!$C$3:$X$482,O$1,0)</f>
        <v>Preparar proyecto(s) de acto(s) administrativo(s) a través del cual se ordenará la depuración normativa (Proyecto de acto/ único entregable)</v>
      </c>
      <c r="P197">
        <f>VLOOKUP($A197,'Plan de acci�n consolidado 2025'!$C$3:$X$482,P$1,0)</f>
        <v>15</v>
      </c>
      <c r="Q197">
        <f>VLOOKUP($A197,'Plan de acci�n consolidado 2025'!$C$3:$X$482,Q$1,0)</f>
        <v>1</v>
      </c>
      <c r="R197" t="str">
        <f>VLOOKUP($A197,'Plan de acci�n consolidado 2025'!$C$3:$X$482,R$1,0)</f>
        <v>Númerica</v>
      </c>
      <c r="S197" t="str">
        <f>VLOOKUP($A197,'Plan de acci�n consolidado 2025'!$C$3:$X$482,S$1,0)</f>
        <v># de proyecto de acto preparados / 1 proyecto de acto a preparar</v>
      </c>
      <c r="T197" s="161">
        <f>VLOOKUP($A197,'Plan de acci�n consolidado 2025'!$C$3:$X$482,T$1,0)</f>
        <v>45775</v>
      </c>
      <c r="U197" s="161">
        <f>VLOOKUP($A197,'Plan de acci�n consolidado 2025'!$C$3:$X$482,U$1,0)</f>
        <v>45807</v>
      </c>
      <c r="V197" t="str">
        <f>VLOOKUP($A197,'Plan de acci�n consolidado 2025'!$C$3:$X$482,V$1,0)</f>
        <v>12-GRUPO DE TRABAJO DE REGULACIÓN</v>
      </c>
      <c r="W197">
        <f>VLOOKUP($A197,'Plan de acci�n consolidado 2025'!$C$3:$BB$482,W$1,0)</f>
        <v>15</v>
      </c>
      <c r="X197">
        <f>VLOOKUP($A197,'Plan de acci�n consolidado 2025'!$C$3:$BB$482,X$1,0)</f>
        <v>100</v>
      </c>
      <c r="Y197" t="str">
        <f>VLOOKUP($A197,'Plan de acci�n consolidado 2025'!$C$3:$BB$482,Y$1,0)</f>
        <v>Se preparó el proyecto de resolución, el cual constituye el resultado del proceso de consulta interna y externa llevado a cabo en desarrollo del ejercicio de depuración normativa.</v>
      </c>
      <c r="Z197" s="161">
        <f>VLOOKUP($A197,'Plan de acci�n consolidado 2025'!$C$3:$BB$482,Z$1,0)</f>
        <v>45807</v>
      </c>
      <c r="AA197">
        <f>VLOOKUP($A197,'Plan de acci�n consolidado 2025'!$C$3:$BB$482,AA$1,0)</f>
        <v>100</v>
      </c>
      <c r="AB197" t="str">
        <f>VLOOKUP($A197,'Plan de acci�n consolidado 2025'!$C$3:$BB$482,AB$1,0)</f>
        <v>Se verifica el cumplimiento con las evidencias reportadas</v>
      </c>
      <c r="AC197" s="161">
        <f>VLOOKUP($A197,'Plan de acci�n consolidado 2025'!$C$3:$BB$482,AC$1,0)</f>
        <v>45807</v>
      </c>
      <c r="AD197">
        <f>VLOOKUP($A197,'Plan de acci�n consolidado 2025'!$C$3:$BB$482,AD$1,0)</f>
        <v>100</v>
      </c>
      <c r="AE197">
        <f>VLOOKUP($A197,'Plan de acci�n consolidado 2025'!$C$3:$BB$482,AE$1,0)</f>
        <v>15</v>
      </c>
    </row>
    <row r="198" spans="1:31" x14ac:dyDescent="0.25">
      <c r="A198" s="30" t="s">
        <v>785</v>
      </c>
      <c r="B198" t="str">
        <f>VLOOKUP($A198,'Plan de acci�n consolidado 2025'!$C$3:$X$482,B$1,0)</f>
        <v>12-GRUPO DE TRABAJO DE REGULACIÓN</v>
      </c>
      <c r="C198">
        <f>VLOOKUP($A198,'Plan de acci�n consolidado 2025'!$C$3:$X$482,C$1,0)</f>
        <v>0</v>
      </c>
      <c r="D198" t="str">
        <f>VLOOKUP($A198,'Plan de acci�n consolidado 2025'!$C$3:$X$482,D$1,0)</f>
        <v>Actividad propia</v>
      </c>
      <c r="E198" t="str">
        <f>VLOOKUP($A198,'Plan de acci�n consolidado 2025'!$C$3:$X$482,E$1,0)</f>
        <v>12.1.6</v>
      </c>
      <c r="F198" t="str">
        <f>VLOOKUP($A198,'Plan de acci�n consolidado 2025'!$C$3:$X$482,F$1,0)</f>
        <v>N/A</v>
      </c>
      <c r="G198" t="str">
        <f>VLOOKUP($A198,'Plan de acci�n consolidado 2025'!$C$3:$X$482,G$1,0)</f>
        <v>N/A</v>
      </c>
      <c r="H198" t="str">
        <f>VLOOKUP($A198,'Plan de acci�n consolidado 2025'!$C$3:$X$482,H$1,0)</f>
        <v>N/A</v>
      </c>
      <c r="I198" t="str">
        <f>VLOOKUP($A198,'Plan de acci�n consolidado 2025'!$C$3:$X$482,I$1,0)</f>
        <v>N/A</v>
      </c>
      <c r="J198" t="str">
        <f>VLOOKUP($A198,'Plan de acci�n consolidado 2025'!$C$3:$X$482,J$1,0)</f>
        <v>N/A</v>
      </c>
      <c r="K198" t="str">
        <f>VLOOKUP($A198,'Plan de acci�n consolidado 2025'!$C$3:$X$482,K$1,0)</f>
        <v>N/A</v>
      </c>
      <c r="L198" t="str">
        <f>VLOOKUP($A198,'Plan de acci�n consolidado 2025'!$C$3:$X$482,L$1,0)</f>
        <v>N/A</v>
      </c>
      <c r="M198" t="str">
        <f>VLOOKUP($A198,'Plan de acci�n consolidado 2025'!$C$3:$X$482,M$1,0)</f>
        <v>N/A</v>
      </c>
      <c r="N198" t="str">
        <f>VLOOKUP($A198,'Plan de acci�n consolidado 2025'!$C$3:$X$482,N$1,0)</f>
        <v>N/A</v>
      </c>
      <c r="O198" t="str">
        <f>VLOOKUP($A198,'Plan de acci�n consolidado 2025'!$C$3:$X$482,O$1,0)</f>
        <v>Adelantar consulta pública  de proyecto(s) de acto(s) administrativo(s) a través del cual se ordenará la depuración normativa (Soporte de publicación en la página web de la Entidad / único entregable)</v>
      </c>
      <c r="P198">
        <f>VLOOKUP($A198,'Plan de acci�n consolidado 2025'!$C$3:$X$482,P$1,0)</f>
        <v>10</v>
      </c>
      <c r="Q198">
        <f>VLOOKUP($A198,'Plan de acci�n consolidado 2025'!$C$3:$X$482,Q$1,0)</f>
        <v>1</v>
      </c>
      <c r="R198" t="str">
        <f>VLOOKUP($A198,'Plan de acci�n consolidado 2025'!$C$3:$X$482,R$1,0)</f>
        <v>Númerica</v>
      </c>
      <c r="S198" t="str">
        <f>VLOOKUP($A198,'Plan de acci�n consolidado 2025'!$C$3:$X$482,S$1,0)</f>
        <v># de consulta pública realizadas / 1 consulta pública a realizar</v>
      </c>
      <c r="T198" s="161">
        <f>VLOOKUP($A198,'Plan de acci�n consolidado 2025'!$C$3:$X$482,T$1,0)</f>
        <v>45811</v>
      </c>
      <c r="U198" s="161">
        <f>VLOOKUP($A198,'Plan de acci�n consolidado 2025'!$C$3:$X$482,U$1,0)</f>
        <v>45828</v>
      </c>
      <c r="V198" t="str">
        <f>VLOOKUP($A198,'Plan de acci�n consolidado 2025'!$C$3:$X$482,V$1,0)</f>
        <v>12-GRUPO DE TRABAJO DE REGULACIÓN</v>
      </c>
      <c r="W198">
        <f>VLOOKUP($A198,'Plan de acci�n consolidado 2025'!$C$3:$BB$482,W$1,0)</f>
        <v>10</v>
      </c>
      <c r="X198">
        <f>VLOOKUP($A198,'Plan de acci�n consolidado 2025'!$C$3:$BB$482,X$1,0)</f>
        <v>100</v>
      </c>
      <c r="Y198" t="str">
        <f>VLOOKUP($A198,'Plan de acci�n consolidado 2025'!$C$3:$BB$482,Y$1,0)</f>
        <v>El 04 de junio de 2025 se realizó la consulta pública del proyecto de acto administrativo "Por la cual se modifican los Títulos II, V y VII de la Circular Única de la Superintendencia de Industria y Comercio, en el marco de la depuración normativa" contenida en la Ley 2085 de 2021” a través de la página web de la Entidad.</v>
      </c>
      <c r="Z198" s="161">
        <f>VLOOKUP($A198,'Plan de acci�n consolidado 2025'!$C$3:$BB$482,Z$1,0)</f>
        <v>45812</v>
      </c>
      <c r="AA198">
        <f>VLOOKUP($A198,'Plan de acci�n consolidado 2025'!$C$3:$BB$482,AA$1,0)</f>
        <v>100</v>
      </c>
      <c r="AB198" t="str">
        <f>VLOOKUP($A198,'Plan de acci�n consolidado 2025'!$C$3:$BB$482,AB$1,0)</f>
        <v>El avance porcentual registrado corresponde con el cálculo de la fórmula matemática definida y las evidencias reportadas</v>
      </c>
      <c r="AC198" s="161">
        <f>VLOOKUP($A198,'Plan de acci�n consolidado 2025'!$C$3:$BB$482,AC$1,0)</f>
        <v>45812</v>
      </c>
      <c r="AD198">
        <f>VLOOKUP($A198,'Plan de acci�n consolidado 2025'!$C$3:$BB$482,AD$1,0)</f>
        <v>100</v>
      </c>
      <c r="AE198">
        <f>VLOOKUP($A198,'Plan de acci�n consolidado 2025'!$C$3:$BB$482,AE$1,0)</f>
        <v>10</v>
      </c>
    </row>
    <row r="199" spans="1:31" x14ac:dyDescent="0.25">
      <c r="A199" s="30" t="s">
        <v>786</v>
      </c>
      <c r="B199" t="str">
        <f>VLOOKUP($A199,'Plan de acci�n consolidado 2025'!$C$3:$X$482,B$1,0)</f>
        <v>12-GRUPO DE TRABAJO DE REGULACIÓN</v>
      </c>
      <c r="C199">
        <f>VLOOKUP($A199,'Plan de acci�n consolidado 2025'!$C$3:$X$482,C$1,0)</f>
        <v>0</v>
      </c>
      <c r="D199" t="str">
        <f>VLOOKUP($A199,'Plan de acci�n consolidado 2025'!$C$3:$X$482,D$1,0)</f>
        <v>Actividad propia</v>
      </c>
      <c r="E199" t="str">
        <f>VLOOKUP($A199,'Plan de acci�n consolidado 2025'!$C$3:$X$482,E$1,0)</f>
        <v>12.1.7</v>
      </c>
      <c r="F199" t="str">
        <f>VLOOKUP($A199,'Plan de acci�n consolidado 2025'!$C$3:$X$482,F$1,0)</f>
        <v>N/A</v>
      </c>
      <c r="G199" t="str">
        <f>VLOOKUP($A199,'Plan de acci�n consolidado 2025'!$C$3:$X$482,G$1,0)</f>
        <v>N/A</v>
      </c>
      <c r="H199" t="str">
        <f>VLOOKUP($A199,'Plan de acci�n consolidado 2025'!$C$3:$X$482,H$1,0)</f>
        <v>N/A</v>
      </c>
      <c r="I199" t="str">
        <f>VLOOKUP($A199,'Plan de acci�n consolidado 2025'!$C$3:$X$482,I$1,0)</f>
        <v>N/A</v>
      </c>
      <c r="J199" t="str">
        <f>VLOOKUP($A199,'Plan de acci�n consolidado 2025'!$C$3:$X$482,J$1,0)</f>
        <v>N/A</v>
      </c>
      <c r="K199" t="str">
        <f>VLOOKUP($A199,'Plan de acci�n consolidado 2025'!$C$3:$X$482,K$1,0)</f>
        <v>N/A</v>
      </c>
      <c r="L199" t="str">
        <f>VLOOKUP($A199,'Plan de acci�n consolidado 2025'!$C$3:$X$482,L$1,0)</f>
        <v>N/A</v>
      </c>
      <c r="M199" t="str">
        <f>VLOOKUP($A199,'Plan de acci�n consolidado 2025'!$C$3:$X$482,M$1,0)</f>
        <v>N/A</v>
      </c>
      <c r="N199" t="str">
        <f>VLOOKUP($A199,'Plan de acci�n consolidado 2025'!$C$3:$X$482,N$1,0)</f>
        <v>N/A</v>
      </c>
      <c r="O199" t="str">
        <f>VLOOKUP($A199,'Plan de acci�n consolidado 2025'!$C$3:$X$482,O$1,0)</f>
        <v>Elaborar y presentar a la Superintendente,  la versión final del proyecto(s) de acto(s) administrativo(s) a través del cual se ordenará la depuración normativa (Proyecto de acto de depuración elaborado/único entregable)</v>
      </c>
      <c r="P199">
        <f>VLOOKUP($A199,'Plan de acci�n consolidado 2025'!$C$3:$X$482,P$1,0)</f>
        <v>20</v>
      </c>
      <c r="Q199">
        <f>VLOOKUP($A199,'Plan de acci�n consolidado 2025'!$C$3:$X$482,Q$1,0)</f>
        <v>1</v>
      </c>
      <c r="R199" t="str">
        <f>VLOOKUP($A199,'Plan de acci�n consolidado 2025'!$C$3:$X$482,R$1,0)</f>
        <v>Númerica</v>
      </c>
      <c r="S199" t="str">
        <f>VLOOKUP($A199,'Plan de acci�n consolidado 2025'!$C$3:$X$482,S$1,0)</f>
        <v># de versión final del proyecto de acto elaborado / 1 versión final del proyecto de acto a elaborar</v>
      </c>
      <c r="T199" s="161">
        <f>VLOOKUP($A199,'Plan de acci�n consolidado 2025'!$C$3:$X$482,T$1,0)</f>
        <v>45832</v>
      </c>
      <c r="U199" s="161">
        <f>VLOOKUP($A199,'Plan de acci�n consolidado 2025'!$C$3:$X$482,U$1,0)</f>
        <v>45849</v>
      </c>
      <c r="V199" t="str">
        <f>VLOOKUP($A199,'Plan de acci�n consolidado 2025'!$C$3:$X$482,V$1,0)</f>
        <v>12-GRUPO DE TRABAJO DE REGULACIÓN</v>
      </c>
      <c r="W199">
        <f>VLOOKUP($A199,'Plan de acci�n consolidado 2025'!$C$3:$BB$482,W$1,0)</f>
        <v>20</v>
      </c>
      <c r="X199">
        <f>VLOOKUP($A199,'Plan de acci�n consolidado 2025'!$C$3:$BB$482,X$1,0)</f>
        <v>100</v>
      </c>
      <c r="Y199" t="str">
        <f>VLOOKUP($A199,'Plan de acci�n consolidado 2025'!$C$3:$BB$482,Y$1,0)</f>
        <v>Se elaboró y remitió a la Superintendente la versión final del proyecto de resolución “Por la cual se modifican los Títulos II, V y VII de la Circular Única de la Superintendencia de Industria y Comercio, en el marco de la depuración normativa contenida en la Ley 2085 de 2021”</v>
      </c>
      <c r="Z199" s="161">
        <f>VLOOKUP($A199,'Plan de acci�n consolidado 2025'!$C$3:$BB$482,Z$1,0)</f>
        <v>45849</v>
      </c>
      <c r="AA199">
        <f>VLOOKUP($A199,'Plan de acci�n consolidado 2025'!$C$3:$BB$482,AA$1,0)</f>
        <v>100</v>
      </c>
      <c r="AB199" t="str">
        <f>VLOOKUP($A199,'Plan de acci�n consolidado 2025'!$C$3:$BB$482,AB$1,0)</f>
        <v xml:space="preserve">Se verifica ek cumplimiento de la actividad con la evidencia registrada </v>
      </c>
      <c r="AC199" s="161">
        <f>VLOOKUP($A199,'Plan de acci�n consolidado 2025'!$C$3:$BB$482,AC$1,0)</f>
        <v>45849</v>
      </c>
      <c r="AD199">
        <f>VLOOKUP($A199,'Plan de acci�n consolidado 2025'!$C$3:$BB$482,AD$1,0)</f>
        <v>100</v>
      </c>
      <c r="AE199">
        <f>VLOOKUP($A199,'Plan de acci�n consolidado 2025'!$C$3:$BB$482,AE$1,0)</f>
        <v>20</v>
      </c>
    </row>
    <row r="200" spans="1:31" x14ac:dyDescent="0.25">
      <c r="A200" s="30" t="s">
        <v>789</v>
      </c>
      <c r="B200" t="str">
        <f>VLOOKUP($A200,'Plan de acci�n consolidado 2025'!$C$3:$X$482,B$1,0)</f>
        <v>37-GRUPO DE TRABAJO DE ESTUDIOS ECONÓMICOS</v>
      </c>
      <c r="C200">
        <f>VLOOKUP($A200,'Plan de acci�n consolidado 2025'!$C$3:$X$482,C$1,0)</f>
        <v>0</v>
      </c>
      <c r="D200" t="str">
        <f>VLOOKUP($A200,'Plan de acci�n consolidado 2025'!$C$3:$X$482,D$1,0)</f>
        <v>Producto</v>
      </c>
      <c r="E200" t="str">
        <f>VLOOKUP($A200,'Plan de acci�n consolidado 2025'!$C$3:$X$482,E$1,0)</f>
        <v>37.1</v>
      </c>
      <c r="F200" t="str">
        <f>VLOOKUP($A200,'Plan de acci�n consolidado 2025'!$C$3:$X$482,F$1,0)</f>
        <v>Operativo</v>
      </c>
      <c r="G200" t="str">
        <f>VLOOKUP($A200,'Plan de acci�n consolidado 2025'!$C$3:$X$482,G$1,0)</f>
        <v xml:space="preserve">Fortalecer la gestión de la información, el conocimiento y la innovación para optimizar la capacidad institucional 
</v>
      </c>
      <c r="H200" t="str">
        <f>VLOOKUP($A200,'Plan de acci�n consolidado 2025'!$C$3:$X$482,H$1,0)</f>
        <v xml:space="preserve">Cumplimiento de productos del PAI asociados a Fortacer el Sistema Integral de Gestión Institucional para mejorar la prestación del servicio. 
</v>
      </c>
      <c r="I200" t="str">
        <f>VLOOKUP($A200,'Plan de acci�n consolidado 2025'!$C$3:$X$482,I$1,0)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00" t="str">
        <f>VLOOKUP($A200,'Plan de acci�n consolidado 2025'!$C$3:$X$482,J$1,0)</f>
        <v>N/A</v>
      </c>
      <c r="K200" t="str">
        <f>VLOOKUP($A200,'Plan de acci�n consolidado 2025'!$C$3:$X$482,K$1,0)</f>
        <v>No</v>
      </c>
      <c r="L200" t="str">
        <f>VLOOKUP($A200,'Plan de acci�n consolidado 2025'!$C$3:$X$482,L$1,0)</f>
        <v>C-3599-0200-0008-53105b</v>
      </c>
      <c r="M200" t="str">
        <f>VLOOKUP($A200,'Plan de acci�n consolidado 2025'!$C$3:$X$482,M$1,0)</f>
        <v>Política Gestión del Conocimiento y la Innovación _DIMENSIÓN Gestión del conocimiento y la innovación</v>
      </c>
      <c r="N200" t="str">
        <f>VLOOKUP($A200,'Plan de acci�n consolidado 2025'!$C$3:$X$482,N$1,0)</f>
        <v>N/A</v>
      </c>
      <c r="O200" t="str">
        <f>VLOOKUP($A200,'Plan de acci�n consolidado 2025'!$C$3:$X$482,O$1,0)</f>
        <v>Estudios Económicos Sectoriales, elaborados y entregados al área solicitante (Estudios Económicos)</v>
      </c>
      <c r="P200">
        <f>VLOOKUP($A200,'Plan de acci�n consolidado 2025'!$C$3:$X$482,P$1,0)</f>
        <v>50</v>
      </c>
      <c r="Q200">
        <f>VLOOKUP($A200,'Plan de acci�n consolidado 2025'!$C$3:$X$482,Q$1,0)</f>
        <v>2</v>
      </c>
      <c r="R200" t="str">
        <f>VLOOKUP($A200,'Plan de acci�n consolidado 2025'!$C$3:$X$482,R$1,0)</f>
        <v>Númerica</v>
      </c>
      <c r="S200" t="str">
        <f>VLOOKUP($A200,'Plan de acci�n consolidado 2025'!$C$3:$X$482,S$1,0)</f>
        <v># de Estudios económicos sectoriales elaborados y entregados / 2 Estudios económicos sectoriales programados</v>
      </c>
      <c r="T200" s="161">
        <f>VLOOKUP($A200,'Plan de acci�n consolidado 2025'!$C$3:$X$482,T$1,0)</f>
        <v>45672</v>
      </c>
      <c r="U200" s="161">
        <f>VLOOKUP($A200,'Plan de acci�n consolidado 2025'!$C$3:$X$482,U$1,0)</f>
        <v>46006</v>
      </c>
      <c r="V200" t="str">
        <f>VLOOKUP($A200,'Plan de acci�n consolidado 2025'!$C$3:$X$482,V$1,0)</f>
        <v>37-GRUPO DE TRABAJO DE ESTUDIOS ECONÓMICOS</v>
      </c>
      <c r="W200">
        <f>VLOOKUP($A200,'Plan de acci�n consolidado 2025'!$C$3:$BB$482,W$1,0)</f>
        <v>50</v>
      </c>
      <c r="X200">
        <f>VLOOKUP($A200,'Plan de acci�n consolidado 2025'!$C$3:$BB$482,X$1,0)</f>
        <v>0</v>
      </c>
      <c r="Y200">
        <f>VLOOKUP($A200,'Plan de acci�n consolidado 2025'!$C$3:$BB$482,Y$1,0)</f>
        <v>0</v>
      </c>
      <c r="Z200" s="161">
        <f>VLOOKUP($A200,'Plan de acci�n consolidado 2025'!$C$3:$BB$482,Z$1,0)</f>
        <v>0</v>
      </c>
      <c r="AA200">
        <f>VLOOKUP($A200,'Plan de acci�n consolidado 2025'!$C$3:$BB$482,AA$1,0)</f>
        <v>0</v>
      </c>
      <c r="AB200">
        <f>VLOOKUP($A200,'Plan de acci�n consolidado 2025'!$C$3:$BB$482,AB$1,0)</f>
        <v>0</v>
      </c>
      <c r="AC200" s="161">
        <f>VLOOKUP($A200,'Plan de acci�n consolidado 2025'!$C$3:$BB$482,AC$1,0)</f>
        <v>0</v>
      </c>
      <c r="AD200">
        <f>VLOOKUP($A200,'Plan de acci�n consolidado 2025'!$C$3:$BB$482,AD$1,0)</f>
        <v>0</v>
      </c>
      <c r="AE200">
        <f>VLOOKUP($A200,'Plan de acci�n consolidado 2025'!$C$3:$BB$482,AE$1,0)</f>
        <v>0</v>
      </c>
    </row>
    <row r="201" spans="1:31" x14ac:dyDescent="0.25">
      <c r="A201" s="30" t="s">
        <v>791</v>
      </c>
      <c r="B201" t="str">
        <f>VLOOKUP($A201,'Plan de acci�n consolidado 2025'!$C$3:$X$482,B$1,0)</f>
        <v>37-GRUPO DE TRABAJO DE ESTUDIOS ECONÓMICOS</v>
      </c>
      <c r="C201">
        <f>VLOOKUP($A201,'Plan de acci�n consolidado 2025'!$C$3:$X$482,C$1,0)</f>
        <v>0</v>
      </c>
      <c r="D201" t="str">
        <f>VLOOKUP($A201,'Plan de acci�n consolidado 2025'!$C$3:$X$482,D$1,0)</f>
        <v>Actividad propia</v>
      </c>
      <c r="E201" t="str">
        <f>VLOOKUP($A201,'Plan de acci�n consolidado 2025'!$C$3:$X$482,E$1,0)</f>
        <v>37.1.1</v>
      </c>
      <c r="F201" t="str">
        <f>VLOOKUP($A201,'Plan de acci�n consolidado 2025'!$C$3:$X$482,F$1,0)</f>
        <v>N/A</v>
      </c>
      <c r="G201" t="str">
        <f>VLOOKUP($A201,'Plan de acci�n consolidado 2025'!$C$3:$X$482,G$1,0)</f>
        <v>N/A</v>
      </c>
      <c r="H201" t="str">
        <f>VLOOKUP($A201,'Plan de acci�n consolidado 2025'!$C$3:$X$482,H$1,0)</f>
        <v>N/A</v>
      </c>
      <c r="I201" t="str">
        <f>VLOOKUP($A201,'Plan de acci�n consolidado 2025'!$C$3:$X$482,I$1,0)</f>
        <v>N/A</v>
      </c>
      <c r="J201" t="str">
        <f>VLOOKUP($A201,'Plan de acci�n consolidado 2025'!$C$3:$X$482,J$1,0)</f>
        <v>N/A</v>
      </c>
      <c r="K201" t="str">
        <f>VLOOKUP($A201,'Plan de acci�n consolidado 2025'!$C$3:$X$482,K$1,0)</f>
        <v>N/A</v>
      </c>
      <c r="L201" t="str">
        <f>VLOOKUP($A201,'Plan de acci�n consolidado 2025'!$C$3:$X$482,L$1,0)</f>
        <v>N/A</v>
      </c>
      <c r="M201" t="str">
        <f>VLOOKUP($A201,'Plan de acci�n consolidado 2025'!$C$3:$X$482,M$1,0)</f>
        <v>N/A</v>
      </c>
      <c r="N201" t="str">
        <f>VLOOKUP($A201,'Plan de acci�n consolidado 2025'!$C$3:$X$482,N$1,0)</f>
        <v>N/A</v>
      </c>
      <c r="O201" t="str">
        <f>VLOOKUP($A201,'Plan de acci�n consolidado 2025'!$C$3:$X$482,O$1,0)</f>
        <v>Elaborar ficha técnica (Ficha técnica)</v>
      </c>
      <c r="P201">
        <f>VLOOKUP($A201,'Plan de acci�n consolidado 2025'!$C$3:$X$482,P$1,0)</f>
        <v>10</v>
      </c>
      <c r="Q201">
        <f>VLOOKUP($A201,'Plan de acci�n consolidado 2025'!$C$3:$X$482,Q$1,0)</f>
        <v>1</v>
      </c>
      <c r="R201" t="str">
        <f>VLOOKUP($A201,'Plan de acci�n consolidado 2025'!$C$3:$X$482,R$1,0)</f>
        <v>Númerica</v>
      </c>
      <c r="S201" t="str">
        <f>VLOOKUP($A201,'Plan de acci�n consolidado 2025'!$C$3:$X$482,S$1,0)</f>
        <v># de Ficha técnica elaborada / 1 Ficha técnica programada</v>
      </c>
      <c r="T201" s="161">
        <f>VLOOKUP($A201,'Plan de acci�n consolidado 2025'!$C$3:$X$482,T$1,0)</f>
        <v>45672</v>
      </c>
      <c r="U201" s="161">
        <f>VLOOKUP($A201,'Plan de acci�n consolidado 2025'!$C$3:$X$482,U$1,0)</f>
        <v>45762</v>
      </c>
      <c r="V201" t="str">
        <f>VLOOKUP($A201,'Plan de acci�n consolidado 2025'!$C$3:$X$482,V$1,0)</f>
        <v>37-GRUPO DE TRABAJO DE ESTUDIOS ECONÓMICOS</v>
      </c>
      <c r="W201">
        <f>VLOOKUP($A201,'Plan de acci�n consolidado 2025'!$C$3:$BB$482,W$1,0)</f>
        <v>5</v>
      </c>
      <c r="X201">
        <f>VLOOKUP($A201,'Plan de acci�n consolidado 2025'!$C$3:$BB$482,X$1,0)</f>
        <v>100</v>
      </c>
      <c r="Y201" t="str">
        <f>VLOOKUP($A201,'Plan de acci�n consolidado 2025'!$C$3:$BB$482,Y$1,0)</f>
        <v>Se realizaron las fichas técnicas que organizan los dos estudios económicos sectoriales.
En primer lugar, se encuentra la ficha técnica del estudio con la Delegatura para la Protección del Consumidor. Asimismo, se adjuntan tres fichas técnicas posibles para el estudio con la Delegatura para la Protección de la Libre Competencia; en específico, la Delegada junto con el Comité Andino para la Defensa de la Libre Competencia determinarán cuál de los tres estudios será de mayor provecho para la CAN.</v>
      </c>
      <c r="Z201" s="161">
        <f>VLOOKUP($A201,'Plan de acci�n consolidado 2025'!$C$3:$BB$482,Z$1,0)</f>
        <v>45755</v>
      </c>
      <c r="AA201">
        <f>VLOOKUP($A201,'Plan de acci�n consolidado 2025'!$C$3:$BB$482,AA$1,0)</f>
        <v>100</v>
      </c>
      <c r="AB201" t="str">
        <f>VLOOKUP($A201,'Plan de acci�n consolidado 2025'!$C$3:$BB$482,AB$1,0)</f>
        <v xml:space="preserve">El avance porcentual registrado corresponde con las evidencias presentadas- La actividad con fecha de fin 5 de abril, fue reportada el 8 de mayo se afecta el indicador de eficiencia </v>
      </c>
      <c r="AC201" s="161">
        <f>VLOOKUP($A201,'Plan de acci�n consolidado 2025'!$C$3:$BB$482,AC$1,0)</f>
        <v>45785</v>
      </c>
      <c r="AD201">
        <f>VLOOKUP($A201,'Plan de acci�n consolidado 2025'!$C$3:$BB$482,AD$1,0)</f>
        <v>95</v>
      </c>
      <c r="AE201">
        <f>VLOOKUP($A201,'Plan de acci�n consolidado 2025'!$C$3:$BB$482,AE$1,0)</f>
        <v>5</v>
      </c>
    </row>
    <row r="202" spans="1:31" x14ac:dyDescent="0.25">
      <c r="A202" s="30" t="s">
        <v>793</v>
      </c>
      <c r="B202" t="str">
        <f>VLOOKUP($A202,'Plan de acci�n consolidado 2025'!$C$3:$X$482,B$1,0)</f>
        <v>37-GRUPO DE TRABAJO DE ESTUDIOS ECONÓMICOS</v>
      </c>
      <c r="C202">
        <f>VLOOKUP($A202,'Plan de acci�n consolidado 2025'!$C$3:$X$482,C$1,0)</f>
        <v>0</v>
      </c>
      <c r="D202" t="str">
        <f>VLOOKUP($A202,'Plan de acci�n consolidado 2025'!$C$3:$X$482,D$1,0)</f>
        <v>Actividad propia</v>
      </c>
      <c r="E202" t="str">
        <f>VLOOKUP($A202,'Plan de acci�n consolidado 2025'!$C$3:$X$482,E$1,0)</f>
        <v>37.1.2</v>
      </c>
      <c r="F202" t="str">
        <f>VLOOKUP($A202,'Plan de acci�n consolidado 2025'!$C$3:$X$482,F$1,0)</f>
        <v>N/A</v>
      </c>
      <c r="G202" t="str">
        <f>VLOOKUP($A202,'Plan de acci�n consolidado 2025'!$C$3:$X$482,G$1,0)</f>
        <v>N/A</v>
      </c>
      <c r="H202" t="str">
        <f>VLOOKUP($A202,'Plan de acci�n consolidado 2025'!$C$3:$X$482,H$1,0)</f>
        <v>N/A</v>
      </c>
      <c r="I202" t="str">
        <f>VLOOKUP($A202,'Plan de acci�n consolidado 2025'!$C$3:$X$482,I$1,0)</f>
        <v>N/A</v>
      </c>
      <c r="J202" t="str">
        <f>VLOOKUP($A202,'Plan de acci�n consolidado 2025'!$C$3:$X$482,J$1,0)</f>
        <v>N/A</v>
      </c>
      <c r="K202" t="str">
        <f>VLOOKUP($A202,'Plan de acci�n consolidado 2025'!$C$3:$X$482,K$1,0)</f>
        <v>N/A</v>
      </c>
      <c r="L202" t="str">
        <f>VLOOKUP($A202,'Plan de acci�n consolidado 2025'!$C$3:$X$482,L$1,0)</f>
        <v>N/A</v>
      </c>
      <c r="M202" t="str">
        <f>VLOOKUP($A202,'Plan de acci�n consolidado 2025'!$C$3:$X$482,M$1,0)</f>
        <v>N/A</v>
      </c>
      <c r="N202" t="str">
        <f>VLOOKUP($A202,'Plan de acci�n consolidado 2025'!$C$3:$X$482,N$1,0)</f>
        <v>N/A</v>
      </c>
      <c r="O202" t="str">
        <f>VLOOKUP($A202,'Plan de acci�n consolidado 2025'!$C$3:$X$482,O$1,0)</f>
        <v>Recopilar datos y construir base de datos (Base de datos)</v>
      </c>
      <c r="P202">
        <f>VLOOKUP($A202,'Plan de acci�n consolidado 2025'!$C$3:$X$482,P$1,0)</f>
        <v>30</v>
      </c>
      <c r="Q202">
        <f>VLOOKUP($A202,'Plan de acci�n consolidado 2025'!$C$3:$X$482,Q$1,0)</f>
        <v>1</v>
      </c>
      <c r="R202" t="str">
        <f>VLOOKUP($A202,'Plan de acci�n consolidado 2025'!$C$3:$X$482,R$1,0)</f>
        <v>Númerica</v>
      </c>
      <c r="S202" t="str">
        <f>VLOOKUP($A202,'Plan de acci�n consolidado 2025'!$C$3:$X$482,S$1,0)</f>
        <v># de Base de datos construida / 1 Base de datos programada</v>
      </c>
      <c r="T202" s="161">
        <f>VLOOKUP($A202,'Plan de acci�n consolidado 2025'!$C$3:$X$482,T$1,0)</f>
        <v>45689</v>
      </c>
      <c r="U202" s="161">
        <f>VLOOKUP($A202,'Plan de acci�n consolidado 2025'!$C$3:$X$482,U$1,0)</f>
        <v>45915</v>
      </c>
      <c r="V202" t="str">
        <f>VLOOKUP($A202,'Plan de acci�n consolidado 2025'!$C$3:$X$482,V$1,0)</f>
        <v>37-GRUPO DE TRABAJO DE ESTUDIOS ECONÓMICOS</v>
      </c>
      <c r="W202">
        <f>VLOOKUP($A202,'Plan de acci�n consolidado 2025'!$C$3:$BB$482,W$1,0)</f>
        <v>15</v>
      </c>
      <c r="X202">
        <f>VLOOKUP($A202,'Plan de acci�n consolidado 2025'!$C$3:$BB$482,X$1,0)</f>
        <v>100</v>
      </c>
      <c r="Y202" t="str">
        <f>VLOOKUP($A202,'Plan de acci�n consolidado 2025'!$C$3:$BB$482,Y$1,0)</f>
        <v>Se construyó base de datos de trabajo para el Estudio Económico de Sectorial "Falsos Descuentos", relacionado con la Delegatura para la Protección del Consumidor.
Se construyó base de datos del Estudio Económico Sectorial "Integraciones", producto relacionado con la Delegatura para la Protección de la Competencia. </v>
      </c>
      <c r="Z202" s="161">
        <f>VLOOKUP($A202,'Plan de acci�n consolidado 2025'!$C$3:$BB$482,Z$1,0)</f>
        <v>45915</v>
      </c>
      <c r="AA202">
        <f>VLOOKUP($A202,'Plan de acci�n consolidado 2025'!$C$3:$BB$482,AA$1,0)</f>
        <v>100</v>
      </c>
      <c r="AB202" t="str">
        <f>VLOOKUP($A202,'Plan de acci�n consolidado 2025'!$C$3:$BB$482,AB$1,0)</f>
        <v>Se verifico el cumplimiento de la actividad y cuenta con sus respectivos soportes. Sin embargo, la Eficiencia será evaluada menos 5 porque el reporte de implementación de la actividad supero los 5 días habilitados posteriores a la finalización de la actividad.</v>
      </c>
      <c r="AC202" s="161">
        <f>VLOOKUP($A202,'Plan de acci�n consolidado 2025'!$C$3:$BB$482,AC$1,0)</f>
        <v>45915</v>
      </c>
      <c r="AD202">
        <f>VLOOKUP($A202,'Plan de acci�n consolidado 2025'!$C$3:$BB$482,AD$1,0)</f>
        <v>95</v>
      </c>
      <c r="AE202">
        <f>VLOOKUP($A202,'Plan de acci�n consolidado 2025'!$C$3:$BB$482,AE$1,0)</f>
        <v>15</v>
      </c>
    </row>
    <row r="203" spans="1:31" x14ac:dyDescent="0.25">
      <c r="A203" s="30" t="s">
        <v>795</v>
      </c>
      <c r="B203" t="str">
        <f>VLOOKUP($A203,'Plan de acci�n consolidado 2025'!$C$3:$X$482,B$1,0)</f>
        <v>37-GRUPO DE TRABAJO DE ESTUDIOS ECONÓMICOS</v>
      </c>
      <c r="C203">
        <f>VLOOKUP($A203,'Plan de acci�n consolidado 2025'!$C$3:$X$482,C$1,0)</f>
        <v>0</v>
      </c>
      <c r="D203" t="str">
        <f>VLOOKUP($A203,'Plan de acci�n consolidado 2025'!$C$3:$X$482,D$1,0)</f>
        <v>Actividad propia</v>
      </c>
      <c r="E203" t="str">
        <f>VLOOKUP($A203,'Plan de acci�n consolidado 2025'!$C$3:$X$482,E$1,0)</f>
        <v>37.1.3</v>
      </c>
      <c r="F203" t="str">
        <f>VLOOKUP($A203,'Plan de acci�n consolidado 2025'!$C$3:$X$482,F$1,0)</f>
        <v>N/A</v>
      </c>
      <c r="G203" t="str">
        <f>VLOOKUP($A203,'Plan de acci�n consolidado 2025'!$C$3:$X$482,G$1,0)</f>
        <v>N/A</v>
      </c>
      <c r="H203" t="str">
        <f>VLOOKUP($A203,'Plan de acci�n consolidado 2025'!$C$3:$X$482,H$1,0)</f>
        <v>N/A</v>
      </c>
      <c r="I203" t="str">
        <f>VLOOKUP($A203,'Plan de acci�n consolidado 2025'!$C$3:$X$482,I$1,0)</f>
        <v>N/A</v>
      </c>
      <c r="J203" t="str">
        <f>VLOOKUP($A203,'Plan de acci�n consolidado 2025'!$C$3:$X$482,J$1,0)</f>
        <v>N/A</v>
      </c>
      <c r="K203" t="str">
        <f>VLOOKUP($A203,'Plan de acci�n consolidado 2025'!$C$3:$X$482,K$1,0)</f>
        <v>N/A</v>
      </c>
      <c r="L203" t="str">
        <f>VLOOKUP($A203,'Plan de acci�n consolidado 2025'!$C$3:$X$482,L$1,0)</f>
        <v>N/A</v>
      </c>
      <c r="M203" t="str">
        <f>VLOOKUP($A203,'Plan de acci�n consolidado 2025'!$C$3:$X$482,M$1,0)</f>
        <v>N/A</v>
      </c>
      <c r="N203" t="str">
        <f>VLOOKUP($A203,'Plan de acci�n consolidado 2025'!$C$3:$X$482,N$1,0)</f>
        <v>N/A</v>
      </c>
      <c r="O203" t="str">
        <f>VLOOKUP($A203,'Plan de acci�n consolidado 2025'!$C$3:$X$482,O$1,0)</f>
        <v>Construir el marco teórico  (Documento marco teórico)</v>
      </c>
      <c r="P203">
        <f>VLOOKUP($A203,'Plan de acci�n consolidado 2025'!$C$3:$X$482,P$1,0)</f>
        <v>20</v>
      </c>
      <c r="Q203">
        <f>VLOOKUP($A203,'Plan de acci�n consolidado 2025'!$C$3:$X$482,Q$1,0)</f>
        <v>1</v>
      </c>
      <c r="R203" t="str">
        <f>VLOOKUP($A203,'Plan de acci�n consolidado 2025'!$C$3:$X$482,R$1,0)</f>
        <v>Númerica</v>
      </c>
      <c r="S203" t="str">
        <f>VLOOKUP($A203,'Plan de acci�n consolidado 2025'!$C$3:$X$482,S$1,0)</f>
        <v># de Documento marco teórico construido / 1 Documento marco teórico programado</v>
      </c>
      <c r="T203" s="161">
        <f>VLOOKUP($A203,'Plan de acci�n consolidado 2025'!$C$3:$X$482,T$1,0)</f>
        <v>45689</v>
      </c>
      <c r="U203" s="161">
        <f>VLOOKUP($A203,'Plan de acci�n consolidado 2025'!$C$3:$X$482,U$1,0)</f>
        <v>45915</v>
      </c>
      <c r="V203" t="str">
        <f>VLOOKUP($A203,'Plan de acci�n consolidado 2025'!$C$3:$X$482,V$1,0)</f>
        <v>37-GRUPO DE TRABAJO DE ESTUDIOS ECONÓMICOS</v>
      </c>
      <c r="W203">
        <f>VLOOKUP($A203,'Plan de acci�n consolidado 2025'!$C$3:$BB$482,W$1,0)</f>
        <v>10</v>
      </c>
      <c r="X203">
        <f>VLOOKUP($A203,'Plan de acci�n consolidado 2025'!$C$3:$BB$482,X$1,0)</f>
        <v>100</v>
      </c>
      <c r="Y203" t="str">
        <f>VLOOKUP($A203,'Plan de acci�n consolidado 2025'!$C$3:$BB$482,Y$1,0)</f>
        <v>Se elaboró el marco teórico para cada EES. EES "Falsos Descuentos" y EES "Integración Movistar y TIGO UNE"</v>
      </c>
      <c r="Z203" s="161">
        <f>VLOOKUP($A203,'Plan de acci�n consolidado 2025'!$C$3:$BB$482,Z$1,0)</f>
        <v>45915</v>
      </c>
      <c r="AA203">
        <f>VLOOKUP($A203,'Plan de acci�n consolidado 2025'!$C$3:$BB$482,AA$1,0)</f>
        <v>100</v>
      </c>
      <c r="AB203" t="str">
        <f>VLOOKUP($A203,'Plan de acci�n consolidado 2025'!$C$3:$BB$482,AB$1,0)</f>
        <v xml:space="preserve">Los documentos adjuntos evidencian el cumplimiento de la actividad correspondiente a la elaboración de los marcos teóricos de los dos estudios propuestos en el producto.  </v>
      </c>
      <c r="AC203" s="161">
        <f>VLOOKUP($A203,'Plan de acci�n consolidado 2025'!$C$3:$BB$482,AC$1,0)</f>
        <v>45915</v>
      </c>
      <c r="AD203">
        <f>VLOOKUP($A203,'Plan de acci�n consolidado 2025'!$C$3:$BB$482,AD$1,0)</f>
        <v>95</v>
      </c>
      <c r="AE203">
        <f>VLOOKUP($A203,'Plan de acci�n consolidado 2025'!$C$3:$BB$482,AE$1,0)</f>
        <v>10</v>
      </c>
    </row>
    <row r="204" spans="1:31" x14ac:dyDescent="0.25">
      <c r="A204" s="30" t="s">
        <v>797</v>
      </c>
      <c r="B204" t="str">
        <f>VLOOKUP($A204,'Plan de acci�n consolidado 2025'!$C$3:$X$482,B$1,0)</f>
        <v>37-GRUPO DE TRABAJO DE ESTUDIOS ECONÓMICOS</v>
      </c>
      <c r="C204">
        <f>VLOOKUP($A204,'Plan de acci�n consolidado 2025'!$C$3:$X$482,C$1,0)</f>
        <v>0</v>
      </c>
      <c r="D204" t="str">
        <f>VLOOKUP($A204,'Plan de acci�n consolidado 2025'!$C$3:$X$482,D$1,0)</f>
        <v>Actividad propia</v>
      </c>
      <c r="E204" t="str">
        <f>VLOOKUP($A204,'Plan de acci�n consolidado 2025'!$C$3:$X$482,E$1,0)</f>
        <v>37.1.4</v>
      </c>
      <c r="F204" t="str">
        <f>VLOOKUP($A204,'Plan de acci�n consolidado 2025'!$C$3:$X$482,F$1,0)</f>
        <v>N/A</v>
      </c>
      <c r="G204" t="str">
        <f>VLOOKUP($A204,'Plan de acci�n consolidado 2025'!$C$3:$X$482,G$1,0)</f>
        <v>N/A</v>
      </c>
      <c r="H204" t="str">
        <f>VLOOKUP($A204,'Plan de acci�n consolidado 2025'!$C$3:$X$482,H$1,0)</f>
        <v>N/A</v>
      </c>
      <c r="I204" t="str">
        <f>VLOOKUP($A204,'Plan de acci�n consolidado 2025'!$C$3:$X$482,I$1,0)</f>
        <v>N/A</v>
      </c>
      <c r="J204" t="str">
        <f>VLOOKUP($A204,'Plan de acci�n consolidado 2025'!$C$3:$X$482,J$1,0)</f>
        <v>N/A</v>
      </c>
      <c r="K204" t="str">
        <f>VLOOKUP($A204,'Plan de acci�n consolidado 2025'!$C$3:$X$482,K$1,0)</f>
        <v>N/A</v>
      </c>
      <c r="L204" t="str">
        <f>VLOOKUP($A204,'Plan de acci�n consolidado 2025'!$C$3:$X$482,L$1,0)</f>
        <v>N/A</v>
      </c>
      <c r="M204" t="str">
        <f>VLOOKUP($A204,'Plan de acci�n consolidado 2025'!$C$3:$X$482,M$1,0)</f>
        <v>N/A</v>
      </c>
      <c r="N204" t="str">
        <f>VLOOKUP($A204,'Plan de acci�n consolidado 2025'!$C$3:$X$482,N$1,0)</f>
        <v>N/A</v>
      </c>
      <c r="O204" t="str">
        <f>VLOOKUP($A204,'Plan de acci�n consolidado 2025'!$C$3:$X$482,O$1,0)</f>
        <v>Desarrollar análisis estadístico y económico (Dcumento de análisis estadístico y económico)</v>
      </c>
      <c r="P204">
        <f>VLOOKUP($A204,'Plan de acci�n consolidado 2025'!$C$3:$X$482,P$1,0)</f>
        <v>20</v>
      </c>
      <c r="Q204">
        <f>VLOOKUP($A204,'Plan de acci�n consolidado 2025'!$C$3:$X$482,Q$1,0)</f>
        <v>1</v>
      </c>
      <c r="R204" t="str">
        <f>VLOOKUP($A204,'Plan de acci�n consolidado 2025'!$C$3:$X$482,R$1,0)</f>
        <v>Númerica</v>
      </c>
      <c r="S204" t="str">
        <f>VLOOKUP($A204,'Plan de acci�n consolidado 2025'!$C$3:$X$482,S$1,0)</f>
        <v># de Documento de análisis estadístico y económico desarrollado / 1 Documento de análisis estadístico y  económico programado</v>
      </c>
      <c r="T204" s="161">
        <f>VLOOKUP($A204,'Plan de acci�n consolidado 2025'!$C$3:$X$482,T$1,0)</f>
        <v>45717</v>
      </c>
      <c r="U204" s="161">
        <f>VLOOKUP($A204,'Plan de acci�n consolidado 2025'!$C$3:$X$482,U$1,0)</f>
        <v>45976</v>
      </c>
      <c r="V204" t="str">
        <f>VLOOKUP($A204,'Plan de acci�n consolidado 2025'!$C$3:$X$482,V$1,0)</f>
        <v>37-GRUPO DE TRABAJO DE ESTUDIOS ECONÓMICOS</v>
      </c>
      <c r="W204">
        <f>VLOOKUP($A204,'Plan de acci�n consolidado 2025'!$C$3:$BB$482,W$1,0)</f>
        <v>10</v>
      </c>
      <c r="X204">
        <f>VLOOKUP($A204,'Plan de acci�n consolidado 2025'!$C$3:$BB$482,X$1,0)</f>
        <v>100</v>
      </c>
      <c r="Y204" t="str">
        <f>VLOOKUP($A204,'Plan de acci�n consolidado 2025'!$C$3:$BB$482,Y$1,0)</f>
        <v>Se realizó el análisis económico y econométrico de los estudios sectoriales para consumidor "Falsos Descuentos" y de Integraciones Empresariales y se anexan los resultados.</v>
      </c>
      <c r="Z204" s="161">
        <f>VLOOKUP($A204,'Plan de acci�n consolidado 2025'!$C$3:$BB$482,Z$1,0)</f>
        <v>45976</v>
      </c>
      <c r="AA204">
        <f>VLOOKUP($A204,'Plan de acci�n consolidado 2025'!$C$3:$BB$482,AA$1,0)</f>
        <v>100</v>
      </c>
      <c r="AB204" t="str">
        <f>VLOOKUP($A204,'Plan de acci�n consolidado 2025'!$C$3:$BB$482,AB$1,0)</f>
        <v>Se verifica el % de cumplimiento de la actividad, el documento adjunto corresponde al entregable</v>
      </c>
      <c r="AC204" s="161">
        <f>VLOOKUP($A204,'Plan de acci�n consolidado 2025'!$C$3:$BB$482,AC$1,0)</f>
        <v>45976</v>
      </c>
      <c r="AD204">
        <f>VLOOKUP($A204,'Plan de acci�n consolidado 2025'!$C$3:$BB$482,AD$1,0)</f>
        <v>100</v>
      </c>
      <c r="AE204">
        <f>VLOOKUP($A204,'Plan de acci�n consolidado 2025'!$C$3:$BB$482,AE$1,0)</f>
        <v>10</v>
      </c>
    </row>
    <row r="205" spans="1:31" x14ac:dyDescent="0.25">
      <c r="A205" s="30" t="s">
        <v>799</v>
      </c>
      <c r="B205" t="str">
        <f>VLOOKUP($A205,'Plan de acci�n consolidado 2025'!$C$3:$X$482,B$1,0)</f>
        <v>37-GRUPO DE TRABAJO DE ESTUDIOS ECONÓMICOS</v>
      </c>
      <c r="C205">
        <f>VLOOKUP($A205,'Plan de acci�n consolidado 2025'!$C$3:$X$482,C$1,0)</f>
        <v>0</v>
      </c>
      <c r="D205" t="str">
        <f>VLOOKUP($A205,'Plan de acci�n consolidado 2025'!$C$3:$X$482,D$1,0)</f>
        <v>Actividad propia</v>
      </c>
      <c r="E205" t="str">
        <f>VLOOKUP($A205,'Plan de acci�n consolidado 2025'!$C$3:$X$482,E$1,0)</f>
        <v>37.1.5</v>
      </c>
      <c r="F205" t="str">
        <f>VLOOKUP($A205,'Plan de acci�n consolidado 2025'!$C$3:$X$482,F$1,0)</f>
        <v>N/A</v>
      </c>
      <c r="G205" t="str">
        <f>VLOOKUP($A205,'Plan de acci�n consolidado 2025'!$C$3:$X$482,G$1,0)</f>
        <v>N/A</v>
      </c>
      <c r="H205" t="str">
        <f>VLOOKUP($A205,'Plan de acci�n consolidado 2025'!$C$3:$X$482,H$1,0)</f>
        <v>N/A</v>
      </c>
      <c r="I205" t="str">
        <f>VLOOKUP($A205,'Plan de acci�n consolidado 2025'!$C$3:$X$482,I$1,0)</f>
        <v>N/A</v>
      </c>
      <c r="J205" t="str">
        <f>VLOOKUP($A205,'Plan de acci�n consolidado 2025'!$C$3:$X$482,J$1,0)</f>
        <v>N/A</v>
      </c>
      <c r="K205" t="str">
        <f>VLOOKUP($A205,'Plan de acci�n consolidado 2025'!$C$3:$X$482,K$1,0)</f>
        <v>N/A</v>
      </c>
      <c r="L205" t="str">
        <f>VLOOKUP($A205,'Plan de acci�n consolidado 2025'!$C$3:$X$482,L$1,0)</f>
        <v>N/A</v>
      </c>
      <c r="M205" t="str">
        <f>VLOOKUP($A205,'Plan de acci�n consolidado 2025'!$C$3:$X$482,M$1,0)</f>
        <v>N/A</v>
      </c>
      <c r="N205" t="str">
        <f>VLOOKUP($A205,'Plan de acci�n consolidado 2025'!$C$3:$X$482,N$1,0)</f>
        <v>N/A</v>
      </c>
      <c r="O205" t="str">
        <f>VLOOKUP($A205,'Plan de acci�n consolidado 2025'!$C$3:$X$482,O$1,0)</f>
        <v>Elaborar estudio y entregar al área solicitante (Memorando/correo de entrega de documento)</v>
      </c>
      <c r="P205">
        <f>VLOOKUP($A205,'Plan de acci�n consolidado 2025'!$C$3:$X$482,P$1,0)</f>
        <v>20</v>
      </c>
      <c r="Q205">
        <f>VLOOKUP($A205,'Plan de acci�n consolidado 2025'!$C$3:$X$482,Q$1,0)</f>
        <v>1</v>
      </c>
      <c r="R205" t="str">
        <f>VLOOKUP($A205,'Plan de acci�n consolidado 2025'!$C$3:$X$482,R$1,0)</f>
        <v>Númerica</v>
      </c>
      <c r="S205" t="str">
        <f>VLOOKUP($A205,'Plan de acci�n consolidado 2025'!$C$3:$X$482,S$1,0)</f>
        <v># de Memorando/correo de entrega de documento enviado / 1 Memorando/correo de entrega de documento programado</v>
      </c>
      <c r="T205" s="161">
        <f>VLOOKUP($A205,'Plan de acci�n consolidado 2025'!$C$3:$X$482,T$1,0)</f>
        <v>45748</v>
      </c>
      <c r="U205" s="161">
        <f>VLOOKUP($A205,'Plan de acci�n consolidado 2025'!$C$3:$X$482,U$1,0)</f>
        <v>46006</v>
      </c>
      <c r="V205" t="str">
        <f>VLOOKUP($A205,'Plan de acci�n consolidado 2025'!$C$3:$X$482,V$1,0)</f>
        <v>37-GRUPO DE TRABAJO DE ESTUDIOS ECONÓMICOS</v>
      </c>
      <c r="W205">
        <f>VLOOKUP($A205,'Plan de acci�n consolidado 2025'!$C$3:$BB$482,W$1,0)</f>
        <v>10</v>
      </c>
      <c r="X205">
        <f>VLOOKUP($A205,'Plan de acci�n consolidado 2025'!$C$3:$BB$482,X$1,0)</f>
        <v>0</v>
      </c>
      <c r="Y205">
        <f>VLOOKUP($A205,'Plan de acci�n consolidado 2025'!$C$3:$BB$482,Y$1,0)</f>
        <v>0</v>
      </c>
      <c r="Z205" s="161">
        <f>VLOOKUP($A205,'Plan de acci�n consolidado 2025'!$C$3:$BB$482,Z$1,0)</f>
        <v>0</v>
      </c>
      <c r="AA205">
        <f>VLOOKUP($A205,'Plan de acci�n consolidado 2025'!$C$3:$BB$482,AA$1,0)</f>
        <v>0</v>
      </c>
      <c r="AB205">
        <f>VLOOKUP($A205,'Plan de acci�n consolidado 2025'!$C$3:$BB$482,AB$1,0)</f>
        <v>0</v>
      </c>
      <c r="AC205" s="161">
        <f>VLOOKUP($A205,'Plan de acci�n consolidado 2025'!$C$3:$BB$482,AC$1,0)</f>
        <v>0</v>
      </c>
      <c r="AD205">
        <f>VLOOKUP($A205,'Plan de acci�n consolidado 2025'!$C$3:$BB$482,AD$1,0)</f>
        <v>0</v>
      </c>
      <c r="AE205">
        <f>VLOOKUP($A205,'Plan de acci�n consolidado 2025'!$C$3:$BB$482,AE$1,0)</f>
        <v>0</v>
      </c>
    </row>
    <row r="206" spans="1:31" x14ac:dyDescent="0.25">
      <c r="A206" s="30" t="s">
        <v>801</v>
      </c>
      <c r="B206" t="str">
        <f>VLOOKUP($A206,'Plan de acci�n consolidado 2025'!$C$3:$X$482,B$1,0)</f>
        <v>37-GRUPO DE TRABAJO DE ESTUDIOS ECONÓMICOS</v>
      </c>
      <c r="C206">
        <f>VLOOKUP($A206,'Plan de acci�n consolidado 2025'!$C$3:$X$482,C$1,0)</f>
        <v>0</v>
      </c>
      <c r="D206" t="str">
        <f>VLOOKUP($A206,'Plan de acci�n consolidado 2025'!$C$3:$X$482,D$1,0)</f>
        <v>Producto</v>
      </c>
      <c r="E206" t="str">
        <f>VLOOKUP($A206,'Plan de acci�n consolidado 2025'!$C$3:$X$482,E$1,0)</f>
        <v>37.2</v>
      </c>
      <c r="F206" t="str">
        <f>VLOOKUP($A206,'Plan de acci�n consolidado 2025'!$C$3:$X$482,F$1,0)</f>
        <v>Operativo</v>
      </c>
      <c r="G206" t="str">
        <f>VLOOKUP($A206,'Plan de acci�n consolidado 2025'!$C$3:$X$482,G$1,0)</f>
        <v xml:space="preserve">Fortalecer la gestión de la información, el conocimiento y la innovación para optimizar la capacidad institucional 
</v>
      </c>
      <c r="H206" t="str">
        <f>VLOOKUP($A206,'Plan de acci�n consolidado 2025'!$C$3:$X$482,H$1,0)</f>
        <v xml:space="preserve">Cumplimiento de productos del PAI asociados a Fortalecer la gestión de la información, el conocimiento y la innovación para optimizar la capacidad institucional 
</v>
      </c>
      <c r="I206" t="str">
        <f>VLOOKUP($A206,'Plan de acci�n consolidado 2025'!$C$3:$X$482,I$1,0)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06" t="str">
        <f>VLOOKUP($A206,'Plan de acci�n consolidado 2025'!$C$3:$X$482,J$1,0)</f>
        <v xml:space="preserve">PND - 5-31-5-b- Convergencia regional - Entidades públicas territoriales y nacionales fortalecidas </v>
      </c>
      <c r="K206" t="str">
        <f>VLOOKUP($A206,'Plan de acci�n consolidado 2025'!$C$3:$X$482,K$1,0)</f>
        <v>No</v>
      </c>
      <c r="L206" t="str">
        <f>VLOOKUP($A206,'Plan de acci�n consolidado 2025'!$C$3:$X$482,L$1,0)</f>
        <v>C-3599-0200-0008-53105b</v>
      </c>
      <c r="M206" t="str">
        <f>VLOOKUP($A206,'Plan de acci�n consolidado 2025'!$C$3:$X$482,M$1,0)</f>
        <v>Política Gestión del Conocimiento y la Innovación _DIMENSIÓN Gestión del conocimiento y la innovación</v>
      </c>
      <c r="N206" t="str">
        <f>VLOOKUP($A206,'Plan de acci�n consolidado 2025'!$C$3:$X$482,N$1,0)</f>
        <v>N/A</v>
      </c>
      <c r="O206" t="str">
        <f>VLOOKUP($A206,'Plan de acci�n consolidado 2025'!$C$3:$X$482,O$1,0)</f>
        <v>Boletines de Noticias Económicas, elaborados y divulgados (Boletines de Noticias Económicas)</v>
      </c>
      <c r="P206">
        <f>VLOOKUP($A206,'Plan de acci�n consolidado 2025'!$C$3:$X$482,P$1,0)</f>
        <v>15</v>
      </c>
      <c r="Q206">
        <f>VLOOKUP($A206,'Plan de acci�n consolidado 2025'!$C$3:$X$482,Q$1,0)</f>
        <v>11</v>
      </c>
      <c r="R206" t="str">
        <f>VLOOKUP($A206,'Plan de acci�n consolidado 2025'!$C$3:$X$482,R$1,0)</f>
        <v>Númerica</v>
      </c>
      <c r="S206" t="str">
        <f>VLOOKUP($A206,'Plan de acci�n consolidado 2025'!$C$3:$X$482,S$1,0)</f>
        <v># de Boletines de Noticias Económicas elaborados y divulgados / 11 Boletines de Noticias Económicas programados</v>
      </c>
      <c r="T206" s="161">
        <f>VLOOKUP($A206,'Plan de acci�n consolidado 2025'!$C$3:$X$482,T$1,0)</f>
        <v>45672</v>
      </c>
      <c r="U206" s="161">
        <f>VLOOKUP($A206,'Plan de acci�n consolidado 2025'!$C$3:$X$482,U$1,0)</f>
        <v>46006</v>
      </c>
      <c r="V206" t="str">
        <f>VLOOKUP($A206,'Plan de acci�n consolidado 2025'!$C$3:$X$482,V$1,0)</f>
        <v>37-GRUPO DE TRABAJO DE ESTUDIOS ECONÓMICOS</v>
      </c>
      <c r="W206">
        <f>VLOOKUP($A206,'Plan de acci�n consolidado 2025'!$C$3:$BB$482,W$1,0)</f>
        <v>15</v>
      </c>
      <c r="X206">
        <f>VLOOKUP($A206,'Plan de acci�n consolidado 2025'!$C$3:$BB$482,X$1,0)</f>
        <v>0</v>
      </c>
      <c r="Y206">
        <f>VLOOKUP($A206,'Plan de acci�n consolidado 2025'!$C$3:$BB$482,Y$1,0)</f>
        <v>0</v>
      </c>
      <c r="Z206" s="161">
        <f>VLOOKUP($A206,'Plan de acci�n consolidado 2025'!$C$3:$BB$482,Z$1,0)</f>
        <v>0</v>
      </c>
      <c r="AA206">
        <f>VLOOKUP($A206,'Plan de acci�n consolidado 2025'!$C$3:$BB$482,AA$1,0)</f>
        <v>0</v>
      </c>
      <c r="AB206">
        <f>VLOOKUP($A206,'Plan de acci�n consolidado 2025'!$C$3:$BB$482,AB$1,0)</f>
        <v>0</v>
      </c>
      <c r="AC206" s="161">
        <f>VLOOKUP($A206,'Plan de acci�n consolidado 2025'!$C$3:$BB$482,AC$1,0)</f>
        <v>0</v>
      </c>
      <c r="AD206">
        <f>VLOOKUP($A206,'Plan de acci�n consolidado 2025'!$C$3:$BB$482,AD$1,0)</f>
        <v>0</v>
      </c>
      <c r="AE206">
        <f>VLOOKUP($A206,'Plan de acci�n consolidado 2025'!$C$3:$BB$482,AE$1,0)</f>
        <v>0</v>
      </c>
    </row>
    <row r="207" spans="1:31" x14ac:dyDescent="0.25">
      <c r="A207" s="30" t="s">
        <v>803</v>
      </c>
      <c r="B207" t="str">
        <f>VLOOKUP($A207,'Plan de acci�n consolidado 2025'!$C$3:$X$482,B$1,0)</f>
        <v>37-GRUPO DE TRABAJO DE ESTUDIOS ECONÓMICOS</v>
      </c>
      <c r="C207">
        <f>VLOOKUP($A207,'Plan de acci�n consolidado 2025'!$C$3:$X$482,C$1,0)</f>
        <v>0</v>
      </c>
      <c r="D207" t="str">
        <f>VLOOKUP($A207,'Plan de acci�n consolidado 2025'!$C$3:$X$482,D$1,0)</f>
        <v>Actividad propia</v>
      </c>
      <c r="E207" t="str">
        <f>VLOOKUP($A207,'Plan de acci�n consolidado 2025'!$C$3:$X$482,E$1,0)</f>
        <v>37.2.1</v>
      </c>
      <c r="F207" t="str">
        <f>VLOOKUP($A207,'Plan de acci�n consolidado 2025'!$C$3:$X$482,F$1,0)</f>
        <v>N/A</v>
      </c>
      <c r="G207" t="str">
        <f>VLOOKUP($A207,'Plan de acci�n consolidado 2025'!$C$3:$X$482,G$1,0)</f>
        <v>N/A</v>
      </c>
      <c r="H207" t="str">
        <f>VLOOKUP($A207,'Plan de acci�n consolidado 2025'!$C$3:$X$482,H$1,0)</f>
        <v>N/A</v>
      </c>
      <c r="I207" t="str">
        <f>VLOOKUP($A207,'Plan de acci�n consolidado 2025'!$C$3:$X$482,I$1,0)</f>
        <v>N/A</v>
      </c>
      <c r="J207" t="str">
        <f>VLOOKUP($A207,'Plan de acci�n consolidado 2025'!$C$3:$X$482,J$1,0)</f>
        <v>N/A</v>
      </c>
      <c r="K207" t="str">
        <f>VLOOKUP($A207,'Plan de acci�n consolidado 2025'!$C$3:$X$482,K$1,0)</f>
        <v>N/A</v>
      </c>
      <c r="L207" t="str">
        <f>VLOOKUP($A207,'Plan de acci�n consolidado 2025'!$C$3:$X$482,L$1,0)</f>
        <v>N/A</v>
      </c>
      <c r="M207" t="str">
        <f>VLOOKUP($A207,'Plan de acci�n consolidado 2025'!$C$3:$X$482,M$1,0)</f>
        <v>N/A</v>
      </c>
      <c r="N207" t="str">
        <f>VLOOKUP($A207,'Plan de acci�n consolidado 2025'!$C$3:$X$482,N$1,0)</f>
        <v>N/A</v>
      </c>
      <c r="O207" t="str">
        <f>VLOOKUP($A207,'Plan de acci�n consolidado 2025'!$C$3:$X$482,O$1,0)</f>
        <v>Elaborar mensualmente los boletines (Boletínes / correos electrónicos de envió)</v>
      </c>
      <c r="P207">
        <f>VLOOKUP($A207,'Plan de acci�n consolidado 2025'!$C$3:$X$482,P$1,0)</f>
        <v>80</v>
      </c>
      <c r="Q207">
        <f>VLOOKUP($A207,'Plan de acci�n consolidado 2025'!$C$3:$X$482,Q$1,0)</f>
        <v>11</v>
      </c>
      <c r="R207" t="str">
        <f>VLOOKUP($A207,'Plan de acci�n consolidado 2025'!$C$3:$X$482,R$1,0)</f>
        <v>Númerica</v>
      </c>
      <c r="S207" t="str">
        <f>VLOOKUP($A207,'Plan de acci�n consolidado 2025'!$C$3:$X$482,S$1,0)</f>
        <v># de Boletines elaborados / 11 Boletines programados</v>
      </c>
      <c r="T207" s="161">
        <f>VLOOKUP($A207,'Plan de acci�n consolidado 2025'!$C$3:$X$482,T$1,0)</f>
        <v>45672</v>
      </c>
      <c r="U207" s="161">
        <f>VLOOKUP($A207,'Plan de acci�n consolidado 2025'!$C$3:$X$482,U$1,0)</f>
        <v>46006</v>
      </c>
      <c r="V207" t="str">
        <f>VLOOKUP($A207,'Plan de acci�n consolidado 2025'!$C$3:$X$482,V$1,0)</f>
        <v>37-GRUPO DE TRABAJO DE ESTUDIOS ECONÓMICOS</v>
      </c>
      <c r="W207">
        <f>VLOOKUP($A207,'Plan de acci�n consolidado 2025'!$C$3:$BB$482,W$1,0)</f>
        <v>12</v>
      </c>
      <c r="X207">
        <f>VLOOKUP($A207,'Plan de acci�n consolidado 2025'!$C$3:$BB$482,X$1,0)</f>
        <v>81.81</v>
      </c>
      <c r="Y207" t="str">
        <f>VLOOKUP($A207,'Plan de acci�n consolidado 2025'!$C$3:$BB$482,Y$1,0)</f>
        <v>Se elabora el boletín y se envía para su diagramación. Este corresponde al boletín 9 de 11, siendo un 81,81% del total.</v>
      </c>
      <c r="Z207" s="161">
        <f>VLOOKUP($A207,'Plan de acci�n consolidado 2025'!$C$3:$BB$482,Z$1,0)</f>
        <v>0</v>
      </c>
      <c r="AA207">
        <f>VLOOKUP($A207,'Plan de acci�n consolidado 2025'!$C$3:$BB$482,AA$1,0)</f>
        <v>81.81</v>
      </c>
      <c r="AB207" t="str">
        <f>VLOOKUP($A207,'Plan de acci�n consolidado 2025'!$C$3:$BB$482,AB$1,0)</f>
        <v xml:space="preserve">Se verifica el porcentaje de avance y soporte corresponde al entregables </v>
      </c>
      <c r="AC207" s="161">
        <f>VLOOKUP($A207,'Plan de acci�n consolidado 2025'!$C$3:$BB$482,AC$1,0)</f>
        <v>0</v>
      </c>
      <c r="AD207">
        <f>VLOOKUP($A207,'Plan de acci�n consolidado 2025'!$C$3:$BB$482,AD$1,0)</f>
        <v>0</v>
      </c>
      <c r="AE207">
        <f>VLOOKUP($A207,'Plan de acci�n consolidado 2025'!$C$3:$BB$482,AE$1,0)</f>
        <v>9.8171999999999997</v>
      </c>
    </row>
    <row r="208" spans="1:31" x14ac:dyDescent="0.25">
      <c r="A208" s="30" t="s">
        <v>805</v>
      </c>
      <c r="B208" t="str">
        <f>VLOOKUP($A208,'Plan de acci�n consolidado 2025'!$C$3:$X$482,B$1,0)</f>
        <v>37-GRUPO DE TRABAJO DE ESTUDIOS ECONÓMICOS</v>
      </c>
      <c r="C208">
        <f>VLOOKUP($A208,'Plan de acci�n consolidado 2025'!$C$3:$X$482,C$1,0)</f>
        <v>0</v>
      </c>
      <c r="D208" t="str">
        <f>VLOOKUP($A208,'Plan de acci�n consolidado 2025'!$C$3:$X$482,D$1,0)</f>
        <v>Actividad propia</v>
      </c>
      <c r="E208" t="str">
        <f>VLOOKUP($A208,'Plan de acci�n consolidado 2025'!$C$3:$X$482,E$1,0)</f>
        <v>37.2.2</v>
      </c>
      <c r="F208" t="str">
        <f>VLOOKUP($A208,'Plan de acci�n consolidado 2025'!$C$3:$X$482,F$1,0)</f>
        <v>N/A</v>
      </c>
      <c r="G208" t="str">
        <f>VLOOKUP($A208,'Plan de acci�n consolidado 2025'!$C$3:$X$482,G$1,0)</f>
        <v>N/A</v>
      </c>
      <c r="H208" t="str">
        <f>VLOOKUP($A208,'Plan de acci�n consolidado 2025'!$C$3:$X$482,H$1,0)</f>
        <v>N/A</v>
      </c>
      <c r="I208" t="str">
        <f>VLOOKUP($A208,'Plan de acci�n consolidado 2025'!$C$3:$X$482,I$1,0)</f>
        <v>N/A</v>
      </c>
      <c r="J208" t="str">
        <f>VLOOKUP($A208,'Plan de acci�n consolidado 2025'!$C$3:$X$482,J$1,0)</f>
        <v>N/A</v>
      </c>
      <c r="K208" t="str">
        <f>VLOOKUP($A208,'Plan de acci�n consolidado 2025'!$C$3:$X$482,K$1,0)</f>
        <v>N/A</v>
      </c>
      <c r="L208" t="str">
        <f>VLOOKUP($A208,'Plan de acci�n consolidado 2025'!$C$3:$X$482,L$1,0)</f>
        <v>N/A</v>
      </c>
      <c r="M208" t="str">
        <f>VLOOKUP($A208,'Plan de acci�n consolidado 2025'!$C$3:$X$482,M$1,0)</f>
        <v>N/A</v>
      </c>
      <c r="N208" t="str">
        <f>VLOOKUP($A208,'Plan de acci�n consolidado 2025'!$C$3:$X$482,N$1,0)</f>
        <v>N/A</v>
      </c>
      <c r="O208" t="str">
        <f>VLOOKUP($A208,'Plan de acci�n consolidado 2025'!$C$3:$X$482,O$1,0)</f>
        <v>Divulgar los boletines (boletines diseñados)</v>
      </c>
      <c r="P208">
        <f>VLOOKUP($A208,'Plan de acci�n consolidado 2025'!$C$3:$X$482,P$1,0)</f>
        <v>20</v>
      </c>
      <c r="Q208">
        <f>VLOOKUP($A208,'Plan de acci�n consolidado 2025'!$C$3:$X$482,Q$1,0)</f>
        <v>11</v>
      </c>
      <c r="R208" t="str">
        <f>VLOOKUP($A208,'Plan de acci�n consolidado 2025'!$C$3:$X$482,R$1,0)</f>
        <v>Númerica</v>
      </c>
      <c r="S208" t="str">
        <f>VLOOKUP($A208,'Plan de acci�n consolidado 2025'!$C$3:$X$482,S$1,0)</f>
        <v># de Boletines divulgados / 11 Boletines programados</v>
      </c>
      <c r="T208" s="161">
        <f>VLOOKUP($A208,'Plan de acci�n consolidado 2025'!$C$3:$X$482,T$1,0)</f>
        <v>45672</v>
      </c>
      <c r="U208" s="161">
        <f>VLOOKUP($A208,'Plan de acci�n consolidado 2025'!$C$3:$X$482,U$1,0)</f>
        <v>46006</v>
      </c>
      <c r="V208" t="str">
        <f>VLOOKUP($A208,'Plan de acci�n consolidado 2025'!$C$3:$X$482,V$1,0)</f>
        <v>37-GRUPO DE TRABAJO DE ESTUDIOS ECONÓMICOS</v>
      </c>
      <c r="W208">
        <f>VLOOKUP($A208,'Plan de acci�n consolidado 2025'!$C$3:$BB$482,W$1,0)</f>
        <v>3</v>
      </c>
      <c r="X208">
        <f>VLOOKUP($A208,'Plan de acci�n consolidado 2025'!$C$3:$BB$482,X$1,0)</f>
        <v>81.81</v>
      </c>
      <c r="Y208" t="str">
        <f>VLOOKUP($A208,'Plan de acci�n consolidado 2025'!$C$3:$BB$482,Y$1,0)</f>
        <v>Se diseñan y divulga el boletín de octubre que corresponde al número 9 de 11, siendo un 81,81% del total.</v>
      </c>
      <c r="Z208" s="161">
        <f>VLOOKUP($A208,'Plan de acci�n consolidado 2025'!$C$3:$BB$482,Z$1,0)</f>
        <v>0</v>
      </c>
      <c r="AA208">
        <f>VLOOKUP($A208,'Plan de acci�n consolidado 2025'!$C$3:$BB$482,AA$1,0)</f>
        <v>81.81</v>
      </c>
      <c r="AB208" t="str">
        <f>VLOOKUP($A208,'Plan de acci�n consolidado 2025'!$C$3:$BB$482,AB$1,0)</f>
        <v>Se verifica el porcentaje de avance, el soporte corresponde al boletín del mes de octubre 9 de 11 proyectado.</v>
      </c>
      <c r="AC208" s="161">
        <f>VLOOKUP($A208,'Plan de acci�n consolidado 2025'!$C$3:$BB$482,AC$1,0)</f>
        <v>0</v>
      </c>
      <c r="AD208">
        <f>VLOOKUP($A208,'Plan de acci�n consolidado 2025'!$C$3:$BB$482,AD$1,0)</f>
        <v>0</v>
      </c>
      <c r="AE208">
        <f>VLOOKUP($A208,'Plan de acci�n consolidado 2025'!$C$3:$BB$482,AE$1,0)</f>
        <v>2.4542999999999999</v>
      </c>
    </row>
    <row r="209" spans="1:31" x14ac:dyDescent="0.25">
      <c r="A209" s="30" t="s">
        <v>807</v>
      </c>
      <c r="B209" t="str">
        <f>VLOOKUP($A209,'Plan de acci�n consolidado 2025'!$C$3:$X$482,B$1,0)</f>
        <v>37-GRUPO DE TRABAJO DE ESTUDIOS ECONÓMICOS</v>
      </c>
      <c r="C209">
        <f>VLOOKUP($A209,'Plan de acci�n consolidado 2025'!$C$3:$X$482,C$1,0)</f>
        <v>0</v>
      </c>
      <c r="D209" t="str">
        <f>VLOOKUP($A209,'Plan de acci�n consolidado 2025'!$C$3:$X$482,D$1,0)</f>
        <v>Producto</v>
      </c>
      <c r="E209" t="str">
        <f>VLOOKUP($A209,'Plan de acci�n consolidado 2025'!$C$3:$X$482,E$1,0)</f>
        <v>37.3</v>
      </c>
      <c r="F209" t="str">
        <f>VLOOKUP($A209,'Plan de acci�n consolidado 2025'!$C$3:$X$482,F$1,0)</f>
        <v>Operativo</v>
      </c>
      <c r="G209" t="str">
        <f>VLOOKUP($A209,'Plan de acci�n consolidado 2025'!$C$3:$X$482,G$1,0)</f>
        <v xml:space="preserve">Fortalecer la gestión de la información, el conocimiento y la innovación para optimizar la capacidad institucional 
</v>
      </c>
      <c r="H209" t="str">
        <f>VLOOKUP($A209,'Plan de acci�n consolidado 2025'!$C$3:$X$482,H$1,0)</f>
        <v xml:space="preserve">Cumplimiento de productos del PAI asociados a Fortalecer la gestión de la información, el conocimiento y la innovación para optimizar la capacidad institucional 
</v>
      </c>
      <c r="I209" t="str">
        <f>VLOOKUP($A209,'Plan de acci�n consolidado 2025'!$C$3:$X$482,I$1,0)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09" t="str">
        <f>VLOOKUP($A209,'Plan de acci�n consolidado 2025'!$C$3:$X$482,J$1,0)</f>
        <v>N/A</v>
      </c>
      <c r="K209" t="str">
        <f>VLOOKUP($A209,'Plan de acci�n consolidado 2025'!$C$3:$X$482,K$1,0)</f>
        <v>No</v>
      </c>
      <c r="L209" t="str">
        <f>VLOOKUP($A209,'Plan de acci�n consolidado 2025'!$C$3:$X$482,L$1,0)</f>
        <v>C-3599-0200-0008-53105b</v>
      </c>
      <c r="M209" t="str">
        <f>VLOOKUP($A209,'Plan de acci�n consolidado 2025'!$C$3:$X$482,M$1,0)</f>
        <v>Política Gestión del Conocimiento y la Innovación _DIMENSIÓN Gestión del conocimiento y la innovación</v>
      </c>
      <c r="N209" t="str">
        <f>VLOOKUP($A209,'Plan de acci�n consolidado 2025'!$C$3:$X$482,N$1,0)</f>
        <v>N/A</v>
      </c>
      <c r="O209" t="str">
        <f>VLOOKUP($A209,'Plan de acci�n consolidado 2025'!$C$3:$X$482,O$1,0)</f>
        <v>Estudio Económico Académico, elaborado y entregado  (Estudio Económico )</v>
      </c>
      <c r="P209">
        <f>VLOOKUP($A209,'Plan de acci�n consolidado 2025'!$C$3:$X$482,P$1,0)</f>
        <v>5</v>
      </c>
      <c r="Q209">
        <f>VLOOKUP($A209,'Plan de acci�n consolidado 2025'!$C$3:$X$482,Q$1,0)</f>
        <v>1</v>
      </c>
      <c r="R209" t="str">
        <f>VLOOKUP($A209,'Plan de acci�n consolidado 2025'!$C$3:$X$482,R$1,0)</f>
        <v>Númerica</v>
      </c>
      <c r="S209" t="str">
        <f>VLOOKUP($A209,'Plan de acci�n consolidado 2025'!$C$3:$X$482,S$1,0)</f>
        <v># de Estudio económico académico elaborado y entregado / 1 Estudio programado</v>
      </c>
      <c r="T209" s="161">
        <f>VLOOKUP($A209,'Plan de acci�n consolidado 2025'!$C$3:$X$482,T$1,0)</f>
        <v>45705</v>
      </c>
      <c r="U209" s="161">
        <f>VLOOKUP($A209,'Plan de acci�n consolidado 2025'!$C$3:$X$482,U$1,0)</f>
        <v>46006</v>
      </c>
      <c r="V209" t="str">
        <f>VLOOKUP($A209,'Plan de acci�n consolidado 2025'!$C$3:$X$482,V$1,0)</f>
        <v>37-GRUPO DE TRABAJO DE ESTUDIOS ECONÓMICOS</v>
      </c>
      <c r="W209">
        <f>VLOOKUP($A209,'Plan de acci�n consolidado 2025'!$C$3:$BB$482,W$1,0)</f>
        <v>5</v>
      </c>
      <c r="X209">
        <f>VLOOKUP($A209,'Plan de acci�n consolidado 2025'!$C$3:$BB$482,X$1,0)</f>
        <v>0</v>
      </c>
      <c r="Y209">
        <f>VLOOKUP($A209,'Plan de acci�n consolidado 2025'!$C$3:$BB$482,Y$1,0)</f>
        <v>0</v>
      </c>
      <c r="Z209" s="161">
        <f>VLOOKUP($A209,'Plan de acci�n consolidado 2025'!$C$3:$BB$482,Z$1,0)</f>
        <v>0</v>
      </c>
      <c r="AA209">
        <f>VLOOKUP($A209,'Plan de acci�n consolidado 2025'!$C$3:$BB$482,AA$1,0)</f>
        <v>0</v>
      </c>
      <c r="AB209">
        <f>VLOOKUP($A209,'Plan de acci�n consolidado 2025'!$C$3:$BB$482,AB$1,0)</f>
        <v>0</v>
      </c>
      <c r="AC209" s="161">
        <f>VLOOKUP($A209,'Plan de acci�n consolidado 2025'!$C$3:$BB$482,AC$1,0)</f>
        <v>0</v>
      </c>
      <c r="AD209">
        <f>VLOOKUP($A209,'Plan de acci�n consolidado 2025'!$C$3:$BB$482,AD$1,0)</f>
        <v>0</v>
      </c>
      <c r="AE209">
        <f>VLOOKUP($A209,'Plan de acci�n consolidado 2025'!$C$3:$BB$482,AE$1,0)</f>
        <v>0</v>
      </c>
    </row>
    <row r="210" spans="1:31" x14ac:dyDescent="0.25">
      <c r="A210" s="30" t="s">
        <v>809</v>
      </c>
      <c r="B210" t="str">
        <f>VLOOKUP($A210,'Plan de acci�n consolidado 2025'!$C$3:$X$482,B$1,0)</f>
        <v>37-GRUPO DE TRABAJO DE ESTUDIOS ECONÓMICOS</v>
      </c>
      <c r="C210">
        <f>VLOOKUP($A210,'Plan de acci�n consolidado 2025'!$C$3:$X$482,C$1,0)</f>
        <v>0</v>
      </c>
      <c r="D210" t="str">
        <f>VLOOKUP($A210,'Plan de acci�n consolidado 2025'!$C$3:$X$482,D$1,0)</f>
        <v>Actividad propia</v>
      </c>
      <c r="E210" t="str">
        <f>VLOOKUP($A210,'Plan de acci�n consolidado 2025'!$C$3:$X$482,E$1,0)</f>
        <v>37.3.1</v>
      </c>
      <c r="F210" t="str">
        <f>VLOOKUP($A210,'Plan de acci�n consolidado 2025'!$C$3:$X$482,F$1,0)</f>
        <v>N/A</v>
      </c>
      <c r="G210" t="str">
        <f>VLOOKUP($A210,'Plan de acci�n consolidado 2025'!$C$3:$X$482,G$1,0)</f>
        <v>N/A</v>
      </c>
      <c r="H210" t="str">
        <f>VLOOKUP($A210,'Plan de acci�n consolidado 2025'!$C$3:$X$482,H$1,0)</f>
        <v>N/A</v>
      </c>
      <c r="I210" t="str">
        <f>VLOOKUP($A210,'Plan de acci�n consolidado 2025'!$C$3:$X$482,I$1,0)</f>
        <v>N/A</v>
      </c>
      <c r="J210" t="str">
        <f>VLOOKUP($A210,'Plan de acci�n consolidado 2025'!$C$3:$X$482,J$1,0)</f>
        <v>N/A</v>
      </c>
      <c r="K210" t="str">
        <f>VLOOKUP($A210,'Plan de acci�n consolidado 2025'!$C$3:$X$482,K$1,0)</f>
        <v>N/A</v>
      </c>
      <c r="L210" t="str">
        <f>VLOOKUP($A210,'Plan de acci�n consolidado 2025'!$C$3:$X$482,L$1,0)</f>
        <v>N/A</v>
      </c>
      <c r="M210" t="str">
        <f>VLOOKUP($A210,'Plan de acci�n consolidado 2025'!$C$3:$X$482,M$1,0)</f>
        <v>N/A</v>
      </c>
      <c r="N210" t="str">
        <f>VLOOKUP($A210,'Plan de acci�n consolidado 2025'!$C$3:$X$482,N$1,0)</f>
        <v>N/A</v>
      </c>
      <c r="O210" t="str">
        <f>VLOOKUP($A210,'Plan de acci�n consolidado 2025'!$C$3:$X$482,O$1,0)</f>
        <v>Elaborar ficha técnica  (Ficha técnica)</v>
      </c>
      <c r="P210">
        <f>VLOOKUP($A210,'Plan de acci�n consolidado 2025'!$C$3:$X$482,P$1,0)</f>
        <v>10</v>
      </c>
      <c r="Q210">
        <f>VLOOKUP($A210,'Plan de acci�n consolidado 2025'!$C$3:$X$482,Q$1,0)</f>
        <v>1</v>
      </c>
      <c r="R210" t="str">
        <f>VLOOKUP($A210,'Plan de acci�n consolidado 2025'!$C$3:$X$482,R$1,0)</f>
        <v>Númerica</v>
      </c>
      <c r="S210" t="str">
        <f>VLOOKUP($A210,'Plan de acci�n consolidado 2025'!$C$3:$X$482,S$1,0)</f>
        <v># de Ficha técnica elaborada / 1 Ficha técnica programada</v>
      </c>
      <c r="T210" s="161">
        <f>VLOOKUP($A210,'Plan de acci�n consolidado 2025'!$C$3:$X$482,T$1,0)</f>
        <v>45705</v>
      </c>
      <c r="U210" s="161">
        <f>VLOOKUP($A210,'Plan de acci�n consolidado 2025'!$C$3:$X$482,U$1,0)</f>
        <v>46006</v>
      </c>
      <c r="V210" t="str">
        <f>VLOOKUP($A210,'Plan de acci�n consolidado 2025'!$C$3:$X$482,V$1,0)</f>
        <v>37-GRUPO DE TRABAJO DE ESTUDIOS ECONÓMICOS</v>
      </c>
      <c r="W210">
        <f>VLOOKUP($A210,'Plan de acci�n consolidado 2025'!$C$3:$BB$482,W$1,0)</f>
        <v>0.5</v>
      </c>
      <c r="X210">
        <f>VLOOKUP($A210,'Plan de acci�n consolidado 2025'!$C$3:$BB$482,X$1,0)</f>
        <v>100</v>
      </c>
      <c r="Y210" t="str">
        <f>VLOOKUP($A210,'Plan de acci�n consolidado 2025'!$C$3:$BB$482,Y$1,0)</f>
        <v>Se carga documento que contiene la ficha técnica del estudio del mercado de licores en Colombia 2025</v>
      </c>
      <c r="Z210" s="161">
        <f>VLOOKUP($A210,'Plan de acci�n consolidado 2025'!$C$3:$BB$482,Z$1,0)</f>
        <v>0</v>
      </c>
      <c r="AA210">
        <f>VLOOKUP($A210,'Plan de acci�n consolidado 2025'!$C$3:$BB$482,AA$1,0)</f>
        <v>100</v>
      </c>
      <c r="AB210" t="str">
        <f>VLOOKUP($A210,'Plan de acci�n consolidado 2025'!$C$3:$BB$482,AB$1,0)</f>
        <v>El avance porcentual registrado corresponde con las evidencias presentadas</v>
      </c>
      <c r="AC210" s="161">
        <f>VLOOKUP($A210,'Plan de acci�n consolidado 2025'!$C$3:$BB$482,AC$1,0)</f>
        <v>0</v>
      </c>
      <c r="AD210">
        <f>VLOOKUP($A210,'Plan de acci�n consolidado 2025'!$C$3:$BB$482,AD$1,0)</f>
        <v>0</v>
      </c>
      <c r="AE210">
        <f>VLOOKUP($A210,'Plan de acci�n consolidado 2025'!$C$3:$BB$482,AE$1,0)</f>
        <v>0.5</v>
      </c>
    </row>
    <row r="211" spans="1:31" x14ac:dyDescent="0.25">
      <c r="A211" s="30" t="s">
        <v>810</v>
      </c>
      <c r="B211" t="str">
        <f>VLOOKUP($A211,'Plan de acci�n consolidado 2025'!$C$3:$X$482,B$1,0)</f>
        <v>37-GRUPO DE TRABAJO DE ESTUDIOS ECONÓMICOS</v>
      </c>
      <c r="C211">
        <f>VLOOKUP($A211,'Plan de acci�n consolidado 2025'!$C$3:$X$482,C$1,0)</f>
        <v>0</v>
      </c>
      <c r="D211" t="str">
        <f>VLOOKUP($A211,'Plan de acci�n consolidado 2025'!$C$3:$X$482,D$1,0)</f>
        <v>Actividad propia</v>
      </c>
      <c r="E211" t="str">
        <f>VLOOKUP($A211,'Plan de acci�n consolidado 2025'!$C$3:$X$482,E$1,0)</f>
        <v>37.3.2</v>
      </c>
      <c r="F211" t="str">
        <f>VLOOKUP($A211,'Plan de acci�n consolidado 2025'!$C$3:$X$482,F$1,0)</f>
        <v>N/A</v>
      </c>
      <c r="G211" t="str">
        <f>VLOOKUP($A211,'Plan de acci�n consolidado 2025'!$C$3:$X$482,G$1,0)</f>
        <v>N/A</v>
      </c>
      <c r="H211" t="str">
        <f>VLOOKUP($A211,'Plan de acci�n consolidado 2025'!$C$3:$X$482,H$1,0)</f>
        <v>N/A</v>
      </c>
      <c r="I211" t="str">
        <f>VLOOKUP($A211,'Plan de acci�n consolidado 2025'!$C$3:$X$482,I$1,0)</f>
        <v>N/A</v>
      </c>
      <c r="J211" t="str">
        <f>VLOOKUP($A211,'Plan de acci�n consolidado 2025'!$C$3:$X$482,J$1,0)</f>
        <v>N/A</v>
      </c>
      <c r="K211" t="str">
        <f>VLOOKUP($A211,'Plan de acci�n consolidado 2025'!$C$3:$X$482,K$1,0)</f>
        <v>N/A</v>
      </c>
      <c r="L211" t="str">
        <f>VLOOKUP($A211,'Plan de acci�n consolidado 2025'!$C$3:$X$482,L$1,0)</f>
        <v>N/A</v>
      </c>
      <c r="M211" t="str">
        <f>VLOOKUP($A211,'Plan de acci�n consolidado 2025'!$C$3:$X$482,M$1,0)</f>
        <v>N/A</v>
      </c>
      <c r="N211" t="str">
        <f>VLOOKUP($A211,'Plan de acci�n consolidado 2025'!$C$3:$X$482,N$1,0)</f>
        <v>N/A</v>
      </c>
      <c r="O211" t="str">
        <f>VLOOKUP($A211,'Plan de acci�n consolidado 2025'!$C$3:$X$482,O$1,0)</f>
        <v>Recopilar datos y construir base de datos (Archivo con Base de datos)</v>
      </c>
      <c r="P211">
        <f>VLOOKUP($A211,'Plan de acci�n consolidado 2025'!$C$3:$X$482,P$1,0)</f>
        <v>30</v>
      </c>
      <c r="Q211">
        <f>VLOOKUP($A211,'Plan de acci�n consolidado 2025'!$C$3:$X$482,Q$1,0)</f>
        <v>1</v>
      </c>
      <c r="R211" t="str">
        <f>VLOOKUP($A211,'Plan de acci�n consolidado 2025'!$C$3:$X$482,R$1,0)</f>
        <v>Númerica</v>
      </c>
      <c r="S211" t="str">
        <f>VLOOKUP($A211,'Plan de acci�n consolidado 2025'!$C$3:$X$482,S$1,0)</f>
        <v># de Base de datos construida / 1 Base de datos programada</v>
      </c>
      <c r="T211" s="161">
        <f>VLOOKUP($A211,'Plan de acci�n consolidado 2025'!$C$3:$X$482,T$1,0)</f>
        <v>45712</v>
      </c>
      <c r="U211" s="161">
        <f>VLOOKUP($A211,'Plan de acci�n consolidado 2025'!$C$3:$X$482,U$1,0)</f>
        <v>45887</v>
      </c>
      <c r="V211" t="str">
        <f>VLOOKUP($A211,'Plan de acci�n consolidado 2025'!$C$3:$X$482,V$1,0)</f>
        <v>37-GRUPO DE TRABAJO DE ESTUDIOS ECONÓMICOS</v>
      </c>
      <c r="W211">
        <f>VLOOKUP($A211,'Plan de acci�n consolidado 2025'!$C$3:$BB$482,W$1,0)</f>
        <v>1.5</v>
      </c>
      <c r="X211">
        <f>VLOOKUP($A211,'Plan de acci�n consolidado 2025'!$C$3:$BB$482,X$1,0)</f>
        <v>100</v>
      </c>
      <c r="Y211" t="str">
        <f>VLOOKUP($A211,'Plan de acci�n consolidado 2025'!$C$3:$BB$482,Y$1,0)</f>
        <v>Se anexa la base de datos unificada con información pública departamental y los requerimientos a las empresas licoreras</v>
      </c>
      <c r="Z211" s="161">
        <f>VLOOKUP($A211,'Plan de acci�n consolidado 2025'!$C$3:$BB$482,Z$1,0)</f>
        <v>45886</v>
      </c>
      <c r="AA211">
        <f>VLOOKUP($A211,'Plan de acci�n consolidado 2025'!$C$3:$BB$482,AA$1,0)</f>
        <v>100</v>
      </c>
      <c r="AB211" t="str">
        <f>VLOOKUP($A211,'Plan de acci�n consolidado 2025'!$C$3:$BB$482,AB$1,0)</f>
        <v>Se valida el avance del 100%, equivalente a la entrega del producto en el tiempo propuesto. El soporte corresponde a la base de datos del mercado de licores destilados en Colombia, para la elaboración del estudio proyectado.</v>
      </c>
      <c r="AC211" s="161">
        <f>VLOOKUP($A211,'Plan de acci�n consolidado 2025'!$C$3:$BB$482,AC$1,0)</f>
        <v>45887</v>
      </c>
      <c r="AD211">
        <f>VLOOKUP($A211,'Plan de acci�n consolidado 2025'!$C$3:$BB$482,AD$1,0)</f>
        <v>100</v>
      </c>
      <c r="AE211">
        <f>VLOOKUP($A211,'Plan de acci�n consolidado 2025'!$C$3:$BB$482,AE$1,0)</f>
        <v>1.5</v>
      </c>
    </row>
    <row r="212" spans="1:31" x14ac:dyDescent="0.25">
      <c r="A212" s="30" t="s">
        <v>811</v>
      </c>
      <c r="B212" t="str">
        <f>VLOOKUP($A212,'Plan de acci�n consolidado 2025'!$C$3:$X$482,B$1,0)</f>
        <v>37-GRUPO DE TRABAJO DE ESTUDIOS ECONÓMICOS</v>
      </c>
      <c r="C212">
        <f>VLOOKUP($A212,'Plan de acci�n consolidado 2025'!$C$3:$X$482,C$1,0)</f>
        <v>0</v>
      </c>
      <c r="D212" t="str">
        <f>VLOOKUP($A212,'Plan de acci�n consolidado 2025'!$C$3:$X$482,D$1,0)</f>
        <v>Actividad propia</v>
      </c>
      <c r="E212" t="str">
        <f>VLOOKUP($A212,'Plan de acci�n consolidado 2025'!$C$3:$X$482,E$1,0)</f>
        <v>37.3.3</v>
      </c>
      <c r="F212" t="str">
        <f>VLOOKUP($A212,'Plan de acci�n consolidado 2025'!$C$3:$X$482,F$1,0)</f>
        <v>N/A</v>
      </c>
      <c r="G212" t="str">
        <f>VLOOKUP($A212,'Plan de acci�n consolidado 2025'!$C$3:$X$482,G$1,0)</f>
        <v>N/A</v>
      </c>
      <c r="H212" t="str">
        <f>VLOOKUP($A212,'Plan de acci�n consolidado 2025'!$C$3:$X$482,H$1,0)</f>
        <v>N/A</v>
      </c>
      <c r="I212" t="str">
        <f>VLOOKUP($A212,'Plan de acci�n consolidado 2025'!$C$3:$X$482,I$1,0)</f>
        <v>N/A</v>
      </c>
      <c r="J212" t="str">
        <f>VLOOKUP($A212,'Plan de acci�n consolidado 2025'!$C$3:$X$482,J$1,0)</f>
        <v>N/A</v>
      </c>
      <c r="K212" t="str">
        <f>VLOOKUP($A212,'Plan de acci�n consolidado 2025'!$C$3:$X$482,K$1,0)</f>
        <v>N/A</v>
      </c>
      <c r="L212" t="str">
        <f>VLOOKUP($A212,'Plan de acci�n consolidado 2025'!$C$3:$X$482,L$1,0)</f>
        <v>N/A</v>
      </c>
      <c r="M212" t="str">
        <f>VLOOKUP($A212,'Plan de acci�n consolidado 2025'!$C$3:$X$482,M$1,0)</f>
        <v>N/A</v>
      </c>
      <c r="N212" t="str">
        <f>VLOOKUP($A212,'Plan de acci�n consolidado 2025'!$C$3:$X$482,N$1,0)</f>
        <v>N/A</v>
      </c>
      <c r="O212" t="str">
        <f>VLOOKUP($A212,'Plan de acci�n consolidado 2025'!$C$3:$X$482,O$1,0)</f>
        <v>Construir marco teórico (Informe/documento con marco teórico)</v>
      </c>
      <c r="P212">
        <f>VLOOKUP($A212,'Plan de acci�n consolidado 2025'!$C$3:$X$482,P$1,0)</f>
        <v>20</v>
      </c>
      <c r="Q212">
        <f>VLOOKUP($A212,'Plan de acci�n consolidado 2025'!$C$3:$X$482,Q$1,0)</f>
        <v>1</v>
      </c>
      <c r="R212" t="str">
        <f>VLOOKUP($A212,'Plan de acci�n consolidado 2025'!$C$3:$X$482,R$1,0)</f>
        <v>Númerica</v>
      </c>
      <c r="S212" t="str">
        <f>VLOOKUP($A212,'Plan de acci�n consolidado 2025'!$C$3:$X$482,S$1,0)</f>
        <v># de Documento marco teórico construido / 1 Documento marco teórico programado</v>
      </c>
      <c r="T212" s="161">
        <f>VLOOKUP($A212,'Plan de acci�n consolidado 2025'!$C$3:$X$482,T$1,0)</f>
        <v>45712</v>
      </c>
      <c r="U212" s="161">
        <f>VLOOKUP($A212,'Plan de acci�n consolidado 2025'!$C$3:$X$482,U$1,0)</f>
        <v>45915</v>
      </c>
      <c r="V212" t="str">
        <f>VLOOKUP($A212,'Plan de acci�n consolidado 2025'!$C$3:$X$482,V$1,0)</f>
        <v>37-GRUPO DE TRABAJO DE ESTUDIOS ECONÓMICOS</v>
      </c>
      <c r="W212">
        <f>VLOOKUP($A212,'Plan de acci�n consolidado 2025'!$C$3:$BB$482,W$1,0)</f>
        <v>1</v>
      </c>
      <c r="X212">
        <f>VLOOKUP($A212,'Plan de acci�n consolidado 2025'!$C$3:$BB$482,X$1,0)</f>
        <v>100</v>
      </c>
      <c r="Y212" t="str">
        <f>VLOOKUP($A212,'Plan de acci�n consolidado 2025'!$C$3:$BB$482,Y$1,0)</f>
        <v>Se anexa el marco teórico del estudio económico académico del mercado de licores</v>
      </c>
      <c r="Z212" s="161">
        <f>VLOOKUP($A212,'Plan de acci�n consolidado 2025'!$C$3:$BB$482,Z$1,0)</f>
        <v>45914</v>
      </c>
      <c r="AA212">
        <f>VLOOKUP($A212,'Plan de acci�n consolidado 2025'!$C$3:$BB$482,AA$1,0)</f>
        <v>100</v>
      </c>
      <c r="AB212" t="str">
        <f>VLOOKUP($A212,'Plan de acci�n consolidado 2025'!$C$3:$BB$482,AB$1,0)</f>
        <v>Se verifica el cumplimiento del 100% de la actividad programada. Los anexos soportan su cumplimiento y corresponde al entregable "Marco teórico estudio económico académico del mercado de licores en Colombia.</v>
      </c>
      <c r="AC212" s="161">
        <f>VLOOKUP($A212,'Plan de acci�n consolidado 2025'!$C$3:$BB$482,AC$1,0)</f>
        <v>45915</v>
      </c>
      <c r="AD212">
        <f>VLOOKUP($A212,'Plan de acci�n consolidado 2025'!$C$3:$BB$482,AD$1,0)</f>
        <v>100</v>
      </c>
      <c r="AE212">
        <f>VLOOKUP($A212,'Plan de acci�n consolidado 2025'!$C$3:$BB$482,AE$1,0)</f>
        <v>1</v>
      </c>
    </row>
    <row r="213" spans="1:31" x14ac:dyDescent="0.25">
      <c r="A213" s="30" t="s">
        <v>812</v>
      </c>
      <c r="B213" t="str">
        <f>VLOOKUP($A213,'Plan de acci�n consolidado 2025'!$C$3:$X$482,B$1,0)</f>
        <v>37-GRUPO DE TRABAJO DE ESTUDIOS ECONÓMICOS</v>
      </c>
      <c r="C213">
        <f>VLOOKUP($A213,'Plan de acci�n consolidado 2025'!$C$3:$X$482,C$1,0)</f>
        <v>0</v>
      </c>
      <c r="D213" t="str">
        <f>VLOOKUP($A213,'Plan de acci�n consolidado 2025'!$C$3:$X$482,D$1,0)</f>
        <v>Actividad propia</v>
      </c>
      <c r="E213" t="str">
        <f>VLOOKUP($A213,'Plan de acci�n consolidado 2025'!$C$3:$X$482,E$1,0)</f>
        <v>37.3.4</v>
      </c>
      <c r="F213" t="str">
        <f>VLOOKUP($A213,'Plan de acci�n consolidado 2025'!$C$3:$X$482,F$1,0)</f>
        <v>N/A</v>
      </c>
      <c r="G213" t="str">
        <f>VLOOKUP($A213,'Plan de acci�n consolidado 2025'!$C$3:$X$482,G$1,0)</f>
        <v>N/A</v>
      </c>
      <c r="H213" t="str">
        <f>VLOOKUP($A213,'Plan de acci�n consolidado 2025'!$C$3:$X$482,H$1,0)</f>
        <v>N/A</v>
      </c>
      <c r="I213" t="str">
        <f>VLOOKUP($A213,'Plan de acci�n consolidado 2025'!$C$3:$X$482,I$1,0)</f>
        <v>N/A</v>
      </c>
      <c r="J213" t="str">
        <f>VLOOKUP($A213,'Plan de acci�n consolidado 2025'!$C$3:$X$482,J$1,0)</f>
        <v>N/A</v>
      </c>
      <c r="K213" t="str">
        <f>VLOOKUP($A213,'Plan de acci�n consolidado 2025'!$C$3:$X$482,K$1,0)</f>
        <v>N/A</v>
      </c>
      <c r="L213" t="str">
        <f>VLOOKUP($A213,'Plan de acci�n consolidado 2025'!$C$3:$X$482,L$1,0)</f>
        <v>N/A</v>
      </c>
      <c r="M213" t="str">
        <f>VLOOKUP($A213,'Plan de acci�n consolidado 2025'!$C$3:$X$482,M$1,0)</f>
        <v>N/A</v>
      </c>
      <c r="N213" t="str">
        <f>VLOOKUP($A213,'Plan de acci�n consolidado 2025'!$C$3:$X$482,N$1,0)</f>
        <v>N/A</v>
      </c>
      <c r="O213" t="str">
        <f>VLOOKUP($A213,'Plan de acci�n consolidado 2025'!$C$3:$X$482,O$1,0)</f>
        <v>Desarrollar análisis estadístico y económico (Documento de análisis estadístico y económico)</v>
      </c>
      <c r="P213">
        <f>VLOOKUP($A213,'Plan de acci�n consolidado 2025'!$C$3:$X$482,P$1,0)</f>
        <v>20</v>
      </c>
      <c r="Q213">
        <f>VLOOKUP($A213,'Plan de acci�n consolidado 2025'!$C$3:$X$482,Q$1,0)</f>
        <v>1</v>
      </c>
      <c r="R213" t="str">
        <f>VLOOKUP($A213,'Plan de acci�n consolidado 2025'!$C$3:$X$482,R$1,0)</f>
        <v>Númerica</v>
      </c>
      <c r="S213" t="str">
        <f>VLOOKUP($A213,'Plan de acci�n consolidado 2025'!$C$3:$X$482,S$1,0)</f>
        <v># de Documento de análisis estadístico y económico desarrollado / 1 Documento de análisis estadístico y  económico programado</v>
      </c>
      <c r="T213" s="161">
        <f>VLOOKUP($A213,'Plan de acci�n consolidado 2025'!$C$3:$X$482,T$1,0)</f>
        <v>45717</v>
      </c>
      <c r="U213" s="161">
        <f>VLOOKUP($A213,'Plan de acci�n consolidado 2025'!$C$3:$X$482,U$1,0)</f>
        <v>45975</v>
      </c>
      <c r="V213" t="str">
        <f>VLOOKUP($A213,'Plan de acci�n consolidado 2025'!$C$3:$X$482,V$1,0)</f>
        <v>37-GRUPO DE TRABAJO DE ESTUDIOS ECONÓMICOS</v>
      </c>
      <c r="W213">
        <f>VLOOKUP($A213,'Plan de acci�n consolidado 2025'!$C$3:$BB$482,W$1,0)</f>
        <v>1</v>
      </c>
      <c r="X213">
        <f>VLOOKUP($A213,'Plan de acci�n consolidado 2025'!$C$3:$BB$482,X$1,0)</f>
        <v>100</v>
      </c>
      <c r="Y213" t="str">
        <f>VLOOKUP($A213,'Plan de acci�n consolidado 2025'!$C$3:$BB$482,Y$1,0)</f>
        <v>Se realizó el análisis económico y econométrico y se presentan los resultados</v>
      </c>
      <c r="Z213" s="161">
        <f>VLOOKUP($A213,'Plan de acci�n consolidado 2025'!$C$3:$BB$482,Z$1,0)</f>
        <v>45976</v>
      </c>
      <c r="AA213">
        <f>VLOOKUP($A213,'Plan de acci�n consolidado 2025'!$C$3:$BB$482,AA$1,0)</f>
        <v>100</v>
      </c>
      <c r="AB213" t="str">
        <f>VLOOKUP($A213,'Plan de acci�n consolidado 2025'!$C$3:$BB$482,AB$1,0)</f>
        <v>Se verifica el cumplimiento de la actividad con su respectivo entregable</v>
      </c>
      <c r="AC213" s="161">
        <f>VLOOKUP($A213,'Plan de acci�n consolidado 2025'!$C$3:$BB$482,AC$1,0)</f>
        <v>45976</v>
      </c>
      <c r="AD213">
        <f>VLOOKUP($A213,'Plan de acci�n consolidado 2025'!$C$3:$BB$482,AD$1,0)</f>
        <v>100</v>
      </c>
      <c r="AE213">
        <f>VLOOKUP($A213,'Plan de acci�n consolidado 2025'!$C$3:$BB$482,AE$1,0)</f>
        <v>1</v>
      </c>
    </row>
    <row r="214" spans="1:31" x14ac:dyDescent="0.25">
      <c r="A214" s="30" t="s">
        <v>813</v>
      </c>
      <c r="B214" t="str">
        <f>VLOOKUP($A214,'Plan de acci�n consolidado 2025'!$C$3:$X$482,B$1,0)</f>
        <v>37-GRUPO DE TRABAJO DE ESTUDIOS ECONÓMICOS</v>
      </c>
      <c r="C214">
        <f>VLOOKUP($A214,'Plan de acci�n consolidado 2025'!$C$3:$X$482,C$1,0)</f>
        <v>0</v>
      </c>
      <c r="D214" t="str">
        <f>VLOOKUP($A214,'Plan de acci�n consolidado 2025'!$C$3:$X$482,D$1,0)</f>
        <v>Actividad propia</v>
      </c>
      <c r="E214" t="str">
        <f>VLOOKUP($A214,'Plan de acci�n consolidado 2025'!$C$3:$X$482,E$1,0)</f>
        <v>37.3.5</v>
      </c>
      <c r="F214" t="str">
        <f>VLOOKUP($A214,'Plan de acci�n consolidado 2025'!$C$3:$X$482,F$1,0)</f>
        <v>N/A</v>
      </c>
      <c r="G214" t="str">
        <f>VLOOKUP($A214,'Plan de acci�n consolidado 2025'!$C$3:$X$482,G$1,0)</f>
        <v>N/A</v>
      </c>
      <c r="H214" t="str">
        <f>VLOOKUP($A214,'Plan de acci�n consolidado 2025'!$C$3:$X$482,H$1,0)</f>
        <v>N/A</v>
      </c>
      <c r="I214" t="str">
        <f>VLOOKUP($A214,'Plan de acci�n consolidado 2025'!$C$3:$X$482,I$1,0)</f>
        <v>N/A</v>
      </c>
      <c r="J214" t="str">
        <f>VLOOKUP($A214,'Plan de acci�n consolidado 2025'!$C$3:$X$482,J$1,0)</f>
        <v>N/A</v>
      </c>
      <c r="K214" t="str">
        <f>VLOOKUP($A214,'Plan de acci�n consolidado 2025'!$C$3:$X$482,K$1,0)</f>
        <v>N/A</v>
      </c>
      <c r="L214" t="str">
        <f>VLOOKUP($A214,'Plan de acci�n consolidado 2025'!$C$3:$X$482,L$1,0)</f>
        <v>N/A</v>
      </c>
      <c r="M214" t="str">
        <f>VLOOKUP($A214,'Plan de acci�n consolidado 2025'!$C$3:$X$482,M$1,0)</f>
        <v>N/A</v>
      </c>
      <c r="N214" t="str">
        <f>VLOOKUP($A214,'Plan de acci�n consolidado 2025'!$C$3:$X$482,N$1,0)</f>
        <v>N/A</v>
      </c>
      <c r="O214" t="str">
        <f>VLOOKUP($A214,'Plan de acci�n consolidado 2025'!$C$3:$X$482,O$1,0)</f>
        <v>Entregar del documento (Memorando/correo de entrega de documento)</v>
      </c>
      <c r="P214">
        <f>VLOOKUP($A214,'Plan de acci�n consolidado 2025'!$C$3:$X$482,P$1,0)</f>
        <v>20</v>
      </c>
      <c r="Q214">
        <f>VLOOKUP($A214,'Plan de acci�n consolidado 2025'!$C$3:$X$482,Q$1,0)</f>
        <v>1</v>
      </c>
      <c r="R214" t="str">
        <f>VLOOKUP($A214,'Plan de acci�n consolidado 2025'!$C$3:$X$482,R$1,0)</f>
        <v>Númerica</v>
      </c>
      <c r="S214" t="str">
        <f>VLOOKUP($A214,'Plan de acci�n consolidado 2025'!$C$3:$X$482,S$1,0)</f>
        <v># de Memorando/correo de entrega de documento enviado / 1 Memorando/correo de entrega de documento programado</v>
      </c>
      <c r="T214" s="161">
        <f>VLOOKUP($A214,'Plan de acci�n consolidado 2025'!$C$3:$X$482,T$1,0)</f>
        <v>45748</v>
      </c>
      <c r="U214" s="161">
        <f>VLOOKUP($A214,'Plan de acci�n consolidado 2025'!$C$3:$X$482,U$1,0)</f>
        <v>46006</v>
      </c>
      <c r="V214" t="str">
        <f>VLOOKUP($A214,'Plan de acci�n consolidado 2025'!$C$3:$X$482,V$1,0)</f>
        <v>37-GRUPO DE TRABAJO DE ESTUDIOS ECONÓMICOS</v>
      </c>
      <c r="W214">
        <f>VLOOKUP($A214,'Plan de acci�n consolidado 2025'!$C$3:$BB$482,W$1,0)</f>
        <v>1</v>
      </c>
      <c r="X214">
        <f>VLOOKUP($A214,'Plan de acci�n consolidado 2025'!$C$3:$BB$482,X$1,0)</f>
        <v>0</v>
      </c>
      <c r="Y214">
        <f>VLOOKUP($A214,'Plan de acci�n consolidado 2025'!$C$3:$BB$482,Y$1,0)</f>
        <v>0</v>
      </c>
      <c r="Z214" s="161">
        <f>VLOOKUP($A214,'Plan de acci�n consolidado 2025'!$C$3:$BB$482,Z$1,0)</f>
        <v>0</v>
      </c>
      <c r="AA214">
        <f>VLOOKUP($A214,'Plan de acci�n consolidado 2025'!$C$3:$BB$482,AA$1,0)</f>
        <v>0</v>
      </c>
      <c r="AB214">
        <f>VLOOKUP($A214,'Plan de acci�n consolidado 2025'!$C$3:$BB$482,AB$1,0)</f>
        <v>0</v>
      </c>
      <c r="AC214" s="161">
        <f>VLOOKUP($A214,'Plan de acci�n consolidado 2025'!$C$3:$BB$482,AC$1,0)</f>
        <v>0</v>
      </c>
      <c r="AD214">
        <f>VLOOKUP($A214,'Plan de acci�n consolidado 2025'!$C$3:$BB$482,AD$1,0)</f>
        <v>0</v>
      </c>
      <c r="AE214">
        <f>VLOOKUP($A214,'Plan de acci�n consolidado 2025'!$C$3:$BB$482,AE$1,0)</f>
        <v>0</v>
      </c>
    </row>
    <row r="215" spans="1:31" x14ac:dyDescent="0.25">
      <c r="A215" s="30" t="s">
        <v>814</v>
      </c>
      <c r="B215" t="str">
        <f>VLOOKUP($A215,'Plan de acci�n consolidado 2025'!$C$3:$X$482,B$1,0)</f>
        <v>37-GRUPO DE TRABAJO DE ESTUDIOS ECONÓMICOS</v>
      </c>
      <c r="C215">
        <f>VLOOKUP($A215,'Plan de acci�n consolidado 2025'!$C$3:$X$482,C$1,0)</f>
        <v>0</v>
      </c>
      <c r="D215" t="str">
        <f>VLOOKUP($A215,'Plan de acci�n consolidado 2025'!$C$3:$X$482,D$1,0)</f>
        <v>Producto</v>
      </c>
      <c r="E215" t="str">
        <f>VLOOKUP($A215,'Plan de acci�n consolidado 2025'!$C$3:$X$482,E$1,0)</f>
        <v>37.4</v>
      </c>
      <c r="F215" t="str">
        <f>VLOOKUP($A215,'Plan de acci�n consolidado 2025'!$C$3:$X$482,F$1,0)</f>
        <v>Operativo</v>
      </c>
      <c r="G215" t="str">
        <f>VLOOKUP($A215,'Plan de acci�n consolidado 2025'!$C$3:$X$482,G$1,0)</f>
        <v xml:space="preserve">Fortalecer la gestión de la información, el conocimiento y la innovación para optimizar la capacidad institucional 
</v>
      </c>
      <c r="H215" t="str">
        <f>VLOOKUP($A215,'Plan de acci�n consolidado 2025'!$C$3:$X$482,H$1,0)</f>
        <v xml:space="preserve">Cumplimiento de productos del PAI asociados a Fortalecer la gestión de la información, el conocimiento y la innovación para optimizar la capacidad institucional 
</v>
      </c>
      <c r="I215" t="str">
        <f>VLOOKUP($A215,'Plan de acci�n consolidado 2025'!$C$3:$X$482,I$1,0)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15" t="str">
        <f>VLOOKUP($A215,'Plan de acci�n consolidado 2025'!$C$3:$X$482,J$1,0)</f>
        <v>N/A</v>
      </c>
      <c r="K215" t="str">
        <f>VLOOKUP($A215,'Plan de acci�n consolidado 2025'!$C$3:$X$482,K$1,0)</f>
        <v>No</v>
      </c>
      <c r="L215" t="str">
        <f>VLOOKUP($A215,'Plan de acci�n consolidado 2025'!$C$3:$X$482,L$1,0)</f>
        <v>C-3599-0200-0008-53105b</v>
      </c>
      <c r="M215" t="str">
        <f>VLOOKUP($A215,'Plan de acci�n consolidado 2025'!$C$3:$X$482,M$1,0)</f>
        <v>Política Gestión del Conocimiento y la Innovación _DIMENSIÓN Gestión del conocimiento y la innovación</v>
      </c>
      <c r="N215" t="str">
        <f>VLOOKUP($A215,'Plan de acci�n consolidado 2025'!$C$3:$X$482,N$1,0)</f>
        <v>N/A</v>
      </c>
      <c r="O215" t="str">
        <f>VLOOKUP($A215,'Plan de acci�n consolidado 2025'!$C$3:$X$482,O$1,0)</f>
        <v>Estudio Económico 2024/2025 – Licencia obligatoria, elaborado y entregado  (Estudio Económico 2024/2025 – Licencia obligatoria)</v>
      </c>
      <c r="P215">
        <f>VLOOKUP($A215,'Plan de acci�n consolidado 2025'!$C$3:$X$482,P$1,0)</f>
        <v>10</v>
      </c>
      <c r="Q215">
        <f>VLOOKUP($A215,'Plan de acci�n consolidado 2025'!$C$3:$X$482,Q$1,0)</f>
        <v>1</v>
      </c>
      <c r="R215" t="str">
        <f>VLOOKUP($A215,'Plan de acci�n consolidado 2025'!$C$3:$X$482,R$1,0)</f>
        <v>Númerica</v>
      </c>
      <c r="S215" t="str">
        <f>VLOOKUP($A215,'Plan de acci�n consolidado 2025'!$C$3:$X$482,S$1,0)</f>
        <v># de Estudio económico elaborado y entregado / 1 Estudio económico programado</v>
      </c>
      <c r="T215" s="161">
        <f>VLOOKUP($A215,'Plan de acci�n consolidado 2025'!$C$3:$X$482,T$1,0)</f>
        <v>45705</v>
      </c>
      <c r="U215" s="161">
        <f>VLOOKUP($A215,'Plan de acci�n consolidado 2025'!$C$3:$X$482,U$1,0)</f>
        <v>46006</v>
      </c>
      <c r="V215" t="str">
        <f>VLOOKUP($A215,'Plan de acci�n consolidado 2025'!$C$3:$X$482,V$1,0)</f>
        <v>37-GRUPO DE TRABAJO DE ESTUDIOS ECONÓMICOS</v>
      </c>
      <c r="W215">
        <f>VLOOKUP($A215,'Plan de acci�n consolidado 2025'!$C$3:$BB$482,W$1,0)</f>
        <v>10</v>
      </c>
      <c r="X215">
        <f>VLOOKUP($A215,'Plan de acci�n consolidado 2025'!$C$3:$BB$482,X$1,0)</f>
        <v>0</v>
      </c>
      <c r="Y215">
        <f>VLOOKUP($A215,'Plan de acci�n consolidado 2025'!$C$3:$BB$482,Y$1,0)</f>
        <v>0</v>
      </c>
      <c r="Z215" s="161">
        <f>VLOOKUP($A215,'Plan de acci�n consolidado 2025'!$C$3:$BB$482,Z$1,0)</f>
        <v>0</v>
      </c>
      <c r="AA215">
        <f>VLOOKUP($A215,'Plan de acci�n consolidado 2025'!$C$3:$BB$482,AA$1,0)</f>
        <v>0</v>
      </c>
      <c r="AB215">
        <f>VLOOKUP($A215,'Plan de acci�n consolidado 2025'!$C$3:$BB$482,AB$1,0)</f>
        <v>0</v>
      </c>
      <c r="AC215" s="161">
        <f>VLOOKUP($A215,'Plan de acci�n consolidado 2025'!$C$3:$BB$482,AC$1,0)</f>
        <v>0</v>
      </c>
      <c r="AD215">
        <f>VLOOKUP($A215,'Plan de acci�n consolidado 2025'!$C$3:$BB$482,AD$1,0)</f>
        <v>0</v>
      </c>
      <c r="AE215">
        <f>VLOOKUP($A215,'Plan de acci�n consolidado 2025'!$C$3:$BB$482,AE$1,0)</f>
        <v>0</v>
      </c>
    </row>
    <row r="216" spans="1:31" x14ac:dyDescent="0.25">
      <c r="A216" s="30" t="s">
        <v>816</v>
      </c>
      <c r="B216" t="str">
        <f>VLOOKUP($A216,'Plan de acci�n consolidado 2025'!$C$3:$X$482,B$1,0)</f>
        <v>37-GRUPO DE TRABAJO DE ESTUDIOS ECONÓMICOS</v>
      </c>
      <c r="C216">
        <f>VLOOKUP($A216,'Plan de acci�n consolidado 2025'!$C$3:$X$482,C$1,0)</f>
        <v>0</v>
      </c>
      <c r="D216" t="str">
        <f>VLOOKUP($A216,'Plan de acci�n consolidado 2025'!$C$3:$X$482,D$1,0)</f>
        <v>Actividad propia</v>
      </c>
      <c r="E216" t="str">
        <f>VLOOKUP($A216,'Plan de acci�n consolidado 2025'!$C$3:$X$482,E$1,0)</f>
        <v>37.4.1</v>
      </c>
      <c r="F216" t="str">
        <f>VLOOKUP($A216,'Plan de acci�n consolidado 2025'!$C$3:$X$482,F$1,0)</f>
        <v>N/A</v>
      </c>
      <c r="G216" t="str">
        <f>VLOOKUP($A216,'Plan de acci�n consolidado 2025'!$C$3:$X$482,G$1,0)</f>
        <v>N/A</v>
      </c>
      <c r="H216" t="str">
        <f>VLOOKUP($A216,'Plan de acci�n consolidado 2025'!$C$3:$X$482,H$1,0)</f>
        <v>N/A</v>
      </c>
      <c r="I216" t="str">
        <f>VLOOKUP($A216,'Plan de acci�n consolidado 2025'!$C$3:$X$482,I$1,0)</f>
        <v>N/A</v>
      </c>
      <c r="J216" t="str">
        <f>VLOOKUP($A216,'Plan de acci�n consolidado 2025'!$C$3:$X$482,J$1,0)</f>
        <v>N/A</v>
      </c>
      <c r="K216" t="str">
        <f>VLOOKUP($A216,'Plan de acci�n consolidado 2025'!$C$3:$X$482,K$1,0)</f>
        <v>N/A</v>
      </c>
      <c r="L216" t="str">
        <f>VLOOKUP($A216,'Plan de acci�n consolidado 2025'!$C$3:$X$482,L$1,0)</f>
        <v>N/A</v>
      </c>
      <c r="M216" t="str">
        <f>VLOOKUP($A216,'Plan de acci�n consolidado 2025'!$C$3:$X$482,M$1,0)</f>
        <v>N/A</v>
      </c>
      <c r="N216" t="str">
        <f>VLOOKUP($A216,'Plan de acci�n consolidado 2025'!$C$3:$X$482,N$1,0)</f>
        <v>N/A</v>
      </c>
      <c r="O216" t="str">
        <f>VLOOKUP($A216,'Plan de acci�n consolidado 2025'!$C$3:$X$482,O$1,0)</f>
        <v>Elaborar ficha técnica (Ficha técnica)</v>
      </c>
      <c r="P216">
        <f>VLOOKUP($A216,'Plan de acci�n consolidado 2025'!$C$3:$X$482,P$1,0)</f>
        <v>10</v>
      </c>
      <c r="Q216">
        <f>VLOOKUP($A216,'Plan de acci�n consolidado 2025'!$C$3:$X$482,Q$1,0)</f>
        <v>1</v>
      </c>
      <c r="R216" t="str">
        <f>VLOOKUP($A216,'Plan de acci�n consolidado 2025'!$C$3:$X$482,R$1,0)</f>
        <v>Númerica</v>
      </c>
      <c r="S216" t="str">
        <f>VLOOKUP($A216,'Plan de acci�n consolidado 2025'!$C$3:$X$482,S$1,0)</f>
        <v># de Ficha técnica elaborada / 1 Ficha técnica programada</v>
      </c>
      <c r="T216" s="161">
        <f>VLOOKUP($A216,'Plan de acci�n consolidado 2025'!$C$3:$X$482,T$1,0)</f>
        <v>45705</v>
      </c>
      <c r="U216" s="161">
        <f>VLOOKUP($A216,'Plan de acci�n consolidado 2025'!$C$3:$X$482,U$1,0)</f>
        <v>46006</v>
      </c>
      <c r="V216" t="str">
        <f>VLOOKUP($A216,'Plan de acci�n consolidado 2025'!$C$3:$X$482,V$1,0)</f>
        <v>37-GRUPO DE TRABAJO DE ESTUDIOS ECONÓMICOS</v>
      </c>
      <c r="W216">
        <f>VLOOKUP($A216,'Plan de acci�n consolidado 2025'!$C$3:$BB$482,W$1,0)</f>
        <v>1</v>
      </c>
      <c r="X216">
        <f>VLOOKUP($A216,'Plan de acci�n consolidado 2025'!$C$3:$BB$482,X$1,0)</f>
        <v>100</v>
      </c>
      <c r="Y216" t="str">
        <f>VLOOKUP($A216,'Plan de acci�n consolidado 2025'!$C$3:$BB$482,Y$1,0)</f>
        <v>Se realiza la ficha técnica del Estudio Económico 2024/2025-Licencia obligatoria.</v>
      </c>
      <c r="Z216" s="161">
        <f>VLOOKUP($A216,'Plan de acci�n consolidado 2025'!$C$3:$BB$482,Z$1,0)</f>
        <v>0</v>
      </c>
      <c r="AA216">
        <f>VLOOKUP($A216,'Plan de acci�n consolidado 2025'!$C$3:$BB$482,AA$1,0)</f>
        <v>100</v>
      </c>
      <c r="AB216" t="str">
        <f>VLOOKUP($A216,'Plan de acci�n consolidado 2025'!$C$3:$BB$482,AB$1,0)</f>
        <v>Se verifica el avance porcentual registrado con la evidencia, esta actividad vence hasta el mes de diciembre, si se quiere que el sistema la de como cumplida se hace necesario modificar la fecha de fin</v>
      </c>
      <c r="AC216" s="161">
        <f>VLOOKUP($A216,'Plan de acci�n consolidado 2025'!$C$3:$BB$482,AC$1,0)</f>
        <v>0</v>
      </c>
      <c r="AD216">
        <f>VLOOKUP($A216,'Plan de acci�n consolidado 2025'!$C$3:$BB$482,AD$1,0)</f>
        <v>0</v>
      </c>
      <c r="AE216">
        <f>VLOOKUP($A216,'Plan de acci�n consolidado 2025'!$C$3:$BB$482,AE$1,0)</f>
        <v>1</v>
      </c>
    </row>
    <row r="217" spans="1:31" x14ac:dyDescent="0.25">
      <c r="A217" s="30" t="s">
        <v>817</v>
      </c>
      <c r="B217" t="str">
        <f>VLOOKUP($A217,'Plan de acci�n consolidado 2025'!$C$3:$X$482,B$1,0)</f>
        <v>37-GRUPO DE TRABAJO DE ESTUDIOS ECONÓMICOS</v>
      </c>
      <c r="C217">
        <f>VLOOKUP($A217,'Plan de acci�n consolidado 2025'!$C$3:$X$482,C$1,0)</f>
        <v>0</v>
      </c>
      <c r="D217" t="str">
        <f>VLOOKUP($A217,'Plan de acci�n consolidado 2025'!$C$3:$X$482,D$1,0)</f>
        <v>Actividad propia</v>
      </c>
      <c r="E217" t="str">
        <f>VLOOKUP($A217,'Plan de acci�n consolidado 2025'!$C$3:$X$482,E$1,0)</f>
        <v>37.4.2</v>
      </c>
      <c r="F217" t="str">
        <f>VLOOKUP($A217,'Plan de acci�n consolidado 2025'!$C$3:$X$482,F$1,0)</f>
        <v>N/A</v>
      </c>
      <c r="G217" t="str">
        <f>VLOOKUP($A217,'Plan de acci�n consolidado 2025'!$C$3:$X$482,G$1,0)</f>
        <v>N/A</v>
      </c>
      <c r="H217" t="str">
        <f>VLOOKUP($A217,'Plan de acci�n consolidado 2025'!$C$3:$X$482,H$1,0)</f>
        <v>N/A</v>
      </c>
      <c r="I217" t="str">
        <f>VLOOKUP($A217,'Plan de acci�n consolidado 2025'!$C$3:$X$482,I$1,0)</f>
        <v>N/A</v>
      </c>
      <c r="J217" t="str">
        <f>VLOOKUP($A217,'Plan de acci�n consolidado 2025'!$C$3:$X$482,J$1,0)</f>
        <v>N/A</v>
      </c>
      <c r="K217" t="str">
        <f>VLOOKUP($A217,'Plan de acci�n consolidado 2025'!$C$3:$X$482,K$1,0)</f>
        <v>N/A</v>
      </c>
      <c r="L217" t="str">
        <f>VLOOKUP($A217,'Plan de acci�n consolidado 2025'!$C$3:$X$482,L$1,0)</f>
        <v>N/A</v>
      </c>
      <c r="M217" t="str">
        <f>VLOOKUP($A217,'Plan de acci�n consolidado 2025'!$C$3:$X$482,M$1,0)</f>
        <v>N/A</v>
      </c>
      <c r="N217" t="str">
        <f>VLOOKUP($A217,'Plan de acci�n consolidado 2025'!$C$3:$X$482,N$1,0)</f>
        <v>N/A</v>
      </c>
      <c r="O217" t="str">
        <f>VLOOKUP($A217,'Plan de acci�n consolidado 2025'!$C$3:$X$482,O$1,0)</f>
        <v>Construir marco teórico (Documento Marco teórico)</v>
      </c>
      <c r="P217">
        <f>VLOOKUP($A217,'Plan de acci�n consolidado 2025'!$C$3:$X$482,P$1,0)</f>
        <v>25</v>
      </c>
      <c r="Q217">
        <f>VLOOKUP($A217,'Plan de acci�n consolidado 2025'!$C$3:$X$482,Q$1,0)</f>
        <v>1</v>
      </c>
      <c r="R217" t="str">
        <f>VLOOKUP($A217,'Plan de acci�n consolidado 2025'!$C$3:$X$482,R$1,0)</f>
        <v>Númerica</v>
      </c>
      <c r="S217" t="str">
        <f>VLOOKUP($A217,'Plan de acci�n consolidado 2025'!$C$3:$X$482,S$1,0)</f>
        <v># de Documento marco teórico construido / 1 Documento marco teórico programado</v>
      </c>
      <c r="T217" s="161">
        <f>VLOOKUP($A217,'Plan de acci�n consolidado 2025'!$C$3:$X$482,T$1,0)</f>
        <v>45712</v>
      </c>
      <c r="U217" s="161">
        <f>VLOOKUP($A217,'Plan de acci�n consolidado 2025'!$C$3:$X$482,U$1,0)</f>
        <v>45823</v>
      </c>
      <c r="V217" t="str">
        <f>VLOOKUP($A217,'Plan de acci�n consolidado 2025'!$C$3:$X$482,V$1,0)</f>
        <v>37-GRUPO DE TRABAJO DE ESTUDIOS ECONÓMICOS</v>
      </c>
      <c r="W217">
        <f>VLOOKUP($A217,'Plan de acci�n consolidado 2025'!$C$3:$BB$482,W$1,0)</f>
        <v>2.5</v>
      </c>
      <c r="X217">
        <f>VLOOKUP($A217,'Plan de acci�n consolidado 2025'!$C$3:$BB$482,X$1,0)</f>
        <v>100</v>
      </c>
      <c r="Y217" t="str">
        <f>VLOOKUP($A217,'Plan de acci�n consolidado 2025'!$C$3:$BB$482,Y$1,0)</f>
        <v>Se realiza el documento de marco teórico, incorporando todas las demás partes del documento realizadas hasta la fecha.</v>
      </c>
      <c r="Z217" s="161">
        <f>VLOOKUP($A217,'Plan de acci�n consolidado 2025'!$C$3:$BB$482,Z$1,0)</f>
        <v>45833</v>
      </c>
      <c r="AA217">
        <f>VLOOKUP($A217,'Plan de acci�n consolidado 2025'!$C$3:$BB$482,AA$1,0)</f>
        <v>100</v>
      </c>
      <c r="AB217" t="str">
        <f>VLOOKUP($A217,'Plan de acci�n consolidado 2025'!$C$3:$BB$482,AB$1,0)</f>
        <v xml:space="preserve">Se verifica el cumplimiento de la actividad, los soportes corresponden al producto establecido a entregar (documento marco teórico construido). </v>
      </c>
      <c r="AC217" s="161">
        <f>VLOOKUP($A217,'Plan de acci�n consolidado 2025'!$C$3:$BB$482,AC$1,0)</f>
        <v>45823</v>
      </c>
      <c r="AD217">
        <f>VLOOKUP($A217,'Plan de acci�n consolidado 2025'!$C$3:$BB$482,AD$1,0)</f>
        <v>100</v>
      </c>
      <c r="AE217">
        <f>VLOOKUP($A217,'Plan de acci�n consolidado 2025'!$C$3:$BB$482,AE$1,0)</f>
        <v>2.5</v>
      </c>
    </row>
    <row r="218" spans="1:31" x14ac:dyDescent="0.25">
      <c r="A218" s="30" t="s">
        <v>818</v>
      </c>
      <c r="B218" t="str">
        <f>VLOOKUP($A218,'Plan de acci�n consolidado 2025'!$C$3:$X$482,B$1,0)</f>
        <v>37-GRUPO DE TRABAJO DE ESTUDIOS ECONÓMICOS</v>
      </c>
      <c r="C218">
        <f>VLOOKUP($A218,'Plan de acci�n consolidado 2025'!$C$3:$X$482,C$1,0)</f>
        <v>0</v>
      </c>
      <c r="D218" t="str">
        <f>VLOOKUP($A218,'Plan de acci�n consolidado 2025'!$C$3:$X$482,D$1,0)</f>
        <v>Actividad propia</v>
      </c>
      <c r="E218" t="str">
        <f>VLOOKUP($A218,'Plan de acci�n consolidado 2025'!$C$3:$X$482,E$1,0)</f>
        <v>37.4.3</v>
      </c>
      <c r="F218" t="str">
        <f>VLOOKUP($A218,'Plan de acci�n consolidado 2025'!$C$3:$X$482,F$1,0)</f>
        <v>N/A</v>
      </c>
      <c r="G218" t="str">
        <f>VLOOKUP($A218,'Plan de acci�n consolidado 2025'!$C$3:$X$482,G$1,0)</f>
        <v>N/A</v>
      </c>
      <c r="H218" t="str">
        <f>VLOOKUP($A218,'Plan de acci�n consolidado 2025'!$C$3:$X$482,H$1,0)</f>
        <v>N/A</v>
      </c>
      <c r="I218" t="str">
        <f>VLOOKUP($A218,'Plan de acci�n consolidado 2025'!$C$3:$X$482,I$1,0)</f>
        <v>N/A</v>
      </c>
      <c r="J218" t="str">
        <f>VLOOKUP($A218,'Plan de acci�n consolidado 2025'!$C$3:$X$482,J$1,0)</f>
        <v>N/A</v>
      </c>
      <c r="K218" t="str">
        <f>VLOOKUP($A218,'Plan de acci�n consolidado 2025'!$C$3:$X$482,K$1,0)</f>
        <v>N/A</v>
      </c>
      <c r="L218" t="str">
        <f>VLOOKUP($A218,'Plan de acci�n consolidado 2025'!$C$3:$X$482,L$1,0)</f>
        <v>N/A</v>
      </c>
      <c r="M218" t="str">
        <f>VLOOKUP($A218,'Plan de acci�n consolidado 2025'!$C$3:$X$482,M$1,0)</f>
        <v>N/A</v>
      </c>
      <c r="N218" t="str">
        <f>VLOOKUP($A218,'Plan de acci�n consolidado 2025'!$C$3:$X$482,N$1,0)</f>
        <v>N/A</v>
      </c>
      <c r="O218" t="str">
        <f>VLOOKUP($A218,'Plan de acci�n consolidado 2025'!$C$3:$X$482,O$1,0)</f>
        <v>Desarrollar análisis económico parcial (Documento de análisis económico parcia)</v>
      </c>
      <c r="P218">
        <f>VLOOKUP($A218,'Plan de acci�n consolidado 2025'!$C$3:$X$482,P$1,0)</f>
        <v>20</v>
      </c>
      <c r="Q218">
        <f>VLOOKUP($A218,'Plan de acci�n consolidado 2025'!$C$3:$X$482,Q$1,0)</f>
        <v>1</v>
      </c>
      <c r="R218" t="str">
        <f>VLOOKUP($A218,'Plan de acci�n consolidado 2025'!$C$3:$X$482,R$1,0)</f>
        <v>Númerica</v>
      </c>
      <c r="S218" t="str">
        <f>VLOOKUP($A218,'Plan de acci�n consolidado 2025'!$C$3:$X$482,S$1,0)</f>
        <v># de Documento de análisis económico parcial desarrollado / 1 Documento de análisis económico parcial programado</v>
      </c>
      <c r="T218" s="161">
        <f>VLOOKUP($A218,'Plan de acci�n consolidado 2025'!$C$3:$X$482,T$1,0)</f>
        <v>45712</v>
      </c>
      <c r="U218" s="161">
        <f>VLOOKUP($A218,'Plan de acci�n consolidado 2025'!$C$3:$X$482,U$1,0)</f>
        <v>45884</v>
      </c>
      <c r="V218" t="str">
        <f>VLOOKUP($A218,'Plan de acci�n consolidado 2025'!$C$3:$X$482,V$1,0)</f>
        <v>37-GRUPO DE TRABAJO DE ESTUDIOS ECONÓMICOS</v>
      </c>
      <c r="W218">
        <f>VLOOKUP($A218,'Plan de acci�n consolidado 2025'!$C$3:$BB$482,W$1,0)</f>
        <v>2</v>
      </c>
      <c r="X218">
        <f>VLOOKUP($A218,'Plan de acci�n consolidado 2025'!$C$3:$BB$482,X$1,0)</f>
        <v>100</v>
      </c>
      <c r="Y218" t="str">
        <f>VLOOKUP($A218,'Plan de acci�n consolidado 2025'!$C$3:$BB$482,Y$1,0)</f>
        <v>Se realiza el documento completo de análisis económico preliminar.</v>
      </c>
      <c r="Z218" s="161">
        <f>VLOOKUP($A218,'Plan de acci�n consolidado 2025'!$C$3:$BB$482,Z$1,0)</f>
        <v>45888</v>
      </c>
      <c r="AA218">
        <f>VLOOKUP($A218,'Plan de acci�n consolidado 2025'!$C$3:$BB$482,AA$1,0)</f>
        <v>100</v>
      </c>
      <c r="AB218" t="str">
        <f>VLOOKUP($A218,'Plan de acci�n consolidado 2025'!$C$3:$BB$482,AB$1,0)</f>
        <v>Se avala el % de avance del 100%, correspondiente a al desarrollo del documento de análisis económico parcial de la evaluación de impacto del otorgamiento de la primera licencia obligatoria por razones de interés público en Colombia.</v>
      </c>
      <c r="AC218" s="161">
        <f>VLOOKUP($A218,'Plan de acci�n consolidado 2025'!$C$3:$BB$482,AC$1,0)</f>
        <v>45888</v>
      </c>
      <c r="AD218">
        <f>VLOOKUP($A218,'Plan de acci�n consolidado 2025'!$C$3:$BB$482,AD$1,0)</f>
        <v>100</v>
      </c>
      <c r="AE218">
        <f>VLOOKUP($A218,'Plan de acci�n consolidado 2025'!$C$3:$BB$482,AE$1,0)</f>
        <v>2</v>
      </c>
    </row>
    <row r="219" spans="1:31" x14ac:dyDescent="0.25">
      <c r="A219" s="30" t="s">
        <v>820</v>
      </c>
      <c r="B219" t="str">
        <f>VLOOKUP($A219,'Plan de acci�n consolidado 2025'!$C$3:$X$482,B$1,0)</f>
        <v>37-GRUPO DE TRABAJO DE ESTUDIOS ECONÓMICOS</v>
      </c>
      <c r="C219">
        <f>VLOOKUP($A219,'Plan de acci�n consolidado 2025'!$C$3:$X$482,C$1,0)</f>
        <v>0</v>
      </c>
      <c r="D219" t="str">
        <f>VLOOKUP($A219,'Plan de acci�n consolidado 2025'!$C$3:$X$482,D$1,0)</f>
        <v>Actividad propia</v>
      </c>
      <c r="E219" t="str">
        <f>VLOOKUP($A219,'Plan de acci�n consolidado 2025'!$C$3:$X$482,E$1,0)</f>
        <v>37.4.4</v>
      </c>
      <c r="F219" t="str">
        <f>VLOOKUP($A219,'Plan de acci�n consolidado 2025'!$C$3:$X$482,F$1,0)</f>
        <v>N/A</v>
      </c>
      <c r="G219" t="str">
        <f>VLOOKUP($A219,'Plan de acci�n consolidado 2025'!$C$3:$X$482,G$1,0)</f>
        <v>N/A</v>
      </c>
      <c r="H219" t="str">
        <f>VLOOKUP($A219,'Plan de acci�n consolidado 2025'!$C$3:$X$482,H$1,0)</f>
        <v>N/A</v>
      </c>
      <c r="I219" t="str">
        <f>VLOOKUP($A219,'Plan de acci�n consolidado 2025'!$C$3:$X$482,I$1,0)</f>
        <v>N/A</v>
      </c>
      <c r="J219" t="str">
        <f>VLOOKUP($A219,'Plan de acci�n consolidado 2025'!$C$3:$X$482,J$1,0)</f>
        <v>N/A</v>
      </c>
      <c r="K219" t="str">
        <f>VLOOKUP($A219,'Plan de acci�n consolidado 2025'!$C$3:$X$482,K$1,0)</f>
        <v>N/A</v>
      </c>
      <c r="L219" t="str">
        <f>VLOOKUP($A219,'Plan de acci�n consolidado 2025'!$C$3:$X$482,L$1,0)</f>
        <v>N/A</v>
      </c>
      <c r="M219" t="str">
        <f>VLOOKUP($A219,'Plan de acci�n consolidado 2025'!$C$3:$X$482,M$1,0)</f>
        <v>N/A</v>
      </c>
      <c r="N219" t="str">
        <f>VLOOKUP($A219,'Plan de acci�n consolidado 2025'!$C$3:$X$482,N$1,0)</f>
        <v>N/A</v>
      </c>
      <c r="O219" t="str">
        <f>VLOOKUP($A219,'Plan de acci�n consolidado 2025'!$C$3:$X$482,O$1,0)</f>
        <v>Recopilar datos y construir base de datos  (Base de datos)</v>
      </c>
      <c r="P219">
        <f>VLOOKUP($A219,'Plan de acci�n consolidado 2025'!$C$3:$X$482,P$1,0)</f>
        <v>20</v>
      </c>
      <c r="Q219">
        <f>VLOOKUP($A219,'Plan de acci�n consolidado 2025'!$C$3:$X$482,Q$1,0)</f>
        <v>1</v>
      </c>
      <c r="R219" t="str">
        <f>VLOOKUP($A219,'Plan de acci�n consolidado 2025'!$C$3:$X$482,R$1,0)</f>
        <v>Númerica</v>
      </c>
      <c r="S219" t="str">
        <f>VLOOKUP($A219,'Plan de acci�n consolidado 2025'!$C$3:$X$482,S$1,0)</f>
        <v># de Base de datos construida / 1 Base de datos programada</v>
      </c>
      <c r="T219" s="161">
        <f>VLOOKUP($A219,'Plan de acci�n consolidado 2025'!$C$3:$X$482,T$1,0)</f>
        <v>45717</v>
      </c>
      <c r="U219" s="161">
        <f>VLOOKUP($A219,'Plan de acci�n consolidado 2025'!$C$3:$X$482,U$1,0)</f>
        <v>45945</v>
      </c>
      <c r="V219" t="str">
        <f>VLOOKUP($A219,'Plan de acci�n consolidado 2025'!$C$3:$X$482,V$1,0)</f>
        <v>37-GRUPO DE TRABAJO DE ESTUDIOS ECONÓMICOS</v>
      </c>
      <c r="W219">
        <f>VLOOKUP($A219,'Plan de acci�n consolidado 2025'!$C$3:$BB$482,W$1,0)</f>
        <v>2</v>
      </c>
      <c r="X219">
        <f>VLOOKUP($A219,'Plan de acci�n consolidado 2025'!$C$3:$BB$482,X$1,0)</f>
        <v>100</v>
      </c>
      <c r="Y219" t="str">
        <f>VLOOKUP($A219,'Plan de acci�n consolidado 2025'!$C$3:$BB$482,Y$1,0)</f>
        <v xml:space="preserve">Se construye una base de datos con 5.628.385 observaciones con los medicamentos para el tratamiento de 6 enfermedades pertenecientes a la cuenta de alto costo ( VIH, CÁNCER, ARTRITIS REMATOIDE, ERC Y PRECURSORAS, HEMOFILIA Y HEPATITIS C CRÓNICA). Esta base de datos contiene los precios, cantidades, valor facturado, tipo de operación, forma farmacéutica, si el medicamento es regulado o no. Además, los datos van desde octubre de 2019 hasta marzo de 2025. </v>
      </c>
      <c r="Z219" s="161">
        <f>VLOOKUP($A219,'Plan de acci�n consolidado 2025'!$C$3:$BB$482,Z$1,0)</f>
        <v>45946</v>
      </c>
      <c r="AA219">
        <f>VLOOKUP($A219,'Plan de acci�n consolidado 2025'!$C$3:$BB$482,AA$1,0)</f>
        <v>100</v>
      </c>
      <c r="AB219" t="str">
        <f>VLOOKUP($A219,'Plan de acci�n consolidado 2025'!$C$3:$BB$482,AB$1,0)</f>
        <v xml:space="preserve">Se valida el cumplimiento del producto (base de datos) propuesto. </v>
      </c>
      <c r="AC219" s="161">
        <f>VLOOKUP($A219,'Plan de acci�n consolidado 2025'!$C$3:$BB$482,AC$1,0)</f>
        <v>45946</v>
      </c>
      <c r="AD219">
        <f>VLOOKUP($A219,'Plan de acci�n consolidado 2025'!$C$3:$BB$482,AD$1,0)</f>
        <v>95</v>
      </c>
      <c r="AE219">
        <f>VLOOKUP($A219,'Plan de acci�n consolidado 2025'!$C$3:$BB$482,AE$1,0)</f>
        <v>2</v>
      </c>
    </row>
    <row r="220" spans="1:31" x14ac:dyDescent="0.25">
      <c r="A220" s="30" t="s">
        <v>821</v>
      </c>
      <c r="B220" t="str">
        <f>VLOOKUP($A220,'Plan de acci�n consolidado 2025'!$C$3:$X$482,B$1,0)</f>
        <v>37-GRUPO DE TRABAJO DE ESTUDIOS ECONÓMICOS</v>
      </c>
      <c r="C220">
        <f>VLOOKUP($A220,'Plan de acci�n consolidado 2025'!$C$3:$X$482,C$1,0)</f>
        <v>0</v>
      </c>
      <c r="D220" t="str">
        <f>VLOOKUP($A220,'Plan de acci�n consolidado 2025'!$C$3:$X$482,D$1,0)</f>
        <v>Actividad propia</v>
      </c>
      <c r="E220" t="str">
        <f>VLOOKUP($A220,'Plan de acci�n consolidado 2025'!$C$3:$X$482,E$1,0)</f>
        <v>37.4.5</v>
      </c>
      <c r="F220" t="str">
        <f>VLOOKUP($A220,'Plan de acci�n consolidado 2025'!$C$3:$X$482,F$1,0)</f>
        <v>N/A</v>
      </c>
      <c r="G220" t="str">
        <f>VLOOKUP($A220,'Plan de acci�n consolidado 2025'!$C$3:$X$482,G$1,0)</f>
        <v>N/A</v>
      </c>
      <c r="H220" t="str">
        <f>VLOOKUP($A220,'Plan de acci�n consolidado 2025'!$C$3:$X$482,H$1,0)</f>
        <v>N/A</v>
      </c>
      <c r="I220" t="str">
        <f>VLOOKUP($A220,'Plan de acci�n consolidado 2025'!$C$3:$X$482,I$1,0)</f>
        <v>N/A</v>
      </c>
      <c r="J220" t="str">
        <f>VLOOKUP($A220,'Plan de acci�n consolidado 2025'!$C$3:$X$482,J$1,0)</f>
        <v>N/A</v>
      </c>
      <c r="K220" t="str">
        <f>VLOOKUP($A220,'Plan de acci�n consolidado 2025'!$C$3:$X$482,K$1,0)</f>
        <v>N/A</v>
      </c>
      <c r="L220" t="str">
        <f>VLOOKUP($A220,'Plan de acci�n consolidado 2025'!$C$3:$X$482,L$1,0)</f>
        <v>N/A</v>
      </c>
      <c r="M220" t="str">
        <f>VLOOKUP($A220,'Plan de acci�n consolidado 2025'!$C$3:$X$482,M$1,0)</f>
        <v>N/A</v>
      </c>
      <c r="N220" t="str">
        <f>VLOOKUP($A220,'Plan de acci�n consolidado 2025'!$C$3:$X$482,N$1,0)</f>
        <v>N/A</v>
      </c>
      <c r="O220" t="str">
        <f>VLOOKUP($A220,'Plan de acci�n consolidado 2025'!$C$3:$X$482,O$1,0)</f>
        <v>Desarrollar análisis económico final (Documento de análisis económico final)</v>
      </c>
      <c r="P220">
        <f>VLOOKUP($A220,'Plan de acci�n consolidado 2025'!$C$3:$X$482,P$1,0)</f>
        <v>20</v>
      </c>
      <c r="Q220">
        <f>VLOOKUP($A220,'Plan de acci�n consolidado 2025'!$C$3:$X$482,Q$1,0)</f>
        <v>1</v>
      </c>
      <c r="R220" t="str">
        <f>VLOOKUP($A220,'Plan de acci�n consolidado 2025'!$C$3:$X$482,R$1,0)</f>
        <v>Númerica</v>
      </c>
      <c r="S220" t="str">
        <f>VLOOKUP($A220,'Plan de acci�n consolidado 2025'!$C$3:$X$482,S$1,0)</f>
        <v># de Documento de análisis económico final desarrolado / 1 Documento de análisis económico final programado</v>
      </c>
      <c r="T220" s="161">
        <f>VLOOKUP($A220,'Plan de acci�n consolidado 2025'!$C$3:$X$482,T$1,0)</f>
        <v>45748</v>
      </c>
      <c r="U220" s="161">
        <f>VLOOKUP($A220,'Plan de acci�n consolidado 2025'!$C$3:$X$482,U$1,0)</f>
        <v>45976</v>
      </c>
      <c r="V220" t="str">
        <f>VLOOKUP($A220,'Plan de acci�n consolidado 2025'!$C$3:$X$482,V$1,0)</f>
        <v>37-GRUPO DE TRABAJO DE ESTUDIOS ECONÓMICOS</v>
      </c>
      <c r="W220">
        <f>VLOOKUP($A220,'Plan de acci�n consolidado 2025'!$C$3:$BB$482,W$1,0)</f>
        <v>2</v>
      </c>
      <c r="X220">
        <f>VLOOKUP($A220,'Plan de acci�n consolidado 2025'!$C$3:$BB$482,X$1,0)</f>
        <v>100</v>
      </c>
      <c r="Y220" t="str">
        <f>VLOOKUP($A220,'Plan de acci�n consolidado 2025'!$C$3:$BB$482,Y$1,0)</f>
        <v>Se realiza el análisis económico de las bases de datos.</v>
      </c>
      <c r="Z220" s="161">
        <f>VLOOKUP($A220,'Plan de acci�n consolidado 2025'!$C$3:$BB$482,Z$1,0)</f>
        <v>45976</v>
      </c>
      <c r="AA220">
        <f>VLOOKUP($A220,'Plan de acci�n consolidado 2025'!$C$3:$BB$482,AA$1,0)</f>
        <v>100</v>
      </c>
      <c r="AB220" t="str">
        <f>VLOOKUP($A220,'Plan de acci�n consolidado 2025'!$C$3:$BB$482,AB$1,0)</f>
        <v>Se validad el cumplimiento de la actividad y su respectivo entregable</v>
      </c>
      <c r="AC220" s="161">
        <f>VLOOKUP($A220,'Plan de acci�n consolidado 2025'!$C$3:$BB$482,AC$1,0)</f>
        <v>45975</v>
      </c>
      <c r="AD220">
        <f>VLOOKUP($A220,'Plan de acci�n consolidado 2025'!$C$3:$BB$482,AD$1,0)</f>
        <v>100</v>
      </c>
      <c r="AE220">
        <f>VLOOKUP($A220,'Plan de acci�n consolidado 2025'!$C$3:$BB$482,AE$1,0)</f>
        <v>2</v>
      </c>
    </row>
    <row r="221" spans="1:31" x14ac:dyDescent="0.25">
      <c r="A221" s="30" t="s">
        <v>823</v>
      </c>
      <c r="B221" t="str">
        <f>VLOOKUP($A221,'Plan de acci�n consolidado 2025'!$C$3:$X$482,B$1,0)</f>
        <v>37-GRUPO DE TRABAJO DE ESTUDIOS ECONÓMICOS</v>
      </c>
      <c r="C221">
        <f>VLOOKUP($A221,'Plan de acci�n consolidado 2025'!$C$3:$X$482,C$1,0)</f>
        <v>0</v>
      </c>
      <c r="D221" t="str">
        <f>VLOOKUP($A221,'Plan de acci�n consolidado 2025'!$C$3:$X$482,D$1,0)</f>
        <v>Actividad propia</v>
      </c>
      <c r="E221" t="str">
        <f>VLOOKUP($A221,'Plan de acci�n consolidado 2025'!$C$3:$X$482,E$1,0)</f>
        <v>37.4.6</v>
      </c>
      <c r="F221" t="str">
        <f>VLOOKUP($A221,'Plan de acci�n consolidado 2025'!$C$3:$X$482,F$1,0)</f>
        <v>N/A</v>
      </c>
      <c r="G221" t="str">
        <f>VLOOKUP($A221,'Plan de acci�n consolidado 2025'!$C$3:$X$482,G$1,0)</f>
        <v>N/A</v>
      </c>
      <c r="H221" t="str">
        <f>VLOOKUP($A221,'Plan de acci�n consolidado 2025'!$C$3:$X$482,H$1,0)</f>
        <v>N/A</v>
      </c>
      <c r="I221" t="str">
        <f>VLOOKUP($A221,'Plan de acci�n consolidado 2025'!$C$3:$X$482,I$1,0)</f>
        <v>N/A</v>
      </c>
      <c r="J221" t="str">
        <f>VLOOKUP($A221,'Plan de acci�n consolidado 2025'!$C$3:$X$482,J$1,0)</f>
        <v>N/A</v>
      </c>
      <c r="K221" t="str">
        <f>VLOOKUP($A221,'Plan de acci�n consolidado 2025'!$C$3:$X$482,K$1,0)</f>
        <v>N/A</v>
      </c>
      <c r="L221" t="str">
        <f>VLOOKUP($A221,'Plan de acci�n consolidado 2025'!$C$3:$X$482,L$1,0)</f>
        <v>N/A</v>
      </c>
      <c r="M221" t="str">
        <f>VLOOKUP($A221,'Plan de acci�n consolidado 2025'!$C$3:$X$482,M$1,0)</f>
        <v>N/A</v>
      </c>
      <c r="N221" t="str">
        <f>VLOOKUP($A221,'Plan de acci�n consolidado 2025'!$C$3:$X$482,N$1,0)</f>
        <v>N/A</v>
      </c>
      <c r="O221" t="str">
        <f>VLOOKUP($A221,'Plan de acci�n consolidado 2025'!$C$3:$X$482,O$1,0)</f>
        <v>Entregar producto (Memorando/correo)</v>
      </c>
      <c r="P221">
        <f>VLOOKUP($A221,'Plan de acci�n consolidado 2025'!$C$3:$X$482,P$1,0)</f>
        <v>5</v>
      </c>
      <c r="Q221">
        <f>VLOOKUP($A221,'Plan de acci�n consolidado 2025'!$C$3:$X$482,Q$1,0)</f>
        <v>1</v>
      </c>
      <c r="R221" t="str">
        <f>VLOOKUP($A221,'Plan de acci�n consolidado 2025'!$C$3:$X$482,R$1,0)</f>
        <v>Númerica</v>
      </c>
      <c r="S221" t="str">
        <f>VLOOKUP($A221,'Plan de acci�n consolidado 2025'!$C$3:$X$482,S$1,0)</f>
        <v># de Estudio económico elaborado y entregado / 1 Estudio económico programado</v>
      </c>
      <c r="T221" s="161">
        <f>VLOOKUP($A221,'Plan de acci�n consolidado 2025'!$C$3:$X$482,T$1,0)</f>
        <v>45778</v>
      </c>
      <c r="U221" s="161">
        <f>VLOOKUP($A221,'Plan de acci�n consolidado 2025'!$C$3:$X$482,U$1,0)</f>
        <v>46006</v>
      </c>
      <c r="V221" t="str">
        <f>VLOOKUP($A221,'Plan de acci�n consolidado 2025'!$C$3:$X$482,V$1,0)</f>
        <v>37-GRUPO DE TRABAJO DE ESTUDIOS ECONÓMICOS</v>
      </c>
      <c r="W221">
        <f>VLOOKUP($A221,'Plan de acci�n consolidado 2025'!$C$3:$BB$482,W$1,0)</f>
        <v>0.5</v>
      </c>
      <c r="X221">
        <f>VLOOKUP($A221,'Plan de acci�n consolidado 2025'!$C$3:$BB$482,X$1,0)</f>
        <v>0</v>
      </c>
      <c r="Y221">
        <f>VLOOKUP($A221,'Plan de acci�n consolidado 2025'!$C$3:$BB$482,Y$1,0)</f>
        <v>0</v>
      </c>
      <c r="Z221" s="161">
        <f>VLOOKUP($A221,'Plan de acci�n consolidado 2025'!$C$3:$BB$482,Z$1,0)</f>
        <v>0</v>
      </c>
      <c r="AA221">
        <f>VLOOKUP($A221,'Plan de acci�n consolidado 2025'!$C$3:$BB$482,AA$1,0)</f>
        <v>0</v>
      </c>
      <c r="AB221">
        <f>VLOOKUP($A221,'Plan de acci�n consolidado 2025'!$C$3:$BB$482,AB$1,0)</f>
        <v>0</v>
      </c>
      <c r="AC221" s="161">
        <f>VLOOKUP($A221,'Plan de acci�n consolidado 2025'!$C$3:$BB$482,AC$1,0)</f>
        <v>0</v>
      </c>
      <c r="AD221">
        <f>VLOOKUP($A221,'Plan de acci�n consolidado 2025'!$C$3:$BB$482,AD$1,0)</f>
        <v>0</v>
      </c>
      <c r="AE221">
        <f>VLOOKUP($A221,'Plan de acci�n consolidado 2025'!$C$3:$BB$482,AE$1,0)</f>
        <v>0</v>
      </c>
    </row>
    <row r="222" spans="1:31" x14ac:dyDescent="0.25">
      <c r="A222" s="30" t="s">
        <v>824</v>
      </c>
      <c r="B222" t="str">
        <f>VLOOKUP($A222,'Plan de acci�n consolidado 2025'!$C$3:$X$482,B$1,0)</f>
        <v>37-GRUPO DE TRABAJO DE ESTUDIOS ECONÓMICOS</v>
      </c>
      <c r="C222">
        <f>VLOOKUP($A222,'Plan de acci�n consolidado 2025'!$C$3:$X$482,C$1,0)</f>
        <v>0</v>
      </c>
      <c r="D222" t="str">
        <f>VLOOKUP($A222,'Plan de acci�n consolidado 2025'!$C$3:$X$482,D$1,0)</f>
        <v>Producto</v>
      </c>
      <c r="E222" t="str">
        <f>VLOOKUP($A222,'Plan de acci�n consolidado 2025'!$C$3:$X$482,E$1,0)</f>
        <v>37.5</v>
      </c>
      <c r="F222" t="str">
        <f>VLOOKUP($A222,'Plan de acci�n consolidado 2025'!$C$3:$X$482,F$1,0)</f>
        <v>Operativo</v>
      </c>
      <c r="G222" t="str">
        <f>VLOOKUP($A222,'Plan de acci�n consolidado 2025'!$C$3:$X$482,G$1,0)</f>
        <v xml:space="preserve">Fortalecer la gestión de la información, el conocimiento y la innovación para optimizar la capacidad institucional 
</v>
      </c>
      <c r="H222" t="str">
        <f>VLOOKUP($A222,'Plan de acci�n consolidado 2025'!$C$3:$X$482,H$1,0)</f>
        <v xml:space="preserve">Cumplimiento de productos del PAI asociados a Fortalecer la gestión de la información, el conocimiento y la innovación para optimizar la capacidad institucional 
</v>
      </c>
      <c r="I222" t="str">
        <f>VLOOKUP($A222,'Plan de acci�n consolidado 2025'!$C$3:$X$482,I$1,0)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22" t="str">
        <f>VLOOKUP($A222,'Plan de acci�n consolidado 2025'!$C$3:$X$482,J$1,0)</f>
        <v xml:space="preserve">PND - 5-31-5-b- Convergencia regional - Entidades públicas territoriales y nacionales fortalecidas </v>
      </c>
      <c r="K222" t="str">
        <f>VLOOKUP($A222,'Plan de acci�n consolidado 2025'!$C$3:$X$482,K$1,0)</f>
        <v>No</v>
      </c>
      <c r="L222" t="str">
        <f>VLOOKUP($A222,'Plan de acci�n consolidado 2025'!$C$3:$X$482,L$1,0)</f>
        <v>C-3599-0200-0008-53105b</v>
      </c>
      <c r="M222" t="str">
        <f>VLOOKUP($A222,'Plan de acci�n consolidado 2025'!$C$3:$X$482,M$1,0)</f>
        <v>Política Gestión del Conocimiento y la Innovación _DIMENSIÓN Gestión del conocimiento y la innovación</v>
      </c>
      <c r="N222" t="str">
        <f>VLOOKUP($A222,'Plan de acci�n consolidado 2025'!$C$3:$X$482,N$1,0)</f>
        <v>N/A</v>
      </c>
      <c r="O222" t="str">
        <f>VLOOKUP($A222,'Plan de acci�n consolidado 2025'!$C$3:$X$482,O$1,0)</f>
        <v>Estudios Económicos Coyunturales, elaborados y entregados (Estudios Económicos Coyunturales)</v>
      </c>
      <c r="P222">
        <f>VLOOKUP($A222,'Plan de acci�n consolidado 2025'!$C$3:$X$482,P$1,0)</f>
        <v>20</v>
      </c>
      <c r="Q222">
        <f>VLOOKUP($A222,'Plan de acci�n consolidado 2025'!$C$3:$X$482,Q$1,0)</f>
        <v>50</v>
      </c>
      <c r="R222" t="str">
        <f>VLOOKUP($A222,'Plan de acci�n consolidado 2025'!$C$3:$X$482,R$1,0)</f>
        <v>Númerica</v>
      </c>
      <c r="S222" t="str">
        <f>VLOOKUP($A222,'Plan de acci�n consolidado 2025'!$C$3:$X$482,S$1,0)</f>
        <v># de Estudios Económicos Coyunturales elaborados y entregados / 50 Estudios Económicos Coyunturales programados</v>
      </c>
      <c r="T222" s="161">
        <f>VLOOKUP($A222,'Plan de acci�n consolidado 2025'!$C$3:$X$482,T$1,0)</f>
        <v>45659</v>
      </c>
      <c r="U222" s="161">
        <f>VLOOKUP($A222,'Plan de acci�n consolidado 2025'!$C$3:$X$482,U$1,0)</f>
        <v>46010</v>
      </c>
      <c r="V222" t="str">
        <f>VLOOKUP($A222,'Plan de acci�n consolidado 2025'!$C$3:$X$482,V$1,0)</f>
        <v>37-GRUPO DE TRABAJO DE ESTUDIOS ECONÓMICOS</v>
      </c>
      <c r="W222">
        <f>VLOOKUP($A222,'Plan de acci�n consolidado 2025'!$C$3:$BB$482,W$1,0)</f>
        <v>20</v>
      </c>
      <c r="X222">
        <f>VLOOKUP($A222,'Plan de acci�n consolidado 2025'!$C$3:$BB$482,X$1,0)</f>
        <v>34</v>
      </c>
      <c r="Y222" t="str">
        <f>VLOOKUP($A222,'Plan de acci�n consolidado 2025'!$C$3:$BB$482,Y$1,0)</f>
        <v xml:space="preserve">El grupo de EE ha alcanzado un 34 % de avance en los estudios coyunturales, con 17 estudios completados frente a una meta total de 50. A la fecha, se han registrado y aceptado 22 estudios en total. </v>
      </c>
      <c r="Z222" s="161">
        <f>VLOOKUP($A222,'Plan de acci�n consolidado 2025'!$C$3:$BB$482,Z$1,0)</f>
        <v>0</v>
      </c>
      <c r="AA222">
        <f>VLOOKUP($A222,'Plan de acci�n consolidado 2025'!$C$3:$BB$482,AA$1,0)</f>
        <v>34</v>
      </c>
      <c r="AB222" t="str">
        <f>VLOOKUP($A222,'Plan de acci�n consolidado 2025'!$C$3:$BB$482,AB$1,0)</f>
        <v>Se valida el porcentaje de avance reportado del 34%, correspondiente a 17 estudios de 50 programados</v>
      </c>
      <c r="AC222" s="161">
        <f>VLOOKUP($A222,'Plan de acci�n consolidado 2025'!$C$3:$BB$482,AC$1,0)</f>
        <v>0</v>
      </c>
      <c r="AD222">
        <f>VLOOKUP($A222,'Plan de acci�n consolidado 2025'!$C$3:$BB$482,AD$1,0)</f>
        <v>0</v>
      </c>
      <c r="AE222">
        <f>VLOOKUP($A222,'Plan de acci�n consolidado 2025'!$C$3:$BB$482,AE$1,0)</f>
        <v>6.8</v>
      </c>
    </row>
    <row r="223" spans="1:31" x14ac:dyDescent="0.25">
      <c r="A223" s="30" t="s">
        <v>826</v>
      </c>
      <c r="B223" t="str">
        <f>VLOOKUP($A223,'Plan de acci�n consolidado 2025'!$C$3:$X$482,B$1,0)</f>
        <v>37-GRUPO DE TRABAJO DE ESTUDIOS ECONÓMICOS</v>
      </c>
      <c r="C223">
        <f>VLOOKUP($A223,'Plan de acci�n consolidado 2025'!$C$3:$X$482,C$1,0)</f>
        <v>0</v>
      </c>
      <c r="D223" t="str">
        <f>VLOOKUP($A223,'Plan de acci�n consolidado 2025'!$C$3:$X$482,D$1,0)</f>
        <v>Actividad propia</v>
      </c>
      <c r="E223" t="str">
        <f>VLOOKUP($A223,'Plan de acci�n consolidado 2025'!$C$3:$X$482,E$1,0)</f>
        <v>37.5.1</v>
      </c>
      <c r="F223" t="str">
        <f>VLOOKUP($A223,'Plan de acci�n consolidado 2025'!$C$3:$X$482,F$1,0)</f>
        <v>N/A</v>
      </c>
      <c r="G223" t="str">
        <f>VLOOKUP($A223,'Plan de acci�n consolidado 2025'!$C$3:$X$482,G$1,0)</f>
        <v>N/A</v>
      </c>
      <c r="H223" t="str">
        <f>VLOOKUP($A223,'Plan de acci�n consolidado 2025'!$C$3:$X$482,H$1,0)</f>
        <v>N/A</v>
      </c>
      <c r="I223" t="str">
        <f>VLOOKUP($A223,'Plan de acci�n consolidado 2025'!$C$3:$X$482,I$1,0)</f>
        <v>N/A</v>
      </c>
      <c r="J223" t="str">
        <f>VLOOKUP($A223,'Plan de acci�n consolidado 2025'!$C$3:$X$482,J$1,0)</f>
        <v>N/A</v>
      </c>
      <c r="K223" t="str">
        <f>VLOOKUP($A223,'Plan de acci�n consolidado 2025'!$C$3:$X$482,K$1,0)</f>
        <v>N/A</v>
      </c>
      <c r="L223" t="str">
        <f>VLOOKUP($A223,'Plan de acci�n consolidado 2025'!$C$3:$X$482,L$1,0)</f>
        <v>N/A</v>
      </c>
      <c r="M223" t="str">
        <f>VLOOKUP($A223,'Plan de acci�n consolidado 2025'!$C$3:$X$482,M$1,0)</f>
        <v>N/A</v>
      </c>
      <c r="N223" t="str">
        <f>VLOOKUP($A223,'Plan de acci�n consolidado 2025'!$C$3:$X$482,N$1,0)</f>
        <v>N/A</v>
      </c>
      <c r="O223" t="str">
        <f>VLOOKUP($A223,'Plan de acci�n consolidado 2025'!$C$3:$X$482,O$1,0)</f>
        <v>Requerir a las diferentes áreas de la entidad, la identificación de los estudios económicos coyunturales que requieren sean elaborados por el Grupo de Estudios Económicos (Inventario de solicitudes de estudios coyunturales)</v>
      </c>
      <c r="P223">
        <f>VLOOKUP($A223,'Plan de acci�n consolidado 2025'!$C$3:$X$482,P$1,0)</f>
        <v>5</v>
      </c>
      <c r="Q223">
        <f>VLOOKUP($A223,'Plan de acci�n consolidado 2025'!$C$3:$X$482,Q$1,0)</f>
        <v>1</v>
      </c>
      <c r="R223" t="str">
        <f>VLOOKUP($A223,'Plan de acci�n consolidado 2025'!$C$3:$X$482,R$1,0)</f>
        <v>Númerica</v>
      </c>
      <c r="S223" t="str">
        <f>VLOOKUP($A223,'Plan de acci�n consolidado 2025'!$C$3:$X$482,S$1,0)</f>
        <v># de Inventario elaborado / 1 Inventario programado</v>
      </c>
      <c r="T223" s="161">
        <f>VLOOKUP($A223,'Plan de acci�n consolidado 2025'!$C$3:$X$482,T$1,0)</f>
        <v>45659</v>
      </c>
      <c r="U223" s="161">
        <f>VLOOKUP($A223,'Plan de acci�n consolidado 2025'!$C$3:$X$482,U$1,0)</f>
        <v>45716</v>
      </c>
      <c r="V223" t="str">
        <f>VLOOKUP($A223,'Plan de acci�n consolidado 2025'!$C$3:$X$482,V$1,0)</f>
        <v>37-GRUPO DE TRABAJO DE ESTUDIOS ECONÓMICOS</v>
      </c>
      <c r="W223">
        <f>VLOOKUP($A223,'Plan de acci�n consolidado 2025'!$C$3:$BB$482,W$1,0)</f>
        <v>1</v>
      </c>
      <c r="X223">
        <f>VLOOKUP($A223,'Plan de acci�n consolidado 2025'!$C$3:$BB$482,X$1,0)</f>
        <v>100</v>
      </c>
      <c r="Y223" t="str">
        <f>VLOOKUP($A223,'Plan de acci�n consolidado 2025'!$C$3:$BB$482,Y$1,0)</f>
        <v>El Grupo de Estudios Económicos desde el 22/01/25 creó el documento para realizar un inventario y seguimiento de los diferentes Estudios Económicos Coyunturales. Para realizar una labor de planeación, el 28/02/25 se solicitó por correo electrónico a las Delegaturas, Oficinas y Direcciones de la entidad las actividades coyunturales que fuesen a requerir durante el 2025. Este inventario de actividades desde entonces se ha venido actualizando; no obstante, no todos los correos fueron respondidos sino se han solicitado por correos independientes y por mesas de trabajo.
Aquí está link del inventario que se actualiza: https://its2sicgov-my.sharepoint.com/:x:/g/personal/estudioseconomicos_sic_gov_co/EZQQeyyA-IJCnoKJu3ijGBQBjjb0pSBvy5jsP6fXkwK15Q?e=EAOg3Y</v>
      </c>
      <c r="Z223" s="161">
        <f>VLOOKUP($A223,'Plan de acci�n consolidado 2025'!$C$3:$BB$482,Z$1,0)</f>
        <v>45679</v>
      </c>
      <c r="AA223">
        <f>VLOOKUP($A223,'Plan de acci�n consolidado 2025'!$C$3:$BB$482,AA$1,0)</f>
        <v>100</v>
      </c>
      <c r="AB223" t="str">
        <f>VLOOKUP($A223,'Plan de acci�n consolidado 2025'!$C$3:$BB$482,AB$1,0)</f>
        <v xml:space="preserve">De acuerdo con el reporte registrado y los soportes allegados, la actividades se considera cumplída </v>
      </c>
      <c r="AC223" s="161">
        <f>VLOOKUP($A223,'Plan de acci�n consolidado 2025'!$C$3:$BB$482,AC$1,0)</f>
        <v>45679</v>
      </c>
      <c r="AD223">
        <f>VLOOKUP($A223,'Plan de acci�n consolidado 2025'!$C$3:$BB$482,AD$1,0)</f>
        <v>100</v>
      </c>
      <c r="AE223">
        <f>VLOOKUP($A223,'Plan de acci�n consolidado 2025'!$C$3:$BB$482,AE$1,0)</f>
        <v>1</v>
      </c>
    </row>
    <row r="224" spans="1:31" x14ac:dyDescent="0.25">
      <c r="A224" s="30" t="s">
        <v>828</v>
      </c>
      <c r="B224" t="str">
        <f>VLOOKUP($A224,'Plan de acci�n consolidado 2025'!$C$3:$X$482,B$1,0)</f>
        <v>37-GRUPO DE TRABAJO DE ESTUDIOS ECONÓMICOS</v>
      </c>
      <c r="C224">
        <f>VLOOKUP($A224,'Plan de acci�n consolidado 2025'!$C$3:$X$482,C$1,0)</f>
        <v>0</v>
      </c>
      <c r="D224" t="str">
        <f>VLOOKUP($A224,'Plan de acci�n consolidado 2025'!$C$3:$X$482,D$1,0)</f>
        <v>Actividad propia</v>
      </c>
      <c r="E224" t="str">
        <f>VLOOKUP($A224,'Plan de acci�n consolidado 2025'!$C$3:$X$482,E$1,0)</f>
        <v>37.5.2</v>
      </c>
      <c r="F224" t="str">
        <f>VLOOKUP($A224,'Plan de acci�n consolidado 2025'!$C$3:$X$482,F$1,0)</f>
        <v>N/A</v>
      </c>
      <c r="G224" t="str">
        <f>VLOOKUP($A224,'Plan de acci�n consolidado 2025'!$C$3:$X$482,G$1,0)</f>
        <v>N/A</v>
      </c>
      <c r="H224" t="str">
        <f>VLOOKUP($A224,'Plan de acci�n consolidado 2025'!$C$3:$X$482,H$1,0)</f>
        <v>N/A</v>
      </c>
      <c r="I224" t="str">
        <f>VLOOKUP($A224,'Plan de acci�n consolidado 2025'!$C$3:$X$482,I$1,0)</f>
        <v>N/A</v>
      </c>
      <c r="J224" t="str">
        <f>VLOOKUP($A224,'Plan de acci�n consolidado 2025'!$C$3:$X$482,J$1,0)</f>
        <v>N/A</v>
      </c>
      <c r="K224" t="str">
        <f>VLOOKUP($A224,'Plan de acci�n consolidado 2025'!$C$3:$X$482,K$1,0)</f>
        <v>N/A</v>
      </c>
      <c r="L224" t="str">
        <f>VLOOKUP($A224,'Plan de acci�n consolidado 2025'!$C$3:$X$482,L$1,0)</f>
        <v>N/A</v>
      </c>
      <c r="M224" t="str">
        <f>VLOOKUP($A224,'Plan de acci�n consolidado 2025'!$C$3:$X$482,M$1,0)</f>
        <v>N/A</v>
      </c>
      <c r="N224" t="str">
        <f>VLOOKUP($A224,'Plan de acci�n consolidado 2025'!$C$3:$X$482,N$1,0)</f>
        <v>N/A</v>
      </c>
      <c r="O224" t="str">
        <f>VLOOKUP($A224,'Plan de acci�n consolidado 2025'!$C$3:$X$482,O$1,0)</f>
        <v>Definir, a partir del análisis de las solicitudes de las áreas, las temáticas y  estudios conyunturales que serán desarrollados a lo largo de la vigencia por el Grupo de Estudios Económicos (Informe con estudios seleccionados)</v>
      </c>
      <c r="P224">
        <f>VLOOKUP($A224,'Plan de acci�n consolidado 2025'!$C$3:$X$482,P$1,0)</f>
        <v>10</v>
      </c>
      <c r="Q224">
        <f>VLOOKUP($A224,'Plan de acci�n consolidado 2025'!$C$3:$X$482,Q$1,0)</f>
        <v>1</v>
      </c>
      <c r="R224" t="str">
        <f>VLOOKUP($A224,'Plan de acci�n consolidado 2025'!$C$3:$X$482,R$1,0)</f>
        <v>Númerica</v>
      </c>
      <c r="S224" t="str">
        <f>VLOOKUP($A224,'Plan de acci�n consolidado 2025'!$C$3:$X$482,S$1,0)</f>
        <v># de Informe elaborado / 1 Informe elaborado</v>
      </c>
      <c r="T224" s="161">
        <f>VLOOKUP($A224,'Plan de acci�n consolidado 2025'!$C$3:$X$482,T$1,0)</f>
        <v>45717</v>
      </c>
      <c r="U224" s="161">
        <f>VLOOKUP($A224,'Plan de acci�n consolidado 2025'!$C$3:$X$482,U$1,0)</f>
        <v>45731</v>
      </c>
      <c r="V224" t="str">
        <f>VLOOKUP($A224,'Plan de acci�n consolidado 2025'!$C$3:$X$482,V$1,0)</f>
        <v>37-GRUPO DE TRABAJO DE ESTUDIOS ECONÓMICOS</v>
      </c>
      <c r="W224">
        <f>VLOOKUP($A224,'Plan de acci�n consolidado 2025'!$C$3:$BB$482,W$1,0)</f>
        <v>2</v>
      </c>
      <c r="X224">
        <f>VLOOKUP($A224,'Plan de acci�n consolidado 2025'!$C$3:$BB$482,X$1,0)</f>
        <v>100</v>
      </c>
      <c r="Y224" t="str">
        <f>VLOOKUP($A224,'Plan de acci�n consolidado 2025'!$C$3:$BB$482,Y$1,0)</f>
        <v>Con las diferentes respuestas recibidas de las delegaturas y áreas, se formuló una lista de "Estudios Económicos Coyunturales" a desarrollar. Esto permitió conformar los equipos de trabajo y las fechas a desarrollar. No obstante, es importante mencionar que no todos los correos fueron respondidos o, más aún, se respondieron aludiendo que "están en proceso de desarrollo inicial y que nos contactarán cuando se necesite". De esta forma, se priorizaron los estudios según su relevancia y fecha esperada de desarrollo. Asimismo, no hubo necesidad de rechazar solicitudes, toda vez que no han copado la capacidad del grupo. Somos conscientes de que vendrán más solicitudes coyunturales las cuales no fueron respondidas en estos correos, toda vez que no pueden ser previstas en totalidad. Este ejercicio nos permite organizarnos con los eventos coyunturales que ya han sido identificados.</v>
      </c>
      <c r="Z224" s="161">
        <f>VLOOKUP($A224,'Plan de acci�n consolidado 2025'!$C$3:$BB$482,Z$1,0)</f>
        <v>45730</v>
      </c>
      <c r="AA224">
        <f>VLOOKUP($A224,'Plan de acci�n consolidado 2025'!$C$3:$BB$482,AA$1,0)</f>
        <v>100</v>
      </c>
      <c r="AB224" t="str">
        <f>VLOOKUP($A224,'Plan de acci�n consolidado 2025'!$C$3:$BB$482,AB$1,0)</f>
        <v xml:space="preserve">se verifica el cumplimiento con los soportes presentados </v>
      </c>
      <c r="AC224" s="161">
        <f>VLOOKUP($A224,'Plan de acci�n consolidado 2025'!$C$3:$BB$482,AC$1,0)</f>
        <v>45730</v>
      </c>
      <c r="AD224">
        <f>VLOOKUP($A224,'Plan de acci�n consolidado 2025'!$C$3:$BB$482,AD$1,0)</f>
        <v>100</v>
      </c>
      <c r="AE224">
        <f>VLOOKUP($A224,'Plan de acci�n consolidado 2025'!$C$3:$BB$482,AE$1,0)</f>
        <v>2</v>
      </c>
    </row>
    <row r="225" spans="1:31" x14ac:dyDescent="0.25">
      <c r="A225" s="30" t="s">
        <v>830</v>
      </c>
      <c r="B225" t="str">
        <f>VLOOKUP($A225,'Plan de acci�n consolidado 2025'!$C$3:$X$482,B$1,0)</f>
        <v>37-GRUPO DE TRABAJO DE ESTUDIOS ECONÓMICOS</v>
      </c>
      <c r="C225">
        <f>VLOOKUP($A225,'Plan de acci�n consolidado 2025'!$C$3:$X$482,C$1,0)</f>
        <v>0</v>
      </c>
      <c r="D225" t="str">
        <f>VLOOKUP($A225,'Plan de acci�n consolidado 2025'!$C$3:$X$482,D$1,0)</f>
        <v>Actividad propia</v>
      </c>
      <c r="E225" t="str">
        <f>VLOOKUP($A225,'Plan de acci�n consolidado 2025'!$C$3:$X$482,E$1,0)</f>
        <v>37.5.3</v>
      </c>
      <c r="F225" t="str">
        <f>VLOOKUP($A225,'Plan de acci�n consolidado 2025'!$C$3:$X$482,F$1,0)</f>
        <v>N/A</v>
      </c>
      <c r="G225" t="str">
        <f>VLOOKUP($A225,'Plan de acci�n consolidado 2025'!$C$3:$X$482,G$1,0)</f>
        <v>N/A</v>
      </c>
      <c r="H225" t="str">
        <f>VLOOKUP($A225,'Plan de acci�n consolidado 2025'!$C$3:$X$482,H$1,0)</f>
        <v>N/A</v>
      </c>
      <c r="I225" t="str">
        <f>VLOOKUP($A225,'Plan de acci�n consolidado 2025'!$C$3:$X$482,I$1,0)</f>
        <v>N/A</v>
      </c>
      <c r="J225" t="str">
        <f>VLOOKUP($A225,'Plan de acci�n consolidado 2025'!$C$3:$X$482,J$1,0)</f>
        <v>N/A</v>
      </c>
      <c r="K225" t="str">
        <f>VLOOKUP($A225,'Plan de acci�n consolidado 2025'!$C$3:$X$482,K$1,0)</f>
        <v>N/A</v>
      </c>
      <c r="L225" t="str">
        <f>VLOOKUP($A225,'Plan de acci�n consolidado 2025'!$C$3:$X$482,L$1,0)</f>
        <v>N/A</v>
      </c>
      <c r="M225" t="str">
        <f>VLOOKUP($A225,'Plan de acci�n consolidado 2025'!$C$3:$X$482,M$1,0)</f>
        <v>N/A</v>
      </c>
      <c r="N225" t="str">
        <f>VLOOKUP($A225,'Plan de acci�n consolidado 2025'!$C$3:$X$482,N$1,0)</f>
        <v>N/A</v>
      </c>
      <c r="O225" t="str">
        <f>VLOOKUP($A225,'Plan de acci�n consolidado 2025'!$C$3:$X$482,O$1,0)</f>
        <v>Definir un plan de trabajo para la elaboración y entrega de los estudios seleccionados (plan de trabajo)</v>
      </c>
      <c r="P225">
        <f>VLOOKUP($A225,'Plan de acci�n consolidado 2025'!$C$3:$X$482,P$1,0)</f>
        <v>10</v>
      </c>
      <c r="Q225">
        <f>VLOOKUP($A225,'Plan de acci�n consolidado 2025'!$C$3:$X$482,Q$1,0)</f>
        <v>1</v>
      </c>
      <c r="R225" t="str">
        <f>VLOOKUP($A225,'Plan de acci�n consolidado 2025'!$C$3:$X$482,R$1,0)</f>
        <v>Númerica</v>
      </c>
      <c r="S225" t="str">
        <f>VLOOKUP($A225,'Plan de acci�n consolidado 2025'!$C$3:$X$482,S$1,0)</f>
        <v># de Plan de trabajo definido / 1 Plan de trabajo programado</v>
      </c>
      <c r="T225" s="161">
        <f>VLOOKUP($A225,'Plan de acci�n consolidado 2025'!$C$3:$X$482,T$1,0)</f>
        <v>45733</v>
      </c>
      <c r="U225" s="161">
        <f>VLOOKUP($A225,'Plan de acci�n consolidado 2025'!$C$3:$X$482,U$1,0)</f>
        <v>45752</v>
      </c>
      <c r="V225" t="str">
        <f>VLOOKUP($A225,'Plan de acci�n consolidado 2025'!$C$3:$X$482,V$1,0)</f>
        <v>37-GRUPO DE TRABAJO DE ESTUDIOS ECONÓMICOS</v>
      </c>
      <c r="W225">
        <f>VLOOKUP($A225,'Plan de acci�n consolidado 2025'!$C$3:$BB$482,W$1,0)</f>
        <v>2</v>
      </c>
      <c r="X225">
        <f>VLOOKUP($A225,'Plan de acci�n consolidado 2025'!$C$3:$BB$482,X$1,0)</f>
        <v>100</v>
      </c>
      <c r="Y225" t="str">
        <f>VLOOKUP($A225,'Plan de acci�n consolidado 2025'!$C$3:$BB$482,Y$1,0)</f>
        <v xml:space="preserve">A la fecha se logro concretar 11 estudios con las diferentes áreas y/o delegaturas, sin embargo, es viable que las diferentes áreas en el transcurso del año soliciten más estudios, por lo que de ser así será informado a través del seguimiento de esta herramienta. </v>
      </c>
      <c r="Z225" s="161">
        <f>VLOOKUP($A225,'Plan de acci�n consolidado 2025'!$C$3:$BB$482,Z$1,0)</f>
        <v>45790</v>
      </c>
      <c r="AA225">
        <f>VLOOKUP($A225,'Plan de acci�n consolidado 2025'!$C$3:$BB$482,AA$1,0)</f>
        <v>100</v>
      </c>
      <c r="AB225" t="str">
        <f>VLOOKUP($A225,'Plan de acci�n consolidado 2025'!$C$3:$BB$482,AB$1,0)</f>
        <v xml:space="preserve">El porcentaje reportado corresponde con las evidencias anexa. Se afecta eficiencia por reporte fuera de tiempos </v>
      </c>
      <c r="AC225" s="161">
        <f>VLOOKUP($A225,'Plan de acci�n consolidado 2025'!$C$3:$BB$482,AC$1,0)</f>
        <v>45790</v>
      </c>
      <c r="AD225">
        <f>VLOOKUP($A225,'Plan de acci�n consolidado 2025'!$C$3:$BB$482,AD$1,0)</f>
        <v>95</v>
      </c>
      <c r="AE225">
        <f>VLOOKUP($A225,'Plan de acci�n consolidado 2025'!$C$3:$BB$482,AE$1,0)</f>
        <v>2</v>
      </c>
    </row>
    <row r="226" spans="1:31" x14ac:dyDescent="0.25">
      <c r="A226" s="30" t="s">
        <v>832</v>
      </c>
      <c r="B226" t="str">
        <f>VLOOKUP($A226,'Plan de acci�n consolidado 2025'!$C$3:$X$482,B$1,0)</f>
        <v>37-GRUPO DE TRABAJO DE ESTUDIOS ECONÓMICOS</v>
      </c>
      <c r="C226">
        <f>VLOOKUP($A226,'Plan de acci�n consolidado 2025'!$C$3:$X$482,C$1,0)</f>
        <v>0</v>
      </c>
      <c r="D226" t="str">
        <f>VLOOKUP($A226,'Plan de acci�n consolidado 2025'!$C$3:$X$482,D$1,0)</f>
        <v>Actividad propia</v>
      </c>
      <c r="E226" t="str">
        <f>VLOOKUP($A226,'Plan de acci�n consolidado 2025'!$C$3:$X$482,E$1,0)</f>
        <v>37.5.4</v>
      </c>
      <c r="F226" t="str">
        <f>VLOOKUP($A226,'Plan de acci�n consolidado 2025'!$C$3:$X$482,F$1,0)</f>
        <v>N/A</v>
      </c>
      <c r="G226" t="str">
        <f>VLOOKUP($A226,'Plan de acci�n consolidado 2025'!$C$3:$X$482,G$1,0)</f>
        <v>N/A</v>
      </c>
      <c r="H226" t="str">
        <f>VLOOKUP($A226,'Plan de acci�n consolidado 2025'!$C$3:$X$482,H$1,0)</f>
        <v>N/A</v>
      </c>
      <c r="I226" t="str">
        <f>VLOOKUP($A226,'Plan de acci�n consolidado 2025'!$C$3:$X$482,I$1,0)</f>
        <v>N/A</v>
      </c>
      <c r="J226" t="str">
        <f>VLOOKUP($A226,'Plan de acci�n consolidado 2025'!$C$3:$X$482,J$1,0)</f>
        <v>N/A</v>
      </c>
      <c r="K226" t="str">
        <f>VLOOKUP($A226,'Plan de acci�n consolidado 2025'!$C$3:$X$482,K$1,0)</f>
        <v>N/A</v>
      </c>
      <c r="L226" t="str">
        <f>VLOOKUP($A226,'Plan de acci�n consolidado 2025'!$C$3:$X$482,L$1,0)</f>
        <v>N/A</v>
      </c>
      <c r="M226" t="str">
        <f>VLOOKUP($A226,'Plan de acci�n consolidado 2025'!$C$3:$X$482,M$1,0)</f>
        <v>N/A</v>
      </c>
      <c r="N226" t="str">
        <f>VLOOKUP($A226,'Plan de acci�n consolidado 2025'!$C$3:$X$482,N$1,0)</f>
        <v>N/A</v>
      </c>
      <c r="O226" t="str">
        <f>VLOOKUP($A226,'Plan de acci�n consolidado 2025'!$C$3:$X$482,O$1,0)</f>
        <v>Ejecutar el plan de trabajo (Informe de seguimiento y/o ejecución del programa)</v>
      </c>
      <c r="P226">
        <f>VLOOKUP($A226,'Plan de acci�n consolidado 2025'!$C$3:$X$482,P$1,0)</f>
        <v>75</v>
      </c>
      <c r="Q226">
        <f>VLOOKUP($A226,'Plan de acci�n consolidado 2025'!$C$3:$X$482,Q$1,0)</f>
        <v>100</v>
      </c>
      <c r="R226" t="str">
        <f>VLOOKUP($A226,'Plan de acci�n consolidado 2025'!$C$3:$X$482,R$1,0)</f>
        <v>Porcentual</v>
      </c>
      <c r="S226" t="str">
        <f>VLOOKUP($A226,'Plan de acci�n consolidado 2025'!$C$3:$X$482,S$1,0)</f>
        <v>% de Avance logrado plan de trabajo / 100% de Avance propuesto plan de trabajo</v>
      </c>
      <c r="T226" s="161">
        <f>VLOOKUP($A226,'Plan de acci�n consolidado 2025'!$C$3:$X$482,T$1,0)</f>
        <v>45754</v>
      </c>
      <c r="U226" s="161">
        <f>VLOOKUP($A226,'Plan de acci�n consolidado 2025'!$C$3:$X$482,U$1,0)</f>
        <v>46010</v>
      </c>
      <c r="V226" t="str">
        <f>VLOOKUP($A226,'Plan de acci�n consolidado 2025'!$C$3:$X$482,V$1,0)</f>
        <v>37-GRUPO DE TRABAJO DE ESTUDIOS ECONÓMICOS</v>
      </c>
      <c r="W226">
        <f>VLOOKUP($A226,'Plan de acci�n consolidado 2025'!$C$3:$BB$482,W$1,0)</f>
        <v>15</v>
      </c>
      <c r="X226">
        <f>VLOOKUP($A226,'Plan de acci�n consolidado 2025'!$C$3:$BB$482,X$1,0)</f>
        <v>34</v>
      </c>
      <c r="Y226" t="str">
        <f>VLOOKUP($A226,'Plan de acci�n consolidado 2025'!$C$3:$BB$482,Y$1,0)</f>
        <v xml:space="preserve">Para el año 2025 se han programado a la fecha la elaboración de 11 estudios de los cuales se han realizado en su totalidad 5 estudios (Actualizar tasas PI-SUIT, Análisis financiero OAVM, Tarifa sobre cursos virtuales, Demanda de nulidad, Cuestionario Prop 17/25 Crisis arrocera)  dado su nivel de importancia y de porcentaje de importancia al interior del plan de trabajo se tiene un avance del 34 %. </v>
      </c>
      <c r="Z226" s="161">
        <f>VLOOKUP($A226,'Plan de acci�n consolidado 2025'!$C$3:$BB$482,Z$1,0)</f>
        <v>0</v>
      </c>
      <c r="AA226">
        <f>VLOOKUP($A226,'Plan de acci�n consolidado 2025'!$C$3:$BB$482,AA$1,0)</f>
        <v>34</v>
      </c>
      <c r="AB226" t="str">
        <f>VLOOKUP($A226,'Plan de acci�n consolidado 2025'!$C$3:$BB$482,AB$1,0)</f>
        <v xml:space="preserve">Se verificó que el porcentaje de avance correspondiera al porcentaje diligenciado en el cronograma del Plan de Trabajo. Igualmente, se soportó los estudios realizados.  </v>
      </c>
      <c r="AC226" s="161">
        <f>VLOOKUP($A226,'Plan de acci�n consolidado 2025'!$C$3:$BB$482,AC$1,0)</f>
        <v>0</v>
      </c>
      <c r="AD226">
        <f>VLOOKUP($A226,'Plan de acci�n consolidado 2025'!$C$3:$BB$482,AD$1,0)</f>
        <v>0</v>
      </c>
      <c r="AE226">
        <f>VLOOKUP($A226,'Plan de acci�n consolidado 2025'!$C$3:$BB$482,AE$1,0)</f>
        <v>5.0999999999999996</v>
      </c>
    </row>
    <row r="227" spans="1:31" x14ac:dyDescent="0.25">
      <c r="A227" s="30" t="s">
        <v>1367</v>
      </c>
      <c r="B227" t="str">
        <f>VLOOKUP($A227,'Plan de acci�n consolidado 2025'!$C$3:$X$482,B$1,0)</f>
        <v>141-GRUPO DE TRABAJO DE GESTIÓN DOCUMENTAL Y ARCHIVO</v>
      </c>
      <c r="C227">
        <f>VLOOKUP($A227,'Plan de acci�n consolidado 2025'!$C$3:$X$482,C$1,0)</f>
        <v>0</v>
      </c>
      <c r="D227" t="str">
        <f>VLOOKUP($A227,'Plan de acci�n consolidado 2025'!$C$3:$X$482,D$1,0)</f>
        <v>Producto</v>
      </c>
      <c r="E227" t="str">
        <f>VLOOKUP($A227,'Plan de acci�n consolidado 2025'!$C$3:$X$482,E$1,0)</f>
        <v>141.1</v>
      </c>
      <c r="F227" t="str">
        <f>VLOOKUP($A227,'Plan de acci�n consolidado 2025'!$C$3:$X$482,F$1,0)</f>
        <v>N/A</v>
      </c>
      <c r="G227" t="str">
        <f>VLOOKUP($A227,'Plan de acci�n consolidado 2025'!$C$3:$X$482,G$1,0)</f>
        <v xml:space="preserve">Promover el enfoque preventivo, diferencial y territorial en el que hacer misional de la entidad 
</v>
      </c>
      <c r="H227" t="str">
        <f>VLOOKUP($A227,'Plan de acci�n consolidado 2025'!$C$3:$X$482,H$1,0)</f>
        <v xml:space="preserve">Cumplimiento de productos del PAI asociados a Promover el enfoque preventivo, diferencial y territorial en el que hacer misional de la entidad 
</v>
      </c>
      <c r="I227" t="str">
        <f>VLOOKUP($A227,'Plan de acci�n consolidado 2025'!$C$3:$X$482,I$1,0)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27" t="str">
        <f>VLOOKUP($A227,'Plan de acci�n consolidado 2025'!$C$3:$X$482,J$1,0)</f>
        <v xml:space="preserve">PND - 5-31-5-d- Convergencia regional - Gobierno digital para la gente </v>
      </c>
      <c r="K227" t="str">
        <f>VLOOKUP($A227,'Plan de acci�n consolidado 2025'!$C$3:$X$482,K$1,0)</f>
        <v>No</v>
      </c>
      <c r="L227" t="str">
        <f>VLOOKUP($A227,'Plan de acci�n consolidado 2025'!$C$3:$X$482,L$1,0)</f>
        <v>FUNCIONAMIENTO</v>
      </c>
      <c r="M227" t="str">
        <f>VLOOKUP($A227,'Plan de acci�n consolidado 2025'!$C$3:$X$482,M$1,0)</f>
        <v>Política Gestión Documental _DIMENSIÓN Información y Comunicación</v>
      </c>
      <c r="N227" t="str">
        <f>VLOOKUP($A227,'Plan de acci�n consolidado 2025'!$C$3:$X$482,N$1,0)</f>
        <v>N/A</v>
      </c>
      <c r="O227" t="str">
        <f>VLOOKUP($A227,'Plan de acci�n consolidado 2025'!$C$3:$X$482,O$1,0)</f>
        <v>Estrategia para una eficiente y efectiva gestión archivística que garantice la transición al expediente electrónico, implementada (documento con la estrategia definida, seguimiento al plan de trabajo y evidencias de su cumplimiento)</v>
      </c>
      <c r="P227">
        <f>VLOOKUP($A227,'Plan de acci�n consolidado 2025'!$C$3:$X$482,P$1,0)</f>
        <v>30</v>
      </c>
      <c r="Q227">
        <f>VLOOKUP($A227,'Plan de acci�n consolidado 2025'!$C$3:$X$482,Q$1,0)</f>
        <v>100</v>
      </c>
      <c r="R227" t="str">
        <f>VLOOKUP($A227,'Plan de acci�n consolidado 2025'!$C$3:$X$482,R$1,0)</f>
        <v>Porcentual</v>
      </c>
      <c r="S227" t="str">
        <f>VLOOKUP($A227,'Plan de acci�n consolidado 2025'!$C$3:$X$482,S$1,0)</f>
        <v>% de Avance logrado plan de trabajo / 100% de Avance propuesto plan de trabajo</v>
      </c>
      <c r="T227" s="161">
        <f>VLOOKUP($A227,'Plan de acci�n consolidado 2025'!$C$3:$X$482,T$1,0)</f>
        <v>45691</v>
      </c>
      <c r="U227" s="161">
        <f>VLOOKUP($A227,'Plan de acci�n consolidado 2025'!$C$3:$X$482,U$1,0)</f>
        <v>46010</v>
      </c>
      <c r="V227" t="str">
        <f>VLOOKUP($A227,'Plan de acci�n consolidado 2025'!$C$3:$X$482,V$1,0)</f>
        <v>141-GRUPO DE TRABAJO DE GESTIÓN DOCUMENTAL Y ARCHIVO</v>
      </c>
      <c r="W227">
        <f>VLOOKUP($A227,'Plan de acci�n consolidado 2025'!$C$3:$BB$482,W$1,0)</f>
        <v>30</v>
      </c>
      <c r="X227">
        <f>VLOOKUP($A227,'Plan de acci�n consolidado 2025'!$C$3:$BB$482,X$1,0)</f>
        <v>73</v>
      </c>
      <c r="Y227" t="str">
        <f>VLOOKUP($A227,'Plan de acci�n consolidado 2025'!$C$3:$BB$482,Y$1,0)</f>
        <v>De acuerdo a las evidencias entregadas a corte de octubre el avance correspondiente al producto se encuentra en un 73%.</v>
      </c>
      <c r="Z227" s="161">
        <f>VLOOKUP($A227,'Plan de acci�n consolidado 2025'!$C$3:$BB$482,Z$1,0)</f>
        <v>0</v>
      </c>
      <c r="AA227">
        <f>VLOOKUP($A227,'Plan de acci�n consolidado 2025'!$C$3:$BB$482,AA$1,0)</f>
        <v>73</v>
      </c>
      <c r="AB227" t="str">
        <f>VLOOKUP($A227,'Plan de acci�n consolidado 2025'!$C$3:$BB$482,AB$1,0)</f>
        <v xml:space="preserve">Se avala el avance dado al presente producto de acuerdo con lo establecido en el plan de trabajo </v>
      </c>
      <c r="AC227" s="161">
        <f>VLOOKUP($A227,'Plan de acci�n consolidado 2025'!$C$3:$BB$482,AC$1,0)</f>
        <v>0</v>
      </c>
      <c r="AD227">
        <f>VLOOKUP($A227,'Plan de acci�n consolidado 2025'!$C$3:$BB$482,AD$1,0)</f>
        <v>0</v>
      </c>
      <c r="AE227">
        <f>VLOOKUP($A227,'Plan de acci�n consolidado 2025'!$C$3:$BB$482,AE$1,0)</f>
        <v>21.9</v>
      </c>
    </row>
    <row r="228" spans="1:31" x14ac:dyDescent="0.25">
      <c r="A228" s="30" t="s">
        <v>1369</v>
      </c>
      <c r="B228" t="str">
        <f>VLOOKUP($A228,'Plan de acci�n consolidado 2025'!$C$3:$X$482,B$1,0)</f>
        <v>141-GRUPO DE TRABAJO DE GESTIÓN DOCUMENTAL Y ARCHIVO</v>
      </c>
      <c r="C228">
        <f>VLOOKUP($A228,'Plan de acci�n consolidado 2025'!$C$3:$X$482,C$1,0)</f>
        <v>0</v>
      </c>
      <c r="D228" t="str">
        <f>VLOOKUP($A228,'Plan de acci�n consolidado 2025'!$C$3:$X$482,D$1,0)</f>
        <v>Actividad propia</v>
      </c>
      <c r="E228" t="str">
        <f>VLOOKUP($A228,'Plan de acci�n consolidado 2025'!$C$3:$X$482,E$1,0)</f>
        <v>141.1.1</v>
      </c>
      <c r="F228" t="str">
        <f>VLOOKUP($A228,'Plan de acci�n consolidado 2025'!$C$3:$X$482,F$1,0)</f>
        <v>N/A</v>
      </c>
      <c r="G228" t="str">
        <f>VLOOKUP($A228,'Plan de acci�n consolidado 2025'!$C$3:$X$482,G$1,0)</f>
        <v>N/A</v>
      </c>
      <c r="H228" t="str">
        <f>VLOOKUP($A228,'Plan de acci�n consolidado 2025'!$C$3:$X$482,H$1,0)</f>
        <v>N/A</v>
      </c>
      <c r="I228" t="str">
        <f>VLOOKUP($A228,'Plan de acci�n consolidado 2025'!$C$3:$X$482,I$1,0)</f>
        <v>N/A</v>
      </c>
      <c r="J228" t="str">
        <f>VLOOKUP($A228,'Plan de acci�n consolidado 2025'!$C$3:$X$482,J$1,0)</f>
        <v>N/A</v>
      </c>
      <c r="K228" t="str">
        <f>VLOOKUP($A228,'Plan de acci�n consolidado 2025'!$C$3:$X$482,K$1,0)</f>
        <v>N/A</v>
      </c>
      <c r="L228" t="str">
        <f>VLOOKUP($A228,'Plan de acci�n consolidado 2025'!$C$3:$X$482,L$1,0)</f>
        <v>N/A</v>
      </c>
      <c r="M228" t="str">
        <f>VLOOKUP($A228,'Plan de acci�n consolidado 2025'!$C$3:$X$482,M$1,0)</f>
        <v>N/A</v>
      </c>
      <c r="N228" t="str">
        <f>VLOOKUP($A228,'Plan de acci�n consolidado 2025'!$C$3:$X$482,N$1,0)</f>
        <v>N/A</v>
      </c>
      <c r="O228" t="str">
        <f>VLOOKUP($A228,'Plan de acci�n consolidado 2025'!$C$3:$X$482,O$1,0)</f>
        <v>Definir la estrategia que garantizará la transición al expediente electrónico. (Incluye metas, plazos, recursos necesarios y etapas de implementación) (documento con la estrategia definida / único entregable)</v>
      </c>
      <c r="P228">
        <f>VLOOKUP($A228,'Plan de acci�n consolidado 2025'!$C$3:$X$482,P$1,0)</f>
        <v>25</v>
      </c>
      <c r="Q228">
        <f>VLOOKUP($A228,'Plan de acci�n consolidado 2025'!$C$3:$X$482,Q$1,0)</f>
        <v>1</v>
      </c>
      <c r="R228" t="str">
        <f>VLOOKUP($A228,'Plan de acci�n consolidado 2025'!$C$3:$X$482,R$1,0)</f>
        <v>Númerica</v>
      </c>
      <c r="S228" t="str">
        <f>VLOOKUP($A228,'Plan de acci�n consolidado 2025'!$C$3:$X$482,S$1,0)</f>
        <v># de Documento de Estrategia definido / 1 Documento de Estrategia a elaborar</v>
      </c>
      <c r="T228" s="161">
        <f>VLOOKUP($A228,'Plan de acci�n consolidado 2025'!$C$3:$X$482,T$1,0)</f>
        <v>45691</v>
      </c>
      <c r="U228" s="161">
        <f>VLOOKUP($A228,'Plan de acci�n consolidado 2025'!$C$3:$X$482,U$1,0)</f>
        <v>45772</v>
      </c>
      <c r="V228" t="str">
        <f>VLOOKUP($A228,'Plan de acci�n consolidado 2025'!$C$3:$X$482,V$1,0)</f>
        <v>141-GRUPO DE TRABAJO DE GESTIÓN DOCUMENTAL Y ARCHIVO</v>
      </c>
      <c r="W228">
        <f>VLOOKUP($A228,'Plan de acci�n consolidado 2025'!$C$3:$BB$482,W$1,0)</f>
        <v>7.5</v>
      </c>
      <c r="X228">
        <f>VLOOKUP($A228,'Plan de acci�n consolidado 2025'!$C$3:$BB$482,X$1,0)</f>
        <v>100</v>
      </c>
      <c r="Y228" t="str">
        <f>VLOOKUP($A228,'Plan de acci�n consolidado 2025'!$C$3:$BB$482,Y$1,0)</f>
        <v xml:space="preserve">Se da cumplimiento a la actividad haciendo entrega de dos archivos que contienen la información correspondiente a la actividad propuesta. La cual contiene el documento SISTEMA DE GESTIÓN DE DOCUMENTOS ELECTRÓNICOS DE ARCHIVO SGDEA - ESTRATEGIA – EXPEDIENTE ELECTRÓNICO y un Anexo del documento con cronograma de implementación y sus avances. </v>
      </c>
      <c r="Z228" s="161">
        <f>VLOOKUP($A228,'Plan de acci�n consolidado 2025'!$C$3:$BB$482,Z$1,0)</f>
        <v>45772</v>
      </c>
      <c r="AA228">
        <f>VLOOKUP($A228,'Plan de acci�n consolidado 2025'!$C$3:$BB$482,AA$1,0)</f>
        <v>100</v>
      </c>
      <c r="AB228" t="str">
        <f>VLOOKUP($A228,'Plan de acci�n consolidado 2025'!$C$3:$BB$482,AB$1,0)</f>
        <v xml:space="preserve">Se avala el cumplimiento de la presente actividad en donde se allega documento donde se define la estrategia para el paso al expediente electrónico, así mismo se adjunta anexo que contiene cronograma </v>
      </c>
      <c r="AC228" s="161">
        <f>VLOOKUP($A228,'Plan de acci�n consolidado 2025'!$C$3:$BB$482,AC$1,0)</f>
        <v>45772</v>
      </c>
      <c r="AD228">
        <f>VLOOKUP($A228,'Plan de acci�n consolidado 2025'!$C$3:$BB$482,AD$1,0)</f>
        <v>100</v>
      </c>
      <c r="AE228">
        <f>VLOOKUP($A228,'Plan de acci�n consolidado 2025'!$C$3:$BB$482,AE$1,0)</f>
        <v>7.5</v>
      </c>
    </row>
    <row r="229" spans="1:31" x14ac:dyDescent="0.25">
      <c r="A229" s="30" t="s">
        <v>1372</v>
      </c>
      <c r="B229" t="str">
        <f>VLOOKUP($A229,'Plan de acci�n consolidado 2025'!$C$3:$X$482,B$1,0)</f>
        <v>141-GRUPO DE TRABAJO DE GESTIÓN DOCUMENTAL Y ARCHIVO</v>
      </c>
      <c r="C229">
        <f>VLOOKUP($A229,'Plan de acci�n consolidado 2025'!$C$3:$X$482,C$1,0)</f>
        <v>0</v>
      </c>
      <c r="D229" t="str">
        <f>VLOOKUP($A229,'Plan de acci�n consolidado 2025'!$C$3:$X$482,D$1,0)</f>
        <v>Actividad propia</v>
      </c>
      <c r="E229" t="str">
        <f>VLOOKUP($A229,'Plan de acci�n consolidado 2025'!$C$3:$X$482,E$1,0)</f>
        <v>141.1.2</v>
      </c>
      <c r="F229" t="str">
        <f>VLOOKUP($A229,'Plan de acci�n consolidado 2025'!$C$3:$X$482,F$1,0)</f>
        <v>N/A</v>
      </c>
      <c r="G229" t="str">
        <f>VLOOKUP($A229,'Plan de acci�n consolidado 2025'!$C$3:$X$482,G$1,0)</f>
        <v>N/A</v>
      </c>
      <c r="H229" t="str">
        <f>VLOOKUP($A229,'Plan de acci�n consolidado 2025'!$C$3:$X$482,H$1,0)</f>
        <v>N/A</v>
      </c>
      <c r="I229" t="str">
        <f>VLOOKUP($A229,'Plan de acci�n consolidado 2025'!$C$3:$X$482,I$1,0)</f>
        <v>N/A</v>
      </c>
      <c r="J229" t="str">
        <f>VLOOKUP($A229,'Plan de acci�n consolidado 2025'!$C$3:$X$482,J$1,0)</f>
        <v>N/A</v>
      </c>
      <c r="K229" t="str">
        <f>VLOOKUP($A229,'Plan de acci�n consolidado 2025'!$C$3:$X$482,K$1,0)</f>
        <v>N/A</v>
      </c>
      <c r="L229" t="str">
        <f>VLOOKUP($A229,'Plan de acci�n consolidado 2025'!$C$3:$X$482,L$1,0)</f>
        <v>N/A</v>
      </c>
      <c r="M229" t="str">
        <f>VLOOKUP($A229,'Plan de acci�n consolidado 2025'!$C$3:$X$482,M$1,0)</f>
        <v>N/A</v>
      </c>
      <c r="N229" t="str">
        <f>VLOOKUP($A229,'Plan de acci�n consolidado 2025'!$C$3:$X$482,N$1,0)</f>
        <v>N/A</v>
      </c>
      <c r="O229" t="str">
        <f>VLOOKUP($A229,'Plan de acci�n consolidado 2025'!$C$3:$X$482,O$1,0)</f>
        <v>Elaborar un plan de trabajo que defina las actividades,  fechas y responsbales, que permitan la implementación de la estrategia definida (plan de trabajo / único entregable)</v>
      </c>
      <c r="P229">
        <f>VLOOKUP($A229,'Plan de acci�n consolidado 2025'!$C$3:$X$482,P$1,0)</f>
        <v>25</v>
      </c>
      <c r="Q229">
        <f>VLOOKUP($A229,'Plan de acci�n consolidado 2025'!$C$3:$X$482,Q$1,0)</f>
        <v>1</v>
      </c>
      <c r="R229" t="str">
        <f>VLOOKUP($A229,'Plan de acci�n consolidado 2025'!$C$3:$X$482,R$1,0)</f>
        <v>Númerica</v>
      </c>
      <c r="S229" t="str">
        <f>VLOOKUP($A229,'Plan de acci�n consolidado 2025'!$C$3:$X$482,S$1,0)</f>
        <v># de Plan de trabajo elaborado / 1 Plan de trabajo programado</v>
      </c>
      <c r="T229" s="161">
        <f>VLOOKUP($A229,'Plan de acci�n consolidado 2025'!$C$3:$X$482,T$1,0)</f>
        <v>45775</v>
      </c>
      <c r="U229" s="161">
        <f>VLOOKUP($A229,'Plan de acci�n consolidado 2025'!$C$3:$X$482,U$1,0)</f>
        <v>45793</v>
      </c>
      <c r="V229" t="str">
        <f>VLOOKUP($A229,'Plan de acci�n consolidado 2025'!$C$3:$X$482,V$1,0)</f>
        <v>141-GRUPO DE TRABAJO DE GESTIÓN DOCUMENTAL Y ARCHIVO</v>
      </c>
      <c r="W229">
        <f>VLOOKUP($A229,'Plan de acci�n consolidado 2025'!$C$3:$BB$482,W$1,0)</f>
        <v>7.5</v>
      </c>
      <c r="X229">
        <f>VLOOKUP($A229,'Plan de acci�n consolidado 2025'!$C$3:$BB$482,X$1,0)</f>
        <v>100</v>
      </c>
      <c r="Y229" t="str">
        <f>VLOOKUP($A229,'Plan de acci�n consolidado 2025'!$C$3:$BB$482,Y$1,0)</f>
        <v xml:space="preserve">Se anexa el cronograma de actividades para desarrollar en el 2025 con el fin de implementar expediente electrónico en la SIC para masificación de expediente electrónico, se plantean 7 actividades. Las cuales están encaminadas a avanzar en este proyecto para el 2025.Abarcando las series transversales para todas las dependencias. </v>
      </c>
      <c r="Z229" s="161">
        <f>VLOOKUP($A229,'Plan de acci�n consolidado 2025'!$C$3:$BB$482,Z$1,0)</f>
        <v>45793</v>
      </c>
      <c r="AA229">
        <f>VLOOKUP($A229,'Plan de acci�n consolidado 2025'!$C$3:$BB$482,AA$1,0)</f>
        <v>100</v>
      </c>
      <c r="AB229" t="str">
        <f>VLOOKUP($A229,'Plan de acci�n consolidado 2025'!$C$3:$BB$482,AB$1,0)</f>
        <v>Se avala el cumplimiento de la presente actividad mediante plan de trabajo. Se descuentan 5 puntos en eficiencia por cuanto el cumplimiento debió reportarse 5 días después del vencimiento esto era el 23 de mayo y el registro del cargue del cumplimiento aparece el 3 de junio de 2025.</v>
      </c>
      <c r="AC229" s="161">
        <f>VLOOKUP($A229,'Plan de acci�n consolidado 2025'!$C$3:$BB$482,AC$1,0)</f>
        <v>45793</v>
      </c>
      <c r="AD229">
        <f>VLOOKUP($A229,'Plan de acci�n consolidado 2025'!$C$3:$BB$482,AD$1,0)</f>
        <v>95</v>
      </c>
      <c r="AE229">
        <f>VLOOKUP($A229,'Plan de acci�n consolidado 2025'!$C$3:$BB$482,AE$1,0)</f>
        <v>7.5</v>
      </c>
    </row>
    <row r="230" spans="1:31" x14ac:dyDescent="0.25">
      <c r="A230" s="30" t="s">
        <v>1375</v>
      </c>
      <c r="B230" t="str">
        <f>VLOOKUP($A230,'Plan de acci�n consolidado 2025'!$C$3:$X$482,B$1,0)</f>
        <v>141-GRUPO DE TRABAJO DE GESTIÓN DOCUMENTAL Y ARCHIVO</v>
      </c>
      <c r="C230">
        <f>VLOOKUP($A230,'Plan de acci�n consolidado 2025'!$C$3:$X$482,C$1,0)</f>
        <v>0</v>
      </c>
      <c r="D230" t="str">
        <f>VLOOKUP($A230,'Plan de acci�n consolidado 2025'!$C$3:$X$482,D$1,0)</f>
        <v>Actividad propia</v>
      </c>
      <c r="E230" t="str">
        <f>VLOOKUP($A230,'Plan de acci�n consolidado 2025'!$C$3:$X$482,E$1,0)</f>
        <v>141.1.3</v>
      </c>
      <c r="F230" t="str">
        <f>VLOOKUP($A230,'Plan de acci�n consolidado 2025'!$C$3:$X$482,F$1,0)</f>
        <v>N/A</v>
      </c>
      <c r="G230" t="str">
        <f>VLOOKUP($A230,'Plan de acci�n consolidado 2025'!$C$3:$X$482,G$1,0)</f>
        <v>N/A</v>
      </c>
      <c r="H230" t="str">
        <f>VLOOKUP($A230,'Plan de acci�n consolidado 2025'!$C$3:$X$482,H$1,0)</f>
        <v>N/A</v>
      </c>
      <c r="I230" t="str">
        <f>VLOOKUP($A230,'Plan de acci�n consolidado 2025'!$C$3:$X$482,I$1,0)</f>
        <v>N/A</v>
      </c>
      <c r="J230" t="str">
        <f>VLOOKUP($A230,'Plan de acci�n consolidado 2025'!$C$3:$X$482,J$1,0)</f>
        <v>N/A</v>
      </c>
      <c r="K230" t="str">
        <f>VLOOKUP($A230,'Plan de acci�n consolidado 2025'!$C$3:$X$482,K$1,0)</f>
        <v>N/A</v>
      </c>
      <c r="L230" t="str">
        <f>VLOOKUP($A230,'Plan de acci�n consolidado 2025'!$C$3:$X$482,L$1,0)</f>
        <v>N/A</v>
      </c>
      <c r="M230" t="str">
        <f>VLOOKUP($A230,'Plan de acci�n consolidado 2025'!$C$3:$X$482,M$1,0)</f>
        <v>N/A</v>
      </c>
      <c r="N230" t="str">
        <f>VLOOKUP($A230,'Plan de acci�n consolidado 2025'!$C$3:$X$482,N$1,0)</f>
        <v>N/A</v>
      </c>
      <c r="O230" t="str">
        <f>VLOOKUP($A230,'Plan de acci�n consolidado 2025'!$C$3:$X$482,O$1,0)</f>
        <v>Ejecutar las actividades del plan de trabajo planificadas para la vigencia 2025 (Seguimiento al plan de trabajo y evidencias de su cumplimiento)</v>
      </c>
      <c r="P230">
        <f>VLOOKUP($A230,'Plan de acci�n consolidado 2025'!$C$3:$X$482,P$1,0)</f>
        <v>50</v>
      </c>
      <c r="Q230">
        <f>VLOOKUP($A230,'Plan de acci�n consolidado 2025'!$C$3:$X$482,Q$1,0)</f>
        <v>100</v>
      </c>
      <c r="R230" t="str">
        <f>VLOOKUP($A230,'Plan de acci�n consolidado 2025'!$C$3:$X$482,R$1,0)</f>
        <v>Porcentual</v>
      </c>
      <c r="S230" t="str">
        <f>VLOOKUP($A230,'Plan de acci�n consolidado 2025'!$C$3:$X$482,S$1,0)</f>
        <v>% de Avance logrado plan de trabajo / 100% de Avance propuesto plan de trabajo</v>
      </c>
      <c r="T230" s="161">
        <f>VLOOKUP($A230,'Plan de acci�n consolidado 2025'!$C$3:$X$482,T$1,0)</f>
        <v>45796</v>
      </c>
      <c r="U230" s="161">
        <f>VLOOKUP($A230,'Plan de acci�n consolidado 2025'!$C$3:$X$482,U$1,0)</f>
        <v>46010</v>
      </c>
      <c r="V230" t="str">
        <f>VLOOKUP($A230,'Plan de acci�n consolidado 2025'!$C$3:$X$482,V$1,0)</f>
        <v>141-GRUPO DE TRABAJO DE GESTIÓN DOCUMENTAL Y ARCHIVO</v>
      </c>
      <c r="W230">
        <f>VLOOKUP($A230,'Plan de acci�n consolidado 2025'!$C$3:$BB$482,W$1,0)</f>
        <v>15</v>
      </c>
      <c r="X230">
        <f>VLOOKUP($A230,'Plan de acci�n consolidado 2025'!$C$3:$BB$482,X$1,0)</f>
        <v>100</v>
      </c>
      <c r="Y230" t="str">
        <f>VLOOKUP($A230,'Plan de acci�n consolidado 2025'!$C$3:$BB$482,Y$1,0)</f>
        <v xml:space="preserve">Se hace entregan los soportes de las actividades 5 y 7 del Plan de trabajo, dando cumplimiento a este producto del Plan de Acción. </v>
      </c>
      <c r="Z230" s="161">
        <f>VLOOKUP($A230,'Plan de acci�n consolidado 2025'!$C$3:$BB$482,Z$1,0)</f>
        <v>0</v>
      </c>
      <c r="AA230">
        <f>VLOOKUP($A230,'Plan de acci�n consolidado 2025'!$C$3:$BB$482,AA$1,0)</f>
        <v>100</v>
      </c>
      <c r="AB230" t="str">
        <f>VLOOKUP($A230,'Plan de acci�n consolidado 2025'!$C$3:$BB$482,AB$1,0)</f>
        <v xml:space="preserve">Se verifica su cumplimiento al 100% de acuerdo al seguimiento del Plan de Trabajo y las evidencias de las actividades de noviembre con las que se finaliza el plan de trabajo. </v>
      </c>
      <c r="AC230" s="161">
        <f>VLOOKUP($A230,'Plan de acci�n consolidado 2025'!$C$3:$BB$482,AC$1,0)</f>
        <v>0</v>
      </c>
      <c r="AD230">
        <f>VLOOKUP($A230,'Plan de acci�n consolidado 2025'!$C$3:$BB$482,AD$1,0)</f>
        <v>0</v>
      </c>
      <c r="AE230">
        <f>VLOOKUP($A230,'Plan de acci�n consolidado 2025'!$C$3:$BB$482,AE$1,0)</f>
        <v>15</v>
      </c>
    </row>
    <row r="231" spans="1:31" x14ac:dyDescent="0.25">
      <c r="A231" s="30" t="s">
        <v>1377</v>
      </c>
      <c r="B231" t="str">
        <f>VLOOKUP($A231,'Plan de acci�n consolidado 2025'!$C$3:$X$482,B$1,0)</f>
        <v>141-GRUPO DE TRABAJO DE GESTIÓN DOCUMENTAL Y ARCHIVO</v>
      </c>
      <c r="C231">
        <f>VLOOKUP($A231,'Plan de acci�n consolidado 2025'!$C$3:$X$482,C$1,0)</f>
        <v>0</v>
      </c>
      <c r="D231" t="str">
        <f>VLOOKUP($A231,'Plan de acci�n consolidado 2025'!$C$3:$X$482,D$1,0)</f>
        <v>Producto</v>
      </c>
      <c r="E231" t="str">
        <f>VLOOKUP($A231,'Plan de acci�n consolidado 2025'!$C$3:$X$482,E$1,0)</f>
        <v>141.2</v>
      </c>
      <c r="F231" t="str">
        <f>VLOOKUP($A231,'Plan de acci�n consolidado 2025'!$C$3:$X$482,F$1,0)</f>
        <v>N/A</v>
      </c>
      <c r="G231" t="str">
        <f>VLOOKUP($A231,'Plan de acci�n consolidado 2025'!$C$3:$X$482,G$1,0)</f>
        <v xml:space="preserve">Promover el enfoque preventivo, diferencial y territorial en el que hacer misional de la entidad 
</v>
      </c>
      <c r="H231" t="str">
        <f>VLOOKUP($A231,'Plan de acci�n consolidado 2025'!$C$3:$X$482,H$1,0)</f>
        <v xml:space="preserve">Cumplimiento de productos del PAI asociados a Promover el enfoque preventivo, diferencial y territorial en el que hacer misional de la entidad 
</v>
      </c>
      <c r="I231" t="str">
        <f>VLOOKUP($A231,'Plan de acci�n consolidado 2025'!$C$3:$X$482,I$1,0)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31" t="str">
        <f>VLOOKUP($A231,'Plan de acci�n consolidado 2025'!$C$3:$X$482,J$1,0)</f>
        <v xml:space="preserve">PND - 5-31-5-b- Convergencia regional - Entidades públicas territoriales y nacionales fortalecidas </v>
      </c>
      <c r="K231" t="str">
        <f>VLOOKUP($A231,'Plan de acci�n consolidado 2025'!$C$3:$X$482,K$1,0)</f>
        <v>No</v>
      </c>
      <c r="L231" t="str">
        <f>VLOOKUP($A231,'Plan de acci�n consolidado 2025'!$C$3:$X$482,L$1,0)</f>
        <v>FUNCIONAMIENTO</v>
      </c>
      <c r="M231" t="str">
        <f>VLOOKUP($A231,'Plan de acci�n consolidado 2025'!$C$3:$X$482,M$1,0)</f>
        <v>Política Gestión Documental _DIMENSIÓN Información y Comunicación</v>
      </c>
      <c r="N231" t="str">
        <f>VLOOKUP($A231,'Plan de acci�n consolidado 2025'!$C$3:$X$482,N$1,0)</f>
        <v>DECRETO 612;
PEI_26;
PES_20230204</v>
      </c>
      <c r="O231" t="str">
        <f>VLOOKUP($A231,'Plan de acci�n consolidado 2025'!$C$3:$X$482,O$1,0)</f>
        <v>Plan Institucional de Archivos publicado y ejecutado (Plan ejecutado con seguimiento / Link de publicación)</v>
      </c>
      <c r="P231">
        <f>VLOOKUP($A231,'Plan de acci�n consolidado 2025'!$C$3:$X$482,P$1,0)</f>
        <v>30</v>
      </c>
      <c r="Q231">
        <f>VLOOKUP($A231,'Plan de acci�n consolidado 2025'!$C$3:$X$482,Q$1,0)</f>
        <v>100</v>
      </c>
      <c r="R231" t="str">
        <f>VLOOKUP($A231,'Plan de acci�n consolidado 2025'!$C$3:$X$482,R$1,0)</f>
        <v>Porcentual</v>
      </c>
      <c r="S231" t="str">
        <f>VLOOKUP($A231,'Plan de acci�n consolidado 2025'!$C$3:$X$482,S$1,0)</f>
        <v>% de Plan Institucional de Archivos publicado y ejecutado / 100% de Plan Institucional de Archivos a publicar y ejecutar</v>
      </c>
      <c r="T231" s="161">
        <f>VLOOKUP($A231,'Plan de acci�n consolidado 2025'!$C$3:$X$482,T$1,0)</f>
        <v>45671</v>
      </c>
      <c r="U231" s="161">
        <f>VLOOKUP($A231,'Plan de acci�n consolidado 2025'!$C$3:$X$482,U$1,0)</f>
        <v>46010</v>
      </c>
      <c r="V231" t="str">
        <f>VLOOKUP($A231,'Plan de acci�n consolidado 2025'!$C$3:$X$482,V$1,0)</f>
        <v>141-GRUPO DE TRABAJO DE GESTIÓN DOCUMENTAL Y ARCHIVO</v>
      </c>
      <c r="W231">
        <f>VLOOKUP($A231,'Plan de acci�n consolidado 2025'!$C$3:$BB$482,W$1,0)</f>
        <v>30</v>
      </c>
      <c r="X231">
        <f>VLOOKUP($A231,'Plan de acci�n consolidado 2025'!$C$3:$BB$482,X$1,0)</f>
        <v>95</v>
      </c>
      <c r="Y231" t="str">
        <f>VLOOKUP($A231,'Plan de acci�n consolidado 2025'!$C$3:$BB$482,Y$1,0)</f>
        <v xml:space="preserve">En cumplimiento del producto propuesto, relacionado al Plan de Trabajo del Plan Institucional de Archivos 2025, se adjunta el plan de trabajo diligenciado con el avance cualitativo. En este documento se evidencia la ejecución de las actividades a través del PES, PGD, Plan de Acción, Plan de Trabajo de MIPG y PETI, con sus respectivas metas y responsables. A la fecha, el porcentaje de avance logrado del producto es del 95%.
Asimismo, se ajustan las evidencias correspondientes las cuales se pueden consultar en las actividades 141.2.1, 141.2.2 y 141.2.3.
</v>
      </c>
      <c r="Z231" s="161">
        <f>VLOOKUP($A231,'Plan de acci�n consolidado 2025'!$C$3:$BB$482,Z$1,0)</f>
        <v>0</v>
      </c>
      <c r="AA231">
        <f>VLOOKUP($A231,'Plan de acci�n consolidado 2025'!$C$3:$BB$482,AA$1,0)</f>
        <v>95</v>
      </c>
      <c r="AB231" t="str">
        <f>VLOOKUP($A231,'Plan de acci�n consolidado 2025'!$C$3:$BB$482,AB$1,0)</f>
        <v xml:space="preserve">Se verifico el porcentaje de acuerdo a la ejecución del Plan de trabajo. </v>
      </c>
      <c r="AC231" s="161">
        <f>VLOOKUP($A231,'Plan de acci�n consolidado 2025'!$C$3:$BB$482,AC$1,0)</f>
        <v>0</v>
      </c>
      <c r="AD231">
        <f>VLOOKUP($A231,'Plan de acci�n consolidado 2025'!$C$3:$BB$482,AD$1,0)</f>
        <v>0</v>
      </c>
      <c r="AE231">
        <f>VLOOKUP($A231,'Plan de acci�n consolidado 2025'!$C$3:$BB$482,AE$1,0)</f>
        <v>28.5</v>
      </c>
    </row>
    <row r="232" spans="1:31" x14ac:dyDescent="0.25">
      <c r="A232" s="30" t="s">
        <v>1379</v>
      </c>
      <c r="B232" t="str">
        <f>VLOOKUP($A232,'Plan de acci�n consolidado 2025'!$C$3:$X$482,B$1,0)</f>
        <v>141-GRUPO DE TRABAJO DE GESTIÓN DOCUMENTAL Y ARCHIVO</v>
      </c>
      <c r="C232">
        <f>VLOOKUP($A232,'Plan de acci�n consolidado 2025'!$C$3:$X$482,C$1,0)</f>
        <v>0</v>
      </c>
      <c r="D232" t="str">
        <f>VLOOKUP($A232,'Plan de acci�n consolidado 2025'!$C$3:$X$482,D$1,0)</f>
        <v>Actividad propia</v>
      </c>
      <c r="E232" t="str">
        <f>VLOOKUP($A232,'Plan de acci�n consolidado 2025'!$C$3:$X$482,E$1,0)</f>
        <v>141.2.1</v>
      </c>
      <c r="F232" t="str">
        <f>VLOOKUP($A232,'Plan de acci�n consolidado 2025'!$C$3:$X$482,F$1,0)</f>
        <v>N/A</v>
      </c>
      <c r="G232" t="str">
        <f>VLOOKUP($A232,'Plan de acci�n consolidado 2025'!$C$3:$X$482,G$1,0)</f>
        <v>N/A</v>
      </c>
      <c r="H232" t="str">
        <f>VLOOKUP($A232,'Plan de acci�n consolidado 2025'!$C$3:$X$482,H$1,0)</f>
        <v>N/A</v>
      </c>
      <c r="I232" t="str">
        <f>VLOOKUP($A232,'Plan de acci�n consolidado 2025'!$C$3:$X$482,I$1,0)</f>
        <v>N/A</v>
      </c>
      <c r="J232" t="str">
        <f>VLOOKUP($A232,'Plan de acci�n consolidado 2025'!$C$3:$X$482,J$1,0)</f>
        <v>N/A</v>
      </c>
      <c r="K232" t="str">
        <f>VLOOKUP($A232,'Plan de acci�n consolidado 2025'!$C$3:$X$482,K$1,0)</f>
        <v>N/A</v>
      </c>
      <c r="L232" t="str">
        <f>VLOOKUP($A232,'Plan de acci�n consolidado 2025'!$C$3:$X$482,L$1,0)</f>
        <v>N/A</v>
      </c>
      <c r="M232" t="str">
        <f>VLOOKUP($A232,'Plan de acci�n consolidado 2025'!$C$3:$X$482,M$1,0)</f>
        <v>N/A</v>
      </c>
      <c r="N232" t="str">
        <f>VLOOKUP($A232,'Plan de acci�n consolidado 2025'!$C$3:$X$482,N$1,0)</f>
        <v>N/A</v>
      </c>
      <c r="O232" t="str">
        <f>VLOOKUP($A232,'Plan de acci�n consolidado 2025'!$C$3:$X$482,O$1,0)</f>
        <v>Actualizar y publicar el Plan Institucional de Archivo 2025 (Documento del Plan Institucional de Archivos, actualizado).)</v>
      </c>
      <c r="P232">
        <f>VLOOKUP($A232,'Plan de acci�n consolidado 2025'!$C$3:$X$482,P$1,0)</f>
        <v>30</v>
      </c>
      <c r="Q232">
        <f>VLOOKUP($A232,'Plan de acci�n consolidado 2025'!$C$3:$X$482,Q$1,0)</f>
        <v>1</v>
      </c>
      <c r="R232" t="str">
        <f>VLOOKUP($A232,'Plan de acci�n consolidado 2025'!$C$3:$X$482,R$1,0)</f>
        <v>Númerica</v>
      </c>
      <c r="S232" t="str">
        <f>VLOOKUP($A232,'Plan de acci�n consolidado 2025'!$C$3:$X$482,S$1,0)</f>
        <v># de Documento del Plan Institucional de Archivos actualizados / 1 Documento del Plan Institucional de Archivos a actualizar</v>
      </c>
      <c r="T232" s="161">
        <f>VLOOKUP($A232,'Plan de acci�n consolidado 2025'!$C$3:$X$482,T$1,0)</f>
        <v>45671</v>
      </c>
      <c r="U232" s="161">
        <f>VLOOKUP($A232,'Plan de acci�n consolidado 2025'!$C$3:$X$482,U$1,0)</f>
        <v>45688</v>
      </c>
      <c r="V232" t="str">
        <f>VLOOKUP($A232,'Plan de acci�n consolidado 2025'!$C$3:$X$482,V$1,0)</f>
        <v>141-GRUPO DE TRABAJO DE GESTIÓN DOCUMENTAL Y ARCHIVO</v>
      </c>
      <c r="W232">
        <f>VLOOKUP($A232,'Plan de acci�n consolidado 2025'!$C$3:$BB$482,W$1,0)</f>
        <v>9</v>
      </c>
      <c r="X232">
        <f>VLOOKUP($A232,'Plan de acci�n consolidado 2025'!$C$3:$BB$482,X$1,0)</f>
        <v>100</v>
      </c>
      <c r="Y232" t="str">
        <f>VLOOKUP($A232,'Plan de acci�n consolidado 2025'!$C$3:$BB$482,Y$1,0)</f>
        <v>Se da cumplimiento a la actividad, teniendo en cuenta que se realizó la publicación del documento del PINAR en la Sede Electrónica de la Entidad en el enlace de Transparencia y Acceso a la Información Pública, en cumplimiento al Decreto 612 del 2018.</v>
      </c>
      <c r="Z232" s="161">
        <f>VLOOKUP($A232,'Plan de acci�n consolidado 2025'!$C$3:$BB$482,Z$1,0)</f>
        <v>45688</v>
      </c>
      <c r="AA232">
        <f>VLOOKUP($A232,'Plan de acci�n consolidado 2025'!$C$3:$BB$482,AA$1,0)</f>
        <v>100</v>
      </c>
      <c r="AB232" t="str">
        <f>VLOOKUP($A232,'Plan de acci�n consolidado 2025'!$C$3:$BB$482,AB$1,0)</f>
        <v>Se avala el cumplimiento de la presente actividad mediante la publicación del plan institucional de archivo</v>
      </c>
      <c r="AC232" s="161">
        <f>VLOOKUP($A232,'Plan de acci�n consolidado 2025'!$C$3:$BB$482,AC$1,0)</f>
        <v>45688</v>
      </c>
      <c r="AD232">
        <f>VLOOKUP($A232,'Plan de acci�n consolidado 2025'!$C$3:$BB$482,AD$1,0)</f>
        <v>100</v>
      </c>
      <c r="AE232">
        <f>VLOOKUP($A232,'Plan de acci�n consolidado 2025'!$C$3:$BB$482,AE$1,0)</f>
        <v>9</v>
      </c>
    </row>
    <row r="233" spans="1:31" x14ac:dyDescent="0.25">
      <c r="A233" s="30" t="s">
        <v>1381</v>
      </c>
      <c r="B233" t="str">
        <f>VLOOKUP($A233,'Plan de acci�n consolidado 2025'!$C$3:$X$482,B$1,0)</f>
        <v>141-GRUPO DE TRABAJO DE GESTIÓN DOCUMENTAL Y ARCHIVO</v>
      </c>
      <c r="C233">
        <f>VLOOKUP($A233,'Plan de acci�n consolidado 2025'!$C$3:$X$482,C$1,0)</f>
        <v>0</v>
      </c>
      <c r="D233" t="str">
        <f>VLOOKUP($A233,'Plan de acci�n consolidado 2025'!$C$3:$X$482,D$1,0)</f>
        <v>Actividad propia</v>
      </c>
      <c r="E233" t="str">
        <f>VLOOKUP($A233,'Plan de acci�n consolidado 2025'!$C$3:$X$482,E$1,0)</f>
        <v>141.2.2</v>
      </c>
      <c r="F233" t="str">
        <f>VLOOKUP($A233,'Plan de acci�n consolidado 2025'!$C$3:$X$482,F$1,0)</f>
        <v>N/A</v>
      </c>
      <c r="G233" t="str">
        <f>VLOOKUP($A233,'Plan de acci�n consolidado 2025'!$C$3:$X$482,G$1,0)</f>
        <v>N/A</v>
      </c>
      <c r="H233" t="str">
        <f>VLOOKUP($A233,'Plan de acci�n consolidado 2025'!$C$3:$X$482,H$1,0)</f>
        <v>N/A</v>
      </c>
      <c r="I233" t="str">
        <f>VLOOKUP($A233,'Plan de acci�n consolidado 2025'!$C$3:$X$482,I$1,0)</f>
        <v>N/A</v>
      </c>
      <c r="J233" t="str">
        <f>VLOOKUP($A233,'Plan de acci�n consolidado 2025'!$C$3:$X$482,J$1,0)</f>
        <v>N/A</v>
      </c>
      <c r="K233" t="str">
        <f>VLOOKUP($A233,'Plan de acci�n consolidado 2025'!$C$3:$X$482,K$1,0)</f>
        <v>N/A</v>
      </c>
      <c r="L233" t="str">
        <f>VLOOKUP($A233,'Plan de acci�n consolidado 2025'!$C$3:$X$482,L$1,0)</f>
        <v>N/A</v>
      </c>
      <c r="M233" t="str">
        <f>VLOOKUP($A233,'Plan de acci�n consolidado 2025'!$C$3:$X$482,M$1,0)</f>
        <v>N/A</v>
      </c>
      <c r="N233" t="str">
        <f>VLOOKUP($A233,'Plan de acci�n consolidado 2025'!$C$3:$X$482,N$1,0)</f>
        <v>N/A</v>
      </c>
      <c r="O233" t="str">
        <f>VLOOKUP($A233,'Plan de acci�n consolidado 2025'!$C$3:$X$482,O$1,0)</f>
        <v>Formular el plan institucional de Archivo (Documento de Plan de Trabajo para el seguimiento de la ejecución)</v>
      </c>
      <c r="P233">
        <f>VLOOKUP($A233,'Plan de acci�n consolidado 2025'!$C$3:$X$482,P$1,0)</f>
        <v>30</v>
      </c>
      <c r="Q233">
        <f>VLOOKUP($A233,'Plan de acci�n consolidado 2025'!$C$3:$X$482,Q$1,0)</f>
        <v>1</v>
      </c>
      <c r="R233" t="str">
        <f>VLOOKUP($A233,'Plan de acci�n consolidado 2025'!$C$3:$X$482,R$1,0)</f>
        <v>Númerica</v>
      </c>
      <c r="S233" t="str">
        <f>VLOOKUP($A233,'Plan de acci�n consolidado 2025'!$C$3:$X$482,S$1,0)</f>
        <v># de Plan Institucional de Archivos formulado / 1 Plan Institucional de Archivos a formular</v>
      </c>
      <c r="T233" s="161">
        <f>VLOOKUP($A233,'Plan de acci�n consolidado 2025'!$C$3:$X$482,T$1,0)</f>
        <v>45671</v>
      </c>
      <c r="U233" s="161">
        <f>VLOOKUP($A233,'Plan de acci�n consolidado 2025'!$C$3:$X$482,U$1,0)</f>
        <v>45688</v>
      </c>
      <c r="V233" t="str">
        <f>VLOOKUP($A233,'Plan de acci�n consolidado 2025'!$C$3:$X$482,V$1,0)</f>
        <v>141-GRUPO DE TRABAJO DE GESTIÓN DOCUMENTAL Y ARCHIVO</v>
      </c>
      <c r="W233">
        <f>VLOOKUP($A233,'Plan de acci�n consolidado 2025'!$C$3:$BB$482,W$1,0)</f>
        <v>9</v>
      </c>
      <c r="X233">
        <f>VLOOKUP($A233,'Plan de acci�n consolidado 2025'!$C$3:$BB$482,X$1,0)</f>
        <v>100</v>
      </c>
      <c r="Y233" t="str">
        <f>VLOOKUP($A233,'Plan de acci�n consolidado 2025'!$C$3:$BB$482,Y$1,0)</f>
        <v>Se da cumplimiento a la actividad, teniendo en cuenta que se realizó la publicación del documento de la Matriz del seguimiento del PINAR en la Sede Electrónica de la Entidad en el enlace de Transparencia y Acceso a la Información Pública, en cumplimiento al Decreto 612 del 2018.</v>
      </c>
      <c r="Z233" s="161">
        <f>VLOOKUP($A233,'Plan de acci�n consolidado 2025'!$C$3:$BB$482,Z$1,0)</f>
        <v>45688</v>
      </c>
      <c r="AA233">
        <f>VLOOKUP($A233,'Plan de acci�n consolidado 2025'!$C$3:$BB$482,AA$1,0)</f>
        <v>100</v>
      </c>
      <c r="AB233" t="str">
        <f>VLOOKUP($A233,'Plan de acci�n consolidado 2025'!$C$3:$BB$482,AB$1,0)</f>
        <v xml:space="preserve">Se avala el cumplimiento de la presente actividad mediante plan de trabajo Pinar. Se recomienda para el seguimiento pasar el plan de trabajo al formato establecido por OAP </v>
      </c>
      <c r="AC233" s="161">
        <f>VLOOKUP($A233,'Plan de acci�n consolidado 2025'!$C$3:$BB$482,AC$1,0)</f>
        <v>45688</v>
      </c>
      <c r="AD233">
        <f>VLOOKUP($A233,'Plan de acci�n consolidado 2025'!$C$3:$BB$482,AD$1,0)</f>
        <v>100</v>
      </c>
      <c r="AE233">
        <f>VLOOKUP($A233,'Plan de acci�n consolidado 2025'!$C$3:$BB$482,AE$1,0)</f>
        <v>9</v>
      </c>
    </row>
    <row r="234" spans="1:31" x14ac:dyDescent="0.25">
      <c r="A234" s="30" t="s">
        <v>1383</v>
      </c>
      <c r="B234" t="str">
        <f>VLOOKUP($A234,'Plan de acci�n consolidado 2025'!$C$3:$X$482,B$1,0)</f>
        <v>141-GRUPO DE TRABAJO DE GESTIÓN DOCUMENTAL Y ARCHIVO</v>
      </c>
      <c r="C234">
        <f>VLOOKUP($A234,'Plan de acci�n consolidado 2025'!$C$3:$X$482,C$1,0)</f>
        <v>0</v>
      </c>
      <c r="D234" t="str">
        <f>VLOOKUP($A234,'Plan de acci�n consolidado 2025'!$C$3:$X$482,D$1,0)</f>
        <v>Actividad propia</v>
      </c>
      <c r="E234" t="str">
        <f>VLOOKUP($A234,'Plan de acci�n consolidado 2025'!$C$3:$X$482,E$1,0)</f>
        <v>141.2.3</v>
      </c>
      <c r="F234" t="str">
        <f>VLOOKUP($A234,'Plan de acci�n consolidado 2025'!$C$3:$X$482,F$1,0)</f>
        <v>N/A</v>
      </c>
      <c r="G234" t="str">
        <f>VLOOKUP($A234,'Plan de acci�n consolidado 2025'!$C$3:$X$482,G$1,0)</f>
        <v>N/A</v>
      </c>
      <c r="H234" t="str">
        <f>VLOOKUP($A234,'Plan de acci�n consolidado 2025'!$C$3:$X$482,H$1,0)</f>
        <v>N/A</v>
      </c>
      <c r="I234" t="str">
        <f>VLOOKUP($A234,'Plan de acci�n consolidado 2025'!$C$3:$X$482,I$1,0)</f>
        <v>N/A</v>
      </c>
      <c r="J234" t="str">
        <f>VLOOKUP($A234,'Plan de acci�n consolidado 2025'!$C$3:$X$482,J$1,0)</f>
        <v>N/A</v>
      </c>
      <c r="K234" t="str">
        <f>VLOOKUP($A234,'Plan de acci�n consolidado 2025'!$C$3:$X$482,K$1,0)</f>
        <v>N/A</v>
      </c>
      <c r="L234" t="str">
        <f>VLOOKUP($A234,'Plan de acci�n consolidado 2025'!$C$3:$X$482,L$1,0)</f>
        <v>N/A</v>
      </c>
      <c r="M234" t="str">
        <f>VLOOKUP($A234,'Plan de acci�n consolidado 2025'!$C$3:$X$482,M$1,0)</f>
        <v>N/A</v>
      </c>
      <c r="N234" t="str">
        <f>VLOOKUP($A234,'Plan de acci�n consolidado 2025'!$C$3:$X$482,N$1,0)</f>
        <v>N/A</v>
      </c>
      <c r="O234" t="str">
        <f>VLOOKUP($A234,'Plan de acci�n consolidado 2025'!$C$3:$X$482,O$1,0)</f>
        <v>Ejecutar el Plan de Trabajo del Plan Institucional de Archivos 2025 (informes de avance de ejecución del plan de trabajo)</v>
      </c>
      <c r="P234">
        <f>VLOOKUP($A234,'Plan de acci�n consolidado 2025'!$C$3:$X$482,P$1,0)</f>
        <v>40</v>
      </c>
      <c r="Q234">
        <f>VLOOKUP($A234,'Plan de acci�n consolidado 2025'!$C$3:$X$482,Q$1,0)</f>
        <v>100</v>
      </c>
      <c r="R234" t="str">
        <f>VLOOKUP($A234,'Plan de acci�n consolidado 2025'!$C$3:$X$482,R$1,0)</f>
        <v>Porcentual</v>
      </c>
      <c r="S234" t="str">
        <f>VLOOKUP($A234,'Plan de acci�n consolidado 2025'!$C$3:$X$482,S$1,0)</f>
        <v>% de Plan Institucional de Archivos ejecutado / 100% de Plan Institucional de Archivos a ejecutar</v>
      </c>
      <c r="T234" s="161">
        <f>VLOOKUP($A234,'Plan de acci�n consolidado 2025'!$C$3:$X$482,T$1,0)</f>
        <v>45691</v>
      </c>
      <c r="U234" s="161">
        <f>VLOOKUP($A234,'Plan de acci�n consolidado 2025'!$C$3:$X$482,U$1,0)</f>
        <v>46010</v>
      </c>
      <c r="V234" t="str">
        <f>VLOOKUP($A234,'Plan de acci�n consolidado 2025'!$C$3:$X$482,V$1,0)</f>
        <v>141-GRUPO DE TRABAJO DE GESTIÓN DOCUMENTAL Y ARCHIVO</v>
      </c>
      <c r="W234">
        <f>VLOOKUP($A234,'Plan de acci�n consolidado 2025'!$C$3:$BB$482,W$1,0)</f>
        <v>12</v>
      </c>
      <c r="X234">
        <f>VLOOKUP($A234,'Plan de acci�n consolidado 2025'!$C$3:$BB$482,X$1,0)</f>
        <v>95</v>
      </c>
      <c r="Y234" t="str">
        <f>VLOOKUP($A234,'Plan de acci�n consolidado 2025'!$C$3:$BB$482,Y$1,0)</f>
        <v xml:space="preserve">En cumplimiento de la actividad contemplada en el Plan de Trabajo del Plan Institucional de Archivos 2025, se adjunta documentos con el avance cualitativo y cuantitativo, junto con sus respectivos soportes. El informe presenta las acciones propuestas para el fortalecimiento de la gestión documental institucional, en línea con los lineamientos del Archivo General de la Nación. Se reporta el avance de actividades a octubre así: PES: 94%, PGD: 94%, Plan de Acción: 99.40%, Plan de Trabajo MIPG: 100% (se formuló plan de trabajo y se reportaron las evidencias de las actividades proyectadas), y PETI: 90%. Cada componente incluye metas y responsables, lo que permitirá hacer seguimiento al cumplimiento progresivo de los objetivos del Plan. </v>
      </c>
      <c r="Z234" s="161">
        <f>VLOOKUP($A234,'Plan de acci�n consolidado 2025'!$C$3:$BB$482,Z$1,0)</f>
        <v>0</v>
      </c>
      <c r="AA234">
        <f>VLOOKUP($A234,'Plan de acci�n consolidado 2025'!$C$3:$BB$482,AA$1,0)</f>
        <v>95</v>
      </c>
      <c r="AB234" t="str">
        <f>VLOOKUP($A234,'Plan de acci�n consolidado 2025'!$C$3:$BB$482,AB$1,0)</f>
        <v>Se realizó la verificación del porcentaje de avance del 95% de acuerdo al plan de trabajo y los soportes de cumplimiento.</v>
      </c>
      <c r="AC234" s="161">
        <f>VLOOKUP($A234,'Plan de acci�n consolidado 2025'!$C$3:$BB$482,AC$1,0)</f>
        <v>0</v>
      </c>
      <c r="AD234">
        <f>VLOOKUP($A234,'Plan de acci�n consolidado 2025'!$C$3:$BB$482,AD$1,0)</f>
        <v>0</v>
      </c>
      <c r="AE234">
        <f>VLOOKUP($A234,'Plan de acci�n consolidado 2025'!$C$3:$BB$482,AE$1,0)</f>
        <v>11.4</v>
      </c>
    </row>
    <row r="235" spans="1:31" x14ac:dyDescent="0.25">
      <c r="A235" s="30" t="s">
        <v>1385</v>
      </c>
      <c r="B235" t="str">
        <f>VLOOKUP($A235,'Plan de acci�n consolidado 2025'!$C$3:$X$482,B$1,0)</f>
        <v>141-GRUPO DE TRABAJO DE GESTIÓN DOCUMENTAL Y ARCHIVO</v>
      </c>
      <c r="C235">
        <f>VLOOKUP($A235,'Plan de acci�n consolidado 2025'!$C$3:$X$482,C$1,0)</f>
        <v>0</v>
      </c>
      <c r="D235" t="str">
        <f>VLOOKUP($A235,'Plan de acci�n consolidado 2025'!$C$3:$X$482,D$1,0)</f>
        <v>Producto</v>
      </c>
      <c r="E235" t="str">
        <f>VLOOKUP($A235,'Plan de acci�n consolidado 2025'!$C$3:$X$482,E$1,0)</f>
        <v>141.3</v>
      </c>
      <c r="F235" t="str">
        <f>VLOOKUP($A235,'Plan de acci�n consolidado 2025'!$C$3:$X$482,F$1,0)</f>
        <v>Operativo</v>
      </c>
      <c r="G235" t="str">
        <f>VLOOKUP($A235,'Plan de acci�n consolidado 2025'!$C$3:$X$482,G$1,0)</f>
        <v>Mejorar la oportunidad en la atención de trámites y servicios.</v>
      </c>
      <c r="H235" t="str">
        <f>VLOOKUP($A235,'Plan de acci�n consolidado 2025'!$C$3:$X$482,H$1,0)</f>
        <v>Avance promedio de cumplimiento de productos asociados a mejorar la oportunidad en la atención de trámites y servicios.</v>
      </c>
      <c r="I235" t="str">
        <f>VLOOKUP($A235,'Plan de acci�n consolidado 2025'!$C$3:$X$482,I$1,0)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35" t="str">
        <f>VLOOKUP($A235,'Plan de acci�n consolidado 2025'!$C$3:$X$482,J$1,0)</f>
        <v xml:space="preserve">PND - 5-31-5-b- Convergencia regional - Entidades públicas territoriales y nacionales fortalecidas </v>
      </c>
      <c r="K235" t="str">
        <f>VLOOKUP($A235,'Plan de acci�n consolidado 2025'!$C$3:$X$482,K$1,0)</f>
        <v>No</v>
      </c>
      <c r="L235" t="str">
        <f>VLOOKUP($A235,'Plan de acci�n consolidado 2025'!$C$3:$X$482,L$1,0)</f>
        <v>C-3599-0200-0005-53105b</v>
      </c>
      <c r="M235" t="str">
        <f>VLOOKUP($A235,'Plan de acci�n consolidado 2025'!$C$3:$X$482,M$1,0)</f>
        <v>N/A</v>
      </c>
      <c r="N235" t="str">
        <f>VLOOKUP($A235,'Plan de acci�n consolidado 2025'!$C$3:$X$482,N$1,0)</f>
        <v>N/A</v>
      </c>
      <c r="O235" t="str">
        <f>VLOOKUP($A235,'Plan de acci�n consolidado 2025'!$C$3:$X$482,O$1,0)</f>
        <v>Servicios complementarios de gestión documental con radicados de entrada, traslados y salidas, realizados.(Informe anual de servicios complementarios de gestión documental)</v>
      </c>
      <c r="P235">
        <f>VLOOKUP($A235,'Plan de acci�n consolidado 2025'!$C$3:$X$482,P$1,0)</f>
        <v>40</v>
      </c>
      <c r="Q235">
        <f>VLOOKUP($A235,'Plan de acci�n consolidado 2025'!$C$3:$X$482,Q$1,0)</f>
        <v>3357800</v>
      </c>
      <c r="R235" t="str">
        <f>VLOOKUP($A235,'Plan de acci�n consolidado 2025'!$C$3:$X$482,R$1,0)</f>
        <v>Númerica</v>
      </c>
      <c r="S235" t="str">
        <f>VLOOKUP($A235,'Plan de acci�n consolidado 2025'!$C$3:$X$482,S$1,0)</f>
        <v># de Servicios complementarios de gestión documental realizados / 3357800 Servicios complementarios de gestión documental a realizar</v>
      </c>
      <c r="T235" s="161">
        <f>VLOOKUP($A235,'Plan de acci�n consolidado 2025'!$C$3:$X$482,T$1,0)</f>
        <v>45659</v>
      </c>
      <c r="U235" s="161">
        <f>VLOOKUP($A235,'Plan de acci�n consolidado 2025'!$C$3:$X$482,U$1,0)</f>
        <v>46022</v>
      </c>
      <c r="V235" t="str">
        <f>VLOOKUP($A235,'Plan de acci�n consolidado 2025'!$C$3:$X$482,V$1,0)</f>
        <v>141-GRUPO DE TRABAJO DE GESTIÓN DOCUMENTAL Y ARCHIVO</v>
      </c>
      <c r="W235">
        <f>VLOOKUP($A235,'Plan de acci�n consolidado 2025'!$C$3:$BB$482,W$1,0)</f>
        <v>40</v>
      </c>
      <c r="X235">
        <f>VLOOKUP($A235,'Plan de acci�n consolidado 2025'!$C$3:$BB$482,X$1,0)</f>
        <v>102.83</v>
      </c>
      <c r="Y235" t="str">
        <f>VLOOKUP($A235,'Plan de acci�n consolidado 2025'!$C$3:$BB$482,Y$1,0)</f>
        <v>En cumplimiento del producto propuesto, correspondiente a la prestación de servicios complementarios de gestión a los documentos internos y externos radicados en la Entidad, se adjunta el informe de avance cualitativo al mes de noviembre de los servicios complementarios de radicación, traslado y salida de comunicaciones, un total de 3.452.842 radicaciones, equivalente a un 102,83% frente a la meta establecida de 3.357.800. En consecuencia, el avance total del producto alcanza un 102,83%.</v>
      </c>
      <c r="Z235" s="161">
        <f>VLOOKUP($A235,'Plan de acci�n consolidado 2025'!$C$3:$BB$482,Z$1,0)</f>
        <v>0</v>
      </c>
      <c r="AA235">
        <f>VLOOKUP($A235,'Plan de acci�n consolidado 2025'!$C$3:$BB$482,AA$1,0)</f>
        <v>100</v>
      </c>
      <c r="AB235" t="str">
        <f>VLOOKUP($A235,'Plan de acci�n consolidado 2025'!$C$3:$BB$482,AB$1,0)</f>
        <v xml:space="preserve">Se verifica el cumplimiento de la meta propuesta y su observa que se superó, sin embargo, para la verificación no es posible reportar más del 100%. </v>
      </c>
      <c r="AC235" s="161">
        <f>VLOOKUP($A235,'Plan de acci�n consolidado 2025'!$C$3:$BB$482,AC$1,0)</f>
        <v>0</v>
      </c>
      <c r="AD235">
        <f>VLOOKUP($A235,'Plan de acci�n consolidado 2025'!$C$3:$BB$482,AD$1,0)</f>
        <v>0</v>
      </c>
      <c r="AE235">
        <f>VLOOKUP($A235,'Plan de acci�n consolidado 2025'!$C$3:$BB$482,AE$1,0)</f>
        <v>40</v>
      </c>
    </row>
    <row r="236" spans="1:31" x14ac:dyDescent="0.25">
      <c r="A236" s="30" t="s">
        <v>1387</v>
      </c>
      <c r="B236" t="str">
        <f>VLOOKUP($A236,'Plan de acci�n consolidado 2025'!$C$3:$X$482,B$1,0)</f>
        <v>141-GRUPO DE TRABAJO DE GESTIÓN DOCUMENTAL Y ARCHIVO</v>
      </c>
      <c r="C236">
        <f>VLOOKUP($A236,'Plan de acci�n consolidado 2025'!$C$3:$X$482,C$1,0)</f>
        <v>0</v>
      </c>
      <c r="D236" t="str">
        <f>VLOOKUP($A236,'Plan de acci�n consolidado 2025'!$C$3:$X$482,D$1,0)</f>
        <v>Actividad propia</v>
      </c>
      <c r="E236" t="str">
        <f>VLOOKUP($A236,'Plan de acci�n consolidado 2025'!$C$3:$X$482,E$1,0)</f>
        <v>141.3.1</v>
      </c>
      <c r="F236" t="str">
        <f>VLOOKUP($A236,'Plan de acci�n consolidado 2025'!$C$3:$X$482,F$1,0)</f>
        <v>N/A</v>
      </c>
      <c r="G236" t="str">
        <f>VLOOKUP($A236,'Plan de acci�n consolidado 2025'!$C$3:$X$482,G$1,0)</f>
        <v>N/A</v>
      </c>
      <c r="H236" t="str">
        <f>VLOOKUP($A236,'Plan de acci�n consolidado 2025'!$C$3:$X$482,H$1,0)</f>
        <v>N/A</v>
      </c>
      <c r="I236" t="str">
        <f>VLOOKUP($A236,'Plan de acci�n consolidado 2025'!$C$3:$X$482,I$1,0)</f>
        <v>N/A</v>
      </c>
      <c r="J236" t="str">
        <f>VLOOKUP($A236,'Plan de acci�n consolidado 2025'!$C$3:$X$482,J$1,0)</f>
        <v>N/A</v>
      </c>
      <c r="K236" t="str">
        <f>VLOOKUP($A236,'Plan de acci�n consolidado 2025'!$C$3:$X$482,K$1,0)</f>
        <v>N/A</v>
      </c>
      <c r="L236" t="str">
        <f>VLOOKUP($A236,'Plan de acci�n consolidado 2025'!$C$3:$X$482,L$1,0)</f>
        <v>N/A</v>
      </c>
      <c r="M236" t="str">
        <f>VLOOKUP($A236,'Plan de acci�n consolidado 2025'!$C$3:$X$482,M$1,0)</f>
        <v>N/A</v>
      </c>
      <c r="N236" t="str">
        <f>VLOOKUP($A236,'Plan de acci�n consolidado 2025'!$C$3:$X$482,N$1,0)</f>
        <v>N/A</v>
      </c>
      <c r="O236" t="str">
        <f>VLOOKUP($A236,'Plan de acci�n consolidado 2025'!$C$3:$X$482,O$1,0)</f>
        <v>Realizar los servicios complementarios de gestión a los documentos internos y externos radicados en la entidad (Informes de servicios complementarios de gestión documental)</v>
      </c>
      <c r="P236">
        <f>VLOOKUP($A236,'Plan de acci�n consolidado 2025'!$C$3:$X$482,P$1,0)</f>
        <v>100</v>
      </c>
      <c r="Q236">
        <f>VLOOKUP($A236,'Plan de acci�n consolidado 2025'!$C$3:$X$482,Q$1,0)</f>
        <v>3357800</v>
      </c>
      <c r="R236" t="str">
        <f>VLOOKUP($A236,'Plan de acci�n consolidado 2025'!$C$3:$X$482,R$1,0)</f>
        <v>Númerica</v>
      </c>
      <c r="S236" t="str">
        <f>VLOOKUP($A236,'Plan de acci�n consolidado 2025'!$C$3:$X$482,S$1,0)</f>
        <v># de Servicios complementarios de gestión documental realizados / 3357800 Servicios complementarios de gestión documental a realizar</v>
      </c>
      <c r="T236" s="161">
        <f>VLOOKUP($A236,'Plan de acci�n consolidado 2025'!$C$3:$X$482,T$1,0)</f>
        <v>45659</v>
      </c>
      <c r="U236" s="161">
        <f>VLOOKUP($A236,'Plan de acci�n consolidado 2025'!$C$3:$X$482,U$1,0)</f>
        <v>46022</v>
      </c>
      <c r="V236" t="str">
        <f>VLOOKUP($A236,'Plan de acci�n consolidado 2025'!$C$3:$X$482,V$1,0)</f>
        <v>141-GRUPO DE TRABAJO DE GESTIÓN DOCUMENTAL Y ARCHIVO</v>
      </c>
      <c r="W236">
        <f>VLOOKUP($A236,'Plan de acci�n consolidado 2025'!$C$3:$BB$482,W$1,0)</f>
        <v>40</v>
      </c>
      <c r="X236">
        <f>VLOOKUP($A236,'Plan de acci�n consolidado 2025'!$C$3:$BB$482,X$1,0)</f>
        <v>102.83</v>
      </c>
      <c r="Y236" t="str">
        <f>VLOOKUP($A236,'Plan de acci�n consolidado 2025'!$C$3:$BB$482,Y$1,0)</f>
        <v>En cumplimiento del producto propuesto, correspondiente a la prestación de servicios complementarios de gestión a los documentos internos y externos radicados en la Entidad, se adjunta el informe de avance cualitativo al mes de noviembre de los servicios complementarios de radicación, traslado y salida de comunicaciones, un total de 3.452.842  radicaciones, equivalente a un 102,83% frente a la meta establecida de 3.357.800. En consecuencia, el avance total del producto alcanza un 102,83%.</v>
      </c>
      <c r="Z236" s="161">
        <f>VLOOKUP($A236,'Plan de acci�n consolidado 2025'!$C$3:$BB$482,Z$1,0)</f>
        <v>0</v>
      </c>
      <c r="AA236">
        <f>VLOOKUP($A236,'Plan de acci�n consolidado 2025'!$C$3:$BB$482,AA$1,0)</f>
        <v>100</v>
      </c>
      <c r="AB236" t="str">
        <f>VLOOKUP($A236,'Plan de acci�n consolidado 2025'!$C$3:$BB$482,AB$1,0)</f>
        <v xml:space="preserve">Se verifica el cumplimiento de la meta propuesta, sin embargo, para la verificación no es posible reportar más del 100%. </v>
      </c>
      <c r="AC236" s="161">
        <f>VLOOKUP($A236,'Plan de acci�n consolidado 2025'!$C$3:$BB$482,AC$1,0)</f>
        <v>0</v>
      </c>
      <c r="AD236">
        <f>VLOOKUP($A236,'Plan de acci�n consolidado 2025'!$C$3:$BB$482,AD$1,0)</f>
        <v>0</v>
      </c>
      <c r="AE236">
        <f>VLOOKUP($A236,'Plan de acci�n consolidado 2025'!$C$3:$BB$482,AE$1,0)</f>
        <v>40</v>
      </c>
    </row>
    <row r="237" spans="1:31" x14ac:dyDescent="0.25">
      <c r="A237" s="30" t="s">
        <v>678</v>
      </c>
      <c r="B237" t="str">
        <f>VLOOKUP($A237,'Plan de acci�n consolidado 2025'!$C$3:$X$482,B$1,0)</f>
        <v>105-GRUPO DE TRABAJO DE CONTRATACIÓN</v>
      </c>
      <c r="C237">
        <f>VLOOKUP($A237,'Plan de acci�n consolidado 2025'!$C$3:$X$482,C$1,0)</f>
        <v>2</v>
      </c>
      <c r="D237" t="str">
        <f>VLOOKUP($A237,'Plan de acci�n consolidado 2025'!$C$3:$X$482,D$1,0)</f>
        <v>Producto</v>
      </c>
      <c r="E237" t="str">
        <f>VLOOKUP($A237,'Plan de acci�n consolidado 2025'!$C$3:$X$482,E$1,0)</f>
        <v>105.1</v>
      </c>
      <c r="F237" t="str">
        <f>VLOOKUP($A237,'Plan de acci�n consolidado 2025'!$C$3:$X$482,F$1,0)</f>
        <v>Operativo SI</v>
      </c>
      <c r="G237" t="str">
        <f>VLOOKUP($A237,'Plan de acci�n consolidado 2025'!$C$3:$X$482,G$1,0)</f>
        <v>Fortalecer el Sistema Integral de Gestión Institucional en el marco del Modelo Integrado de Planeación y gestión para mejorar la prestación del servicio.</v>
      </c>
      <c r="H237" t="str">
        <f>VLOOKUP($A237,'Plan de acci�n consolidado 2025'!$C$3:$X$482,H$1,0)</f>
        <v xml:space="preserve">Cumplimiento de productos del PAI asociados a Fortacer el Sistema Integral de Gestión Institucional para mejorar la prestación del servicio. 
</v>
      </c>
      <c r="I237" t="str">
        <f>VLOOKUP($A237,'Plan de acci�n consolidado 2025'!$C$3:$X$482,I$1,0)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237" t="str">
        <f>VLOOKUP($A237,'Plan de acci�n consolidado 2025'!$C$3:$X$482,J$1,0)</f>
        <v xml:space="preserve">PND - 5-31-5-b- Convergencia regional - Entidades públicas territoriales y nacionales fortalecidas </v>
      </c>
      <c r="K237" t="str">
        <f>VLOOKUP($A237,'Plan de acci�n consolidado 2025'!$C$3:$X$482,K$1,0)</f>
        <v>Si</v>
      </c>
      <c r="L237" t="str">
        <f>VLOOKUP($A237,'Plan de acci�n consolidado 2025'!$C$3:$X$482,L$1,0)</f>
        <v>N/A</v>
      </c>
      <c r="M237" t="str">
        <f>VLOOKUP($A237,'Plan de acci�n consolidado 2025'!$C$3:$X$482,M$1,0)</f>
        <v>N/A</v>
      </c>
      <c r="N237" t="str">
        <f>VLOOKUP($A237,'Plan de acci�n consolidado 2025'!$C$3:$X$482,N$1,0)</f>
        <v>N/A</v>
      </c>
      <c r="O237" t="str">
        <f>VLOOKUP($A237,'Plan de acci�n consolidado 2025'!$C$3:$X$482,O$1,0)</f>
        <v>Diagnóstico de necesidades que permita realizar el seguimiento del ciclo de contratación, elaborado  (Documento diagnostico )</v>
      </c>
      <c r="P237">
        <f>VLOOKUP($A237,'Plan de acci�n consolidado 2025'!$C$3:$X$482,P$1,0)</f>
        <v>100</v>
      </c>
      <c r="Q237">
        <f>VLOOKUP($A237,'Plan de acci�n consolidado 2025'!$C$3:$X$482,Q$1,0)</f>
        <v>1</v>
      </c>
      <c r="R237" t="str">
        <f>VLOOKUP($A237,'Plan de acci�n consolidado 2025'!$C$3:$X$482,R$1,0)</f>
        <v>Númerica</v>
      </c>
      <c r="S237" t="str">
        <f>VLOOKUP($A237,'Plan de acci�n consolidado 2025'!$C$3:$X$482,S$1,0)</f>
        <v># de Documento elaborado / 1 Documentos programados</v>
      </c>
      <c r="T237" s="161">
        <f>VLOOKUP($A237,'Plan de acci�n consolidado 2025'!$C$3:$X$482,T$1,0)</f>
        <v>45839</v>
      </c>
      <c r="U237" s="161">
        <f>VLOOKUP($A237,'Plan de acci�n consolidado 2025'!$C$3:$X$482,U$1,0)</f>
        <v>45989</v>
      </c>
      <c r="V237" t="str">
        <f>VLOOKUP($A237,'Plan de acci�n consolidado 2025'!$C$3:$X$482,V$1,0)</f>
        <v>105-GRUPO DE TRABAJO DE CONTRATACIÓN;
20-OFICINA DE TECNOLOGÍA E INFORMÁTICA</v>
      </c>
      <c r="W237">
        <f>VLOOKUP($A237,'Plan de acci�n consolidado 2025'!$C$3:$BB$482,W$1,0)</f>
        <v>100</v>
      </c>
      <c r="X237">
        <f>VLOOKUP($A237,'Plan de acci�n consolidado 2025'!$C$3:$BB$482,X$1,0)</f>
        <v>100</v>
      </c>
      <c r="Y237" t="str">
        <f>VLOOKUP($A237,'Plan de acci�n consolidado 2025'!$C$3:$BB$482,Y$1,0)</f>
        <v>Se remite el concepto emitido por lo Oficina de Tecnología e Informática, respecto de la viabilidad del proyecot</v>
      </c>
      <c r="Z237" s="161">
        <f>VLOOKUP($A237,'Plan de acci�n consolidado 2025'!$C$3:$BB$482,Z$1,0)</f>
        <v>45989</v>
      </c>
      <c r="AA237">
        <f>VLOOKUP($A237,'Plan de acci�n consolidado 2025'!$C$3:$BB$482,AA$1,0)</f>
        <v>100</v>
      </c>
      <c r="AB237" t="str">
        <f>VLOOKUP($A237,'Plan de acci�n consolidado 2025'!$C$3:$BB$482,AB$1,0)</f>
        <v xml:space="preserve">Se verifica el cumplimento al 100%, el soporte corresponde al entregables. </v>
      </c>
      <c r="AC237" s="161">
        <f>VLOOKUP($A237,'Plan de acci�n consolidado 2025'!$C$3:$BB$482,AC$1,0)</f>
        <v>45989</v>
      </c>
      <c r="AD237">
        <f>VLOOKUP($A237,'Plan de acci�n consolidado 2025'!$C$3:$BB$482,AD$1,0)</f>
        <v>100</v>
      </c>
      <c r="AE237">
        <f>VLOOKUP($A237,'Plan de acci�n consolidado 2025'!$C$3:$BB$482,AE$1,0)</f>
        <v>100</v>
      </c>
    </row>
    <row r="238" spans="1:31" x14ac:dyDescent="0.25">
      <c r="A238" s="30" t="s">
        <v>682</v>
      </c>
      <c r="B238" t="str">
        <f>VLOOKUP($A238,'Plan de acci�n consolidado 2025'!$C$3:$X$482,B$1,0)</f>
        <v>105-GRUPO DE TRABAJO DE CONTRATACIÓN</v>
      </c>
      <c r="C238">
        <f>VLOOKUP($A238,'Plan de acci�n consolidado 2025'!$C$3:$X$482,C$1,0)</f>
        <v>2</v>
      </c>
      <c r="D238" t="str">
        <f>VLOOKUP($A238,'Plan de acci�n consolidado 2025'!$C$3:$X$482,D$1,0)</f>
        <v>Actividad propia</v>
      </c>
      <c r="E238" t="str">
        <f>VLOOKUP($A238,'Plan de acci�n consolidado 2025'!$C$3:$X$482,E$1,0)</f>
        <v>105.1.1</v>
      </c>
      <c r="F238" t="str">
        <f>VLOOKUP($A238,'Plan de acci�n consolidado 2025'!$C$3:$X$482,F$1,0)</f>
        <v>N/A</v>
      </c>
      <c r="G238" t="str">
        <f>VLOOKUP($A238,'Plan de acci�n consolidado 2025'!$C$3:$X$482,G$1,0)</f>
        <v>N/A</v>
      </c>
      <c r="H238" t="str">
        <f>VLOOKUP($A238,'Plan de acci�n consolidado 2025'!$C$3:$X$482,H$1,0)</f>
        <v>N/A</v>
      </c>
      <c r="I238" t="str">
        <f>VLOOKUP($A238,'Plan de acci�n consolidado 2025'!$C$3:$X$482,I$1,0)</f>
        <v>N/A</v>
      </c>
      <c r="J238" t="str">
        <f>VLOOKUP($A238,'Plan de acci�n consolidado 2025'!$C$3:$X$482,J$1,0)</f>
        <v>N/A</v>
      </c>
      <c r="K238" t="str">
        <f>VLOOKUP($A238,'Plan de acci�n consolidado 2025'!$C$3:$X$482,K$1,0)</f>
        <v>N/A</v>
      </c>
      <c r="L238" t="str">
        <f>VLOOKUP($A238,'Plan de acci�n consolidado 2025'!$C$3:$X$482,L$1,0)</f>
        <v>N/A</v>
      </c>
      <c r="M238" t="str">
        <f>VLOOKUP($A238,'Plan de acci�n consolidado 2025'!$C$3:$X$482,M$1,0)</f>
        <v>N/A</v>
      </c>
      <c r="N238" t="str">
        <f>VLOOKUP($A238,'Plan de acci�n consolidado 2025'!$C$3:$X$482,N$1,0)</f>
        <v>N/A</v>
      </c>
      <c r="O238" t="str">
        <f>VLOOKUP($A238,'Plan de acci�n consolidado 2025'!$C$3:$X$482,O$1,0)</f>
        <v>Identificar las necesidades de  ajuste a herramientas tecnológicas para el seguimiento del ciclo  de contratción (Documento con las necesidades identificadas)</v>
      </c>
      <c r="P238">
        <f>VLOOKUP($A238,'Plan de acci�n consolidado 2025'!$C$3:$X$482,P$1,0)</f>
        <v>100</v>
      </c>
      <c r="Q238">
        <f>VLOOKUP($A238,'Plan de acci�n consolidado 2025'!$C$3:$X$482,Q$1,0)</f>
        <v>1</v>
      </c>
      <c r="R238" t="str">
        <f>VLOOKUP($A238,'Plan de acci�n consolidado 2025'!$C$3:$X$482,R$1,0)</f>
        <v>Númerica</v>
      </c>
      <c r="S238" t="str">
        <f>VLOOKUP($A238,'Plan de acci�n consolidado 2025'!$C$3:$X$482,S$1,0)</f>
        <v># de Documento elaborado / 1 Documento previsto a elaborar</v>
      </c>
      <c r="T238" s="161">
        <f>VLOOKUP($A238,'Plan de acci�n consolidado 2025'!$C$3:$X$482,T$1,0)</f>
        <v>45839</v>
      </c>
      <c r="U238" s="161">
        <f>VLOOKUP($A238,'Plan de acci�n consolidado 2025'!$C$3:$X$482,U$1,0)</f>
        <v>45930</v>
      </c>
      <c r="V238" t="str">
        <f>VLOOKUP($A238,'Plan de acci�n consolidado 2025'!$C$3:$X$482,V$1,0)</f>
        <v>105-GRUPO DE TRABAJO DE CONTRATACIÓN;
20-OFICINA DE TECNOLOGÍA E INFORMÁTICA</v>
      </c>
      <c r="W238">
        <f>VLOOKUP($A238,'Plan de acci�n consolidado 2025'!$C$3:$BB$482,W$1,0)</f>
        <v>100</v>
      </c>
      <c r="X238">
        <f>VLOOKUP($A238,'Plan de acci�n consolidado 2025'!$C$3:$BB$482,X$1,0)</f>
        <v>100</v>
      </c>
      <c r="Y238" t="str">
        <f>VLOOKUP($A238,'Plan de acci�n consolidado 2025'!$C$3:$BB$482,Y$1,0)</f>
        <v>Se reporta como evidencia la solicitud a la Oficina de Tecnología e Informática, el requerimiento de las necesidades mediante radicado 25-374031</v>
      </c>
      <c r="Z238" s="161">
        <f>VLOOKUP($A238,'Plan de acci�n consolidado 2025'!$C$3:$BB$482,Z$1,0)</f>
        <v>0</v>
      </c>
      <c r="AA238">
        <f>VLOOKUP($A238,'Plan de acci�n consolidado 2025'!$C$3:$BB$482,AA$1,0)</f>
        <v>100</v>
      </c>
      <c r="AB238" t="str">
        <f>VLOOKUP($A238,'Plan de acci�n consolidado 2025'!$C$3:$BB$482,AB$1,0)</f>
        <v>Se avala el 100% de avance en cual se soporta con el documento con las necesidades identificadas en la herramienta tecnológica para el seguimiento del ciclo de contratación.</v>
      </c>
      <c r="AC238" s="161">
        <f>VLOOKUP($A238,'Plan de acci�n consolidado 2025'!$C$3:$BB$482,AC$1,0)</f>
        <v>0</v>
      </c>
      <c r="AD238">
        <f>VLOOKUP($A238,'Plan de acci�n consolidado 2025'!$C$3:$BB$482,AD$1,0)</f>
        <v>100</v>
      </c>
      <c r="AE238">
        <f>VLOOKUP($A238,'Plan de acci�n consolidado 2025'!$C$3:$BB$482,AE$1,0)</f>
        <v>100</v>
      </c>
    </row>
    <row r="239" spans="1:31" x14ac:dyDescent="0.25">
      <c r="A239" s="30" t="s">
        <v>684</v>
      </c>
      <c r="B239" t="str">
        <f>VLOOKUP($A239,'Plan de acci�n consolidado 2025'!$C$3:$X$482,B$1,0)</f>
        <v>105-GRUPO DE TRABAJO DE CONTRATACIÓN</v>
      </c>
      <c r="C239">
        <f>VLOOKUP($A239,'Plan de acci�n consolidado 2025'!$C$3:$X$482,C$1,0)</f>
        <v>2</v>
      </c>
      <c r="D239" t="str">
        <f>VLOOKUP($A239,'Plan de acci�n consolidado 2025'!$C$3:$X$482,D$1,0)</f>
        <v>Actividad sin participación</v>
      </c>
      <c r="E239" t="str">
        <f>VLOOKUP($A239,'Plan de acci�n consolidado 2025'!$C$3:$X$482,E$1,0)</f>
        <v>105.1.2</v>
      </c>
      <c r="F239" t="str">
        <f>VLOOKUP($A239,'Plan de acci�n consolidado 2025'!$C$3:$X$482,F$1,0)</f>
        <v>N/A</v>
      </c>
      <c r="G239" t="str">
        <f>VLOOKUP($A239,'Plan de acci�n consolidado 2025'!$C$3:$X$482,G$1,0)</f>
        <v>N/A</v>
      </c>
      <c r="H239" t="str">
        <f>VLOOKUP($A239,'Plan de acci�n consolidado 2025'!$C$3:$X$482,H$1,0)</f>
        <v>N/A</v>
      </c>
      <c r="I239" t="str">
        <f>VLOOKUP($A239,'Plan de acci�n consolidado 2025'!$C$3:$X$482,I$1,0)</f>
        <v>N/A</v>
      </c>
      <c r="J239" t="str">
        <f>VLOOKUP($A239,'Plan de acci�n consolidado 2025'!$C$3:$X$482,J$1,0)</f>
        <v>N/A</v>
      </c>
      <c r="K239" t="str">
        <f>VLOOKUP($A239,'Plan de acci�n consolidado 2025'!$C$3:$X$482,K$1,0)</f>
        <v>N/A</v>
      </c>
      <c r="L239" t="str">
        <f>VLOOKUP($A239,'Plan de acci�n consolidado 2025'!$C$3:$X$482,L$1,0)</f>
        <v>N/A</v>
      </c>
      <c r="M239" t="str">
        <f>VLOOKUP($A239,'Plan de acci�n consolidado 2025'!$C$3:$X$482,M$1,0)</f>
        <v>N/A</v>
      </c>
      <c r="N239" t="str">
        <f>VLOOKUP($A239,'Plan de acci�n consolidado 2025'!$C$3:$X$482,N$1,0)</f>
        <v>N/A</v>
      </c>
      <c r="O239" t="str">
        <f>VLOOKUP($A239,'Plan de acci�n consolidado 2025'!$C$3:$X$482,O$1,0)</f>
        <v>Emitir concepto de viabilidad técnica con base en las necesidades identificadas (Concepto diagnóstico entregado)</v>
      </c>
      <c r="P239">
        <f>VLOOKUP($A239,'Plan de acci�n consolidado 2025'!$C$3:$X$482,P$1,0)</f>
        <v>0</v>
      </c>
      <c r="Q239">
        <f>VLOOKUP($A239,'Plan de acci�n consolidado 2025'!$C$3:$X$482,Q$1,0)</f>
        <v>1</v>
      </c>
      <c r="R239" t="str">
        <f>VLOOKUP($A239,'Plan de acci�n consolidado 2025'!$C$3:$X$482,R$1,0)</f>
        <v>Númerica</v>
      </c>
      <c r="S239" t="str">
        <f>VLOOKUP($A239,'Plan de acci�n consolidado 2025'!$C$3:$X$482,S$1,0)</f>
        <v># de Concepto diagnóstico entregado / 1 Concepto diagnóstico prrevisto a entregar</v>
      </c>
      <c r="T239" s="161">
        <f>VLOOKUP($A239,'Plan de acci�n consolidado 2025'!$C$3:$X$482,T$1,0)</f>
        <v>45931</v>
      </c>
      <c r="U239" s="161">
        <f>VLOOKUP($A239,'Plan de acci�n consolidado 2025'!$C$3:$X$482,U$1,0)</f>
        <v>45989</v>
      </c>
      <c r="V239" t="str">
        <f>VLOOKUP($A239,'Plan de acci�n consolidado 2025'!$C$3:$X$482,V$1,0)</f>
        <v>20-OFICINA DE TECNOLOGÍA E INFORMÁTICA</v>
      </c>
      <c r="W239">
        <f>VLOOKUP($A239,'Plan de acci�n consolidado 2025'!$C$3:$BB$482,W$1,0)</f>
        <v>0</v>
      </c>
      <c r="X239">
        <f>VLOOKUP($A239,'Plan de acci�n consolidado 2025'!$C$3:$BB$482,X$1,0)</f>
        <v>100</v>
      </c>
      <c r="Y239" t="str">
        <f>VLOOKUP($A239,'Plan de acci�n consolidado 2025'!$C$3:$BB$482,Y$1,0)</f>
        <v>Se remite cumplimiento a la actividad</v>
      </c>
      <c r="Z239" s="161">
        <f>VLOOKUP($A239,'Plan de acci�n consolidado 2025'!$C$3:$BB$482,Z$1,0)</f>
        <v>45989</v>
      </c>
      <c r="AA239">
        <f>VLOOKUP($A239,'Plan de acci�n consolidado 2025'!$C$3:$BB$482,AA$1,0)</f>
        <v>100</v>
      </c>
      <c r="AB239" t="str">
        <f>VLOOKUP($A239,'Plan de acci�n consolidado 2025'!$C$3:$BB$482,AB$1,0)</f>
        <v>Se verifica el cumplimiento de la actividad al 100%, el soporte corresponde al entegable</v>
      </c>
      <c r="AC239" s="161">
        <f>VLOOKUP($A239,'Plan de acci�n consolidado 2025'!$C$3:$BB$482,AC$1,0)</f>
        <v>45989</v>
      </c>
      <c r="AD239">
        <f>VLOOKUP($A239,'Plan de acci�n consolidado 2025'!$C$3:$BB$482,AD$1,0)</f>
        <v>100</v>
      </c>
      <c r="AE239">
        <f>VLOOKUP($A239,'Plan de acci�n consolidado 2025'!$C$3:$BB$482,AE$1,0)</f>
        <v>0</v>
      </c>
    </row>
    <row r="240" spans="1:31" x14ac:dyDescent="0.25">
      <c r="A240" s="30" t="s">
        <v>1018</v>
      </c>
      <c r="B240" t="str">
        <f>VLOOKUP($A240,'Plan de acci�n consolidado 2025'!$C$3:$X$482,B$1,0)</f>
        <v>4000-DESPACHO DEL SUPERINTENDENTE DELEGADO PARA ASUNTOS JURISDICCIONALES</v>
      </c>
      <c r="C240">
        <f>VLOOKUP($A240,'Plan de acci�n consolidado 2025'!$C$3:$X$482,C$1,0)</f>
        <v>3</v>
      </c>
      <c r="D240" t="str">
        <f>VLOOKUP($A240,'Plan de acci�n consolidado 2025'!$C$3:$X$482,D$1,0)</f>
        <v>Producto</v>
      </c>
      <c r="E240" t="str">
        <f>VLOOKUP($A240,'Plan de acci�n consolidado 2025'!$C$3:$X$482,E$1,0)</f>
        <v>4000.1</v>
      </c>
      <c r="F240" t="str">
        <f>VLOOKUP($A240,'Plan de acci�n consolidado 2025'!$C$3:$X$482,F$1,0)</f>
        <v>Operativo SI</v>
      </c>
      <c r="G240" t="str">
        <f>VLOOKUP($A240,'Plan de acci�n consolidado 2025'!$C$3:$X$482,G$1,0)</f>
        <v xml:space="preserve">Generar sinergias con agentes nacionales e internacionales que permitan potenciar las capacidades de la SIC.
</v>
      </c>
      <c r="H240" t="str">
        <f>VLOOKUP($A240,'Plan de acci�n consolidado 2025'!$C$3:$X$482,H$1,0)</f>
        <v>Avance promedio de cumplimiento de productos asociados a mejorar la oportunidad en la atención de trámites y servicios.</v>
      </c>
      <c r="I240" t="str">
        <f>VLOOKUP($A240,'Plan de acci�n consolidado 2025'!$C$3:$X$482,I$1,0)</f>
        <v>N/A</v>
      </c>
      <c r="J240" t="str">
        <f>VLOOKUP($A240,'Plan de acci�n consolidado 2025'!$C$3:$X$482,J$1,0)</f>
        <v>N/A</v>
      </c>
      <c r="K240" t="str">
        <f>VLOOKUP($A240,'Plan de acci�n consolidado 2025'!$C$3:$X$482,K$1,0)</f>
        <v>No</v>
      </c>
      <c r="L240" t="str">
        <f>VLOOKUP($A240,'Plan de acci�n consolidado 2025'!$C$3:$X$482,L$1,0)</f>
        <v>C-3503-0200-0011-40401c</v>
      </c>
      <c r="M240" t="str">
        <f>VLOOKUP($A240,'Plan de acci�n consolidado 2025'!$C$3:$X$482,M$1,0)</f>
        <v>Política Servicio al Ciudadano_DIMENSIÓN Gestión con Valores para Resultados</v>
      </c>
      <c r="N240" t="str">
        <f>VLOOKUP($A240,'Plan de acci�n consolidado 2025'!$C$3:$X$482,N$1,0)</f>
        <v>N/A</v>
      </c>
      <c r="O240" t="str">
        <f>VLOOKUP($A240,'Plan de acci�n consolidado 2025'!$C$3:$X$482,O$1,0)</f>
        <v>Niveles de congestión de los procesos admitidos y pendientes de decisión a 31 de diciembre de 2024, en materia de Competencia Desleal y Propiedad Industrial, reducidos. (Informe final que liste el número de procesos de Competencia Desleal y Propiedad Industrial admitidos y pendientes de decisión a 31 de diciembre de 2024 y cuales de ellos fueron finalizados)</v>
      </c>
      <c r="P240">
        <f>VLOOKUP($A240,'Plan de acci�n consolidado 2025'!$C$3:$X$482,P$1,0)</f>
        <v>16</v>
      </c>
      <c r="Q240">
        <f>VLOOKUP($A240,'Plan de acci�n consolidado 2025'!$C$3:$X$482,Q$1,0)</f>
        <v>137</v>
      </c>
      <c r="R240" t="str">
        <f>VLOOKUP($A240,'Plan de acci�n consolidado 2025'!$C$3:$X$482,R$1,0)</f>
        <v>Númerica</v>
      </c>
      <c r="S240" t="str">
        <f>VLOOKUP($A240,'Plan de acci�n consolidado 2025'!$C$3:$X$482,S$1,0)</f>
        <v># de demandas gestionadas / 137 demandas a gestionar</v>
      </c>
      <c r="T240" s="161">
        <f>VLOOKUP($A240,'Plan de acci�n consolidado 2025'!$C$3:$X$482,T$1,0)</f>
        <v>45677</v>
      </c>
      <c r="U240" s="161">
        <f>VLOOKUP($A240,'Plan de acci�n consolidado 2025'!$C$3:$X$482,U$1,0)</f>
        <v>46003</v>
      </c>
      <c r="V240" t="str">
        <f>VLOOKUP($A240,'Plan de acci�n consolidado 2025'!$C$3:$X$482,V$1,0)</f>
        <v>4000-DESPACHO DEL SUPERINTENDENTE DELEGADO PARA ASUNTOS JURISDICCIONALES</v>
      </c>
      <c r="W240">
        <f>VLOOKUP($A240,'Plan de acci�n consolidado 2025'!$C$3:$BB$482,W$1,0)</f>
        <v>16</v>
      </c>
      <c r="X240">
        <f>VLOOKUP($A240,'Plan de acci�n consolidado 2025'!$C$3:$BB$482,X$1,0)</f>
        <v>94</v>
      </c>
      <c r="Y240" t="str">
        <f>VLOOKUP($A240,'Plan de acci�n consolidado 2025'!$C$3:$BB$482,Y$1,0)</f>
        <v>4000-1 De enero a octubre de 2025, y de acuerdo con la meta establecida de finalizar 137 acciones de competencia desleal y propiedad industrial que hayan sido admitidas a 31 de diciembre de 2024, se evidenció un avance de 130 procesos lo que equivale al 94.9%</v>
      </c>
      <c r="Z240" s="161">
        <f>VLOOKUP($A240,'Plan de acci�n consolidado 2025'!$C$3:$BB$482,Z$1,0)</f>
        <v>0</v>
      </c>
      <c r="AA240">
        <f>VLOOKUP($A240,'Plan de acci�n consolidado 2025'!$C$3:$BB$482,AA$1,0)</f>
        <v>95</v>
      </c>
      <c r="AB240" t="str">
        <f>VLOOKUP($A240,'Plan de acci�n consolidado 2025'!$C$3:$BB$482,AB$1,0)</f>
        <v>Al 31 de octubre de 2025, se han gestionado 130 procesos de 137, para un avance de 95%</v>
      </c>
      <c r="AC240" s="161">
        <f>VLOOKUP($A240,'Plan de acci�n consolidado 2025'!$C$3:$BB$482,AC$1,0)</f>
        <v>0</v>
      </c>
      <c r="AD240">
        <f>VLOOKUP($A240,'Plan de acci�n consolidado 2025'!$C$3:$BB$482,AD$1,0)</f>
        <v>0</v>
      </c>
      <c r="AE240">
        <f>VLOOKUP($A240,'Plan de acci�n consolidado 2025'!$C$3:$BB$482,AE$1,0)</f>
        <v>15.2</v>
      </c>
    </row>
    <row r="241" spans="1:31" x14ac:dyDescent="0.25">
      <c r="A241" s="30" t="s">
        <v>1019</v>
      </c>
      <c r="B241" t="str">
        <f>VLOOKUP($A241,'Plan de acci�n consolidado 2025'!$C$3:$X$482,B$1,0)</f>
        <v>4000-DESPACHO DEL SUPERINTENDENTE DELEGADO PARA ASUNTOS JURISDICCIONALES</v>
      </c>
      <c r="C241">
        <f>VLOOKUP($A241,'Plan de acci�n consolidado 2025'!$C$3:$X$482,C$1,0)</f>
        <v>3</v>
      </c>
      <c r="D241" t="str">
        <f>VLOOKUP($A241,'Plan de acci�n consolidado 2025'!$C$3:$X$482,D$1,0)</f>
        <v>Actividad propia</v>
      </c>
      <c r="E241" t="str">
        <f>VLOOKUP($A241,'Plan de acci�n consolidado 2025'!$C$3:$X$482,E$1,0)</f>
        <v>4000.1.1</v>
      </c>
      <c r="F241" t="str">
        <f>VLOOKUP($A241,'Plan de acci�n consolidado 2025'!$C$3:$X$482,F$1,0)</f>
        <v>N/A</v>
      </c>
      <c r="G241" t="str">
        <f>VLOOKUP($A241,'Plan de acci�n consolidado 2025'!$C$3:$X$482,G$1,0)</f>
        <v>N/A</v>
      </c>
      <c r="H241" t="str">
        <f>VLOOKUP($A241,'Plan de acci�n consolidado 2025'!$C$3:$X$482,H$1,0)</f>
        <v>N/A</v>
      </c>
      <c r="I241" t="str">
        <f>VLOOKUP($A241,'Plan de acci�n consolidado 2025'!$C$3:$X$482,I$1,0)</f>
        <v>N/A</v>
      </c>
      <c r="J241" t="str">
        <f>VLOOKUP($A241,'Plan de acci�n consolidado 2025'!$C$3:$X$482,J$1,0)</f>
        <v>N/A</v>
      </c>
      <c r="K241" t="str">
        <f>VLOOKUP($A241,'Plan de acci�n consolidado 2025'!$C$3:$X$482,K$1,0)</f>
        <v>N/A</v>
      </c>
      <c r="L241" t="str">
        <f>VLOOKUP($A241,'Plan de acci�n consolidado 2025'!$C$3:$X$482,L$1,0)</f>
        <v>N/A</v>
      </c>
      <c r="M241" t="str">
        <f>VLOOKUP($A241,'Plan de acci�n consolidado 2025'!$C$3:$X$482,M$1,0)</f>
        <v>N/A</v>
      </c>
      <c r="N241" t="str">
        <f>VLOOKUP($A241,'Plan de acci�n consolidado 2025'!$C$3:$X$482,N$1,0)</f>
        <v>N/A</v>
      </c>
      <c r="O241" t="str">
        <f>VLOOKUP($A241,'Plan de acci�n consolidado 2025'!$C$3:$X$482,O$1,0)</f>
        <v>Finalizar acciones de competencia desleal y propiedad industrial que hayan sido admitidas a 31 de diciembre de 2024. (Listado mensual en Excel de autos o sentencias finalizados)</v>
      </c>
      <c r="P241">
        <f>VLOOKUP($A241,'Plan de acci�n consolidado 2025'!$C$3:$X$482,P$1,0)</f>
        <v>100</v>
      </c>
      <c r="Q241">
        <f>VLOOKUP($A241,'Plan de acci�n consolidado 2025'!$C$3:$X$482,Q$1,0)</f>
        <v>137</v>
      </c>
      <c r="R241" t="str">
        <f>VLOOKUP($A241,'Plan de acci�n consolidado 2025'!$C$3:$X$482,R$1,0)</f>
        <v>Númerica</v>
      </c>
      <c r="S241" t="str">
        <f>VLOOKUP($A241,'Plan de acci�n consolidado 2025'!$C$3:$X$482,S$1,0)</f>
        <v># de demandas gestionadas / 137 demandas a gestionar</v>
      </c>
      <c r="T241" s="161">
        <f>VLOOKUP($A241,'Plan de acci�n consolidado 2025'!$C$3:$X$482,T$1,0)</f>
        <v>45677</v>
      </c>
      <c r="U241" s="161">
        <f>VLOOKUP($A241,'Plan de acci�n consolidado 2025'!$C$3:$X$482,U$1,0)</f>
        <v>46003</v>
      </c>
      <c r="V241" t="str">
        <f>VLOOKUP($A241,'Plan de acci�n consolidado 2025'!$C$3:$X$482,V$1,0)</f>
        <v>4000-DESPACHO DEL SUPERINTENDENTE DELEGADO PARA ASUNTOS JURISDICCIONALES</v>
      </c>
      <c r="W241">
        <f>VLOOKUP($A241,'Plan de acci�n consolidado 2025'!$C$3:$BB$482,W$1,0)</f>
        <v>16</v>
      </c>
      <c r="X241">
        <f>VLOOKUP($A241,'Plan de acci�n consolidado 2025'!$C$3:$BB$482,X$1,0)</f>
        <v>94</v>
      </c>
      <c r="Y241" t="str">
        <f>VLOOKUP($A241,'Plan de acci�n consolidado 2025'!$C$3:$BB$482,Y$1,0)</f>
        <v>4000-1-1 De enero a octubre de 2025, y de acuerdo con la meta establecida de finalizar 137 acciones de competencia desleal y propiedad industrial que hayan sido admitidas a 31 de diciembre de 2024, se evidenció un avance de 130 procesos lo que equivale al 94.9%</v>
      </c>
      <c r="Z241" s="161">
        <f>VLOOKUP($A241,'Plan de acci�n consolidado 2025'!$C$3:$BB$482,Z$1,0)</f>
        <v>0</v>
      </c>
      <c r="AA241">
        <f>VLOOKUP($A241,'Plan de acci�n consolidado 2025'!$C$3:$BB$482,AA$1,0)</f>
        <v>95</v>
      </c>
      <c r="AB241" t="str">
        <f>VLOOKUP($A241,'Plan de acci�n consolidado 2025'!$C$3:$BB$482,AB$1,0)</f>
        <v>Al 31 de octubre de 2025, se han gestionado 130 procesos de 137, para un avance de 95%</v>
      </c>
      <c r="AC241" s="161">
        <f>VLOOKUP($A241,'Plan de acci�n consolidado 2025'!$C$3:$BB$482,AC$1,0)</f>
        <v>0</v>
      </c>
      <c r="AD241">
        <f>VLOOKUP($A241,'Plan de acci�n consolidado 2025'!$C$3:$BB$482,AD$1,0)</f>
        <v>0</v>
      </c>
      <c r="AE241">
        <f>VLOOKUP($A241,'Plan de acci�n consolidado 2025'!$C$3:$BB$482,AE$1,0)</f>
        <v>15.2</v>
      </c>
    </row>
    <row r="242" spans="1:31" x14ac:dyDescent="0.25">
      <c r="A242" s="30" t="s">
        <v>1020</v>
      </c>
      <c r="B242" t="str">
        <f>VLOOKUP($A242,'Plan de acci�n consolidado 2025'!$C$3:$X$482,B$1,0)</f>
        <v>4000-DESPACHO DEL SUPERINTENDENTE DELEGADO PARA ASUNTOS JURISDICCIONALES</v>
      </c>
      <c r="C242">
        <f>VLOOKUP($A242,'Plan de acci�n consolidado 2025'!$C$3:$X$482,C$1,0)</f>
        <v>3</v>
      </c>
      <c r="D242" t="str">
        <f>VLOOKUP($A242,'Plan de acci�n consolidado 2025'!$C$3:$X$482,D$1,0)</f>
        <v>Producto</v>
      </c>
      <c r="E242" t="str">
        <f>VLOOKUP($A242,'Plan de acci�n consolidado 2025'!$C$3:$X$482,E$1,0)</f>
        <v>4000.2</v>
      </c>
      <c r="F242" t="str">
        <f>VLOOKUP($A242,'Plan de acci�n consolidado 2025'!$C$3:$X$482,F$1,0)</f>
        <v>Operativo SI</v>
      </c>
      <c r="G242" t="str">
        <f>VLOOKUP($A242,'Plan de acci�n consolidado 2025'!$C$3:$X$482,G$1,0)</f>
        <v>Mejorar la oportunidad en la atención de trámites y servicios.</v>
      </c>
      <c r="H242" t="str">
        <f>VLOOKUP($A242,'Plan de acci�n consolidado 2025'!$C$3:$X$482,H$1,0)</f>
        <v>Avance promedio de cumplimiento de productos asociados a mejorar la oportunidad en la atención de trámites y servicios.</v>
      </c>
      <c r="I242" t="str">
        <f>VLOOKUP($A242,'Plan de acci�n consolidado 2025'!$C$3:$X$482,I$1,0)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42" t="str">
        <f>VLOOKUP($A242,'Plan de acci�n consolidado 2025'!$C$3:$X$482,J$1,0)</f>
        <v>N/A</v>
      </c>
      <c r="K242" t="str">
        <f>VLOOKUP($A242,'Plan de acci�n consolidado 2025'!$C$3:$X$482,K$1,0)</f>
        <v>No</v>
      </c>
      <c r="L242" t="str">
        <f>VLOOKUP($A242,'Plan de acci�n consolidado 2025'!$C$3:$X$482,L$1,0)</f>
        <v>C-3503-0200-0011-40401c</v>
      </c>
      <c r="M242" t="str">
        <f>VLOOKUP($A242,'Plan de acci�n consolidado 2025'!$C$3:$X$482,M$1,0)</f>
        <v>Política Servicio al Ciudadano_DIMENSIÓN Gestión con Valores para Resultados</v>
      </c>
      <c r="N242" t="str">
        <f>VLOOKUP($A242,'Plan de acci�n consolidado 2025'!$C$3:$X$482,N$1,0)</f>
        <v>N/A</v>
      </c>
      <c r="O242" t="str">
        <f>VLOOKUP($A242,'Plan de acci�n consolidado 2025'!$C$3:$X$482,O$1,0)</f>
        <v>Demandas de protección al consumidor, en fase de calificación, gestionadas. (Informe consolidado/ único entregable)..</v>
      </c>
      <c r="P242">
        <f>VLOOKUP($A242,'Plan de acci�n consolidado 2025'!$C$3:$X$482,P$1,0)</f>
        <v>17</v>
      </c>
      <c r="Q242">
        <f>VLOOKUP($A242,'Plan de acci�n consolidado 2025'!$C$3:$X$482,Q$1,0)</f>
        <v>43000</v>
      </c>
      <c r="R242" t="str">
        <f>VLOOKUP($A242,'Plan de acci�n consolidado 2025'!$C$3:$X$482,R$1,0)</f>
        <v>Númerica</v>
      </c>
      <c r="S242" t="str">
        <f>VLOOKUP($A242,'Plan de acci�n consolidado 2025'!$C$3:$X$482,S$1,0)</f>
        <v># de Acciones de protección al consumidor gestionadas / 43000 Acciones de protección al consumidor por gestionar</v>
      </c>
      <c r="T242" s="161">
        <f>VLOOKUP($A242,'Plan de acci�n consolidado 2025'!$C$3:$X$482,T$1,0)</f>
        <v>45677</v>
      </c>
      <c r="U242" s="161">
        <f>VLOOKUP($A242,'Plan de acci�n consolidado 2025'!$C$3:$X$482,U$1,0)</f>
        <v>46003</v>
      </c>
      <c r="V242" t="str">
        <f>VLOOKUP($A242,'Plan de acci�n consolidado 2025'!$C$3:$X$482,V$1,0)</f>
        <v>4000-DESPACHO DEL SUPERINTENDENTE DELEGADO PARA ASUNTOS JURISDICCIONALES</v>
      </c>
      <c r="W242">
        <f>VLOOKUP($A242,'Plan de acci�n consolidado 2025'!$C$3:$BB$482,W$1,0)</f>
        <v>17</v>
      </c>
      <c r="X242">
        <f>VLOOKUP($A242,'Plan de acci�n consolidado 2025'!$C$3:$BB$482,X$1,0)</f>
        <v>94</v>
      </c>
      <c r="Y242" t="str">
        <f>VLOOKUP($A242,'Plan de acci�n consolidado 2025'!$C$3:$BB$482,Y$1,0)</f>
        <v>4000-2 De enero a octubre de 2025, y de acuerdo con la meta establecida de gestionar 43000 demandas de protección al consumidor, se evidencia un avance de 40.446 procesos calificados a tiempo lo que equivale al 94.1%.</v>
      </c>
      <c r="Z242" s="161">
        <f>VLOOKUP($A242,'Plan de acci�n consolidado 2025'!$C$3:$BB$482,Z$1,0)</f>
        <v>0</v>
      </c>
      <c r="AA242">
        <f>VLOOKUP($A242,'Plan de acci�n consolidado 2025'!$C$3:$BB$482,AA$1,0)</f>
        <v>94</v>
      </c>
      <c r="AB242" t="str">
        <f>VLOOKUP($A242,'Plan de acci�n consolidado 2025'!$C$3:$BB$482,AB$1,0)</f>
        <v>A la fecha llevan gestionadas 40415 demandas gestionadas de 43000 para un avance del 94%</v>
      </c>
      <c r="AC242" s="161">
        <f>VLOOKUP($A242,'Plan de acci�n consolidado 2025'!$C$3:$BB$482,AC$1,0)</f>
        <v>0</v>
      </c>
      <c r="AD242">
        <f>VLOOKUP($A242,'Plan de acci�n consolidado 2025'!$C$3:$BB$482,AD$1,0)</f>
        <v>0</v>
      </c>
      <c r="AE242">
        <f>VLOOKUP($A242,'Plan de acci�n consolidado 2025'!$C$3:$BB$482,AE$1,0)</f>
        <v>15.98</v>
      </c>
    </row>
    <row r="243" spans="1:31" x14ac:dyDescent="0.25">
      <c r="A243" s="30" t="s">
        <v>1021</v>
      </c>
      <c r="B243" t="str">
        <f>VLOOKUP($A243,'Plan de acci�n consolidado 2025'!$C$3:$X$482,B$1,0)</f>
        <v>4000-DESPACHO DEL SUPERINTENDENTE DELEGADO PARA ASUNTOS JURISDICCIONALES</v>
      </c>
      <c r="C243">
        <f>VLOOKUP($A243,'Plan de acci�n consolidado 2025'!$C$3:$X$482,C$1,0)</f>
        <v>3</v>
      </c>
      <c r="D243" t="str">
        <f>VLOOKUP($A243,'Plan de acci�n consolidado 2025'!$C$3:$X$482,D$1,0)</f>
        <v>Actividad propia</v>
      </c>
      <c r="E243" t="str">
        <f>VLOOKUP($A243,'Plan de acci�n consolidado 2025'!$C$3:$X$482,E$1,0)</f>
        <v>4000.2.1</v>
      </c>
      <c r="F243" t="str">
        <f>VLOOKUP($A243,'Plan de acci�n consolidado 2025'!$C$3:$X$482,F$1,0)</f>
        <v>N/A</v>
      </c>
      <c r="G243" t="str">
        <f>VLOOKUP($A243,'Plan de acci�n consolidado 2025'!$C$3:$X$482,G$1,0)</f>
        <v>N/A</v>
      </c>
      <c r="H243" t="str">
        <f>VLOOKUP($A243,'Plan de acci�n consolidado 2025'!$C$3:$X$482,H$1,0)</f>
        <v>N/A</v>
      </c>
      <c r="I243" t="str">
        <f>VLOOKUP($A243,'Plan de acci�n consolidado 2025'!$C$3:$X$482,I$1,0)</f>
        <v>N/A</v>
      </c>
      <c r="J243" t="str">
        <f>VLOOKUP($A243,'Plan de acci�n consolidado 2025'!$C$3:$X$482,J$1,0)</f>
        <v>N/A</v>
      </c>
      <c r="K243" t="str">
        <f>VLOOKUP($A243,'Plan de acci�n consolidado 2025'!$C$3:$X$482,K$1,0)</f>
        <v>N/A</v>
      </c>
      <c r="L243" t="str">
        <f>VLOOKUP($A243,'Plan de acci�n consolidado 2025'!$C$3:$X$482,L$1,0)</f>
        <v>N/A</v>
      </c>
      <c r="M243" t="str">
        <f>VLOOKUP($A243,'Plan de acci�n consolidado 2025'!$C$3:$X$482,M$1,0)</f>
        <v>N/A</v>
      </c>
      <c r="N243" t="str">
        <f>VLOOKUP($A243,'Plan de acci�n consolidado 2025'!$C$3:$X$482,N$1,0)</f>
        <v>N/A</v>
      </c>
      <c r="O243" t="str">
        <f>VLOOKUP($A243,'Plan de acci�n consolidado 2025'!$C$3:$X$482,O$1,0)</f>
        <v>Gestionar las demandas de protección al consumidor (Informe mensual consolidado/ único entregable)</v>
      </c>
      <c r="P243">
        <f>VLOOKUP($A243,'Plan de acci�n consolidado 2025'!$C$3:$X$482,P$1,0)</f>
        <v>100</v>
      </c>
      <c r="Q243">
        <f>VLOOKUP($A243,'Plan de acci�n consolidado 2025'!$C$3:$X$482,Q$1,0)</f>
        <v>43000</v>
      </c>
      <c r="R243" t="str">
        <f>VLOOKUP($A243,'Plan de acci�n consolidado 2025'!$C$3:$X$482,R$1,0)</f>
        <v>Númerica</v>
      </c>
      <c r="S243" t="str">
        <f>VLOOKUP($A243,'Plan de acci�n consolidado 2025'!$C$3:$X$482,S$1,0)</f>
        <v># de Acciones de protección al consumidor gestionadas / 43000 Acciones de protección al consumidor por gestionar</v>
      </c>
      <c r="T243" s="161">
        <f>VLOOKUP($A243,'Plan de acci�n consolidado 2025'!$C$3:$X$482,T$1,0)</f>
        <v>45677</v>
      </c>
      <c r="U243" s="161">
        <f>VLOOKUP($A243,'Plan de acci�n consolidado 2025'!$C$3:$X$482,U$1,0)</f>
        <v>46003</v>
      </c>
      <c r="V243" t="str">
        <f>VLOOKUP($A243,'Plan de acci�n consolidado 2025'!$C$3:$X$482,V$1,0)</f>
        <v>4000-DESPACHO DEL SUPERINTENDENTE DELEGADO PARA ASUNTOS JURISDICCIONALES</v>
      </c>
      <c r="W243">
        <f>VLOOKUP($A243,'Plan de acci�n consolidado 2025'!$C$3:$BB$482,W$1,0)</f>
        <v>17</v>
      </c>
      <c r="X243">
        <f>VLOOKUP($A243,'Plan de acci�n consolidado 2025'!$C$3:$BB$482,X$1,0)</f>
        <v>94</v>
      </c>
      <c r="Y243" t="str">
        <f>VLOOKUP($A243,'Plan de acci�n consolidado 2025'!$C$3:$BB$482,Y$1,0)</f>
        <v>4000-2-1 De enero a octubre de 2025, y de acuerdo con la meta establecida de gestionar 43000 demandas de protección al consumidor, se evidencia un avance de 40.446 procesos calificados a tiempo lo que equivale al 94.1%.</v>
      </c>
      <c r="Z243" s="161">
        <f>VLOOKUP($A243,'Plan de acci�n consolidado 2025'!$C$3:$BB$482,Z$1,0)</f>
        <v>0</v>
      </c>
      <c r="AA243">
        <f>VLOOKUP($A243,'Plan de acci�n consolidado 2025'!$C$3:$BB$482,AA$1,0)</f>
        <v>94</v>
      </c>
      <c r="AB243" t="str">
        <f>VLOOKUP($A243,'Plan de acci�n consolidado 2025'!$C$3:$BB$482,AB$1,0)</f>
        <v>A la fecha llevan gestionadas 40415 demandas gestionadas de 43000 para un avance del 94%</v>
      </c>
      <c r="AC243" s="161">
        <f>VLOOKUP($A243,'Plan de acci�n consolidado 2025'!$C$3:$BB$482,AC$1,0)</f>
        <v>0</v>
      </c>
      <c r="AD243">
        <f>VLOOKUP($A243,'Plan de acci�n consolidado 2025'!$C$3:$BB$482,AD$1,0)</f>
        <v>0</v>
      </c>
      <c r="AE243">
        <f>VLOOKUP($A243,'Plan de acci�n consolidado 2025'!$C$3:$BB$482,AE$1,0)</f>
        <v>15.98</v>
      </c>
    </row>
    <row r="244" spans="1:31" x14ac:dyDescent="0.25">
      <c r="A244" s="30" t="s">
        <v>1022</v>
      </c>
      <c r="B244" t="str">
        <f>VLOOKUP($A244,'Plan de acci�n consolidado 2025'!$C$3:$X$482,B$1,0)</f>
        <v>4000-DESPACHO DEL SUPERINTENDENTE DELEGADO PARA ASUNTOS JURISDICCIONALES</v>
      </c>
      <c r="C244">
        <f>VLOOKUP($A244,'Plan de acci�n consolidado 2025'!$C$3:$X$482,C$1,0)</f>
        <v>3</v>
      </c>
      <c r="D244" t="str">
        <f>VLOOKUP($A244,'Plan de acci�n consolidado 2025'!$C$3:$X$482,D$1,0)</f>
        <v>Producto</v>
      </c>
      <c r="E244" t="str">
        <f>VLOOKUP($A244,'Plan de acci�n consolidado 2025'!$C$3:$X$482,E$1,0)</f>
        <v>4000.3</v>
      </c>
      <c r="F244" t="str">
        <f>VLOOKUP($A244,'Plan de acci�n consolidado 2025'!$C$3:$X$482,F$1,0)</f>
        <v>Operativo SI</v>
      </c>
      <c r="G244" t="str">
        <f>VLOOKUP($A244,'Plan de acci�n consolidado 2025'!$C$3:$X$482,G$1,0)</f>
        <v>Mejorar la oportunidad en la atención de trámites y servicios.</v>
      </c>
      <c r="H244" t="str">
        <f>VLOOKUP($A244,'Plan de acci�n consolidado 2025'!$C$3:$X$482,H$1,0)</f>
        <v>Avance promedio de cumplimiento de productos asociados a mejorar la oportunidad en la atención de trámites y servicios.</v>
      </c>
      <c r="I244" t="str">
        <f>VLOOKUP($A244,'Plan de acci�n consolidado 2025'!$C$3:$X$482,I$1,0)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44" t="str">
        <f>VLOOKUP($A244,'Plan de acci�n consolidado 2025'!$C$3:$X$482,J$1,0)</f>
        <v xml:space="preserve">PND - 5-31-5-b- Convergencia regional - Entidades públicas territoriales y nacionales fortalecidas </v>
      </c>
      <c r="K244" t="str">
        <f>VLOOKUP($A244,'Plan de acci�n consolidado 2025'!$C$3:$X$482,K$1,0)</f>
        <v>No</v>
      </c>
      <c r="L244" t="str">
        <f>VLOOKUP($A244,'Plan de acci�n consolidado 2025'!$C$3:$X$482,L$1,0)</f>
        <v>C-3503-0200-0011-40401c</v>
      </c>
      <c r="M244" t="str">
        <f>VLOOKUP($A244,'Plan de acci�n consolidado 2025'!$C$3:$X$482,M$1,0)</f>
        <v>Política Servicio al Ciudadano_DIMENSIÓN Gestión con Valores para Resultados</v>
      </c>
      <c r="N244" t="str">
        <f>VLOOKUP($A244,'Plan de acci�n consolidado 2025'!$C$3:$X$482,N$1,0)</f>
        <v>N/A</v>
      </c>
      <c r="O244" t="str">
        <f>VLOOKUP($A244,'Plan de acci�n consolidado 2025'!$C$3:$X$482,O$1,0)</f>
        <v>Niveles de congestión de los procesos admitidos y pendientes de decisión a 31 de marzo de 2025, en materia de Protección al Consumidor, reducidos. (Informe final que liste los autos o sentencias admitidos, finalizados)</v>
      </c>
      <c r="P244">
        <f>VLOOKUP($A244,'Plan de acci�n consolidado 2025'!$C$3:$X$482,P$1,0)</f>
        <v>17</v>
      </c>
      <c r="Q244">
        <f>VLOOKUP($A244,'Plan de acci�n consolidado 2025'!$C$3:$X$482,Q$1,0)</f>
        <v>22000</v>
      </c>
      <c r="R244" t="str">
        <f>VLOOKUP($A244,'Plan de acci�n consolidado 2025'!$C$3:$X$482,R$1,0)</f>
        <v>Númerica</v>
      </c>
      <c r="S244" t="str">
        <f>VLOOKUP($A244,'Plan de acci�n consolidado 2025'!$C$3:$X$482,S$1,0)</f>
        <v># de procesos de protección al consumidor finalizados / 22000 Procesos de protección al consumidor a finalizar</v>
      </c>
      <c r="T244" s="161">
        <f>VLOOKUP($A244,'Plan de acci�n consolidado 2025'!$C$3:$X$482,T$1,0)</f>
        <v>45677</v>
      </c>
      <c r="U244" s="161">
        <f>VLOOKUP($A244,'Plan de acci�n consolidado 2025'!$C$3:$X$482,U$1,0)</f>
        <v>46003</v>
      </c>
      <c r="V244" t="str">
        <f>VLOOKUP($A244,'Plan de acci�n consolidado 2025'!$C$3:$X$482,V$1,0)</f>
        <v>4000-DESPACHO DEL SUPERINTENDENTE DELEGADO PARA ASUNTOS JURISDICCIONALES</v>
      </c>
      <c r="W244">
        <f>VLOOKUP($A244,'Plan de acci�n consolidado 2025'!$C$3:$BB$482,W$1,0)</f>
        <v>17</v>
      </c>
      <c r="X244">
        <f>VLOOKUP($A244,'Plan de acci�n consolidado 2025'!$C$3:$BB$482,X$1,0)</f>
        <v>87</v>
      </c>
      <c r="Y244" t="str">
        <f>VLOOKUP($A244,'Plan de acci�n consolidado 2025'!$C$3:$BB$482,Y$1,0)</f>
        <v>4000-3 De enero a septiembre de 2025, y de acuerdo con la meta establecida de finalizar 22000 acciones de protección al consumidor admitidas y pendientes de decisión a 31 de marzo de 2025, se evidencia un avance de 19.210 procesos lo que equivale al 87.32%.</v>
      </c>
      <c r="Z244" s="161">
        <f>VLOOKUP($A244,'Plan de acci�n consolidado 2025'!$C$3:$BB$482,Z$1,0)</f>
        <v>0</v>
      </c>
      <c r="AA244">
        <f>VLOOKUP($A244,'Plan de acci�n consolidado 2025'!$C$3:$BB$482,AA$1,0)</f>
        <v>87</v>
      </c>
      <c r="AB244" t="str">
        <f>VLOOKUP($A244,'Plan de acci�n consolidado 2025'!$C$3:$BB$482,AB$1,0)</f>
        <v>a la fecha llevan 19210 procesos finalizados de 22000, para un avance del 87%</v>
      </c>
      <c r="AC244" s="161">
        <f>VLOOKUP($A244,'Plan de acci�n consolidado 2025'!$C$3:$BB$482,AC$1,0)</f>
        <v>0</v>
      </c>
      <c r="AD244">
        <f>VLOOKUP($A244,'Plan de acci�n consolidado 2025'!$C$3:$BB$482,AD$1,0)</f>
        <v>0</v>
      </c>
      <c r="AE244">
        <f>VLOOKUP($A244,'Plan de acci�n consolidado 2025'!$C$3:$BB$482,AE$1,0)</f>
        <v>14.79</v>
      </c>
    </row>
    <row r="245" spans="1:31" x14ac:dyDescent="0.25">
      <c r="A245" s="30" t="s">
        <v>1023</v>
      </c>
      <c r="B245" t="str">
        <f>VLOOKUP($A245,'Plan de acci�n consolidado 2025'!$C$3:$X$482,B$1,0)</f>
        <v>4000-DESPACHO DEL SUPERINTENDENTE DELEGADO PARA ASUNTOS JURISDICCIONALES</v>
      </c>
      <c r="C245">
        <f>VLOOKUP($A245,'Plan de acci�n consolidado 2025'!$C$3:$X$482,C$1,0)</f>
        <v>3</v>
      </c>
      <c r="D245" t="str">
        <f>VLOOKUP($A245,'Plan de acci�n consolidado 2025'!$C$3:$X$482,D$1,0)</f>
        <v>Actividad propia</v>
      </c>
      <c r="E245" t="str">
        <f>VLOOKUP($A245,'Plan de acci�n consolidado 2025'!$C$3:$X$482,E$1,0)</f>
        <v>4000.3.1</v>
      </c>
      <c r="F245" t="str">
        <f>VLOOKUP($A245,'Plan de acci�n consolidado 2025'!$C$3:$X$482,F$1,0)</f>
        <v>N/A</v>
      </c>
      <c r="G245" t="str">
        <f>VLOOKUP($A245,'Plan de acci�n consolidado 2025'!$C$3:$X$482,G$1,0)</f>
        <v>N/A</v>
      </c>
      <c r="H245" t="str">
        <f>VLOOKUP($A245,'Plan de acci�n consolidado 2025'!$C$3:$X$482,H$1,0)</f>
        <v>N/A</v>
      </c>
      <c r="I245" t="str">
        <f>VLOOKUP($A245,'Plan de acci�n consolidado 2025'!$C$3:$X$482,I$1,0)</f>
        <v>N/A</v>
      </c>
      <c r="J245" t="str">
        <f>VLOOKUP($A245,'Plan de acci�n consolidado 2025'!$C$3:$X$482,J$1,0)</f>
        <v>N/A</v>
      </c>
      <c r="K245" t="str">
        <f>VLOOKUP($A245,'Plan de acci�n consolidado 2025'!$C$3:$X$482,K$1,0)</f>
        <v>N/A</v>
      </c>
      <c r="L245" t="str">
        <f>VLOOKUP($A245,'Plan de acci�n consolidado 2025'!$C$3:$X$482,L$1,0)</f>
        <v>N/A</v>
      </c>
      <c r="M245" t="str">
        <f>VLOOKUP($A245,'Plan de acci�n consolidado 2025'!$C$3:$X$482,M$1,0)</f>
        <v>N/A</v>
      </c>
      <c r="N245" t="str">
        <f>VLOOKUP($A245,'Plan de acci�n consolidado 2025'!$C$3:$X$482,N$1,0)</f>
        <v>N/A</v>
      </c>
      <c r="O245" t="str">
        <f>VLOOKUP($A245,'Plan de acci�n consolidado 2025'!$C$3:$X$482,O$1,0)</f>
        <v>Finalizar las acciones de protección al consumidor admitidas y pendientes de decisión a 31 de marzo de 2025. (Listado mensual en Excel de autos o sentencias finalizados)</v>
      </c>
      <c r="P245">
        <f>VLOOKUP($A245,'Plan de acci�n consolidado 2025'!$C$3:$X$482,P$1,0)</f>
        <v>100</v>
      </c>
      <c r="Q245">
        <f>VLOOKUP($A245,'Plan de acci�n consolidado 2025'!$C$3:$X$482,Q$1,0)</f>
        <v>22000</v>
      </c>
      <c r="R245" t="str">
        <f>VLOOKUP($A245,'Plan de acci�n consolidado 2025'!$C$3:$X$482,R$1,0)</f>
        <v>Númerica</v>
      </c>
      <c r="S245" t="str">
        <f>VLOOKUP($A245,'Plan de acci�n consolidado 2025'!$C$3:$X$482,S$1,0)</f>
        <v># de procesos de protección al consumidor finalizados / 22000 Procesos de protección al consumidor a finalizar</v>
      </c>
      <c r="T245" s="161">
        <f>VLOOKUP($A245,'Plan de acci�n consolidado 2025'!$C$3:$X$482,T$1,0)</f>
        <v>45677</v>
      </c>
      <c r="U245" s="161">
        <f>VLOOKUP($A245,'Plan de acci�n consolidado 2025'!$C$3:$X$482,U$1,0)</f>
        <v>46003</v>
      </c>
      <c r="V245" t="str">
        <f>VLOOKUP($A245,'Plan de acci�n consolidado 2025'!$C$3:$X$482,V$1,0)</f>
        <v>4000-DESPACHO DEL SUPERINTENDENTE DELEGADO PARA ASUNTOS JURISDICCIONALES</v>
      </c>
      <c r="W245">
        <f>VLOOKUP($A245,'Plan de acci�n consolidado 2025'!$C$3:$BB$482,W$1,0)</f>
        <v>17</v>
      </c>
      <c r="X245">
        <f>VLOOKUP($A245,'Plan de acci�n consolidado 2025'!$C$3:$BB$482,X$1,0)</f>
        <v>87</v>
      </c>
      <c r="Y245" t="str">
        <f>VLOOKUP($A245,'Plan de acci�n consolidado 2025'!$C$3:$BB$482,Y$1,0)</f>
        <v>4000-3-1 De enero a septiembre de 2025, y de acuerdo con la meta establecida de finalizar 22000 acciones de protección al consumidor admitidas y pendientes de decisión a 31 de marzo de 2025, se evidencia un avance de 19.210 procesos lo que equivale al 87.32%</v>
      </c>
      <c r="Z245" s="161">
        <f>VLOOKUP($A245,'Plan de acci�n consolidado 2025'!$C$3:$BB$482,Z$1,0)</f>
        <v>0</v>
      </c>
      <c r="AA245">
        <f>VLOOKUP($A245,'Plan de acci�n consolidado 2025'!$C$3:$BB$482,AA$1,0)</f>
        <v>87</v>
      </c>
      <c r="AB245" t="str">
        <f>VLOOKUP($A245,'Plan de acci�n consolidado 2025'!$C$3:$BB$482,AB$1,0)</f>
        <v>a la fecha llevan 19210 procesos finalizados de 22000, para un avance del 87%</v>
      </c>
      <c r="AC245" s="161">
        <f>VLOOKUP($A245,'Plan de acci�n consolidado 2025'!$C$3:$BB$482,AC$1,0)</f>
        <v>0</v>
      </c>
      <c r="AD245">
        <f>VLOOKUP($A245,'Plan de acci�n consolidado 2025'!$C$3:$BB$482,AD$1,0)</f>
        <v>0</v>
      </c>
      <c r="AE245">
        <f>VLOOKUP($A245,'Plan de acci�n consolidado 2025'!$C$3:$BB$482,AE$1,0)</f>
        <v>14.79</v>
      </c>
    </row>
    <row r="246" spans="1:31" x14ac:dyDescent="0.25">
      <c r="A246" s="30" t="s">
        <v>1024</v>
      </c>
      <c r="B246" t="str">
        <f>VLOOKUP($A246,'Plan de acci�n consolidado 2025'!$C$3:$X$482,B$1,0)</f>
        <v>4000-DESPACHO DEL SUPERINTENDENTE DELEGADO PARA ASUNTOS JURISDICCIONALES</v>
      </c>
      <c r="C246">
        <f>VLOOKUP($A246,'Plan de acci�n consolidado 2025'!$C$3:$X$482,C$1,0)</f>
        <v>3</v>
      </c>
      <c r="D246" t="str">
        <f>VLOOKUP($A246,'Plan de acci�n consolidado 2025'!$C$3:$X$482,D$1,0)</f>
        <v>Producto</v>
      </c>
      <c r="E246" t="str">
        <f>VLOOKUP($A246,'Plan de acci�n consolidado 2025'!$C$3:$X$482,E$1,0)</f>
        <v>4000.4</v>
      </c>
      <c r="F246" t="str">
        <f>VLOOKUP($A246,'Plan de acci�n consolidado 2025'!$C$3:$X$482,F$1,0)</f>
        <v>Operativo SI</v>
      </c>
      <c r="G246" t="str">
        <f>VLOOKUP($A246,'Plan de acci�n consolidado 2025'!$C$3:$X$482,G$1,0)</f>
        <v>Mejorar la oportunidad en la atención de trámites y servicios.</v>
      </c>
      <c r="H246" t="str">
        <f>VLOOKUP($A246,'Plan de acci�n consolidado 2025'!$C$3:$X$482,H$1,0)</f>
        <v>Avance promedio de cumplimiento de productos asociados a mejorar la oportunidad en la atención de trámites y servicios.</v>
      </c>
      <c r="I246" t="str">
        <f>VLOOKUP($A246,'Plan de acci�n consolidado 2025'!$C$3:$X$482,I$1,0)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46" t="str">
        <f>VLOOKUP($A246,'Plan de acci�n consolidado 2025'!$C$3:$X$482,J$1,0)</f>
        <v>N/A</v>
      </c>
      <c r="K246" t="str">
        <f>VLOOKUP($A246,'Plan de acci�n consolidado 2025'!$C$3:$X$482,K$1,0)</f>
        <v>No</v>
      </c>
      <c r="L246" t="str">
        <f>VLOOKUP($A246,'Plan de acci�n consolidado 2025'!$C$3:$X$482,L$1,0)</f>
        <v>C-3503-0200-0011-40401c</v>
      </c>
      <c r="M246" t="str">
        <f>VLOOKUP($A246,'Plan de acci�n consolidado 2025'!$C$3:$X$482,M$1,0)</f>
        <v>Política Servicio al Ciudadano_DIMENSIÓN Gestión con Valores para Resultados</v>
      </c>
      <c r="N246" t="str">
        <f>VLOOKUP($A246,'Plan de acci�n consolidado 2025'!$C$3:$X$482,N$1,0)</f>
        <v>N/A</v>
      </c>
      <c r="O246" t="str">
        <f>VLOOKUP($A246,'Plan de acci�n consolidado 2025'!$C$3:$X$482,O$1,0)</f>
        <v>Cultura de cumplimiento de sentencias, transacciones y conciliaciones a favor del consumidor, legalmente celebradas, fortalecida a través del trámite de verificación de cumplimiento. (Informe final de finalizados / único entregable)</v>
      </c>
      <c r="P246">
        <f>VLOOKUP($A246,'Plan de acci�n consolidado 2025'!$C$3:$X$482,P$1,0)</f>
        <v>17</v>
      </c>
      <c r="Q246">
        <f>VLOOKUP($A246,'Plan de acci�n consolidado 2025'!$C$3:$X$482,Q$1,0)</f>
        <v>12400</v>
      </c>
      <c r="R246" t="str">
        <f>VLOOKUP($A246,'Plan de acci�n consolidado 2025'!$C$3:$X$482,R$1,0)</f>
        <v>Númerica</v>
      </c>
      <c r="S246" t="str">
        <f>VLOOKUP($A246,'Plan de acci�n consolidado 2025'!$C$3:$X$482,S$1,0)</f>
        <v># de procesos en verificación del cumplimiento finalizados / 12400 Procesos en verificación del cumplimiento a finalizar</v>
      </c>
      <c r="T246" s="161">
        <f>VLOOKUP($A246,'Plan de acci�n consolidado 2025'!$C$3:$X$482,T$1,0)</f>
        <v>45677</v>
      </c>
      <c r="U246" s="161">
        <f>VLOOKUP($A246,'Plan de acci�n consolidado 2025'!$C$3:$X$482,U$1,0)</f>
        <v>46003</v>
      </c>
      <c r="V246" t="str">
        <f>VLOOKUP($A246,'Plan de acci�n consolidado 2025'!$C$3:$X$482,V$1,0)</f>
        <v>4000-DESPACHO DEL SUPERINTENDENTE DELEGADO PARA ASUNTOS JURISDICCIONALES</v>
      </c>
      <c r="W246">
        <f>VLOOKUP($A246,'Plan de acci�n consolidado 2025'!$C$3:$BB$482,W$1,0)</f>
        <v>17</v>
      </c>
      <c r="X246">
        <f>VLOOKUP($A246,'Plan de acci�n consolidado 2025'!$C$3:$BB$482,X$1,0)</f>
        <v>91</v>
      </c>
      <c r="Y246" t="str">
        <f>VLOOKUP($A246,'Plan de acci�n consolidado 2025'!$C$3:$BB$482,Y$1,0)</f>
        <v>4000-4 De enero a octubre de 2025, y de acuerdo con la meta establecida de finalizar el trámite para la verificación del cumplimiento de 12.400 sentencias, transacciones y conciliaciones a favor del consumidor legalmente celebradas, se evidencia un avance de 11.337 procesos finalizados lo que equivale al 91.43%.</v>
      </c>
      <c r="Z246" s="161">
        <f>VLOOKUP($A246,'Plan de acci�n consolidado 2025'!$C$3:$BB$482,Z$1,0)</f>
        <v>0</v>
      </c>
      <c r="AA246">
        <f>VLOOKUP($A246,'Plan de acci�n consolidado 2025'!$C$3:$BB$482,AA$1,0)</f>
        <v>91</v>
      </c>
      <c r="AB246" t="str">
        <f>VLOOKUP($A246,'Plan de acci�n consolidado 2025'!$C$3:$BB$482,AB$1,0)</f>
        <v>Al 31 de octubre llevan 11337, procesos finalizados de 12 400 para un avance del 91%</v>
      </c>
      <c r="AC246" s="161">
        <f>VLOOKUP($A246,'Plan de acci�n consolidado 2025'!$C$3:$BB$482,AC$1,0)</f>
        <v>0</v>
      </c>
      <c r="AD246">
        <f>VLOOKUP($A246,'Plan de acci�n consolidado 2025'!$C$3:$BB$482,AD$1,0)</f>
        <v>0</v>
      </c>
      <c r="AE246">
        <f>VLOOKUP($A246,'Plan de acci�n consolidado 2025'!$C$3:$BB$482,AE$1,0)</f>
        <v>15.47</v>
      </c>
    </row>
    <row r="247" spans="1:31" x14ac:dyDescent="0.25">
      <c r="A247" s="30" t="s">
        <v>1025</v>
      </c>
      <c r="B247" t="str">
        <f>VLOOKUP($A247,'Plan de acci�n consolidado 2025'!$C$3:$X$482,B$1,0)</f>
        <v>4000-DESPACHO DEL SUPERINTENDENTE DELEGADO PARA ASUNTOS JURISDICCIONALES</v>
      </c>
      <c r="C247">
        <f>VLOOKUP($A247,'Plan de acci�n consolidado 2025'!$C$3:$X$482,C$1,0)</f>
        <v>3</v>
      </c>
      <c r="D247" t="str">
        <f>VLOOKUP($A247,'Plan de acci�n consolidado 2025'!$C$3:$X$482,D$1,0)</f>
        <v>Actividad propia</v>
      </c>
      <c r="E247" t="str">
        <f>VLOOKUP($A247,'Plan de acci�n consolidado 2025'!$C$3:$X$482,E$1,0)</f>
        <v>4000.4.1</v>
      </c>
      <c r="F247" t="str">
        <f>VLOOKUP($A247,'Plan de acci�n consolidado 2025'!$C$3:$X$482,F$1,0)</f>
        <v>N/A</v>
      </c>
      <c r="G247" t="str">
        <f>VLOOKUP($A247,'Plan de acci�n consolidado 2025'!$C$3:$X$482,G$1,0)</f>
        <v>N/A</v>
      </c>
      <c r="H247" t="str">
        <f>VLOOKUP($A247,'Plan de acci�n consolidado 2025'!$C$3:$X$482,H$1,0)</f>
        <v>N/A</v>
      </c>
      <c r="I247" t="str">
        <f>VLOOKUP($A247,'Plan de acci�n consolidado 2025'!$C$3:$X$482,I$1,0)</f>
        <v>N/A</v>
      </c>
      <c r="J247" t="str">
        <f>VLOOKUP($A247,'Plan de acci�n consolidado 2025'!$C$3:$X$482,J$1,0)</f>
        <v>N/A</v>
      </c>
      <c r="K247" t="str">
        <f>VLOOKUP($A247,'Plan de acci�n consolidado 2025'!$C$3:$X$482,K$1,0)</f>
        <v>N/A</v>
      </c>
      <c r="L247" t="str">
        <f>VLOOKUP($A247,'Plan de acci�n consolidado 2025'!$C$3:$X$482,L$1,0)</f>
        <v>N/A</v>
      </c>
      <c r="M247" t="str">
        <f>VLOOKUP($A247,'Plan de acci�n consolidado 2025'!$C$3:$X$482,M$1,0)</f>
        <v>N/A</v>
      </c>
      <c r="N247" t="str">
        <f>VLOOKUP($A247,'Plan de acci�n consolidado 2025'!$C$3:$X$482,N$1,0)</f>
        <v>N/A</v>
      </c>
      <c r="O247" t="str">
        <f>VLOOKUP($A247,'Plan de acci�n consolidado 2025'!$C$3:$X$482,O$1,0)</f>
        <v>Finalizar el trámite para la verificación del cumplimiento de las sentencias, transacciones y conciliaciones a favor del consumidor legalmente celebradas (Listado en Excel mensual de finalización)</v>
      </c>
      <c r="P247">
        <f>VLOOKUP($A247,'Plan de acci�n consolidado 2025'!$C$3:$X$482,P$1,0)</f>
        <v>50</v>
      </c>
      <c r="Q247">
        <f>VLOOKUP($A247,'Plan de acci�n consolidado 2025'!$C$3:$X$482,Q$1,0)</f>
        <v>12400</v>
      </c>
      <c r="R247" t="str">
        <f>VLOOKUP($A247,'Plan de acci�n consolidado 2025'!$C$3:$X$482,R$1,0)</f>
        <v>Númerica</v>
      </c>
      <c r="S247" t="str">
        <f>VLOOKUP($A247,'Plan de acci�n consolidado 2025'!$C$3:$X$482,S$1,0)</f>
        <v># de procesos en verificación del cumplimiento finalizados / 12400 Procesos en verificación del cumplimiento a finalizar</v>
      </c>
      <c r="T247" s="161">
        <f>VLOOKUP($A247,'Plan de acci�n consolidado 2025'!$C$3:$X$482,T$1,0)</f>
        <v>45677</v>
      </c>
      <c r="U247" s="161">
        <f>VLOOKUP($A247,'Plan de acci�n consolidado 2025'!$C$3:$X$482,U$1,0)</f>
        <v>46003</v>
      </c>
      <c r="V247" t="str">
        <f>VLOOKUP($A247,'Plan de acci�n consolidado 2025'!$C$3:$X$482,V$1,0)</f>
        <v>4000-DESPACHO DEL SUPERINTENDENTE DELEGADO PARA ASUNTOS JURISDICCIONALES</v>
      </c>
      <c r="W247">
        <f>VLOOKUP($A247,'Plan de acci�n consolidado 2025'!$C$3:$BB$482,W$1,0)</f>
        <v>8.5</v>
      </c>
      <c r="X247">
        <f>VLOOKUP($A247,'Plan de acci�n consolidado 2025'!$C$3:$BB$482,X$1,0)</f>
        <v>91</v>
      </c>
      <c r="Y247" t="str">
        <f>VLOOKUP($A247,'Plan de acci�n consolidado 2025'!$C$3:$BB$482,Y$1,0)</f>
        <v>4000-4-1 De enero a octubre de 2025, y de acuerdo con la meta establecida de finalizar el trámite para la verificación del cumplimiento de 12.400 sentencias, transacciones y conciliaciones a favor del consumidor legalmente celebradas, se evidencia un avance de11.337 procesos finalizados lo que equivale al 91.43%.</v>
      </c>
      <c r="Z247" s="161">
        <f>VLOOKUP($A247,'Plan de acci�n consolidado 2025'!$C$3:$BB$482,Z$1,0)</f>
        <v>0</v>
      </c>
      <c r="AA247">
        <f>VLOOKUP($A247,'Plan de acci�n consolidado 2025'!$C$3:$BB$482,AA$1,0)</f>
        <v>91</v>
      </c>
      <c r="AB247" t="str">
        <f>VLOOKUP($A247,'Plan de acci�n consolidado 2025'!$C$3:$BB$482,AB$1,0)</f>
        <v>Al 31 de octubre llevan 11337, procesos finalizados de 12 400 para un avance del 91%</v>
      </c>
      <c r="AC247" s="161">
        <f>VLOOKUP($A247,'Plan de acci�n consolidado 2025'!$C$3:$BB$482,AC$1,0)</f>
        <v>0</v>
      </c>
      <c r="AD247">
        <f>VLOOKUP($A247,'Plan de acci�n consolidado 2025'!$C$3:$BB$482,AD$1,0)</f>
        <v>0</v>
      </c>
      <c r="AE247">
        <f>VLOOKUP($A247,'Plan de acci�n consolidado 2025'!$C$3:$BB$482,AE$1,0)</f>
        <v>7.7350000000000003</v>
      </c>
    </row>
    <row r="248" spans="1:31" x14ac:dyDescent="0.25">
      <c r="A248" s="30" t="s">
        <v>1754</v>
      </c>
      <c r="B248" t="str">
        <f>VLOOKUP($A248,'Plan de acci�n consolidado 2025'!$C$3:$X$482,B$1,0)</f>
        <v>4000-DESPACHO DEL SUPERINTENDENTE DELEGADO PARA ASUNTOS JURISDICCIONALES</v>
      </c>
      <c r="C248">
        <f>VLOOKUP($A248,'Plan de acci�n consolidado 2025'!$C$3:$X$482,C$1,0)</f>
        <v>3</v>
      </c>
      <c r="D248" t="str">
        <f>VLOOKUP($A248,'Plan de acci�n consolidado 2025'!$C$3:$X$482,D$1,0)</f>
        <v>Actividad propia</v>
      </c>
      <c r="E248" t="str">
        <f>VLOOKUP($A248,'Plan de acci�n consolidado 2025'!$C$3:$X$482,E$1,0)</f>
        <v>4000.4.2</v>
      </c>
      <c r="F248" t="str">
        <f>VLOOKUP($A248,'Plan de acci�n consolidado 2025'!$C$3:$X$482,F$1,0)</f>
        <v>N/A</v>
      </c>
      <c r="G248" t="str">
        <f>VLOOKUP($A248,'Plan de acci�n consolidado 2025'!$C$3:$X$482,G$1,0)</f>
        <v>N/A</v>
      </c>
      <c r="H248" t="str">
        <f>VLOOKUP($A248,'Plan de acci�n consolidado 2025'!$C$3:$X$482,H$1,0)</f>
        <v>N/A</v>
      </c>
      <c r="I248" t="str">
        <f>VLOOKUP($A248,'Plan de acci�n consolidado 2025'!$C$3:$X$482,I$1,0)</f>
        <v>N/A</v>
      </c>
      <c r="J248" t="str">
        <f>VLOOKUP($A248,'Plan de acci�n consolidado 2025'!$C$3:$X$482,J$1,0)</f>
        <v>N/A</v>
      </c>
      <c r="K248" t="str">
        <f>VLOOKUP($A248,'Plan de acci�n consolidado 2025'!$C$3:$X$482,K$1,0)</f>
        <v>N/A</v>
      </c>
      <c r="L248" t="str">
        <f>VLOOKUP($A248,'Plan de acci�n consolidado 2025'!$C$3:$X$482,L$1,0)</f>
        <v>N/A</v>
      </c>
      <c r="M248" t="str">
        <f>VLOOKUP($A248,'Plan de acci�n consolidado 2025'!$C$3:$X$482,M$1,0)</f>
        <v>N/A</v>
      </c>
      <c r="N248" t="str">
        <f>VLOOKUP($A248,'Plan de acci�n consolidado 2025'!$C$3:$X$482,N$1,0)</f>
        <v>N/A</v>
      </c>
      <c r="O248" t="str">
        <f>VLOOKUP($A248,'Plan de acci�n consolidado 2025'!$C$3:$X$482,O$1,0)</f>
        <v>Finalizar con archivo el trámite para la verificación del cumplimiento de los expedientes sin noticia de incumplimiento, noticias pretempore, extemporáneas o archivo por ausencia de derecho de postulación y controles de legalidad que deriven en archivo en relación con las sentencias, transacciones y conciliaciones respecto de las sociedades FAST COLOMBIA SAS y ULTRA AIR S.A.S proferidas a 31 de marzo de 2025; estos archivos incluyen todos aquellos proferidos en la vigencia 2025 (Listado en Excel mensual de finalización y el inventario mensual)</v>
      </c>
      <c r="P248">
        <f>VLOOKUP($A248,'Plan de acci�n consolidado 2025'!$C$3:$X$482,P$1,0)</f>
        <v>50</v>
      </c>
      <c r="Q248">
        <f>VLOOKUP($A248,'Plan de acci�n consolidado 2025'!$C$3:$X$482,Q$1,0)</f>
        <v>100</v>
      </c>
      <c r="R248" t="str">
        <f>VLOOKUP($A248,'Plan de acci�n consolidado 2025'!$C$3:$X$482,R$1,0)</f>
        <v>Porcentual</v>
      </c>
      <c r="S248" t="str">
        <f>VLOOKUP($A248,'Plan de acci�n consolidado 2025'!$C$3:$X$482,S$1,0)</f>
        <v>% de procesos en verificación del cumplimiento finalizados con archivo / 100% de Procesos en verificación del cumplimiento a finalizar con archivo</v>
      </c>
      <c r="T248" s="161">
        <f>VLOOKUP($A248,'Plan de acci�n consolidado 2025'!$C$3:$X$482,T$1,0)</f>
        <v>45779</v>
      </c>
      <c r="U248" s="161">
        <f>VLOOKUP($A248,'Plan de acci�n consolidado 2025'!$C$3:$X$482,U$1,0)</f>
        <v>46003</v>
      </c>
      <c r="V248" t="str">
        <f>VLOOKUP($A248,'Plan de acci�n consolidado 2025'!$C$3:$X$482,V$1,0)</f>
        <v>4000-DESPACHO DEL SUPERINTENDENTE DELEGADO PARA ASUNTOS JURISDICCIONALES</v>
      </c>
      <c r="W248">
        <f>VLOOKUP($A248,'Plan de acci�n consolidado 2025'!$C$3:$BB$482,W$1,0)</f>
        <v>8.5</v>
      </c>
      <c r="X248">
        <f>VLOOKUP($A248,'Plan de acci�n consolidado 2025'!$C$3:$BB$482,X$1,0)</f>
        <v>99</v>
      </c>
      <c r="Y248" t="str">
        <f>VLOOKUP($A248,'Plan de acci�n consolidado 2025'!$C$3:$BB$482,Y$1,0)</f>
        <v>4000-4-2 De mayo a octubre de 2025, y de acuerdo con la meta establecida de finalizar con archivo el 100% del trámite de los expedientes sin noticia de incumplimiento, noticias pretemporada, extemporáneas o archivo por ausencia de derecho de postulación y controles de legalidad que deriven en archivo en relación con las sentencias, transacciones y conciliaciones respecto de las sociedades FAST COLOMBIA SAS y ULTRA AIR S.A.S proferidas a 31 de marzo de 2025, se evidencia un avance de 16.120 procesos finalizados lo que equivale al 99.19%.</v>
      </c>
      <c r="Z248" s="161">
        <f>VLOOKUP($A248,'Plan de acci�n consolidado 2025'!$C$3:$BB$482,Z$1,0)</f>
        <v>0</v>
      </c>
      <c r="AA248">
        <f>VLOOKUP($A248,'Plan de acci�n consolidado 2025'!$C$3:$BB$482,AA$1,0)</f>
        <v>99</v>
      </c>
      <c r="AB248" t="str">
        <f>VLOOKUP($A248,'Plan de acci�n consolidado 2025'!$C$3:$BB$482,AB$1,0)</f>
        <v>Al 31 de octubre llevan 16252 procesos de verificación de 18329, para un avance del 99%, se encuentran algunos procesos  que quedaron numerados en la etapa de demanda y no en la verificación</v>
      </c>
      <c r="AC248" s="161">
        <f>VLOOKUP($A248,'Plan de acci�n consolidado 2025'!$C$3:$BB$482,AC$1,0)</f>
        <v>0</v>
      </c>
      <c r="AD248">
        <f>VLOOKUP($A248,'Plan de acci�n consolidado 2025'!$C$3:$BB$482,AD$1,0)</f>
        <v>0</v>
      </c>
      <c r="AE248">
        <f>VLOOKUP($A248,'Plan de acci�n consolidado 2025'!$C$3:$BB$482,AE$1,0)</f>
        <v>8.4149999999999991</v>
      </c>
    </row>
    <row r="249" spans="1:31" x14ac:dyDescent="0.25">
      <c r="A249" s="30" t="s">
        <v>1026</v>
      </c>
      <c r="B249" t="str">
        <f>VLOOKUP($A249,'Plan de acci�n consolidado 2025'!$C$3:$X$482,B$1,0)</f>
        <v>4000-DESPACHO DEL SUPERINTENDENTE DELEGADO PARA ASUNTOS JURISDICCIONALES</v>
      </c>
      <c r="C249">
        <f>VLOOKUP($A249,'Plan de acci�n consolidado 2025'!$C$3:$X$482,C$1,0)</f>
        <v>3</v>
      </c>
      <c r="D249" t="str">
        <f>VLOOKUP($A249,'Plan de acci�n consolidado 2025'!$C$3:$X$482,D$1,0)</f>
        <v>Producto</v>
      </c>
      <c r="E249" t="str">
        <f>VLOOKUP($A249,'Plan de acci�n consolidado 2025'!$C$3:$X$482,E$1,0)</f>
        <v>4000.5</v>
      </c>
      <c r="F249" t="str">
        <f>VLOOKUP($A249,'Plan de acci�n consolidado 2025'!$C$3:$X$482,F$1,0)</f>
        <v>Innovador</v>
      </c>
      <c r="G249" t="str">
        <f>VLOOKUP($A249,'Plan de acci�n consolidado 2025'!$C$3:$X$482,G$1,0)</f>
        <v xml:space="preserve">Promover el enfoque preventivo, diferencial y territorial en el que hacer misional de la entidad 
</v>
      </c>
      <c r="H249" t="str">
        <f>VLOOKUP($A249,'Plan de acci�n consolidado 2025'!$C$3:$X$482,H$1,0)</f>
        <v xml:space="preserve">Cumplimiento de productos del PAI asociados a Promover el enfoque preventivo, diferencial y territorial en el que hacer misional de la entidad 
</v>
      </c>
      <c r="I249" t="str">
        <f>VLOOKUP($A249,'Plan de acci�n consolidado 2025'!$C$3:$X$482,I$1,0)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49" t="str">
        <f>VLOOKUP($A249,'Plan de acci�n consolidado 2025'!$C$3:$X$482,J$1,0)</f>
        <v xml:space="preserve">PND - 5-31-5-b- Convergencia regional - Entidades públicas territoriales y nacionales fortalecidas </v>
      </c>
      <c r="K249" t="str">
        <f>VLOOKUP($A249,'Plan de acci�n consolidado 2025'!$C$3:$X$482,K$1,0)</f>
        <v>No</v>
      </c>
      <c r="L249" t="str">
        <f>VLOOKUP($A249,'Plan de acci�n consolidado 2025'!$C$3:$X$482,L$1,0)</f>
        <v>C-3503-0200-0011-40401c</v>
      </c>
      <c r="M249" t="str">
        <f>VLOOKUP($A249,'Plan de acci�n consolidado 2025'!$C$3:$X$482,M$1,0)</f>
        <v>Política Servicio al Ciudadano_DIMENSIÓN Gestión con Valores para Resultados</v>
      </c>
      <c r="N249" t="str">
        <f>VLOOKUP($A249,'Plan de acci�n consolidado 2025'!$C$3:$X$482,N$1,0)</f>
        <v>N/A</v>
      </c>
      <c r="O249" t="str">
        <f>VLOOKUP($A249,'Plan de acci�n consolidado 2025'!$C$3:$X$482,O$1,0)</f>
        <v>Presencia territorial de la SIC en materia de asuntos jursidiccionales, fortalecida. (Listados de asistencia por jornada)</v>
      </c>
      <c r="P249">
        <f>VLOOKUP($A249,'Plan de acci�n consolidado 2025'!$C$3:$X$482,P$1,0)</f>
        <v>12</v>
      </c>
      <c r="Q249">
        <f>VLOOKUP($A249,'Plan de acci�n consolidado 2025'!$C$3:$X$482,Q$1,0)</f>
        <v>6</v>
      </c>
      <c r="R249" t="str">
        <f>VLOOKUP($A249,'Plan de acci�n consolidado 2025'!$C$3:$X$482,R$1,0)</f>
        <v>Númerica</v>
      </c>
      <c r="S249" t="str">
        <f>VLOOKUP($A249,'Plan de acci�n consolidado 2025'!$C$3:$X$482,S$1,0)</f>
        <v># de jornadas de territorialización realizadas / 6 Jornadas de territorialización programadas</v>
      </c>
      <c r="T249" s="161">
        <f>VLOOKUP($A249,'Plan de acci�n consolidado 2025'!$C$3:$X$482,T$1,0)</f>
        <v>45691</v>
      </c>
      <c r="U249" s="161">
        <f>VLOOKUP($A249,'Plan de acci�n consolidado 2025'!$C$3:$X$482,U$1,0)</f>
        <v>45989</v>
      </c>
      <c r="V249" t="str">
        <f>VLOOKUP($A249,'Plan de acci�n consolidado 2025'!$C$3:$X$482,V$1,0)</f>
        <v>4000-DESPACHO DEL SUPERINTENDENTE DELEGADO PARA ASUNTOS JURISDICCIONALES</v>
      </c>
      <c r="W249">
        <f>VLOOKUP($A249,'Plan de acci�n consolidado 2025'!$C$3:$BB$482,W$1,0)</f>
        <v>12</v>
      </c>
      <c r="X249">
        <f>VLOOKUP($A249,'Plan de acci�n consolidado 2025'!$C$3:$BB$482,X$1,0)</f>
        <v>100</v>
      </c>
      <c r="Y249" t="str">
        <f>VLOOKUP($A249,'Plan de acci�n consolidado 2025'!$C$3:$BB$482,Y$1,0)</f>
        <v>4000-5 De acuerdo con la meta establecida de realizar seis (6) jornadas de territorialización, se adjunta el listado y piezas publicitarias de la sexta jornada realizada a la fecha, para lo cual se evidencia un avance de 100%.
1.Santa Marta los días 29 y 30 de abril de 2025
2. Cali, los días 8 y 9 de mayo de 2025
3. Medellín los días 14 y 15 de mayo de 2025
4. Pereira los días 25 y 26 de agosto de 2025
5. Cúcuta los días 4 y 5 de septiembre de 2025
6. Montería los días 27 y 28 de octubre de 2025</v>
      </c>
      <c r="Z249" s="161">
        <f>VLOOKUP($A249,'Plan de acci�n consolidado 2025'!$C$3:$BB$482,Z$1,0)</f>
        <v>45958</v>
      </c>
      <c r="AA249">
        <f>VLOOKUP($A249,'Plan de acci�n consolidado 2025'!$C$3:$BB$482,AA$1,0)</f>
        <v>100</v>
      </c>
      <c r="AB249" t="str">
        <f>VLOOKUP($A249,'Plan de acci�n consolidado 2025'!$C$3:$BB$482,AB$1,0)</f>
        <v xml:space="preserve">Se verifica el cumplimiento de la actividad al 100% con sus correspondientes soportes </v>
      </c>
      <c r="AC249" s="161">
        <f>VLOOKUP($A249,'Plan de acci�n consolidado 2025'!$C$3:$BB$482,AC$1,0)</f>
        <v>0</v>
      </c>
      <c r="AD249">
        <f>VLOOKUP($A249,'Plan de acci�n consolidado 2025'!$C$3:$BB$482,AD$1,0)</f>
        <v>100</v>
      </c>
      <c r="AE249">
        <f>VLOOKUP($A249,'Plan de acci�n consolidado 2025'!$C$3:$BB$482,AE$1,0)</f>
        <v>12</v>
      </c>
    </row>
    <row r="250" spans="1:31" x14ac:dyDescent="0.25">
      <c r="A250" s="30" t="s">
        <v>1028</v>
      </c>
      <c r="B250" t="str">
        <f>VLOOKUP($A250,'Plan de acci�n consolidado 2025'!$C$3:$X$482,B$1,0)</f>
        <v>4000-DESPACHO DEL SUPERINTENDENTE DELEGADO PARA ASUNTOS JURISDICCIONALES</v>
      </c>
      <c r="C250">
        <f>VLOOKUP($A250,'Plan de acci�n consolidado 2025'!$C$3:$X$482,C$1,0)</f>
        <v>3</v>
      </c>
      <c r="D250" t="str">
        <f>VLOOKUP($A250,'Plan de acci�n consolidado 2025'!$C$3:$X$482,D$1,0)</f>
        <v>Actividad propia</v>
      </c>
      <c r="E250" t="str">
        <f>VLOOKUP($A250,'Plan de acci�n consolidado 2025'!$C$3:$X$482,E$1,0)</f>
        <v>4000.5.1</v>
      </c>
      <c r="F250" t="str">
        <f>VLOOKUP($A250,'Plan de acci�n consolidado 2025'!$C$3:$X$482,F$1,0)</f>
        <v>N/A</v>
      </c>
      <c r="G250" t="str">
        <f>VLOOKUP($A250,'Plan de acci�n consolidado 2025'!$C$3:$X$482,G$1,0)</f>
        <v>N/A</v>
      </c>
      <c r="H250" t="str">
        <f>VLOOKUP($A250,'Plan de acci�n consolidado 2025'!$C$3:$X$482,H$1,0)</f>
        <v>N/A</v>
      </c>
      <c r="I250" t="str">
        <f>VLOOKUP($A250,'Plan de acci�n consolidado 2025'!$C$3:$X$482,I$1,0)</f>
        <v>N/A</v>
      </c>
      <c r="J250" t="str">
        <f>VLOOKUP($A250,'Plan de acci�n consolidado 2025'!$C$3:$X$482,J$1,0)</f>
        <v>N/A</v>
      </c>
      <c r="K250" t="str">
        <f>VLOOKUP($A250,'Plan de acci�n consolidado 2025'!$C$3:$X$482,K$1,0)</f>
        <v>N/A</v>
      </c>
      <c r="L250" t="str">
        <f>VLOOKUP($A250,'Plan de acci�n consolidado 2025'!$C$3:$X$482,L$1,0)</f>
        <v>N/A</v>
      </c>
      <c r="M250" t="str">
        <f>VLOOKUP($A250,'Plan de acci�n consolidado 2025'!$C$3:$X$482,M$1,0)</f>
        <v>N/A</v>
      </c>
      <c r="N250" t="str">
        <f>VLOOKUP($A250,'Plan de acci�n consolidado 2025'!$C$3:$X$482,N$1,0)</f>
        <v>N/A</v>
      </c>
      <c r="O250" t="str">
        <f>VLOOKUP($A250,'Plan de acci�n consolidado 2025'!$C$3:$X$482,O$1,0)</f>
        <v>Definir fechas de las jornadas de territorialización. (correo electrónico enviando con las fechas de las jornadas/único entregable)</v>
      </c>
      <c r="P250">
        <f>VLOOKUP($A250,'Plan de acci�n consolidado 2025'!$C$3:$X$482,P$1,0)</f>
        <v>20</v>
      </c>
      <c r="Q250">
        <f>VLOOKUP($A250,'Plan de acci�n consolidado 2025'!$C$3:$X$482,Q$1,0)</f>
        <v>1</v>
      </c>
      <c r="R250" t="str">
        <f>VLOOKUP($A250,'Plan de acci�n consolidado 2025'!$C$3:$X$482,R$1,0)</f>
        <v>Númerica</v>
      </c>
      <c r="S250" t="str">
        <f>VLOOKUP($A250,'Plan de acci�n consolidado 2025'!$C$3:$X$482,S$1,0)</f>
        <v># de Correo electrónico elaborado y enviado / 1 Correo electrónico programado</v>
      </c>
      <c r="T250" s="161">
        <f>VLOOKUP($A250,'Plan de acci�n consolidado 2025'!$C$3:$X$482,T$1,0)</f>
        <v>45691</v>
      </c>
      <c r="U250" s="161">
        <f>VLOOKUP($A250,'Plan de acci�n consolidado 2025'!$C$3:$X$482,U$1,0)</f>
        <v>45747</v>
      </c>
      <c r="V250" t="str">
        <f>VLOOKUP($A250,'Plan de acci�n consolidado 2025'!$C$3:$X$482,V$1,0)</f>
        <v>4000-DESPACHO DEL SUPERINTENDENTE DELEGADO PARA ASUNTOS JURISDICCIONALES</v>
      </c>
      <c r="W250">
        <f>VLOOKUP($A250,'Plan de acci�n consolidado 2025'!$C$3:$BB$482,W$1,0)</f>
        <v>2.4</v>
      </c>
      <c r="X250">
        <f>VLOOKUP($A250,'Plan de acci�n consolidado 2025'!$C$3:$BB$482,X$1,0)</f>
        <v>100</v>
      </c>
      <c r="Y250" t="str">
        <f>VLOOKUP($A250,'Plan de acci�n consolidado 2025'!$C$3:$BB$482,Y$1,0)</f>
        <v xml:space="preserve">4000-5-1 De acuerdo con la meta establecida de definir fechas de las jornadas de territorialización, se remite correo electrónico con las fechas de las jornadas, lo que equivale al 100 %  </v>
      </c>
      <c r="Z250" s="161">
        <f>VLOOKUP($A250,'Plan de acci�n consolidado 2025'!$C$3:$BB$482,Z$1,0)</f>
        <v>45741</v>
      </c>
      <c r="AA250">
        <f>VLOOKUP($A250,'Plan de acci�n consolidado 2025'!$C$3:$BB$482,AA$1,0)</f>
        <v>100</v>
      </c>
      <c r="AB250" t="str">
        <f>VLOOKUP($A250,'Plan de acci�n consolidado 2025'!$C$3:$BB$482,AB$1,0)</f>
        <v xml:space="preserve">Se verifica cumplimiento de la actividad con las evidencias reportadas </v>
      </c>
      <c r="AC250" s="161">
        <f>VLOOKUP($A250,'Plan de acci�n consolidado 2025'!$C$3:$BB$482,AC$1,0)</f>
        <v>45741</v>
      </c>
      <c r="AD250">
        <f>VLOOKUP($A250,'Plan de acci�n consolidado 2025'!$C$3:$BB$482,AD$1,0)</f>
        <v>100</v>
      </c>
      <c r="AE250">
        <f>VLOOKUP($A250,'Plan de acci�n consolidado 2025'!$C$3:$BB$482,AE$1,0)</f>
        <v>2.4</v>
      </c>
    </row>
    <row r="251" spans="1:31" x14ac:dyDescent="0.25">
      <c r="A251" s="30" t="s">
        <v>1030</v>
      </c>
      <c r="B251" t="str">
        <f>VLOOKUP($A251,'Plan de acci�n consolidado 2025'!$C$3:$X$482,B$1,0)</f>
        <v>4000-DESPACHO DEL SUPERINTENDENTE DELEGADO PARA ASUNTOS JURISDICCIONALES</v>
      </c>
      <c r="C251">
        <f>VLOOKUP($A251,'Plan de acci�n consolidado 2025'!$C$3:$X$482,C$1,0)</f>
        <v>3</v>
      </c>
      <c r="D251" t="str">
        <f>VLOOKUP($A251,'Plan de acci�n consolidado 2025'!$C$3:$X$482,D$1,0)</f>
        <v>Actividad propia</v>
      </c>
      <c r="E251" t="str">
        <f>VLOOKUP($A251,'Plan de acci�n consolidado 2025'!$C$3:$X$482,E$1,0)</f>
        <v>4000.5.2</v>
      </c>
      <c r="F251" t="str">
        <f>VLOOKUP($A251,'Plan de acci�n consolidado 2025'!$C$3:$X$482,F$1,0)</f>
        <v>N/A</v>
      </c>
      <c r="G251" t="str">
        <f>VLOOKUP($A251,'Plan de acci�n consolidado 2025'!$C$3:$X$482,G$1,0)</f>
        <v>N/A</v>
      </c>
      <c r="H251" t="str">
        <f>VLOOKUP($A251,'Plan de acci�n consolidado 2025'!$C$3:$X$482,H$1,0)</f>
        <v>N/A</v>
      </c>
      <c r="I251" t="str">
        <f>VLOOKUP($A251,'Plan de acci�n consolidado 2025'!$C$3:$X$482,I$1,0)</f>
        <v>N/A</v>
      </c>
      <c r="J251" t="str">
        <f>VLOOKUP($A251,'Plan de acci�n consolidado 2025'!$C$3:$X$482,J$1,0)</f>
        <v>N/A</v>
      </c>
      <c r="K251" t="str">
        <f>VLOOKUP($A251,'Plan de acci�n consolidado 2025'!$C$3:$X$482,K$1,0)</f>
        <v>N/A</v>
      </c>
      <c r="L251" t="str">
        <f>VLOOKUP($A251,'Plan de acci�n consolidado 2025'!$C$3:$X$482,L$1,0)</f>
        <v>N/A</v>
      </c>
      <c r="M251" t="str">
        <f>VLOOKUP($A251,'Plan de acci�n consolidado 2025'!$C$3:$X$482,M$1,0)</f>
        <v>N/A</v>
      </c>
      <c r="N251" t="str">
        <f>VLOOKUP($A251,'Plan de acci�n consolidado 2025'!$C$3:$X$482,N$1,0)</f>
        <v>N/A</v>
      </c>
      <c r="O251" t="str">
        <f>VLOOKUP($A251,'Plan de acci�n consolidado 2025'!$C$3:$X$482,O$1,0)</f>
        <v>Realizar jornadas de territorialización, de acuerdo con el cronograma establecido. (Listados de asistencia por programa)</v>
      </c>
      <c r="P251">
        <f>VLOOKUP($A251,'Plan de acci�n consolidado 2025'!$C$3:$X$482,P$1,0)</f>
        <v>80</v>
      </c>
      <c r="Q251">
        <f>VLOOKUP($A251,'Plan de acci�n consolidado 2025'!$C$3:$X$482,Q$1,0)</f>
        <v>6</v>
      </c>
      <c r="R251" t="str">
        <f>VLOOKUP($A251,'Plan de acci�n consolidado 2025'!$C$3:$X$482,R$1,0)</f>
        <v>Númerica</v>
      </c>
      <c r="S251" t="str">
        <f>VLOOKUP($A251,'Plan de acci�n consolidado 2025'!$C$3:$X$482,S$1,0)</f>
        <v># de jornadas de territorialización realizadas / 6 Jornadas de territorialización programadas</v>
      </c>
      <c r="T251" s="161">
        <f>VLOOKUP($A251,'Plan de acci�n consolidado 2025'!$C$3:$X$482,T$1,0)</f>
        <v>45748</v>
      </c>
      <c r="U251" s="161">
        <f>VLOOKUP($A251,'Plan de acci�n consolidado 2025'!$C$3:$X$482,U$1,0)</f>
        <v>45989</v>
      </c>
      <c r="V251" t="str">
        <f>VLOOKUP($A251,'Plan de acci�n consolidado 2025'!$C$3:$X$482,V$1,0)</f>
        <v>4000-DESPACHO DEL SUPERINTENDENTE DELEGADO PARA ASUNTOS JURISDICCIONALES</v>
      </c>
      <c r="W251">
        <f>VLOOKUP($A251,'Plan de acci�n consolidado 2025'!$C$3:$BB$482,W$1,0)</f>
        <v>9.6</v>
      </c>
      <c r="X251">
        <f>VLOOKUP($A251,'Plan de acci�n consolidado 2025'!$C$3:$BB$482,X$1,0)</f>
        <v>100</v>
      </c>
      <c r="Y251" t="str">
        <f>VLOOKUP($A251,'Plan de acci�n consolidado 2025'!$C$3:$BB$482,Y$1,0)</f>
        <v>4000-5-2 De acuerdo con la meta establecida de realizar seis (6) jornadas de territorialización, se adjunta el listado, piezas publicitarias y correo de la sexta jornada realizada en la ciudad de Montería - Córdoba los días 27 y 28 de octubre de 2025, se evidencia un avance de 100%.</v>
      </c>
      <c r="Z251" s="161">
        <f>VLOOKUP($A251,'Plan de acci�n consolidado 2025'!$C$3:$BB$482,Z$1,0)</f>
        <v>45958</v>
      </c>
      <c r="AA251">
        <f>VLOOKUP($A251,'Plan de acci�n consolidado 2025'!$C$3:$BB$482,AA$1,0)</f>
        <v>100</v>
      </c>
      <c r="AB251" t="str">
        <f>VLOOKUP($A251,'Plan de acci�n consolidado 2025'!$C$3:$BB$482,AB$1,0)</f>
        <v xml:space="preserve">Se soporta la ejecución de la 6 jornada de territorialización.  </v>
      </c>
      <c r="AC251" s="161">
        <f>VLOOKUP($A251,'Plan de acci�n consolidado 2025'!$C$3:$BB$482,AC$1,0)</f>
        <v>0</v>
      </c>
      <c r="AD251">
        <f>VLOOKUP($A251,'Plan de acci�n consolidado 2025'!$C$3:$BB$482,AD$1,0)</f>
        <v>100</v>
      </c>
      <c r="AE251">
        <f>VLOOKUP($A251,'Plan de acci�n consolidado 2025'!$C$3:$BB$482,AE$1,0)</f>
        <v>9.6</v>
      </c>
    </row>
    <row r="252" spans="1:31" x14ac:dyDescent="0.25">
      <c r="A252" s="30" t="s">
        <v>1031</v>
      </c>
      <c r="B252" t="str">
        <f>VLOOKUP($A252,'Plan de acci�n consolidado 2025'!$C$3:$X$482,B$1,0)</f>
        <v>4000-DESPACHO DEL SUPERINTENDENTE DELEGADO PARA ASUNTOS JURISDICCIONALES</v>
      </c>
      <c r="C252">
        <f>VLOOKUP($A252,'Plan de acci�n consolidado 2025'!$C$3:$X$482,C$1,0)</f>
        <v>3</v>
      </c>
      <c r="D252" t="str">
        <f>VLOOKUP($A252,'Plan de acci�n consolidado 2025'!$C$3:$X$482,D$1,0)</f>
        <v>Producto</v>
      </c>
      <c r="E252" t="str">
        <f>VLOOKUP($A252,'Plan de acci�n consolidado 2025'!$C$3:$X$482,E$1,0)</f>
        <v>4000.6</v>
      </c>
      <c r="F252" t="str">
        <f>VLOOKUP($A252,'Plan de acci�n consolidado 2025'!$C$3:$X$482,F$1,0)</f>
        <v>Innovador</v>
      </c>
      <c r="G252" t="str">
        <f>VLOOKUP($A252,'Plan de acci�n consolidado 2025'!$C$3:$X$482,G$1,0)</f>
        <v xml:space="preserve">Generar sinergias con agentes nacionales e internacionales que permitan potenciar las capacidades de la SIC.
</v>
      </c>
      <c r="H252" t="str">
        <f>VLOOKUP($A252,'Plan de acci�n consolidado 2025'!$C$3:$X$482,H$1,0)</f>
        <v xml:space="preserve">Cumplimiento de productos del PAI asociados a Generar sinergias con agentes nacionales e internacionales que permitan potenciar las capacidades de la SIC.
</v>
      </c>
      <c r="I252" t="str">
        <f>VLOOKUP($A252,'Plan de acci�n consolidado 2025'!$C$3:$X$482,I$1,0)</f>
        <v>1-Generación de oportunidades de cooperación y fortalecimiento de existentes con grupos de interés y de valor.-5-Direccionamiento de la oferta institucional con productos y/o servicios con enfoque preventivo, diferencial y territorial.</v>
      </c>
      <c r="J252" t="str">
        <f>VLOOKUP($A252,'Plan de acci�n consolidado 2025'!$C$3:$X$482,J$1,0)</f>
        <v>N/A</v>
      </c>
      <c r="K252" t="str">
        <f>VLOOKUP($A252,'Plan de acci�n consolidado 2025'!$C$3:$X$482,K$1,0)</f>
        <v>Si</v>
      </c>
      <c r="L252" t="str">
        <f>VLOOKUP($A252,'Plan de acci�n consolidado 2025'!$C$3:$X$482,L$1,0)</f>
        <v>C-3503-0200-0011-40401c</v>
      </c>
      <c r="M252" t="str">
        <f>VLOOKUP($A252,'Plan de acci�n consolidado 2025'!$C$3:$X$482,M$1,0)</f>
        <v>Política Participación Ciudadana en la Gestión Pública _DIMENSIÓN Gestión con Valores para Resultados</v>
      </c>
      <c r="N252" t="str">
        <f>VLOOKUP($A252,'Plan de acci�n consolidado 2025'!$C$3:$X$482,N$1,0)</f>
        <v>N/A</v>
      </c>
      <c r="O252" t="str">
        <f>VLOOKUP($A252,'Plan de acci�n consolidado 2025'!$C$3:$X$482,O$1,0)</f>
        <v>II Congreso de autoridades administrativas investidas con funciones jurisdiccionales en materia de competencia desleal, propiedad industrial y derecho de consumo, realizado. (fotografías del evento realizado /único entregable)</v>
      </c>
      <c r="P252">
        <f>VLOOKUP($A252,'Plan de acci�n consolidado 2025'!$C$3:$X$482,P$1,0)</f>
        <v>16</v>
      </c>
      <c r="Q252">
        <f>VLOOKUP($A252,'Plan de acci�n consolidado 2025'!$C$3:$X$482,Q$1,0)</f>
        <v>1</v>
      </c>
      <c r="R252" t="str">
        <f>VLOOKUP($A252,'Plan de acci�n consolidado 2025'!$C$3:$X$482,R$1,0)</f>
        <v>Númerica</v>
      </c>
      <c r="S252" t="str">
        <f>VLOOKUP($A252,'Plan de acci�n consolidado 2025'!$C$3:$X$482,S$1,0)</f>
        <v># de encuentro de autoridades realizado / 1 Encuentro de autoridades a realizar</v>
      </c>
      <c r="T252" s="161">
        <f>VLOOKUP($A252,'Plan de acci�n consolidado 2025'!$C$3:$X$482,T$1,0)</f>
        <v>45691</v>
      </c>
      <c r="U252" s="161">
        <f>VLOOKUP($A252,'Plan de acci�n consolidado 2025'!$C$3:$X$482,U$1,0)</f>
        <v>45996</v>
      </c>
      <c r="V252" t="str">
        <f>VLOOKUP($A252,'Plan de acci�n consolidado 2025'!$C$3:$X$482,V$1,0)</f>
        <v>20-OFICINA DE TECNOLOGÍA E INFORMÁTICA;
4000-DESPACHO DEL SUPERINTENDENTE DELEGADO PARA ASUNTOS JURISDICCIONALES;
73-GRUPO DE TRABAJO DE COMUNICACION</v>
      </c>
      <c r="W252">
        <f>VLOOKUP($A252,'Plan de acci�n consolidado 2025'!$C$3:$BB$482,W$1,0)</f>
        <v>16</v>
      </c>
      <c r="X252">
        <f>VLOOKUP($A252,'Plan de acci�n consolidado 2025'!$C$3:$BB$482,X$1,0)</f>
        <v>100</v>
      </c>
      <c r="Y252" t="str">
        <f>VLOOKUP($A252,'Plan de acci�n consolidado 2025'!$C$3:$BB$482,Y$1,0)</f>
        <v>4000-6  De acuerdo con la meta establecida de realizar II Congreso de autoridades administrativas investidas con funciones jurisdiccionales en materia de competencia desleal, propiedad industrial y derecho de consumo, se adjunta fotografías del evento realizado los días 20 y 21 de octubre de 2025 en la Pontificia Universidad Javeriana de la ciudad de Cali- Valle del Cauca</v>
      </c>
      <c r="Z252" s="161">
        <f>VLOOKUP($A252,'Plan de acci�n consolidado 2025'!$C$3:$BB$482,Z$1,0)</f>
        <v>45951</v>
      </c>
      <c r="AA252">
        <f>VLOOKUP($A252,'Plan de acci�n consolidado 2025'!$C$3:$BB$482,AA$1,0)</f>
        <v>100</v>
      </c>
      <c r="AB252" t="str">
        <f>VLOOKUP($A252,'Plan de acci�n consolidado 2025'!$C$3:$BB$482,AB$1,0)</f>
        <v>Se verifica el cumplimiento de la actividad y su correspondiente soporte.</v>
      </c>
      <c r="AC252" s="161">
        <f>VLOOKUP($A252,'Plan de acci�n consolidado 2025'!$C$3:$BB$482,AC$1,0)</f>
        <v>0</v>
      </c>
      <c r="AD252">
        <f>VLOOKUP($A252,'Plan de acci�n consolidado 2025'!$C$3:$BB$482,AD$1,0)</f>
        <v>0</v>
      </c>
      <c r="AE252">
        <f>VLOOKUP($A252,'Plan de acci�n consolidado 2025'!$C$3:$BB$482,AE$1,0)</f>
        <v>16</v>
      </c>
    </row>
    <row r="253" spans="1:31" x14ac:dyDescent="0.25">
      <c r="A253" s="30" t="s">
        <v>1034</v>
      </c>
      <c r="B253" t="str">
        <f>VLOOKUP($A253,'Plan de acci�n consolidado 2025'!$C$3:$X$482,B$1,0)</f>
        <v>4000-DESPACHO DEL SUPERINTENDENTE DELEGADO PARA ASUNTOS JURISDICCIONALES</v>
      </c>
      <c r="C253">
        <f>VLOOKUP($A253,'Plan de acci�n consolidado 2025'!$C$3:$X$482,C$1,0)</f>
        <v>3</v>
      </c>
      <c r="D253" t="str">
        <f>VLOOKUP($A253,'Plan de acci�n consolidado 2025'!$C$3:$X$482,D$1,0)</f>
        <v>Actividad propia</v>
      </c>
      <c r="E253" t="str">
        <f>VLOOKUP($A253,'Plan de acci�n consolidado 2025'!$C$3:$X$482,E$1,0)</f>
        <v>4000.6.1</v>
      </c>
      <c r="F253" t="str">
        <f>VLOOKUP($A253,'Plan de acci�n consolidado 2025'!$C$3:$X$482,F$1,0)</f>
        <v>N/A</v>
      </c>
      <c r="G253" t="str">
        <f>VLOOKUP($A253,'Plan de acci�n consolidado 2025'!$C$3:$X$482,G$1,0)</f>
        <v>N/A</v>
      </c>
      <c r="H253" t="str">
        <f>VLOOKUP($A253,'Plan de acci�n consolidado 2025'!$C$3:$X$482,H$1,0)</f>
        <v>N/A</v>
      </c>
      <c r="I253" t="str">
        <f>VLOOKUP($A253,'Plan de acci�n consolidado 2025'!$C$3:$X$482,I$1,0)</f>
        <v>N/A</v>
      </c>
      <c r="J253" t="str">
        <f>VLOOKUP($A253,'Plan de acci�n consolidado 2025'!$C$3:$X$482,J$1,0)</f>
        <v>N/A</v>
      </c>
      <c r="K253" t="str">
        <f>VLOOKUP($A253,'Plan de acci�n consolidado 2025'!$C$3:$X$482,K$1,0)</f>
        <v>N/A</v>
      </c>
      <c r="L253" t="str">
        <f>VLOOKUP($A253,'Plan de acci�n consolidado 2025'!$C$3:$X$482,L$1,0)</f>
        <v>N/A</v>
      </c>
      <c r="M253" t="str">
        <f>VLOOKUP($A253,'Plan de acci�n consolidado 2025'!$C$3:$X$482,M$1,0)</f>
        <v>N/A</v>
      </c>
      <c r="N253" t="str">
        <f>VLOOKUP($A253,'Plan de acci�n consolidado 2025'!$C$3:$X$482,N$1,0)</f>
        <v>N/A</v>
      </c>
      <c r="O253" t="str">
        <f>VLOOKUP($A253,'Plan de acci�n consolidado 2025'!$C$3:$X$482,O$1,0)</f>
        <v>Solicitar publicación de la fecha del evento en el calendario de eventos de la entidad  al Grupo de trabajo de Comunicaciones   (correo electrónico enviado con la fecha del evento/único entregable)</v>
      </c>
      <c r="P253">
        <f>VLOOKUP($A253,'Plan de acci�n consolidado 2025'!$C$3:$X$482,P$1,0)</f>
        <v>25</v>
      </c>
      <c r="Q253">
        <f>VLOOKUP($A253,'Plan de acci�n consolidado 2025'!$C$3:$X$482,Q$1,0)</f>
        <v>1</v>
      </c>
      <c r="R253" t="str">
        <f>VLOOKUP($A253,'Plan de acci�n consolidado 2025'!$C$3:$X$482,R$1,0)</f>
        <v>Númerica</v>
      </c>
      <c r="S253" t="str">
        <f>VLOOKUP($A253,'Plan de acci�n consolidado 2025'!$C$3:$X$482,S$1,0)</f>
        <v># de publicaciones solicitadas / 1 publicaciones a solicitar</v>
      </c>
      <c r="T253" s="161">
        <f>VLOOKUP($A253,'Plan de acci�n consolidado 2025'!$C$3:$X$482,T$1,0)</f>
        <v>45691</v>
      </c>
      <c r="U253" s="161">
        <f>VLOOKUP($A253,'Plan de acci�n consolidado 2025'!$C$3:$X$482,U$1,0)</f>
        <v>45807</v>
      </c>
      <c r="V253" t="str">
        <f>VLOOKUP($A253,'Plan de acci�n consolidado 2025'!$C$3:$X$482,V$1,0)</f>
        <v>4000-DESPACHO DEL SUPERINTENDENTE DELEGADO PARA ASUNTOS JURISDICCIONALES</v>
      </c>
      <c r="W253">
        <f>VLOOKUP($A253,'Plan de acci�n consolidado 2025'!$C$3:$BB$482,W$1,0)</f>
        <v>4</v>
      </c>
      <c r="X253">
        <f>VLOOKUP($A253,'Plan de acci�n consolidado 2025'!$C$3:$BB$482,X$1,0)</f>
        <v>100</v>
      </c>
      <c r="Y253" t="str">
        <f>VLOOKUP($A253,'Plan de acci�n consolidado 2025'!$C$3:$BB$482,Y$1,0)</f>
        <v>4000-6-1 De acuerdo con la meta establecida de solicitar la publicación de la fecha del evento en el calendario de eventos de la entidad al Grupo de trabajo de Comunicaciones, se evidencia el cumplimiento de la actividad que equivale al 100%.</v>
      </c>
      <c r="Z253" s="161">
        <f>VLOOKUP($A253,'Plan de acci�n consolidado 2025'!$C$3:$BB$482,Z$1,0)</f>
        <v>45806</v>
      </c>
      <c r="AA253">
        <f>VLOOKUP($A253,'Plan de acci�n consolidado 2025'!$C$3:$BB$482,AA$1,0)</f>
        <v>100</v>
      </c>
      <c r="AB253" t="str">
        <f>VLOOKUP($A253,'Plan de acci�n consolidado 2025'!$C$3:$BB$482,AB$1,0)</f>
        <v>Se verifica el cumplimiento con las evidencias reportadas</v>
      </c>
      <c r="AC253" s="161">
        <f>VLOOKUP($A253,'Plan de acci�n consolidado 2025'!$C$3:$BB$482,AC$1,0)</f>
        <v>45806</v>
      </c>
      <c r="AD253">
        <f>VLOOKUP($A253,'Plan de acci�n consolidado 2025'!$C$3:$BB$482,AD$1,0)</f>
        <v>100</v>
      </c>
      <c r="AE253">
        <f>VLOOKUP($A253,'Plan de acci�n consolidado 2025'!$C$3:$BB$482,AE$1,0)</f>
        <v>4</v>
      </c>
    </row>
    <row r="254" spans="1:31" x14ac:dyDescent="0.25">
      <c r="A254" s="30" t="s">
        <v>1036</v>
      </c>
      <c r="B254" t="str">
        <f>VLOOKUP($A254,'Plan de acci�n consolidado 2025'!$C$3:$X$482,B$1,0)</f>
        <v>4000-DESPACHO DEL SUPERINTENDENTE DELEGADO PARA ASUNTOS JURISDICCIONALES</v>
      </c>
      <c r="C254">
        <f>VLOOKUP($A254,'Plan de acci�n consolidado 2025'!$C$3:$X$482,C$1,0)</f>
        <v>3</v>
      </c>
      <c r="D254" t="str">
        <f>VLOOKUP($A254,'Plan de acci�n consolidado 2025'!$C$3:$X$482,D$1,0)</f>
        <v>Actividad sin participación</v>
      </c>
      <c r="E254" t="str">
        <f>VLOOKUP($A254,'Plan de acci�n consolidado 2025'!$C$3:$X$482,E$1,0)</f>
        <v>4000.6.2</v>
      </c>
      <c r="F254" t="str">
        <f>VLOOKUP($A254,'Plan de acci�n consolidado 2025'!$C$3:$X$482,F$1,0)</f>
        <v>N/A</v>
      </c>
      <c r="G254" t="str">
        <f>VLOOKUP($A254,'Plan de acci�n consolidado 2025'!$C$3:$X$482,G$1,0)</f>
        <v>N/A</v>
      </c>
      <c r="H254" t="str">
        <f>VLOOKUP($A254,'Plan de acci�n consolidado 2025'!$C$3:$X$482,H$1,0)</f>
        <v>N/A</v>
      </c>
      <c r="I254" t="str">
        <f>VLOOKUP($A254,'Plan de acci�n consolidado 2025'!$C$3:$X$482,I$1,0)</f>
        <v>N/A</v>
      </c>
      <c r="J254" t="str">
        <f>VLOOKUP($A254,'Plan de acci�n consolidado 2025'!$C$3:$X$482,J$1,0)</f>
        <v>N/A</v>
      </c>
      <c r="K254" t="str">
        <f>VLOOKUP($A254,'Plan de acci�n consolidado 2025'!$C$3:$X$482,K$1,0)</f>
        <v>N/A</v>
      </c>
      <c r="L254" t="str">
        <f>VLOOKUP($A254,'Plan de acci�n consolidado 2025'!$C$3:$X$482,L$1,0)</f>
        <v>N/A</v>
      </c>
      <c r="M254" t="str">
        <f>VLOOKUP($A254,'Plan de acci�n consolidado 2025'!$C$3:$X$482,M$1,0)</f>
        <v>N/A</v>
      </c>
      <c r="N254" t="str">
        <f>VLOOKUP($A254,'Plan de acci�n consolidado 2025'!$C$3:$X$482,N$1,0)</f>
        <v>N/A</v>
      </c>
      <c r="O254" t="str">
        <f>VLOOKUP($A254,'Plan de acci�n consolidado 2025'!$C$3:$X$482,O$1,0)</f>
        <v>Publicar fecha del evento en calendario de la entidad (captura de pantalla de la publicación de la fecha del evento / único entregable)</v>
      </c>
      <c r="P254">
        <f>VLOOKUP($A254,'Plan de acci�n consolidado 2025'!$C$3:$X$482,P$1,0)</f>
        <v>0</v>
      </c>
      <c r="Q254">
        <f>VLOOKUP($A254,'Plan de acci�n consolidado 2025'!$C$3:$X$482,Q$1,0)</f>
        <v>1</v>
      </c>
      <c r="R254" t="str">
        <f>VLOOKUP($A254,'Plan de acci�n consolidado 2025'!$C$3:$X$482,R$1,0)</f>
        <v>Númerica</v>
      </c>
      <c r="S254" t="str">
        <f>VLOOKUP($A254,'Plan de acci�n consolidado 2025'!$C$3:$X$482,S$1,0)</f>
        <v># de publicaciones realizadas / 1 publicaciones a realizar</v>
      </c>
      <c r="T254" s="161">
        <f>VLOOKUP($A254,'Plan de acci�n consolidado 2025'!$C$3:$X$482,T$1,0)</f>
        <v>45811</v>
      </c>
      <c r="U254" s="161">
        <f>VLOOKUP($A254,'Plan de acci�n consolidado 2025'!$C$3:$X$482,U$1,0)</f>
        <v>45905</v>
      </c>
      <c r="V254" t="str">
        <f>VLOOKUP($A254,'Plan de acci�n consolidado 2025'!$C$3:$X$482,V$1,0)</f>
        <v>73-GRUPO DE TRABAJO DE COMUNICACION</v>
      </c>
      <c r="W254">
        <f>VLOOKUP($A254,'Plan de acci�n consolidado 2025'!$C$3:$BB$482,W$1,0)</f>
        <v>0</v>
      </c>
      <c r="X254">
        <f>VLOOKUP($A254,'Plan de acci�n consolidado 2025'!$C$3:$BB$482,X$1,0)</f>
        <v>100</v>
      </c>
      <c r="Y254" t="str">
        <f>VLOOKUP($A254,'Plan de acci�n consolidado 2025'!$C$3:$BB$482,Y$1,0)</f>
        <v>4000-6-2 De acuerdo con la meta establecida de publicar fecha del Congreso en el calendario de eventos de la entidad, se evidencia el cumplimiento de la actividad que equivale al 100%.
Conforme a lo anterior se adjunta correo inicial de solicitud de publicación del Congreso al G. T de Comunicaciones, correo de ajuste en las fechas del evento (4/09/2025) y pantallazo de la publicación del congreso en el calendario de eventos de la entidad)</v>
      </c>
      <c r="Z254" s="161">
        <f>VLOOKUP($A254,'Plan de acci�n consolidado 2025'!$C$3:$BB$482,Z$1,0)</f>
        <v>45904</v>
      </c>
      <c r="AA254">
        <f>VLOOKUP($A254,'Plan de acci�n consolidado 2025'!$C$3:$BB$482,AA$1,0)</f>
        <v>100</v>
      </c>
      <c r="AB254" t="str">
        <f>VLOOKUP($A254,'Plan de acci�n consolidado 2025'!$C$3:$BB$482,AB$1,0)</f>
        <v xml:space="preserve">Se evidencia el cumplimiento de la actividad de publicar la fecha del evento. Sin embargo, se evalúa la eficiencia con un -5 dado que se reportó después de los 5 días habilitados para reportar una vez pase la fecha de vencimiento. </v>
      </c>
      <c r="AC254" s="161">
        <f>VLOOKUP($A254,'Plan de acci�n consolidado 2025'!$C$3:$BB$482,AC$1,0)</f>
        <v>0</v>
      </c>
      <c r="AD254">
        <f>VLOOKUP($A254,'Plan de acci�n consolidado 2025'!$C$3:$BB$482,AD$1,0)</f>
        <v>95</v>
      </c>
      <c r="AE254">
        <f>VLOOKUP($A254,'Plan de acci�n consolidado 2025'!$C$3:$BB$482,AE$1,0)</f>
        <v>0</v>
      </c>
    </row>
    <row r="255" spans="1:31" x14ac:dyDescent="0.25">
      <c r="A255" s="30" t="s">
        <v>1038</v>
      </c>
      <c r="B255" t="str">
        <f>VLOOKUP($A255,'Plan de acci�n consolidado 2025'!$C$3:$X$482,B$1,0)</f>
        <v>4000-DESPACHO DEL SUPERINTENDENTE DELEGADO PARA ASUNTOS JURISDICCIONALES</v>
      </c>
      <c r="C255">
        <f>VLOOKUP($A255,'Plan de acci�n consolidado 2025'!$C$3:$X$482,C$1,0)</f>
        <v>3</v>
      </c>
      <c r="D255" t="str">
        <f>VLOOKUP($A255,'Plan de acci�n consolidado 2025'!$C$3:$X$482,D$1,0)</f>
        <v>Actividad propia</v>
      </c>
      <c r="E255" t="str">
        <f>VLOOKUP($A255,'Plan de acci�n consolidado 2025'!$C$3:$X$482,E$1,0)</f>
        <v>4000.6.3</v>
      </c>
      <c r="F255" t="str">
        <f>VLOOKUP($A255,'Plan de acci�n consolidado 2025'!$C$3:$X$482,F$1,0)</f>
        <v>N/A</v>
      </c>
      <c r="G255" t="str">
        <f>VLOOKUP($A255,'Plan de acci�n consolidado 2025'!$C$3:$X$482,G$1,0)</f>
        <v>N/A</v>
      </c>
      <c r="H255" t="str">
        <f>VLOOKUP($A255,'Plan de acci�n consolidado 2025'!$C$3:$X$482,H$1,0)</f>
        <v>N/A</v>
      </c>
      <c r="I255" t="str">
        <f>VLOOKUP($A255,'Plan de acci�n consolidado 2025'!$C$3:$X$482,I$1,0)</f>
        <v>N/A</v>
      </c>
      <c r="J255" t="str">
        <f>VLOOKUP($A255,'Plan de acci�n consolidado 2025'!$C$3:$X$482,J$1,0)</f>
        <v>N/A</v>
      </c>
      <c r="K255" t="str">
        <f>VLOOKUP($A255,'Plan de acci�n consolidado 2025'!$C$3:$X$482,K$1,0)</f>
        <v>N/A</v>
      </c>
      <c r="L255" t="str">
        <f>VLOOKUP($A255,'Plan de acci�n consolidado 2025'!$C$3:$X$482,L$1,0)</f>
        <v>N/A</v>
      </c>
      <c r="M255" t="str">
        <f>VLOOKUP($A255,'Plan de acci�n consolidado 2025'!$C$3:$X$482,M$1,0)</f>
        <v>N/A</v>
      </c>
      <c r="N255" t="str">
        <f>VLOOKUP($A255,'Plan de acci�n consolidado 2025'!$C$3:$X$482,N$1,0)</f>
        <v>N/A</v>
      </c>
      <c r="O255" t="str">
        <f>VLOOKUP($A255,'Plan de acci�n consolidado 2025'!$C$3:$X$482,O$1,0)</f>
        <v>Diligenciar check list del evento con la fecha definitiva igual a la publicada en el  calendario de eventos (documento de check list para la realización del evento / único entregable)</v>
      </c>
      <c r="P255">
        <f>VLOOKUP($A255,'Plan de acci�n consolidado 2025'!$C$3:$X$482,P$1,0)</f>
        <v>25</v>
      </c>
      <c r="Q255">
        <f>VLOOKUP($A255,'Plan de acci�n consolidado 2025'!$C$3:$X$482,Q$1,0)</f>
        <v>1</v>
      </c>
      <c r="R255" t="str">
        <f>VLOOKUP($A255,'Plan de acci�n consolidado 2025'!$C$3:$X$482,R$1,0)</f>
        <v>Númerica</v>
      </c>
      <c r="S255" t="str">
        <f>VLOOKUP($A255,'Plan de acci�n consolidado 2025'!$C$3:$X$482,S$1,0)</f>
        <v># de check lista diligenciados / 1 check lista a diligenciar</v>
      </c>
      <c r="T255" s="161">
        <f>VLOOKUP($A255,'Plan de acci�n consolidado 2025'!$C$3:$X$482,T$1,0)</f>
        <v>45908</v>
      </c>
      <c r="U255" s="161">
        <f>VLOOKUP($A255,'Plan de acci�n consolidado 2025'!$C$3:$X$482,U$1,0)</f>
        <v>45947</v>
      </c>
      <c r="V255" t="str">
        <f>VLOOKUP($A255,'Plan de acci�n consolidado 2025'!$C$3:$X$482,V$1,0)</f>
        <v>4000-DESPACHO DEL SUPERINTENDENTE DELEGADO PARA ASUNTOS JURISDICCIONALES</v>
      </c>
      <c r="W255">
        <f>VLOOKUP($A255,'Plan de acci�n consolidado 2025'!$C$3:$BB$482,W$1,0)</f>
        <v>4</v>
      </c>
      <c r="X255">
        <f>VLOOKUP($A255,'Plan de acci�n consolidado 2025'!$C$3:$BB$482,X$1,0)</f>
        <v>100</v>
      </c>
      <c r="Y255" t="str">
        <f>VLOOKUP($A255,'Plan de acci�n consolidado 2025'!$C$3:$BB$482,Y$1,0)</f>
        <v>4000.6.3 De Acuerdo con la meta establecida de diligenciar el documento de check lista para la realización del evento, se evidencia el cumplimiento de la actividad que equivale al 100%. Conforme a lo anterior se adjunta correo con el envió del documento y formato de check lista debidamente firmado</v>
      </c>
      <c r="Z255" s="161">
        <f>VLOOKUP($A255,'Plan de acci�n consolidado 2025'!$C$3:$BB$482,Z$1,0)</f>
        <v>45946</v>
      </c>
      <c r="AA255">
        <f>VLOOKUP($A255,'Plan de acci�n consolidado 2025'!$C$3:$BB$482,AA$1,0)</f>
        <v>100</v>
      </c>
      <c r="AB255" t="str">
        <f>VLOOKUP($A255,'Plan de acci�n consolidado 2025'!$C$3:$BB$482,AB$1,0)</f>
        <v>Se verifico el cumplimiento de la actividad (check lists y correo), la cual fue requerida para el cumplimiento del producto.</v>
      </c>
      <c r="AC255" s="161">
        <f>VLOOKUP($A255,'Plan de acci�n consolidado 2025'!$C$3:$BB$482,AC$1,0)</f>
        <v>45947</v>
      </c>
      <c r="AD255">
        <f>VLOOKUP($A255,'Plan de acci�n consolidado 2025'!$C$3:$BB$482,AD$1,0)</f>
        <v>100</v>
      </c>
      <c r="AE255">
        <f>VLOOKUP($A255,'Plan de acci�n consolidado 2025'!$C$3:$BB$482,AE$1,0)</f>
        <v>4</v>
      </c>
    </row>
    <row r="256" spans="1:31" x14ac:dyDescent="0.25">
      <c r="A256" s="30" t="s">
        <v>1040</v>
      </c>
      <c r="B256" t="str">
        <f>VLOOKUP($A256,'Plan de acci�n consolidado 2025'!$C$3:$X$482,B$1,0)</f>
        <v>4000-DESPACHO DEL SUPERINTENDENTE DELEGADO PARA ASUNTOS JURISDICCIONALES</v>
      </c>
      <c r="C256">
        <f>VLOOKUP($A256,'Plan de acci�n consolidado 2025'!$C$3:$X$482,C$1,0)</f>
        <v>3</v>
      </c>
      <c r="D256" t="str">
        <f>VLOOKUP($A256,'Plan de acci�n consolidado 2025'!$C$3:$X$482,D$1,0)</f>
        <v>Actividad propia</v>
      </c>
      <c r="E256" t="str">
        <f>VLOOKUP($A256,'Plan de acci�n consolidado 2025'!$C$3:$X$482,E$1,0)</f>
        <v>4000.6.4</v>
      </c>
      <c r="F256" t="str">
        <f>VLOOKUP($A256,'Plan de acci�n consolidado 2025'!$C$3:$X$482,F$1,0)</f>
        <v>N/A</v>
      </c>
      <c r="G256" t="str">
        <f>VLOOKUP($A256,'Plan de acci�n consolidado 2025'!$C$3:$X$482,G$1,0)</f>
        <v>N/A</v>
      </c>
      <c r="H256" t="str">
        <f>VLOOKUP($A256,'Plan de acci�n consolidado 2025'!$C$3:$X$482,H$1,0)</f>
        <v>N/A</v>
      </c>
      <c r="I256" t="str">
        <f>VLOOKUP($A256,'Plan de acci�n consolidado 2025'!$C$3:$X$482,I$1,0)</f>
        <v>N/A</v>
      </c>
      <c r="J256" t="str">
        <f>VLOOKUP($A256,'Plan de acci�n consolidado 2025'!$C$3:$X$482,J$1,0)</f>
        <v>N/A</v>
      </c>
      <c r="K256" t="str">
        <f>VLOOKUP($A256,'Plan de acci�n consolidado 2025'!$C$3:$X$482,K$1,0)</f>
        <v>N/A</v>
      </c>
      <c r="L256" t="str">
        <f>VLOOKUP($A256,'Plan de acci�n consolidado 2025'!$C$3:$X$482,L$1,0)</f>
        <v>N/A</v>
      </c>
      <c r="M256" t="str">
        <f>VLOOKUP($A256,'Plan de acci�n consolidado 2025'!$C$3:$X$482,M$1,0)</f>
        <v>N/A</v>
      </c>
      <c r="N256" t="str">
        <f>VLOOKUP($A256,'Plan de acci�n consolidado 2025'!$C$3:$X$482,N$1,0)</f>
        <v>N/A</v>
      </c>
      <c r="O256" t="str">
        <f>VLOOKUP($A256,'Plan de acci�n consolidado 2025'!$C$3:$X$482,O$1,0)</f>
        <v>Elaborar y enviar agenda definitiva para ser publicada (correo electrónico con agenda definitiva / único entregable)</v>
      </c>
      <c r="P256">
        <f>VLOOKUP($A256,'Plan de acci�n consolidado 2025'!$C$3:$X$482,P$1,0)</f>
        <v>25</v>
      </c>
      <c r="Q256">
        <f>VLOOKUP($A256,'Plan de acci�n consolidado 2025'!$C$3:$X$482,Q$1,0)</f>
        <v>1</v>
      </c>
      <c r="R256" t="str">
        <f>VLOOKUP($A256,'Plan de acci�n consolidado 2025'!$C$3:$X$482,R$1,0)</f>
        <v>Númerica</v>
      </c>
      <c r="S256" t="str">
        <f>VLOOKUP($A256,'Plan de acci�n consolidado 2025'!$C$3:$X$482,S$1,0)</f>
        <v># de agendas definitivas elaboradas y enviadas / 1 agendas a elaborar y enviar</v>
      </c>
      <c r="T256" s="161">
        <f>VLOOKUP($A256,'Plan de acci�n consolidado 2025'!$C$3:$X$482,T$1,0)</f>
        <v>45950</v>
      </c>
      <c r="U256" s="161">
        <f>VLOOKUP($A256,'Plan de acci�n consolidado 2025'!$C$3:$X$482,U$1,0)</f>
        <v>45968</v>
      </c>
      <c r="V256" t="str">
        <f>VLOOKUP($A256,'Plan de acci�n consolidado 2025'!$C$3:$X$482,V$1,0)</f>
        <v>4000-DESPACHO DEL SUPERINTENDENTE DELEGADO PARA ASUNTOS JURISDICCIONALES</v>
      </c>
      <c r="W256">
        <f>VLOOKUP($A256,'Plan de acci�n consolidado 2025'!$C$3:$BB$482,W$1,0)</f>
        <v>4</v>
      </c>
      <c r="X256">
        <f>VLOOKUP($A256,'Plan de acci�n consolidado 2025'!$C$3:$BB$482,X$1,0)</f>
        <v>100</v>
      </c>
      <c r="Y256" t="str">
        <f>VLOOKUP($A256,'Plan de acci�n consolidado 2025'!$C$3:$BB$482,Y$1,0)</f>
        <v>4000.6.4 De acuerdo con la meta establecida de elaborar y enviar por correo electrónico la agenda definitiva para ser publicada, se evidencia el cumplimiento de la actividad que equivale al 100%. Conforme a lo anterior se adjunta correo con el envió de la agenda y agenda publicada</v>
      </c>
      <c r="Z256" s="161">
        <f>VLOOKUP($A256,'Plan de acci�n consolidado 2025'!$C$3:$BB$482,Z$1,0)</f>
        <v>45933</v>
      </c>
      <c r="AA256">
        <f>VLOOKUP($A256,'Plan de acci�n consolidado 2025'!$C$3:$BB$482,AA$1,0)</f>
        <v>100</v>
      </c>
      <c r="AB256" t="str">
        <f>VLOOKUP($A256,'Plan de acci�n consolidado 2025'!$C$3:$BB$482,AB$1,0)</f>
        <v>Se verifico el cumplimiento de la actividad de enviar la agenda del evento a través del correo electrónico para su publicación.</v>
      </c>
      <c r="AC256" s="161">
        <f>VLOOKUP($A256,'Plan de acci�n consolidado 2025'!$C$3:$BB$482,AC$1,0)</f>
        <v>45933</v>
      </c>
      <c r="AD256">
        <f>VLOOKUP($A256,'Plan de acci�n consolidado 2025'!$C$3:$BB$482,AD$1,0)</f>
        <v>100</v>
      </c>
      <c r="AE256">
        <f>VLOOKUP($A256,'Plan de acci�n consolidado 2025'!$C$3:$BB$482,AE$1,0)</f>
        <v>4</v>
      </c>
    </row>
    <row r="257" spans="1:31" x14ac:dyDescent="0.25">
      <c r="A257" s="30" t="s">
        <v>1042</v>
      </c>
      <c r="B257" t="str">
        <f>VLOOKUP($A257,'Plan de acci�n consolidado 2025'!$C$3:$X$482,B$1,0)</f>
        <v>4000-DESPACHO DEL SUPERINTENDENTE DELEGADO PARA ASUNTOS JURISDICCIONALES</v>
      </c>
      <c r="C257">
        <f>VLOOKUP($A257,'Plan de acci�n consolidado 2025'!$C$3:$X$482,C$1,0)</f>
        <v>3</v>
      </c>
      <c r="D257" t="str">
        <f>VLOOKUP($A257,'Plan de acci�n consolidado 2025'!$C$3:$X$482,D$1,0)</f>
        <v>Actividad sin participación</v>
      </c>
      <c r="E257" t="str">
        <f>VLOOKUP($A257,'Plan de acci�n consolidado 2025'!$C$3:$X$482,E$1,0)</f>
        <v>4000.6.5</v>
      </c>
      <c r="F257" t="str">
        <f>VLOOKUP($A257,'Plan de acci�n consolidado 2025'!$C$3:$X$482,F$1,0)</f>
        <v>N/A</v>
      </c>
      <c r="G257" t="str">
        <f>VLOOKUP($A257,'Plan de acci�n consolidado 2025'!$C$3:$X$482,G$1,0)</f>
        <v>N/A</v>
      </c>
      <c r="H257" t="str">
        <f>VLOOKUP($A257,'Plan de acci�n consolidado 2025'!$C$3:$X$482,H$1,0)</f>
        <v>N/A</v>
      </c>
      <c r="I257" t="str">
        <f>VLOOKUP($A257,'Plan de acci�n consolidado 2025'!$C$3:$X$482,I$1,0)</f>
        <v>N/A</v>
      </c>
      <c r="J257" t="str">
        <f>VLOOKUP($A257,'Plan de acci�n consolidado 2025'!$C$3:$X$482,J$1,0)</f>
        <v>N/A</v>
      </c>
      <c r="K257" t="str">
        <f>VLOOKUP($A257,'Plan de acci�n consolidado 2025'!$C$3:$X$482,K$1,0)</f>
        <v>N/A</v>
      </c>
      <c r="L257" t="str">
        <f>VLOOKUP($A257,'Plan de acci�n consolidado 2025'!$C$3:$X$482,L$1,0)</f>
        <v>N/A</v>
      </c>
      <c r="M257" t="str">
        <f>VLOOKUP($A257,'Plan de acci�n consolidado 2025'!$C$3:$X$482,M$1,0)</f>
        <v>N/A</v>
      </c>
      <c r="N257" t="str">
        <f>VLOOKUP($A257,'Plan de acci�n consolidado 2025'!$C$3:$X$482,N$1,0)</f>
        <v>N/A</v>
      </c>
      <c r="O257" t="str">
        <f>VLOOKUP($A257,'Plan de acci�n consolidado 2025'!$C$3:$X$482,O$1,0)</f>
        <v>Publicar Agenda definitiva (Captura de pantalla de la publicación/ único entregable)</v>
      </c>
      <c r="P257">
        <f>VLOOKUP($A257,'Plan de acci�n consolidado 2025'!$C$3:$X$482,P$1,0)</f>
        <v>0</v>
      </c>
      <c r="Q257">
        <f>VLOOKUP($A257,'Plan de acci�n consolidado 2025'!$C$3:$X$482,Q$1,0)</f>
        <v>1</v>
      </c>
      <c r="R257" t="str">
        <f>VLOOKUP($A257,'Plan de acci�n consolidado 2025'!$C$3:$X$482,R$1,0)</f>
        <v>Númerica</v>
      </c>
      <c r="S257" t="str">
        <f>VLOOKUP($A257,'Plan de acci�n consolidado 2025'!$C$3:$X$482,S$1,0)</f>
        <v># de agendas publicadas / 1 agendas a publicar</v>
      </c>
      <c r="T257" s="161">
        <f>VLOOKUP($A257,'Plan de acci�n consolidado 2025'!$C$3:$X$482,T$1,0)</f>
        <v>45971</v>
      </c>
      <c r="U257" s="161">
        <f>VLOOKUP($A257,'Plan de acci�n consolidado 2025'!$C$3:$X$482,U$1,0)</f>
        <v>45975</v>
      </c>
      <c r="V257" t="str">
        <f>VLOOKUP($A257,'Plan de acci�n consolidado 2025'!$C$3:$X$482,V$1,0)</f>
        <v>20-OFICINA DE TECNOLOGÍA E INFORMÁTICA</v>
      </c>
      <c r="W257">
        <f>VLOOKUP($A257,'Plan de acci�n consolidado 2025'!$C$3:$BB$482,W$1,0)</f>
        <v>0</v>
      </c>
      <c r="X257">
        <f>VLOOKUP($A257,'Plan de acci�n consolidado 2025'!$C$3:$BB$482,X$1,0)</f>
        <v>100</v>
      </c>
      <c r="Y257" t="str">
        <f>VLOOKUP($A257,'Plan de acci�n consolidado 2025'!$C$3:$BB$482,Y$1,0)</f>
        <v>4000.6.5 De Acuerdo con la meta establecida de publicar agenda definitiva en sede electrónica de la entidad, se evidencia el cumplimiento de la actividad que equivale al 100%. Conforme a lo anterior se adjunta captura de pantalla de la publicación y agenda publicada</v>
      </c>
      <c r="Z257" s="161">
        <f>VLOOKUP($A257,'Plan de acci�n consolidado 2025'!$C$3:$BB$482,Z$1,0)</f>
        <v>45933</v>
      </c>
      <c r="AA257">
        <f>VLOOKUP($A257,'Plan de acci�n consolidado 2025'!$C$3:$BB$482,AA$1,0)</f>
        <v>100</v>
      </c>
      <c r="AB257" t="str">
        <f>VLOOKUP($A257,'Plan de acci�n consolidado 2025'!$C$3:$BB$482,AB$1,0)</f>
        <v>Se verifico el cumplimiento de la actividad y se adjunta el entregable propuesto</v>
      </c>
      <c r="AC257" s="161">
        <f>VLOOKUP($A257,'Plan de acci�n consolidado 2025'!$C$3:$BB$482,AC$1,0)</f>
        <v>45933</v>
      </c>
      <c r="AD257">
        <f>VLOOKUP($A257,'Plan de acci�n consolidado 2025'!$C$3:$BB$482,AD$1,0)</f>
        <v>100</v>
      </c>
      <c r="AE257">
        <f>VLOOKUP($A257,'Plan de acci�n consolidado 2025'!$C$3:$BB$482,AE$1,0)</f>
        <v>0</v>
      </c>
    </row>
    <row r="258" spans="1:31" x14ac:dyDescent="0.25">
      <c r="A258" s="30" t="s">
        <v>1044</v>
      </c>
      <c r="B258" t="str">
        <f>VLOOKUP($A258,'Plan de acci�n consolidado 2025'!$C$3:$X$482,B$1,0)</f>
        <v>4000-DESPACHO DEL SUPERINTENDENTE DELEGADO PARA ASUNTOS JURISDICCIONALES</v>
      </c>
      <c r="C258">
        <f>VLOOKUP($A258,'Plan de acci�n consolidado 2025'!$C$3:$X$482,C$1,0)</f>
        <v>3</v>
      </c>
      <c r="D258" t="str">
        <f>VLOOKUP($A258,'Plan de acci�n consolidado 2025'!$C$3:$X$482,D$1,0)</f>
        <v>Actividad propia</v>
      </c>
      <c r="E258" t="str">
        <f>VLOOKUP($A258,'Plan de acci�n consolidado 2025'!$C$3:$X$482,E$1,0)</f>
        <v>4000.6.6</v>
      </c>
      <c r="F258" t="str">
        <f>VLOOKUP($A258,'Plan de acci�n consolidado 2025'!$C$3:$X$482,F$1,0)</f>
        <v>N/A</v>
      </c>
      <c r="G258" t="str">
        <f>VLOOKUP($A258,'Plan de acci�n consolidado 2025'!$C$3:$X$482,G$1,0)</f>
        <v>N/A</v>
      </c>
      <c r="H258" t="str">
        <f>VLOOKUP($A258,'Plan de acci�n consolidado 2025'!$C$3:$X$482,H$1,0)</f>
        <v>N/A</v>
      </c>
      <c r="I258" t="str">
        <f>VLOOKUP($A258,'Plan de acci�n consolidado 2025'!$C$3:$X$482,I$1,0)</f>
        <v>N/A</v>
      </c>
      <c r="J258" t="str">
        <f>VLOOKUP($A258,'Plan de acci�n consolidado 2025'!$C$3:$X$482,J$1,0)</f>
        <v>N/A</v>
      </c>
      <c r="K258" t="str">
        <f>VLOOKUP($A258,'Plan de acci�n consolidado 2025'!$C$3:$X$482,K$1,0)</f>
        <v>N/A</v>
      </c>
      <c r="L258" t="str">
        <f>VLOOKUP($A258,'Plan de acci�n consolidado 2025'!$C$3:$X$482,L$1,0)</f>
        <v>N/A</v>
      </c>
      <c r="M258" t="str">
        <f>VLOOKUP($A258,'Plan de acci�n consolidado 2025'!$C$3:$X$482,M$1,0)</f>
        <v>N/A</v>
      </c>
      <c r="N258" t="str">
        <f>VLOOKUP($A258,'Plan de acci�n consolidado 2025'!$C$3:$X$482,N$1,0)</f>
        <v>N/A</v>
      </c>
      <c r="O258" t="str">
        <f>VLOOKUP($A258,'Plan de acci�n consolidado 2025'!$C$3:$X$482,O$1,0)</f>
        <v>Realizar el evento (fotografías del evento realizado / único entregable)</v>
      </c>
      <c r="P258">
        <f>VLOOKUP($A258,'Plan de acci�n consolidado 2025'!$C$3:$X$482,P$1,0)</f>
        <v>25</v>
      </c>
      <c r="Q258">
        <f>VLOOKUP($A258,'Plan de acci�n consolidado 2025'!$C$3:$X$482,Q$1,0)</f>
        <v>1</v>
      </c>
      <c r="R258" t="str">
        <f>VLOOKUP($A258,'Plan de acci�n consolidado 2025'!$C$3:$X$482,R$1,0)</f>
        <v>Númerica</v>
      </c>
      <c r="S258" t="str">
        <f>VLOOKUP($A258,'Plan de acci�n consolidado 2025'!$C$3:$X$482,S$1,0)</f>
        <v># de eventos realizados / 1 evento a realizar</v>
      </c>
      <c r="T258" s="161">
        <f>VLOOKUP($A258,'Plan de acci�n consolidado 2025'!$C$3:$X$482,T$1,0)</f>
        <v>45979</v>
      </c>
      <c r="U258" s="161">
        <f>VLOOKUP($A258,'Plan de acci�n consolidado 2025'!$C$3:$X$482,U$1,0)</f>
        <v>45996</v>
      </c>
      <c r="V258" t="str">
        <f>VLOOKUP($A258,'Plan de acci�n consolidado 2025'!$C$3:$X$482,V$1,0)</f>
        <v>4000-DESPACHO DEL SUPERINTENDENTE DELEGADO PARA ASUNTOS JURISDICCIONALES;
73-GRUPO DE TRABAJO DE COMUNICACION</v>
      </c>
      <c r="W258">
        <f>VLOOKUP($A258,'Plan de acci�n consolidado 2025'!$C$3:$BB$482,W$1,0)</f>
        <v>4</v>
      </c>
      <c r="X258">
        <f>VLOOKUP($A258,'Plan de acci�n consolidado 2025'!$C$3:$BB$482,X$1,0)</f>
        <v>0</v>
      </c>
      <c r="Y258">
        <f>VLOOKUP($A258,'Plan de acci�n consolidado 2025'!$C$3:$BB$482,Y$1,0)</f>
        <v>0</v>
      </c>
      <c r="Z258" s="161">
        <f>VLOOKUP($A258,'Plan de acci�n consolidado 2025'!$C$3:$BB$482,Z$1,0)</f>
        <v>0</v>
      </c>
      <c r="AA258">
        <f>VLOOKUP($A258,'Plan de acci�n consolidado 2025'!$C$3:$BB$482,AA$1,0)</f>
        <v>0</v>
      </c>
      <c r="AB258">
        <f>VLOOKUP($A258,'Plan de acci�n consolidado 2025'!$C$3:$BB$482,AB$1,0)</f>
        <v>0</v>
      </c>
      <c r="AC258" s="161">
        <f>VLOOKUP($A258,'Plan de acci�n consolidado 2025'!$C$3:$BB$482,AC$1,0)</f>
        <v>0</v>
      </c>
      <c r="AD258">
        <f>VLOOKUP($A258,'Plan de acci�n consolidado 2025'!$C$3:$BB$482,AD$1,0)</f>
        <v>0</v>
      </c>
      <c r="AE258">
        <f>VLOOKUP($A258,'Plan de acci�n consolidado 2025'!$C$3:$BB$482,AE$1,0)</f>
        <v>0</v>
      </c>
    </row>
    <row r="259" spans="1:31" x14ac:dyDescent="0.25">
      <c r="A259" s="30" t="s">
        <v>1047</v>
      </c>
      <c r="B259" t="e">
        <f>VLOOKUP($A259,'Plan de acci�n consolidado 2025'!$C$3:$X$482,B$1,0)</f>
        <v>#N/A</v>
      </c>
      <c r="C259" t="e">
        <f>VLOOKUP($A259,'Plan de acci�n consolidado 2025'!$C$3:$X$482,C$1,0)</f>
        <v>#N/A</v>
      </c>
      <c r="D259" t="e">
        <f>VLOOKUP($A259,'Plan de acci�n consolidado 2025'!$C$3:$X$482,D$1,0)</f>
        <v>#N/A</v>
      </c>
      <c r="E259" t="e">
        <f>VLOOKUP($A259,'Plan de acci�n consolidado 2025'!$C$3:$X$482,E$1,0)</f>
        <v>#N/A</v>
      </c>
      <c r="F259" t="e">
        <f>VLOOKUP($A259,'Plan de acci�n consolidado 2025'!$C$3:$X$482,F$1,0)</f>
        <v>#N/A</v>
      </c>
      <c r="G259" t="e">
        <f>VLOOKUP($A259,'Plan de acci�n consolidado 2025'!$C$3:$X$482,G$1,0)</f>
        <v>#N/A</v>
      </c>
      <c r="H259" t="e">
        <f>VLOOKUP($A259,'Plan de acci�n consolidado 2025'!$C$3:$X$482,H$1,0)</f>
        <v>#N/A</v>
      </c>
      <c r="I259" t="e">
        <f>VLOOKUP($A259,'Plan de acci�n consolidado 2025'!$C$3:$X$482,I$1,0)</f>
        <v>#N/A</v>
      </c>
      <c r="J259" t="e">
        <f>VLOOKUP($A259,'Plan de acci�n consolidado 2025'!$C$3:$X$482,J$1,0)</f>
        <v>#N/A</v>
      </c>
      <c r="K259" t="e">
        <f>VLOOKUP($A259,'Plan de acci�n consolidado 2025'!$C$3:$X$482,K$1,0)</f>
        <v>#N/A</v>
      </c>
      <c r="L259" t="e">
        <f>VLOOKUP($A259,'Plan de acci�n consolidado 2025'!$C$3:$X$482,L$1,0)</f>
        <v>#N/A</v>
      </c>
      <c r="M259" t="e">
        <f>VLOOKUP($A259,'Plan de acci�n consolidado 2025'!$C$3:$X$482,M$1,0)</f>
        <v>#N/A</v>
      </c>
      <c r="N259" t="e">
        <f>VLOOKUP($A259,'Plan de acci�n consolidado 2025'!$C$3:$X$482,N$1,0)</f>
        <v>#N/A</v>
      </c>
      <c r="O259" t="e">
        <f>VLOOKUP($A259,'Plan de acci�n consolidado 2025'!$C$3:$X$482,O$1,0)</f>
        <v>#N/A</v>
      </c>
      <c r="P259" t="e">
        <f>VLOOKUP($A259,'Plan de acci�n consolidado 2025'!$C$3:$X$482,P$1,0)</f>
        <v>#N/A</v>
      </c>
      <c r="Q259" t="e">
        <f>VLOOKUP($A259,'Plan de acci�n consolidado 2025'!$C$3:$X$482,Q$1,0)</f>
        <v>#N/A</v>
      </c>
      <c r="R259" t="e">
        <f>VLOOKUP($A259,'Plan de acci�n consolidado 2025'!$C$3:$X$482,R$1,0)</f>
        <v>#N/A</v>
      </c>
      <c r="S259" t="e">
        <f>VLOOKUP($A259,'Plan de acci�n consolidado 2025'!$C$3:$X$482,S$1,0)</f>
        <v>#N/A</v>
      </c>
      <c r="T259" s="161" t="e">
        <f>VLOOKUP($A259,'Plan de acci�n consolidado 2025'!$C$3:$X$482,T$1,0)</f>
        <v>#N/A</v>
      </c>
      <c r="U259" s="161" t="e">
        <f>VLOOKUP($A259,'Plan de acci�n consolidado 2025'!$C$3:$X$482,U$1,0)</f>
        <v>#N/A</v>
      </c>
      <c r="V259" t="e">
        <f>VLOOKUP($A259,'Plan de acci�n consolidado 2025'!$C$3:$X$482,V$1,0)</f>
        <v>#N/A</v>
      </c>
      <c r="W259" t="e">
        <f>VLOOKUP($A259,'Plan de acci�n consolidado 2025'!$C$3:$BB$482,W$1,0)</f>
        <v>#N/A</v>
      </c>
      <c r="X259" t="e">
        <f>VLOOKUP($A259,'Plan de acci�n consolidado 2025'!$C$3:$BB$482,X$1,0)</f>
        <v>#N/A</v>
      </c>
      <c r="Y259" t="e">
        <f>VLOOKUP($A259,'Plan de acci�n consolidado 2025'!$C$3:$BB$482,Y$1,0)</f>
        <v>#N/A</v>
      </c>
      <c r="Z259" s="161" t="e">
        <f>VLOOKUP($A259,'Plan de acci�n consolidado 2025'!$C$3:$BB$482,Z$1,0)</f>
        <v>#N/A</v>
      </c>
      <c r="AA259" t="e">
        <f>VLOOKUP($A259,'Plan de acci�n consolidado 2025'!$C$3:$BB$482,AA$1,0)</f>
        <v>#N/A</v>
      </c>
      <c r="AB259" t="e">
        <f>VLOOKUP($A259,'Plan de acci�n consolidado 2025'!$C$3:$BB$482,AB$1,0)</f>
        <v>#N/A</v>
      </c>
      <c r="AC259" s="161" t="e">
        <f>VLOOKUP($A259,'Plan de acci�n consolidado 2025'!$C$3:$BB$482,AC$1,0)</f>
        <v>#N/A</v>
      </c>
      <c r="AD259" t="e">
        <f>VLOOKUP($A259,'Plan de acci�n consolidado 2025'!$C$3:$BB$482,AD$1,0)</f>
        <v>#N/A</v>
      </c>
      <c r="AE259" t="e">
        <f>VLOOKUP($A259,'Plan de acci�n consolidado 2025'!$C$3:$BB$482,AE$1,0)</f>
        <v>#N/A</v>
      </c>
    </row>
    <row r="260" spans="1:31" x14ac:dyDescent="0.25">
      <c r="A260" s="30" t="s">
        <v>1048</v>
      </c>
      <c r="B260" t="e">
        <f>VLOOKUP($A260,'Plan de acci�n consolidado 2025'!$C$3:$X$482,B$1,0)</f>
        <v>#N/A</v>
      </c>
      <c r="C260" t="e">
        <f>VLOOKUP($A260,'Plan de acci�n consolidado 2025'!$C$3:$X$482,C$1,0)</f>
        <v>#N/A</v>
      </c>
      <c r="D260" t="e">
        <f>VLOOKUP($A260,'Plan de acci�n consolidado 2025'!$C$3:$X$482,D$1,0)</f>
        <v>#N/A</v>
      </c>
      <c r="E260" t="e">
        <f>VLOOKUP($A260,'Plan de acci�n consolidado 2025'!$C$3:$X$482,E$1,0)</f>
        <v>#N/A</v>
      </c>
      <c r="F260" t="e">
        <f>VLOOKUP($A260,'Plan de acci�n consolidado 2025'!$C$3:$X$482,F$1,0)</f>
        <v>#N/A</v>
      </c>
      <c r="G260" t="e">
        <f>VLOOKUP($A260,'Plan de acci�n consolidado 2025'!$C$3:$X$482,G$1,0)</f>
        <v>#N/A</v>
      </c>
      <c r="H260" t="e">
        <f>VLOOKUP($A260,'Plan de acci�n consolidado 2025'!$C$3:$X$482,H$1,0)</f>
        <v>#N/A</v>
      </c>
      <c r="I260" t="e">
        <f>VLOOKUP($A260,'Plan de acci�n consolidado 2025'!$C$3:$X$482,I$1,0)</f>
        <v>#N/A</v>
      </c>
      <c r="J260" t="e">
        <f>VLOOKUP($A260,'Plan de acci�n consolidado 2025'!$C$3:$X$482,J$1,0)</f>
        <v>#N/A</v>
      </c>
      <c r="K260" t="e">
        <f>VLOOKUP($A260,'Plan de acci�n consolidado 2025'!$C$3:$X$482,K$1,0)</f>
        <v>#N/A</v>
      </c>
      <c r="L260" t="e">
        <f>VLOOKUP($A260,'Plan de acci�n consolidado 2025'!$C$3:$X$482,L$1,0)</f>
        <v>#N/A</v>
      </c>
      <c r="M260" t="e">
        <f>VLOOKUP($A260,'Plan de acci�n consolidado 2025'!$C$3:$X$482,M$1,0)</f>
        <v>#N/A</v>
      </c>
      <c r="N260" t="e">
        <f>VLOOKUP($A260,'Plan de acci�n consolidado 2025'!$C$3:$X$482,N$1,0)</f>
        <v>#N/A</v>
      </c>
      <c r="O260" t="e">
        <f>VLOOKUP($A260,'Plan de acci�n consolidado 2025'!$C$3:$X$482,O$1,0)</f>
        <v>#N/A</v>
      </c>
      <c r="P260" t="e">
        <f>VLOOKUP($A260,'Plan de acci�n consolidado 2025'!$C$3:$X$482,P$1,0)</f>
        <v>#N/A</v>
      </c>
      <c r="Q260" t="e">
        <f>VLOOKUP($A260,'Plan de acci�n consolidado 2025'!$C$3:$X$482,Q$1,0)</f>
        <v>#N/A</v>
      </c>
      <c r="R260" t="e">
        <f>VLOOKUP($A260,'Plan de acci�n consolidado 2025'!$C$3:$X$482,R$1,0)</f>
        <v>#N/A</v>
      </c>
      <c r="S260" t="e">
        <f>VLOOKUP($A260,'Plan de acci�n consolidado 2025'!$C$3:$X$482,S$1,0)</f>
        <v>#N/A</v>
      </c>
      <c r="T260" s="161" t="e">
        <f>VLOOKUP($A260,'Plan de acci�n consolidado 2025'!$C$3:$X$482,T$1,0)</f>
        <v>#N/A</v>
      </c>
      <c r="U260" s="161" t="e">
        <f>VLOOKUP($A260,'Plan de acci�n consolidado 2025'!$C$3:$X$482,U$1,0)</f>
        <v>#N/A</v>
      </c>
      <c r="V260" t="e">
        <f>VLOOKUP($A260,'Plan de acci�n consolidado 2025'!$C$3:$X$482,V$1,0)</f>
        <v>#N/A</v>
      </c>
      <c r="W260" t="e">
        <f>VLOOKUP($A260,'Plan de acci�n consolidado 2025'!$C$3:$BB$482,W$1,0)</f>
        <v>#N/A</v>
      </c>
      <c r="X260" t="e">
        <f>VLOOKUP($A260,'Plan de acci�n consolidado 2025'!$C$3:$BB$482,X$1,0)</f>
        <v>#N/A</v>
      </c>
      <c r="Y260" t="e">
        <f>VLOOKUP($A260,'Plan de acci�n consolidado 2025'!$C$3:$BB$482,Y$1,0)</f>
        <v>#N/A</v>
      </c>
      <c r="Z260" s="161" t="e">
        <f>VLOOKUP($A260,'Plan de acci�n consolidado 2025'!$C$3:$BB$482,Z$1,0)</f>
        <v>#N/A</v>
      </c>
      <c r="AA260" t="e">
        <f>VLOOKUP($A260,'Plan de acci�n consolidado 2025'!$C$3:$BB$482,AA$1,0)</f>
        <v>#N/A</v>
      </c>
      <c r="AB260" t="e">
        <f>VLOOKUP($A260,'Plan de acci�n consolidado 2025'!$C$3:$BB$482,AB$1,0)</f>
        <v>#N/A</v>
      </c>
      <c r="AC260" s="161" t="e">
        <f>VLOOKUP($A260,'Plan de acci�n consolidado 2025'!$C$3:$BB$482,AC$1,0)</f>
        <v>#N/A</v>
      </c>
      <c r="AD260" t="e">
        <f>VLOOKUP($A260,'Plan de acci�n consolidado 2025'!$C$3:$BB$482,AD$1,0)</f>
        <v>#N/A</v>
      </c>
      <c r="AE260" t="e">
        <f>VLOOKUP($A260,'Plan de acci�n consolidado 2025'!$C$3:$BB$482,AE$1,0)</f>
        <v>#N/A</v>
      </c>
    </row>
    <row r="261" spans="1:31" x14ac:dyDescent="0.25">
      <c r="A261" s="30" t="s">
        <v>1049</v>
      </c>
      <c r="B261" t="e">
        <f>VLOOKUP($A261,'Plan de acci�n consolidado 2025'!$C$3:$X$482,B$1,0)</f>
        <v>#N/A</v>
      </c>
      <c r="C261" t="e">
        <f>VLOOKUP($A261,'Plan de acci�n consolidado 2025'!$C$3:$X$482,C$1,0)</f>
        <v>#N/A</v>
      </c>
      <c r="D261" t="e">
        <f>VLOOKUP($A261,'Plan de acci�n consolidado 2025'!$C$3:$X$482,D$1,0)</f>
        <v>#N/A</v>
      </c>
      <c r="E261" t="e">
        <f>VLOOKUP($A261,'Plan de acci�n consolidado 2025'!$C$3:$X$482,E$1,0)</f>
        <v>#N/A</v>
      </c>
      <c r="F261" t="e">
        <f>VLOOKUP($A261,'Plan de acci�n consolidado 2025'!$C$3:$X$482,F$1,0)</f>
        <v>#N/A</v>
      </c>
      <c r="G261" t="e">
        <f>VLOOKUP($A261,'Plan de acci�n consolidado 2025'!$C$3:$X$482,G$1,0)</f>
        <v>#N/A</v>
      </c>
      <c r="H261" t="e">
        <f>VLOOKUP($A261,'Plan de acci�n consolidado 2025'!$C$3:$X$482,H$1,0)</f>
        <v>#N/A</v>
      </c>
      <c r="I261" t="e">
        <f>VLOOKUP($A261,'Plan de acci�n consolidado 2025'!$C$3:$X$482,I$1,0)</f>
        <v>#N/A</v>
      </c>
      <c r="J261" t="e">
        <f>VLOOKUP($A261,'Plan de acci�n consolidado 2025'!$C$3:$X$482,J$1,0)</f>
        <v>#N/A</v>
      </c>
      <c r="K261" t="e">
        <f>VLOOKUP($A261,'Plan de acci�n consolidado 2025'!$C$3:$X$482,K$1,0)</f>
        <v>#N/A</v>
      </c>
      <c r="L261" t="e">
        <f>VLOOKUP($A261,'Plan de acci�n consolidado 2025'!$C$3:$X$482,L$1,0)</f>
        <v>#N/A</v>
      </c>
      <c r="M261" t="e">
        <f>VLOOKUP($A261,'Plan de acci�n consolidado 2025'!$C$3:$X$482,M$1,0)</f>
        <v>#N/A</v>
      </c>
      <c r="N261" t="e">
        <f>VLOOKUP($A261,'Plan de acci�n consolidado 2025'!$C$3:$X$482,N$1,0)</f>
        <v>#N/A</v>
      </c>
      <c r="O261" t="e">
        <f>VLOOKUP($A261,'Plan de acci�n consolidado 2025'!$C$3:$X$482,O$1,0)</f>
        <v>#N/A</v>
      </c>
      <c r="P261" t="e">
        <f>VLOOKUP($A261,'Plan de acci�n consolidado 2025'!$C$3:$X$482,P$1,0)</f>
        <v>#N/A</v>
      </c>
      <c r="Q261" t="e">
        <f>VLOOKUP($A261,'Plan de acci�n consolidado 2025'!$C$3:$X$482,Q$1,0)</f>
        <v>#N/A</v>
      </c>
      <c r="R261" t="e">
        <f>VLOOKUP($A261,'Plan de acci�n consolidado 2025'!$C$3:$X$482,R$1,0)</f>
        <v>#N/A</v>
      </c>
      <c r="S261" t="e">
        <f>VLOOKUP($A261,'Plan de acci�n consolidado 2025'!$C$3:$X$482,S$1,0)</f>
        <v>#N/A</v>
      </c>
      <c r="T261" s="161" t="e">
        <f>VLOOKUP($A261,'Plan de acci�n consolidado 2025'!$C$3:$X$482,T$1,0)</f>
        <v>#N/A</v>
      </c>
      <c r="U261" s="161" t="e">
        <f>VLOOKUP($A261,'Plan de acci�n consolidado 2025'!$C$3:$X$482,U$1,0)</f>
        <v>#N/A</v>
      </c>
      <c r="V261" t="e">
        <f>VLOOKUP($A261,'Plan de acci�n consolidado 2025'!$C$3:$X$482,V$1,0)</f>
        <v>#N/A</v>
      </c>
      <c r="W261" t="e">
        <f>VLOOKUP($A261,'Plan de acci�n consolidado 2025'!$C$3:$BB$482,W$1,0)</f>
        <v>#N/A</v>
      </c>
      <c r="X261" t="e">
        <f>VLOOKUP($A261,'Plan de acci�n consolidado 2025'!$C$3:$BB$482,X$1,0)</f>
        <v>#N/A</v>
      </c>
      <c r="Y261" t="e">
        <f>VLOOKUP($A261,'Plan de acci�n consolidado 2025'!$C$3:$BB$482,Y$1,0)</f>
        <v>#N/A</v>
      </c>
      <c r="Z261" s="161" t="e">
        <f>VLOOKUP($A261,'Plan de acci�n consolidado 2025'!$C$3:$BB$482,Z$1,0)</f>
        <v>#N/A</v>
      </c>
      <c r="AA261" t="e">
        <f>VLOOKUP($A261,'Plan de acci�n consolidado 2025'!$C$3:$BB$482,AA$1,0)</f>
        <v>#N/A</v>
      </c>
      <c r="AB261" t="e">
        <f>VLOOKUP($A261,'Plan de acci�n consolidado 2025'!$C$3:$BB$482,AB$1,0)</f>
        <v>#N/A</v>
      </c>
      <c r="AC261" s="161" t="e">
        <f>VLOOKUP($A261,'Plan de acci�n consolidado 2025'!$C$3:$BB$482,AC$1,0)</f>
        <v>#N/A</v>
      </c>
      <c r="AD261" t="e">
        <f>VLOOKUP($A261,'Plan de acci�n consolidado 2025'!$C$3:$BB$482,AD$1,0)</f>
        <v>#N/A</v>
      </c>
      <c r="AE261" t="e">
        <f>VLOOKUP($A261,'Plan de acci�n consolidado 2025'!$C$3:$BB$482,AE$1,0)</f>
        <v>#N/A</v>
      </c>
    </row>
    <row r="262" spans="1:31" x14ac:dyDescent="0.25">
      <c r="A262" s="30" t="s">
        <v>1050</v>
      </c>
      <c r="B262" t="e">
        <f>VLOOKUP($A262,'Plan de acci�n consolidado 2025'!$C$3:$X$482,B$1,0)</f>
        <v>#N/A</v>
      </c>
      <c r="C262" t="e">
        <f>VLOOKUP($A262,'Plan de acci�n consolidado 2025'!$C$3:$X$482,C$1,0)</f>
        <v>#N/A</v>
      </c>
      <c r="D262" t="e">
        <f>VLOOKUP($A262,'Plan de acci�n consolidado 2025'!$C$3:$X$482,D$1,0)</f>
        <v>#N/A</v>
      </c>
      <c r="E262" t="e">
        <f>VLOOKUP($A262,'Plan de acci�n consolidado 2025'!$C$3:$X$482,E$1,0)</f>
        <v>#N/A</v>
      </c>
      <c r="F262" t="e">
        <f>VLOOKUP($A262,'Plan de acci�n consolidado 2025'!$C$3:$X$482,F$1,0)</f>
        <v>#N/A</v>
      </c>
      <c r="G262" t="e">
        <f>VLOOKUP($A262,'Plan de acci�n consolidado 2025'!$C$3:$X$482,G$1,0)</f>
        <v>#N/A</v>
      </c>
      <c r="H262" t="e">
        <f>VLOOKUP($A262,'Plan de acci�n consolidado 2025'!$C$3:$X$482,H$1,0)</f>
        <v>#N/A</v>
      </c>
      <c r="I262" t="e">
        <f>VLOOKUP($A262,'Plan de acci�n consolidado 2025'!$C$3:$X$482,I$1,0)</f>
        <v>#N/A</v>
      </c>
      <c r="J262" t="e">
        <f>VLOOKUP($A262,'Plan de acci�n consolidado 2025'!$C$3:$X$482,J$1,0)</f>
        <v>#N/A</v>
      </c>
      <c r="K262" t="e">
        <f>VLOOKUP($A262,'Plan de acci�n consolidado 2025'!$C$3:$X$482,K$1,0)</f>
        <v>#N/A</v>
      </c>
      <c r="L262" t="e">
        <f>VLOOKUP($A262,'Plan de acci�n consolidado 2025'!$C$3:$X$482,L$1,0)</f>
        <v>#N/A</v>
      </c>
      <c r="M262" t="e">
        <f>VLOOKUP($A262,'Plan de acci�n consolidado 2025'!$C$3:$X$482,M$1,0)</f>
        <v>#N/A</v>
      </c>
      <c r="N262" t="e">
        <f>VLOOKUP($A262,'Plan de acci�n consolidado 2025'!$C$3:$X$482,N$1,0)</f>
        <v>#N/A</v>
      </c>
      <c r="O262" t="e">
        <f>VLOOKUP($A262,'Plan de acci�n consolidado 2025'!$C$3:$X$482,O$1,0)</f>
        <v>#N/A</v>
      </c>
      <c r="P262" t="e">
        <f>VLOOKUP($A262,'Plan de acci�n consolidado 2025'!$C$3:$X$482,P$1,0)</f>
        <v>#N/A</v>
      </c>
      <c r="Q262" t="e">
        <f>VLOOKUP($A262,'Plan de acci�n consolidado 2025'!$C$3:$X$482,Q$1,0)</f>
        <v>#N/A</v>
      </c>
      <c r="R262" t="e">
        <f>VLOOKUP($A262,'Plan de acci�n consolidado 2025'!$C$3:$X$482,R$1,0)</f>
        <v>#N/A</v>
      </c>
      <c r="S262" t="e">
        <f>VLOOKUP($A262,'Plan de acci�n consolidado 2025'!$C$3:$X$482,S$1,0)</f>
        <v>#N/A</v>
      </c>
      <c r="T262" s="161" t="e">
        <f>VLOOKUP($A262,'Plan de acci�n consolidado 2025'!$C$3:$X$482,T$1,0)</f>
        <v>#N/A</v>
      </c>
      <c r="U262" s="161" t="e">
        <f>VLOOKUP($A262,'Plan de acci�n consolidado 2025'!$C$3:$X$482,U$1,0)</f>
        <v>#N/A</v>
      </c>
      <c r="V262" t="e">
        <f>VLOOKUP($A262,'Plan de acci�n consolidado 2025'!$C$3:$X$482,V$1,0)</f>
        <v>#N/A</v>
      </c>
      <c r="W262" t="e">
        <f>VLOOKUP($A262,'Plan de acci�n consolidado 2025'!$C$3:$BB$482,W$1,0)</f>
        <v>#N/A</v>
      </c>
      <c r="X262" t="e">
        <f>VLOOKUP($A262,'Plan de acci�n consolidado 2025'!$C$3:$BB$482,X$1,0)</f>
        <v>#N/A</v>
      </c>
      <c r="Y262" t="e">
        <f>VLOOKUP($A262,'Plan de acci�n consolidado 2025'!$C$3:$BB$482,Y$1,0)</f>
        <v>#N/A</v>
      </c>
      <c r="Z262" s="161" t="e">
        <f>VLOOKUP($A262,'Plan de acci�n consolidado 2025'!$C$3:$BB$482,Z$1,0)</f>
        <v>#N/A</v>
      </c>
      <c r="AA262" t="e">
        <f>VLOOKUP($A262,'Plan de acci�n consolidado 2025'!$C$3:$BB$482,AA$1,0)</f>
        <v>#N/A</v>
      </c>
      <c r="AB262" t="e">
        <f>VLOOKUP($A262,'Plan de acci�n consolidado 2025'!$C$3:$BB$482,AB$1,0)</f>
        <v>#N/A</v>
      </c>
      <c r="AC262" s="161" t="e">
        <f>VLOOKUP($A262,'Plan de acci�n consolidado 2025'!$C$3:$BB$482,AC$1,0)</f>
        <v>#N/A</v>
      </c>
      <c r="AD262" t="e">
        <f>VLOOKUP($A262,'Plan de acci�n consolidado 2025'!$C$3:$BB$482,AD$1,0)</f>
        <v>#N/A</v>
      </c>
      <c r="AE262" t="e">
        <f>VLOOKUP($A262,'Plan de acci�n consolidado 2025'!$C$3:$BB$482,AE$1,0)</f>
        <v>#N/A</v>
      </c>
    </row>
    <row r="263" spans="1:31" x14ac:dyDescent="0.25">
      <c r="A263" s="30" t="s">
        <v>1051</v>
      </c>
      <c r="B263" t="e">
        <f>VLOOKUP($A263,'Plan de acci�n consolidado 2025'!$C$3:$X$482,B$1,0)</f>
        <v>#N/A</v>
      </c>
      <c r="C263" t="e">
        <f>VLOOKUP($A263,'Plan de acci�n consolidado 2025'!$C$3:$X$482,C$1,0)</f>
        <v>#N/A</v>
      </c>
      <c r="D263" t="e">
        <f>VLOOKUP($A263,'Plan de acci�n consolidado 2025'!$C$3:$X$482,D$1,0)</f>
        <v>#N/A</v>
      </c>
      <c r="E263" t="e">
        <f>VLOOKUP($A263,'Plan de acci�n consolidado 2025'!$C$3:$X$482,E$1,0)</f>
        <v>#N/A</v>
      </c>
      <c r="F263" t="e">
        <f>VLOOKUP($A263,'Plan de acci�n consolidado 2025'!$C$3:$X$482,F$1,0)</f>
        <v>#N/A</v>
      </c>
      <c r="G263" t="e">
        <f>VLOOKUP($A263,'Plan de acci�n consolidado 2025'!$C$3:$X$482,G$1,0)</f>
        <v>#N/A</v>
      </c>
      <c r="H263" t="e">
        <f>VLOOKUP($A263,'Plan de acci�n consolidado 2025'!$C$3:$X$482,H$1,0)</f>
        <v>#N/A</v>
      </c>
      <c r="I263" t="e">
        <f>VLOOKUP($A263,'Plan de acci�n consolidado 2025'!$C$3:$X$482,I$1,0)</f>
        <v>#N/A</v>
      </c>
      <c r="J263" t="e">
        <f>VLOOKUP($A263,'Plan de acci�n consolidado 2025'!$C$3:$X$482,J$1,0)</f>
        <v>#N/A</v>
      </c>
      <c r="K263" t="e">
        <f>VLOOKUP($A263,'Plan de acci�n consolidado 2025'!$C$3:$X$482,K$1,0)</f>
        <v>#N/A</v>
      </c>
      <c r="L263" t="e">
        <f>VLOOKUP($A263,'Plan de acci�n consolidado 2025'!$C$3:$X$482,L$1,0)</f>
        <v>#N/A</v>
      </c>
      <c r="M263" t="e">
        <f>VLOOKUP($A263,'Plan de acci�n consolidado 2025'!$C$3:$X$482,M$1,0)</f>
        <v>#N/A</v>
      </c>
      <c r="N263" t="e">
        <f>VLOOKUP($A263,'Plan de acci�n consolidado 2025'!$C$3:$X$482,N$1,0)</f>
        <v>#N/A</v>
      </c>
      <c r="O263" t="e">
        <f>VLOOKUP($A263,'Plan de acci�n consolidado 2025'!$C$3:$X$482,O$1,0)</f>
        <v>#N/A</v>
      </c>
      <c r="P263" t="e">
        <f>VLOOKUP($A263,'Plan de acci�n consolidado 2025'!$C$3:$X$482,P$1,0)</f>
        <v>#N/A</v>
      </c>
      <c r="Q263" t="e">
        <f>VLOOKUP($A263,'Plan de acci�n consolidado 2025'!$C$3:$X$482,Q$1,0)</f>
        <v>#N/A</v>
      </c>
      <c r="R263" t="e">
        <f>VLOOKUP($A263,'Plan de acci�n consolidado 2025'!$C$3:$X$482,R$1,0)</f>
        <v>#N/A</v>
      </c>
      <c r="S263" t="e">
        <f>VLOOKUP($A263,'Plan de acci�n consolidado 2025'!$C$3:$X$482,S$1,0)</f>
        <v>#N/A</v>
      </c>
      <c r="T263" s="161" t="e">
        <f>VLOOKUP($A263,'Plan de acci�n consolidado 2025'!$C$3:$X$482,T$1,0)</f>
        <v>#N/A</v>
      </c>
      <c r="U263" s="161" t="e">
        <f>VLOOKUP($A263,'Plan de acci�n consolidado 2025'!$C$3:$X$482,U$1,0)</f>
        <v>#N/A</v>
      </c>
      <c r="V263" t="e">
        <f>VLOOKUP($A263,'Plan de acci�n consolidado 2025'!$C$3:$X$482,V$1,0)</f>
        <v>#N/A</v>
      </c>
      <c r="W263" t="e">
        <f>VLOOKUP($A263,'Plan de acci�n consolidado 2025'!$C$3:$BB$482,W$1,0)</f>
        <v>#N/A</v>
      </c>
      <c r="X263" t="e">
        <f>VLOOKUP($A263,'Plan de acci�n consolidado 2025'!$C$3:$BB$482,X$1,0)</f>
        <v>#N/A</v>
      </c>
      <c r="Y263" t="e">
        <f>VLOOKUP($A263,'Plan de acci�n consolidado 2025'!$C$3:$BB$482,Y$1,0)</f>
        <v>#N/A</v>
      </c>
      <c r="Z263" s="161" t="e">
        <f>VLOOKUP($A263,'Plan de acci�n consolidado 2025'!$C$3:$BB$482,Z$1,0)</f>
        <v>#N/A</v>
      </c>
      <c r="AA263" t="e">
        <f>VLOOKUP($A263,'Plan de acci�n consolidado 2025'!$C$3:$BB$482,AA$1,0)</f>
        <v>#N/A</v>
      </c>
      <c r="AB263" t="e">
        <f>VLOOKUP($A263,'Plan de acci�n consolidado 2025'!$C$3:$BB$482,AB$1,0)</f>
        <v>#N/A</v>
      </c>
      <c r="AC263" s="161" t="e">
        <f>VLOOKUP($A263,'Plan de acci�n consolidado 2025'!$C$3:$BB$482,AC$1,0)</f>
        <v>#N/A</v>
      </c>
      <c r="AD263" t="e">
        <f>VLOOKUP($A263,'Plan de acci�n consolidado 2025'!$C$3:$BB$482,AD$1,0)</f>
        <v>#N/A</v>
      </c>
      <c r="AE263" t="e">
        <f>VLOOKUP($A263,'Plan de acci�n consolidado 2025'!$C$3:$BB$482,AE$1,0)</f>
        <v>#N/A</v>
      </c>
    </row>
    <row r="264" spans="1:31" x14ac:dyDescent="0.25">
      <c r="A264" s="30" t="s">
        <v>1052</v>
      </c>
      <c r="B264" t="e">
        <f>VLOOKUP($A264,'Plan de acci�n consolidado 2025'!$C$3:$X$482,B$1,0)</f>
        <v>#N/A</v>
      </c>
      <c r="C264" t="e">
        <f>VLOOKUP($A264,'Plan de acci�n consolidado 2025'!$C$3:$X$482,C$1,0)</f>
        <v>#N/A</v>
      </c>
      <c r="D264" t="e">
        <f>VLOOKUP($A264,'Plan de acci�n consolidado 2025'!$C$3:$X$482,D$1,0)</f>
        <v>#N/A</v>
      </c>
      <c r="E264" t="e">
        <f>VLOOKUP($A264,'Plan de acci�n consolidado 2025'!$C$3:$X$482,E$1,0)</f>
        <v>#N/A</v>
      </c>
      <c r="F264" t="e">
        <f>VLOOKUP($A264,'Plan de acci�n consolidado 2025'!$C$3:$X$482,F$1,0)</f>
        <v>#N/A</v>
      </c>
      <c r="G264" t="e">
        <f>VLOOKUP($A264,'Plan de acci�n consolidado 2025'!$C$3:$X$482,G$1,0)</f>
        <v>#N/A</v>
      </c>
      <c r="H264" t="e">
        <f>VLOOKUP($A264,'Plan de acci�n consolidado 2025'!$C$3:$X$482,H$1,0)</f>
        <v>#N/A</v>
      </c>
      <c r="I264" t="e">
        <f>VLOOKUP($A264,'Plan de acci�n consolidado 2025'!$C$3:$X$482,I$1,0)</f>
        <v>#N/A</v>
      </c>
      <c r="J264" t="e">
        <f>VLOOKUP($A264,'Plan de acci�n consolidado 2025'!$C$3:$X$482,J$1,0)</f>
        <v>#N/A</v>
      </c>
      <c r="K264" t="e">
        <f>VLOOKUP($A264,'Plan de acci�n consolidado 2025'!$C$3:$X$482,K$1,0)</f>
        <v>#N/A</v>
      </c>
      <c r="L264" t="e">
        <f>VLOOKUP($A264,'Plan de acci�n consolidado 2025'!$C$3:$X$482,L$1,0)</f>
        <v>#N/A</v>
      </c>
      <c r="M264" t="e">
        <f>VLOOKUP($A264,'Plan de acci�n consolidado 2025'!$C$3:$X$482,M$1,0)</f>
        <v>#N/A</v>
      </c>
      <c r="N264" t="e">
        <f>VLOOKUP($A264,'Plan de acci�n consolidado 2025'!$C$3:$X$482,N$1,0)</f>
        <v>#N/A</v>
      </c>
      <c r="O264" t="e">
        <f>VLOOKUP($A264,'Plan de acci�n consolidado 2025'!$C$3:$X$482,O$1,0)</f>
        <v>#N/A</v>
      </c>
      <c r="P264" t="e">
        <f>VLOOKUP($A264,'Plan de acci�n consolidado 2025'!$C$3:$X$482,P$1,0)</f>
        <v>#N/A</v>
      </c>
      <c r="Q264" t="e">
        <f>VLOOKUP($A264,'Plan de acci�n consolidado 2025'!$C$3:$X$482,Q$1,0)</f>
        <v>#N/A</v>
      </c>
      <c r="R264" t="e">
        <f>VLOOKUP($A264,'Plan de acci�n consolidado 2025'!$C$3:$X$482,R$1,0)</f>
        <v>#N/A</v>
      </c>
      <c r="S264" t="e">
        <f>VLOOKUP($A264,'Plan de acci�n consolidado 2025'!$C$3:$X$482,S$1,0)</f>
        <v>#N/A</v>
      </c>
      <c r="T264" s="161" t="e">
        <f>VLOOKUP($A264,'Plan de acci�n consolidado 2025'!$C$3:$X$482,T$1,0)</f>
        <v>#N/A</v>
      </c>
      <c r="U264" s="161" t="e">
        <f>VLOOKUP($A264,'Plan de acci�n consolidado 2025'!$C$3:$X$482,U$1,0)</f>
        <v>#N/A</v>
      </c>
      <c r="V264" t="e">
        <f>VLOOKUP($A264,'Plan de acci�n consolidado 2025'!$C$3:$X$482,V$1,0)</f>
        <v>#N/A</v>
      </c>
      <c r="W264" t="e">
        <f>VLOOKUP($A264,'Plan de acci�n consolidado 2025'!$C$3:$BB$482,W$1,0)</f>
        <v>#N/A</v>
      </c>
      <c r="X264" t="e">
        <f>VLOOKUP($A264,'Plan de acci�n consolidado 2025'!$C$3:$BB$482,X$1,0)</f>
        <v>#N/A</v>
      </c>
      <c r="Y264" t="e">
        <f>VLOOKUP($A264,'Plan de acci�n consolidado 2025'!$C$3:$BB$482,Y$1,0)</f>
        <v>#N/A</v>
      </c>
      <c r="Z264" s="161" t="e">
        <f>VLOOKUP($A264,'Plan de acci�n consolidado 2025'!$C$3:$BB$482,Z$1,0)</f>
        <v>#N/A</v>
      </c>
      <c r="AA264" t="e">
        <f>VLOOKUP($A264,'Plan de acci�n consolidado 2025'!$C$3:$BB$482,AA$1,0)</f>
        <v>#N/A</v>
      </c>
      <c r="AB264" t="e">
        <f>VLOOKUP($A264,'Plan de acci�n consolidado 2025'!$C$3:$BB$482,AB$1,0)</f>
        <v>#N/A</v>
      </c>
      <c r="AC264" s="161" t="e">
        <f>VLOOKUP($A264,'Plan de acci�n consolidado 2025'!$C$3:$BB$482,AC$1,0)</f>
        <v>#N/A</v>
      </c>
      <c r="AD264" t="e">
        <f>VLOOKUP($A264,'Plan de acci�n consolidado 2025'!$C$3:$BB$482,AD$1,0)</f>
        <v>#N/A</v>
      </c>
      <c r="AE264" t="e">
        <f>VLOOKUP($A264,'Plan de acci�n consolidado 2025'!$C$3:$BB$482,AE$1,0)</f>
        <v>#N/A</v>
      </c>
    </row>
    <row r="265" spans="1:31" x14ac:dyDescent="0.25">
      <c r="A265" s="30" t="s">
        <v>1053</v>
      </c>
      <c r="B265" t="e">
        <f>VLOOKUP($A265,'Plan de acci�n consolidado 2025'!$C$3:$X$482,B$1,0)</f>
        <v>#N/A</v>
      </c>
      <c r="C265" t="e">
        <f>VLOOKUP($A265,'Plan de acci�n consolidado 2025'!$C$3:$X$482,C$1,0)</f>
        <v>#N/A</v>
      </c>
      <c r="D265" t="e">
        <f>VLOOKUP($A265,'Plan de acci�n consolidado 2025'!$C$3:$X$482,D$1,0)</f>
        <v>#N/A</v>
      </c>
      <c r="E265" t="e">
        <f>VLOOKUP($A265,'Plan de acci�n consolidado 2025'!$C$3:$X$482,E$1,0)</f>
        <v>#N/A</v>
      </c>
      <c r="F265" t="e">
        <f>VLOOKUP($A265,'Plan de acci�n consolidado 2025'!$C$3:$X$482,F$1,0)</f>
        <v>#N/A</v>
      </c>
      <c r="G265" t="e">
        <f>VLOOKUP($A265,'Plan de acci�n consolidado 2025'!$C$3:$X$482,G$1,0)</f>
        <v>#N/A</v>
      </c>
      <c r="H265" t="e">
        <f>VLOOKUP($A265,'Plan de acci�n consolidado 2025'!$C$3:$X$482,H$1,0)</f>
        <v>#N/A</v>
      </c>
      <c r="I265" t="e">
        <f>VLOOKUP($A265,'Plan de acci�n consolidado 2025'!$C$3:$X$482,I$1,0)</f>
        <v>#N/A</v>
      </c>
      <c r="J265" t="e">
        <f>VLOOKUP($A265,'Plan de acci�n consolidado 2025'!$C$3:$X$482,J$1,0)</f>
        <v>#N/A</v>
      </c>
      <c r="K265" t="e">
        <f>VLOOKUP($A265,'Plan de acci�n consolidado 2025'!$C$3:$X$482,K$1,0)</f>
        <v>#N/A</v>
      </c>
      <c r="L265" t="e">
        <f>VLOOKUP($A265,'Plan de acci�n consolidado 2025'!$C$3:$X$482,L$1,0)</f>
        <v>#N/A</v>
      </c>
      <c r="M265" t="e">
        <f>VLOOKUP($A265,'Plan de acci�n consolidado 2025'!$C$3:$X$482,M$1,0)</f>
        <v>#N/A</v>
      </c>
      <c r="N265" t="e">
        <f>VLOOKUP($A265,'Plan de acci�n consolidado 2025'!$C$3:$X$482,N$1,0)</f>
        <v>#N/A</v>
      </c>
      <c r="O265" t="e">
        <f>VLOOKUP($A265,'Plan de acci�n consolidado 2025'!$C$3:$X$482,O$1,0)</f>
        <v>#N/A</v>
      </c>
      <c r="P265" t="e">
        <f>VLOOKUP($A265,'Plan de acci�n consolidado 2025'!$C$3:$X$482,P$1,0)</f>
        <v>#N/A</v>
      </c>
      <c r="Q265" t="e">
        <f>VLOOKUP($A265,'Plan de acci�n consolidado 2025'!$C$3:$X$482,Q$1,0)</f>
        <v>#N/A</v>
      </c>
      <c r="R265" t="e">
        <f>VLOOKUP($A265,'Plan de acci�n consolidado 2025'!$C$3:$X$482,R$1,0)</f>
        <v>#N/A</v>
      </c>
      <c r="S265" t="e">
        <f>VLOOKUP($A265,'Plan de acci�n consolidado 2025'!$C$3:$X$482,S$1,0)</f>
        <v>#N/A</v>
      </c>
      <c r="T265" s="161" t="e">
        <f>VLOOKUP($A265,'Plan de acci�n consolidado 2025'!$C$3:$X$482,T$1,0)</f>
        <v>#N/A</v>
      </c>
      <c r="U265" s="161" t="e">
        <f>VLOOKUP($A265,'Plan de acci�n consolidado 2025'!$C$3:$X$482,U$1,0)</f>
        <v>#N/A</v>
      </c>
      <c r="V265" t="e">
        <f>VLOOKUP($A265,'Plan de acci�n consolidado 2025'!$C$3:$X$482,V$1,0)</f>
        <v>#N/A</v>
      </c>
      <c r="W265" t="e">
        <f>VLOOKUP($A265,'Plan de acci�n consolidado 2025'!$C$3:$BB$482,W$1,0)</f>
        <v>#N/A</v>
      </c>
      <c r="X265" t="e">
        <f>VLOOKUP($A265,'Plan de acci�n consolidado 2025'!$C$3:$BB$482,X$1,0)</f>
        <v>#N/A</v>
      </c>
      <c r="Y265" t="e">
        <f>VLOOKUP($A265,'Plan de acci�n consolidado 2025'!$C$3:$BB$482,Y$1,0)</f>
        <v>#N/A</v>
      </c>
      <c r="Z265" s="161" t="e">
        <f>VLOOKUP($A265,'Plan de acci�n consolidado 2025'!$C$3:$BB$482,Z$1,0)</f>
        <v>#N/A</v>
      </c>
      <c r="AA265" t="e">
        <f>VLOOKUP($A265,'Plan de acci�n consolidado 2025'!$C$3:$BB$482,AA$1,0)</f>
        <v>#N/A</v>
      </c>
      <c r="AB265" t="e">
        <f>VLOOKUP($A265,'Plan de acci�n consolidado 2025'!$C$3:$BB$482,AB$1,0)</f>
        <v>#N/A</v>
      </c>
      <c r="AC265" s="161" t="e">
        <f>VLOOKUP($A265,'Plan de acci�n consolidado 2025'!$C$3:$BB$482,AC$1,0)</f>
        <v>#N/A</v>
      </c>
      <c r="AD265" t="e">
        <f>VLOOKUP($A265,'Plan de acci�n consolidado 2025'!$C$3:$BB$482,AD$1,0)</f>
        <v>#N/A</v>
      </c>
      <c r="AE265" t="e">
        <f>VLOOKUP($A265,'Plan de acci�n consolidado 2025'!$C$3:$BB$482,AE$1,0)</f>
        <v>#N/A</v>
      </c>
    </row>
    <row r="266" spans="1:31" x14ac:dyDescent="0.25">
      <c r="A266" s="30" t="s">
        <v>1054</v>
      </c>
      <c r="B266" t="str">
        <f>VLOOKUP($A266,'Plan de acci�n consolidado 2025'!$C$3:$X$482,B$1,0)</f>
        <v>4000-DESPACHO DEL SUPERINTENDENTE DELEGADO PARA ASUNTOS JURISDICCIONALES</v>
      </c>
      <c r="C266">
        <f>VLOOKUP($A266,'Plan de acci�n consolidado 2025'!$C$3:$X$482,C$1,0)</f>
        <v>3</v>
      </c>
      <c r="D266" t="str">
        <f>VLOOKUP($A266,'Plan de acci�n consolidado 2025'!$C$3:$X$482,D$1,0)</f>
        <v>Producto</v>
      </c>
      <c r="E266" t="str">
        <f>VLOOKUP($A266,'Plan de acci�n consolidado 2025'!$C$3:$X$482,E$1,0)</f>
        <v>4000.8</v>
      </c>
      <c r="F266" t="str">
        <f>VLOOKUP($A266,'Plan de acci�n consolidado 2025'!$C$3:$X$482,F$1,0)</f>
        <v>Innovador</v>
      </c>
      <c r="G266" t="str">
        <f>VLOOKUP($A266,'Plan de acci�n consolidado 2025'!$C$3:$X$482,G$1,0)</f>
        <v xml:space="preserve">Fortalecer la gestión de la información, el conocimiento y la innovación para optimizar la capacidad institucional 
</v>
      </c>
      <c r="H266" t="str">
        <f>VLOOKUP($A266,'Plan de acci�n consolidado 2025'!$C$3:$X$482,H$1,0)</f>
        <v xml:space="preserve">Cumplimiento de productos del PAI asociados a Fortalecer la gestión de la información, el conocimiento y la innovación para optimizar la capacidad institucional 
</v>
      </c>
      <c r="I266" t="str">
        <f>VLOOKUP($A266,'Plan de acci�n consolidado 2025'!$C$3:$X$482,I$1,0)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66" t="str">
        <f>VLOOKUP($A266,'Plan de acci�n consolidado 2025'!$C$3:$X$482,J$1,0)</f>
        <v>N/A</v>
      </c>
      <c r="K266" t="str">
        <f>VLOOKUP($A266,'Plan de acci�n consolidado 2025'!$C$3:$X$482,K$1,0)</f>
        <v>No</v>
      </c>
      <c r="L266" t="str">
        <f>VLOOKUP($A266,'Plan de acci�n consolidado 2025'!$C$3:$X$482,L$1,0)</f>
        <v>C-3503-0200-0011-40401c</v>
      </c>
      <c r="M266" t="str">
        <f>VLOOKUP($A266,'Plan de acci�n consolidado 2025'!$C$3:$X$482,M$1,0)</f>
        <v>Política Servicio al Ciudadano_DIMENSIÓN Gestión con Valores para Resultados</v>
      </c>
      <c r="N266" t="str">
        <f>VLOOKUP($A266,'Plan de acci�n consolidado 2025'!$C$3:$X$482,N$1,0)</f>
        <v>N/A</v>
      </c>
      <c r="O266" t="str">
        <f>VLOOKUP($A266,'Plan de acci�n consolidado 2025'!$C$3:$X$482,O$1,0)</f>
        <v>Documento diagnóstico para determinar la viabilidad de creación del primer  Centro de Arbitraje, Mediación y Conciliación e en materia de consumo, competencia desleal y propiedad industrial), elaborado y presentado a la Superintendente (Documento diagnóstico y memorando/ correo / presentación único entregable).</v>
      </c>
      <c r="P266">
        <f>VLOOKUP($A266,'Plan de acci�n consolidado 2025'!$C$3:$X$482,P$1,0)</f>
        <v>5</v>
      </c>
      <c r="Q266">
        <f>VLOOKUP($A266,'Plan de acci�n consolidado 2025'!$C$3:$X$482,Q$1,0)</f>
        <v>1</v>
      </c>
      <c r="R266" t="str">
        <f>VLOOKUP($A266,'Plan de acci�n consolidado 2025'!$C$3:$X$482,R$1,0)</f>
        <v>Númerica</v>
      </c>
      <c r="S266" t="str">
        <f>VLOOKUP($A266,'Plan de acci�n consolidado 2025'!$C$3:$X$482,S$1,0)</f>
        <v># de Evidencias entregadas / 1 Evidencias programadas</v>
      </c>
      <c r="T266" s="161">
        <f>VLOOKUP($A266,'Plan de acci�n consolidado 2025'!$C$3:$X$482,T$1,0)</f>
        <v>45691</v>
      </c>
      <c r="U266" s="161">
        <f>VLOOKUP($A266,'Plan de acci�n consolidado 2025'!$C$3:$X$482,U$1,0)</f>
        <v>46003</v>
      </c>
      <c r="V266" t="str">
        <f>VLOOKUP($A266,'Plan de acci�n consolidado 2025'!$C$3:$X$482,V$1,0)</f>
        <v>4000-DESPACHO DEL SUPERINTENDENTE DELEGADO PARA ASUNTOS JURISDICCIONALES</v>
      </c>
      <c r="W266">
        <f>VLOOKUP($A266,'Plan de acci�n consolidado 2025'!$C$3:$BB$482,W$1,0)</f>
        <v>5</v>
      </c>
      <c r="X266">
        <f>VLOOKUP($A266,'Plan de acci�n consolidado 2025'!$C$3:$BB$482,X$1,0)</f>
        <v>0</v>
      </c>
      <c r="Y266">
        <f>VLOOKUP($A266,'Plan de acci�n consolidado 2025'!$C$3:$BB$482,Y$1,0)</f>
        <v>0</v>
      </c>
      <c r="Z266" s="161">
        <f>VLOOKUP($A266,'Plan de acci�n consolidado 2025'!$C$3:$BB$482,Z$1,0)</f>
        <v>0</v>
      </c>
      <c r="AA266">
        <f>VLOOKUP($A266,'Plan de acci�n consolidado 2025'!$C$3:$BB$482,AA$1,0)</f>
        <v>0</v>
      </c>
      <c r="AB266">
        <f>VLOOKUP($A266,'Plan de acci�n consolidado 2025'!$C$3:$BB$482,AB$1,0)</f>
        <v>0</v>
      </c>
      <c r="AC266" s="161">
        <f>VLOOKUP($A266,'Plan de acci�n consolidado 2025'!$C$3:$BB$482,AC$1,0)</f>
        <v>0</v>
      </c>
      <c r="AD266">
        <f>VLOOKUP($A266,'Plan de acci�n consolidado 2025'!$C$3:$BB$482,AD$1,0)</f>
        <v>0</v>
      </c>
      <c r="AE266">
        <f>VLOOKUP($A266,'Plan de acci�n consolidado 2025'!$C$3:$BB$482,AE$1,0)</f>
        <v>0</v>
      </c>
    </row>
    <row r="267" spans="1:31" x14ac:dyDescent="0.25">
      <c r="A267" s="30" t="s">
        <v>1056</v>
      </c>
      <c r="B267" t="str">
        <f>VLOOKUP($A267,'Plan de acci�n consolidado 2025'!$C$3:$X$482,B$1,0)</f>
        <v>4000-DESPACHO DEL SUPERINTENDENTE DELEGADO PARA ASUNTOS JURISDICCIONALES</v>
      </c>
      <c r="C267">
        <f>VLOOKUP($A267,'Plan de acci�n consolidado 2025'!$C$3:$X$482,C$1,0)</f>
        <v>3</v>
      </c>
      <c r="D267" t="str">
        <f>VLOOKUP($A267,'Plan de acci�n consolidado 2025'!$C$3:$X$482,D$1,0)</f>
        <v>Actividad propia</v>
      </c>
      <c r="E267" t="str">
        <f>VLOOKUP($A267,'Plan de acci�n consolidado 2025'!$C$3:$X$482,E$1,0)</f>
        <v>4000.8.1</v>
      </c>
      <c r="F267" t="str">
        <f>VLOOKUP($A267,'Plan de acci�n consolidado 2025'!$C$3:$X$482,F$1,0)</f>
        <v>N/A</v>
      </c>
      <c r="G267" t="str">
        <f>VLOOKUP($A267,'Plan de acci�n consolidado 2025'!$C$3:$X$482,G$1,0)</f>
        <v>N/A</v>
      </c>
      <c r="H267" t="str">
        <f>VLOOKUP($A267,'Plan de acci�n consolidado 2025'!$C$3:$X$482,H$1,0)</f>
        <v>N/A</v>
      </c>
      <c r="I267" t="str">
        <f>VLOOKUP($A267,'Plan de acci�n consolidado 2025'!$C$3:$X$482,I$1,0)</f>
        <v>N/A</v>
      </c>
      <c r="J267" t="str">
        <f>VLOOKUP($A267,'Plan de acci�n consolidado 2025'!$C$3:$X$482,J$1,0)</f>
        <v>N/A</v>
      </c>
      <c r="K267" t="str">
        <f>VLOOKUP($A267,'Plan de acci�n consolidado 2025'!$C$3:$X$482,K$1,0)</f>
        <v>N/A</v>
      </c>
      <c r="L267" t="str">
        <f>VLOOKUP($A267,'Plan de acci�n consolidado 2025'!$C$3:$X$482,L$1,0)</f>
        <v>N/A</v>
      </c>
      <c r="M267" t="str">
        <f>VLOOKUP($A267,'Plan de acci�n consolidado 2025'!$C$3:$X$482,M$1,0)</f>
        <v>N/A</v>
      </c>
      <c r="N267" t="str">
        <f>VLOOKUP($A267,'Plan de acci�n consolidado 2025'!$C$3:$X$482,N$1,0)</f>
        <v>N/A</v>
      </c>
      <c r="O267" t="str">
        <f>VLOOKUP($A267,'Plan de acci�n consolidado 2025'!$C$3:$X$482,O$1,0)</f>
        <v>Realizar y presentar a la Superintendente, el documento diagnóstico para determinar la viabilidad de creación del primer  Centro de Arbitraje, Mediación y Conciliación e en materia de consumo, competencia desleal y propiedad industrial) (Documento diagnóstico y memorando/ correo / presentación único entregable).</v>
      </c>
      <c r="P267">
        <f>VLOOKUP($A267,'Plan de acci�n consolidado 2025'!$C$3:$X$482,P$1,0)</f>
        <v>100</v>
      </c>
      <c r="Q267">
        <f>VLOOKUP($A267,'Plan de acci�n consolidado 2025'!$C$3:$X$482,Q$1,0)</f>
        <v>1</v>
      </c>
      <c r="R267" t="str">
        <f>VLOOKUP($A267,'Plan de acci�n consolidado 2025'!$C$3:$X$482,R$1,0)</f>
        <v>Númerica</v>
      </c>
      <c r="S267" t="str">
        <f>VLOOKUP($A267,'Plan de acci�n consolidado 2025'!$C$3:$X$482,S$1,0)</f>
        <v># de Evidencias entregadas / 1 Evidencias programadas</v>
      </c>
      <c r="T267" s="161">
        <f>VLOOKUP($A267,'Plan de acci�n consolidado 2025'!$C$3:$X$482,T$1,0)</f>
        <v>45691</v>
      </c>
      <c r="U267" s="161">
        <f>VLOOKUP($A267,'Plan de acci�n consolidado 2025'!$C$3:$X$482,U$1,0)</f>
        <v>46003</v>
      </c>
      <c r="V267" t="str">
        <f>VLOOKUP($A267,'Plan de acci�n consolidado 2025'!$C$3:$X$482,V$1,0)</f>
        <v>4000-DESPACHO DEL SUPERINTENDENTE DELEGADO PARA ASUNTOS JURISDICCIONALES</v>
      </c>
      <c r="W267">
        <f>VLOOKUP($A267,'Plan de acci�n consolidado 2025'!$C$3:$BB$482,W$1,0)</f>
        <v>5</v>
      </c>
      <c r="X267">
        <f>VLOOKUP($A267,'Plan de acci�n consolidado 2025'!$C$3:$BB$482,X$1,0)</f>
        <v>0</v>
      </c>
      <c r="Y267">
        <f>VLOOKUP($A267,'Plan de acci�n consolidado 2025'!$C$3:$BB$482,Y$1,0)</f>
        <v>0</v>
      </c>
      <c r="Z267" s="161">
        <f>VLOOKUP($A267,'Plan de acci�n consolidado 2025'!$C$3:$BB$482,Z$1,0)</f>
        <v>0</v>
      </c>
      <c r="AA267">
        <f>VLOOKUP($A267,'Plan de acci�n consolidado 2025'!$C$3:$BB$482,AA$1,0)</f>
        <v>0</v>
      </c>
      <c r="AB267">
        <f>VLOOKUP($A267,'Plan de acci�n consolidado 2025'!$C$3:$BB$482,AB$1,0)</f>
        <v>0</v>
      </c>
      <c r="AC267" s="161">
        <f>VLOOKUP($A267,'Plan de acci�n consolidado 2025'!$C$3:$BB$482,AC$1,0)</f>
        <v>0</v>
      </c>
      <c r="AD267">
        <f>VLOOKUP($A267,'Plan de acci�n consolidado 2025'!$C$3:$BB$482,AD$1,0)</f>
        <v>0</v>
      </c>
      <c r="AE267">
        <f>VLOOKUP($A267,'Plan de acci�n consolidado 2025'!$C$3:$BB$482,AE$1,0)</f>
        <v>0</v>
      </c>
    </row>
    <row r="268" spans="1:31" x14ac:dyDescent="0.25">
      <c r="A268" s="30" t="s">
        <v>1292</v>
      </c>
      <c r="B268" t="str">
        <f>VLOOKUP($A268,'Plan de acci�n consolidado 2025'!$C$3:$X$482,B$1,0)</f>
        <v>3000-DESPACHO DEL SUPERINTENDENTE DELEGADO PARA LA PROTECCIÓN DEL CONSUMIDOR</v>
      </c>
      <c r="C268">
        <f>VLOOKUP($A268,'Plan de acci�n consolidado 2025'!$C$3:$X$482,C$1,0)</f>
        <v>5</v>
      </c>
      <c r="D268" t="str">
        <f>VLOOKUP($A268,'Plan de acci�n consolidado 2025'!$C$3:$X$482,D$1,0)</f>
        <v>Producto</v>
      </c>
      <c r="E268" t="str">
        <f>VLOOKUP($A268,'Plan de acci�n consolidado 2025'!$C$3:$X$482,E$1,0)</f>
        <v>3000.1</v>
      </c>
      <c r="F268" t="str">
        <f>VLOOKUP($A268,'Plan de acci�n consolidado 2025'!$C$3:$X$482,F$1,0)</f>
        <v>Operativo</v>
      </c>
      <c r="G268" t="str">
        <f>VLOOKUP($A268,'Plan de acci�n consolidado 2025'!$C$3:$X$482,G$1,0)</f>
        <v xml:space="preserve">Promover el enfoque preventivo, diferencial y territorial en el que hacer misional de la entidad 
</v>
      </c>
      <c r="H268" t="str">
        <f>VLOOKUP($A268,'Plan de acci�n consolidado 2025'!$C$3:$X$482,H$1,0)</f>
        <v xml:space="preserve">Cumplimiento de productos del PAI asociados a Promover el enfoque preventivo, diferencial y territorial en el que hacer misional de la entidad 
</v>
      </c>
      <c r="I268" t="str">
        <f>VLOOKUP($A268,'Plan de acci�n consolidado 2025'!$C$3:$X$482,I$1,0)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68" t="str">
        <f>VLOOKUP($A268,'Plan de acci�n consolidado 2025'!$C$3:$X$482,J$1,0)</f>
        <v>Enfoque Estrategico _ Territorial</v>
      </c>
      <c r="K268" t="str">
        <f>VLOOKUP($A268,'Plan de acci�n consolidado 2025'!$C$3:$X$482,K$1,0)</f>
        <v>Si</v>
      </c>
      <c r="L268" t="str">
        <f>VLOOKUP($A268,'Plan de acci�n consolidado 2025'!$C$3:$X$482,L$1,0)</f>
        <v>N/A</v>
      </c>
      <c r="M268" t="str">
        <f>VLOOKUP($A268,'Plan de acci�n consolidado 2025'!$C$3:$X$482,M$1,0)</f>
        <v>Política Servicio al Ciudadano_DIMENSIÓN Gestión con Valores para Resultados</v>
      </c>
      <c r="N268" t="str">
        <f>VLOOKUP($A268,'Plan de acci�n consolidado 2025'!$C$3:$X$482,N$1,0)</f>
        <v>C_COMPETENCIA  11. Ampliar los mecanismos de inspección, vigilancia y control de la Superintendencia PND_TRANSF_ Productiva, internacionalización y acción clímatica _ c. políticas de competencia, consumidor e infraestructura de la calidad modernas</v>
      </c>
      <c r="O268" t="str">
        <f>VLOOKUP($A268,'Plan de acci�n consolidado 2025'!$C$3:$X$482,O$1,0)</f>
        <v>Plan de difusión para que el consumidor conozca sus derechos "ABC  de atención a los usuarios SIC / Supersolidaria, ejecutado Imágenes (fotografía o captura de pantalla) de la difusión realizada</v>
      </c>
      <c r="P268">
        <f>VLOOKUP($A268,'Plan de acci�n consolidado 2025'!$C$3:$X$482,P$1,0)</f>
        <v>20</v>
      </c>
      <c r="Q268">
        <f>VLOOKUP($A268,'Plan de acci�n consolidado 2025'!$C$3:$X$482,Q$1,0)</f>
        <v>1</v>
      </c>
      <c r="R268" t="str">
        <f>VLOOKUP($A268,'Plan de acci�n consolidado 2025'!$C$3:$X$482,R$1,0)</f>
        <v>Númerica</v>
      </c>
      <c r="S268" t="str">
        <f>VLOOKUP($A268,'Plan de acci�n consolidado 2025'!$C$3:$X$482,S$1,0)</f>
        <v># de documento difundido / 1 documento a difundir</v>
      </c>
      <c r="T268" s="161">
        <f>VLOOKUP($A268,'Plan de acci�n consolidado 2025'!$C$3:$X$482,T$1,0)</f>
        <v>45672</v>
      </c>
      <c r="U268" s="161">
        <f>VLOOKUP($A268,'Plan de acci�n consolidado 2025'!$C$3:$X$482,U$1,0)</f>
        <v>46021</v>
      </c>
      <c r="V268" t="str">
        <f>VLOOKUP($A268,'Plan de acci�n consolidado 2025'!$C$3:$X$482,V$1,0)</f>
        <v>3000-DESPACHO DEL SUPERINTENDENTE DELEGADO PARA LA PROTECCIÓN DEL CONSUMIDOR;
73-GRUPO DE TRABAJO DE COMUNICACION</v>
      </c>
      <c r="W268">
        <f>VLOOKUP($A268,'Plan de acci�n consolidado 2025'!$C$3:$BB$482,W$1,0)</f>
        <v>20</v>
      </c>
      <c r="X268">
        <f>VLOOKUP($A268,'Plan de acci�n consolidado 2025'!$C$3:$BB$482,X$1,0)</f>
        <v>100</v>
      </c>
      <c r="Y268" t="str">
        <f>VLOOKUP($A268,'Plan de acci�n consolidado 2025'!$C$3:$BB$482,Y$1,0)</f>
        <v>Se llevó a cabo la publicación del documento elaborado conjuntamente por la Superintendencia de Industria y Comercio y la Superintendencia de la Economía Solidaria, titulado “Derechos de los consumidores de bienes y servicios”.
Asimismo, se realizó la difusión correspondiente a través de los canales oficiales de la SIC y de sus redes sociales.
Se anexan las evidencias de la publicación y difusión del documento, las cuales fueron cargadas en las actividades 3000.1.2 y 3000.1.3.</v>
      </c>
      <c r="Z268" s="161">
        <f>VLOOKUP($A268,'Plan de acci�n consolidado 2025'!$C$3:$BB$482,Z$1,0)</f>
        <v>0</v>
      </c>
      <c r="AA268">
        <f>VLOOKUP($A268,'Plan de acci�n consolidado 2025'!$C$3:$BB$482,AA$1,0)</f>
        <v>100</v>
      </c>
      <c r="AB268" t="str">
        <f>VLOOKUP($A268,'Plan de acci�n consolidado 2025'!$C$3:$BB$482,AB$1,0)</f>
        <v>Con las evidencias aportadas se valida el cumplimiento del producto al 100%</v>
      </c>
      <c r="AC268" s="161">
        <f>VLOOKUP($A268,'Plan de acci�n consolidado 2025'!$C$3:$BB$482,AC$1,0)</f>
        <v>0</v>
      </c>
      <c r="AD268">
        <f>VLOOKUP($A268,'Plan de acci�n consolidado 2025'!$C$3:$BB$482,AD$1,0)</f>
        <v>0</v>
      </c>
      <c r="AE268">
        <f>VLOOKUP($A268,'Plan de acci�n consolidado 2025'!$C$3:$BB$482,AE$1,0)</f>
        <v>20</v>
      </c>
    </row>
    <row r="269" spans="1:31" x14ac:dyDescent="0.25">
      <c r="A269" s="30" t="s">
        <v>1295</v>
      </c>
      <c r="B269" t="str">
        <f>VLOOKUP($A269,'Plan de acci�n consolidado 2025'!$C$3:$X$482,B$1,0)</f>
        <v>3000-DESPACHO DEL SUPERINTENDENTE DELEGADO PARA LA PROTECCIÓN DEL CONSUMIDOR</v>
      </c>
      <c r="C269">
        <f>VLOOKUP($A269,'Plan de acci�n consolidado 2025'!$C$3:$X$482,C$1,0)</f>
        <v>5</v>
      </c>
      <c r="D269" t="str">
        <f>VLOOKUP($A269,'Plan de acci�n consolidado 2025'!$C$3:$X$482,D$1,0)</f>
        <v>Actividad propia</v>
      </c>
      <c r="E269" t="str">
        <f>VLOOKUP($A269,'Plan de acci�n consolidado 2025'!$C$3:$X$482,E$1,0)</f>
        <v>3000.1.1</v>
      </c>
      <c r="F269" t="str">
        <f>VLOOKUP($A269,'Plan de acci�n consolidado 2025'!$C$3:$X$482,F$1,0)</f>
        <v>N/A</v>
      </c>
      <c r="G269" t="str">
        <f>VLOOKUP($A269,'Plan de acci�n consolidado 2025'!$C$3:$X$482,G$1,0)</f>
        <v>N/A</v>
      </c>
      <c r="H269" t="str">
        <f>VLOOKUP($A269,'Plan de acci�n consolidado 2025'!$C$3:$X$482,H$1,0)</f>
        <v>N/A</v>
      </c>
      <c r="I269" t="str">
        <f>VLOOKUP($A269,'Plan de acci�n consolidado 2025'!$C$3:$X$482,I$1,0)</f>
        <v>N/A</v>
      </c>
      <c r="J269" t="str">
        <f>VLOOKUP($A269,'Plan de acci�n consolidado 2025'!$C$3:$X$482,J$1,0)</f>
        <v>N/A</v>
      </c>
      <c r="K269" t="str">
        <f>VLOOKUP($A269,'Plan de acci�n consolidado 2025'!$C$3:$X$482,K$1,0)</f>
        <v>N/A</v>
      </c>
      <c r="L269" t="str">
        <f>VLOOKUP($A269,'Plan de acci�n consolidado 2025'!$C$3:$X$482,L$1,0)</f>
        <v>N/A</v>
      </c>
      <c r="M269" t="str">
        <f>VLOOKUP($A269,'Plan de acci�n consolidado 2025'!$C$3:$X$482,M$1,0)</f>
        <v>N/A</v>
      </c>
      <c r="N269" t="str">
        <f>VLOOKUP($A269,'Plan de acci�n consolidado 2025'!$C$3:$X$482,N$1,0)</f>
        <v>N/A</v>
      </c>
      <c r="O269" t="str">
        <f>VLOOKUP($A269,'Plan de acci�n consolidado 2025'!$C$3:$X$482,O$1,0)</f>
        <v>Aprobar el documento final que se va a difundir a los consumidores (Documento final aprobado)</v>
      </c>
      <c r="P269">
        <f>VLOOKUP($A269,'Plan de acci�n consolidado 2025'!$C$3:$X$482,P$1,0)</f>
        <v>100</v>
      </c>
      <c r="Q269">
        <f>VLOOKUP($A269,'Plan de acci�n consolidado 2025'!$C$3:$X$482,Q$1,0)</f>
        <v>1</v>
      </c>
      <c r="R269" t="str">
        <f>VLOOKUP($A269,'Plan de acci�n consolidado 2025'!$C$3:$X$482,R$1,0)</f>
        <v>Númerica</v>
      </c>
      <c r="S269" t="str">
        <f>VLOOKUP($A269,'Plan de acci�n consolidado 2025'!$C$3:$X$482,S$1,0)</f>
        <v># de documento aprobados / 1 documentos a aprobar</v>
      </c>
      <c r="T269" s="161">
        <f>VLOOKUP($A269,'Plan de acci�n consolidado 2025'!$C$3:$X$482,T$1,0)</f>
        <v>45672</v>
      </c>
      <c r="U269" s="161">
        <f>VLOOKUP($A269,'Plan de acci�n consolidado 2025'!$C$3:$X$482,U$1,0)</f>
        <v>45839</v>
      </c>
      <c r="V269" t="str">
        <f>VLOOKUP($A269,'Plan de acci�n consolidado 2025'!$C$3:$X$482,V$1,0)</f>
        <v>3000-DESPACHO DEL SUPERINTENDENTE DELEGADO PARA LA PROTECCIÓN DEL CONSUMIDOR</v>
      </c>
      <c r="W269">
        <f>VLOOKUP($A269,'Plan de acci�n consolidado 2025'!$C$3:$BB$482,W$1,0)</f>
        <v>20</v>
      </c>
      <c r="X269">
        <f>VLOOKUP($A269,'Plan de acci�n consolidado 2025'!$C$3:$BB$482,X$1,0)</f>
        <v>100</v>
      </c>
      <c r="Y269" t="str">
        <f>VLOOKUP($A269,'Plan de acci�n consolidado 2025'!$C$3:$BB$482,Y$1,0)</f>
        <v>Se remite correo electrónico con la aprobación del documento final del ABC SIC-Superintendencia Economía Solidaria, aprobado por la superintendente Cielo Rusinque.</v>
      </c>
      <c r="Z269" s="161">
        <f>VLOOKUP($A269,'Plan de acci�n consolidado 2025'!$C$3:$BB$482,Z$1,0)</f>
        <v>0</v>
      </c>
      <c r="AA269">
        <f>VLOOKUP($A269,'Plan de acci�n consolidado 2025'!$C$3:$BB$482,AA$1,0)</f>
        <v>100</v>
      </c>
      <c r="AB269" t="str">
        <f>VLOOKUP($A269,'Plan de acci�n consolidado 2025'!$C$3:$BB$482,AB$1,0)</f>
        <v>Se valida el desarrollo de la actividad.</v>
      </c>
      <c r="AC269" s="161">
        <f>VLOOKUP($A269,'Plan de acci�n consolidado 2025'!$C$3:$BB$482,AC$1,0)</f>
        <v>0</v>
      </c>
      <c r="AD269">
        <f>VLOOKUP($A269,'Plan de acci�n consolidado 2025'!$C$3:$BB$482,AD$1,0)</f>
        <v>100</v>
      </c>
      <c r="AE269">
        <f>VLOOKUP($A269,'Plan de acci�n consolidado 2025'!$C$3:$BB$482,AE$1,0)</f>
        <v>20</v>
      </c>
    </row>
    <row r="270" spans="1:31" x14ac:dyDescent="0.25">
      <c r="A270" s="30" t="s">
        <v>1297</v>
      </c>
      <c r="B270" t="str">
        <f>VLOOKUP($A270,'Plan de acci�n consolidado 2025'!$C$3:$X$482,B$1,0)</f>
        <v>3000-DESPACHO DEL SUPERINTENDENTE DELEGADO PARA LA PROTECCIÓN DEL CONSUMIDOR</v>
      </c>
      <c r="C270">
        <f>VLOOKUP($A270,'Plan de acci�n consolidado 2025'!$C$3:$X$482,C$1,0)</f>
        <v>5</v>
      </c>
      <c r="D270" t="str">
        <f>VLOOKUP($A270,'Plan de acci�n consolidado 2025'!$C$3:$X$482,D$1,0)</f>
        <v>Actividad sin participación</v>
      </c>
      <c r="E270" t="str">
        <f>VLOOKUP($A270,'Plan de acci�n consolidado 2025'!$C$3:$X$482,E$1,0)</f>
        <v>3000.1.2</v>
      </c>
      <c r="F270" t="str">
        <f>VLOOKUP($A270,'Plan de acci�n consolidado 2025'!$C$3:$X$482,F$1,0)</f>
        <v>N/A</v>
      </c>
      <c r="G270" t="str">
        <f>VLOOKUP($A270,'Plan de acci�n consolidado 2025'!$C$3:$X$482,G$1,0)</f>
        <v>N/A</v>
      </c>
      <c r="H270" t="str">
        <f>VLOOKUP($A270,'Plan de acci�n consolidado 2025'!$C$3:$X$482,H$1,0)</f>
        <v>N/A</v>
      </c>
      <c r="I270" t="str">
        <f>VLOOKUP($A270,'Plan de acci�n consolidado 2025'!$C$3:$X$482,I$1,0)</f>
        <v>N/A</v>
      </c>
      <c r="J270" t="str">
        <f>VLOOKUP($A270,'Plan de acci�n consolidado 2025'!$C$3:$X$482,J$1,0)</f>
        <v>N/A</v>
      </c>
      <c r="K270" t="str">
        <f>VLOOKUP($A270,'Plan de acci�n consolidado 2025'!$C$3:$X$482,K$1,0)</f>
        <v>N/A</v>
      </c>
      <c r="L270" t="str">
        <f>VLOOKUP($A270,'Plan de acci�n consolidado 2025'!$C$3:$X$482,L$1,0)</f>
        <v>N/A</v>
      </c>
      <c r="M270" t="str">
        <f>VLOOKUP($A270,'Plan de acci�n consolidado 2025'!$C$3:$X$482,M$1,0)</f>
        <v>N/A</v>
      </c>
      <c r="N270" t="str">
        <f>VLOOKUP($A270,'Plan de acci�n consolidado 2025'!$C$3:$X$482,N$1,0)</f>
        <v>N/A</v>
      </c>
      <c r="O270" t="str">
        <f>VLOOKUP($A270,'Plan de acci�n consolidado 2025'!$C$3:$X$482,O$1,0)</f>
        <v>Publicar el documento final en la pagina web de la entidad (Captura de pantalla con la publicación del documento).</v>
      </c>
      <c r="P270">
        <f>VLOOKUP($A270,'Plan de acci�n consolidado 2025'!$C$3:$X$482,P$1,0)</f>
        <v>0</v>
      </c>
      <c r="Q270">
        <f>VLOOKUP($A270,'Plan de acci�n consolidado 2025'!$C$3:$X$482,Q$1,0)</f>
        <v>1</v>
      </c>
      <c r="R270" t="str">
        <f>VLOOKUP($A270,'Plan de acci�n consolidado 2025'!$C$3:$X$482,R$1,0)</f>
        <v>Númerica</v>
      </c>
      <c r="S270" t="str">
        <f>VLOOKUP($A270,'Plan de acci�n consolidado 2025'!$C$3:$X$482,S$1,0)</f>
        <v># de documento publicado / 1 documento a publicar</v>
      </c>
      <c r="T270" s="161">
        <f>VLOOKUP($A270,'Plan de acci�n consolidado 2025'!$C$3:$X$482,T$1,0)</f>
        <v>45840</v>
      </c>
      <c r="U270" s="161">
        <f>VLOOKUP($A270,'Plan de acci�n consolidado 2025'!$C$3:$X$482,U$1,0)</f>
        <v>45869</v>
      </c>
      <c r="V270" t="str">
        <f>VLOOKUP($A270,'Plan de acci�n consolidado 2025'!$C$3:$X$482,V$1,0)</f>
        <v>73-GRUPO DE TRABAJO DE COMUNICACION</v>
      </c>
      <c r="W270">
        <f>VLOOKUP($A270,'Plan de acci�n consolidado 2025'!$C$3:$BB$482,W$1,0)</f>
        <v>0</v>
      </c>
      <c r="X270">
        <f>VLOOKUP($A270,'Plan de acci�n consolidado 2025'!$C$3:$BB$482,X$1,0)</f>
        <v>100</v>
      </c>
      <c r="Y270" t="str">
        <f>VLOOKUP($A270,'Plan de acci�n consolidado 2025'!$C$3:$BB$482,Y$1,0)</f>
        <v>Se remite publicación en la pagina web sede electrónica de la entidad, de la misma manera se remite el certificado de publicación expedido por la OTI.</v>
      </c>
      <c r="Z270" s="161">
        <f>VLOOKUP($A270,'Plan de acci�n consolidado 2025'!$C$3:$BB$482,Z$1,0)</f>
        <v>45862</v>
      </c>
      <c r="AA270">
        <f>VLOOKUP($A270,'Plan de acci�n consolidado 2025'!$C$3:$BB$482,AA$1,0)</f>
        <v>100</v>
      </c>
      <c r="AB270" t="str">
        <f>VLOOKUP($A270,'Plan de acci�n consolidado 2025'!$C$3:$BB$482,AB$1,0)</f>
        <v xml:space="preserve">Se verifica el cumplimiento de la actividad, los soportes corresponden con las evidencias definidas </v>
      </c>
      <c r="AC270" s="161">
        <f>VLOOKUP($A270,'Plan de acci�n consolidado 2025'!$C$3:$BB$482,AC$1,0)</f>
        <v>45862</v>
      </c>
      <c r="AD270">
        <f>VLOOKUP($A270,'Plan de acci�n consolidado 2025'!$C$3:$BB$482,AD$1,0)</f>
        <v>100</v>
      </c>
      <c r="AE270">
        <f>VLOOKUP($A270,'Plan de acci�n consolidado 2025'!$C$3:$BB$482,AE$1,0)</f>
        <v>0</v>
      </c>
    </row>
    <row r="271" spans="1:31" x14ac:dyDescent="0.25">
      <c r="A271" s="30" t="s">
        <v>1299</v>
      </c>
      <c r="B271" t="str">
        <f>VLOOKUP($A271,'Plan de acci�n consolidado 2025'!$C$3:$X$482,B$1,0)</f>
        <v>3000-DESPACHO DEL SUPERINTENDENTE DELEGADO PARA LA PROTECCIÓN DEL CONSUMIDOR</v>
      </c>
      <c r="C271">
        <f>VLOOKUP($A271,'Plan de acci�n consolidado 2025'!$C$3:$X$482,C$1,0)</f>
        <v>5</v>
      </c>
      <c r="D271" t="str">
        <f>VLOOKUP($A271,'Plan de acci�n consolidado 2025'!$C$3:$X$482,D$1,0)</f>
        <v>Actividad sin participación</v>
      </c>
      <c r="E271" t="str">
        <f>VLOOKUP($A271,'Plan de acci�n consolidado 2025'!$C$3:$X$482,E$1,0)</f>
        <v>3000.1.3</v>
      </c>
      <c r="F271" t="str">
        <f>VLOOKUP($A271,'Plan de acci�n consolidado 2025'!$C$3:$X$482,F$1,0)</f>
        <v>N/A</v>
      </c>
      <c r="G271" t="str">
        <f>VLOOKUP($A271,'Plan de acci�n consolidado 2025'!$C$3:$X$482,G$1,0)</f>
        <v>N/A</v>
      </c>
      <c r="H271" t="str">
        <f>VLOOKUP($A271,'Plan de acci�n consolidado 2025'!$C$3:$X$482,H$1,0)</f>
        <v>N/A</v>
      </c>
      <c r="I271" t="str">
        <f>VLOOKUP($A271,'Plan de acci�n consolidado 2025'!$C$3:$X$482,I$1,0)</f>
        <v>N/A</v>
      </c>
      <c r="J271" t="str">
        <f>VLOOKUP($A271,'Plan de acci�n consolidado 2025'!$C$3:$X$482,J$1,0)</f>
        <v>N/A</v>
      </c>
      <c r="K271" t="str">
        <f>VLOOKUP($A271,'Plan de acci�n consolidado 2025'!$C$3:$X$482,K$1,0)</f>
        <v>N/A</v>
      </c>
      <c r="L271" t="str">
        <f>VLOOKUP($A271,'Plan de acci�n consolidado 2025'!$C$3:$X$482,L$1,0)</f>
        <v>N/A</v>
      </c>
      <c r="M271" t="str">
        <f>VLOOKUP($A271,'Plan de acci�n consolidado 2025'!$C$3:$X$482,M$1,0)</f>
        <v>N/A</v>
      </c>
      <c r="N271" t="str">
        <f>VLOOKUP($A271,'Plan de acci�n consolidado 2025'!$C$3:$X$482,N$1,0)</f>
        <v>N/A</v>
      </c>
      <c r="O271" t="str">
        <f>VLOOKUP($A271,'Plan de acci�n consolidado 2025'!$C$3:$X$482,O$1,0)</f>
        <v>Realizar la difusión del ABC de atención a los usuarios SIC / Super Solidaria. - Imágenes (fotografía o captura de pantalla) de la difusión realizada</v>
      </c>
      <c r="P271">
        <f>VLOOKUP($A271,'Plan de acci�n consolidado 2025'!$C$3:$X$482,P$1,0)</f>
        <v>0</v>
      </c>
      <c r="Q271">
        <f>VLOOKUP($A271,'Plan de acci�n consolidado 2025'!$C$3:$X$482,Q$1,0)</f>
        <v>1</v>
      </c>
      <c r="R271" t="str">
        <f>VLOOKUP($A271,'Plan de acci�n consolidado 2025'!$C$3:$X$482,R$1,0)</f>
        <v>Númerica</v>
      </c>
      <c r="S271" t="str">
        <f>VLOOKUP($A271,'Plan de acci�n consolidado 2025'!$C$3:$X$482,S$1,0)</f>
        <v># de documento difundido / 1 documento a difundir</v>
      </c>
      <c r="T271" s="161">
        <f>VLOOKUP($A271,'Plan de acci�n consolidado 2025'!$C$3:$X$482,T$1,0)</f>
        <v>45870</v>
      </c>
      <c r="U271" s="161">
        <f>VLOOKUP($A271,'Plan de acci�n consolidado 2025'!$C$3:$X$482,U$1,0)</f>
        <v>46021</v>
      </c>
      <c r="V271" t="str">
        <f>VLOOKUP($A271,'Plan de acci�n consolidado 2025'!$C$3:$X$482,V$1,0)</f>
        <v>73-GRUPO DE TRABAJO DE COMUNICACION</v>
      </c>
      <c r="W271">
        <f>VLOOKUP($A271,'Plan de acci�n consolidado 2025'!$C$3:$BB$482,W$1,0)</f>
        <v>0</v>
      </c>
      <c r="X271">
        <f>VLOOKUP($A271,'Plan de acci�n consolidado 2025'!$C$3:$BB$482,X$1,0)</f>
        <v>100</v>
      </c>
      <c r="Y271" t="str">
        <f>VLOOKUP($A271,'Plan de acci�n consolidado 2025'!$C$3:$BB$482,Y$1,0)</f>
        <v>Se remite publicación en la sede electrónica de la SIC, del ABC realizado entre la  Superintendencia de Industria y Comercio y la Superintendencia de la Economía Solidaria. 
Adicional, se adjunta publicación y difusión en las redes sociales de Instagram y X de la SIC</v>
      </c>
      <c r="Z271" s="161">
        <f>VLOOKUP($A271,'Plan de acci�n consolidado 2025'!$C$3:$BB$482,Z$1,0)</f>
        <v>0</v>
      </c>
      <c r="AA271">
        <f>VLOOKUP($A271,'Plan de acci�n consolidado 2025'!$C$3:$BB$482,AA$1,0)</f>
        <v>100</v>
      </c>
      <c r="AB271" t="str">
        <f>VLOOKUP($A271,'Plan de acci�n consolidado 2025'!$C$3:$BB$482,AB$1,0)</f>
        <v>Se valida  cumplimiento de la actividad. Se evidencia publicación en sede electrónica y la difusión por redes sociales.</v>
      </c>
      <c r="AC271" s="161">
        <f>VLOOKUP($A271,'Plan de acci�n consolidado 2025'!$C$3:$BB$482,AC$1,0)</f>
        <v>0</v>
      </c>
      <c r="AD271">
        <f>VLOOKUP($A271,'Plan de acci�n consolidado 2025'!$C$3:$BB$482,AD$1,0)</f>
        <v>0</v>
      </c>
      <c r="AE271">
        <f>VLOOKUP($A271,'Plan de acci�n consolidado 2025'!$C$3:$BB$482,AE$1,0)</f>
        <v>0</v>
      </c>
    </row>
    <row r="272" spans="1:31" x14ac:dyDescent="0.25">
      <c r="A272" s="30" t="s">
        <v>1300</v>
      </c>
      <c r="B272" t="str">
        <f>VLOOKUP($A272,'Plan de acci�n consolidado 2025'!$C$3:$X$482,B$1,0)</f>
        <v>3000-DESPACHO DEL SUPERINTENDENTE DELEGADO PARA LA PROTECCIÓN DEL CONSUMIDOR</v>
      </c>
      <c r="C272">
        <f>VLOOKUP($A272,'Plan de acci�n consolidado 2025'!$C$3:$X$482,C$1,0)</f>
        <v>5</v>
      </c>
      <c r="D272" t="str">
        <f>VLOOKUP($A272,'Plan de acci�n consolidado 2025'!$C$3:$X$482,D$1,0)</f>
        <v>Producto</v>
      </c>
      <c r="E272" t="str">
        <f>VLOOKUP($A272,'Plan de acci�n consolidado 2025'!$C$3:$X$482,E$1,0)</f>
        <v>3000.2</v>
      </c>
      <c r="F272" t="str">
        <f>VLOOKUP($A272,'Plan de acci�n consolidado 2025'!$C$3:$X$482,F$1,0)</f>
        <v>Operativo</v>
      </c>
      <c r="G272" t="str">
        <f>VLOOKUP($A272,'Plan de acci�n consolidado 2025'!$C$3:$X$482,G$1,0)</f>
        <v xml:space="preserve">Promover el enfoque preventivo, diferencial y territorial en el que hacer misional de la entidad 
</v>
      </c>
      <c r="H272" t="str">
        <f>VLOOKUP($A272,'Plan de acci�n consolidado 2025'!$C$3:$X$482,H$1,0)</f>
        <v xml:space="preserve">Cumplimiento de productos del PAI asociados a Promover el enfoque preventivo, diferencial y territorial en el que hacer misional de la entidad 
</v>
      </c>
      <c r="I272" t="str">
        <f>VLOOKUP($A272,'Plan de acci�n consolidado 2025'!$C$3:$X$482,I$1,0)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72" t="str">
        <f>VLOOKUP($A272,'Plan de acci�n consolidado 2025'!$C$3:$X$482,J$1,0)</f>
        <v>Enfoque Estrategico _ Preventivó</v>
      </c>
      <c r="K272" t="str">
        <f>VLOOKUP($A272,'Plan de acci�n consolidado 2025'!$C$3:$X$482,K$1,0)</f>
        <v>Si</v>
      </c>
      <c r="L272" t="str">
        <f>VLOOKUP($A272,'Plan de acci�n consolidado 2025'!$C$3:$X$482,L$1,0)</f>
        <v>N/A</v>
      </c>
      <c r="M272" t="str">
        <f>VLOOKUP($A272,'Plan de acci�n consolidado 2025'!$C$3:$X$482,M$1,0)</f>
        <v>Política Servicio al Ciudadano_DIMENSIÓN Gestión con Valores para Resultados</v>
      </c>
      <c r="N272" t="str">
        <f>VLOOKUP($A272,'Plan de acci�n consolidado 2025'!$C$3:$X$482,N$1,0)</f>
        <v>C_COMPETENCIA  11. Ampliar los mecanismos de inspección, vigilancia y control de la Superintendencia PND_TRANSF_ Productiva, internacionalización y acción clímatica _ c. políticas de competencia, consumidor e infraestructura de la calidad modernas</v>
      </c>
      <c r="O272" t="str">
        <f>VLOOKUP($A272,'Plan de acci�n consolidado 2025'!$C$3:$X$482,O$1,0)</f>
        <v>Cursos virtuales en materia de protección al consumidor dirigidos a la ciudadanía interesada, publicados en campus virtual y difundidos (Capturas de pantalla de los cursos en el campus virtual y capturas de pantalla de la difusión).</v>
      </c>
      <c r="P272">
        <f>VLOOKUP($A272,'Plan de acci�n consolidado 2025'!$C$3:$X$482,P$1,0)</f>
        <v>20</v>
      </c>
      <c r="Q272">
        <f>VLOOKUP($A272,'Plan de acci�n consolidado 2025'!$C$3:$X$482,Q$1,0)</f>
        <v>2</v>
      </c>
      <c r="R272" t="str">
        <f>VLOOKUP($A272,'Plan de acci�n consolidado 2025'!$C$3:$X$482,R$1,0)</f>
        <v>Númerica</v>
      </c>
      <c r="S272" t="str">
        <f>VLOOKUP($A272,'Plan de acci�n consolidado 2025'!$C$3:$X$482,S$1,0)</f>
        <v># de curso publicado / 2 curso a publicar</v>
      </c>
      <c r="T272" s="161">
        <f>VLOOKUP($A272,'Plan de acci�n consolidado 2025'!$C$3:$X$482,T$1,0)</f>
        <v>45672</v>
      </c>
      <c r="U272" s="161">
        <f>VLOOKUP($A272,'Plan de acci�n consolidado 2025'!$C$3:$X$482,U$1,0)</f>
        <v>46006</v>
      </c>
      <c r="V272" t="str">
        <f>VLOOKUP($A272,'Plan de acci�n consolidado 2025'!$C$3:$X$482,V$1,0)</f>
        <v>3000-DESPACHO DEL SUPERINTENDENTE DELEGADO PARA LA PROTECCIÓN DEL CONSUMIDOR;
71-GRUPO DE TRABAJO DE FORMACION;
73-GRUPO DE TRABAJO DE COMUNICACION</v>
      </c>
      <c r="W272">
        <f>VLOOKUP($A272,'Plan de acci�n consolidado 2025'!$C$3:$BB$482,W$1,0)</f>
        <v>20</v>
      </c>
      <c r="X272">
        <f>VLOOKUP($A272,'Plan de acci�n consolidado 2025'!$C$3:$BB$482,X$1,0)</f>
        <v>100</v>
      </c>
      <c r="Y272" t="str">
        <f>VLOOKUP($A272,'Plan de acci�n consolidado 2025'!$C$3:$BB$482,Y$1,0)</f>
        <v>Se remite la publicación y divulgación de los cursos virtuales sobre denominados "Operaciones de crédito a través del comercio 
electrónico - Fintech" y "Diversidad Sexual, Enfoque e Identidad de Género en las Relaciones de Consumo" garantizando accesibilidad y funcionalidad óptima para los usuarios.
La divulgación se ejecutó mediante una estrategia multicanal que abarcó plataformas digitales  institucionales y redes sociales oficiales. En el sitio web principal se implementaron banners rotativos en la página de inicio, sección de noticias destacadas y micrositio.
Con el cumplimiento de esta actividad de la publicación y divulgación se da cumplimiento del producto al 100%</v>
      </c>
      <c r="Z272" s="161">
        <f>VLOOKUP($A272,'Plan de acci�n consolidado 2025'!$C$3:$BB$482,Z$1,0)</f>
        <v>0</v>
      </c>
      <c r="AA272">
        <f>VLOOKUP($A272,'Plan de acci�n consolidado 2025'!$C$3:$BB$482,AA$1,0)</f>
        <v>100</v>
      </c>
      <c r="AB272" t="str">
        <f>VLOOKUP($A272,'Plan de acci�n consolidado 2025'!$C$3:$BB$482,AB$1,0)</f>
        <v xml:space="preserve">Se valida la publicación de los cursos Operaciones de crédito a través del comercio  electrónico - Fintech" y "Diversidad Sexual, Enfoque e Identidad de Género en las Relaciones de Consumo"  en el aula virtual </v>
      </c>
      <c r="AC272" s="161">
        <f>VLOOKUP($A272,'Plan de acci�n consolidado 2025'!$C$3:$BB$482,AC$1,0)</f>
        <v>0</v>
      </c>
      <c r="AD272">
        <f>VLOOKUP($A272,'Plan de acci�n consolidado 2025'!$C$3:$BB$482,AD$1,0)</f>
        <v>0</v>
      </c>
      <c r="AE272">
        <f>VLOOKUP($A272,'Plan de acci�n consolidado 2025'!$C$3:$BB$482,AE$1,0)</f>
        <v>20</v>
      </c>
    </row>
    <row r="273" spans="1:31" x14ac:dyDescent="0.25">
      <c r="A273" s="30" t="s">
        <v>1303</v>
      </c>
      <c r="B273" t="str">
        <f>VLOOKUP($A273,'Plan de acci�n consolidado 2025'!$C$3:$X$482,B$1,0)</f>
        <v>3000-DESPACHO DEL SUPERINTENDENTE DELEGADO PARA LA PROTECCIÓN DEL CONSUMIDOR</v>
      </c>
      <c r="C273">
        <f>VLOOKUP($A273,'Plan de acci�n consolidado 2025'!$C$3:$X$482,C$1,0)</f>
        <v>5</v>
      </c>
      <c r="D273" t="str">
        <f>VLOOKUP($A273,'Plan de acci�n consolidado 2025'!$C$3:$X$482,D$1,0)</f>
        <v>Actividad propia</v>
      </c>
      <c r="E273" t="str">
        <f>VLOOKUP($A273,'Plan de acci�n consolidado 2025'!$C$3:$X$482,E$1,0)</f>
        <v>3000.2.1</v>
      </c>
      <c r="F273" t="str">
        <f>VLOOKUP($A273,'Plan de acci�n consolidado 2025'!$C$3:$X$482,F$1,0)</f>
        <v>N/A</v>
      </c>
      <c r="G273" t="str">
        <f>VLOOKUP($A273,'Plan de acci�n consolidado 2025'!$C$3:$X$482,G$1,0)</f>
        <v>N/A</v>
      </c>
      <c r="H273" t="str">
        <f>VLOOKUP($A273,'Plan de acci�n consolidado 2025'!$C$3:$X$482,H$1,0)</f>
        <v>N/A</v>
      </c>
      <c r="I273" t="str">
        <f>VLOOKUP($A273,'Plan de acci�n consolidado 2025'!$C$3:$X$482,I$1,0)</f>
        <v>N/A</v>
      </c>
      <c r="J273" t="str">
        <f>VLOOKUP($A273,'Plan de acci�n consolidado 2025'!$C$3:$X$482,J$1,0)</f>
        <v>N/A</v>
      </c>
      <c r="K273" t="str">
        <f>VLOOKUP($A273,'Plan de acci�n consolidado 2025'!$C$3:$X$482,K$1,0)</f>
        <v>N/A</v>
      </c>
      <c r="L273" t="str">
        <f>VLOOKUP($A273,'Plan de acci�n consolidado 2025'!$C$3:$X$482,L$1,0)</f>
        <v>N/A</v>
      </c>
      <c r="M273" t="str">
        <f>VLOOKUP($A273,'Plan de acci�n consolidado 2025'!$C$3:$X$482,M$1,0)</f>
        <v>N/A</v>
      </c>
      <c r="N273" t="str">
        <f>VLOOKUP($A273,'Plan de acci�n consolidado 2025'!$C$3:$X$482,N$1,0)</f>
        <v>N/A</v>
      </c>
      <c r="O273" t="str">
        <f>VLOOKUP($A273,'Plan de acci�n consolidado 2025'!$C$3:$X$482,O$1,0)</f>
        <v>Enviar a OSCAE las plantillas diligenciadas con el contenido para cursos virtuales (Responsable Delegatura) (Correo electrónico con  las plantillas diligenciadas)</v>
      </c>
      <c r="P273">
        <f>VLOOKUP($A273,'Plan de acci�n consolidado 2025'!$C$3:$X$482,P$1,0)</f>
        <v>30</v>
      </c>
      <c r="Q273">
        <f>VLOOKUP($A273,'Plan de acci�n consolidado 2025'!$C$3:$X$482,Q$1,0)</f>
        <v>2</v>
      </c>
      <c r="R273" t="str">
        <f>VLOOKUP($A273,'Plan de acci�n consolidado 2025'!$C$3:$X$482,R$1,0)</f>
        <v>Númerica</v>
      </c>
      <c r="S273" t="str">
        <f>VLOOKUP($A273,'Plan de acci�n consolidado 2025'!$C$3:$X$482,S$1,0)</f>
        <v># de documentos enviados / 2 documento a enviar</v>
      </c>
      <c r="T273" s="161">
        <f>VLOOKUP($A273,'Plan de acci�n consolidado 2025'!$C$3:$X$482,T$1,0)</f>
        <v>45672</v>
      </c>
      <c r="U273" s="161">
        <f>VLOOKUP($A273,'Plan de acci�n consolidado 2025'!$C$3:$X$482,U$1,0)</f>
        <v>45744</v>
      </c>
      <c r="V273" t="str">
        <f>VLOOKUP($A273,'Plan de acci�n consolidado 2025'!$C$3:$X$482,V$1,0)</f>
        <v>3000-DESPACHO DEL SUPERINTENDENTE DELEGADO PARA LA PROTECCIÓN DEL CONSUMIDOR</v>
      </c>
      <c r="W273">
        <f>VLOOKUP($A273,'Plan de acci�n consolidado 2025'!$C$3:$BB$482,W$1,0)</f>
        <v>6</v>
      </c>
      <c r="X273">
        <f>VLOOKUP($A273,'Plan de acci�n consolidado 2025'!$C$3:$BB$482,X$1,0)</f>
        <v>100</v>
      </c>
      <c r="Y273" t="str">
        <f>VLOOKUP($A273,'Plan de acci�n consolidado 2025'!$C$3:$BB$482,Y$1,0)</f>
        <v>Se remite evidencias del envío de las plantillas a OSCAE respecto a los cursos virtuales que se requieren desarrollar en temas de Genero y FINTECH</v>
      </c>
      <c r="Z273" s="161">
        <f>VLOOKUP($A273,'Plan de acci�n consolidado 2025'!$C$3:$BB$482,Z$1,0)</f>
        <v>45743</v>
      </c>
      <c r="AA273">
        <f>VLOOKUP($A273,'Plan de acci�n consolidado 2025'!$C$3:$BB$482,AA$1,0)</f>
        <v>100</v>
      </c>
      <c r="AB273" t="str">
        <f>VLOOKUP($A273,'Plan de acci�n consolidado 2025'!$C$3:$BB$482,AB$1,0)</f>
        <v>Se validan las evidencias presentadas por el área en cuanto a las plantillas de género y FINTECH</v>
      </c>
      <c r="AC273" s="161">
        <f>VLOOKUP($A273,'Plan de acci�n consolidado 2025'!$C$3:$BB$482,AC$1,0)</f>
        <v>45743</v>
      </c>
      <c r="AD273">
        <f>VLOOKUP($A273,'Plan de acci�n consolidado 2025'!$C$3:$BB$482,AD$1,0)</f>
        <v>100</v>
      </c>
      <c r="AE273">
        <f>VLOOKUP($A273,'Plan de acci�n consolidado 2025'!$C$3:$BB$482,AE$1,0)</f>
        <v>6</v>
      </c>
    </row>
    <row r="274" spans="1:31" x14ac:dyDescent="0.25">
      <c r="A274" s="30" t="s">
        <v>1305</v>
      </c>
      <c r="B274" t="str">
        <f>VLOOKUP($A274,'Plan de acci�n consolidado 2025'!$C$3:$X$482,B$1,0)</f>
        <v>3000-DESPACHO DEL SUPERINTENDENTE DELEGADO PARA LA PROTECCIÓN DEL CONSUMIDOR</v>
      </c>
      <c r="C274">
        <f>VLOOKUP($A274,'Plan de acci�n consolidado 2025'!$C$3:$X$482,C$1,0)</f>
        <v>5</v>
      </c>
      <c r="D274" t="str">
        <f>VLOOKUP($A274,'Plan de acci�n consolidado 2025'!$C$3:$X$482,D$1,0)</f>
        <v>Actividad sin participación</v>
      </c>
      <c r="E274" t="str">
        <f>VLOOKUP($A274,'Plan de acci�n consolidado 2025'!$C$3:$X$482,E$1,0)</f>
        <v>3000.2.2</v>
      </c>
      <c r="F274" t="str">
        <f>VLOOKUP($A274,'Plan de acci�n consolidado 2025'!$C$3:$X$482,F$1,0)</f>
        <v>N/A</v>
      </c>
      <c r="G274" t="str">
        <f>VLOOKUP($A274,'Plan de acci�n consolidado 2025'!$C$3:$X$482,G$1,0)</f>
        <v>N/A</v>
      </c>
      <c r="H274" t="str">
        <f>VLOOKUP($A274,'Plan de acci�n consolidado 2025'!$C$3:$X$482,H$1,0)</f>
        <v>N/A</v>
      </c>
      <c r="I274" t="str">
        <f>VLOOKUP($A274,'Plan de acci�n consolidado 2025'!$C$3:$X$482,I$1,0)</f>
        <v>N/A</v>
      </c>
      <c r="J274" t="str">
        <f>VLOOKUP($A274,'Plan de acci�n consolidado 2025'!$C$3:$X$482,J$1,0)</f>
        <v>N/A</v>
      </c>
      <c r="K274" t="str">
        <f>VLOOKUP($A274,'Plan de acci�n consolidado 2025'!$C$3:$X$482,K$1,0)</f>
        <v>N/A</v>
      </c>
      <c r="L274" t="str">
        <f>VLOOKUP($A274,'Plan de acci�n consolidado 2025'!$C$3:$X$482,L$1,0)</f>
        <v>N/A</v>
      </c>
      <c r="M274" t="str">
        <f>VLOOKUP($A274,'Plan de acci�n consolidado 2025'!$C$3:$X$482,M$1,0)</f>
        <v>N/A</v>
      </c>
      <c r="N274" t="str">
        <f>VLOOKUP($A274,'Plan de acci�n consolidado 2025'!$C$3:$X$482,N$1,0)</f>
        <v>N/A</v>
      </c>
      <c r="O274" t="str">
        <f>VLOOKUP($A274,'Plan de acci�n consolidado 2025'!$C$3:$X$482,O$1,0)</f>
        <v>Diseñar y presentar propuesta pedagógica de los contenidos presentados por la delegatura para cada uno de los cursos (Responsable OSCAE) (Documento con la propuesta)</v>
      </c>
      <c r="P274">
        <f>VLOOKUP($A274,'Plan de acci�n consolidado 2025'!$C$3:$X$482,P$1,0)</f>
        <v>0</v>
      </c>
      <c r="Q274">
        <f>VLOOKUP($A274,'Plan de acci�n consolidado 2025'!$C$3:$X$482,Q$1,0)</f>
        <v>2</v>
      </c>
      <c r="R274" t="str">
        <f>VLOOKUP($A274,'Plan de acci�n consolidado 2025'!$C$3:$X$482,R$1,0)</f>
        <v>Númerica</v>
      </c>
      <c r="S274" t="str">
        <f>VLOOKUP($A274,'Plan de acci�n consolidado 2025'!$C$3:$X$482,S$1,0)</f>
        <v># de documentos enviados / 2 documento a enviar</v>
      </c>
      <c r="T274" s="161">
        <f>VLOOKUP($A274,'Plan de acci�n consolidado 2025'!$C$3:$X$482,T$1,0)</f>
        <v>45719</v>
      </c>
      <c r="U274" s="161">
        <f>VLOOKUP($A274,'Plan de acci�n consolidado 2025'!$C$3:$X$482,U$1,0)</f>
        <v>45807</v>
      </c>
      <c r="V274" t="str">
        <f>VLOOKUP($A274,'Plan de acci�n consolidado 2025'!$C$3:$X$482,V$1,0)</f>
        <v>71-GRUPO DE TRABAJO DE FORMACION</v>
      </c>
      <c r="W274">
        <f>VLOOKUP($A274,'Plan de acci�n consolidado 2025'!$C$3:$BB$482,W$1,0)</f>
        <v>0</v>
      </c>
      <c r="X274">
        <f>VLOOKUP($A274,'Plan de acci�n consolidado 2025'!$C$3:$BB$482,X$1,0)</f>
        <v>100</v>
      </c>
      <c r="Y274" t="str">
        <f>VLOOKUP($A274,'Plan de acci�n consolidado 2025'!$C$3:$BB$482,Y$1,0)</f>
        <v>Se adjuntan las propuestas pedagógicas realizadas por la oficina de Formación de OSCAE respecto a los cursos de Fintech y Genero. Adicionalmente se remite correo remitido por Formación.</v>
      </c>
      <c r="Z274" s="161">
        <f>VLOOKUP($A274,'Plan de acci�n consolidado 2025'!$C$3:$BB$482,Z$1,0)</f>
        <v>45807</v>
      </c>
      <c r="AA274">
        <f>VLOOKUP($A274,'Plan de acci�n consolidado 2025'!$C$3:$BB$482,AA$1,0)</f>
        <v>100</v>
      </c>
      <c r="AB274" t="str">
        <f>VLOOKUP($A274,'Plan de acci�n consolidado 2025'!$C$3:$BB$482,AB$1,0)</f>
        <v>Se validan las dos propuestas pedagógicas: Fintech y Género</v>
      </c>
      <c r="AC274" s="161">
        <f>VLOOKUP($A274,'Plan de acci�n consolidado 2025'!$C$3:$BB$482,AC$1,0)</f>
        <v>45806</v>
      </c>
      <c r="AD274">
        <f>VLOOKUP($A274,'Plan de acci�n consolidado 2025'!$C$3:$BB$482,AD$1,0)</f>
        <v>100</v>
      </c>
      <c r="AE274">
        <f>VLOOKUP($A274,'Plan de acci�n consolidado 2025'!$C$3:$BB$482,AE$1,0)</f>
        <v>0</v>
      </c>
    </row>
    <row r="275" spans="1:31" x14ac:dyDescent="0.25">
      <c r="A275" s="30" t="s">
        <v>1307</v>
      </c>
      <c r="B275" t="str">
        <f>VLOOKUP($A275,'Plan de acci�n consolidado 2025'!$C$3:$X$482,B$1,0)</f>
        <v>3000-DESPACHO DEL SUPERINTENDENTE DELEGADO PARA LA PROTECCIÓN DEL CONSUMIDOR</v>
      </c>
      <c r="C275">
        <f>VLOOKUP($A275,'Plan de acci�n consolidado 2025'!$C$3:$X$482,C$1,0)</f>
        <v>5</v>
      </c>
      <c r="D275" t="str">
        <f>VLOOKUP($A275,'Plan de acci�n consolidado 2025'!$C$3:$X$482,D$1,0)</f>
        <v>Actividad propia</v>
      </c>
      <c r="E275" t="str">
        <f>VLOOKUP($A275,'Plan de acci�n consolidado 2025'!$C$3:$X$482,E$1,0)</f>
        <v>3000.2.3</v>
      </c>
      <c r="F275" t="str">
        <f>VLOOKUP($A275,'Plan de acci�n consolidado 2025'!$C$3:$X$482,F$1,0)</f>
        <v>N/A</v>
      </c>
      <c r="G275" t="str">
        <f>VLOOKUP($A275,'Plan de acci�n consolidado 2025'!$C$3:$X$482,G$1,0)</f>
        <v>N/A</v>
      </c>
      <c r="H275" t="str">
        <f>VLOOKUP($A275,'Plan de acci�n consolidado 2025'!$C$3:$X$482,H$1,0)</f>
        <v>N/A</v>
      </c>
      <c r="I275" t="str">
        <f>VLOOKUP($A275,'Plan de acci�n consolidado 2025'!$C$3:$X$482,I$1,0)</f>
        <v>N/A</v>
      </c>
      <c r="J275" t="str">
        <f>VLOOKUP($A275,'Plan de acci�n consolidado 2025'!$C$3:$X$482,J$1,0)</f>
        <v>N/A</v>
      </c>
      <c r="K275" t="str">
        <f>VLOOKUP($A275,'Plan de acci�n consolidado 2025'!$C$3:$X$482,K$1,0)</f>
        <v>N/A</v>
      </c>
      <c r="L275" t="str">
        <f>VLOOKUP($A275,'Plan de acci�n consolidado 2025'!$C$3:$X$482,L$1,0)</f>
        <v>N/A</v>
      </c>
      <c r="M275" t="str">
        <f>VLOOKUP($A275,'Plan de acci�n consolidado 2025'!$C$3:$X$482,M$1,0)</f>
        <v>N/A</v>
      </c>
      <c r="N275" t="str">
        <f>VLOOKUP($A275,'Plan de acci�n consolidado 2025'!$C$3:$X$482,N$1,0)</f>
        <v>N/A</v>
      </c>
      <c r="O275" t="str">
        <f>VLOOKUP($A275,'Plan de acci�n consolidado 2025'!$C$3:$X$482,O$1,0)</f>
        <v>Revisar y aprobar los contenidos propuestos por el equipo pedagógico de OSCAE (Responsable Delegatura) (Correo de aprobación de los contenidos propuestos por OSCAE)</v>
      </c>
      <c r="P275">
        <f>VLOOKUP($A275,'Plan de acci�n consolidado 2025'!$C$3:$X$482,P$1,0)</f>
        <v>30</v>
      </c>
      <c r="Q275">
        <f>VLOOKUP($A275,'Plan de acci�n consolidado 2025'!$C$3:$X$482,Q$1,0)</f>
        <v>2</v>
      </c>
      <c r="R275" t="str">
        <f>VLOOKUP($A275,'Plan de acci�n consolidado 2025'!$C$3:$X$482,R$1,0)</f>
        <v>Númerica</v>
      </c>
      <c r="S275" t="str">
        <f>VLOOKUP($A275,'Plan de acci�n consolidado 2025'!$C$3:$X$482,S$1,0)</f>
        <v># de documento revisado / 2 documento a revisar</v>
      </c>
      <c r="T275" s="161">
        <f>VLOOKUP($A275,'Plan de acci�n consolidado 2025'!$C$3:$X$482,T$1,0)</f>
        <v>45748</v>
      </c>
      <c r="U275" s="161">
        <f>VLOOKUP($A275,'Plan de acci�n consolidado 2025'!$C$3:$X$482,U$1,0)</f>
        <v>45828</v>
      </c>
      <c r="V275" t="str">
        <f>VLOOKUP($A275,'Plan de acci�n consolidado 2025'!$C$3:$X$482,V$1,0)</f>
        <v>3000-DESPACHO DEL SUPERINTENDENTE DELEGADO PARA LA PROTECCIÓN DEL CONSUMIDOR</v>
      </c>
      <c r="W275">
        <f>VLOOKUP($A275,'Plan de acci�n consolidado 2025'!$C$3:$BB$482,W$1,0)</f>
        <v>6</v>
      </c>
      <c r="X275">
        <f>VLOOKUP($A275,'Plan de acci�n consolidado 2025'!$C$3:$BB$482,X$1,0)</f>
        <v>100</v>
      </c>
      <c r="Y275" t="str">
        <f>VLOOKUP($A275,'Plan de acci�n consolidado 2025'!$C$3:$BB$482,Y$1,0)</f>
        <v>Se remite correo de aprobación por parte de la Delegada María Carolina Ramírez, con respecto a las propuestas pedagógicas realizadas por el grupo de Formación de OSCAE.</v>
      </c>
      <c r="Z275" s="161">
        <f>VLOOKUP($A275,'Plan de acci�n consolidado 2025'!$C$3:$BB$482,Z$1,0)</f>
        <v>45827</v>
      </c>
      <c r="AA275">
        <f>VLOOKUP($A275,'Plan de acci�n consolidado 2025'!$C$3:$BB$482,AA$1,0)</f>
        <v>100</v>
      </c>
      <c r="AB275" t="str">
        <f>VLOOKUP($A275,'Plan de acci�n consolidado 2025'!$C$3:$BB$482,AB$1,0)</f>
        <v xml:space="preserve">Se evidencia la aprobación de la Delegada de los contenidos propuesto por OSCAE para FINTECH y género. </v>
      </c>
      <c r="AC275" s="161">
        <f>VLOOKUP($A275,'Plan de acci�n consolidado 2025'!$C$3:$BB$482,AC$1,0)</f>
        <v>45827</v>
      </c>
      <c r="AD275">
        <f>VLOOKUP($A275,'Plan de acci�n consolidado 2025'!$C$3:$BB$482,AD$1,0)</f>
        <v>100</v>
      </c>
      <c r="AE275">
        <f>VLOOKUP($A275,'Plan de acci�n consolidado 2025'!$C$3:$BB$482,AE$1,0)</f>
        <v>6</v>
      </c>
    </row>
    <row r="276" spans="1:31" x14ac:dyDescent="0.25">
      <c r="A276" s="30" t="s">
        <v>1309</v>
      </c>
      <c r="B276" t="str">
        <f>VLOOKUP($A276,'Plan de acci�n consolidado 2025'!$C$3:$X$482,B$1,0)</f>
        <v>3000-DESPACHO DEL SUPERINTENDENTE DELEGADO PARA LA PROTECCIÓN DEL CONSUMIDOR</v>
      </c>
      <c r="C276">
        <f>VLOOKUP($A276,'Plan de acci�n consolidado 2025'!$C$3:$X$482,C$1,0)</f>
        <v>5</v>
      </c>
      <c r="D276" t="str">
        <f>VLOOKUP($A276,'Plan de acci�n consolidado 2025'!$C$3:$X$482,D$1,0)</f>
        <v>Actividad sin participación</v>
      </c>
      <c r="E276" t="str">
        <f>VLOOKUP($A276,'Plan de acci�n consolidado 2025'!$C$3:$X$482,E$1,0)</f>
        <v>3000.2.4</v>
      </c>
      <c r="F276" t="str">
        <f>VLOOKUP($A276,'Plan de acci�n consolidado 2025'!$C$3:$X$482,F$1,0)</f>
        <v>N/A</v>
      </c>
      <c r="G276" t="str">
        <f>VLOOKUP($A276,'Plan de acci�n consolidado 2025'!$C$3:$X$482,G$1,0)</f>
        <v>N/A</v>
      </c>
      <c r="H276" t="str">
        <f>VLOOKUP($A276,'Plan de acci�n consolidado 2025'!$C$3:$X$482,H$1,0)</f>
        <v>N/A</v>
      </c>
      <c r="I276" t="str">
        <f>VLOOKUP($A276,'Plan de acci�n consolidado 2025'!$C$3:$X$482,I$1,0)</f>
        <v>N/A</v>
      </c>
      <c r="J276" t="str">
        <f>VLOOKUP($A276,'Plan de acci�n consolidado 2025'!$C$3:$X$482,J$1,0)</f>
        <v>N/A</v>
      </c>
      <c r="K276" t="str">
        <f>VLOOKUP($A276,'Plan de acci�n consolidado 2025'!$C$3:$X$482,K$1,0)</f>
        <v>N/A</v>
      </c>
      <c r="L276" t="str">
        <f>VLOOKUP($A276,'Plan de acci�n consolidado 2025'!$C$3:$X$482,L$1,0)</f>
        <v>N/A</v>
      </c>
      <c r="M276" t="str">
        <f>VLOOKUP($A276,'Plan de acci�n consolidado 2025'!$C$3:$X$482,M$1,0)</f>
        <v>N/A</v>
      </c>
      <c r="N276" t="str">
        <f>VLOOKUP($A276,'Plan de acci�n consolidado 2025'!$C$3:$X$482,N$1,0)</f>
        <v>N/A</v>
      </c>
      <c r="O276" t="str">
        <f>VLOOKUP($A276,'Plan de acci�n consolidado 2025'!$C$3:$X$482,O$1,0)</f>
        <v>Virtualizar los contenidos (Responsable OSCAE) (Captura de pantalla con los cursos virtualizados)</v>
      </c>
      <c r="P276">
        <f>VLOOKUP($A276,'Plan de acci�n consolidado 2025'!$C$3:$X$482,P$1,0)</f>
        <v>0</v>
      </c>
      <c r="Q276">
        <f>VLOOKUP($A276,'Plan de acci�n consolidado 2025'!$C$3:$X$482,Q$1,0)</f>
        <v>2</v>
      </c>
      <c r="R276" t="str">
        <f>VLOOKUP($A276,'Plan de acci�n consolidado 2025'!$C$3:$X$482,R$1,0)</f>
        <v>Númerica</v>
      </c>
      <c r="S276" t="str">
        <f>VLOOKUP($A276,'Plan de acci�n consolidado 2025'!$C$3:$X$482,S$1,0)</f>
        <v># de contenido virtualizado / 2 contenido a virtualizar</v>
      </c>
      <c r="T276" s="161">
        <f>VLOOKUP($A276,'Plan de acci�n consolidado 2025'!$C$3:$X$482,T$1,0)</f>
        <v>45811</v>
      </c>
      <c r="U276" s="161">
        <f>VLOOKUP($A276,'Plan de acci�n consolidado 2025'!$C$3:$X$482,U$1,0)</f>
        <v>45947</v>
      </c>
      <c r="V276" t="str">
        <f>VLOOKUP($A276,'Plan de acci�n consolidado 2025'!$C$3:$X$482,V$1,0)</f>
        <v>71-GRUPO DE TRABAJO DE FORMACION</v>
      </c>
      <c r="W276">
        <f>VLOOKUP($A276,'Plan de acci�n consolidado 2025'!$C$3:$BB$482,W$1,0)</f>
        <v>0</v>
      </c>
      <c r="X276">
        <f>VLOOKUP($A276,'Plan de acci�n consolidado 2025'!$C$3:$BB$482,X$1,0)</f>
        <v>100</v>
      </c>
      <c r="Y276" t="str">
        <f>VLOOKUP($A276,'Plan de acci�n consolidado 2025'!$C$3:$BB$482,Y$1,0)</f>
        <v>Se da por cumplida esta actividad ya que el Grupo de Comunicaciones de la SIC, OSCAE, remitió las evidencias de virtualización de los dos cursos que se están desarrollando en conjunto, a saber Curso de Genero y Curso FINTECH. Esta actividad se cumplió a cabalidad y en los tiempos sugeridos.
Se remite evidencia de la virtualización de los cursos y correo con la evidencia del mismo.</v>
      </c>
      <c r="Z276" s="161">
        <f>VLOOKUP($A276,'Plan de acci�n consolidado 2025'!$C$3:$BB$482,Z$1,0)</f>
        <v>45944</v>
      </c>
      <c r="AA276">
        <f>VLOOKUP($A276,'Plan de acci�n consolidado 2025'!$C$3:$BB$482,AA$1,0)</f>
        <v>100</v>
      </c>
      <c r="AB276" t="str">
        <f>VLOOKUP($A276,'Plan de acci�n consolidado 2025'!$C$3:$BB$482,AB$1,0)</f>
        <v>Se validan las evidencias presentadas que dan cumplimiento al 100% de la actividad.</v>
      </c>
      <c r="AC276" s="161">
        <f>VLOOKUP($A276,'Plan de acci�n consolidado 2025'!$C$3:$BB$482,AC$1,0)</f>
        <v>45947</v>
      </c>
      <c r="AD276">
        <f>VLOOKUP($A276,'Plan de acci�n consolidado 2025'!$C$3:$BB$482,AD$1,0)</f>
        <v>100</v>
      </c>
      <c r="AE276">
        <f>VLOOKUP($A276,'Plan de acci�n consolidado 2025'!$C$3:$BB$482,AE$1,0)</f>
        <v>0</v>
      </c>
    </row>
    <row r="277" spans="1:31" x14ac:dyDescent="0.25">
      <c r="A277" s="30" t="s">
        <v>1311</v>
      </c>
      <c r="B277" t="str">
        <f>VLOOKUP($A277,'Plan de acci�n consolidado 2025'!$C$3:$X$482,B$1,0)</f>
        <v>3000-DESPACHO DEL SUPERINTENDENTE DELEGADO PARA LA PROTECCIÓN DEL CONSUMIDOR</v>
      </c>
      <c r="C277">
        <f>VLOOKUP($A277,'Plan de acci�n consolidado 2025'!$C$3:$X$482,C$1,0)</f>
        <v>5</v>
      </c>
      <c r="D277" t="str">
        <f>VLOOKUP($A277,'Plan de acci�n consolidado 2025'!$C$3:$X$482,D$1,0)</f>
        <v>Actividad propia</v>
      </c>
      <c r="E277" t="str">
        <f>VLOOKUP($A277,'Plan de acci�n consolidado 2025'!$C$3:$X$482,E$1,0)</f>
        <v>3000.2.5</v>
      </c>
      <c r="F277" t="str">
        <f>VLOOKUP($A277,'Plan de acci�n consolidado 2025'!$C$3:$X$482,F$1,0)</f>
        <v>N/A</v>
      </c>
      <c r="G277" t="str">
        <f>VLOOKUP($A277,'Plan de acci�n consolidado 2025'!$C$3:$X$482,G$1,0)</f>
        <v>N/A</v>
      </c>
      <c r="H277" t="str">
        <f>VLOOKUP($A277,'Plan de acci�n consolidado 2025'!$C$3:$X$482,H$1,0)</f>
        <v>N/A</v>
      </c>
      <c r="I277" t="str">
        <f>VLOOKUP($A277,'Plan de acci�n consolidado 2025'!$C$3:$X$482,I$1,0)</f>
        <v>N/A</v>
      </c>
      <c r="J277" t="str">
        <f>VLOOKUP($A277,'Plan de acci�n consolidado 2025'!$C$3:$X$482,J$1,0)</f>
        <v>N/A</v>
      </c>
      <c r="K277" t="str">
        <f>VLOOKUP($A277,'Plan de acci�n consolidado 2025'!$C$3:$X$482,K$1,0)</f>
        <v>N/A</v>
      </c>
      <c r="L277" t="str">
        <f>VLOOKUP($A277,'Plan de acci�n consolidado 2025'!$C$3:$X$482,L$1,0)</f>
        <v>N/A</v>
      </c>
      <c r="M277" t="str">
        <f>VLOOKUP($A277,'Plan de acci�n consolidado 2025'!$C$3:$X$482,M$1,0)</f>
        <v>N/A</v>
      </c>
      <c r="N277" t="str">
        <f>VLOOKUP($A277,'Plan de acci�n consolidado 2025'!$C$3:$X$482,N$1,0)</f>
        <v>N/A</v>
      </c>
      <c r="O277" t="str">
        <f>VLOOKUP($A277,'Plan de acci�n consolidado 2025'!$C$3:$X$482,O$1,0)</f>
        <v>Recibir y aprobar el curso virtualizado (Responsable Delegatura) (Correo electrónico con la aprobación de los cursos)</v>
      </c>
      <c r="P277">
        <f>VLOOKUP($A277,'Plan de acci�n consolidado 2025'!$C$3:$X$482,P$1,0)</f>
        <v>40</v>
      </c>
      <c r="Q277">
        <f>VLOOKUP($A277,'Plan de acci�n consolidado 2025'!$C$3:$X$482,Q$1,0)</f>
        <v>2</v>
      </c>
      <c r="R277" t="str">
        <f>VLOOKUP($A277,'Plan de acci�n consolidado 2025'!$C$3:$X$482,R$1,0)</f>
        <v>Númerica</v>
      </c>
      <c r="S277" t="str">
        <f>VLOOKUP($A277,'Plan de acci�n consolidado 2025'!$C$3:$X$482,S$1,0)</f>
        <v># de documentos aprobados / 2 documentos recibidos</v>
      </c>
      <c r="T277" s="161">
        <f>VLOOKUP($A277,'Plan de acci�n consolidado 2025'!$C$3:$X$482,T$1,0)</f>
        <v>45915</v>
      </c>
      <c r="U277" s="161">
        <f>VLOOKUP($A277,'Plan de acci�n consolidado 2025'!$C$3:$X$482,U$1,0)</f>
        <v>45968</v>
      </c>
      <c r="V277" t="str">
        <f>VLOOKUP($A277,'Plan de acci�n consolidado 2025'!$C$3:$X$482,V$1,0)</f>
        <v>3000-DESPACHO DEL SUPERINTENDENTE DELEGADO PARA LA PROTECCIÓN DEL CONSUMIDOR</v>
      </c>
      <c r="W277">
        <f>VLOOKUP($A277,'Plan de acci�n consolidado 2025'!$C$3:$BB$482,W$1,0)</f>
        <v>8</v>
      </c>
      <c r="X277">
        <f>VLOOKUP($A277,'Plan de acci�n consolidado 2025'!$C$3:$BB$482,X$1,0)</f>
        <v>100</v>
      </c>
      <c r="Y277" t="str">
        <f>VLOOKUP($A277,'Plan de acci�n consolidado 2025'!$C$3:$BB$482,Y$1,0)</f>
        <v>Se remite correo de aprobación final de los contenidos virtualizados relacionados con los cursos de Genero y Fintech desarrollados por el grupo de Formación de OSCAE para la delegatura de protección al consumidor.
Se adjunta correo remitido por el delegado (e) Juan Francisco Granados en el que también se copia la delegada María Carolina Ramírez, la cual a la fecha se encuentra en una comisión fuera del país.</v>
      </c>
      <c r="Z277" s="161">
        <f>VLOOKUP($A277,'Plan de acci�n consolidado 2025'!$C$3:$BB$482,Z$1,0)</f>
        <v>0</v>
      </c>
      <c r="AA277">
        <f>VLOOKUP($A277,'Plan de acci�n consolidado 2025'!$C$3:$BB$482,AA$1,0)</f>
        <v>100</v>
      </c>
      <c r="AB277" t="str">
        <f>VLOOKUP($A277,'Plan de acci�n consolidado 2025'!$C$3:$BB$482,AB$1,0)</f>
        <v>Se da cumplimiento a la actividad de acuerdo con lo establecido.</v>
      </c>
      <c r="AC277" s="161">
        <f>VLOOKUP($A277,'Plan de acci�n consolidado 2025'!$C$3:$BB$482,AC$1,0)</f>
        <v>45967</v>
      </c>
      <c r="AD277">
        <f>VLOOKUP($A277,'Plan de acci�n consolidado 2025'!$C$3:$BB$482,AD$1,0)</f>
        <v>100</v>
      </c>
      <c r="AE277">
        <f>VLOOKUP($A277,'Plan de acci�n consolidado 2025'!$C$3:$BB$482,AE$1,0)</f>
        <v>8</v>
      </c>
    </row>
    <row r="278" spans="1:31" x14ac:dyDescent="0.25">
      <c r="A278" s="30" t="s">
        <v>1312</v>
      </c>
      <c r="B278" t="str">
        <f>VLOOKUP($A278,'Plan de acci�n consolidado 2025'!$C$3:$X$482,B$1,0)</f>
        <v>3000-DESPACHO DEL SUPERINTENDENTE DELEGADO PARA LA PROTECCIÓN DEL CONSUMIDOR</v>
      </c>
      <c r="C278">
        <f>VLOOKUP($A278,'Plan de acci�n consolidado 2025'!$C$3:$X$482,C$1,0)</f>
        <v>5</v>
      </c>
      <c r="D278" t="str">
        <f>VLOOKUP($A278,'Plan de acci�n consolidado 2025'!$C$3:$X$482,D$1,0)</f>
        <v>Actividad sin participación</v>
      </c>
      <c r="E278" t="str">
        <f>VLOOKUP($A278,'Plan de acci�n consolidado 2025'!$C$3:$X$482,E$1,0)</f>
        <v>3000.2.6</v>
      </c>
      <c r="F278" t="str">
        <f>VLOOKUP($A278,'Plan de acci�n consolidado 2025'!$C$3:$X$482,F$1,0)</f>
        <v>N/A</v>
      </c>
      <c r="G278" t="str">
        <f>VLOOKUP($A278,'Plan de acci�n consolidado 2025'!$C$3:$X$482,G$1,0)</f>
        <v>N/A</v>
      </c>
      <c r="H278" t="str">
        <f>VLOOKUP($A278,'Plan de acci�n consolidado 2025'!$C$3:$X$482,H$1,0)</f>
        <v>N/A</v>
      </c>
      <c r="I278" t="str">
        <f>VLOOKUP($A278,'Plan de acci�n consolidado 2025'!$C$3:$X$482,I$1,0)</f>
        <v>N/A</v>
      </c>
      <c r="J278" t="str">
        <f>VLOOKUP($A278,'Plan de acci�n consolidado 2025'!$C$3:$X$482,J$1,0)</f>
        <v>N/A</v>
      </c>
      <c r="K278" t="str">
        <f>VLOOKUP($A278,'Plan de acci�n consolidado 2025'!$C$3:$X$482,K$1,0)</f>
        <v>N/A</v>
      </c>
      <c r="L278" t="str">
        <f>VLOOKUP($A278,'Plan de acci�n consolidado 2025'!$C$3:$X$482,L$1,0)</f>
        <v>N/A</v>
      </c>
      <c r="M278" t="str">
        <f>VLOOKUP($A278,'Plan de acci�n consolidado 2025'!$C$3:$X$482,M$1,0)</f>
        <v>N/A</v>
      </c>
      <c r="N278" t="str">
        <f>VLOOKUP($A278,'Plan de acci�n consolidado 2025'!$C$3:$X$482,N$1,0)</f>
        <v>N/A</v>
      </c>
      <c r="O278" t="str">
        <f>VLOOKUP($A278,'Plan de acci�n consolidado 2025'!$C$3:$X$482,O$1,0)</f>
        <v>Publicar los cursos virtuales en el campus virtual de la SIC y difundirlos (Capturas de pantalla de los cursos en el campus virtual y capturas de pantalla de la difusión).</v>
      </c>
      <c r="P278">
        <f>VLOOKUP($A278,'Plan de acci�n consolidado 2025'!$C$3:$X$482,P$1,0)</f>
        <v>0</v>
      </c>
      <c r="Q278">
        <f>VLOOKUP($A278,'Plan de acci�n consolidado 2025'!$C$3:$X$482,Q$1,0)</f>
        <v>2</v>
      </c>
      <c r="R278" t="str">
        <f>VLOOKUP($A278,'Plan de acci�n consolidado 2025'!$C$3:$X$482,R$1,0)</f>
        <v>Númerica</v>
      </c>
      <c r="S278" t="str">
        <f>VLOOKUP($A278,'Plan de acci�n consolidado 2025'!$C$3:$X$482,S$1,0)</f>
        <v># de actividades difundidas / 2 actividades a difundir</v>
      </c>
      <c r="T278" s="161">
        <f>VLOOKUP($A278,'Plan de acci�n consolidado 2025'!$C$3:$X$482,T$1,0)</f>
        <v>45975</v>
      </c>
      <c r="U278" s="161">
        <f>VLOOKUP($A278,'Plan de acci�n consolidado 2025'!$C$3:$X$482,U$1,0)</f>
        <v>46006</v>
      </c>
      <c r="V278" t="str">
        <f>VLOOKUP($A278,'Plan de acci�n consolidado 2025'!$C$3:$X$482,V$1,0)</f>
        <v>71-GRUPO DE TRABAJO DE FORMACION;
73-GRUPO DE TRABAJO DE COMUNICACION</v>
      </c>
      <c r="W278">
        <f>VLOOKUP($A278,'Plan de acci�n consolidado 2025'!$C$3:$BB$482,W$1,0)</f>
        <v>0</v>
      </c>
      <c r="X278">
        <f>VLOOKUP($A278,'Plan de acci�n consolidado 2025'!$C$3:$BB$482,X$1,0)</f>
        <v>100</v>
      </c>
      <c r="Y278" t="str">
        <f>VLOOKUP($A278,'Plan de acci�n consolidado 2025'!$C$3:$BB$482,Y$1,0)</f>
        <v>Se remite la publicación y divulgación de los cursos virtuales sobre denominados "Operaciones de crédito a través del comercio 
electrónico - Fintech" y "Diversidad Sexual, Enfoque e Identidad de Género en las Relaciones de Consumo" garantizando accesibilidad y funcionalidad óptima para los usuarios.
La divulgación se ejecutó mediante una estrategia multicanal que abarcó plataformas digitales  institucionales y redes sociales oficiales. En el sitio web principal se implementaron banners rotativos en la página de inicio, sección de noticias destacadas y micrositio.
Con el cumplimiento de esta actividad se da cumplimiento al producto al 100%</v>
      </c>
      <c r="Z278" s="161">
        <f>VLOOKUP($A278,'Plan de acci�n consolidado 2025'!$C$3:$BB$482,Z$1,0)</f>
        <v>0</v>
      </c>
      <c r="AA278">
        <f>VLOOKUP($A278,'Plan de acci�n consolidado 2025'!$C$3:$BB$482,AA$1,0)</f>
        <v>100</v>
      </c>
      <c r="AB278" t="str">
        <f>VLOOKUP($A278,'Plan de acci�n consolidado 2025'!$C$3:$BB$482,AB$1,0)</f>
        <v xml:space="preserve">Se evidencia las capturas de pantalla con las publicaciones en el aula virtual de los cursos "Operaciones de crédito a través del comercio 
electrónico - Fintech" y "Diversidad Sexual, Enfoque e Identidad de Género en las Relaciones de Consumo" </v>
      </c>
      <c r="AC278" s="161">
        <f>VLOOKUP($A278,'Plan de acci�n consolidado 2025'!$C$3:$BB$482,AC$1,0)</f>
        <v>0</v>
      </c>
      <c r="AD278">
        <f>VLOOKUP($A278,'Plan de acci�n consolidado 2025'!$C$3:$BB$482,AD$1,0)</f>
        <v>0</v>
      </c>
      <c r="AE278">
        <f>VLOOKUP($A278,'Plan de acci�n consolidado 2025'!$C$3:$BB$482,AE$1,0)</f>
        <v>0</v>
      </c>
    </row>
    <row r="279" spans="1:31" x14ac:dyDescent="0.25">
      <c r="A279" s="30" t="s">
        <v>1315</v>
      </c>
      <c r="B279" t="str">
        <f>VLOOKUP($A279,'Plan de acci�n consolidado 2025'!$C$3:$X$482,B$1,0)</f>
        <v>3000-DESPACHO DEL SUPERINTENDENTE DELEGADO PARA LA PROTECCIÓN DEL CONSUMIDOR</v>
      </c>
      <c r="C279">
        <f>VLOOKUP($A279,'Plan de acci�n consolidado 2025'!$C$3:$X$482,C$1,0)</f>
        <v>5</v>
      </c>
      <c r="D279" t="str">
        <f>VLOOKUP($A279,'Plan de acci�n consolidado 2025'!$C$3:$X$482,D$1,0)</f>
        <v>Producto</v>
      </c>
      <c r="E279" t="str">
        <f>VLOOKUP($A279,'Plan de acci�n consolidado 2025'!$C$3:$X$482,E$1,0)</f>
        <v>3000.3</v>
      </c>
      <c r="F279" t="str">
        <f>VLOOKUP($A279,'Plan de acci�n consolidado 2025'!$C$3:$X$482,F$1,0)</f>
        <v>Operativo</v>
      </c>
      <c r="G279" t="str">
        <f>VLOOKUP($A279,'Plan de acci�n consolidado 2025'!$C$3:$X$482,G$1,0)</f>
        <v xml:space="preserve">Promover el enfoque preventivo, diferencial y territorial en el que hacer misional de la entidad 
</v>
      </c>
      <c r="H279" t="str">
        <f>VLOOKUP($A279,'Plan de acci�n consolidado 2025'!$C$3:$X$482,H$1,0)</f>
        <v xml:space="preserve">Cumplimiento de productos del PAI asociados a Promover el enfoque preventivo, diferencial y territorial en el que hacer misional de la entidad 
</v>
      </c>
      <c r="I279" t="str">
        <f>VLOOKUP($A279,'Plan de acci�n consolidado 2025'!$C$3:$X$482,I$1,0)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79" t="str">
        <f>VLOOKUP($A279,'Plan de acci�n consolidado 2025'!$C$3:$X$482,J$1,0)</f>
        <v>Enfoque Estrategico _ Territorial</v>
      </c>
      <c r="K279" t="str">
        <f>VLOOKUP($A279,'Plan de acci�n consolidado 2025'!$C$3:$X$482,K$1,0)</f>
        <v>No</v>
      </c>
      <c r="L279" t="str">
        <f>VLOOKUP($A279,'Plan de acci�n consolidado 2025'!$C$3:$X$482,L$1,0)</f>
        <v>N/A</v>
      </c>
      <c r="M279" t="str">
        <f>VLOOKUP($A279,'Plan de acci�n consolidado 2025'!$C$3:$X$482,M$1,0)</f>
        <v>Política Servicio al Ciudadano_DIMENSIÓN Gestión con Valores para Resultados</v>
      </c>
      <c r="N279" t="str">
        <f>VLOOKUP($A279,'Plan de acci�n consolidado 2025'!$C$3:$X$482,N$1,0)</f>
        <v>C_COMPETENCIA 2. Reducir la ineficiencia en el mercado por relaciones de consumo asimétricas PND_TRANSF_ Productiva, internacionalización y acción clímatica _ c. políticas de competencia, consumidor e infraestructura de la calidad modernas</v>
      </c>
      <c r="O279" t="str">
        <f>VLOOKUP($A279,'Plan de acci�n consolidado 2025'!$C$3:$X$482,O$1,0)</f>
        <v>Jornadas de capacitación "Me informo y cuido mi dinero" dirigidas a usuarios, consumidores y ciudadanía en general, realizadas - Imágenes (fotografía o captura de pantalla) de la difusión realizada</v>
      </c>
      <c r="P279">
        <f>VLOOKUP($A279,'Plan de acci�n consolidado 2025'!$C$3:$X$482,P$1,0)</f>
        <v>20</v>
      </c>
      <c r="Q279">
        <f>VLOOKUP($A279,'Plan de acci�n consolidado 2025'!$C$3:$X$482,Q$1,0)</f>
        <v>8</v>
      </c>
      <c r="R279" t="str">
        <f>VLOOKUP($A279,'Plan de acci�n consolidado 2025'!$C$3:$X$482,R$1,0)</f>
        <v>Númerica</v>
      </c>
      <c r="S279" t="str">
        <f>VLOOKUP($A279,'Plan de acci�n consolidado 2025'!$C$3:$X$482,S$1,0)</f>
        <v># de capacitaciones ejecutadas / 8 capacitaciones a ejecutar</v>
      </c>
      <c r="T279" s="161">
        <f>VLOOKUP($A279,'Plan de acci�n consolidado 2025'!$C$3:$X$482,T$1,0)</f>
        <v>45672</v>
      </c>
      <c r="U279" s="161">
        <f>VLOOKUP($A279,'Plan de acci�n consolidado 2025'!$C$3:$X$482,U$1,0)</f>
        <v>46021</v>
      </c>
      <c r="V279" t="str">
        <f>VLOOKUP($A279,'Plan de acci�n consolidado 2025'!$C$3:$X$482,V$1,0)</f>
        <v>3000-DESPACHO DEL SUPERINTENDENTE DELEGADO PARA LA PROTECCIÓN DEL CONSUMIDOR</v>
      </c>
      <c r="W279">
        <f>VLOOKUP($A279,'Plan de acci�n consolidado 2025'!$C$3:$BB$482,W$1,0)</f>
        <v>20</v>
      </c>
      <c r="X279">
        <f>VLOOKUP($A279,'Plan de acci�n consolidado 2025'!$C$3:$BB$482,X$1,0)</f>
        <v>100</v>
      </c>
      <c r="Y279" t="str">
        <f>VLOOKUP($A279,'Plan de acci�n consolidado 2025'!$C$3:$BB$482,Y$1,0)</f>
        <v>Este producto logro el cumplimiento al 100% al realizarse las ochos capacitaciones enmarcadas en la estrategia "Me informo y cuido mi dinero" previstas a ser realizadas durante la vigencia.
Las capacitaciones se realizaron en las siguientes ciudades:
1. Medellín
2. Quibdó
3. Popayán
4. Manizales / Pereira
5. Montería
6. Bogotá - Universidad del Rosario
7. Bogotá - SuperSociedades - Recuento balance 2022-2025
8. Pasto
Las evidencias se encuentran en la actividad 3000.3.2</v>
      </c>
      <c r="Z279" s="161">
        <f>VLOOKUP($A279,'Plan de acci�n consolidado 2025'!$C$3:$BB$482,Z$1,0)</f>
        <v>0</v>
      </c>
      <c r="AA279">
        <f>VLOOKUP($A279,'Plan de acci�n consolidado 2025'!$C$3:$BB$482,AA$1,0)</f>
        <v>100</v>
      </c>
      <c r="AB279" t="str">
        <f>VLOOKUP($A279,'Plan de acci�n consolidado 2025'!$C$3:$BB$482,AB$1,0)</f>
        <v>Se verifica el cumplimiento del producto de conformidad con las evidencias reportadas</v>
      </c>
      <c r="AC279" s="161">
        <f>VLOOKUP($A279,'Plan de acci�n consolidado 2025'!$C$3:$BB$482,AC$1,0)</f>
        <v>0</v>
      </c>
      <c r="AD279">
        <f>VLOOKUP($A279,'Plan de acci�n consolidado 2025'!$C$3:$BB$482,AD$1,0)</f>
        <v>0</v>
      </c>
      <c r="AE279">
        <f>VLOOKUP($A279,'Plan de acci�n consolidado 2025'!$C$3:$BB$482,AE$1,0)</f>
        <v>20</v>
      </c>
    </row>
    <row r="280" spans="1:31" x14ac:dyDescent="0.25">
      <c r="A280" s="30" t="s">
        <v>1317</v>
      </c>
      <c r="B280" t="str">
        <f>VLOOKUP($A280,'Plan de acci�n consolidado 2025'!$C$3:$X$482,B$1,0)</f>
        <v>3000-DESPACHO DEL SUPERINTENDENTE DELEGADO PARA LA PROTECCIÓN DEL CONSUMIDOR</v>
      </c>
      <c r="C280">
        <f>VLOOKUP($A280,'Plan de acci�n consolidado 2025'!$C$3:$X$482,C$1,0)</f>
        <v>5</v>
      </c>
      <c r="D280" t="str">
        <f>VLOOKUP($A280,'Plan de acci�n consolidado 2025'!$C$3:$X$482,D$1,0)</f>
        <v>Actividad propia</v>
      </c>
      <c r="E280" t="str">
        <f>VLOOKUP($A280,'Plan de acci�n consolidado 2025'!$C$3:$X$482,E$1,0)</f>
        <v>3000.3.1</v>
      </c>
      <c r="F280" t="str">
        <f>VLOOKUP($A280,'Plan de acci�n consolidado 2025'!$C$3:$X$482,F$1,0)</f>
        <v>N/A</v>
      </c>
      <c r="G280" t="str">
        <f>VLOOKUP($A280,'Plan de acci�n consolidado 2025'!$C$3:$X$482,G$1,0)</f>
        <v>N/A</v>
      </c>
      <c r="H280" t="str">
        <f>VLOOKUP($A280,'Plan de acci�n consolidado 2025'!$C$3:$X$482,H$1,0)</f>
        <v>N/A</v>
      </c>
      <c r="I280" t="str">
        <f>VLOOKUP($A280,'Plan de acci�n consolidado 2025'!$C$3:$X$482,I$1,0)</f>
        <v>N/A</v>
      </c>
      <c r="J280" t="str">
        <f>VLOOKUP($A280,'Plan de acci�n consolidado 2025'!$C$3:$X$482,J$1,0)</f>
        <v>N/A</v>
      </c>
      <c r="K280" t="str">
        <f>VLOOKUP($A280,'Plan de acci�n consolidado 2025'!$C$3:$X$482,K$1,0)</f>
        <v>N/A</v>
      </c>
      <c r="L280" t="str">
        <f>VLOOKUP($A280,'Plan de acci�n consolidado 2025'!$C$3:$X$482,L$1,0)</f>
        <v>N/A</v>
      </c>
      <c r="M280" t="str">
        <f>VLOOKUP($A280,'Plan de acci�n consolidado 2025'!$C$3:$X$482,M$1,0)</f>
        <v>N/A</v>
      </c>
      <c r="N280" t="str">
        <f>VLOOKUP($A280,'Plan de acci�n consolidado 2025'!$C$3:$X$482,N$1,0)</f>
        <v>N/A</v>
      </c>
      <c r="O280" t="str">
        <f>VLOOKUP($A280,'Plan de acci�n consolidado 2025'!$C$3:$X$482,O$1,0)</f>
        <v>Definir la estrategia que se utilizará para las jornadas de capacitación  (Listado de asistencia a reunión)</v>
      </c>
      <c r="P280">
        <f>VLOOKUP($A280,'Plan de acci�n consolidado 2025'!$C$3:$X$482,P$1,0)</f>
        <v>20</v>
      </c>
      <c r="Q280">
        <f>VLOOKUP($A280,'Plan de acci�n consolidado 2025'!$C$3:$X$482,Q$1,0)</f>
        <v>1</v>
      </c>
      <c r="R280" t="str">
        <f>VLOOKUP($A280,'Plan de acci�n consolidado 2025'!$C$3:$X$482,R$1,0)</f>
        <v>Númerica</v>
      </c>
      <c r="S280" t="str">
        <f>VLOOKUP($A280,'Plan de acci�n consolidado 2025'!$C$3:$X$482,S$1,0)</f>
        <v># de reuniones realizadas / 1 reuniones a realizar</v>
      </c>
      <c r="T280" s="161">
        <f>VLOOKUP($A280,'Plan de acci�n consolidado 2025'!$C$3:$X$482,T$1,0)</f>
        <v>45672</v>
      </c>
      <c r="U280" s="161">
        <f>VLOOKUP($A280,'Plan de acci�n consolidado 2025'!$C$3:$X$482,U$1,0)</f>
        <v>45716</v>
      </c>
      <c r="V280" t="str">
        <f>VLOOKUP($A280,'Plan de acci�n consolidado 2025'!$C$3:$X$482,V$1,0)</f>
        <v>3000-DESPACHO DEL SUPERINTENDENTE DELEGADO PARA LA PROTECCIÓN DEL CONSUMIDOR</v>
      </c>
      <c r="W280">
        <f>VLOOKUP($A280,'Plan de acci�n consolidado 2025'!$C$3:$BB$482,W$1,0)</f>
        <v>4</v>
      </c>
      <c r="X280">
        <f>VLOOKUP($A280,'Plan de acci�n consolidado 2025'!$C$3:$BB$482,X$1,0)</f>
        <v>100</v>
      </c>
      <c r="Y280" t="str">
        <f>VLOOKUP($A280,'Plan de acci�n consolidado 2025'!$C$3:$BB$482,Y$1,0)</f>
        <v>Se remite las evidencias respecto a la actividad 3000.3.1 para revisión</v>
      </c>
      <c r="Z280" s="161">
        <f>VLOOKUP($A280,'Plan de acci�n consolidado 2025'!$C$3:$BB$482,Z$1,0)</f>
        <v>45687</v>
      </c>
      <c r="AA280">
        <f>VLOOKUP($A280,'Plan de acci�n consolidado 2025'!$C$3:$BB$482,AA$1,0)</f>
        <v>100</v>
      </c>
      <c r="AB280" t="str">
        <f>VLOOKUP($A280,'Plan de acci�n consolidado 2025'!$C$3:$BB$482,AB$1,0)</f>
        <v>Se valida informe y lista de asistencia de la campaña "Me informo y cuido mi dinero".</v>
      </c>
      <c r="AC280" s="161">
        <f>VLOOKUP($A280,'Plan de acci�n consolidado 2025'!$C$3:$BB$482,AC$1,0)</f>
        <v>45687</v>
      </c>
      <c r="AD280">
        <f>VLOOKUP($A280,'Plan de acci�n consolidado 2025'!$C$3:$BB$482,AD$1,0)</f>
        <v>100</v>
      </c>
      <c r="AE280">
        <f>VLOOKUP($A280,'Plan de acci�n consolidado 2025'!$C$3:$BB$482,AE$1,0)</f>
        <v>4</v>
      </c>
    </row>
    <row r="281" spans="1:31" x14ac:dyDescent="0.25">
      <c r="A281" s="30" t="s">
        <v>1319</v>
      </c>
      <c r="B281" t="str">
        <f>VLOOKUP($A281,'Plan de acci�n consolidado 2025'!$C$3:$X$482,B$1,0)</f>
        <v>3000-DESPACHO DEL SUPERINTENDENTE DELEGADO PARA LA PROTECCIÓN DEL CONSUMIDOR</v>
      </c>
      <c r="C281">
        <f>VLOOKUP($A281,'Plan de acci�n consolidado 2025'!$C$3:$X$482,C$1,0)</f>
        <v>5</v>
      </c>
      <c r="D281" t="str">
        <f>VLOOKUP($A281,'Plan de acci�n consolidado 2025'!$C$3:$X$482,D$1,0)</f>
        <v>Actividad propia</v>
      </c>
      <c r="E281" t="str">
        <f>VLOOKUP($A281,'Plan de acci�n consolidado 2025'!$C$3:$X$482,E$1,0)</f>
        <v>3000.3.2</v>
      </c>
      <c r="F281" t="str">
        <f>VLOOKUP($A281,'Plan de acci�n consolidado 2025'!$C$3:$X$482,F$1,0)</f>
        <v>N/A</v>
      </c>
      <c r="G281" t="str">
        <f>VLOOKUP($A281,'Plan de acci�n consolidado 2025'!$C$3:$X$482,G$1,0)</f>
        <v>N/A</v>
      </c>
      <c r="H281" t="str">
        <f>VLOOKUP($A281,'Plan de acci�n consolidado 2025'!$C$3:$X$482,H$1,0)</f>
        <v>N/A</v>
      </c>
      <c r="I281" t="str">
        <f>VLOOKUP($A281,'Plan de acci�n consolidado 2025'!$C$3:$X$482,I$1,0)</f>
        <v>N/A</v>
      </c>
      <c r="J281" t="str">
        <f>VLOOKUP($A281,'Plan de acci�n consolidado 2025'!$C$3:$X$482,J$1,0)</f>
        <v>N/A</v>
      </c>
      <c r="K281" t="str">
        <f>VLOOKUP($A281,'Plan de acci�n consolidado 2025'!$C$3:$X$482,K$1,0)</f>
        <v>N/A</v>
      </c>
      <c r="L281" t="str">
        <f>VLOOKUP($A281,'Plan de acci�n consolidado 2025'!$C$3:$X$482,L$1,0)</f>
        <v>N/A</v>
      </c>
      <c r="M281" t="str">
        <f>VLOOKUP($A281,'Plan de acci�n consolidado 2025'!$C$3:$X$482,M$1,0)</f>
        <v>N/A</v>
      </c>
      <c r="N281" t="str">
        <f>VLOOKUP($A281,'Plan de acci�n consolidado 2025'!$C$3:$X$482,N$1,0)</f>
        <v>N/A</v>
      </c>
      <c r="O281" t="str">
        <f>VLOOKUP($A281,'Plan de acci�n consolidado 2025'!$C$3:$X$482,O$1,0)</f>
        <v>Realizar las jornadas de capacitación - Imágenes (fotografía o captura de pantalla) de la difusión realizada</v>
      </c>
      <c r="P281">
        <f>VLOOKUP($A281,'Plan de acci�n consolidado 2025'!$C$3:$X$482,P$1,0)</f>
        <v>80</v>
      </c>
      <c r="Q281">
        <f>VLOOKUP($A281,'Plan de acci�n consolidado 2025'!$C$3:$X$482,Q$1,0)</f>
        <v>8</v>
      </c>
      <c r="R281" t="str">
        <f>VLOOKUP($A281,'Plan de acci�n consolidado 2025'!$C$3:$X$482,R$1,0)</f>
        <v>Númerica</v>
      </c>
      <c r="S281" t="str">
        <f>VLOOKUP($A281,'Plan de acci�n consolidado 2025'!$C$3:$X$482,S$1,0)</f>
        <v># de capacitaciones ejecutadas / 8 capacitaciones a ejecutar</v>
      </c>
      <c r="T281" s="161">
        <f>VLOOKUP($A281,'Plan de acci�n consolidado 2025'!$C$3:$X$482,T$1,0)</f>
        <v>45719</v>
      </c>
      <c r="U281" s="161">
        <f>VLOOKUP($A281,'Plan de acci�n consolidado 2025'!$C$3:$X$482,U$1,0)</f>
        <v>46021</v>
      </c>
      <c r="V281" t="str">
        <f>VLOOKUP($A281,'Plan de acci�n consolidado 2025'!$C$3:$X$482,V$1,0)</f>
        <v>3000-DESPACHO DEL SUPERINTENDENTE DELEGADO PARA LA PROTECCIÓN DEL CONSUMIDOR</v>
      </c>
      <c r="W281">
        <f>VLOOKUP($A281,'Plan de acci�n consolidado 2025'!$C$3:$BB$482,W$1,0)</f>
        <v>16</v>
      </c>
      <c r="X281">
        <f>VLOOKUP($A281,'Plan de acci�n consolidado 2025'!$C$3:$BB$482,X$1,0)</f>
        <v>100</v>
      </c>
      <c r="Y281" t="str">
        <f>VLOOKUP($A281,'Plan de acci�n consolidado 2025'!$C$3:$BB$482,Y$1,0)</f>
        <v>Se remite el avance del seguimiento a la estrategia denominada “Me informo y cuido mi dinero”, esta fue desarrollada en la ciudad de Pasto. 
Con la ejecución de esta jornada, se alcanza un 100% de cumplimiento del plan establecido. Este porcentaje se fundamenta en que se proyectaron ocho (8) capacitaciones en total, de las cuales ocho (8) se han llevado a cabo con corte a octubre
Dado que cada actividad equivale al 12,5 % del cumplimiento total, el cálculo del avance corresponde a:
12,5 % × 8 actividades = 100 %.
Con el envío de esta evidencia se logra el cumplimiento al 100% de la actividad y por lo tanto del producto.</v>
      </c>
      <c r="Z281" s="161">
        <f>VLOOKUP($A281,'Plan de acci�n consolidado 2025'!$C$3:$BB$482,Z$1,0)</f>
        <v>0</v>
      </c>
      <c r="AA281">
        <f>VLOOKUP($A281,'Plan de acci�n consolidado 2025'!$C$3:$BB$482,AA$1,0)</f>
        <v>100</v>
      </c>
      <c r="AB281" t="str">
        <f>VLOOKUP($A281,'Plan de acci�n consolidado 2025'!$C$3:$BB$482,AB$1,0)</f>
        <v>Se aprueban las evidencias de conformidad con el avance registrado</v>
      </c>
      <c r="AC281" s="161">
        <f>VLOOKUP($A281,'Plan de acci�n consolidado 2025'!$C$3:$BB$482,AC$1,0)</f>
        <v>0</v>
      </c>
      <c r="AD281">
        <f>VLOOKUP($A281,'Plan de acci�n consolidado 2025'!$C$3:$BB$482,AD$1,0)</f>
        <v>0</v>
      </c>
      <c r="AE281">
        <f>VLOOKUP($A281,'Plan de acci�n consolidado 2025'!$C$3:$BB$482,AE$1,0)</f>
        <v>16</v>
      </c>
    </row>
    <row r="282" spans="1:31" x14ac:dyDescent="0.25">
      <c r="A282" s="30" t="s">
        <v>1320</v>
      </c>
      <c r="B282" t="str">
        <f>VLOOKUP($A282,'Plan de acci�n consolidado 2025'!$C$3:$X$482,B$1,0)</f>
        <v>3000-DESPACHO DEL SUPERINTENDENTE DELEGADO PARA LA PROTECCIÓN DEL CONSUMIDOR</v>
      </c>
      <c r="C282">
        <f>VLOOKUP($A282,'Plan de acci�n consolidado 2025'!$C$3:$X$482,C$1,0)</f>
        <v>5</v>
      </c>
      <c r="D282" t="str">
        <f>VLOOKUP($A282,'Plan de acci�n consolidado 2025'!$C$3:$X$482,D$1,0)</f>
        <v>Producto</v>
      </c>
      <c r="E282" t="str">
        <f>VLOOKUP($A282,'Plan de acci�n consolidado 2025'!$C$3:$X$482,E$1,0)</f>
        <v>3000.4</v>
      </c>
      <c r="F282" t="str">
        <f>VLOOKUP($A282,'Plan de acci�n consolidado 2025'!$C$3:$X$482,F$1,0)</f>
        <v>Operativo</v>
      </c>
      <c r="G282" t="str">
        <f>VLOOKUP($A282,'Plan de acci�n consolidado 2025'!$C$3:$X$482,G$1,0)</f>
        <v xml:space="preserve">Promover el enfoque preventivo, diferencial y territorial en el que hacer misional de la entidad 
</v>
      </c>
      <c r="H282" t="str">
        <f>VLOOKUP($A282,'Plan de acci�n consolidado 2025'!$C$3:$X$482,H$1,0)</f>
        <v xml:space="preserve">Cumplimiento de productos del PAI asociados a Promover el enfoque preventivo, diferencial y territorial en el que hacer misional de la entidad 
</v>
      </c>
      <c r="I282" t="str">
        <f>VLOOKUP($A282,'Plan de acci�n consolidado 2025'!$C$3:$X$482,I$1,0)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82" t="str">
        <f>VLOOKUP($A282,'Plan de acci�n consolidado 2025'!$C$3:$X$482,J$1,0)</f>
        <v>Enfoque Estrategico _ Territorial</v>
      </c>
      <c r="K282" t="str">
        <f>VLOOKUP($A282,'Plan de acci�n consolidado 2025'!$C$3:$X$482,K$1,0)</f>
        <v>Si</v>
      </c>
      <c r="L282" t="str">
        <f>VLOOKUP($A282,'Plan de acci�n consolidado 2025'!$C$3:$X$482,L$1,0)</f>
        <v>N/A</v>
      </c>
      <c r="M282" t="str">
        <f>VLOOKUP($A282,'Plan de acci�n consolidado 2025'!$C$3:$X$482,M$1,0)</f>
        <v>Política Servicio al Ciudadano_DIMENSIÓN Gestión con Valores para Resultados</v>
      </c>
      <c r="N282" t="str">
        <f>VLOOKUP($A282,'Plan de acci�n consolidado 2025'!$C$3:$X$482,N$1,0)</f>
        <v>C_COMPETENCIA 9. Sensibilizar a los empresarios que utilizan plataformas como nichos de mercado PND_TRANSF_ Productiva, internacionalización y acción clímatica _ c. políticas de competencia, consumidor e infraestructura de la calidad modernas</v>
      </c>
      <c r="O282" t="str">
        <f>VLOOKUP($A282,'Plan de acci�n consolidado 2025'!$C$3:$X$482,O$1,0)</f>
        <v>Campañas de difusión a nivel nacional, dirigidas a diversos grupos objetivo como herramienta de fortalecimiento del conocimiento, ejecutadas (Capturas de pantalla de las publicaciones de las campañas).</v>
      </c>
      <c r="P282">
        <f>VLOOKUP($A282,'Plan de acci�n consolidado 2025'!$C$3:$X$482,P$1,0)</f>
        <v>20</v>
      </c>
      <c r="Q282">
        <f>VLOOKUP($A282,'Plan de acci�n consolidado 2025'!$C$3:$X$482,Q$1,0)</f>
        <v>4</v>
      </c>
      <c r="R282" t="str">
        <f>VLOOKUP($A282,'Plan de acci�n consolidado 2025'!$C$3:$X$482,R$1,0)</f>
        <v>Númerica</v>
      </c>
      <c r="S282" t="str">
        <f>VLOOKUP($A282,'Plan de acci�n consolidado 2025'!$C$3:$X$482,S$1,0)</f>
        <v># de campañas ejecutas / 4 campañas a ejecutar</v>
      </c>
      <c r="T282" s="161">
        <f>VLOOKUP($A282,'Plan de acci�n consolidado 2025'!$C$3:$X$482,T$1,0)</f>
        <v>45672</v>
      </c>
      <c r="U282" s="161">
        <f>VLOOKUP($A282,'Plan de acci�n consolidado 2025'!$C$3:$X$482,U$1,0)</f>
        <v>46021</v>
      </c>
      <c r="V282" t="str">
        <f>VLOOKUP($A282,'Plan de acci�n consolidado 2025'!$C$3:$X$482,V$1,0)</f>
        <v>3000-DESPACHO DEL SUPERINTENDENTE DELEGADO PARA LA PROTECCIÓN DEL CONSUMIDOR;
3100-DIRECCION DE INVESTIGACIONES DE PROTECCION AL CONSUMIDOR;
3200-DIRECCIÓN DE INVESTIGACIONES DE PROTECCIÓN DE USUARIOS DE SERVICIOS DE COMUNICACIONES;
73-GRUPO DE TRABAJO DE COMUNICACION</v>
      </c>
      <c r="W282">
        <f>VLOOKUP($A282,'Plan de acci�n consolidado 2025'!$C$3:$BB$482,W$1,0)</f>
        <v>20</v>
      </c>
      <c r="X282">
        <f>VLOOKUP($A282,'Plan de acci�n consolidado 2025'!$C$3:$BB$482,X$1,0)</f>
        <v>100</v>
      </c>
      <c r="Y282" t="str">
        <f>VLOOKUP($A282,'Plan de acci�n consolidado 2025'!$C$3:$BB$482,Y$1,0)</f>
        <v>Se adelantó la ejecución de cuatro campañas institucionales enmarcadas en las estrategias de protección al consumidor, conforme al cronograma establecido. A continuación, se relacionan las campañas desarrolladas y sus respectivos periodos de publicación:
25% de avance – Campaña “Greenwashing – ICPEN”: ejecutada durante la semana del 25 al 31 de marzo.
50% de avance – Campaña “Decálogo Vivienda”: ejecutada durante la semana del 12 al 19 de mayo.
75% de avance – Campaña “5G”: ejecutada durante la semana del 23 al 31 de julio.
100% de avance – Campaña “Takata – Vehículos”: ejecutada durante la semana del 11 al 24 de agosto.
De esta manera, se cumple con la ejecución total del producto.
Las evidencias de cumplimiento se adjuntan aquí.</v>
      </c>
      <c r="Z282" s="161">
        <f>VLOOKUP($A282,'Plan de acci�n consolidado 2025'!$C$3:$BB$482,Z$1,0)</f>
        <v>0</v>
      </c>
      <c r="AA282">
        <f>VLOOKUP($A282,'Plan de acci�n consolidado 2025'!$C$3:$BB$482,AA$1,0)</f>
        <v>100</v>
      </c>
      <c r="AB282" t="str">
        <f>VLOOKUP($A282,'Plan de acci�n consolidado 2025'!$C$3:$BB$482,AB$1,0)</f>
        <v>Se valida el cumplimiento de la actividad al 100%</v>
      </c>
      <c r="AC282" s="161">
        <f>VLOOKUP($A282,'Plan de acci�n consolidado 2025'!$C$3:$BB$482,AC$1,0)</f>
        <v>0</v>
      </c>
      <c r="AD282">
        <f>VLOOKUP($A282,'Plan de acci�n consolidado 2025'!$C$3:$BB$482,AD$1,0)</f>
        <v>0</v>
      </c>
      <c r="AE282">
        <f>VLOOKUP($A282,'Plan de acci�n consolidado 2025'!$C$3:$BB$482,AE$1,0)</f>
        <v>20</v>
      </c>
    </row>
    <row r="283" spans="1:31" x14ac:dyDescent="0.25">
      <c r="A283" s="30" t="s">
        <v>1323</v>
      </c>
      <c r="B283" t="str">
        <f>VLOOKUP($A283,'Plan de acci�n consolidado 2025'!$C$3:$X$482,B$1,0)</f>
        <v>3000-DESPACHO DEL SUPERINTENDENTE DELEGADO PARA LA PROTECCIÓN DEL CONSUMIDOR</v>
      </c>
      <c r="C283">
        <f>VLOOKUP($A283,'Plan de acci�n consolidado 2025'!$C$3:$X$482,C$1,0)</f>
        <v>5</v>
      </c>
      <c r="D283" t="str">
        <f>VLOOKUP($A283,'Plan de acci�n consolidado 2025'!$C$3:$X$482,D$1,0)</f>
        <v>Actividad propia</v>
      </c>
      <c r="E283" t="str">
        <f>VLOOKUP($A283,'Plan de acci�n consolidado 2025'!$C$3:$X$482,E$1,0)</f>
        <v>3000.4.1</v>
      </c>
      <c r="F283" t="str">
        <f>VLOOKUP($A283,'Plan de acci�n consolidado 2025'!$C$3:$X$482,F$1,0)</f>
        <v>N/A</v>
      </c>
      <c r="G283" t="str">
        <f>VLOOKUP($A283,'Plan de acci�n consolidado 2025'!$C$3:$X$482,G$1,0)</f>
        <v>N/A</v>
      </c>
      <c r="H283" t="str">
        <f>VLOOKUP($A283,'Plan de acci�n consolidado 2025'!$C$3:$X$482,H$1,0)</f>
        <v>N/A</v>
      </c>
      <c r="I283" t="str">
        <f>VLOOKUP($A283,'Plan de acci�n consolidado 2025'!$C$3:$X$482,I$1,0)</f>
        <v>N/A</v>
      </c>
      <c r="J283" t="str">
        <f>VLOOKUP($A283,'Plan de acci�n consolidado 2025'!$C$3:$X$482,J$1,0)</f>
        <v>N/A</v>
      </c>
      <c r="K283" t="str">
        <f>VLOOKUP($A283,'Plan de acci�n consolidado 2025'!$C$3:$X$482,K$1,0)</f>
        <v>N/A</v>
      </c>
      <c r="L283" t="str">
        <f>VLOOKUP($A283,'Plan de acci�n consolidado 2025'!$C$3:$X$482,L$1,0)</f>
        <v>N/A</v>
      </c>
      <c r="M283" t="str">
        <f>VLOOKUP($A283,'Plan de acci�n consolidado 2025'!$C$3:$X$482,M$1,0)</f>
        <v>N/A</v>
      </c>
      <c r="N283" t="str">
        <f>VLOOKUP($A283,'Plan de acci�n consolidado 2025'!$C$3:$X$482,N$1,0)</f>
        <v>N/A</v>
      </c>
      <c r="O283" t="str">
        <f>VLOOKUP($A283,'Plan de acci�n consolidado 2025'!$C$3:$X$482,O$1,0)</f>
        <v>Elaborar el plan de difusión, definiendo los  grupos objetivos a los que se dirigirá. (Documento con el plan de difusión)</v>
      </c>
      <c r="P283">
        <f>VLOOKUP($A283,'Plan de acci�n consolidado 2025'!$C$3:$X$482,P$1,0)</f>
        <v>50</v>
      </c>
      <c r="Q283">
        <f>VLOOKUP($A283,'Plan de acci�n consolidado 2025'!$C$3:$X$482,Q$1,0)</f>
        <v>1</v>
      </c>
      <c r="R283" t="str">
        <f>VLOOKUP($A283,'Plan de acci�n consolidado 2025'!$C$3:$X$482,R$1,0)</f>
        <v>Númerica</v>
      </c>
      <c r="S283" t="str">
        <f>VLOOKUP($A283,'Plan de acci�n consolidado 2025'!$C$3:$X$482,S$1,0)</f>
        <v># de plan de difusión elaborado / 1 plan de difusión a elaborar</v>
      </c>
      <c r="T283" s="161">
        <f>VLOOKUP($A283,'Plan de acci�n consolidado 2025'!$C$3:$X$482,T$1,0)</f>
        <v>45672</v>
      </c>
      <c r="U283" s="161">
        <f>VLOOKUP($A283,'Plan de acci�n consolidado 2025'!$C$3:$X$482,U$1,0)</f>
        <v>45716</v>
      </c>
      <c r="V283" t="str">
        <f>VLOOKUP($A283,'Plan de acci�n consolidado 2025'!$C$3:$X$482,V$1,0)</f>
        <v>3000-DESPACHO DEL SUPERINTENDENTE DELEGADO PARA LA PROTECCIÓN DEL CONSUMIDOR;
3100-DIRECCION DE INVESTIGACIONES DE PROTECCION AL CONSUMIDOR;
3200-DIRECCIÓN DE INVESTIGACIONES DE PROTECCIÓN DE USUARIOS DE SERVICIOS DE COMUNICACIONES</v>
      </c>
      <c r="W283">
        <f>VLOOKUP($A283,'Plan de acci�n consolidado 2025'!$C$3:$BB$482,W$1,0)</f>
        <v>10</v>
      </c>
      <c r="X283">
        <f>VLOOKUP($A283,'Plan de acci�n consolidado 2025'!$C$3:$BB$482,X$1,0)</f>
        <v>100</v>
      </c>
      <c r="Y283" t="str">
        <f>VLOOKUP($A283,'Plan de acci�n consolidado 2025'!$C$3:$BB$482,Y$1,0)</f>
        <v>Se realiza la reunión de definición del plan de difusión y los grupos objetivos, se remite los soportes requeridos</v>
      </c>
      <c r="Z283" s="161">
        <f>VLOOKUP($A283,'Plan de acci�n consolidado 2025'!$C$3:$BB$482,Z$1,0)</f>
        <v>45705</v>
      </c>
      <c r="AA283">
        <f>VLOOKUP($A283,'Plan de acci�n consolidado 2025'!$C$3:$BB$482,AA$1,0)</f>
        <v>100</v>
      </c>
      <c r="AB283" t="str">
        <f>VLOOKUP($A283,'Plan de acci�n consolidado 2025'!$C$3:$BB$482,AB$1,0)</f>
        <v>Se valida evidencia presentada por el área que constata el cumplimiento de la actividad dentro de los tiempos.</v>
      </c>
      <c r="AC283" s="161">
        <f>VLOOKUP($A283,'Plan de acci�n consolidado 2025'!$C$3:$BB$482,AC$1,0)</f>
        <v>45716</v>
      </c>
      <c r="AD283">
        <f>VLOOKUP($A283,'Plan de acci�n consolidado 2025'!$C$3:$BB$482,AD$1,0)</f>
        <v>100</v>
      </c>
      <c r="AE283">
        <f>VLOOKUP($A283,'Plan de acci�n consolidado 2025'!$C$3:$BB$482,AE$1,0)</f>
        <v>10</v>
      </c>
    </row>
    <row r="284" spans="1:31" x14ac:dyDescent="0.25">
      <c r="A284" s="30" t="s">
        <v>1326</v>
      </c>
      <c r="B284" t="str">
        <f>VLOOKUP($A284,'Plan de acci�n consolidado 2025'!$C$3:$X$482,B$1,0)</f>
        <v>3000-DESPACHO DEL SUPERINTENDENTE DELEGADO PARA LA PROTECCIÓN DEL CONSUMIDOR</v>
      </c>
      <c r="C284">
        <f>VLOOKUP($A284,'Plan de acci�n consolidado 2025'!$C$3:$X$482,C$1,0)</f>
        <v>5</v>
      </c>
      <c r="D284" t="str">
        <f>VLOOKUP($A284,'Plan de acci�n consolidado 2025'!$C$3:$X$482,D$1,0)</f>
        <v>Actividad sin participación</v>
      </c>
      <c r="E284" t="str">
        <f>VLOOKUP($A284,'Plan de acci�n consolidado 2025'!$C$3:$X$482,E$1,0)</f>
        <v>3000.4.2</v>
      </c>
      <c r="F284" t="str">
        <f>VLOOKUP($A284,'Plan de acci�n consolidado 2025'!$C$3:$X$482,F$1,0)</f>
        <v>N/A</v>
      </c>
      <c r="G284" t="str">
        <f>VLOOKUP($A284,'Plan de acci�n consolidado 2025'!$C$3:$X$482,G$1,0)</f>
        <v>N/A</v>
      </c>
      <c r="H284" t="str">
        <f>VLOOKUP($A284,'Plan de acci�n consolidado 2025'!$C$3:$X$482,H$1,0)</f>
        <v>N/A</v>
      </c>
      <c r="I284" t="str">
        <f>VLOOKUP($A284,'Plan de acci�n consolidado 2025'!$C$3:$X$482,I$1,0)</f>
        <v>N/A</v>
      </c>
      <c r="J284" t="str">
        <f>VLOOKUP($A284,'Plan de acci�n consolidado 2025'!$C$3:$X$482,J$1,0)</f>
        <v>N/A</v>
      </c>
      <c r="K284" t="str">
        <f>VLOOKUP($A284,'Plan de acci�n consolidado 2025'!$C$3:$X$482,K$1,0)</f>
        <v>N/A</v>
      </c>
      <c r="L284" t="str">
        <f>VLOOKUP($A284,'Plan de acci�n consolidado 2025'!$C$3:$X$482,L$1,0)</f>
        <v>N/A</v>
      </c>
      <c r="M284" t="str">
        <f>VLOOKUP($A284,'Plan de acci�n consolidado 2025'!$C$3:$X$482,M$1,0)</f>
        <v>N/A</v>
      </c>
      <c r="N284" t="str">
        <f>VLOOKUP($A284,'Plan de acci�n consolidado 2025'!$C$3:$X$482,N$1,0)</f>
        <v>N/A</v>
      </c>
      <c r="O284" t="str">
        <f>VLOOKUP($A284,'Plan de acci�n consolidado 2025'!$C$3:$X$482,O$1,0)</f>
        <v>Elaborar y presentar el concepto grafico y racional de la campaña (Correo electrónico en que se observe el concepto gráfico y racional de la campaña)</v>
      </c>
      <c r="P284">
        <f>VLOOKUP($A284,'Plan de acci�n consolidado 2025'!$C$3:$X$482,P$1,0)</f>
        <v>0</v>
      </c>
      <c r="Q284">
        <f>VLOOKUP($A284,'Plan de acci�n consolidado 2025'!$C$3:$X$482,Q$1,0)</f>
        <v>4</v>
      </c>
      <c r="R284" t="str">
        <f>VLOOKUP($A284,'Plan de acci�n consolidado 2025'!$C$3:$X$482,R$1,0)</f>
        <v>Númerica</v>
      </c>
      <c r="S284" t="str">
        <f>VLOOKUP($A284,'Plan de acci�n consolidado 2025'!$C$3:$X$482,S$1,0)</f>
        <v># de concepto grafico elaborado / 4 concepto grafico a elaborar</v>
      </c>
      <c r="T284" s="161">
        <f>VLOOKUP($A284,'Plan de acci�n consolidado 2025'!$C$3:$X$482,T$1,0)</f>
        <v>45719</v>
      </c>
      <c r="U284" s="161">
        <f>VLOOKUP($A284,'Plan de acci�n consolidado 2025'!$C$3:$X$482,U$1,0)</f>
        <v>45989</v>
      </c>
      <c r="V284" t="str">
        <f>VLOOKUP($A284,'Plan de acci�n consolidado 2025'!$C$3:$X$482,V$1,0)</f>
        <v>73-GRUPO DE TRABAJO DE COMUNICACION</v>
      </c>
      <c r="W284">
        <f>VLOOKUP($A284,'Plan de acci�n consolidado 2025'!$C$3:$BB$482,W$1,0)</f>
        <v>0</v>
      </c>
      <c r="X284">
        <f>VLOOKUP($A284,'Plan de acci�n consolidado 2025'!$C$3:$BB$482,X$1,0)</f>
        <v>100</v>
      </c>
      <c r="Y284" t="str">
        <f>VLOOKUP($A284,'Plan de acci�n consolidado 2025'!$C$3:$BB$482,Y$1,0)</f>
        <v>Se remite el concepto grafico y racional de la campaña vehicular de airbags TAKATA, realizada por OSCAE.</v>
      </c>
      <c r="Z284" s="161">
        <f>VLOOKUP($A284,'Plan de acci�n consolidado 2025'!$C$3:$BB$482,Z$1,0)</f>
        <v>0</v>
      </c>
      <c r="AA284">
        <f>VLOOKUP($A284,'Plan de acci�n consolidado 2025'!$C$3:$BB$482,AA$1,0)</f>
        <v>100</v>
      </c>
      <c r="AB284" t="str">
        <f>VLOOKUP($A284,'Plan de acci�n consolidado 2025'!$C$3:$BB$482,AB$1,0)</f>
        <v>Se verifica el cumplimiento con las evidencias allegadas, Esta actividad  tiene fecha de vencimiento en el mes de noviembre, se sugiere cambiar la fecha de vencimiento de tal manera que se evidencie como cumplid.</v>
      </c>
      <c r="AC284" s="161">
        <f>VLOOKUP($A284,'Plan de acci�n consolidado 2025'!$C$3:$BB$482,AC$1,0)</f>
        <v>0</v>
      </c>
      <c r="AD284">
        <f>VLOOKUP($A284,'Plan de acci�n consolidado 2025'!$C$3:$BB$482,AD$1,0)</f>
        <v>0</v>
      </c>
      <c r="AE284">
        <f>VLOOKUP($A284,'Plan de acci�n consolidado 2025'!$C$3:$BB$482,AE$1,0)</f>
        <v>0</v>
      </c>
    </row>
    <row r="285" spans="1:31" x14ac:dyDescent="0.25">
      <c r="A285" s="30" t="s">
        <v>1327</v>
      </c>
      <c r="B285" t="str">
        <f>VLOOKUP($A285,'Plan de acci�n consolidado 2025'!$C$3:$X$482,B$1,0)</f>
        <v>3000-DESPACHO DEL SUPERINTENDENTE DELEGADO PARA LA PROTECCIÓN DEL CONSUMIDOR</v>
      </c>
      <c r="C285">
        <f>VLOOKUP($A285,'Plan de acci�n consolidado 2025'!$C$3:$X$482,C$1,0)</f>
        <v>5</v>
      </c>
      <c r="D285" t="str">
        <f>VLOOKUP($A285,'Plan de acci�n consolidado 2025'!$C$3:$X$482,D$1,0)</f>
        <v>Actividad propia</v>
      </c>
      <c r="E285" t="str">
        <f>VLOOKUP($A285,'Plan de acci�n consolidado 2025'!$C$3:$X$482,E$1,0)</f>
        <v>3000.4.3</v>
      </c>
      <c r="F285" t="str">
        <f>VLOOKUP($A285,'Plan de acci�n consolidado 2025'!$C$3:$X$482,F$1,0)</f>
        <v>N/A</v>
      </c>
      <c r="G285" t="str">
        <f>VLOOKUP($A285,'Plan de acci�n consolidado 2025'!$C$3:$X$482,G$1,0)</f>
        <v>N/A</v>
      </c>
      <c r="H285" t="str">
        <f>VLOOKUP($A285,'Plan de acci�n consolidado 2025'!$C$3:$X$482,H$1,0)</f>
        <v>N/A</v>
      </c>
      <c r="I285" t="str">
        <f>VLOOKUP($A285,'Plan de acci�n consolidado 2025'!$C$3:$X$482,I$1,0)</f>
        <v>N/A</v>
      </c>
      <c r="J285" t="str">
        <f>VLOOKUP($A285,'Plan de acci�n consolidado 2025'!$C$3:$X$482,J$1,0)</f>
        <v>N/A</v>
      </c>
      <c r="K285" t="str">
        <f>VLOOKUP($A285,'Plan de acci�n consolidado 2025'!$C$3:$X$482,K$1,0)</f>
        <v>N/A</v>
      </c>
      <c r="L285" t="str">
        <f>VLOOKUP($A285,'Plan de acci�n consolidado 2025'!$C$3:$X$482,L$1,0)</f>
        <v>N/A</v>
      </c>
      <c r="M285" t="str">
        <f>VLOOKUP($A285,'Plan de acci�n consolidado 2025'!$C$3:$X$482,M$1,0)</f>
        <v>N/A</v>
      </c>
      <c r="N285" t="str">
        <f>VLOOKUP($A285,'Plan de acci�n consolidado 2025'!$C$3:$X$482,N$1,0)</f>
        <v>N/A</v>
      </c>
      <c r="O285" t="str">
        <f>VLOOKUP($A285,'Plan de acci�n consolidado 2025'!$C$3:$X$482,O$1,0)</f>
        <v>Revisar y aprobar la propuesta (Correo electrónico con la propuesta aprobada)</v>
      </c>
      <c r="P285">
        <f>VLOOKUP($A285,'Plan de acci�n consolidado 2025'!$C$3:$X$482,P$1,0)</f>
        <v>50</v>
      </c>
      <c r="Q285">
        <f>VLOOKUP($A285,'Plan de acci�n consolidado 2025'!$C$3:$X$482,Q$1,0)</f>
        <v>4</v>
      </c>
      <c r="R285" t="str">
        <f>VLOOKUP($A285,'Plan de acci�n consolidado 2025'!$C$3:$X$482,R$1,0)</f>
        <v>Númerica</v>
      </c>
      <c r="S285" t="str">
        <f>VLOOKUP($A285,'Plan de acci�n consolidado 2025'!$C$3:$X$482,S$1,0)</f>
        <v># de propuestas revisadas / 4 propuestas a revisar</v>
      </c>
      <c r="T285" s="161">
        <f>VLOOKUP($A285,'Plan de acci�n consolidado 2025'!$C$3:$X$482,T$1,0)</f>
        <v>45719</v>
      </c>
      <c r="U285" s="161">
        <f>VLOOKUP($A285,'Plan de acci�n consolidado 2025'!$C$3:$X$482,U$1,0)</f>
        <v>45989</v>
      </c>
      <c r="V285" t="str">
        <f>VLOOKUP($A285,'Plan de acci�n consolidado 2025'!$C$3:$X$482,V$1,0)</f>
        <v>3000-DESPACHO DEL SUPERINTENDENTE DELEGADO PARA LA PROTECCIÓN DEL CONSUMIDOR</v>
      </c>
      <c r="W285">
        <f>VLOOKUP($A285,'Plan de acci�n consolidado 2025'!$C$3:$BB$482,W$1,0)</f>
        <v>10</v>
      </c>
      <c r="X285">
        <f>VLOOKUP($A285,'Plan de acci�n consolidado 2025'!$C$3:$BB$482,X$1,0)</f>
        <v>100</v>
      </c>
      <c r="Y285" t="str">
        <f>VLOOKUP($A285,'Plan de acci�n consolidado 2025'!$C$3:$BB$482,Y$1,0)</f>
        <v>Se remite evidencia de aprobación del concepto grafico para la campaña vehicular TAKATA en el que la Directora de la Dirección de Investigaciones de Protección al Consumidor, Neyireth Briceño, manifiesta la aprobación de la misma y cuenta con la aprobación de la Delegada María Carolina Ramírez la cual esta copiada en el correo.
Con esta evidencia se logra el 100% de cumplimiento de la actividad. 
El calculo de indicador, se realizo de la siguiente manera:
         1 campaña * 100%
X=-----------------------------
         4 campañas
1ra campaña (ICPEN) = 25% aprobación realizada el 12 de marzo
2da campaña (sector inmobiliario) = 50% aprobación realizada el 09 de mayo
3ra campaña (5G) = 75% aprobación realizada el 24 de julio
4ta campaña (TAKATA) = 100% aprobación realizada el 04 de agosto
Con la aprobación de la campaña TAKATA se completa el 100% de la actividad.</v>
      </c>
      <c r="Z285" s="161">
        <f>VLOOKUP($A285,'Plan de acci�n consolidado 2025'!$C$3:$BB$482,Z$1,0)</f>
        <v>0</v>
      </c>
      <c r="AA285">
        <f>VLOOKUP($A285,'Plan de acci�n consolidado 2025'!$C$3:$BB$482,AA$1,0)</f>
        <v>100</v>
      </c>
      <c r="AB285" t="str">
        <f>VLOOKUP($A285,'Plan de acci�n consolidado 2025'!$C$3:$BB$482,AB$1,0)</f>
        <v>Se valida cumplimiento de la actividad</v>
      </c>
      <c r="AC285" s="161">
        <f>VLOOKUP($A285,'Plan de acci�n consolidado 2025'!$C$3:$BB$482,AC$1,0)</f>
        <v>0</v>
      </c>
      <c r="AD285">
        <f>VLOOKUP($A285,'Plan de acci�n consolidado 2025'!$C$3:$BB$482,AD$1,0)</f>
        <v>100</v>
      </c>
      <c r="AE285">
        <f>VLOOKUP($A285,'Plan de acci�n consolidado 2025'!$C$3:$BB$482,AE$1,0)</f>
        <v>10</v>
      </c>
    </row>
    <row r="286" spans="1:31" x14ac:dyDescent="0.25">
      <c r="A286" s="30" t="s">
        <v>1328</v>
      </c>
      <c r="B286" t="str">
        <f>VLOOKUP($A286,'Plan de acci�n consolidado 2025'!$C$3:$X$482,B$1,0)</f>
        <v>3000-DESPACHO DEL SUPERINTENDENTE DELEGADO PARA LA PROTECCIÓN DEL CONSUMIDOR</v>
      </c>
      <c r="C286">
        <f>VLOOKUP($A286,'Plan de acci�n consolidado 2025'!$C$3:$X$482,C$1,0)</f>
        <v>5</v>
      </c>
      <c r="D286" t="str">
        <f>VLOOKUP($A286,'Plan de acci�n consolidado 2025'!$C$3:$X$482,D$1,0)</f>
        <v>Actividad sin participación</v>
      </c>
      <c r="E286" t="str">
        <f>VLOOKUP($A286,'Plan de acci�n consolidado 2025'!$C$3:$X$482,E$1,0)</f>
        <v>3000.4.4</v>
      </c>
      <c r="F286" t="str">
        <f>VLOOKUP($A286,'Plan de acci�n consolidado 2025'!$C$3:$X$482,F$1,0)</f>
        <v>N/A</v>
      </c>
      <c r="G286" t="str">
        <f>VLOOKUP($A286,'Plan de acci�n consolidado 2025'!$C$3:$X$482,G$1,0)</f>
        <v>N/A</v>
      </c>
      <c r="H286" t="str">
        <f>VLOOKUP($A286,'Plan de acci�n consolidado 2025'!$C$3:$X$482,H$1,0)</f>
        <v>N/A</v>
      </c>
      <c r="I286" t="str">
        <f>VLOOKUP($A286,'Plan de acci�n consolidado 2025'!$C$3:$X$482,I$1,0)</f>
        <v>N/A</v>
      </c>
      <c r="J286" t="str">
        <f>VLOOKUP($A286,'Plan de acci�n consolidado 2025'!$C$3:$X$482,J$1,0)</f>
        <v>N/A</v>
      </c>
      <c r="K286" t="str">
        <f>VLOOKUP($A286,'Plan de acci�n consolidado 2025'!$C$3:$X$482,K$1,0)</f>
        <v>N/A</v>
      </c>
      <c r="L286" t="str">
        <f>VLOOKUP($A286,'Plan de acci�n consolidado 2025'!$C$3:$X$482,L$1,0)</f>
        <v>N/A</v>
      </c>
      <c r="M286" t="str">
        <f>VLOOKUP($A286,'Plan de acci�n consolidado 2025'!$C$3:$X$482,M$1,0)</f>
        <v>N/A</v>
      </c>
      <c r="N286" t="str">
        <f>VLOOKUP($A286,'Plan de acci�n consolidado 2025'!$C$3:$X$482,N$1,0)</f>
        <v>N/A</v>
      </c>
      <c r="O286" t="str">
        <f>VLOOKUP($A286,'Plan de acci�n consolidado 2025'!$C$3:$X$482,O$1,0)</f>
        <v>Ejecutar las campañas (Captura de pantalla de publicación de las campañas)</v>
      </c>
      <c r="P286">
        <f>VLOOKUP($A286,'Plan de acci�n consolidado 2025'!$C$3:$X$482,P$1,0)</f>
        <v>0</v>
      </c>
      <c r="Q286">
        <f>VLOOKUP($A286,'Plan de acci�n consolidado 2025'!$C$3:$X$482,Q$1,0)</f>
        <v>4</v>
      </c>
      <c r="R286" t="str">
        <f>VLOOKUP($A286,'Plan de acci�n consolidado 2025'!$C$3:$X$482,R$1,0)</f>
        <v>Númerica</v>
      </c>
      <c r="S286" t="str">
        <f>VLOOKUP($A286,'Plan de acci�n consolidado 2025'!$C$3:$X$482,S$1,0)</f>
        <v># de campañas ejecutas / 4 campañas a ejecutar</v>
      </c>
      <c r="T286" s="161">
        <f>VLOOKUP($A286,'Plan de acci�n consolidado 2025'!$C$3:$X$482,T$1,0)</f>
        <v>45719</v>
      </c>
      <c r="U286" s="161">
        <f>VLOOKUP($A286,'Plan de acci�n consolidado 2025'!$C$3:$X$482,U$1,0)</f>
        <v>46021</v>
      </c>
      <c r="V286" t="str">
        <f>VLOOKUP($A286,'Plan de acci�n consolidado 2025'!$C$3:$X$482,V$1,0)</f>
        <v>73-GRUPO DE TRABAJO DE COMUNICACION</v>
      </c>
      <c r="W286">
        <f>VLOOKUP($A286,'Plan de acci�n consolidado 2025'!$C$3:$BB$482,W$1,0)</f>
        <v>0</v>
      </c>
      <c r="X286">
        <f>VLOOKUP($A286,'Plan de acci�n consolidado 2025'!$C$3:$BB$482,X$1,0)</f>
        <v>100</v>
      </c>
      <c r="Y286" t="str">
        <f>VLOOKUP($A286,'Plan de acci�n consolidado 2025'!$C$3:$BB$482,Y$1,0)</f>
        <v xml:space="preserve">Se remite correo con la publicación de la campaña TAKATA en redes sociales de la SIC. Con esta publicación se tiene el 100% de cumplimiento de esta actividad.
Así se realizo el calculo de avance de cumplimiento de las publicaciones de las campañas:
       1 publicación *100%
X=-------------------------------
          4 publicaciones
1ra publicación = 25% publicación campaña GREENWASHIG - ICPEN realizada en la semana del 25 al 31 de marzo.
2da publicación = 50% publicación campaña DECALOGO VIVIENDA realizada en la semana del 12 al 19 de mayo.
3ra publicación = 75% publicación campaña 5G realizada en la semana del 23 al 31 de julio.
4ta publicación = 100% publicación campaña TAKATA vehículos realizada en la semana del 11 al 24 de agosto.
</v>
      </c>
      <c r="Z286" s="161">
        <f>VLOOKUP($A286,'Plan de acci�n consolidado 2025'!$C$3:$BB$482,Z$1,0)</f>
        <v>0</v>
      </c>
      <c r="AA286">
        <f>VLOOKUP($A286,'Plan de acci�n consolidado 2025'!$C$3:$BB$482,AA$1,0)</f>
        <v>100</v>
      </c>
      <c r="AB286" t="str">
        <f>VLOOKUP($A286,'Plan de acci�n consolidado 2025'!$C$3:$BB$482,AB$1,0)</f>
        <v>Se avala cumplimiento de la actividad</v>
      </c>
      <c r="AC286" s="161">
        <f>VLOOKUP($A286,'Plan de acci�n consolidado 2025'!$C$3:$BB$482,AC$1,0)</f>
        <v>0</v>
      </c>
      <c r="AD286">
        <f>VLOOKUP($A286,'Plan de acci�n consolidado 2025'!$C$3:$BB$482,AD$1,0)</f>
        <v>0</v>
      </c>
      <c r="AE286">
        <f>VLOOKUP($A286,'Plan de acci�n consolidado 2025'!$C$3:$BB$482,AE$1,0)</f>
        <v>0</v>
      </c>
    </row>
    <row r="287" spans="1:31" x14ac:dyDescent="0.25">
      <c r="A287" s="30" t="s">
        <v>1329</v>
      </c>
      <c r="B287" t="str">
        <f>VLOOKUP($A287,'Plan de acci�n consolidado 2025'!$C$3:$X$482,B$1,0)</f>
        <v>3000-DESPACHO DEL SUPERINTENDENTE DELEGADO PARA LA PROTECCIÓN DEL CONSUMIDOR</v>
      </c>
      <c r="C287">
        <f>VLOOKUP($A287,'Plan de acci�n consolidado 2025'!$C$3:$X$482,C$1,0)</f>
        <v>5</v>
      </c>
      <c r="D287" t="str">
        <f>VLOOKUP($A287,'Plan de acci�n consolidado 2025'!$C$3:$X$482,D$1,0)</f>
        <v>Producto</v>
      </c>
      <c r="E287" t="str">
        <f>VLOOKUP($A287,'Plan de acci�n consolidado 2025'!$C$3:$X$482,E$1,0)</f>
        <v>3000.5</v>
      </c>
      <c r="F287" t="str">
        <f>VLOOKUP($A287,'Plan de acci�n consolidado 2025'!$C$3:$X$482,F$1,0)</f>
        <v>Operativo</v>
      </c>
      <c r="G287" t="str">
        <f>VLOOKUP($A287,'Plan de acci�n consolidado 2025'!$C$3:$X$482,G$1,0)</f>
        <v xml:space="preserve">Fortalecer la gestión de la información, el conocimiento y la innovación para optimizar la capacidad institucional 
</v>
      </c>
      <c r="H287" t="str">
        <f>VLOOKUP($A287,'Plan de acci�n consolidado 2025'!$C$3:$X$482,H$1,0)</f>
        <v xml:space="preserve">Cumplimiento de productos del PAI asociados a Fortalecer la gestión de la información, el conocimiento y la innovación para optimizar la capacidad institucional 
</v>
      </c>
      <c r="I287" t="str">
        <f>VLOOKUP($A287,'Plan de acci�n consolidado 2025'!$C$3:$X$482,I$1,0)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87" t="str">
        <f>VLOOKUP($A287,'Plan de acci�n consolidado 2025'!$C$3:$X$482,J$1,0)</f>
        <v>Enfoque Estrategico _ Territorial</v>
      </c>
      <c r="K287" t="str">
        <f>VLOOKUP($A287,'Plan de acci�n consolidado 2025'!$C$3:$X$482,K$1,0)</f>
        <v>Si</v>
      </c>
      <c r="L287" t="str">
        <f>VLOOKUP($A287,'Plan de acci�n consolidado 2025'!$C$3:$X$482,L$1,0)</f>
        <v>N/A</v>
      </c>
      <c r="M287" t="str">
        <f>VLOOKUP($A287,'Plan de acci�n consolidado 2025'!$C$3:$X$482,M$1,0)</f>
        <v>Política Gestión del Conocimiento y la Innovación _DIMENSIÓN Gestión del conocimiento y la innovación</v>
      </c>
      <c r="N287" t="str">
        <f>VLOOKUP($A287,'Plan de acci�n consolidado 2025'!$C$3:$X$482,N$1,0)</f>
        <v>C_COMPETENCIA  11. Ampliar los mecanismos de inspección, vigilancia y control de la Superintendencia PND_TRANSF_ Productiva, internacionalización y acción clímatica _ c. políticas de competencia, consumidor e infraestructura de la calidad modernas</v>
      </c>
      <c r="O287" t="str">
        <f>VLOOKUP($A287,'Plan de acci�n consolidado 2025'!$C$3:$X$482,O$1,0)</f>
        <v>Capacitaciones internas al personal que atiende y oriente a los usuarios en las Casas del Consumidor, realizadas - Imágenes (fotografía o captura de pantalla) de la difusión realizada</v>
      </c>
      <c r="P287">
        <f>VLOOKUP($A287,'Plan de acci�n consolidado 2025'!$C$3:$X$482,P$1,0)</f>
        <v>20</v>
      </c>
      <c r="Q287">
        <f>VLOOKUP($A287,'Plan de acci�n consolidado 2025'!$C$3:$X$482,Q$1,0)</f>
        <v>8</v>
      </c>
      <c r="R287" t="str">
        <f>VLOOKUP($A287,'Plan de acci�n consolidado 2025'!$C$3:$X$482,R$1,0)</f>
        <v>Númerica</v>
      </c>
      <c r="S287" t="str">
        <f>VLOOKUP($A287,'Plan de acci�n consolidado 2025'!$C$3:$X$482,S$1,0)</f>
        <v># de capacitaciones ejecutadas / 8 capacitaciones a ejecutar</v>
      </c>
      <c r="T287" s="161">
        <f>VLOOKUP($A287,'Plan de acci�n consolidado 2025'!$C$3:$X$482,T$1,0)</f>
        <v>45672</v>
      </c>
      <c r="U287" s="161">
        <f>VLOOKUP($A287,'Plan de acci�n consolidado 2025'!$C$3:$X$482,U$1,0)</f>
        <v>46021</v>
      </c>
      <c r="V287" t="str">
        <f>VLOOKUP($A287,'Plan de acci�n consolidado 2025'!$C$3:$X$482,V$1,0)</f>
        <v>3000-DESPACHO DEL SUPERINTENDENTE DELEGADO PARA LA PROTECCIÓN DEL CONSUMIDOR;
3100-DIRECCION DE INVESTIGACIONES DE PROTECCION AL CONSUMIDOR;
3200-DIRECCIÓN DE INVESTIGACIONES DE PROTECCIÓN DE USUARIOS DE SERVICIOS DE COMUNICACIONES</v>
      </c>
      <c r="W287">
        <f>VLOOKUP($A287,'Plan de acci�n consolidado 2025'!$C$3:$BB$482,W$1,0)</f>
        <v>20</v>
      </c>
      <c r="X287">
        <f>VLOOKUP($A287,'Plan de acci�n consolidado 2025'!$C$3:$BB$482,X$1,0)</f>
        <v>100</v>
      </c>
      <c r="Y287" t="str">
        <f>VLOOKUP($A287,'Plan de acci�n consolidado 2025'!$C$3:$BB$482,Y$1,0)</f>
        <v>Se llevaron a cabo las ocho capacitaciones internas dirigidas al personal encargado de la atención y orientación a los usuarios en las Casas del Consumidor, con el fin de dar cumplimiento a lo establecido en este producto del Plan de Acción.
Las jornadas de capacitación se realizaron en las siguientes ciudades y el porcentaje de cumplimiento se calculo de la siguiente manera:
X=  (capacitación realizada / Ocho capacitaciones) X 100%
1 - Medellín - porcentaje de cumplimiento = 12.5%
2 - Pereira - porcentaje de cumplimiento = 25%
3 - Leticia - porcentaje de cumplimiento = 37,5%
4 - Bucaramanga - porcentaje de cumplimiento = 50%
5 - Popayán - porcentaje de cumplimiento = 62,5%
6 - Cali - porcentaje de cumplimiento = 75%
7 - Pasto - porcentaje de cumplimiento = 87,5% 
8 - Barranquilla - porcentaje de cumplimiento = 100%
Las evidencias de cumplimiento de este producto se encuentran cargadas en la actividad 3000.5.2.</v>
      </c>
      <c r="Z287" s="161">
        <f>VLOOKUP($A287,'Plan de acci�n consolidado 2025'!$C$3:$BB$482,Z$1,0)</f>
        <v>0</v>
      </c>
      <c r="AA287">
        <f>VLOOKUP($A287,'Plan de acci�n consolidado 2025'!$C$3:$BB$482,AA$1,0)</f>
        <v>100</v>
      </c>
      <c r="AB287" t="str">
        <f>VLOOKUP($A287,'Plan de acci�n consolidado 2025'!$C$3:$BB$482,AB$1,0)</f>
        <v>Se valida cumplimiento del 100% de la actividad.</v>
      </c>
      <c r="AC287" s="161">
        <f>VLOOKUP($A287,'Plan de acci�n consolidado 2025'!$C$3:$BB$482,AC$1,0)</f>
        <v>0</v>
      </c>
      <c r="AD287">
        <f>VLOOKUP($A287,'Plan de acci�n consolidado 2025'!$C$3:$BB$482,AD$1,0)</f>
        <v>0</v>
      </c>
      <c r="AE287">
        <f>VLOOKUP($A287,'Plan de acci�n consolidado 2025'!$C$3:$BB$482,AE$1,0)</f>
        <v>20</v>
      </c>
    </row>
    <row r="288" spans="1:31" x14ac:dyDescent="0.25">
      <c r="A288" s="30" t="s">
        <v>1330</v>
      </c>
      <c r="B288" t="str">
        <f>VLOOKUP($A288,'Plan de acci�n consolidado 2025'!$C$3:$X$482,B$1,0)</f>
        <v>3000-DESPACHO DEL SUPERINTENDENTE DELEGADO PARA LA PROTECCIÓN DEL CONSUMIDOR</v>
      </c>
      <c r="C288">
        <f>VLOOKUP($A288,'Plan de acci�n consolidado 2025'!$C$3:$X$482,C$1,0)</f>
        <v>5</v>
      </c>
      <c r="D288" t="str">
        <f>VLOOKUP($A288,'Plan de acci�n consolidado 2025'!$C$3:$X$482,D$1,0)</f>
        <v>Actividad propia</v>
      </c>
      <c r="E288" t="str">
        <f>VLOOKUP($A288,'Plan de acci�n consolidado 2025'!$C$3:$X$482,E$1,0)</f>
        <v>3000.5.1</v>
      </c>
      <c r="F288" t="str">
        <f>VLOOKUP($A288,'Plan de acci�n consolidado 2025'!$C$3:$X$482,F$1,0)</f>
        <v>N/A</v>
      </c>
      <c r="G288" t="str">
        <f>VLOOKUP($A288,'Plan de acci�n consolidado 2025'!$C$3:$X$482,G$1,0)</f>
        <v>N/A</v>
      </c>
      <c r="H288" t="str">
        <f>VLOOKUP($A288,'Plan de acci�n consolidado 2025'!$C$3:$X$482,H$1,0)</f>
        <v>N/A</v>
      </c>
      <c r="I288" t="str">
        <f>VLOOKUP($A288,'Plan de acci�n consolidado 2025'!$C$3:$X$482,I$1,0)</f>
        <v>N/A</v>
      </c>
      <c r="J288" t="str">
        <f>VLOOKUP($A288,'Plan de acci�n consolidado 2025'!$C$3:$X$482,J$1,0)</f>
        <v>N/A</v>
      </c>
      <c r="K288" t="str">
        <f>VLOOKUP($A288,'Plan de acci�n consolidado 2025'!$C$3:$X$482,K$1,0)</f>
        <v>N/A</v>
      </c>
      <c r="L288" t="str">
        <f>VLOOKUP($A288,'Plan de acci�n consolidado 2025'!$C$3:$X$482,L$1,0)</f>
        <v>N/A</v>
      </c>
      <c r="M288" t="str">
        <f>VLOOKUP($A288,'Plan de acci�n consolidado 2025'!$C$3:$X$482,M$1,0)</f>
        <v>N/A</v>
      </c>
      <c r="N288" t="str">
        <f>VLOOKUP($A288,'Plan de acci�n consolidado 2025'!$C$3:$X$482,N$1,0)</f>
        <v>N/A</v>
      </c>
      <c r="O288" t="str">
        <f>VLOOKUP($A288,'Plan de acci�n consolidado 2025'!$C$3:$X$482,O$1,0)</f>
        <v>Definir el plan de trabajo de las jornadas a realizar ( Listado de asistencia a reunión)</v>
      </c>
      <c r="P288">
        <f>VLOOKUP($A288,'Plan de acci�n consolidado 2025'!$C$3:$X$482,P$1,0)</f>
        <v>20</v>
      </c>
      <c r="Q288">
        <f>VLOOKUP($A288,'Plan de acci�n consolidado 2025'!$C$3:$X$482,Q$1,0)</f>
        <v>1</v>
      </c>
      <c r="R288" t="str">
        <f>VLOOKUP($A288,'Plan de acci�n consolidado 2025'!$C$3:$X$482,R$1,0)</f>
        <v>Númerica</v>
      </c>
      <c r="S288" t="str">
        <f>VLOOKUP($A288,'Plan de acci�n consolidado 2025'!$C$3:$X$482,S$1,0)</f>
        <v># de reuniones realizadas / 1 reuniones a realizar</v>
      </c>
      <c r="T288" s="161">
        <f>VLOOKUP($A288,'Plan de acci�n consolidado 2025'!$C$3:$X$482,T$1,0)</f>
        <v>45672</v>
      </c>
      <c r="U288" s="161">
        <f>VLOOKUP($A288,'Plan de acci�n consolidado 2025'!$C$3:$X$482,U$1,0)</f>
        <v>45716</v>
      </c>
      <c r="V288" t="str">
        <f>VLOOKUP($A288,'Plan de acci�n consolidado 2025'!$C$3:$X$482,V$1,0)</f>
        <v>3000-DESPACHO DEL SUPERINTENDENTE DELEGADO PARA LA PROTECCIÓN DEL CONSUMIDOR;
3100-DIRECCION DE INVESTIGACIONES DE PROTECCION AL CONSUMIDOR;
3200-DIRECCIÓN DE INVESTIGACIONES DE PROTECCIÓN DE USUARIOS DE SERVICIOS DE COMUNICACIONES</v>
      </c>
      <c r="W288">
        <f>VLOOKUP($A288,'Plan de acci�n consolidado 2025'!$C$3:$BB$482,W$1,0)</f>
        <v>4</v>
      </c>
      <c r="X288">
        <f>VLOOKUP($A288,'Plan de acci�n consolidado 2025'!$C$3:$BB$482,X$1,0)</f>
        <v>100</v>
      </c>
      <c r="Y288" t="str">
        <f>VLOOKUP($A288,'Plan de acci�n consolidado 2025'!$C$3:$BB$482,Y$1,0)</f>
        <v>Se remite las evidencias donde se definió el plan de trabajo para realizar las capacitaciones internas correspondientes a la actividad 3000.5.1</v>
      </c>
      <c r="Z288" s="161">
        <f>VLOOKUP($A288,'Plan de acci�n consolidado 2025'!$C$3:$BB$482,Z$1,0)</f>
        <v>45702</v>
      </c>
      <c r="AA288">
        <f>VLOOKUP($A288,'Plan de acci�n consolidado 2025'!$C$3:$BB$482,AA$1,0)</f>
        <v>100</v>
      </c>
      <c r="AB288" t="str">
        <f>VLOOKUP($A288,'Plan de acci�n consolidado 2025'!$C$3:$BB$482,AB$1,0)</f>
        <v xml:space="preserve">Se establece plan de trabajo, informe de la reunión y listado de asistencia de las ciudades a visitar. </v>
      </c>
      <c r="AC288" s="161">
        <f>VLOOKUP($A288,'Plan de acci�n consolidado 2025'!$C$3:$BB$482,AC$1,0)</f>
        <v>45702</v>
      </c>
      <c r="AD288">
        <f>VLOOKUP($A288,'Plan de acci�n consolidado 2025'!$C$3:$BB$482,AD$1,0)</f>
        <v>100</v>
      </c>
      <c r="AE288">
        <f>VLOOKUP($A288,'Plan de acci�n consolidado 2025'!$C$3:$BB$482,AE$1,0)</f>
        <v>4</v>
      </c>
    </row>
    <row r="289" spans="1:31" x14ac:dyDescent="0.25">
      <c r="A289" s="30" t="s">
        <v>1331</v>
      </c>
      <c r="B289" t="str">
        <f>VLOOKUP($A289,'Plan de acci�n consolidado 2025'!$C$3:$X$482,B$1,0)</f>
        <v>3000-DESPACHO DEL SUPERINTENDENTE DELEGADO PARA LA PROTECCIÓN DEL CONSUMIDOR</v>
      </c>
      <c r="C289">
        <f>VLOOKUP($A289,'Plan de acci�n consolidado 2025'!$C$3:$X$482,C$1,0)</f>
        <v>5</v>
      </c>
      <c r="D289" t="str">
        <f>VLOOKUP($A289,'Plan de acci�n consolidado 2025'!$C$3:$X$482,D$1,0)</f>
        <v>Actividad propia</v>
      </c>
      <c r="E289" t="str">
        <f>VLOOKUP($A289,'Plan de acci�n consolidado 2025'!$C$3:$X$482,E$1,0)</f>
        <v>3000.5.2</v>
      </c>
      <c r="F289" t="str">
        <f>VLOOKUP($A289,'Plan de acci�n consolidado 2025'!$C$3:$X$482,F$1,0)</f>
        <v>N/A</v>
      </c>
      <c r="G289" t="str">
        <f>VLOOKUP($A289,'Plan de acci�n consolidado 2025'!$C$3:$X$482,G$1,0)</f>
        <v>N/A</v>
      </c>
      <c r="H289" t="str">
        <f>VLOOKUP($A289,'Plan de acci�n consolidado 2025'!$C$3:$X$482,H$1,0)</f>
        <v>N/A</v>
      </c>
      <c r="I289" t="str">
        <f>VLOOKUP($A289,'Plan de acci�n consolidado 2025'!$C$3:$X$482,I$1,0)</f>
        <v>N/A</v>
      </c>
      <c r="J289" t="str">
        <f>VLOOKUP($A289,'Plan de acci�n consolidado 2025'!$C$3:$X$482,J$1,0)</f>
        <v>N/A</v>
      </c>
      <c r="K289" t="str">
        <f>VLOOKUP($A289,'Plan de acci�n consolidado 2025'!$C$3:$X$482,K$1,0)</f>
        <v>N/A</v>
      </c>
      <c r="L289" t="str">
        <f>VLOOKUP($A289,'Plan de acci�n consolidado 2025'!$C$3:$X$482,L$1,0)</f>
        <v>N/A</v>
      </c>
      <c r="M289" t="str">
        <f>VLOOKUP($A289,'Plan de acci�n consolidado 2025'!$C$3:$X$482,M$1,0)</f>
        <v>N/A</v>
      </c>
      <c r="N289" t="str">
        <f>VLOOKUP($A289,'Plan de acci�n consolidado 2025'!$C$3:$X$482,N$1,0)</f>
        <v>N/A</v>
      </c>
      <c r="O289" t="str">
        <f>VLOOKUP($A289,'Plan de acci�n consolidado 2025'!$C$3:$X$482,O$1,0)</f>
        <v>Desarrollar las jornadas de capacitación - Imágenes (fotografía o captura de pantalla) de la difusión realizada.</v>
      </c>
      <c r="P289">
        <f>VLOOKUP($A289,'Plan de acci�n consolidado 2025'!$C$3:$X$482,P$1,0)</f>
        <v>80</v>
      </c>
      <c r="Q289">
        <f>VLOOKUP($A289,'Plan de acci�n consolidado 2025'!$C$3:$X$482,Q$1,0)</f>
        <v>8</v>
      </c>
      <c r="R289" t="str">
        <f>VLOOKUP($A289,'Plan de acci�n consolidado 2025'!$C$3:$X$482,R$1,0)</f>
        <v>Númerica</v>
      </c>
      <c r="S289" t="str">
        <f>VLOOKUP($A289,'Plan de acci�n consolidado 2025'!$C$3:$X$482,S$1,0)</f>
        <v># de capacitaciones ejecutadas / 8 capacitaciones a ejecutar</v>
      </c>
      <c r="T289" s="161">
        <f>VLOOKUP($A289,'Plan de acci�n consolidado 2025'!$C$3:$X$482,T$1,0)</f>
        <v>45719</v>
      </c>
      <c r="U289" s="161">
        <f>VLOOKUP($A289,'Plan de acci�n consolidado 2025'!$C$3:$X$482,U$1,0)</f>
        <v>46021</v>
      </c>
      <c r="V289" t="str">
        <f>VLOOKUP($A289,'Plan de acci�n consolidado 2025'!$C$3:$X$482,V$1,0)</f>
        <v>3000-DESPACHO DEL SUPERINTENDENTE DELEGADO PARA LA PROTECCIÓN DEL CONSUMIDOR;
3100-DIRECCION DE INVESTIGACIONES DE PROTECCION AL CONSUMIDOR;
3200-DIRECCIÓN DE INVESTIGACIONES DE PROTECCIÓN DE USUARIOS DE SERVICIOS DE COMUNICACIONES</v>
      </c>
      <c r="W289">
        <f>VLOOKUP($A289,'Plan de acci�n consolidado 2025'!$C$3:$BB$482,W$1,0)</f>
        <v>16</v>
      </c>
      <c r="X289">
        <f>VLOOKUP($A289,'Plan de acci�n consolidado 2025'!$C$3:$BB$482,X$1,0)</f>
        <v>100</v>
      </c>
      <c r="Y289" t="str">
        <f>VLOOKUP($A289,'Plan de acci�n consolidado 2025'!$C$3:$BB$482,Y$1,0)</f>
        <v>Se remite informe de capacitación realizada en la ciudad de Barranquilla.
Con este informe, se completa las ocho capacitaciones requeridas para dar cumplimiento a este producto del plan de acción.</v>
      </c>
      <c r="Z289" s="161">
        <f>VLOOKUP($A289,'Plan de acci�n consolidado 2025'!$C$3:$BB$482,Z$1,0)</f>
        <v>0</v>
      </c>
      <c r="AA289">
        <f>VLOOKUP($A289,'Plan de acci�n consolidado 2025'!$C$3:$BB$482,AA$1,0)</f>
        <v>100</v>
      </c>
      <c r="AB289" t="str">
        <f>VLOOKUP($A289,'Plan de acci�n consolidado 2025'!$C$3:$BB$482,AB$1,0)</f>
        <v xml:space="preserve">El avance porcentual registrado corresponde con el cálculo de la fórmula matemática definida y las evidencias reportadas, en anteriores seguimiento se recibieron los soportes de 
1 Medellín
2 Pereira
3 Leticia
4 Bucaramanga
5 Popayán 
6 Cali 
7 Pasto
En esta oportunidad se recibe el soporte de la 8 capacitaciones (ciudad faltante) = 100%
Esta actividad aun no esta vencida, si se requiere reportar como cumplida se hace necesario cambiar la fecha fin, y reportarla como cumplida </v>
      </c>
      <c r="AC289" s="161">
        <f>VLOOKUP($A289,'Plan de acci�n consolidado 2025'!$C$3:$BB$482,AC$1,0)</f>
        <v>0</v>
      </c>
      <c r="AD289">
        <f>VLOOKUP($A289,'Plan de acci�n consolidado 2025'!$C$3:$BB$482,AD$1,0)</f>
        <v>0</v>
      </c>
      <c r="AE289">
        <f>VLOOKUP($A289,'Plan de acci�n consolidado 2025'!$C$3:$BB$482,AE$1,0)</f>
        <v>16</v>
      </c>
    </row>
    <row r="290" spans="1:31" x14ac:dyDescent="0.25">
      <c r="A290" s="30" t="s">
        <v>835</v>
      </c>
      <c r="B290" t="str">
        <f>VLOOKUP($A290,'Plan de acci�n consolidado 2025'!$C$3:$X$482,B$1,0)</f>
        <v>7000-DESPACHO DEL SUPERINTENDENTE DELEGADO PARA LA PROTECCIÓN DE DATOS PERSONALES</v>
      </c>
      <c r="C290">
        <f>VLOOKUP($A290,'Plan de acci�n consolidado 2025'!$C$3:$X$482,C$1,0)</f>
        <v>4</v>
      </c>
      <c r="D290" t="str">
        <f>VLOOKUP($A290,'Plan de acci�n consolidado 2025'!$C$3:$X$482,D$1,0)</f>
        <v>Producto</v>
      </c>
      <c r="E290" t="str">
        <f>VLOOKUP($A290,'Plan de acci�n consolidado 2025'!$C$3:$X$482,E$1,0)</f>
        <v>7000.1</v>
      </c>
      <c r="F290" t="str">
        <f>VLOOKUP($A290,'Plan de acci�n consolidado 2025'!$C$3:$X$482,F$1,0)</f>
        <v>Innovador</v>
      </c>
      <c r="G290" t="str">
        <f>VLOOKUP($A290,'Plan de acci�n consolidado 2025'!$C$3:$X$482,G$1,0)</f>
        <v xml:space="preserve">Fortalecer la gestión de la información, el conocimiento y la innovación para optimizar la capacidad institucional 
</v>
      </c>
      <c r="H290" t="str">
        <f>VLOOKUP($A290,'Plan de acci�n consolidado 2025'!$C$3:$X$482,H$1,0)</f>
        <v xml:space="preserve">Cumplimiento de productos del PAI asociados a Fortacer el Sistema Integral de Gestión Institucional para mejorar la prestación del servicio. 
</v>
      </c>
      <c r="I290" t="str">
        <f>VLOOKUP($A290,'Plan de acci�n consolidado 2025'!$C$3:$X$482,I$1,0)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290" t="str">
        <f>VLOOKUP($A290,'Plan de acci�n consolidado 2025'!$C$3:$X$482,J$1,0)</f>
        <v>N/A</v>
      </c>
      <c r="K290" t="str">
        <f>VLOOKUP($A290,'Plan de acci�n consolidado 2025'!$C$3:$X$482,K$1,0)</f>
        <v>No</v>
      </c>
      <c r="L290" t="str">
        <f>VLOOKUP($A290,'Plan de acci�n consolidado 2025'!$C$3:$X$482,L$1,0)</f>
        <v>FUNCIONAMIENTO</v>
      </c>
      <c r="M290" t="str">
        <f>VLOOKUP($A290,'Plan de acci�n consolidado 2025'!$C$3:$X$482,M$1,0)</f>
        <v>Política Mejora Normativa _DIMENSIÓN Gestión con Valores para Resultados</v>
      </c>
      <c r="N290" t="str">
        <f>VLOOKUP($A290,'Plan de acci�n consolidado 2025'!$C$3:$X$482,N$1,0)</f>
        <v>N/A</v>
      </c>
      <c r="O290" t="str">
        <f>VLOOKUP($A290,'Plan de acci�n consolidado 2025'!$C$3:$X$482,O$1,0)</f>
        <v>Documento diagnóstico y de recomendaciones para la adopción o adaptación de medidas en el marco regulatorio colombiano que permitan  la protección de datos personales de cara a los avances, usos e impactos no deseados de los sistemas de Inteligencia Artifical, elaborado y publicado (Documento diagnóstico y de recomendaciones)</v>
      </c>
      <c r="P290">
        <f>VLOOKUP($A290,'Plan de acci�n consolidado 2025'!$C$3:$X$482,P$1,0)</f>
        <v>10</v>
      </c>
      <c r="Q290">
        <f>VLOOKUP($A290,'Plan de acci�n consolidado 2025'!$C$3:$X$482,Q$1,0)</f>
        <v>1</v>
      </c>
      <c r="R290" t="str">
        <f>VLOOKUP($A290,'Plan de acci�n consolidado 2025'!$C$3:$X$482,R$1,0)</f>
        <v>Númerica</v>
      </c>
      <c r="S290" t="str">
        <f>VLOOKUP($A290,'Plan de acci�n consolidado 2025'!$C$3:$X$482,S$1,0)</f>
        <v># de Documento publicado / 1 Documento programado</v>
      </c>
      <c r="T290" s="161">
        <f>VLOOKUP($A290,'Plan de acci�n consolidado 2025'!$C$3:$X$482,T$1,0)</f>
        <v>45691</v>
      </c>
      <c r="U290" s="161">
        <f>VLOOKUP($A290,'Plan de acci�n consolidado 2025'!$C$3:$X$482,U$1,0)</f>
        <v>45987</v>
      </c>
      <c r="V290" t="str">
        <f>VLOOKUP($A290,'Plan de acci�n consolidado 2025'!$C$3:$X$482,V$1,0)</f>
        <v>7000-DESPACHO DEL SUPERINTENDENTE DELEGADO PARA LA PROTECCIÓN DE DATOS PERSONALES</v>
      </c>
      <c r="W290">
        <f>VLOOKUP($A290,'Plan de acci�n consolidado 2025'!$C$3:$BB$482,W$1,0)</f>
        <v>10</v>
      </c>
      <c r="X290">
        <f>VLOOKUP($A290,'Plan de acci�n consolidado 2025'!$C$3:$BB$482,X$1,0)</f>
        <v>100</v>
      </c>
      <c r="Y290" t="str">
        <f>VLOOKUP($A290,'Plan de acci�n consolidado 2025'!$C$3:$BB$482,Y$1,0)</f>
        <v>Se elaboró y publicó un documento diagnóstico y de recomendaciones para la adopción o adaptación de medidas en el marco regulatorio colombiano relacionado con la protección de datos personales de cara a los avances, usos e impactos no deseados de los sistemas de Inteligencia Artificial. El documento se titula "Insumos para la actualización del marco jurídico de protección de datos personales colombiano frente a los retos generados por la Inteligencia Artificial".
Se encuentra publicado en el siguiente enlace:
https://sedeelectronica.sic.gov.co/publicaciones/otras/insumos-para-la-actualizacion-del-marco-juridico-de-proteccion-de-datos-personales-colombiano-frente-los-retos-generados-por-la</v>
      </c>
      <c r="Z290" s="161">
        <f>VLOOKUP($A290,'Plan de acci�n consolidado 2025'!$C$3:$BB$482,Z$1,0)</f>
        <v>45981</v>
      </c>
      <c r="AA290">
        <f>VLOOKUP($A290,'Plan de acci�n consolidado 2025'!$C$3:$BB$482,AA$1,0)</f>
        <v>100</v>
      </c>
      <c r="AB290" t="str">
        <f>VLOOKUP($A290,'Plan de acci�n consolidado 2025'!$C$3:$BB$482,AB$1,0)</f>
        <v xml:space="preserve">Se verifico el cumplimiento del 100% de la actividad, y se soporta con el documento diagnóstico y de recomendaciones para la adopción o adopción de medidas en el marco regulatorio de datos personales de Colombia </v>
      </c>
      <c r="AC290" s="161">
        <f>VLOOKUP($A290,'Plan de acci�n consolidado 2025'!$C$3:$BB$482,AC$1,0)</f>
        <v>45981</v>
      </c>
      <c r="AD290">
        <f>VLOOKUP($A290,'Plan de acci�n consolidado 2025'!$C$3:$BB$482,AD$1,0)</f>
        <v>100</v>
      </c>
      <c r="AE290">
        <f>VLOOKUP($A290,'Plan de acci�n consolidado 2025'!$C$3:$BB$482,AE$1,0)</f>
        <v>10</v>
      </c>
    </row>
    <row r="291" spans="1:31" x14ac:dyDescent="0.25">
      <c r="A291" s="30" t="s">
        <v>837</v>
      </c>
      <c r="B291" t="str">
        <f>VLOOKUP($A291,'Plan de acci�n consolidado 2025'!$C$3:$X$482,B$1,0)</f>
        <v>7000-DESPACHO DEL SUPERINTENDENTE DELEGADO PARA LA PROTECCIÓN DE DATOS PERSONALES</v>
      </c>
      <c r="C291">
        <f>VLOOKUP($A291,'Plan de acci�n consolidado 2025'!$C$3:$X$482,C$1,0)</f>
        <v>4</v>
      </c>
      <c r="D291" t="str">
        <f>VLOOKUP($A291,'Plan de acci�n consolidado 2025'!$C$3:$X$482,D$1,0)</f>
        <v>Actividad propia</v>
      </c>
      <c r="E291" t="str">
        <f>VLOOKUP($A291,'Plan de acci�n consolidado 2025'!$C$3:$X$482,E$1,0)</f>
        <v>7000.1.1</v>
      </c>
      <c r="F291" t="str">
        <f>VLOOKUP($A291,'Plan de acci�n consolidado 2025'!$C$3:$X$482,F$1,0)</f>
        <v>N/A</v>
      </c>
      <c r="G291" t="str">
        <f>VLOOKUP($A291,'Plan de acci�n consolidado 2025'!$C$3:$X$482,G$1,0)</f>
        <v>N/A</v>
      </c>
      <c r="H291" t="str">
        <f>VLOOKUP($A291,'Plan de acci�n consolidado 2025'!$C$3:$X$482,H$1,0)</f>
        <v>N/A</v>
      </c>
      <c r="I291" t="str">
        <f>VLOOKUP($A291,'Plan de acci�n consolidado 2025'!$C$3:$X$482,I$1,0)</f>
        <v>N/A</v>
      </c>
      <c r="J291" t="str">
        <f>VLOOKUP($A291,'Plan de acci�n consolidado 2025'!$C$3:$X$482,J$1,0)</f>
        <v>N/A</v>
      </c>
      <c r="K291" t="str">
        <f>VLOOKUP($A291,'Plan de acci�n consolidado 2025'!$C$3:$X$482,K$1,0)</f>
        <v>N/A</v>
      </c>
      <c r="L291" t="str">
        <f>VLOOKUP($A291,'Plan de acci�n consolidado 2025'!$C$3:$X$482,L$1,0)</f>
        <v>N/A</v>
      </c>
      <c r="M291" t="str">
        <f>VLOOKUP($A291,'Plan de acci�n consolidado 2025'!$C$3:$X$482,M$1,0)</f>
        <v>N/A</v>
      </c>
      <c r="N291" t="str">
        <f>VLOOKUP($A291,'Plan de acci�n consolidado 2025'!$C$3:$X$482,N$1,0)</f>
        <v>N/A</v>
      </c>
      <c r="O291" t="str">
        <f>VLOOKUP($A291,'Plan de acci�n consolidado 2025'!$C$3:$X$482,O$1,0)</f>
        <v>Recopilar insumos para la identificación de buenas prácticas internacionales, mecanismos institucionales y normativos y eventuales vacíos jurídicos en la legislación colombiana que limiten o impidan mantener actualizado el marco jurídico colombiano de protección de datos personales de cara a los avances, usos e impactos no deseados de los sistemas de IA. (Informe)</v>
      </c>
      <c r="P291">
        <f>VLOOKUP($A291,'Plan de acci�n consolidado 2025'!$C$3:$X$482,P$1,0)</f>
        <v>30</v>
      </c>
      <c r="Q291">
        <f>VLOOKUP($A291,'Plan de acci�n consolidado 2025'!$C$3:$X$482,Q$1,0)</f>
        <v>1</v>
      </c>
      <c r="R291" t="str">
        <f>VLOOKUP($A291,'Plan de acci�n consolidado 2025'!$C$3:$X$482,R$1,0)</f>
        <v>Númerica</v>
      </c>
      <c r="S291" t="str">
        <f>VLOOKUP($A291,'Plan de acci�n consolidado 2025'!$C$3:$X$482,S$1,0)</f>
        <v># de Informe realizado / 1 Informes a realizar</v>
      </c>
      <c r="T291" s="161">
        <f>VLOOKUP($A291,'Plan de acci�n consolidado 2025'!$C$3:$X$482,T$1,0)</f>
        <v>45691</v>
      </c>
      <c r="U291" s="161">
        <f>VLOOKUP($A291,'Plan de acci�n consolidado 2025'!$C$3:$X$482,U$1,0)</f>
        <v>45789</v>
      </c>
      <c r="V291" t="str">
        <f>VLOOKUP($A291,'Plan de acci�n consolidado 2025'!$C$3:$X$482,V$1,0)</f>
        <v>7000-DESPACHO DEL SUPERINTENDENTE DELEGADO PARA LA PROTECCIÓN DE DATOS PERSONALES</v>
      </c>
      <c r="W291">
        <f>VLOOKUP($A291,'Plan de acci�n consolidado 2025'!$C$3:$BB$482,W$1,0)</f>
        <v>3</v>
      </c>
      <c r="X291">
        <f>VLOOKUP($A291,'Plan de acci�n consolidado 2025'!$C$3:$BB$482,X$1,0)</f>
        <v>100</v>
      </c>
      <c r="Y291" t="str">
        <f>VLOOKUP($A291,'Plan de acci�n consolidado 2025'!$C$3:$BB$482,Y$1,0)</f>
        <v xml:space="preserve">Se adjunta un documento con insumos para identificar buenas prácticas internacionales, mecanismos institucionales y normativos y eventuales vacíos jurídicos en la legislación colombiana que limiten o impidan mantener actualizado el marco jurídico de protección de datos personales de cara a los avances, usos e impactos no deseados de los sistemas de Inteligencia Artificial. Estos insumos serán la base del documento en el que se desarrolla el estudio comparativo al que se refiere el producto 7000.1. </v>
      </c>
      <c r="Z291" s="161">
        <f>VLOOKUP($A291,'Plan de acci�n consolidado 2025'!$C$3:$BB$482,Z$1,0)</f>
        <v>45785</v>
      </c>
      <c r="AA291">
        <f>VLOOKUP($A291,'Plan de acci�n consolidado 2025'!$C$3:$BB$482,AA$1,0)</f>
        <v>100</v>
      </c>
      <c r="AB291" t="str">
        <f>VLOOKUP($A291,'Plan de acci�n consolidado 2025'!$C$3:$BB$482,AB$1,0)</f>
        <v>Se valida el cumplimiento de la actividad.</v>
      </c>
      <c r="AC291" s="161">
        <f>VLOOKUP($A291,'Plan de acci�n consolidado 2025'!$C$3:$BB$482,AC$1,0)</f>
        <v>45785</v>
      </c>
      <c r="AD291">
        <f>VLOOKUP($A291,'Plan de acci�n consolidado 2025'!$C$3:$BB$482,AD$1,0)</f>
        <v>100</v>
      </c>
      <c r="AE291">
        <f>VLOOKUP($A291,'Plan de acci�n consolidado 2025'!$C$3:$BB$482,AE$1,0)</f>
        <v>3</v>
      </c>
    </row>
    <row r="292" spans="1:31" x14ac:dyDescent="0.25">
      <c r="A292" s="30" t="s">
        <v>839</v>
      </c>
      <c r="B292" t="str">
        <f>VLOOKUP($A292,'Plan de acci�n consolidado 2025'!$C$3:$X$482,B$1,0)</f>
        <v>7000-DESPACHO DEL SUPERINTENDENTE DELEGADO PARA LA PROTECCIÓN DE DATOS PERSONALES</v>
      </c>
      <c r="C292">
        <f>VLOOKUP($A292,'Plan de acci�n consolidado 2025'!$C$3:$X$482,C$1,0)</f>
        <v>4</v>
      </c>
      <c r="D292" t="str">
        <f>VLOOKUP($A292,'Plan de acci�n consolidado 2025'!$C$3:$X$482,D$1,0)</f>
        <v>Actividad propia</v>
      </c>
      <c r="E292" t="str">
        <f>VLOOKUP($A292,'Plan de acci�n consolidado 2025'!$C$3:$X$482,E$1,0)</f>
        <v>7000.1.2</v>
      </c>
      <c r="F292" t="str">
        <f>VLOOKUP($A292,'Plan de acci�n consolidado 2025'!$C$3:$X$482,F$1,0)</f>
        <v>N/A</v>
      </c>
      <c r="G292" t="str">
        <f>VLOOKUP($A292,'Plan de acci�n consolidado 2025'!$C$3:$X$482,G$1,0)</f>
        <v>N/A</v>
      </c>
      <c r="H292" t="str">
        <f>VLOOKUP($A292,'Plan de acci�n consolidado 2025'!$C$3:$X$482,H$1,0)</f>
        <v>N/A</v>
      </c>
      <c r="I292" t="str">
        <f>VLOOKUP($A292,'Plan de acci�n consolidado 2025'!$C$3:$X$482,I$1,0)</f>
        <v>N/A</v>
      </c>
      <c r="J292" t="str">
        <f>VLOOKUP($A292,'Plan de acci�n consolidado 2025'!$C$3:$X$482,J$1,0)</f>
        <v>N/A</v>
      </c>
      <c r="K292" t="str">
        <f>VLOOKUP($A292,'Plan de acci�n consolidado 2025'!$C$3:$X$482,K$1,0)</f>
        <v>N/A</v>
      </c>
      <c r="L292" t="str">
        <f>VLOOKUP($A292,'Plan de acci�n consolidado 2025'!$C$3:$X$482,L$1,0)</f>
        <v>N/A</v>
      </c>
      <c r="M292" t="str">
        <f>VLOOKUP($A292,'Plan de acci�n consolidado 2025'!$C$3:$X$482,M$1,0)</f>
        <v>N/A</v>
      </c>
      <c r="N292" t="str">
        <f>VLOOKUP($A292,'Plan de acci�n consolidado 2025'!$C$3:$X$482,N$1,0)</f>
        <v>N/A</v>
      </c>
      <c r="O292" t="str">
        <f>VLOOKUP($A292,'Plan de acci�n consolidado 2025'!$C$3:$X$482,O$1,0)</f>
        <v>Elaborar documento con el desarrollo del estudio comparativo y un apartado de recomendaciones para la adopción o adaptación de dichas medidas en el marco regulatorio colombiano (Documento)</v>
      </c>
      <c r="P292">
        <f>VLOOKUP($A292,'Plan de acci�n consolidado 2025'!$C$3:$X$482,P$1,0)</f>
        <v>60</v>
      </c>
      <c r="Q292">
        <f>VLOOKUP($A292,'Plan de acci�n consolidado 2025'!$C$3:$X$482,Q$1,0)</f>
        <v>1</v>
      </c>
      <c r="R292" t="str">
        <f>VLOOKUP($A292,'Plan de acci�n consolidado 2025'!$C$3:$X$482,R$1,0)</f>
        <v>Númerica</v>
      </c>
      <c r="S292" t="str">
        <f>VLOOKUP($A292,'Plan de acci�n consolidado 2025'!$C$3:$X$482,S$1,0)</f>
        <v># de Documento elaborado / 1 Documento programado</v>
      </c>
      <c r="T292" s="161">
        <f>VLOOKUP($A292,'Plan de acci�n consolidado 2025'!$C$3:$X$482,T$1,0)</f>
        <v>45790</v>
      </c>
      <c r="U292" s="161">
        <f>VLOOKUP($A292,'Plan de acci�n consolidado 2025'!$C$3:$X$482,U$1,0)</f>
        <v>45947</v>
      </c>
      <c r="V292" t="str">
        <f>VLOOKUP($A292,'Plan de acci�n consolidado 2025'!$C$3:$X$482,V$1,0)</f>
        <v>7000-DESPACHO DEL SUPERINTENDENTE DELEGADO PARA LA PROTECCIÓN DE DATOS PERSONALES</v>
      </c>
      <c r="W292">
        <f>VLOOKUP($A292,'Plan de acci�n consolidado 2025'!$C$3:$BB$482,W$1,0)</f>
        <v>6</v>
      </c>
      <c r="X292">
        <f>VLOOKUP($A292,'Plan de acci�n consolidado 2025'!$C$3:$BB$482,X$1,0)</f>
        <v>100</v>
      </c>
      <c r="Y292" t="str">
        <f>VLOOKUP($A292,'Plan de acci�n consolidado 2025'!$C$3:$BB$482,Y$1,0)</f>
        <v>Se elaboró un documento con el desarrollo del estudio comparativo y un apartado de recomendaciones para la adaptación del marco jurídico sobre protección de datos personales en Colombia. El documento fue validado con el Ministerio de Tecnologías de la Información y las Telecomunicaciones, el Departamento Nacional de Planeación, el Ministerio de Defensa y la Presidencia de la República. Además, fue aprobado por la Oficina Asesora Jurídica. El 17 de septiembre de 2025 el documento final fue enviado al área correspondiente OSCAE para su diagramación y posterior publicación.</v>
      </c>
      <c r="Z292" s="161">
        <f>VLOOKUP($A292,'Plan de acci�n consolidado 2025'!$C$3:$BB$482,Z$1,0)</f>
        <v>45947</v>
      </c>
      <c r="AA292">
        <f>VLOOKUP($A292,'Plan de acci�n consolidado 2025'!$C$3:$BB$482,AA$1,0)</f>
        <v>100</v>
      </c>
      <c r="AB292" t="str">
        <f>VLOOKUP($A292,'Plan de acci�n consolidado 2025'!$C$3:$BB$482,AB$1,0)</f>
        <v>Se verificó el porcentaje de cumplimiento de la actividad propuesta, el documento adjunto corresponde al entregable propuesto denominado "Insumos para la actualización del marco jurídico de protección de datos personales colombiano frente a los retos generados por la Inteligencia Artificial"</v>
      </c>
      <c r="AC292" s="161">
        <f>VLOOKUP($A292,'Plan de acci�n consolidado 2025'!$C$3:$BB$482,AC$1,0)</f>
        <v>45917</v>
      </c>
      <c r="AD292">
        <f>VLOOKUP($A292,'Plan de acci�n consolidado 2025'!$C$3:$BB$482,AD$1,0)</f>
        <v>100</v>
      </c>
      <c r="AE292">
        <f>VLOOKUP($A292,'Plan de acci�n consolidado 2025'!$C$3:$BB$482,AE$1,0)</f>
        <v>6</v>
      </c>
    </row>
    <row r="293" spans="1:31" x14ac:dyDescent="0.25">
      <c r="A293" s="30" t="s">
        <v>841</v>
      </c>
      <c r="B293" t="str">
        <f>VLOOKUP($A293,'Plan de acci�n consolidado 2025'!$C$3:$X$482,B$1,0)</f>
        <v>7000-DESPACHO DEL SUPERINTENDENTE DELEGADO PARA LA PROTECCIÓN DE DATOS PERSONALES</v>
      </c>
      <c r="C293">
        <f>VLOOKUP($A293,'Plan de acci�n consolidado 2025'!$C$3:$X$482,C$1,0)</f>
        <v>4</v>
      </c>
      <c r="D293" t="str">
        <f>VLOOKUP($A293,'Plan de acci�n consolidado 2025'!$C$3:$X$482,D$1,0)</f>
        <v>Actividad propia</v>
      </c>
      <c r="E293" t="str">
        <f>VLOOKUP($A293,'Plan de acci�n consolidado 2025'!$C$3:$X$482,E$1,0)</f>
        <v>7000.1.3</v>
      </c>
      <c r="F293" t="str">
        <f>VLOOKUP($A293,'Plan de acci�n consolidado 2025'!$C$3:$X$482,F$1,0)</f>
        <v>N/A</v>
      </c>
      <c r="G293" t="str">
        <f>VLOOKUP($A293,'Plan de acci�n consolidado 2025'!$C$3:$X$482,G$1,0)</f>
        <v>N/A</v>
      </c>
      <c r="H293" t="str">
        <f>VLOOKUP($A293,'Plan de acci�n consolidado 2025'!$C$3:$X$482,H$1,0)</f>
        <v>N/A</v>
      </c>
      <c r="I293" t="str">
        <f>VLOOKUP($A293,'Plan de acci�n consolidado 2025'!$C$3:$X$482,I$1,0)</f>
        <v>N/A</v>
      </c>
      <c r="J293" t="str">
        <f>VLOOKUP($A293,'Plan de acci�n consolidado 2025'!$C$3:$X$482,J$1,0)</f>
        <v>N/A</v>
      </c>
      <c r="K293" t="str">
        <f>VLOOKUP($A293,'Plan de acci�n consolidado 2025'!$C$3:$X$482,K$1,0)</f>
        <v>N/A</v>
      </c>
      <c r="L293" t="str">
        <f>VLOOKUP($A293,'Plan de acci�n consolidado 2025'!$C$3:$X$482,L$1,0)</f>
        <v>N/A</v>
      </c>
      <c r="M293" t="str">
        <f>VLOOKUP($A293,'Plan de acci�n consolidado 2025'!$C$3:$X$482,M$1,0)</f>
        <v>N/A</v>
      </c>
      <c r="N293" t="str">
        <f>VLOOKUP($A293,'Plan de acci�n consolidado 2025'!$C$3:$X$482,N$1,0)</f>
        <v>N/A</v>
      </c>
      <c r="O293" t="str">
        <f>VLOOKUP($A293,'Plan de acci�n consolidado 2025'!$C$3:$X$482,O$1,0)</f>
        <v>Solicitar la publicación del documento con el propósito que entidades públicas y privadas conozcan los efectos de la Inteligencia Artificial (IA) al derecho en cuestión (Link de publicación)</v>
      </c>
      <c r="P293">
        <f>VLOOKUP($A293,'Plan de acci�n consolidado 2025'!$C$3:$X$482,P$1,0)</f>
        <v>10</v>
      </c>
      <c r="Q293">
        <f>VLOOKUP($A293,'Plan de acci�n consolidado 2025'!$C$3:$X$482,Q$1,0)</f>
        <v>1</v>
      </c>
      <c r="R293" t="str">
        <f>VLOOKUP($A293,'Plan de acci�n consolidado 2025'!$C$3:$X$482,R$1,0)</f>
        <v>Númerica</v>
      </c>
      <c r="S293" t="str">
        <f>VLOOKUP($A293,'Plan de acci�n consolidado 2025'!$C$3:$X$482,S$1,0)</f>
        <v># de Documento publicado / 1 Documento programado</v>
      </c>
      <c r="T293" s="161">
        <f>VLOOKUP($A293,'Plan de acci�n consolidado 2025'!$C$3:$X$482,T$1,0)</f>
        <v>45947</v>
      </c>
      <c r="U293" s="161">
        <f>VLOOKUP($A293,'Plan de acci�n consolidado 2025'!$C$3:$X$482,U$1,0)</f>
        <v>45987</v>
      </c>
      <c r="V293" t="str">
        <f>VLOOKUP($A293,'Plan de acci�n consolidado 2025'!$C$3:$X$482,V$1,0)</f>
        <v>7000-DESPACHO DEL SUPERINTENDENTE DELEGADO PARA LA PROTECCIÓN DE DATOS PERSONALES</v>
      </c>
      <c r="W293">
        <f>VLOOKUP($A293,'Plan de acci�n consolidado 2025'!$C$3:$BB$482,W$1,0)</f>
        <v>1</v>
      </c>
      <c r="X293">
        <f>VLOOKUP($A293,'Plan de acci�n consolidado 2025'!$C$3:$BB$482,X$1,0)</f>
        <v>100</v>
      </c>
      <c r="Y293" t="str">
        <f>VLOOKUP($A293,'Plan de acci�n consolidado 2025'!$C$3:$BB$482,Y$1,0)</f>
        <v xml:space="preserve">Se publicó el documento "Insumos para la actualización del marco jurídico de protección de datos personales colombiano frente a los retos generados por la Inteligencia Artificial" en la página web de la entidad. El estudio está disponible en el siguiente enlace: 
https://sedeelectronica.sic.gov.co/publicaciones/otras/insumos-para-la-actualizacion-del-marco-juridico-de-proteccion-de-datos-personales-colombiano-frente-los-retos-generados-por-la </v>
      </c>
      <c r="Z293" s="161">
        <f>VLOOKUP($A293,'Plan de acci�n consolidado 2025'!$C$3:$BB$482,Z$1,0)</f>
        <v>45981</v>
      </c>
      <c r="AA293">
        <f>VLOOKUP($A293,'Plan de acci�n consolidado 2025'!$C$3:$BB$482,AA$1,0)</f>
        <v>100</v>
      </c>
      <c r="AB293" t="str">
        <f>VLOOKUP($A293,'Plan de acci�n consolidado 2025'!$C$3:$BB$482,AB$1,0)</f>
        <v>Se verifica en link de publicación de documento "insumos para la actualización del marco jurídico de protección de datos personales colombiano frente a los retos generados por la inteligencia artificial"</v>
      </c>
      <c r="AC293" s="161">
        <f>VLOOKUP($A293,'Plan de acci�n consolidado 2025'!$C$3:$BB$482,AC$1,0)</f>
        <v>45987</v>
      </c>
      <c r="AD293">
        <f>VLOOKUP($A293,'Plan de acci�n consolidado 2025'!$C$3:$BB$482,AD$1,0)</f>
        <v>100</v>
      </c>
      <c r="AE293">
        <f>VLOOKUP($A293,'Plan de acci�n consolidado 2025'!$C$3:$BB$482,AE$1,0)</f>
        <v>1</v>
      </c>
    </row>
    <row r="294" spans="1:31" x14ac:dyDescent="0.25">
      <c r="A294" s="30" t="s">
        <v>842</v>
      </c>
      <c r="B294" t="str">
        <f>VLOOKUP($A294,'Plan de acci�n consolidado 2025'!$C$3:$X$482,B$1,0)</f>
        <v>7000-DESPACHO DEL SUPERINTENDENTE DELEGADO PARA LA PROTECCIÓN DE DATOS PERSONALES</v>
      </c>
      <c r="C294">
        <f>VLOOKUP($A294,'Plan de acci�n consolidado 2025'!$C$3:$X$482,C$1,0)</f>
        <v>4</v>
      </c>
      <c r="D294" t="str">
        <f>VLOOKUP($A294,'Plan de acci�n consolidado 2025'!$C$3:$X$482,D$1,0)</f>
        <v>Producto</v>
      </c>
      <c r="E294" t="str">
        <f>VLOOKUP($A294,'Plan de acci�n consolidado 2025'!$C$3:$X$482,E$1,0)</f>
        <v>7000.2</v>
      </c>
      <c r="F294" t="str">
        <f>VLOOKUP($A294,'Plan de acci�n consolidado 2025'!$C$3:$X$482,F$1,0)</f>
        <v>Innovador</v>
      </c>
      <c r="G294" t="str">
        <f>VLOOKUP($A294,'Plan de acci�n consolidado 2025'!$C$3:$X$482,G$1,0)</f>
        <v xml:space="preserve">Promover el enfoque preventivo, diferencial y territorial en el que hacer misional de la entidad 
</v>
      </c>
      <c r="H294" t="str">
        <f>VLOOKUP($A294,'Plan de acci�n consolidado 2025'!$C$3:$X$482,H$1,0)</f>
        <v xml:space="preserve">Cumplimiento de productos del PAI asociados a Promover el enfoque preventivo, diferencial y territorial en el que hacer misional de la entidad 
</v>
      </c>
      <c r="I294" t="str">
        <f>VLOOKUP($A294,'Plan de acci�n consolidado 2025'!$C$3:$X$482,I$1,0)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294" t="str">
        <f>VLOOKUP($A294,'Plan de acci�n consolidado 2025'!$C$3:$X$482,J$1,0)</f>
        <v>N/A</v>
      </c>
      <c r="K294" t="str">
        <f>VLOOKUP($A294,'Plan de acci�n consolidado 2025'!$C$3:$X$482,K$1,0)</f>
        <v>No</v>
      </c>
      <c r="L294" t="str">
        <f>VLOOKUP($A294,'Plan de acci�n consolidado 2025'!$C$3:$X$482,L$1,0)</f>
        <v>C-3503-0200-0012-20104c</v>
      </c>
      <c r="M294" t="str">
        <f>VLOOKUP($A294,'Plan de acci�n consolidado 2025'!$C$3:$X$482,M$1,0)</f>
        <v>Política Gestión del Conocimiento y la Innovación _DIMENSIÓN Gestión del conocimiento y la innovación</v>
      </c>
      <c r="N294" t="str">
        <f>VLOOKUP($A294,'Plan de acci�n consolidado 2025'!$C$3:$X$482,N$1,0)</f>
        <v>PEI_23;
PES_20230193</v>
      </c>
      <c r="O294" t="str">
        <f>VLOOKUP($A294,'Plan de acci�n consolidado 2025'!$C$3:$X$482,O$1,0)</f>
        <v>Lineamientos para generar conciencia sobre el debido tratamiento de datos personales en los procesos de transferencia de tecnología para salvaguardar el derecho en dichos procesos,  divulgado.  (informe de conclusiones/único entregable)</v>
      </c>
      <c r="P294">
        <f>VLOOKUP($A294,'Plan de acci�n consolidado 2025'!$C$3:$X$482,P$1,0)</f>
        <v>10</v>
      </c>
      <c r="Q294">
        <f>VLOOKUP($A294,'Plan de acci�n consolidado 2025'!$C$3:$X$482,Q$1,0)</f>
        <v>1</v>
      </c>
      <c r="R294" t="str">
        <f>VLOOKUP($A294,'Plan de acci�n consolidado 2025'!$C$3:$X$482,R$1,0)</f>
        <v>Númerica</v>
      </c>
      <c r="S294" t="str">
        <f>VLOOKUP($A294,'Plan de acci�n consolidado 2025'!$C$3:$X$482,S$1,0)</f>
        <v># de Sensibilización realizada / 1 Sensibilización programada</v>
      </c>
      <c r="T294" s="161">
        <f>VLOOKUP($A294,'Plan de acci�n consolidado 2025'!$C$3:$X$482,T$1,0)</f>
        <v>45720</v>
      </c>
      <c r="U294" s="161">
        <f>VLOOKUP($A294,'Plan de acci�n consolidado 2025'!$C$3:$X$482,U$1,0)</f>
        <v>45989</v>
      </c>
      <c r="V294" t="str">
        <f>VLOOKUP($A294,'Plan de acci�n consolidado 2025'!$C$3:$X$482,V$1,0)</f>
        <v>7000-DESPACHO DEL SUPERINTENDENTE DELEGADO PARA LA PROTECCIÓN DE DATOS PERSONALES</v>
      </c>
      <c r="W294">
        <f>VLOOKUP($A294,'Plan de acci�n consolidado 2025'!$C$3:$BB$482,W$1,0)</f>
        <v>10</v>
      </c>
      <c r="X294">
        <f>VLOOKUP($A294,'Plan de acci�n consolidado 2025'!$C$3:$BB$482,X$1,0)</f>
        <v>100</v>
      </c>
      <c r="Y294" t="str">
        <f>VLOOKUP($A294,'Plan de acci�n consolidado 2025'!$C$3:$BB$482,Y$1,0)</f>
        <v>Se expidieron lineamientos para generar conciencia sobre el debido tratamiento de datos personales en los procesos de transferencia de tecnología a partir de la expedición de la Circular Externa No. 002 de 2025 de la Superintendencia de Industria y Comercio. Asimismo, se realizó una sensibilización sobre dichos lineamientos y un informe reflexivo sobre las sinergias entre la propiedad intelectual y la protección de datos personales.</v>
      </c>
      <c r="Z294" s="161">
        <f>VLOOKUP($A294,'Plan de acci�n consolidado 2025'!$C$3:$BB$482,Z$1,0)</f>
        <v>45987</v>
      </c>
      <c r="AA294">
        <f>VLOOKUP($A294,'Plan de acci�n consolidado 2025'!$C$3:$BB$482,AA$1,0)</f>
        <v>100</v>
      </c>
      <c r="AB294" t="str">
        <f>VLOOKUP($A294,'Plan de acci�n consolidado 2025'!$C$3:$BB$482,AB$1,0)</f>
        <v>Se verifica el cumplimiento al 100% del producto. Los soportes corresponden a los entregables propuestos.</v>
      </c>
      <c r="AC294" s="161">
        <f>VLOOKUP($A294,'Plan de acci�n consolidado 2025'!$C$3:$BB$482,AC$1,0)</f>
        <v>45989</v>
      </c>
      <c r="AD294">
        <f>VLOOKUP($A294,'Plan de acci�n consolidado 2025'!$C$3:$BB$482,AD$1,0)</f>
        <v>100</v>
      </c>
      <c r="AE294">
        <f>VLOOKUP($A294,'Plan de acci�n consolidado 2025'!$C$3:$BB$482,AE$1,0)</f>
        <v>10</v>
      </c>
    </row>
    <row r="295" spans="1:31" x14ac:dyDescent="0.25">
      <c r="A295" s="30" t="s">
        <v>844</v>
      </c>
      <c r="B295" t="str">
        <f>VLOOKUP($A295,'Plan de acci�n consolidado 2025'!$C$3:$X$482,B$1,0)</f>
        <v>7000-DESPACHO DEL SUPERINTENDENTE DELEGADO PARA LA PROTECCIÓN DE DATOS PERSONALES</v>
      </c>
      <c r="C295">
        <f>VLOOKUP($A295,'Plan de acci�n consolidado 2025'!$C$3:$X$482,C$1,0)</f>
        <v>4</v>
      </c>
      <c r="D295" t="str">
        <f>VLOOKUP($A295,'Plan de acci�n consolidado 2025'!$C$3:$X$482,D$1,0)</f>
        <v>Actividad propia</v>
      </c>
      <c r="E295" t="str">
        <f>VLOOKUP($A295,'Plan de acci�n consolidado 2025'!$C$3:$X$482,E$1,0)</f>
        <v>7000.2.1</v>
      </c>
      <c r="F295" t="str">
        <f>VLOOKUP($A295,'Plan de acci�n consolidado 2025'!$C$3:$X$482,F$1,0)</f>
        <v>N/A</v>
      </c>
      <c r="G295" t="str">
        <f>VLOOKUP($A295,'Plan de acci�n consolidado 2025'!$C$3:$X$482,G$1,0)</f>
        <v>N/A</v>
      </c>
      <c r="H295" t="str">
        <f>VLOOKUP($A295,'Plan de acci�n consolidado 2025'!$C$3:$X$482,H$1,0)</f>
        <v>N/A</v>
      </c>
      <c r="I295" t="str">
        <f>VLOOKUP($A295,'Plan de acci�n consolidado 2025'!$C$3:$X$482,I$1,0)</f>
        <v>N/A</v>
      </c>
      <c r="J295" t="str">
        <f>VLOOKUP($A295,'Plan de acci�n consolidado 2025'!$C$3:$X$482,J$1,0)</f>
        <v>N/A</v>
      </c>
      <c r="K295" t="str">
        <f>VLOOKUP($A295,'Plan de acci�n consolidado 2025'!$C$3:$X$482,K$1,0)</f>
        <v>N/A</v>
      </c>
      <c r="L295" t="str">
        <f>VLOOKUP($A295,'Plan de acci�n consolidado 2025'!$C$3:$X$482,L$1,0)</f>
        <v>N/A</v>
      </c>
      <c r="M295" t="str">
        <f>VLOOKUP($A295,'Plan de acci�n consolidado 2025'!$C$3:$X$482,M$1,0)</f>
        <v>N/A</v>
      </c>
      <c r="N295" t="str">
        <f>VLOOKUP($A295,'Plan de acci�n consolidado 2025'!$C$3:$X$482,N$1,0)</f>
        <v>N/A</v>
      </c>
      <c r="O295" t="str">
        <f>VLOOKUP($A295,'Plan de acci�n consolidado 2025'!$C$3:$X$482,O$1,0)</f>
        <v>Realizar sensibilización de los lineamientos sobre el tratamiento de datos personales en los procesos de transferencia de tecnología con los sectores instruidos. (Correo electrónico con la evidencia de la realización de la socialización/único entregable)</v>
      </c>
      <c r="P295">
        <f>VLOOKUP($A295,'Plan de acci�n consolidado 2025'!$C$3:$X$482,P$1,0)</f>
        <v>50</v>
      </c>
      <c r="Q295">
        <f>VLOOKUP($A295,'Plan de acci�n consolidado 2025'!$C$3:$X$482,Q$1,0)</f>
        <v>1</v>
      </c>
      <c r="R295" t="str">
        <f>VLOOKUP($A295,'Plan de acci�n consolidado 2025'!$C$3:$X$482,R$1,0)</f>
        <v>Númerica</v>
      </c>
      <c r="S295" t="str">
        <f>VLOOKUP($A295,'Plan de acci�n consolidado 2025'!$C$3:$X$482,S$1,0)</f>
        <v># de Sensibilización realizada / 1 Sensibilización programada</v>
      </c>
      <c r="T295" s="161">
        <f>VLOOKUP($A295,'Plan de acci�n consolidado 2025'!$C$3:$X$482,T$1,0)</f>
        <v>45720</v>
      </c>
      <c r="U295" s="161">
        <f>VLOOKUP($A295,'Plan de acci�n consolidado 2025'!$C$3:$X$482,U$1,0)</f>
        <v>45983</v>
      </c>
      <c r="V295" t="str">
        <f>VLOOKUP($A295,'Plan de acci�n consolidado 2025'!$C$3:$X$482,V$1,0)</f>
        <v>7000-DESPACHO DEL SUPERINTENDENTE DELEGADO PARA LA PROTECCIÓN DE DATOS PERSONALES</v>
      </c>
      <c r="W295">
        <f>VLOOKUP($A295,'Plan de acci�n consolidado 2025'!$C$3:$BB$482,W$1,0)</f>
        <v>5</v>
      </c>
      <c r="X295">
        <f>VLOOKUP($A295,'Plan de acci�n consolidado 2025'!$C$3:$BB$482,X$1,0)</f>
        <v>100</v>
      </c>
      <c r="Y295" t="str">
        <f>VLOOKUP($A295,'Plan de acci�n consolidado 2025'!$C$3:$BB$482,Y$1,0)</f>
        <v>Se realizó la sensibilización de los lineamientos sobre el tratamiento de datos personales en los procesos de transferencia de tecnología con los sectores instruidos. En concreto, el 20 de noviembre de 2025 se realizó una sensibilización virtual a través de Teams sobre los lineamientos contenidos en la Circular Externa No. 002 de 2025 de la Superintendencia de Industria y Comercio.</v>
      </c>
      <c r="Z295" s="161">
        <f>VLOOKUP($A295,'Plan de acci�n consolidado 2025'!$C$3:$BB$482,Z$1,0)</f>
        <v>45981</v>
      </c>
      <c r="AA295">
        <f>VLOOKUP($A295,'Plan de acci�n consolidado 2025'!$C$3:$BB$482,AA$1,0)</f>
        <v>100</v>
      </c>
      <c r="AB295" t="str">
        <f>VLOOKUP($A295,'Plan de acci�n consolidado 2025'!$C$3:$BB$482,AB$1,0)</f>
        <v>Se verifico el cumplimiento de la actividad en un 100%. Los soportes corresponden al entregable y evidenciade ejecución de la sensibilización de los lineamientos sobre el tratamiento de datos personales en los procesos de transferencia de tecnología con los sectores instruidos.</v>
      </c>
      <c r="AC295" s="161">
        <f>VLOOKUP($A295,'Plan de acci�n consolidado 2025'!$C$3:$BB$482,AC$1,0)</f>
        <v>45983</v>
      </c>
      <c r="AD295">
        <f>VLOOKUP($A295,'Plan de acci�n consolidado 2025'!$C$3:$BB$482,AD$1,0)</f>
        <v>100</v>
      </c>
      <c r="AE295">
        <f>VLOOKUP($A295,'Plan de acci�n consolidado 2025'!$C$3:$BB$482,AE$1,0)</f>
        <v>5</v>
      </c>
    </row>
    <row r="296" spans="1:31" x14ac:dyDescent="0.25">
      <c r="A296" s="30" t="s">
        <v>845</v>
      </c>
      <c r="B296" t="str">
        <f>VLOOKUP($A296,'Plan de acci�n consolidado 2025'!$C$3:$X$482,B$1,0)</f>
        <v>7000-DESPACHO DEL SUPERINTENDENTE DELEGADO PARA LA PROTECCIÓN DE DATOS PERSONALES</v>
      </c>
      <c r="C296">
        <f>VLOOKUP($A296,'Plan de acci�n consolidado 2025'!$C$3:$X$482,C$1,0)</f>
        <v>4</v>
      </c>
      <c r="D296" t="str">
        <f>VLOOKUP($A296,'Plan de acci�n consolidado 2025'!$C$3:$X$482,D$1,0)</f>
        <v>Actividad propia</v>
      </c>
      <c r="E296" t="str">
        <f>VLOOKUP($A296,'Plan de acci�n consolidado 2025'!$C$3:$X$482,E$1,0)</f>
        <v>7000.2.2</v>
      </c>
      <c r="F296" t="str">
        <f>VLOOKUP($A296,'Plan de acci�n consolidado 2025'!$C$3:$X$482,F$1,0)</f>
        <v>N/A</v>
      </c>
      <c r="G296" t="str">
        <f>VLOOKUP($A296,'Plan de acci�n consolidado 2025'!$C$3:$X$482,G$1,0)</f>
        <v>N/A</v>
      </c>
      <c r="H296" t="str">
        <f>VLOOKUP($A296,'Plan de acci�n consolidado 2025'!$C$3:$X$482,H$1,0)</f>
        <v>N/A</v>
      </c>
      <c r="I296" t="str">
        <f>VLOOKUP($A296,'Plan de acci�n consolidado 2025'!$C$3:$X$482,I$1,0)</f>
        <v>N/A</v>
      </c>
      <c r="J296" t="str">
        <f>VLOOKUP($A296,'Plan de acci�n consolidado 2025'!$C$3:$X$482,J$1,0)</f>
        <v>N/A</v>
      </c>
      <c r="K296" t="str">
        <f>VLOOKUP($A296,'Plan de acci�n consolidado 2025'!$C$3:$X$482,K$1,0)</f>
        <v>N/A</v>
      </c>
      <c r="L296" t="str">
        <f>VLOOKUP($A296,'Plan de acci�n consolidado 2025'!$C$3:$X$482,L$1,0)</f>
        <v>N/A</v>
      </c>
      <c r="M296" t="str">
        <f>VLOOKUP($A296,'Plan de acci�n consolidado 2025'!$C$3:$X$482,M$1,0)</f>
        <v>N/A</v>
      </c>
      <c r="N296" t="str">
        <f>VLOOKUP($A296,'Plan de acci�n consolidado 2025'!$C$3:$X$482,N$1,0)</f>
        <v>N/A</v>
      </c>
      <c r="O296" t="str">
        <f>VLOOKUP($A296,'Plan de acci�n consolidado 2025'!$C$3:$X$482,O$1,0)</f>
        <v>Realizar un informe con las conclusiones y reflexiones sobre la sinergias entre las propiedad industrial y el debido de tratamiento datos personales. (Informe elaborado)</v>
      </c>
      <c r="P296">
        <f>VLOOKUP($A296,'Plan de acci�n consolidado 2025'!$C$3:$X$482,P$1,0)</f>
        <v>50</v>
      </c>
      <c r="Q296">
        <f>VLOOKUP($A296,'Plan de acci�n consolidado 2025'!$C$3:$X$482,Q$1,0)</f>
        <v>1</v>
      </c>
      <c r="R296" t="str">
        <f>VLOOKUP($A296,'Plan de acci�n consolidado 2025'!$C$3:$X$482,R$1,0)</f>
        <v>Númerica</v>
      </c>
      <c r="S296" t="str">
        <f>VLOOKUP($A296,'Plan de acci�n consolidado 2025'!$C$3:$X$482,S$1,0)</f>
        <v># de Informe realizado / 1 Informes a realizar</v>
      </c>
      <c r="T296" s="161">
        <f>VLOOKUP($A296,'Plan de acci�n consolidado 2025'!$C$3:$X$482,T$1,0)</f>
        <v>45839</v>
      </c>
      <c r="U296" s="161">
        <f>VLOOKUP($A296,'Plan de acci�n consolidado 2025'!$C$3:$X$482,U$1,0)</f>
        <v>45989</v>
      </c>
      <c r="V296" t="str">
        <f>VLOOKUP($A296,'Plan de acci�n consolidado 2025'!$C$3:$X$482,V$1,0)</f>
        <v>7000-DESPACHO DEL SUPERINTENDENTE DELEGADO PARA LA PROTECCIÓN DE DATOS PERSONALES</v>
      </c>
      <c r="W296">
        <f>VLOOKUP($A296,'Plan de acci�n consolidado 2025'!$C$3:$BB$482,W$1,0)</f>
        <v>5</v>
      </c>
      <c r="X296">
        <f>VLOOKUP($A296,'Plan de acci�n consolidado 2025'!$C$3:$BB$482,X$1,0)</f>
        <v>100</v>
      </c>
      <c r="Y296" t="str">
        <f>VLOOKUP($A296,'Plan de acci�n consolidado 2025'!$C$3:$BB$482,Y$1,0)</f>
        <v>Se realizó un informe sobre las sinergias entre la propiedad industrial y el debido tratamiento de datos personales a partir de las reflexiones y conclusiones que surgen de la expedición de la Circular Externa No. 002 de 2025 de la Superintendencia de Industria y Comercio.</v>
      </c>
      <c r="Z296" s="161">
        <f>VLOOKUP($A296,'Plan de acci�n consolidado 2025'!$C$3:$BB$482,Z$1,0)</f>
        <v>45987</v>
      </c>
      <c r="AA296">
        <f>VLOOKUP($A296,'Plan de acci�n consolidado 2025'!$C$3:$BB$482,AA$1,0)</f>
        <v>100</v>
      </c>
      <c r="AB296" t="str">
        <f>VLOOKUP($A296,'Plan de acci�n consolidado 2025'!$C$3:$BB$482,AB$1,0)</f>
        <v>Se verifica el cumplimiento al 100% de la actividad. El soporte corresponde al entregables propuesto "Informe sobre sinergias entre la propiedad industrial y el debido tratamiento de datos personales y la propiedad industrial"</v>
      </c>
      <c r="AC296" s="161">
        <f>VLOOKUP($A296,'Plan de acci�n consolidado 2025'!$C$3:$BB$482,AC$1,0)</f>
        <v>45989</v>
      </c>
      <c r="AD296">
        <f>VLOOKUP($A296,'Plan de acci�n consolidado 2025'!$C$3:$BB$482,AD$1,0)</f>
        <v>100</v>
      </c>
      <c r="AE296">
        <f>VLOOKUP($A296,'Plan de acci�n consolidado 2025'!$C$3:$BB$482,AE$1,0)</f>
        <v>5</v>
      </c>
    </row>
    <row r="297" spans="1:31" x14ac:dyDescent="0.25">
      <c r="A297" s="30" t="s">
        <v>846</v>
      </c>
      <c r="B297" t="str">
        <f>VLOOKUP($A297,'Plan de acci�n consolidado 2025'!$C$3:$X$482,B$1,0)</f>
        <v>7000-DESPACHO DEL SUPERINTENDENTE DELEGADO PARA LA PROTECCIÓN DE DATOS PERSONALES</v>
      </c>
      <c r="C297">
        <f>VLOOKUP($A297,'Plan de acci�n consolidado 2025'!$C$3:$X$482,C$1,0)</f>
        <v>4</v>
      </c>
      <c r="D297" t="str">
        <f>VLOOKUP($A297,'Plan de acci�n consolidado 2025'!$C$3:$X$482,D$1,0)</f>
        <v>Producto</v>
      </c>
      <c r="E297" t="str">
        <f>VLOOKUP($A297,'Plan de acci�n consolidado 2025'!$C$3:$X$482,E$1,0)</f>
        <v>7000.3</v>
      </c>
      <c r="F297" t="str">
        <f>VLOOKUP($A297,'Plan de acci�n consolidado 2025'!$C$3:$X$482,F$1,0)</f>
        <v>Innovador</v>
      </c>
      <c r="G297" t="str">
        <f>VLOOKUP($A297,'Plan de acci�n consolidado 2025'!$C$3:$X$482,G$1,0)</f>
        <v xml:space="preserve">Generar sinergias con agentes nacionales e internacionales que permitan potenciar las capacidades de la SIC.
</v>
      </c>
      <c r="H297" t="str">
        <f>VLOOKUP($A297,'Plan de acci�n consolidado 2025'!$C$3:$X$482,H$1,0)</f>
        <v xml:space="preserve">Cumplimiento de productos del PAI asociados a Generar sinergias con agentes nacionales e internacionales que permitan potenciar las capacidades de la SIC.
</v>
      </c>
      <c r="I297" t="str">
        <f>VLOOKUP($A297,'Plan de acci�n consolidado 2025'!$C$3:$X$482,I$1,0)</f>
        <v>1-Generación de oportunidades de cooperación y fortalecimiento de existentes con grupos de interés y de valor.-5-Direccionamiento de la oferta institucional con productos y/o servicios con enfoque preventivo, diferencial y territorial.</v>
      </c>
      <c r="J297" t="str">
        <f>VLOOKUP($A297,'Plan de acci�n consolidado 2025'!$C$3:$X$482,J$1,0)</f>
        <v>N/A</v>
      </c>
      <c r="K297" t="str">
        <f>VLOOKUP($A297,'Plan de acci�n consolidado 2025'!$C$3:$X$482,K$1,0)</f>
        <v>No</v>
      </c>
      <c r="L297" t="str">
        <f>VLOOKUP($A297,'Plan de acci�n consolidado 2025'!$C$3:$X$482,L$1,0)</f>
        <v>FUNCIONAMIENTO</v>
      </c>
      <c r="M297" t="str">
        <f>VLOOKUP($A297,'Plan de acci�n consolidado 2025'!$C$3:$X$482,M$1,0)</f>
        <v>Política Participación Ciudadana en la Gestión Pública _DIMENSIÓN Gestión con Valores para Resultados</v>
      </c>
      <c r="N297" t="str">
        <f>VLOOKUP($A297,'Plan de acci�n consolidado 2025'!$C$3:$X$482,N$1,0)</f>
        <v>PEI_22;
PES_20230041</v>
      </c>
      <c r="O297" t="str">
        <f>VLOOKUP($A297,'Plan de acci�n consolidado 2025'!$C$3:$X$482,O$1,0)</f>
        <v>Actuaciones colaborativas con autoridades de protección de datos internacionales en busca de establecer buenas prácticas al momento de investigar compañías con presencia transfronteriza, realizada y documentada (Informe / único entregable)</v>
      </c>
      <c r="P297">
        <f>VLOOKUP($A297,'Plan de acci�n consolidado 2025'!$C$3:$X$482,P$1,0)</f>
        <v>10</v>
      </c>
      <c r="Q297">
        <f>VLOOKUP($A297,'Plan de acci�n consolidado 2025'!$C$3:$X$482,Q$1,0)</f>
        <v>1</v>
      </c>
      <c r="R297" t="str">
        <f>VLOOKUP($A297,'Plan de acci�n consolidado 2025'!$C$3:$X$482,R$1,0)</f>
        <v>Númerica</v>
      </c>
      <c r="S297" t="str">
        <f>VLOOKUP($A297,'Plan de acci�n consolidado 2025'!$C$3:$X$482,S$1,0)</f>
        <v># de Actuación colaborativa realizada y documentada / 1 Actuación colaborativa programada</v>
      </c>
      <c r="T297" s="161">
        <f>VLOOKUP($A297,'Plan de acci�n consolidado 2025'!$C$3:$X$482,T$1,0)</f>
        <v>45748</v>
      </c>
      <c r="U297" s="161">
        <f>VLOOKUP($A297,'Plan de acci�n consolidado 2025'!$C$3:$X$482,U$1,0)</f>
        <v>45897</v>
      </c>
      <c r="V297" t="str">
        <f>VLOOKUP($A297,'Plan de acci�n consolidado 2025'!$C$3:$X$482,V$1,0)</f>
        <v>7000-DESPACHO DEL SUPERINTENDENTE DELEGADO PARA LA PROTECCIÓN DE DATOS PERSONALES</v>
      </c>
      <c r="W297">
        <f>VLOOKUP($A297,'Plan de acci�n consolidado 2025'!$C$3:$BB$482,W$1,0)</f>
        <v>10</v>
      </c>
      <c r="X297">
        <f>VLOOKUP($A297,'Plan de acci�n consolidado 2025'!$C$3:$BB$482,X$1,0)</f>
        <v>100</v>
      </c>
      <c r="Y297" t="str">
        <f>VLOOKUP($A297,'Plan de acci�n consolidado 2025'!$C$3:$BB$482,Y$1,0)</f>
        <v>Se realizaron actuaciones colaborativas con autoridades de protección de datos internacionales en busca de establecer buenas prácticas al momento de investigar compañías con presencia transfronteriza. Se participó en el evento anual de la Red Iberoamericana de Protección de Datos en mayo de 2025, donde se expuso una actuación de la Superintendencia de Industria y Comercio que da cuenta de algunas buenas prácticas al momento de investigar compañías transnacionales. Asimismo, se realizó un informe sobre las principales conclusiones sobre este asunto a las que se llegó con las autoridades que componen la RIPD.</v>
      </c>
      <c r="Z297" s="161">
        <f>VLOOKUP($A297,'Plan de acci�n consolidado 2025'!$C$3:$BB$482,Z$1,0)</f>
        <v>45875</v>
      </c>
      <c r="AA297">
        <f>VLOOKUP($A297,'Plan de acci�n consolidado 2025'!$C$3:$BB$482,AA$1,0)</f>
        <v>100</v>
      </c>
      <c r="AB297" t="str">
        <f>VLOOKUP($A297,'Plan de acci�n consolidado 2025'!$C$3:$BB$482,AB$1,0)</f>
        <v>Se validad el cumplimiento del producto por medio del entregable, informe de Buenas Prácticas de investigación frente a compañías con presencia transfronteriza.</v>
      </c>
      <c r="AC297" s="161">
        <f>VLOOKUP($A297,'Plan de acci�n consolidado 2025'!$C$3:$BB$482,AC$1,0)</f>
        <v>45897</v>
      </c>
      <c r="AD297">
        <f>VLOOKUP($A297,'Plan de acci�n consolidado 2025'!$C$3:$BB$482,AD$1,0)</f>
        <v>100</v>
      </c>
      <c r="AE297">
        <f>VLOOKUP($A297,'Plan de acci�n consolidado 2025'!$C$3:$BB$482,AE$1,0)</f>
        <v>10</v>
      </c>
    </row>
    <row r="298" spans="1:31" x14ac:dyDescent="0.25">
      <c r="A298" s="30" t="s">
        <v>848</v>
      </c>
      <c r="B298" t="str">
        <f>VLOOKUP($A298,'Plan de acci�n consolidado 2025'!$C$3:$X$482,B$1,0)</f>
        <v>7000-DESPACHO DEL SUPERINTENDENTE DELEGADO PARA LA PROTECCIÓN DE DATOS PERSONALES</v>
      </c>
      <c r="C298">
        <f>VLOOKUP($A298,'Plan de acci�n consolidado 2025'!$C$3:$X$482,C$1,0)</f>
        <v>4</v>
      </c>
      <c r="D298" t="str">
        <f>VLOOKUP($A298,'Plan de acci�n consolidado 2025'!$C$3:$X$482,D$1,0)</f>
        <v>Actividad propia</v>
      </c>
      <c r="E298" t="str">
        <f>VLOOKUP($A298,'Plan de acci�n consolidado 2025'!$C$3:$X$482,E$1,0)</f>
        <v>7000.3.1</v>
      </c>
      <c r="F298" t="str">
        <f>VLOOKUP($A298,'Plan de acci�n consolidado 2025'!$C$3:$X$482,F$1,0)</f>
        <v>N/A</v>
      </c>
      <c r="G298" t="str">
        <f>VLOOKUP($A298,'Plan de acci�n consolidado 2025'!$C$3:$X$482,G$1,0)</f>
        <v>N/A</v>
      </c>
      <c r="H298" t="str">
        <f>VLOOKUP($A298,'Plan de acci�n consolidado 2025'!$C$3:$X$482,H$1,0)</f>
        <v>N/A</v>
      </c>
      <c r="I298" t="str">
        <f>VLOOKUP($A298,'Plan de acci�n consolidado 2025'!$C$3:$X$482,I$1,0)</f>
        <v>N/A</v>
      </c>
      <c r="J298" t="str">
        <f>VLOOKUP($A298,'Plan de acci�n consolidado 2025'!$C$3:$X$482,J$1,0)</f>
        <v>N/A</v>
      </c>
      <c r="K298" t="str">
        <f>VLOOKUP($A298,'Plan de acci�n consolidado 2025'!$C$3:$X$482,K$1,0)</f>
        <v>N/A</v>
      </c>
      <c r="L298" t="str">
        <f>VLOOKUP($A298,'Plan de acci�n consolidado 2025'!$C$3:$X$482,L$1,0)</f>
        <v>N/A</v>
      </c>
      <c r="M298" t="str">
        <f>VLOOKUP($A298,'Plan de acci�n consolidado 2025'!$C$3:$X$482,M$1,0)</f>
        <v>N/A</v>
      </c>
      <c r="N298" t="str">
        <f>VLOOKUP($A298,'Plan de acci�n consolidado 2025'!$C$3:$X$482,N$1,0)</f>
        <v>N/A</v>
      </c>
      <c r="O298" t="str">
        <f>VLOOKUP($A298,'Plan de acci�n consolidado 2025'!$C$3:$X$482,O$1,0)</f>
        <v>Exponer ante un foro internacional las lecciones aprendidas de una actuación administrativa frente a una compañía con presencia transfronteriza (Captura de pantalla o imágenes de la exposición realizada/único entregable)</v>
      </c>
      <c r="P298">
        <f>VLOOKUP($A298,'Plan de acci�n consolidado 2025'!$C$3:$X$482,P$1,0)</f>
        <v>50</v>
      </c>
      <c r="Q298">
        <f>VLOOKUP($A298,'Plan de acci�n consolidado 2025'!$C$3:$X$482,Q$1,0)</f>
        <v>1</v>
      </c>
      <c r="R298" t="str">
        <f>VLOOKUP($A298,'Plan de acci�n consolidado 2025'!$C$3:$X$482,R$1,0)</f>
        <v>Númerica</v>
      </c>
      <c r="S298" t="str">
        <f>VLOOKUP($A298,'Plan de acci�n consolidado 2025'!$C$3:$X$482,S$1,0)</f>
        <v># de Actuaciones colaborativas realizadas / 1 Actuaciones colaborativas programadas</v>
      </c>
      <c r="T298" s="161">
        <f>VLOOKUP($A298,'Plan de acci�n consolidado 2025'!$C$3:$X$482,T$1,0)</f>
        <v>45748</v>
      </c>
      <c r="U298" s="161">
        <f>VLOOKUP($A298,'Plan de acci�n consolidado 2025'!$C$3:$X$482,U$1,0)</f>
        <v>45835</v>
      </c>
      <c r="V298" t="str">
        <f>VLOOKUP($A298,'Plan de acci�n consolidado 2025'!$C$3:$X$482,V$1,0)</f>
        <v>7000-DESPACHO DEL SUPERINTENDENTE DELEGADO PARA LA PROTECCIÓN DE DATOS PERSONALES</v>
      </c>
      <c r="W298">
        <f>VLOOKUP($A298,'Plan de acci�n consolidado 2025'!$C$3:$BB$482,W$1,0)</f>
        <v>5</v>
      </c>
      <c r="X298">
        <f>VLOOKUP($A298,'Plan de acci�n consolidado 2025'!$C$3:$BB$482,X$1,0)</f>
        <v>100</v>
      </c>
      <c r="Y298" t="str">
        <f>VLOOKUP($A298,'Plan de acci�n consolidado 2025'!$C$3:$BB$482,Y$1,0)</f>
        <v>Daniel Ospina Celis, asesor del Despacho del Superintendente Delegado para la Protección de Datos Personales, expuso en XXII Encuentro de la Red Iberoamericana de Protección de Datos la actuación administrativa por medio de la cual se sanciona a MercadoLibre, una compañía con presencia transfronteriza, por condicionar el acceso a su servicio a través de la aplicación móvil y de la página web al tratamiento de datos biométricos.</v>
      </c>
      <c r="Z298" s="161">
        <f>VLOOKUP($A298,'Plan de acci�n consolidado 2025'!$C$3:$BB$482,Z$1,0)</f>
        <v>45835</v>
      </c>
      <c r="AA298">
        <f>VLOOKUP($A298,'Plan de acci�n consolidado 2025'!$C$3:$BB$482,AA$1,0)</f>
        <v>100</v>
      </c>
      <c r="AB298" t="str">
        <f>VLOOKUP($A298,'Plan de acci�n consolidado 2025'!$C$3:$BB$482,AB$1,0)</f>
        <v xml:space="preserve">Se valida el seguimiento realizado por el área. </v>
      </c>
      <c r="AC298" s="161">
        <f>VLOOKUP($A298,'Plan de acci�n consolidado 2025'!$C$3:$BB$482,AC$1,0)</f>
        <v>45835</v>
      </c>
      <c r="AD298">
        <f>VLOOKUP($A298,'Plan de acci�n consolidado 2025'!$C$3:$BB$482,AD$1,0)</f>
        <v>100</v>
      </c>
      <c r="AE298">
        <f>VLOOKUP($A298,'Plan de acci�n consolidado 2025'!$C$3:$BB$482,AE$1,0)</f>
        <v>5</v>
      </c>
    </row>
    <row r="299" spans="1:31" x14ac:dyDescent="0.25">
      <c r="A299" s="30" t="s">
        <v>850</v>
      </c>
      <c r="B299" t="str">
        <f>VLOOKUP($A299,'Plan de acci�n consolidado 2025'!$C$3:$X$482,B$1,0)</f>
        <v>7000-DESPACHO DEL SUPERINTENDENTE DELEGADO PARA LA PROTECCIÓN DE DATOS PERSONALES</v>
      </c>
      <c r="C299">
        <f>VLOOKUP($A299,'Plan de acci�n consolidado 2025'!$C$3:$X$482,C$1,0)</f>
        <v>4</v>
      </c>
      <c r="D299" t="str">
        <f>VLOOKUP($A299,'Plan de acci�n consolidado 2025'!$C$3:$X$482,D$1,0)</f>
        <v>Actividad propia</v>
      </c>
      <c r="E299" t="str">
        <f>VLOOKUP($A299,'Plan de acci�n consolidado 2025'!$C$3:$X$482,E$1,0)</f>
        <v>7000.3.2</v>
      </c>
      <c r="F299" t="str">
        <f>VLOOKUP($A299,'Plan de acci�n consolidado 2025'!$C$3:$X$482,F$1,0)</f>
        <v>N/A</v>
      </c>
      <c r="G299" t="str">
        <f>VLOOKUP($A299,'Plan de acci�n consolidado 2025'!$C$3:$X$482,G$1,0)</f>
        <v>N/A</v>
      </c>
      <c r="H299" t="str">
        <f>VLOOKUP($A299,'Plan de acci�n consolidado 2025'!$C$3:$X$482,H$1,0)</f>
        <v>N/A</v>
      </c>
      <c r="I299" t="str">
        <f>VLOOKUP($A299,'Plan de acci�n consolidado 2025'!$C$3:$X$482,I$1,0)</f>
        <v>N/A</v>
      </c>
      <c r="J299" t="str">
        <f>VLOOKUP($A299,'Plan de acci�n consolidado 2025'!$C$3:$X$482,J$1,0)</f>
        <v>N/A</v>
      </c>
      <c r="K299" t="str">
        <f>VLOOKUP($A299,'Plan de acci�n consolidado 2025'!$C$3:$X$482,K$1,0)</f>
        <v>N/A</v>
      </c>
      <c r="L299" t="str">
        <f>VLOOKUP($A299,'Plan de acci�n consolidado 2025'!$C$3:$X$482,L$1,0)</f>
        <v>N/A</v>
      </c>
      <c r="M299" t="str">
        <f>VLOOKUP($A299,'Plan de acci�n consolidado 2025'!$C$3:$X$482,M$1,0)</f>
        <v>N/A</v>
      </c>
      <c r="N299" t="str">
        <f>VLOOKUP($A299,'Plan de acci�n consolidado 2025'!$C$3:$X$482,N$1,0)</f>
        <v>N/A</v>
      </c>
      <c r="O299" t="str">
        <f>VLOOKUP($A299,'Plan de acci�n consolidado 2025'!$C$3:$X$482,O$1,0)</f>
        <v>Elaborar informe que recopile las conclusiones con las autoridades de protección de datos internacionales de buenas prácticas al momento de investigar compañías con presencia transfronteriza. (Informe/único entregable)</v>
      </c>
      <c r="P299">
        <f>VLOOKUP($A299,'Plan de acci�n consolidado 2025'!$C$3:$X$482,P$1,0)</f>
        <v>50</v>
      </c>
      <c r="Q299">
        <f>VLOOKUP($A299,'Plan de acci�n consolidado 2025'!$C$3:$X$482,Q$1,0)</f>
        <v>1</v>
      </c>
      <c r="R299" t="str">
        <f>VLOOKUP($A299,'Plan de acci�n consolidado 2025'!$C$3:$X$482,R$1,0)</f>
        <v>Númerica</v>
      </c>
      <c r="S299" t="str">
        <f>VLOOKUP($A299,'Plan de acci�n consolidado 2025'!$C$3:$X$482,S$1,0)</f>
        <v># de Informe realizado / 1 Informes a realizar</v>
      </c>
      <c r="T299" s="161">
        <f>VLOOKUP($A299,'Plan de acci�n consolidado 2025'!$C$3:$X$482,T$1,0)</f>
        <v>45839</v>
      </c>
      <c r="U299" s="161">
        <f>VLOOKUP($A299,'Plan de acci�n consolidado 2025'!$C$3:$X$482,U$1,0)</f>
        <v>45897</v>
      </c>
      <c r="V299" t="str">
        <f>VLOOKUP($A299,'Plan de acci�n consolidado 2025'!$C$3:$X$482,V$1,0)</f>
        <v>7000-DESPACHO DEL SUPERINTENDENTE DELEGADO PARA LA PROTECCIÓN DE DATOS PERSONALES</v>
      </c>
      <c r="W299">
        <f>VLOOKUP($A299,'Plan de acci�n consolidado 2025'!$C$3:$BB$482,W$1,0)</f>
        <v>5</v>
      </c>
      <c r="X299">
        <f>VLOOKUP($A299,'Plan de acci�n consolidado 2025'!$C$3:$BB$482,X$1,0)</f>
        <v>100</v>
      </c>
      <c r="Y299" t="str">
        <f>VLOOKUP($A299,'Plan de acci�n consolidado 2025'!$C$3:$BB$482,Y$1,0)</f>
        <v xml:space="preserve">Se elaboró un informe en el que se recopilan las conclusiones a las que se llegó sobre la investigación de compañías con presencia transfronteriza. Estas conclusiones surgieron de la discusión con las autoridades de protección de datos que hacen parte de la Red Iberoamericana de Protección de Datos (RIPD). El informe detalla las conclusiones sobre dos asuntos concretos:  i) los mecanismos para garantizar la rendición de cuentas de compañías con presencia transfronteriza; y ii) el crecimiento inusitado de sistemas de identificación biométricos en distintos sectores de la economía, impulsado tanto por compañías locales como por compañías transnacionales. </v>
      </c>
      <c r="Z299" s="161">
        <f>VLOOKUP($A299,'Plan de acci�n consolidado 2025'!$C$3:$BB$482,Z$1,0)</f>
        <v>45875</v>
      </c>
      <c r="AA299">
        <f>VLOOKUP($A299,'Plan de acci�n consolidado 2025'!$C$3:$BB$482,AA$1,0)</f>
        <v>100</v>
      </c>
      <c r="AB299" t="str">
        <f>VLOOKUP($A299,'Plan de acci�n consolidado 2025'!$C$3:$BB$482,AB$1,0)</f>
        <v xml:space="preserve">Se avala el % de cumplimiento de la actividad. El anexo corresponde al entregaba propuesto, informe sobre las conclusiones al rededor la discusión de las prácticas de tratamiento de datos de las empresas transfronteriza. </v>
      </c>
      <c r="AC299" s="161">
        <f>VLOOKUP($A299,'Plan de acci�n consolidado 2025'!$C$3:$BB$482,AC$1,0)</f>
        <v>45897</v>
      </c>
      <c r="AD299">
        <f>VLOOKUP($A299,'Plan de acci�n consolidado 2025'!$C$3:$BB$482,AD$1,0)</f>
        <v>100</v>
      </c>
      <c r="AE299">
        <f>VLOOKUP($A299,'Plan de acci�n consolidado 2025'!$C$3:$BB$482,AE$1,0)</f>
        <v>5</v>
      </c>
    </row>
    <row r="300" spans="1:31" x14ac:dyDescent="0.25">
      <c r="A300" s="30" t="s">
        <v>851</v>
      </c>
      <c r="B300" t="str">
        <f>VLOOKUP($A300,'Plan de acci�n consolidado 2025'!$C$3:$X$482,B$1,0)</f>
        <v>7000-DESPACHO DEL SUPERINTENDENTE DELEGADO PARA LA PROTECCIÓN DE DATOS PERSONALES</v>
      </c>
      <c r="C300">
        <f>VLOOKUP($A300,'Plan de acci�n consolidado 2025'!$C$3:$X$482,C$1,0)</f>
        <v>4</v>
      </c>
      <c r="D300" t="str">
        <f>VLOOKUP($A300,'Plan de acci�n consolidado 2025'!$C$3:$X$482,D$1,0)</f>
        <v>Producto</v>
      </c>
      <c r="E300" t="str">
        <f>VLOOKUP($A300,'Plan de acci�n consolidado 2025'!$C$3:$X$482,E$1,0)</f>
        <v>7000.4</v>
      </c>
      <c r="F300" t="str">
        <f>VLOOKUP($A300,'Plan de acci�n consolidado 2025'!$C$3:$X$482,F$1,0)</f>
        <v>Operativo</v>
      </c>
      <c r="G300" t="str">
        <f>VLOOKUP($A300,'Plan de acci�n consolidado 2025'!$C$3:$X$482,G$1,0)</f>
        <v xml:space="preserve">Promover el enfoque preventivo, diferencial y territorial en el que hacer misional de la entidad 
</v>
      </c>
      <c r="H300" t="str">
        <f>VLOOKUP($A300,'Plan de acci�n consolidado 2025'!$C$3:$X$482,H$1,0)</f>
        <v xml:space="preserve">Cumplimiento de productos del PAI asociados a Promover el enfoque preventivo, diferencial y territorial en el que hacer misional de la entidad 
</v>
      </c>
      <c r="I300" t="str">
        <f>VLOOKUP($A300,'Plan de acci�n consolidado 2025'!$C$3:$X$482,I$1,0)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00" t="str">
        <f>VLOOKUP($A300,'Plan de acci�n consolidado 2025'!$C$3:$X$482,J$1,0)</f>
        <v xml:space="preserve">PND - 2-01-4-c- Seguridad humana y justicia social - Portabilidad de datos para el empoderamiento ciudadano </v>
      </c>
      <c r="K300" t="str">
        <f>VLOOKUP($A300,'Plan de acci�n consolidado 2025'!$C$3:$X$482,K$1,0)</f>
        <v>Si</v>
      </c>
      <c r="L300" t="str">
        <f>VLOOKUP($A300,'Plan de acci�n consolidado 2025'!$C$3:$X$482,L$1,0)</f>
        <v>C-3503-0200-0012-20104c</v>
      </c>
      <c r="M300" t="str">
        <f>VLOOKUP($A300,'Plan de acci�n consolidado 2025'!$C$3:$X$482,M$1,0)</f>
        <v>Política Participación Ciudadana en la Gestión Pública _DIMENSIÓN Gestión con Valores para Resultados</v>
      </c>
      <c r="N300" t="str">
        <f>VLOOKUP($A300,'Plan de acci�n consolidado 2025'!$C$3:$X$482,N$1,0)</f>
        <v>PND_1_Fortalecer el empoderamientoDe lasPersonas sobre susDatos</v>
      </c>
      <c r="O300" t="str">
        <f>VLOOKUP($A300,'Plan de acci�n consolidado 2025'!$C$3:$X$482,O$1,0)</f>
        <v>Eventos en temas relacionados con datos personales, realizados  (Pantallazos o captura de pantalla /único entregable)</v>
      </c>
      <c r="P300">
        <f>VLOOKUP($A300,'Plan de acci�n consolidado 2025'!$C$3:$X$482,P$1,0)</f>
        <v>40</v>
      </c>
      <c r="Q300">
        <f>VLOOKUP($A300,'Plan de acci�n consolidado 2025'!$C$3:$X$482,Q$1,0)</f>
        <v>2</v>
      </c>
      <c r="R300" t="str">
        <f>VLOOKUP($A300,'Plan de acci�n consolidado 2025'!$C$3:$X$482,R$1,0)</f>
        <v>Númerica</v>
      </c>
      <c r="S300" t="str">
        <f>VLOOKUP($A300,'Plan de acci�n consolidado 2025'!$C$3:$X$482,S$1,0)</f>
        <v># de eventos realizados / 2 eventos a realizar</v>
      </c>
      <c r="T300" s="161">
        <f>VLOOKUP($A300,'Plan de acci�n consolidado 2025'!$C$3:$X$482,T$1,0)</f>
        <v>45692</v>
      </c>
      <c r="U300" s="161">
        <f>VLOOKUP($A300,'Plan de acci�n consolidado 2025'!$C$3:$X$482,U$1,0)</f>
        <v>45989</v>
      </c>
      <c r="V300" t="str">
        <f>VLOOKUP($A300,'Plan de acci�n consolidado 2025'!$C$3:$X$482,V$1,0)</f>
        <v>7000-DESPACHO DEL SUPERINTENDENTE DELEGADO PARA LA PROTECCIÓN DE DATOS PERSONALES;
73-GRUPO DE TRABAJO DE COMUNICACION</v>
      </c>
      <c r="W300">
        <f>VLOOKUP($A300,'Plan de acci�n consolidado 2025'!$C$3:$BB$482,W$1,0)</f>
        <v>40</v>
      </c>
      <c r="X300">
        <f>VLOOKUP($A300,'Plan de acci�n consolidado 2025'!$C$3:$BB$482,X$1,0)</f>
        <v>100</v>
      </c>
      <c r="Y300" t="str">
        <f>VLOOKUP($A300,'Plan de acci�n consolidado 2025'!$C$3:$BB$482,Y$1,0)</f>
        <v>Se realizaron dos eventos en temas relacionados con datos personales. El 12 y 13 de agosto de 2025 se realizó el "XII Congreso Internacional de Protección de Datos Personales". El 12 de noviembre de 2025 se realizó el evento "Modernización de la Ley 1581 de 2012".</v>
      </c>
      <c r="Z300" s="161">
        <f>VLOOKUP($A300,'Plan de acci�n consolidado 2025'!$C$3:$BB$482,Z$1,0)</f>
        <v>0</v>
      </c>
      <c r="AA300">
        <f>VLOOKUP($A300,'Plan de acci�n consolidado 2025'!$C$3:$BB$482,AA$1,0)</f>
        <v>100</v>
      </c>
      <c r="AB300" t="str">
        <f>VLOOKUP($A300,'Plan de acci�n consolidado 2025'!$C$3:$BB$482,AB$1,0)</f>
        <v xml:space="preserve">Se verifica el cumplimiento del producto al 100%. El soporte corresponde al entregable propuesto Pantallazos o captura de pantalla que evidencian la realización de los dos eventos realizados sobre datos personales. </v>
      </c>
      <c r="AC300" s="161">
        <f>VLOOKUP($A300,'Plan de acci�n consolidado 2025'!$C$3:$BB$482,AC$1,0)</f>
        <v>45989</v>
      </c>
      <c r="AD300">
        <f>VLOOKUP($A300,'Plan de acci�n consolidado 2025'!$C$3:$BB$482,AD$1,0)</f>
        <v>100</v>
      </c>
      <c r="AE300">
        <f>VLOOKUP($A300,'Plan de acci�n consolidado 2025'!$C$3:$BB$482,AE$1,0)</f>
        <v>40</v>
      </c>
    </row>
    <row r="301" spans="1:31" x14ac:dyDescent="0.25">
      <c r="A301" s="30" t="s">
        <v>854</v>
      </c>
      <c r="B301" t="str">
        <f>VLOOKUP($A301,'Plan de acci�n consolidado 2025'!$C$3:$X$482,B$1,0)</f>
        <v>7000-DESPACHO DEL SUPERINTENDENTE DELEGADO PARA LA PROTECCIÓN DE DATOS PERSONALES</v>
      </c>
      <c r="C301">
        <f>VLOOKUP($A301,'Plan de acci�n consolidado 2025'!$C$3:$X$482,C$1,0)</f>
        <v>4</v>
      </c>
      <c r="D301" t="str">
        <f>VLOOKUP($A301,'Plan de acci�n consolidado 2025'!$C$3:$X$482,D$1,0)</f>
        <v>Actividad propia</v>
      </c>
      <c r="E301" t="str">
        <f>VLOOKUP($A301,'Plan de acci�n consolidado 2025'!$C$3:$X$482,E$1,0)</f>
        <v>7000.4.1</v>
      </c>
      <c r="F301" t="str">
        <f>VLOOKUP($A301,'Plan de acci�n consolidado 2025'!$C$3:$X$482,F$1,0)</f>
        <v>N/A</v>
      </c>
      <c r="G301" t="str">
        <f>VLOOKUP($A301,'Plan de acci�n consolidado 2025'!$C$3:$X$482,G$1,0)</f>
        <v>N/A</v>
      </c>
      <c r="H301" t="str">
        <f>VLOOKUP($A301,'Plan de acci�n consolidado 2025'!$C$3:$X$482,H$1,0)</f>
        <v>N/A</v>
      </c>
      <c r="I301" t="str">
        <f>VLOOKUP($A301,'Plan de acci�n consolidado 2025'!$C$3:$X$482,I$1,0)</f>
        <v>N/A</v>
      </c>
      <c r="J301" t="str">
        <f>VLOOKUP($A301,'Plan de acci�n consolidado 2025'!$C$3:$X$482,J$1,0)</f>
        <v>N/A</v>
      </c>
      <c r="K301" t="str">
        <f>VLOOKUP($A301,'Plan de acci�n consolidado 2025'!$C$3:$X$482,K$1,0)</f>
        <v>N/A</v>
      </c>
      <c r="L301" t="str">
        <f>VLOOKUP($A301,'Plan de acci�n consolidado 2025'!$C$3:$X$482,L$1,0)</f>
        <v>N/A</v>
      </c>
      <c r="M301" t="str">
        <f>VLOOKUP($A301,'Plan de acci�n consolidado 2025'!$C$3:$X$482,M$1,0)</f>
        <v>N/A</v>
      </c>
      <c r="N301" t="str">
        <f>VLOOKUP($A301,'Plan de acci�n consolidado 2025'!$C$3:$X$482,N$1,0)</f>
        <v>N/A</v>
      </c>
      <c r="O301" t="str">
        <f>VLOOKUP($A301,'Plan de acci�n consolidado 2025'!$C$3:$X$482,O$1,0)</f>
        <v>Solicitar publicación de la fecha del evento en el calendario de eventos de la entidad  al Grupo de Comunicaciones  (captura de pantalla de la publicación de la fecha del evento / único entregable)</v>
      </c>
      <c r="P301">
        <f>VLOOKUP($A301,'Plan de acci�n consolidado 2025'!$C$3:$X$482,P$1,0)</f>
        <v>5</v>
      </c>
      <c r="Q301">
        <f>VLOOKUP($A301,'Plan de acci�n consolidado 2025'!$C$3:$X$482,Q$1,0)</f>
        <v>2</v>
      </c>
      <c r="R301" t="str">
        <f>VLOOKUP($A301,'Plan de acci�n consolidado 2025'!$C$3:$X$482,R$1,0)</f>
        <v>Númerica</v>
      </c>
      <c r="S301" t="str">
        <f>VLOOKUP($A301,'Plan de acci�n consolidado 2025'!$C$3:$X$482,S$1,0)</f>
        <v># de correos electrónicos enviados / 2 correos electrónicos a enviar</v>
      </c>
      <c r="T301" s="161">
        <f>VLOOKUP($A301,'Plan de acci�n consolidado 2025'!$C$3:$X$482,T$1,0)</f>
        <v>45692</v>
      </c>
      <c r="U301" s="161">
        <f>VLOOKUP($A301,'Plan de acci�n consolidado 2025'!$C$3:$X$482,U$1,0)</f>
        <v>45933</v>
      </c>
      <c r="V301" t="str">
        <f>VLOOKUP($A301,'Plan de acci�n consolidado 2025'!$C$3:$X$482,V$1,0)</f>
        <v>7000-DESPACHO DEL SUPERINTENDENTE DELEGADO PARA LA PROTECCIÓN DE DATOS PERSONALES</v>
      </c>
      <c r="W301">
        <f>VLOOKUP($A301,'Plan de acci�n consolidado 2025'!$C$3:$BB$482,W$1,0)</f>
        <v>2</v>
      </c>
      <c r="X301">
        <f>VLOOKUP($A301,'Plan de acci�n consolidado 2025'!$C$3:$BB$482,X$1,0)</f>
        <v>100</v>
      </c>
      <c r="Y301" t="str">
        <f>VLOOKUP($A301,'Plan de acci�n consolidado 2025'!$C$3:$BB$482,Y$1,0)</f>
        <v xml:space="preserve">El 26 de septiembre de 2025 se solicito al Grupo de Comunicaciones de OSCAE la publicación de la fecha del evento "Modernización de la Ley 1581 de 2012" en el calendario de eventos de la entidad. </v>
      </c>
      <c r="Z301" s="161">
        <f>VLOOKUP($A301,'Plan de acci�n consolidado 2025'!$C$3:$BB$482,Z$1,0)</f>
        <v>45926</v>
      </c>
      <c r="AA301">
        <f>VLOOKUP($A301,'Plan de acci�n consolidado 2025'!$C$3:$BB$482,AA$1,0)</f>
        <v>100</v>
      </c>
      <c r="AB301" t="str">
        <f>VLOOKUP($A301,'Plan de acci�n consolidado 2025'!$C$3:$BB$482,AB$1,0)</f>
        <v xml:space="preserve">Se evidencia el cumplimiento de la actividad al 100%, con el soporte de captura de pantalla de la publicación de segundo evento programado "Modernización de la Ley 1581 de 2012". </v>
      </c>
      <c r="AC301" s="161">
        <f>VLOOKUP($A301,'Plan de acci�n consolidado 2025'!$C$3:$BB$482,AC$1,0)</f>
        <v>45933</v>
      </c>
      <c r="AD301">
        <f>VLOOKUP($A301,'Plan de acci�n consolidado 2025'!$C$3:$BB$482,AD$1,0)</f>
        <v>100</v>
      </c>
      <c r="AE301">
        <f>VLOOKUP($A301,'Plan de acci�n consolidado 2025'!$C$3:$BB$482,AE$1,0)</f>
        <v>2</v>
      </c>
    </row>
    <row r="302" spans="1:31" x14ac:dyDescent="0.25">
      <c r="A302" s="30" t="s">
        <v>856</v>
      </c>
      <c r="B302" t="str">
        <f>VLOOKUP($A302,'Plan de acci�n consolidado 2025'!$C$3:$X$482,B$1,0)</f>
        <v>7000-DESPACHO DEL SUPERINTENDENTE DELEGADO PARA LA PROTECCIÓN DE DATOS PERSONALES</v>
      </c>
      <c r="C302">
        <f>VLOOKUP($A302,'Plan de acci�n consolidado 2025'!$C$3:$X$482,C$1,0)</f>
        <v>4</v>
      </c>
      <c r="D302" t="str">
        <f>VLOOKUP($A302,'Plan de acci�n consolidado 2025'!$C$3:$X$482,D$1,0)</f>
        <v>Actividad propia</v>
      </c>
      <c r="E302" t="str">
        <f>VLOOKUP($A302,'Plan de acci�n consolidado 2025'!$C$3:$X$482,E$1,0)</f>
        <v>7000.4.2</v>
      </c>
      <c r="F302" t="str">
        <f>VLOOKUP($A302,'Plan de acci�n consolidado 2025'!$C$3:$X$482,F$1,0)</f>
        <v>N/A</v>
      </c>
      <c r="G302" t="str">
        <f>VLOOKUP($A302,'Plan de acci�n consolidado 2025'!$C$3:$X$482,G$1,0)</f>
        <v>N/A</v>
      </c>
      <c r="H302" t="str">
        <f>VLOOKUP($A302,'Plan de acci�n consolidado 2025'!$C$3:$X$482,H$1,0)</f>
        <v>N/A</v>
      </c>
      <c r="I302" t="str">
        <f>VLOOKUP($A302,'Plan de acci�n consolidado 2025'!$C$3:$X$482,I$1,0)</f>
        <v>N/A</v>
      </c>
      <c r="J302" t="str">
        <f>VLOOKUP($A302,'Plan de acci�n consolidado 2025'!$C$3:$X$482,J$1,0)</f>
        <v>N/A</v>
      </c>
      <c r="K302" t="str">
        <f>VLOOKUP($A302,'Plan de acci�n consolidado 2025'!$C$3:$X$482,K$1,0)</f>
        <v>N/A</v>
      </c>
      <c r="L302" t="str">
        <f>VLOOKUP($A302,'Plan de acci�n consolidado 2025'!$C$3:$X$482,L$1,0)</f>
        <v>N/A</v>
      </c>
      <c r="M302" t="str">
        <f>VLOOKUP($A302,'Plan de acci�n consolidado 2025'!$C$3:$X$482,M$1,0)</f>
        <v>N/A</v>
      </c>
      <c r="N302" t="str">
        <f>VLOOKUP($A302,'Plan de acci�n consolidado 2025'!$C$3:$X$482,N$1,0)</f>
        <v>N/A</v>
      </c>
      <c r="O302" t="str">
        <f>VLOOKUP($A302,'Plan de acci�n consolidado 2025'!$C$3:$X$482,O$1,0)</f>
        <v>Diligenciar check list del evento con la fecha definitiva igual a la publicada en el  calendario de eventos  (documento de check list para la realización del evento / único entregable)</v>
      </c>
      <c r="P302">
        <f>VLOOKUP($A302,'Plan de acci�n consolidado 2025'!$C$3:$X$482,P$1,0)</f>
        <v>15</v>
      </c>
      <c r="Q302">
        <f>VLOOKUP($A302,'Plan de acci�n consolidado 2025'!$C$3:$X$482,Q$1,0)</f>
        <v>2</v>
      </c>
      <c r="R302" t="str">
        <f>VLOOKUP($A302,'Plan de acci�n consolidado 2025'!$C$3:$X$482,R$1,0)</f>
        <v>Númerica</v>
      </c>
      <c r="S302" t="str">
        <f>VLOOKUP($A302,'Plan de acci�n consolidado 2025'!$C$3:$X$482,S$1,0)</f>
        <v># de check list diligenciados / 2 check list a diligenciar</v>
      </c>
      <c r="T302" s="161">
        <f>VLOOKUP($A302,'Plan de acci�n consolidado 2025'!$C$3:$X$482,T$1,0)</f>
        <v>45811</v>
      </c>
      <c r="U302" s="161">
        <f>VLOOKUP($A302,'Plan de acci�n consolidado 2025'!$C$3:$X$482,U$1,0)</f>
        <v>45947</v>
      </c>
      <c r="V302" t="str">
        <f>VLOOKUP($A302,'Plan de acci�n consolidado 2025'!$C$3:$X$482,V$1,0)</f>
        <v>7000-DESPACHO DEL SUPERINTENDENTE DELEGADO PARA LA PROTECCIÓN DE DATOS PERSONALES</v>
      </c>
      <c r="W302">
        <f>VLOOKUP($A302,'Plan de acci�n consolidado 2025'!$C$3:$BB$482,W$1,0)</f>
        <v>6</v>
      </c>
      <c r="X302">
        <f>VLOOKUP($A302,'Plan de acci�n consolidado 2025'!$C$3:$BB$482,X$1,0)</f>
        <v>100</v>
      </c>
      <c r="Y302" t="str">
        <f>VLOOKUP($A302,'Plan de acci�n consolidado 2025'!$C$3:$BB$482,Y$1,0)</f>
        <v>Se diligenció y envió el checklist del evento "Modernización de la Ley 1581 de 2012".</v>
      </c>
      <c r="Z302" s="161">
        <f>VLOOKUP($A302,'Plan de acci�n consolidado 2025'!$C$3:$BB$482,Z$1,0)</f>
        <v>45947</v>
      </c>
      <c r="AA302">
        <f>VLOOKUP($A302,'Plan de acci�n consolidado 2025'!$C$3:$BB$482,AA$1,0)</f>
        <v>100</v>
      </c>
      <c r="AB302" t="str">
        <f>VLOOKUP($A302,'Plan de acci�n consolidado 2025'!$C$3:$BB$482,AB$1,0)</f>
        <v xml:space="preserve">Se verifica el cumplimiento del 100% de la actividad, los sopores corresponden al check list del segundo evento programado para el 12 de noviembre. </v>
      </c>
      <c r="AC302" s="161">
        <f>VLOOKUP($A302,'Plan de acci�n consolidado 2025'!$C$3:$BB$482,AC$1,0)</f>
        <v>45947</v>
      </c>
      <c r="AD302">
        <f>VLOOKUP($A302,'Plan de acci�n consolidado 2025'!$C$3:$BB$482,AD$1,0)</f>
        <v>100</v>
      </c>
      <c r="AE302">
        <f>VLOOKUP($A302,'Plan de acci�n consolidado 2025'!$C$3:$BB$482,AE$1,0)</f>
        <v>6</v>
      </c>
    </row>
    <row r="303" spans="1:31" x14ac:dyDescent="0.25">
      <c r="A303" s="30" t="s">
        <v>858</v>
      </c>
      <c r="B303" t="str">
        <f>VLOOKUP($A303,'Plan de acci�n consolidado 2025'!$C$3:$X$482,B$1,0)</f>
        <v>7000-DESPACHO DEL SUPERINTENDENTE DELEGADO PARA LA PROTECCIÓN DE DATOS PERSONALES</v>
      </c>
      <c r="C303">
        <f>VLOOKUP($A303,'Plan de acci�n consolidado 2025'!$C$3:$X$482,C$1,0)</f>
        <v>4</v>
      </c>
      <c r="D303" t="str">
        <f>VLOOKUP($A303,'Plan de acci�n consolidado 2025'!$C$3:$X$482,D$1,0)</f>
        <v>Actividad propia</v>
      </c>
      <c r="E303" t="str">
        <f>VLOOKUP($A303,'Plan de acci�n consolidado 2025'!$C$3:$X$482,E$1,0)</f>
        <v>7000.4.3</v>
      </c>
      <c r="F303" t="str">
        <f>VLOOKUP($A303,'Plan de acci�n consolidado 2025'!$C$3:$X$482,F$1,0)</f>
        <v>N/A</v>
      </c>
      <c r="G303" t="str">
        <f>VLOOKUP($A303,'Plan de acci�n consolidado 2025'!$C$3:$X$482,G$1,0)</f>
        <v>N/A</v>
      </c>
      <c r="H303" t="str">
        <f>VLOOKUP($A303,'Plan de acci�n consolidado 2025'!$C$3:$X$482,H$1,0)</f>
        <v>N/A</v>
      </c>
      <c r="I303" t="str">
        <f>VLOOKUP($A303,'Plan de acci�n consolidado 2025'!$C$3:$X$482,I$1,0)</f>
        <v>N/A</v>
      </c>
      <c r="J303" t="str">
        <f>VLOOKUP($A303,'Plan de acci�n consolidado 2025'!$C$3:$X$482,J$1,0)</f>
        <v>N/A</v>
      </c>
      <c r="K303" t="str">
        <f>VLOOKUP($A303,'Plan de acci�n consolidado 2025'!$C$3:$X$482,K$1,0)</f>
        <v>N/A</v>
      </c>
      <c r="L303" t="str">
        <f>VLOOKUP($A303,'Plan de acci�n consolidado 2025'!$C$3:$X$482,L$1,0)</f>
        <v>N/A</v>
      </c>
      <c r="M303" t="str">
        <f>VLOOKUP($A303,'Plan de acci�n consolidado 2025'!$C$3:$X$482,M$1,0)</f>
        <v>N/A</v>
      </c>
      <c r="N303" t="str">
        <f>VLOOKUP($A303,'Plan de acci�n consolidado 2025'!$C$3:$X$482,N$1,0)</f>
        <v>N/A</v>
      </c>
      <c r="O303" t="str">
        <f>VLOOKUP($A303,'Plan de acci�n consolidado 2025'!$C$3:$X$482,O$1,0)</f>
        <v>Elaborar y enviar agenda definitiva para ser publicada  (correo electrónico con agenda definitiva / único entregable)</v>
      </c>
      <c r="P303">
        <f>VLOOKUP($A303,'Plan de acci�n consolidado 2025'!$C$3:$X$482,P$1,0)</f>
        <v>20</v>
      </c>
      <c r="Q303">
        <f>VLOOKUP($A303,'Plan de acci�n consolidado 2025'!$C$3:$X$482,Q$1,0)</f>
        <v>2</v>
      </c>
      <c r="R303" t="str">
        <f>VLOOKUP($A303,'Plan de acci�n consolidado 2025'!$C$3:$X$482,R$1,0)</f>
        <v>Númerica</v>
      </c>
      <c r="S303" t="str">
        <f>VLOOKUP($A303,'Plan de acci�n consolidado 2025'!$C$3:$X$482,S$1,0)</f>
        <v># de agendas definitivas elaboradas y enviadas / 2 agendas a elaborar y enviar</v>
      </c>
      <c r="T303" s="161">
        <f>VLOOKUP($A303,'Plan de acci�n consolidado 2025'!$C$3:$X$482,T$1,0)</f>
        <v>45811</v>
      </c>
      <c r="U303" s="161">
        <f>VLOOKUP($A303,'Plan de acci�n consolidado 2025'!$C$3:$X$482,U$1,0)</f>
        <v>45968</v>
      </c>
      <c r="V303" t="str">
        <f>VLOOKUP($A303,'Plan de acci�n consolidado 2025'!$C$3:$X$482,V$1,0)</f>
        <v>7000-DESPACHO DEL SUPERINTENDENTE DELEGADO PARA LA PROTECCIÓN DE DATOS PERSONALES</v>
      </c>
      <c r="W303">
        <f>VLOOKUP($A303,'Plan de acci�n consolidado 2025'!$C$3:$BB$482,W$1,0)</f>
        <v>8</v>
      </c>
      <c r="X303">
        <f>VLOOKUP($A303,'Plan de acci�n consolidado 2025'!$C$3:$BB$482,X$1,0)</f>
        <v>100</v>
      </c>
      <c r="Y303" t="str">
        <f>VLOOKUP($A303,'Plan de acci�n consolidado 2025'!$C$3:$BB$482,Y$1,0)</f>
        <v>Se envió la agenda definitiva del evento "Modernización de la Ley 1581 de 2012" para ser publicada.</v>
      </c>
      <c r="Z303" s="161">
        <f>VLOOKUP($A303,'Plan de acci�n consolidado 2025'!$C$3:$BB$482,Z$1,0)</f>
        <v>45966</v>
      </c>
      <c r="AA303">
        <f>VLOOKUP($A303,'Plan de acci�n consolidado 2025'!$C$3:$BB$482,AA$1,0)</f>
        <v>100</v>
      </c>
      <c r="AB303" t="str">
        <f>VLOOKUP($A303,'Plan de acci�n consolidado 2025'!$C$3:$BB$482,AB$1,0)</f>
        <v xml:space="preserve">Se revisó los soportes los cuales evidencian la ejecución de la actividad programada. </v>
      </c>
      <c r="AC303" s="161">
        <f>VLOOKUP($A303,'Plan de acci�n consolidado 2025'!$C$3:$BB$482,AC$1,0)</f>
        <v>45966</v>
      </c>
      <c r="AD303">
        <f>VLOOKUP($A303,'Plan de acci�n consolidado 2025'!$C$3:$BB$482,AD$1,0)</f>
        <v>100</v>
      </c>
      <c r="AE303">
        <f>VLOOKUP($A303,'Plan de acci�n consolidado 2025'!$C$3:$BB$482,AE$1,0)</f>
        <v>8</v>
      </c>
    </row>
    <row r="304" spans="1:31" x14ac:dyDescent="0.25">
      <c r="A304" s="30" t="s">
        <v>860</v>
      </c>
      <c r="B304" t="str">
        <f>VLOOKUP($A304,'Plan de acci�n consolidado 2025'!$C$3:$X$482,B$1,0)</f>
        <v>7000-DESPACHO DEL SUPERINTENDENTE DELEGADO PARA LA PROTECCIÓN DE DATOS PERSONALES</v>
      </c>
      <c r="C304">
        <f>VLOOKUP($A304,'Plan de acci�n consolidado 2025'!$C$3:$X$482,C$1,0)</f>
        <v>4</v>
      </c>
      <c r="D304" t="str">
        <f>VLOOKUP($A304,'Plan de acci�n consolidado 2025'!$C$3:$X$482,D$1,0)</f>
        <v>Actividad sin participación</v>
      </c>
      <c r="E304" t="str">
        <f>VLOOKUP($A304,'Plan de acci�n consolidado 2025'!$C$3:$X$482,E$1,0)</f>
        <v>7000.4.4</v>
      </c>
      <c r="F304" t="str">
        <f>VLOOKUP($A304,'Plan de acci�n consolidado 2025'!$C$3:$X$482,F$1,0)</f>
        <v>N/A</v>
      </c>
      <c r="G304" t="str">
        <f>VLOOKUP($A304,'Plan de acci�n consolidado 2025'!$C$3:$X$482,G$1,0)</f>
        <v>N/A</v>
      </c>
      <c r="H304" t="str">
        <f>VLOOKUP($A304,'Plan de acci�n consolidado 2025'!$C$3:$X$482,H$1,0)</f>
        <v>N/A</v>
      </c>
      <c r="I304" t="str">
        <f>VLOOKUP($A304,'Plan de acci�n consolidado 2025'!$C$3:$X$482,I$1,0)</f>
        <v>N/A</v>
      </c>
      <c r="J304" t="str">
        <f>VLOOKUP($A304,'Plan de acci�n consolidado 2025'!$C$3:$X$482,J$1,0)</f>
        <v>N/A</v>
      </c>
      <c r="K304" t="str">
        <f>VLOOKUP($A304,'Plan de acci�n consolidado 2025'!$C$3:$X$482,K$1,0)</f>
        <v>N/A</v>
      </c>
      <c r="L304" t="str">
        <f>VLOOKUP($A304,'Plan de acci�n consolidado 2025'!$C$3:$X$482,L$1,0)</f>
        <v>N/A</v>
      </c>
      <c r="M304" t="str">
        <f>VLOOKUP($A304,'Plan de acci�n consolidado 2025'!$C$3:$X$482,M$1,0)</f>
        <v>N/A</v>
      </c>
      <c r="N304" t="str">
        <f>VLOOKUP($A304,'Plan de acci�n consolidado 2025'!$C$3:$X$482,N$1,0)</f>
        <v>N/A</v>
      </c>
      <c r="O304" t="str">
        <f>VLOOKUP($A304,'Plan de acci�n consolidado 2025'!$C$3:$X$482,O$1,0)</f>
        <v>Publicar Agenda definitiva  (Captura de pantalla de la publicación)</v>
      </c>
      <c r="P304">
        <f>VLOOKUP($A304,'Plan de acci�n consolidado 2025'!$C$3:$X$482,P$1,0)</f>
        <v>0</v>
      </c>
      <c r="Q304">
        <f>VLOOKUP($A304,'Plan de acci�n consolidado 2025'!$C$3:$X$482,Q$1,0)</f>
        <v>2</v>
      </c>
      <c r="R304" t="str">
        <f>VLOOKUP($A304,'Plan de acci�n consolidado 2025'!$C$3:$X$482,R$1,0)</f>
        <v>Númerica</v>
      </c>
      <c r="S304" t="str">
        <f>VLOOKUP($A304,'Plan de acci�n consolidado 2025'!$C$3:$X$482,S$1,0)</f>
        <v># de agendas publicadas / 2 agendas a publicar</v>
      </c>
      <c r="T304" s="161">
        <f>VLOOKUP($A304,'Plan de acci�n consolidado 2025'!$C$3:$X$482,T$1,0)</f>
        <v>45811</v>
      </c>
      <c r="U304" s="161">
        <f>VLOOKUP($A304,'Plan de acci�n consolidado 2025'!$C$3:$X$482,U$1,0)</f>
        <v>45982</v>
      </c>
      <c r="V304" t="str">
        <f>VLOOKUP($A304,'Plan de acci�n consolidado 2025'!$C$3:$X$482,V$1,0)</f>
        <v>73-GRUPO DE TRABAJO DE COMUNICACION</v>
      </c>
      <c r="W304">
        <f>VLOOKUP($A304,'Plan de acci�n consolidado 2025'!$C$3:$BB$482,W$1,0)</f>
        <v>0</v>
      </c>
      <c r="X304">
        <f>VLOOKUP($A304,'Plan de acci�n consolidado 2025'!$C$3:$BB$482,X$1,0)</f>
        <v>100</v>
      </c>
      <c r="Y304" t="str">
        <f>VLOOKUP($A304,'Plan de acci�n consolidado 2025'!$C$3:$BB$482,Y$1,0)</f>
        <v>Se publicó la agenda definitiva del evento "Modernización de la Ley 1581 de 2012".</v>
      </c>
      <c r="Z304" s="161">
        <f>VLOOKUP($A304,'Plan de acci�n consolidado 2025'!$C$3:$BB$482,Z$1,0)</f>
        <v>0</v>
      </c>
      <c r="AA304">
        <f>VLOOKUP($A304,'Plan de acci�n consolidado 2025'!$C$3:$BB$482,AA$1,0)</f>
        <v>100</v>
      </c>
      <c r="AB304" t="str">
        <f>VLOOKUP($A304,'Plan de acci�n consolidado 2025'!$C$3:$BB$482,AB$1,0)</f>
        <v xml:space="preserve">Se soporta el cumplimiento de la actividad, se sugiere reportar la actividad en el día de la fecha final o 5 días hábiles que se tiene para reportar una vez finalizada dado que si se reporta antes de la fecha no se habita el campo para evaluar la Eficiencia. O la otra alternativa es solicitar modificación del Plan de Acción.   </v>
      </c>
      <c r="AC304" s="161">
        <f>VLOOKUP($A304,'Plan de acci�n consolidado 2025'!$C$3:$BB$482,AC$1,0)</f>
        <v>0</v>
      </c>
      <c r="AD304">
        <f>VLOOKUP($A304,'Plan de acci�n consolidado 2025'!$C$3:$BB$482,AD$1,0)</f>
        <v>0</v>
      </c>
      <c r="AE304">
        <f>VLOOKUP($A304,'Plan de acci�n consolidado 2025'!$C$3:$BB$482,AE$1,0)</f>
        <v>0</v>
      </c>
    </row>
    <row r="305" spans="1:31" x14ac:dyDescent="0.25">
      <c r="A305" s="30" t="s">
        <v>862</v>
      </c>
      <c r="B305" t="str">
        <f>VLOOKUP($A305,'Plan de acci�n consolidado 2025'!$C$3:$X$482,B$1,0)</f>
        <v>7000-DESPACHO DEL SUPERINTENDENTE DELEGADO PARA LA PROTECCIÓN DE DATOS PERSONALES</v>
      </c>
      <c r="C305">
        <f>VLOOKUP($A305,'Plan de acci�n consolidado 2025'!$C$3:$X$482,C$1,0)</f>
        <v>4</v>
      </c>
      <c r="D305" t="str">
        <f>VLOOKUP($A305,'Plan de acci�n consolidado 2025'!$C$3:$X$482,D$1,0)</f>
        <v>Actividad propia</v>
      </c>
      <c r="E305" t="str">
        <f>VLOOKUP($A305,'Plan de acci�n consolidado 2025'!$C$3:$X$482,E$1,0)</f>
        <v>7000.4.5</v>
      </c>
      <c r="F305" t="str">
        <f>VLOOKUP($A305,'Plan de acci�n consolidado 2025'!$C$3:$X$482,F$1,0)</f>
        <v>N/A</v>
      </c>
      <c r="G305" t="str">
        <f>VLOOKUP($A305,'Plan de acci�n consolidado 2025'!$C$3:$X$482,G$1,0)</f>
        <v>N/A</v>
      </c>
      <c r="H305" t="str">
        <f>VLOOKUP($A305,'Plan de acci�n consolidado 2025'!$C$3:$X$482,H$1,0)</f>
        <v>N/A</v>
      </c>
      <c r="I305" t="str">
        <f>VLOOKUP($A305,'Plan de acci�n consolidado 2025'!$C$3:$X$482,I$1,0)</f>
        <v>N/A</v>
      </c>
      <c r="J305" t="str">
        <f>VLOOKUP($A305,'Plan de acci�n consolidado 2025'!$C$3:$X$482,J$1,0)</f>
        <v>N/A</v>
      </c>
      <c r="K305" t="str">
        <f>VLOOKUP($A305,'Plan de acci�n consolidado 2025'!$C$3:$X$482,K$1,0)</f>
        <v>N/A</v>
      </c>
      <c r="L305" t="str">
        <f>VLOOKUP($A305,'Plan de acci�n consolidado 2025'!$C$3:$X$482,L$1,0)</f>
        <v>N/A</v>
      </c>
      <c r="M305" t="str">
        <f>VLOOKUP($A305,'Plan de acci�n consolidado 2025'!$C$3:$X$482,M$1,0)</f>
        <v>N/A</v>
      </c>
      <c r="N305" t="str">
        <f>VLOOKUP($A305,'Plan de acci�n consolidado 2025'!$C$3:$X$482,N$1,0)</f>
        <v>N/A</v>
      </c>
      <c r="O305" t="str">
        <f>VLOOKUP($A305,'Plan de acci�n consolidado 2025'!$C$3:$X$482,O$1,0)</f>
        <v>Realizar el evento (fotografías del evento realizado / único entregable)()</v>
      </c>
      <c r="P305">
        <f>VLOOKUP($A305,'Plan de acci�n consolidado 2025'!$C$3:$X$482,P$1,0)</f>
        <v>60</v>
      </c>
      <c r="Q305">
        <f>VLOOKUP($A305,'Plan de acci�n consolidado 2025'!$C$3:$X$482,Q$1,0)</f>
        <v>2</v>
      </c>
      <c r="R305" t="str">
        <f>VLOOKUP($A305,'Plan de acci�n consolidado 2025'!$C$3:$X$482,R$1,0)</f>
        <v>Númerica</v>
      </c>
      <c r="S305" t="str">
        <f>VLOOKUP($A305,'Plan de acci�n consolidado 2025'!$C$3:$X$482,S$1,0)</f>
        <v># de eventos realizados / 2 evento a realizar</v>
      </c>
      <c r="T305" s="161">
        <f>VLOOKUP($A305,'Plan de acci�n consolidado 2025'!$C$3:$X$482,T$1,0)</f>
        <v>45811</v>
      </c>
      <c r="U305" s="161">
        <f>VLOOKUP($A305,'Plan de acci�n consolidado 2025'!$C$3:$X$482,U$1,0)</f>
        <v>45989</v>
      </c>
      <c r="V305" t="str">
        <f>VLOOKUP($A305,'Plan de acci�n consolidado 2025'!$C$3:$X$482,V$1,0)</f>
        <v>7000-DESPACHO DEL SUPERINTENDENTE DELEGADO PARA LA PROTECCIÓN DE DATOS PERSONALES;
73-GRUPO DE TRABAJO DE COMUNICACION</v>
      </c>
      <c r="W305">
        <f>VLOOKUP($A305,'Plan de acci�n consolidado 2025'!$C$3:$BB$482,W$1,0)</f>
        <v>24</v>
      </c>
      <c r="X305">
        <f>VLOOKUP($A305,'Plan de acci�n consolidado 2025'!$C$3:$BB$482,X$1,0)</f>
        <v>100</v>
      </c>
      <c r="Y305" t="str">
        <f>VLOOKUP($A305,'Plan de acci�n consolidado 2025'!$C$3:$BB$482,Y$1,0)</f>
        <v>Se realizó el evento "Modernización de la Ley 1581 de 2012".</v>
      </c>
      <c r="Z305" s="161">
        <f>VLOOKUP($A305,'Plan de acci�n consolidado 2025'!$C$3:$BB$482,Z$1,0)</f>
        <v>0</v>
      </c>
      <c r="AA305">
        <f>VLOOKUP($A305,'Plan de acci�n consolidado 2025'!$C$3:$BB$482,AA$1,0)</f>
        <v>100</v>
      </c>
      <c r="AB305" t="str">
        <f>VLOOKUP($A305,'Plan de acci�n consolidado 2025'!$C$3:$BB$482,AB$1,0)</f>
        <v xml:space="preserve">Se verifica el cumplimiento de la actividad al 100. El soporte corresponde al entregable propuesto. </v>
      </c>
      <c r="AC305" s="161">
        <f>VLOOKUP($A305,'Plan de acci�n consolidado 2025'!$C$3:$BB$482,AC$1,0)</f>
        <v>45989</v>
      </c>
      <c r="AD305">
        <f>VLOOKUP($A305,'Plan de acci�n consolidado 2025'!$C$3:$BB$482,AD$1,0)</f>
        <v>100</v>
      </c>
      <c r="AE305">
        <f>VLOOKUP($A305,'Plan de acci�n consolidado 2025'!$C$3:$BB$482,AE$1,0)</f>
        <v>24</v>
      </c>
    </row>
    <row r="306" spans="1:31" x14ac:dyDescent="0.25">
      <c r="A306" s="30" t="s">
        <v>864</v>
      </c>
      <c r="B306" t="str">
        <f>VLOOKUP($A306,'Plan de acci�n consolidado 2025'!$C$3:$X$482,B$1,0)</f>
        <v>7000-DESPACHO DEL SUPERINTENDENTE DELEGADO PARA LA PROTECCIÓN DE DATOS PERSONALES</v>
      </c>
      <c r="C306">
        <f>VLOOKUP($A306,'Plan de acci�n consolidado 2025'!$C$3:$X$482,C$1,0)</f>
        <v>4</v>
      </c>
      <c r="D306" t="str">
        <f>VLOOKUP($A306,'Plan de acci�n consolidado 2025'!$C$3:$X$482,D$1,0)</f>
        <v>Producto</v>
      </c>
      <c r="E306" t="str">
        <f>VLOOKUP($A306,'Plan de acci�n consolidado 2025'!$C$3:$X$482,E$1,0)</f>
        <v>7000.5</v>
      </c>
      <c r="F306" t="str">
        <f>VLOOKUP($A306,'Plan de acci�n consolidado 2025'!$C$3:$X$482,F$1,0)</f>
        <v>Operativo</v>
      </c>
      <c r="G306" t="str">
        <f>VLOOKUP($A306,'Plan de acci�n consolidado 2025'!$C$3:$X$482,G$1,0)</f>
        <v xml:space="preserve">Promover el enfoque preventivo, diferencial y territorial en el que hacer misional de la entidad 
</v>
      </c>
      <c r="H306" t="str">
        <f>VLOOKUP($A306,'Plan de acci�n consolidado 2025'!$C$3:$X$482,H$1,0)</f>
        <v xml:space="preserve">Cumplimiento de productos del PAI asociados a Promover el enfoque preventivo, diferencial y territorial en el que hacer misional de la entidad 
</v>
      </c>
      <c r="I306" t="str">
        <f>VLOOKUP($A306,'Plan de acci�n consolidado 2025'!$C$3:$X$482,I$1,0)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06" t="str">
        <f>VLOOKUP($A306,'Plan de acci�n consolidado 2025'!$C$3:$X$482,J$1,0)</f>
        <v xml:space="preserve">PND - 2-01-4-c- Seguridad humana y justicia social - Portabilidad de datos para el empoderamiento ciudadano </v>
      </c>
      <c r="K306" t="str">
        <f>VLOOKUP($A306,'Plan de acci�n consolidado 2025'!$C$3:$X$482,K$1,0)</f>
        <v>Si</v>
      </c>
      <c r="L306" t="str">
        <f>VLOOKUP($A306,'Plan de acci�n consolidado 2025'!$C$3:$X$482,L$1,0)</f>
        <v>FUNCIONAMIENTO</v>
      </c>
      <c r="M306" t="str">
        <f>VLOOKUP($A306,'Plan de acci�n consolidado 2025'!$C$3:$X$482,M$1,0)</f>
        <v>Política Servicio al Ciudadano_DIMENSIÓN Gestión con Valores para Resultados</v>
      </c>
      <c r="N306" t="str">
        <f>VLOOKUP($A306,'Plan de acci�n consolidado 2025'!$C$3:$X$482,N$1,0)</f>
        <v>PND_1_Fortalecer el empoderamientoDe lasPersonas sobre susDatos</v>
      </c>
      <c r="O306" t="str">
        <f>VLOOKUP($A306,'Plan de acci�n consolidado 2025'!$C$3:$X$482,O$1,0)</f>
        <v>Campaña de divulgación para fortalecer el empoderamiento de las personas sobre sus datos, ejecutada (Pantallazos con la publicación/único entregable)</v>
      </c>
      <c r="P306">
        <f>VLOOKUP($A306,'Plan de acci�n consolidado 2025'!$C$3:$X$482,P$1,0)</f>
        <v>30</v>
      </c>
      <c r="Q306">
        <f>VLOOKUP($A306,'Plan de acci�n consolidado 2025'!$C$3:$X$482,Q$1,0)</f>
        <v>1</v>
      </c>
      <c r="R306" t="str">
        <f>VLOOKUP($A306,'Plan de acci�n consolidado 2025'!$C$3:$X$482,R$1,0)</f>
        <v>Númerica</v>
      </c>
      <c r="S306" t="str">
        <f>VLOOKUP($A306,'Plan de acci�n consolidado 2025'!$C$3:$X$482,S$1,0)</f>
        <v># de Campañas publicadas / 1 Campañas a publicar</v>
      </c>
      <c r="T306" s="161">
        <f>VLOOKUP($A306,'Plan de acci�n consolidado 2025'!$C$3:$X$482,T$1,0)</f>
        <v>45691</v>
      </c>
      <c r="U306" s="161">
        <f>VLOOKUP($A306,'Plan de acci�n consolidado 2025'!$C$3:$X$482,U$1,0)</f>
        <v>45868</v>
      </c>
      <c r="V306" t="str">
        <f>VLOOKUP($A306,'Plan de acci�n consolidado 2025'!$C$3:$X$482,V$1,0)</f>
        <v>7000-DESPACHO DEL SUPERINTENDENTE DELEGADO PARA LA PROTECCIÓN DE DATOS PERSONALES;
73-GRUPO DE TRABAJO DE COMUNICACION</v>
      </c>
      <c r="W306">
        <f>VLOOKUP($A306,'Plan de acci�n consolidado 2025'!$C$3:$BB$482,W$1,0)</f>
        <v>30</v>
      </c>
      <c r="X306">
        <f>VLOOKUP($A306,'Plan de acci�n consolidado 2025'!$C$3:$BB$482,X$1,0)</f>
        <v>100</v>
      </c>
      <c r="Y306" t="str">
        <f>VLOOKUP($A306,'Plan de acci�n consolidado 2025'!$C$3:$BB$482,Y$1,0)</f>
        <v xml:space="preserve">Se ejecutó una campaña de divulgación sobre el tratamiento de datos personales biométricos en copropiedades para fortalecer el empoderamiento de las personas sobre sus datos. </v>
      </c>
      <c r="Z306" s="161">
        <f>VLOOKUP($A306,'Plan de acci�n consolidado 2025'!$C$3:$BB$482,Z$1,0)</f>
        <v>0</v>
      </c>
      <c r="AA306">
        <f>VLOOKUP($A306,'Plan de acci�n consolidado 2025'!$C$3:$BB$482,AA$1,0)</f>
        <v>100</v>
      </c>
      <c r="AB306" t="str">
        <f>VLOOKUP($A306,'Plan de acci�n consolidado 2025'!$C$3:$BB$482,AB$1,0)</f>
        <v xml:space="preserve">Se dio cumplimiento a la actividad propuesta antes de la fecha de culminación </v>
      </c>
      <c r="AC306" s="161">
        <f>VLOOKUP($A306,'Plan de acci�n consolidado 2025'!$C$3:$BB$482,AC$1,0)</f>
        <v>0</v>
      </c>
      <c r="AD306">
        <f>VLOOKUP($A306,'Plan de acci�n consolidado 2025'!$C$3:$BB$482,AD$1,0)</f>
        <v>0</v>
      </c>
      <c r="AE306">
        <f>VLOOKUP($A306,'Plan de acci�n consolidado 2025'!$C$3:$BB$482,AE$1,0)</f>
        <v>30</v>
      </c>
    </row>
    <row r="307" spans="1:31" x14ac:dyDescent="0.25">
      <c r="A307" s="30" t="s">
        <v>866</v>
      </c>
      <c r="B307" t="str">
        <f>VLOOKUP($A307,'Plan de acci�n consolidado 2025'!$C$3:$X$482,B$1,0)</f>
        <v>7000-DESPACHO DEL SUPERINTENDENTE DELEGADO PARA LA PROTECCIÓN DE DATOS PERSONALES</v>
      </c>
      <c r="C307">
        <f>VLOOKUP($A307,'Plan de acci�n consolidado 2025'!$C$3:$X$482,C$1,0)</f>
        <v>4</v>
      </c>
      <c r="D307" t="str">
        <f>VLOOKUP($A307,'Plan de acci�n consolidado 2025'!$C$3:$X$482,D$1,0)</f>
        <v>Actividad propia</v>
      </c>
      <c r="E307" t="str">
        <f>VLOOKUP($A307,'Plan de acci�n consolidado 2025'!$C$3:$X$482,E$1,0)</f>
        <v>7000.5.1</v>
      </c>
      <c r="F307" t="str">
        <f>VLOOKUP($A307,'Plan de acci�n consolidado 2025'!$C$3:$X$482,F$1,0)</f>
        <v>N/A</v>
      </c>
      <c r="G307" t="str">
        <f>VLOOKUP($A307,'Plan de acci�n consolidado 2025'!$C$3:$X$482,G$1,0)</f>
        <v>N/A</v>
      </c>
      <c r="H307" t="str">
        <f>VLOOKUP($A307,'Plan de acci�n consolidado 2025'!$C$3:$X$482,H$1,0)</f>
        <v>N/A</v>
      </c>
      <c r="I307" t="str">
        <f>VLOOKUP($A307,'Plan de acci�n consolidado 2025'!$C$3:$X$482,I$1,0)</f>
        <v>N/A</v>
      </c>
      <c r="J307" t="str">
        <f>VLOOKUP($A307,'Plan de acci�n consolidado 2025'!$C$3:$X$482,J$1,0)</f>
        <v>N/A</v>
      </c>
      <c r="K307" t="str">
        <f>VLOOKUP($A307,'Plan de acci�n consolidado 2025'!$C$3:$X$482,K$1,0)</f>
        <v>N/A</v>
      </c>
      <c r="L307" t="str">
        <f>VLOOKUP($A307,'Plan de acci�n consolidado 2025'!$C$3:$X$482,L$1,0)</f>
        <v>N/A</v>
      </c>
      <c r="M307" t="str">
        <f>VLOOKUP($A307,'Plan de acci�n consolidado 2025'!$C$3:$X$482,M$1,0)</f>
        <v>N/A</v>
      </c>
      <c r="N307" t="str">
        <f>VLOOKUP($A307,'Plan de acci�n consolidado 2025'!$C$3:$X$482,N$1,0)</f>
        <v>N/A</v>
      </c>
      <c r="O307" t="str">
        <f>VLOOKUP($A307,'Plan de acci�n consolidado 2025'!$C$3:$X$482,O$1,0)</f>
        <v>Diligenciar y enviar al Grupo de trabajo de comunicaciones el brief  de la campaña genérica previa concertación con OSCAE. (correo electrónico con el Brief diligenciado /único entregable)</v>
      </c>
      <c r="P307">
        <f>VLOOKUP($A307,'Plan de acci�n consolidado 2025'!$C$3:$X$482,P$1,0)</f>
        <v>50</v>
      </c>
      <c r="Q307">
        <f>VLOOKUP($A307,'Plan de acci�n consolidado 2025'!$C$3:$X$482,Q$1,0)</f>
        <v>1</v>
      </c>
      <c r="R307" t="str">
        <f>VLOOKUP($A307,'Plan de acci�n consolidado 2025'!$C$3:$X$482,R$1,0)</f>
        <v>Númerica</v>
      </c>
      <c r="S307" t="str">
        <f>VLOOKUP($A307,'Plan de acci�n consolidado 2025'!$C$3:$X$482,S$1,0)</f>
        <v># de Brief de la campaña genérica diligenciado y enviado / 1 Brief de campaña genérica a diligenciar y enviar</v>
      </c>
      <c r="T307" s="161">
        <f>VLOOKUP($A307,'Plan de acci�n consolidado 2025'!$C$3:$X$482,T$1,0)</f>
        <v>45691</v>
      </c>
      <c r="U307" s="161">
        <f>VLOOKUP($A307,'Plan de acci�n consolidado 2025'!$C$3:$X$482,U$1,0)</f>
        <v>45736</v>
      </c>
      <c r="V307" t="str">
        <f>VLOOKUP($A307,'Plan de acci�n consolidado 2025'!$C$3:$X$482,V$1,0)</f>
        <v>7000-DESPACHO DEL SUPERINTENDENTE DELEGADO PARA LA PROTECCIÓN DE DATOS PERSONALES</v>
      </c>
      <c r="W307">
        <f>VLOOKUP($A307,'Plan de acci�n consolidado 2025'!$C$3:$BB$482,W$1,0)</f>
        <v>15</v>
      </c>
      <c r="X307">
        <f>VLOOKUP($A307,'Plan de acci�n consolidado 2025'!$C$3:$BB$482,X$1,0)</f>
        <v>100</v>
      </c>
      <c r="Y307" t="str">
        <f>VLOOKUP($A307,'Plan de acci�n consolidado 2025'!$C$3:$BB$482,Y$1,0)</f>
        <v xml:space="preserve">Se diligenció y envió al Grupo de Comunicaciones de OSCAE el brief de la campaña sobre datos biométricos en copropiedades. </v>
      </c>
      <c r="Z307" s="161">
        <f>VLOOKUP($A307,'Plan de acci�n consolidado 2025'!$C$3:$BB$482,Z$1,0)</f>
        <v>45728</v>
      </c>
      <c r="AA307">
        <f>VLOOKUP($A307,'Plan de acci�n consolidado 2025'!$C$3:$BB$482,AA$1,0)</f>
        <v>100</v>
      </c>
      <c r="AB307" t="str">
        <f>VLOOKUP($A307,'Plan de acci�n consolidado 2025'!$C$3:$BB$482,AB$1,0)</f>
        <v>Se valida soporte correspondiente</v>
      </c>
      <c r="AC307" s="161">
        <f>VLOOKUP($A307,'Plan de acci�n consolidado 2025'!$C$3:$BB$482,AC$1,0)</f>
        <v>45728</v>
      </c>
      <c r="AD307">
        <f>VLOOKUP($A307,'Plan de acci�n consolidado 2025'!$C$3:$BB$482,AD$1,0)</f>
        <v>100</v>
      </c>
      <c r="AE307">
        <f>VLOOKUP($A307,'Plan de acci�n consolidado 2025'!$C$3:$BB$482,AE$1,0)</f>
        <v>15</v>
      </c>
    </row>
    <row r="308" spans="1:31" x14ac:dyDescent="0.25">
      <c r="A308" s="30" t="s">
        <v>868</v>
      </c>
      <c r="B308" t="str">
        <f>VLOOKUP($A308,'Plan de acci�n consolidado 2025'!$C$3:$X$482,B$1,0)</f>
        <v>7000-DESPACHO DEL SUPERINTENDENTE DELEGADO PARA LA PROTECCIÓN DE DATOS PERSONALES</v>
      </c>
      <c r="C308">
        <f>VLOOKUP($A308,'Plan de acci�n consolidado 2025'!$C$3:$X$482,C$1,0)</f>
        <v>4</v>
      </c>
      <c r="D308" t="str">
        <f>VLOOKUP($A308,'Plan de acci�n consolidado 2025'!$C$3:$X$482,D$1,0)</f>
        <v>Actividad sin participación</v>
      </c>
      <c r="E308" t="str">
        <f>VLOOKUP($A308,'Plan de acci�n consolidado 2025'!$C$3:$X$482,E$1,0)</f>
        <v>7000.5.2</v>
      </c>
      <c r="F308" t="str">
        <f>VLOOKUP($A308,'Plan de acci�n consolidado 2025'!$C$3:$X$482,F$1,0)</f>
        <v>N/A</v>
      </c>
      <c r="G308" t="str">
        <f>VLOOKUP($A308,'Plan de acci�n consolidado 2025'!$C$3:$X$482,G$1,0)</f>
        <v>N/A</v>
      </c>
      <c r="H308" t="str">
        <f>VLOOKUP($A308,'Plan de acci�n consolidado 2025'!$C$3:$X$482,H$1,0)</f>
        <v>N/A</v>
      </c>
      <c r="I308" t="str">
        <f>VLOOKUP($A308,'Plan de acci�n consolidado 2025'!$C$3:$X$482,I$1,0)</f>
        <v>N/A</v>
      </c>
      <c r="J308" t="str">
        <f>VLOOKUP($A308,'Plan de acci�n consolidado 2025'!$C$3:$X$482,J$1,0)</f>
        <v>N/A</v>
      </c>
      <c r="K308" t="str">
        <f>VLOOKUP($A308,'Plan de acci�n consolidado 2025'!$C$3:$X$482,K$1,0)</f>
        <v>N/A</v>
      </c>
      <c r="L308" t="str">
        <f>VLOOKUP($A308,'Plan de acci�n consolidado 2025'!$C$3:$X$482,L$1,0)</f>
        <v>N/A</v>
      </c>
      <c r="M308" t="str">
        <f>VLOOKUP($A308,'Plan de acci�n consolidado 2025'!$C$3:$X$482,M$1,0)</f>
        <v>N/A</v>
      </c>
      <c r="N308" t="str">
        <f>VLOOKUP($A308,'Plan de acci�n consolidado 2025'!$C$3:$X$482,N$1,0)</f>
        <v>N/A</v>
      </c>
      <c r="O308" t="str">
        <f>VLOOKUP($A308,'Plan de acci�n consolidado 2025'!$C$3:$X$482,O$1,0)</f>
        <v>Elaborar y presentar el concepto gráfico y racional de la campaña y sus diferentes ejes temáticos  (correo electrónico con Documento en el que se observe el concepto gráfico y racional de la campaña integral y sus diferentes ejes temáticos /único entregable)</v>
      </c>
      <c r="P308">
        <f>VLOOKUP($A308,'Plan de acci�n consolidado 2025'!$C$3:$X$482,P$1,0)</f>
        <v>0</v>
      </c>
      <c r="Q308">
        <f>VLOOKUP($A308,'Plan de acci�n consolidado 2025'!$C$3:$X$482,Q$1,0)</f>
        <v>1</v>
      </c>
      <c r="R308" t="str">
        <f>VLOOKUP($A308,'Plan de acci�n consolidado 2025'!$C$3:$X$482,R$1,0)</f>
        <v>Númerica</v>
      </c>
      <c r="S308" t="str">
        <f>VLOOKUP($A308,'Plan de acci�n consolidado 2025'!$C$3:$X$482,S$1,0)</f>
        <v># de conceptos gráficos elaborados y presentados / 1 conceptos gráficos a elaborar y presentar</v>
      </c>
      <c r="T308" s="161">
        <f>VLOOKUP($A308,'Plan de acci�n consolidado 2025'!$C$3:$X$482,T$1,0)</f>
        <v>45737</v>
      </c>
      <c r="U308" s="161">
        <f>VLOOKUP($A308,'Plan de acci�n consolidado 2025'!$C$3:$X$482,U$1,0)</f>
        <v>45782</v>
      </c>
      <c r="V308" t="str">
        <f>VLOOKUP($A308,'Plan de acci�n consolidado 2025'!$C$3:$X$482,V$1,0)</f>
        <v>73-GRUPO DE TRABAJO DE COMUNICACION</v>
      </c>
      <c r="W308">
        <f>VLOOKUP($A308,'Plan de acci�n consolidado 2025'!$C$3:$BB$482,W$1,0)</f>
        <v>0</v>
      </c>
      <c r="X308">
        <f>VLOOKUP($A308,'Plan de acci�n consolidado 2025'!$C$3:$BB$482,X$1,0)</f>
        <v>100</v>
      </c>
      <c r="Y308" t="str">
        <f>VLOOKUP($A308,'Plan de acci�n consolidado 2025'!$C$3:$BB$482,Y$1,0)</f>
        <v>Se remitió el concepto gráfico y racional de la campaña y sus diferentes ejes temáticos a la Delegatura para la Protección de Datos Personales.</v>
      </c>
      <c r="Z308" s="161">
        <f>VLOOKUP($A308,'Plan de acci�n consolidado 2025'!$C$3:$BB$482,Z$1,0)</f>
        <v>45796</v>
      </c>
      <c r="AA308">
        <f>VLOOKUP($A308,'Plan de acci�n consolidado 2025'!$C$3:$BB$482,AA$1,0)</f>
        <v>100</v>
      </c>
      <c r="AB308" t="str">
        <f>VLOOKUP($A308,'Plan de acci�n consolidado 2025'!$C$3:$BB$482,AB$1,0)</f>
        <v>Se valida el cumplimiento de la actividad. Se restan 5 puntos en eficiencia, ya que la evidencia no se cumplió en la fecha esperada (que era el 5 de mayo).</v>
      </c>
      <c r="AC308" s="161">
        <f>VLOOKUP($A308,'Plan de acci�n consolidado 2025'!$C$3:$BB$482,AC$1,0)</f>
        <v>45796</v>
      </c>
      <c r="AD308">
        <f>VLOOKUP($A308,'Plan de acci�n consolidado 2025'!$C$3:$BB$482,AD$1,0)</f>
        <v>95</v>
      </c>
      <c r="AE308">
        <f>VLOOKUP($A308,'Plan de acci�n consolidado 2025'!$C$3:$BB$482,AE$1,0)</f>
        <v>0</v>
      </c>
    </row>
    <row r="309" spans="1:31" x14ac:dyDescent="0.25">
      <c r="A309" s="30" t="s">
        <v>870</v>
      </c>
      <c r="B309" t="str">
        <f>VLOOKUP($A309,'Plan de acci�n consolidado 2025'!$C$3:$X$482,B$1,0)</f>
        <v>7000-DESPACHO DEL SUPERINTENDENTE DELEGADO PARA LA PROTECCIÓN DE DATOS PERSONALES</v>
      </c>
      <c r="C309">
        <f>VLOOKUP($A309,'Plan de acci�n consolidado 2025'!$C$3:$X$482,C$1,0)</f>
        <v>4</v>
      </c>
      <c r="D309" t="str">
        <f>VLOOKUP($A309,'Plan de acci�n consolidado 2025'!$C$3:$X$482,D$1,0)</f>
        <v>Actividad propia</v>
      </c>
      <c r="E309" t="str">
        <f>VLOOKUP($A309,'Plan de acci�n consolidado 2025'!$C$3:$X$482,E$1,0)</f>
        <v>7000.5.3</v>
      </c>
      <c r="F309" t="str">
        <f>VLOOKUP($A309,'Plan de acci�n consolidado 2025'!$C$3:$X$482,F$1,0)</f>
        <v>N/A</v>
      </c>
      <c r="G309" t="str">
        <f>VLOOKUP($A309,'Plan de acci�n consolidado 2025'!$C$3:$X$482,G$1,0)</f>
        <v>N/A</v>
      </c>
      <c r="H309" t="str">
        <f>VLOOKUP($A309,'Plan de acci�n consolidado 2025'!$C$3:$X$482,H$1,0)</f>
        <v>N/A</v>
      </c>
      <c r="I309" t="str">
        <f>VLOOKUP($A309,'Plan de acci�n consolidado 2025'!$C$3:$X$482,I$1,0)</f>
        <v>N/A</v>
      </c>
      <c r="J309" t="str">
        <f>VLOOKUP($A309,'Plan de acci�n consolidado 2025'!$C$3:$X$482,J$1,0)</f>
        <v>N/A</v>
      </c>
      <c r="K309" t="str">
        <f>VLOOKUP($A309,'Plan de acci�n consolidado 2025'!$C$3:$X$482,K$1,0)</f>
        <v>N/A</v>
      </c>
      <c r="L309" t="str">
        <f>VLOOKUP($A309,'Plan de acci�n consolidado 2025'!$C$3:$X$482,L$1,0)</f>
        <v>N/A</v>
      </c>
      <c r="M309" t="str">
        <f>VLOOKUP($A309,'Plan de acci�n consolidado 2025'!$C$3:$X$482,M$1,0)</f>
        <v>N/A</v>
      </c>
      <c r="N309" t="str">
        <f>VLOOKUP($A309,'Plan de acci�n consolidado 2025'!$C$3:$X$482,N$1,0)</f>
        <v>N/A</v>
      </c>
      <c r="O309" t="str">
        <f>VLOOKUP($A309,'Plan de acci�n consolidado 2025'!$C$3:$X$482,O$1,0)</f>
        <v>Revisar y aprobar la propuesta por parte del área responsable (única revisión) /correo electrónico con documento aprobado)</v>
      </c>
      <c r="P309">
        <f>VLOOKUP($A309,'Plan de acci�n consolidado 2025'!$C$3:$X$482,P$1,0)</f>
        <v>50</v>
      </c>
      <c r="Q309">
        <f>VLOOKUP($A309,'Plan de acci�n consolidado 2025'!$C$3:$X$482,Q$1,0)</f>
        <v>1</v>
      </c>
      <c r="R309" t="str">
        <f>VLOOKUP($A309,'Plan de acci�n consolidado 2025'!$C$3:$X$482,R$1,0)</f>
        <v>Númerica</v>
      </c>
      <c r="S309" t="str">
        <f>VLOOKUP($A309,'Plan de acci�n consolidado 2025'!$C$3:$X$482,S$1,0)</f>
        <v># de propuestas revisadas y aprobadas / 1 propuestas a revisar y aprobar</v>
      </c>
      <c r="T309" s="161">
        <f>VLOOKUP($A309,'Plan de acci�n consolidado 2025'!$C$3:$X$482,T$1,0)</f>
        <v>45783</v>
      </c>
      <c r="U309" s="161">
        <f>VLOOKUP($A309,'Plan de acci�n consolidado 2025'!$C$3:$X$482,U$1,0)</f>
        <v>45785</v>
      </c>
      <c r="V309" t="str">
        <f>VLOOKUP($A309,'Plan de acci�n consolidado 2025'!$C$3:$X$482,V$1,0)</f>
        <v>7000-DESPACHO DEL SUPERINTENDENTE DELEGADO PARA LA PROTECCIÓN DE DATOS PERSONALES</v>
      </c>
      <c r="W309">
        <f>VLOOKUP($A309,'Plan de acci�n consolidado 2025'!$C$3:$BB$482,W$1,0)</f>
        <v>15</v>
      </c>
      <c r="X309">
        <f>VLOOKUP($A309,'Plan de acci�n consolidado 2025'!$C$3:$BB$482,X$1,0)</f>
        <v>100</v>
      </c>
      <c r="Y309" t="str">
        <f>VLOOKUP($A309,'Plan de acci�n consolidado 2025'!$C$3:$BB$482,Y$1,0)</f>
        <v>Se revisó y aprobó correo electrónico por medio del cual se revisa y aprueba la propuesta recibida con el fin de seguir el proceso de realización de la campaña acordada.</v>
      </c>
      <c r="Z309" s="161">
        <f>VLOOKUP($A309,'Plan de acci�n consolidado 2025'!$C$3:$BB$482,Z$1,0)</f>
        <v>45798</v>
      </c>
      <c r="AA309">
        <f>VLOOKUP($A309,'Plan de acci�n consolidado 2025'!$C$3:$BB$482,AA$1,0)</f>
        <v>100</v>
      </c>
      <c r="AB309" t="str">
        <f>VLOOKUP($A309,'Plan de acci�n consolidado 2025'!$C$3:$BB$482,AB$1,0)</f>
        <v>Se valida en cumplimiento de la actividad. Se castigan 5 puntos en eficiencia, teniendo en cuenta que el entregable de la actividad se reportó después de la fecha de cumplimiento.</v>
      </c>
      <c r="AC309" s="161">
        <f>VLOOKUP($A309,'Plan de acci�n consolidado 2025'!$C$3:$BB$482,AC$1,0)</f>
        <v>45798</v>
      </c>
      <c r="AD309">
        <f>VLOOKUP($A309,'Plan de acci�n consolidado 2025'!$C$3:$BB$482,AD$1,0)</f>
        <v>95</v>
      </c>
      <c r="AE309">
        <f>VLOOKUP($A309,'Plan de acci�n consolidado 2025'!$C$3:$BB$482,AE$1,0)</f>
        <v>15</v>
      </c>
    </row>
    <row r="310" spans="1:31" x14ac:dyDescent="0.25">
      <c r="A310" s="30" t="s">
        <v>872</v>
      </c>
      <c r="B310" t="str">
        <f>VLOOKUP($A310,'Plan de acci�n consolidado 2025'!$C$3:$X$482,B$1,0)</f>
        <v>7000-DESPACHO DEL SUPERINTENDENTE DELEGADO PARA LA PROTECCIÓN DE DATOS PERSONALES</v>
      </c>
      <c r="C310">
        <f>VLOOKUP($A310,'Plan de acci�n consolidado 2025'!$C$3:$X$482,C$1,0)</f>
        <v>4</v>
      </c>
      <c r="D310" t="str">
        <f>VLOOKUP($A310,'Plan de acci�n consolidado 2025'!$C$3:$X$482,D$1,0)</f>
        <v>Actividad sin participación</v>
      </c>
      <c r="E310" t="str">
        <f>VLOOKUP($A310,'Plan de acci�n consolidado 2025'!$C$3:$X$482,E$1,0)</f>
        <v>7000.5.4</v>
      </c>
      <c r="F310" t="str">
        <f>VLOOKUP($A310,'Plan de acci�n consolidado 2025'!$C$3:$X$482,F$1,0)</f>
        <v>N/A</v>
      </c>
      <c r="G310" t="str">
        <f>VLOOKUP($A310,'Plan de acci�n consolidado 2025'!$C$3:$X$482,G$1,0)</f>
        <v>N/A</v>
      </c>
      <c r="H310" t="str">
        <f>VLOOKUP($A310,'Plan de acci�n consolidado 2025'!$C$3:$X$482,H$1,0)</f>
        <v>N/A</v>
      </c>
      <c r="I310" t="str">
        <f>VLOOKUP($A310,'Plan de acci�n consolidado 2025'!$C$3:$X$482,I$1,0)</f>
        <v>N/A</v>
      </c>
      <c r="J310" t="str">
        <f>VLOOKUP($A310,'Plan de acci�n consolidado 2025'!$C$3:$X$482,J$1,0)</f>
        <v>N/A</v>
      </c>
      <c r="K310" t="str">
        <f>VLOOKUP($A310,'Plan de acci�n consolidado 2025'!$C$3:$X$482,K$1,0)</f>
        <v>N/A</v>
      </c>
      <c r="L310" t="str">
        <f>VLOOKUP($A310,'Plan de acci�n consolidado 2025'!$C$3:$X$482,L$1,0)</f>
        <v>N/A</v>
      </c>
      <c r="M310" t="str">
        <f>VLOOKUP($A310,'Plan de acci�n consolidado 2025'!$C$3:$X$482,M$1,0)</f>
        <v>N/A</v>
      </c>
      <c r="N310" t="str">
        <f>VLOOKUP($A310,'Plan de acci�n consolidado 2025'!$C$3:$X$482,N$1,0)</f>
        <v>N/A</v>
      </c>
      <c r="O310" t="str">
        <f>VLOOKUP($A310,'Plan de acci�n consolidado 2025'!$C$3:$X$482,O$1,0)</f>
        <v>Ejecutar la campaña  (Capturas de pantalla de la publicación de la campaña)</v>
      </c>
      <c r="P310">
        <f>VLOOKUP($A310,'Plan de acci�n consolidado 2025'!$C$3:$X$482,P$1,0)</f>
        <v>0</v>
      </c>
      <c r="Q310">
        <f>VLOOKUP($A310,'Plan de acci�n consolidado 2025'!$C$3:$X$482,Q$1,0)</f>
        <v>1</v>
      </c>
      <c r="R310" t="str">
        <f>VLOOKUP($A310,'Plan de acci�n consolidado 2025'!$C$3:$X$482,R$1,0)</f>
        <v>Númerica</v>
      </c>
      <c r="S310" t="str">
        <f>VLOOKUP($A310,'Plan de acci�n consolidado 2025'!$C$3:$X$482,S$1,0)</f>
        <v># de Campañas ejecutadas / 1 Total de Campañas a ejecutar</v>
      </c>
      <c r="T310" s="161">
        <f>VLOOKUP($A310,'Plan de acci�n consolidado 2025'!$C$3:$X$482,T$1,0)</f>
        <v>45786</v>
      </c>
      <c r="U310" s="161">
        <f>VLOOKUP($A310,'Plan de acci�n consolidado 2025'!$C$3:$X$482,U$1,0)</f>
        <v>45868</v>
      </c>
      <c r="V310" t="str">
        <f>VLOOKUP($A310,'Plan de acci�n consolidado 2025'!$C$3:$X$482,V$1,0)</f>
        <v>73-GRUPO DE TRABAJO DE COMUNICACION</v>
      </c>
      <c r="W310">
        <f>VLOOKUP($A310,'Plan de acci�n consolidado 2025'!$C$3:$BB$482,W$1,0)</f>
        <v>0</v>
      </c>
      <c r="X310">
        <f>VLOOKUP($A310,'Plan de acci�n consolidado 2025'!$C$3:$BB$482,X$1,0)</f>
        <v>100</v>
      </c>
      <c r="Y310" t="str">
        <f>VLOOKUP($A310,'Plan de acci�n consolidado 2025'!$C$3:$BB$482,Y$1,0)</f>
        <v xml:space="preserve">Se ejecutó la campaña sobre tratamiento de datos personales biométricos en copropiedades entre el 22 de mayo de 2025 y el 19 de junio de 2025. La campaña incluyo piezas y videos en distintas plataformas de redes sociales: Instagram, Facebook, TikTok, X, YouTube y LinkedIn. </v>
      </c>
      <c r="Z310" s="161">
        <f>VLOOKUP($A310,'Plan de acci�n consolidado 2025'!$C$3:$BB$482,Z$1,0)</f>
        <v>0</v>
      </c>
      <c r="AA310">
        <f>VLOOKUP($A310,'Plan de acci�n consolidado 2025'!$C$3:$BB$482,AA$1,0)</f>
        <v>100</v>
      </c>
      <c r="AB310" t="str">
        <f>VLOOKUP($A310,'Plan de acci�n consolidado 2025'!$C$3:$BB$482,AB$1,0)</f>
        <v>El soporte evidencia el cumplimiento de actividad. Se dio cumplimiento antes de la fecha de culminación.</v>
      </c>
      <c r="AC310" s="161">
        <f>VLOOKUP($A310,'Plan de acci�n consolidado 2025'!$C$3:$BB$482,AC$1,0)</f>
        <v>0</v>
      </c>
      <c r="AD310">
        <f>VLOOKUP($A310,'Plan de acci�n consolidado 2025'!$C$3:$BB$482,AD$1,0)</f>
        <v>0</v>
      </c>
      <c r="AE310">
        <f>VLOOKUP($A310,'Plan de acci�n consolidado 2025'!$C$3:$BB$482,AE$1,0)</f>
        <v>0</v>
      </c>
    </row>
    <row r="311" spans="1:31" x14ac:dyDescent="0.25">
      <c r="A311" s="30" t="s">
        <v>1174</v>
      </c>
      <c r="B311" t="str">
        <f>VLOOKUP($A311,'Plan de acci�n consolidado 2025'!$C$3:$X$482,B$1,0)</f>
        <v>130-DIRECCIÓN FINANCIERA</v>
      </c>
      <c r="C311">
        <f>VLOOKUP($A311,'Plan de acci�n consolidado 2025'!$C$3:$X$482,C$1,0)</f>
        <v>2</v>
      </c>
      <c r="D311" t="str">
        <f>VLOOKUP($A311,'Plan de acci�n consolidado 2025'!$C$3:$X$482,D$1,0)</f>
        <v>Producto</v>
      </c>
      <c r="E311" t="str">
        <f>VLOOKUP($A311,'Plan de acci�n consolidado 2025'!$C$3:$X$482,E$1,0)</f>
        <v>130.1</v>
      </c>
      <c r="F311" t="str">
        <f>VLOOKUP($A311,'Plan de acci�n consolidado 2025'!$C$3:$X$482,F$1,0)</f>
        <v>Innovador</v>
      </c>
      <c r="G311" t="str">
        <f>VLOOKUP($A311,'Plan de acci�n consolidado 2025'!$C$3:$X$482,G$1,0)</f>
        <v>Fortalecer el Sistema Integral de Gestión Institucional en el marco del Modelo Integrado de Planeación y gestión para mejorar la prestación del servicio.</v>
      </c>
      <c r="H311" t="str">
        <f>VLOOKUP($A311,'Plan de acci�n consolidado 2025'!$C$3:$X$482,H$1,0)</f>
        <v xml:space="preserve">Cumplimiento de productos del PAI asociados a Fortalecer la gestión de la información, el conocimiento y la innovación para optimizar la capacidad institucional 
</v>
      </c>
      <c r="I311" t="str">
        <f>VLOOKUP($A311,'Plan de acci�n consolidado 2025'!$C$3:$X$482,I$1,0)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11" t="str">
        <f>VLOOKUP($A311,'Plan de acci�n consolidado 2025'!$C$3:$X$482,J$1,0)</f>
        <v>N/A</v>
      </c>
      <c r="K311" t="str">
        <f>VLOOKUP($A311,'Plan de acci�n consolidado 2025'!$C$3:$X$482,K$1,0)</f>
        <v>Si</v>
      </c>
      <c r="L311" t="str">
        <f>VLOOKUP($A311,'Plan de acci�n consolidado 2025'!$C$3:$X$482,L$1,0)</f>
        <v>N/A</v>
      </c>
      <c r="M311" t="str">
        <f>VLOOKUP($A311,'Plan de acci�n consolidado 2025'!$C$3:$X$482,M$1,0)</f>
        <v>Política Gestión Presupuestal y Eficiencia del Gasto Público _DIMENSIÓN Direccionamiento Estratégico y Planeación</v>
      </c>
      <c r="N311" t="str">
        <f>VLOOKUP($A311,'Plan de acci�n consolidado 2025'!$C$3:$X$482,N$1,0)</f>
        <v>N/A</v>
      </c>
      <c r="O311" t="str">
        <f>VLOOKUP($A311,'Plan de acci�n consolidado 2025'!$C$3:$X$482,O$1,0)</f>
        <v>Estrategia para incrementar los ingresos garantizando la sostenibilidad financiera de la Entidad, diseñada  (Documento de diseño de la estrategia para incrementar los ingresos)</v>
      </c>
      <c r="P311">
        <f>VLOOKUP($A311,'Plan de acci�n consolidado 2025'!$C$3:$X$482,P$1,0)</f>
        <v>100</v>
      </c>
      <c r="Q311">
        <f>VLOOKUP($A311,'Plan de acci�n consolidado 2025'!$C$3:$X$482,Q$1,0)</f>
        <v>1</v>
      </c>
      <c r="R311" t="str">
        <f>VLOOKUP($A311,'Plan de acci�n consolidado 2025'!$C$3:$X$482,R$1,0)</f>
        <v>Númerica</v>
      </c>
      <c r="S311" t="str">
        <f>VLOOKUP($A311,'Plan de acci�n consolidado 2025'!$C$3:$X$482,S$1,0)</f>
        <v># de soportes presentados / 1 soporte a presentar</v>
      </c>
      <c r="T311" s="161">
        <f>VLOOKUP($A311,'Plan de acci�n consolidado 2025'!$C$3:$X$482,T$1,0)</f>
        <v>45705</v>
      </c>
      <c r="U311" s="161">
        <f>VLOOKUP($A311,'Plan de acci�n consolidado 2025'!$C$3:$X$482,U$1,0)</f>
        <v>45978</v>
      </c>
      <c r="V311" t="str">
        <f>VLOOKUP($A311,'Plan de acci�n consolidado 2025'!$C$3:$X$482,V$1,0)</f>
        <v>10-OFICINA  ASESORA JURÍDICA;
100-SECRETARIA GENERAL;
1000-DESPACHO DEL SUPERINTENDENTE DELEGADO PARA LA PROTECCIÓN DE LA COMPETENCIA;
130-DIRECCIÓN FINANCIERA;
2000-DESPACHO DEL SUPERINTENDENTE DELEGADO PARA LA PROPIEDAD INDUSTRIAL;
30-OFICINA ASESORA DE PLANEACIÓN;
3000-DESPACHO DEL SUPERINTENDENTE DELEGADO PARA LA PROTECCIÓN DEL CONSUMIDOR;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W311">
        <f>VLOOKUP($A311,'Plan de acci�n consolidado 2025'!$C$3:$BB$482,W$1,0)</f>
        <v>100</v>
      </c>
      <c r="X311">
        <f>VLOOKUP($A311,'Plan de acci�n consolidado 2025'!$C$3:$BB$482,X$1,0)</f>
        <v>100</v>
      </c>
      <c r="Y311" t="str">
        <f>VLOOKUP($A311,'Plan de acci�n consolidado 2025'!$C$3:$BB$482,Y$1,0)</f>
        <v>Se consolido el documento de diseño de la estrategia para incrementar los ingresos de la Entidad a partir de los diversos insumos generados en el cumplimiento de las actividades del producto de plan de acción</v>
      </c>
      <c r="Z311" s="161">
        <f>VLOOKUP($A311,'Plan de acci�n consolidado 2025'!$C$3:$BB$482,Z$1,0)</f>
        <v>45978</v>
      </c>
      <c r="AA311">
        <f>VLOOKUP($A311,'Plan de acci�n consolidado 2025'!$C$3:$BB$482,AA$1,0)</f>
        <v>100</v>
      </c>
      <c r="AB311" t="str">
        <f>VLOOKUP($A311,'Plan de acci�n consolidado 2025'!$C$3:$BB$482,AB$1,0)</f>
        <v>El entregable cumple con la presentación del documento que consolida el diseño de la estrategia para incrementar los ingresos y garantizar la sostenibilidad financiera de la Entidad. El documento fue elaborado a partir de los diversos insumos y actividades generados en el marco del Plan de Acción.</v>
      </c>
      <c r="AC311" s="161">
        <f>VLOOKUP($A311,'Plan de acci�n consolidado 2025'!$C$3:$BB$482,AC$1,0)</f>
        <v>45961</v>
      </c>
      <c r="AD311">
        <f>VLOOKUP($A311,'Plan de acci�n consolidado 2025'!$C$3:$BB$482,AD$1,0)</f>
        <v>100</v>
      </c>
      <c r="AE311">
        <f>VLOOKUP($A311,'Plan de acci�n consolidado 2025'!$C$3:$BB$482,AE$1,0)</f>
        <v>100</v>
      </c>
    </row>
    <row r="312" spans="1:31" x14ac:dyDescent="0.25">
      <c r="A312" s="30" t="s">
        <v>1177</v>
      </c>
      <c r="B312" t="str">
        <f>VLOOKUP($A312,'Plan de acci�n consolidado 2025'!$C$3:$X$482,B$1,0)</f>
        <v>130-DIRECCIÓN FINANCIERA</v>
      </c>
      <c r="C312">
        <f>VLOOKUP($A312,'Plan de acci�n consolidado 2025'!$C$3:$X$482,C$1,0)</f>
        <v>2</v>
      </c>
      <c r="D312" t="str">
        <f>VLOOKUP($A312,'Plan de acci�n consolidado 2025'!$C$3:$X$482,D$1,0)</f>
        <v>Actividad propia</v>
      </c>
      <c r="E312" t="str">
        <f>VLOOKUP($A312,'Plan de acci�n consolidado 2025'!$C$3:$X$482,E$1,0)</f>
        <v>130.1.1</v>
      </c>
      <c r="F312" t="str">
        <f>VLOOKUP($A312,'Plan de acci�n consolidado 2025'!$C$3:$X$482,F$1,0)</f>
        <v>N/A</v>
      </c>
      <c r="G312" t="str">
        <f>VLOOKUP($A312,'Plan de acci�n consolidado 2025'!$C$3:$X$482,G$1,0)</f>
        <v>N/A</v>
      </c>
      <c r="H312" t="str">
        <f>VLOOKUP($A312,'Plan de acci�n consolidado 2025'!$C$3:$X$482,H$1,0)</f>
        <v>N/A</v>
      </c>
      <c r="I312" t="str">
        <f>VLOOKUP($A312,'Plan de acci�n consolidado 2025'!$C$3:$X$482,I$1,0)</f>
        <v>N/A</v>
      </c>
      <c r="J312" t="str">
        <f>VLOOKUP($A312,'Plan de acci�n consolidado 2025'!$C$3:$X$482,J$1,0)</f>
        <v>N/A</v>
      </c>
      <c r="K312" t="str">
        <f>VLOOKUP($A312,'Plan de acci�n consolidado 2025'!$C$3:$X$482,K$1,0)</f>
        <v>N/A</v>
      </c>
      <c r="L312" t="str">
        <f>VLOOKUP($A312,'Plan de acci�n consolidado 2025'!$C$3:$X$482,L$1,0)</f>
        <v>N/A</v>
      </c>
      <c r="M312" t="str">
        <f>VLOOKUP($A312,'Plan de acci�n consolidado 2025'!$C$3:$X$482,M$1,0)</f>
        <v>N/A</v>
      </c>
      <c r="N312" t="str">
        <f>VLOOKUP($A312,'Plan de acci�n consolidado 2025'!$C$3:$X$482,N$1,0)</f>
        <v>N/A</v>
      </c>
      <c r="O312" t="str">
        <f>VLOOKUP($A312,'Plan de acci�n consolidado 2025'!$C$3:$X$482,O$1,0)</f>
        <v>Monitorear el comportamiento del recaudo por Delegatura y presentar reportes periódicos a los Delegados y al Secretario General (Tablero de control con el seguimiento del recaudo por delegatura  y Correos electrónicos)</v>
      </c>
      <c r="P312">
        <f>VLOOKUP($A312,'Plan de acci�n consolidado 2025'!$C$3:$X$482,P$1,0)</f>
        <v>10</v>
      </c>
      <c r="Q312">
        <f>VLOOKUP($A312,'Plan de acci�n consolidado 2025'!$C$3:$X$482,Q$1,0)</f>
        <v>6</v>
      </c>
      <c r="R312" t="str">
        <f>VLOOKUP($A312,'Plan de acci�n consolidado 2025'!$C$3:$X$482,R$1,0)</f>
        <v>Númerica</v>
      </c>
      <c r="S312" t="str">
        <f>VLOOKUP($A312,'Plan de acci�n consolidado 2025'!$C$3:$X$482,S$1,0)</f>
        <v># de Monitoreos Efectuados / 6 Monitoreos programados</v>
      </c>
      <c r="T312" s="161">
        <f>VLOOKUP($A312,'Plan de acci�n consolidado 2025'!$C$3:$X$482,T$1,0)</f>
        <v>45705</v>
      </c>
      <c r="U312" s="161">
        <f>VLOOKUP($A312,'Plan de acci�n consolidado 2025'!$C$3:$X$482,U$1,0)</f>
        <v>45978</v>
      </c>
      <c r="V312" t="str">
        <f>VLOOKUP($A312,'Plan de acci�n consolidado 2025'!$C$3:$X$482,V$1,0)</f>
        <v>100-SECRETARIA GENERAL;
130-DIRECCIÓN FINANCIERA</v>
      </c>
      <c r="W312">
        <f>VLOOKUP($A312,'Plan de acci�n consolidado 2025'!$C$3:$BB$482,W$1,0)</f>
        <v>10</v>
      </c>
      <c r="X312">
        <f>VLOOKUP($A312,'Plan de acci�n consolidado 2025'!$C$3:$BB$482,X$1,0)</f>
        <v>100</v>
      </c>
      <c r="Y312" t="str">
        <f>VLOOKUP($A312,'Plan de acci�n consolidado 2025'!$C$3:$BB$482,Y$1,0)</f>
        <v>Se generó tablero de control de ingresos con corte al mes de septiembre de 2025 y se efectuó el correspondiente envío de la información a las Delegaturas y a la Secretaría General, Por tanto se reporta un avance del 16,7% correspondiente a un (1) monitoreo efectuado de los seis (6) programados correspondientes a los meses en mención, teniendo un avance acumulado del 100% total correspondiente a seis (6) reportes de seis (6) programados</v>
      </c>
      <c r="Z312" s="161">
        <f>VLOOKUP($A312,'Plan de acci�n consolidado 2025'!$C$3:$BB$482,Z$1,0)</f>
        <v>0</v>
      </c>
      <c r="AA312">
        <f>VLOOKUP($A312,'Plan de acci�n consolidado 2025'!$C$3:$BB$482,AA$1,0)</f>
        <v>100</v>
      </c>
      <c r="AB312" t="str">
        <f>VLOOKUP($A312,'Plan de acci�n consolidado 2025'!$C$3:$BB$482,AB$1,0)</f>
        <v>Tablero con corte septiembre 2025 muestra recaudo de $151.193M (54% del aforo anual). Tasas y Contribuciones cumple meta acumulada en 101%, mientras Multas presenta rezago del 56%. El correo socializa adecuadamente los resultados incluyendo desagregado por delegaturas y añade información de la Delegatura de Protección de Datos Personales como componente del reporte. Documentación completa y alineada con objetivos de seguimiento presupuestal. Se avala reporte.</v>
      </c>
      <c r="AC312" s="161">
        <f>VLOOKUP($A312,'Plan de acci�n consolidado 2025'!$C$3:$BB$482,AC$1,0)</f>
        <v>0</v>
      </c>
      <c r="AD312">
        <f>VLOOKUP($A312,'Plan de acci�n consolidado 2025'!$C$3:$BB$482,AD$1,0)</f>
        <v>100</v>
      </c>
      <c r="AE312">
        <f>VLOOKUP($A312,'Plan de acci�n consolidado 2025'!$C$3:$BB$482,AE$1,0)</f>
        <v>10</v>
      </c>
    </row>
    <row r="313" spans="1:31" x14ac:dyDescent="0.25">
      <c r="A313" s="30" t="s">
        <v>1179</v>
      </c>
      <c r="B313" t="str">
        <f>VLOOKUP($A313,'Plan de acci�n consolidado 2025'!$C$3:$X$482,B$1,0)</f>
        <v>130-DIRECCIÓN FINANCIERA</v>
      </c>
      <c r="C313">
        <f>VLOOKUP($A313,'Plan de acci�n consolidado 2025'!$C$3:$X$482,C$1,0)</f>
        <v>2</v>
      </c>
      <c r="D313" t="str">
        <f>VLOOKUP($A313,'Plan de acci�n consolidado 2025'!$C$3:$X$482,D$1,0)</f>
        <v>Actividad propia</v>
      </c>
      <c r="E313" t="str">
        <f>VLOOKUP($A313,'Plan de acci�n consolidado 2025'!$C$3:$X$482,E$1,0)</f>
        <v>130.1.2</v>
      </c>
      <c r="F313" t="str">
        <f>VLOOKUP($A313,'Plan de acci�n consolidado 2025'!$C$3:$X$482,F$1,0)</f>
        <v>N/A</v>
      </c>
      <c r="G313" t="str">
        <f>VLOOKUP($A313,'Plan de acci�n consolidado 2025'!$C$3:$X$482,G$1,0)</f>
        <v>N/A</v>
      </c>
      <c r="H313" t="str">
        <f>VLOOKUP($A313,'Plan de acci�n consolidado 2025'!$C$3:$X$482,H$1,0)</f>
        <v>N/A</v>
      </c>
      <c r="I313" t="str">
        <f>VLOOKUP($A313,'Plan de acci�n consolidado 2025'!$C$3:$X$482,I$1,0)</f>
        <v>N/A</v>
      </c>
      <c r="J313" t="str">
        <f>VLOOKUP($A313,'Plan de acci�n consolidado 2025'!$C$3:$X$482,J$1,0)</f>
        <v>N/A</v>
      </c>
      <c r="K313" t="str">
        <f>VLOOKUP($A313,'Plan de acci�n consolidado 2025'!$C$3:$X$482,K$1,0)</f>
        <v>N/A</v>
      </c>
      <c r="L313" t="str">
        <f>VLOOKUP($A313,'Plan de acci�n consolidado 2025'!$C$3:$X$482,L$1,0)</f>
        <v>N/A</v>
      </c>
      <c r="M313" t="str">
        <f>VLOOKUP($A313,'Plan de acci�n consolidado 2025'!$C$3:$X$482,M$1,0)</f>
        <v>N/A</v>
      </c>
      <c r="N313" t="str">
        <f>VLOOKUP($A313,'Plan de acci�n consolidado 2025'!$C$3:$X$482,N$1,0)</f>
        <v>N/A</v>
      </c>
      <c r="O313" t="str">
        <f>VLOOKUP($A313,'Plan de acci�n consolidado 2025'!$C$3:$X$482,O$1,0)</f>
        <v>Elaborar y enviar vía correo electrónico a los delegados el estudio de análisis de nuevas fuentes de ingreso (Documento de estudio con identificación de nuevas fuentes de ingresos , y correo electrónico de envío a los Delegados)</v>
      </c>
      <c r="P313">
        <f>VLOOKUP($A313,'Plan de acci�n consolidado 2025'!$C$3:$X$482,P$1,0)</f>
        <v>30</v>
      </c>
      <c r="Q313">
        <f>VLOOKUP($A313,'Plan de acci�n consolidado 2025'!$C$3:$X$482,Q$1,0)</f>
        <v>1</v>
      </c>
      <c r="R313" t="str">
        <f>VLOOKUP($A313,'Plan de acci�n consolidado 2025'!$C$3:$X$482,R$1,0)</f>
        <v>Númerica</v>
      </c>
      <c r="S313" t="str">
        <f>VLOOKUP($A313,'Plan de acci�n consolidado 2025'!$C$3:$X$482,S$1,0)</f>
        <v># de Estudio enviado / 1 Estudio programado</v>
      </c>
      <c r="T313" s="161">
        <f>VLOOKUP($A313,'Plan de acci�n consolidado 2025'!$C$3:$X$482,T$1,0)</f>
        <v>45705</v>
      </c>
      <c r="U313" s="161">
        <f>VLOOKUP($A313,'Plan de acci�n consolidado 2025'!$C$3:$X$482,U$1,0)</f>
        <v>45961</v>
      </c>
      <c r="V313" t="str">
        <f>VLOOKUP($A313,'Plan de acci�n consolidado 2025'!$C$3:$X$482,V$1,0)</f>
        <v>10-OFICINA  ASESORA JURÍDICA;
1000-DESPACHO DEL SUPERINTENDENTE DELEGADO PARA LA PROTECCIÓN DE LA COMPETENCIA;
130-DIRECCIÓN FINANCIERA;
2000-DESPACHO DEL SUPERINTENDENTE DELEGADO PARA LA PROPIEDAD INDUSTRIAL;
30-OFICINA ASESORA DE PLANEACIÓN;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v>
      </c>
      <c r="W313">
        <f>VLOOKUP($A313,'Plan de acci�n consolidado 2025'!$C$3:$BB$482,W$1,0)</f>
        <v>30</v>
      </c>
      <c r="X313">
        <f>VLOOKUP($A313,'Plan de acci�n consolidado 2025'!$C$3:$BB$482,X$1,0)</f>
        <v>100</v>
      </c>
      <c r="Y313" t="str">
        <f>VLOOKUP($A313,'Plan de acci�n consolidado 2025'!$C$3:$BB$482,Y$1,0)</f>
        <v>Se llevo a cabo la finalización y consolidación del documento de análisis de posibles nuevas fuentes de ingreso para la Entidad, por lo tanto se reporta avance del 100% de la actividad</v>
      </c>
      <c r="Z313" s="161">
        <f>VLOOKUP($A313,'Plan de acci�n consolidado 2025'!$C$3:$BB$482,Z$1,0)</f>
        <v>45961</v>
      </c>
      <c r="AA313">
        <f>VLOOKUP($A313,'Plan de acci�n consolidado 2025'!$C$3:$BB$482,AA$1,0)</f>
        <v>100</v>
      </c>
      <c r="AB313" t="str">
        <f>VLOOKUP($A313,'Plan de acci�n consolidado 2025'!$C$3:$BB$482,AB$1,0)</f>
        <v>Se evidencia la elaboración del Documento Análisis de Propuestas de Nuevas Fuentes de Ingresos (31 de octubre de 2025) , así como su envío a los Delegados mediante correo electrónico (14 de noviembre de 2025) con el documento adjunto, cumpliendo con la elaboración y envío del entregable requerido.  Se avala el reporte, aunque se bajan 5 puntos de eficiencia, ya que una de las actividades se realizó después de la fecha programada de finalización.</v>
      </c>
      <c r="AC313" s="161">
        <f>VLOOKUP($A313,'Plan de acci�n consolidado 2025'!$C$3:$BB$482,AC$1,0)</f>
        <v>45975</v>
      </c>
      <c r="AD313">
        <f>VLOOKUP($A313,'Plan de acci�n consolidado 2025'!$C$3:$BB$482,AD$1,0)</f>
        <v>95</v>
      </c>
      <c r="AE313">
        <f>VLOOKUP($A313,'Plan de acci�n consolidado 2025'!$C$3:$BB$482,AE$1,0)</f>
        <v>30</v>
      </c>
    </row>
    <row r="314" spans="1:31" x14ac:dyDescent="0.25">
      <c r="A314" s="30" t="s">
        <v>1181</v>
      </c>
      <c r="B314" t="str">
        <f>VLOOKUP($A314,'Plan de acci�n consolidado 2025'!$C$3:$X$482,B$1,0)</f>
        <v>130-DIRECCIÓN FINANCIERA</v>
      </c>
      <c r="C314">
        <f>VLOOKUP($A314,'Plan de acci�n consolidado 2025'!$C$3:$X$482,C$1,0)</f>
        <v>2</v>
      </c>
      <c r="D314" t="str">
        <f>VLOOKUP($A314,'Plan de acci�n consolidado 2025'!$C$3:$X$482,D$1,0)</f>
        <v>Actividad sin participación</v>
      </c>
      <c r="E314" t="str">
        <f>VLOOKUP($A314,'Plan de acci�n consolidado 2025'!$C$3:$X$482,E$1,0)</f>
        <v>130.1.3</v>
      </c>
      <c r="F314" t="str">
        <f>VLOOKUP($A314,'Plan de acci�n consolidado 2025'!$C$3:$X$482,F$1,0)</f>
        <v>N/A</v>
      </c>
      <c r="G314" t="str">
        <f>VLOOKUP($A314,'Plan de acci�n consolidado 2025'!$C$3:$X$482,G$1,0)</f>
        <v>N/A</v>
      </c>
      <c r="H314" t="str">
        <f>VLOOKUP($A314,'Plan de acci�n consolidado 2025'!$C$3:$X$482,H$1,0)</f>
        <v>N/A</v>
      </c>
      <c r="I314" t="str">
        <f>VLOOKUP($A314,'Plan de acci�n consolidado 2025'!$C$3:$X$482,I$1,0)</f>
        <v>N/A</v>
      </c>
      <c r="J314" t="str">
        <f>VLOOKUP($A314,'Plan de acci�n consolidado 2025'!$C$3:$X$482,J$1,0)</f>
        <v>N/A</v>
      </c>
      <c r="K314" t="str">
        <f>VLOOKUP($A314,'Plan de acci�n consolidado 2025'!$C$3:$X$482,K$1,0)</f>
        <v>N/A</v>
      </c>
      <c r="L314" t="str">
        <f>VLOOKUP($A314,'Plan de acci�n consolidado 2025'!$C$3:$X$482,L$1,0)</f>
        <v>N/A</v>
      </c>
      <c r="M314" t="str">
        <f>VLOOKUP($A314,'Plan de acci�n consolidado 2025'!$C$3:$X$482,M$1,0)</f>
        <v>N/A</v>
      </c>
      <c r="N314" t="str">
        <f>VLOOKUP($A314,'Plan de acci�n consolidado 2025'!$C$3:$X$482,N$1,0)</f>
        <v>N/A</v>
      </c>
      <c r="O314" t="str">
        <f>VLOOKUP($A314,'Plan de acci�n consolidado 2025'!$C$3:$X$482,O$1,0)</f>
        <v>Elaborar un documento de análisis con recomendaciones para la mejora en la gestion y reducción de tiempos al interior de las delegaturas para la imposición de sanciones y la resolución de recursos (Documento de análisis con recomendaciones para la mejora en la gestión y reducción de tiempos al interior de las delegaturas para efectuar la imposición de la sanción y la resolución de recursos)</v>
      </c>
      <c r="P314">
        <f>VLOOKUP($A314,'Plan de acci�n consolidado 2025'!$C$3:$X$482,P$1,0)</f>
        <v>0</v>
      </c>
      <c r="Q314">
        <f>VLOOKUP($A314,'Plan de acci�n consolidado 2025'!$C$3:$X$482,Q$1,0)</f>
        <v>1</v>
      </c>
      <c r="R314" t="str">
        <f>VLOOKUP($A314,'Plan de acci�n consolidado 2025'!$C$3:$X$482,R$1,0)</f>
        <v>Númerica</v>
      </c>
      <c r="S314" t="str">
        <f>VLOOKUP($A314,'Plan de acci�n consolidado 2025'!$C$3:$X$482,S$1,0)</f>
        <v># de soportes presentados / 1 soporte a presentar</v>
      </c>
      <c r="T314" s="161">
        <f>VLOOKUP($A314,'Plan de acci�n consolidado 2025'!$C$3:$X$482,T$1,0)</f>
        <v>45705</v>
      </c>
      <c r="U314" s="161">
        <f>VLOOKUP($A314,'Plan de acci�n consolidado 2025'!$C$3:$X$482,U$1,0)</f>
        <v>45961</v>
      </c>
      <c r="V314" t="str">
        <f>VLOOKUP($A314,'Plan de acci�n consolidado 2025'!$C$3:$X$482,V$1,0)</f>
        <v>10-OFICINA  ASESORA JURÍDICA;
1000-DESPACHO DEL SUPERINTENDENTE DELEGADO PARA LA PROTECCIÓN DE LA COMPETENCIA;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W314">
        <f>VLOOKUP($A314,'Plan de acci�n consolidado 2025'!$C$3:$BB$482,W$1,0)</f>
        <v>0</v>
      </c>
      <c r="X314">
        <f>VLOOKUP($A314,'Plan de acci�n consolidado 2025'!$C$3:$BB$482,X$1,0)</f>
        <v>100</v>
      </c>
      <c r="Y314" t="str">
        <f>VLOOKUP($A314,'Plan de acci�n consolidado 2025'!$C$3:$BB$482,Y$1,0)</f>
        <v>Se finalizó el documento de análisis con recomendaciones para la mejora en la gestión y reducción de tiempos para la imposición de sanciones y resolución de recursos, con lo cual se establecen alternativas que puedan ser implementadas por la Entidad a fin de disminuir el riesgo de perdida de la facultad sancionatoria. Por tanto se reporta avance del 100% de la actividad gracias al reporte del único entregable de la misma.</v>
      </c>
      <c r="Z314" s="161">
        <f>VLOOKUP($A314,'Plan de acci�n consolidado 2025'!$C$3:$BB$482,Z$1,0)</f>
        <v>45961</v>
      </c>
      <c r="AA314">
        <f>VLOOKUP($A314,'Plan de acci�n consolidado 2025'!$C$3:$BB$482,AA$1,0)</f>
        <v>100</v>
      </c>
      <c r="AB314" t="str">
        <f>VLOOKUP($A314,'Plan de acci�n consolidado 2025'!$C$3:$BB$482,AB$1,0)</f>
        <v>El entregable se cumple al presentar el "ANÁLISIS Y RECOMENDACIONES PARA LA MEJORA EN LA GESTIÓN Y REDUCCIÓN DE TIEMPOS...". El documento aborda la problemática de caducidad y silencio administrativo positivo, y propone recomendaciones concretas como un sistema automatizado de control de términos, la optimización de notificaciones y el uso de indicadores de riesgo para mejorar la gestión sancionatoria y la sostenibilidad financiera.  Se avala informe.</v>
      </c>
      <c r="AC314" s="161">
        <f>VLOOKUP($A314,'Plan de acci�n consolidado 2025'!$C$3:$BB$482,AC$1,0)</f>
        <v>45961</v>
      </c>
      <c r="AD314">
        <f>VLOOKUP($A314,'Plan de acci�n consolidado 2025'!$C$3:$BB$482,AD$1,0)</f>
        <v>100</v>
      </c>
      <c r="AE314">
        <f>VLOOKUP($A314,'Plan de acci�n consolidado 2025'!$C$3:$BB$482,AE$1,0)</f>
        <v>0</v>
      </c>
    </row>
    <row r="315" spans="1:31" x14ac:dyDescent="0.25">
      <c r="A315" s="30" t="s">
        <v>1183</v>
      </c>
      <c r="B315" t="str">
        <f>VLOOKUP($A315,'Plan de acci�n consolidado 2025'!$C$3:$X$484,B$1,0)</f>
        <v>130-DIRECCIÓN FINANCIERA</v>
      </c>
      <c r="C315">
        <f>VLOOKUP($A315,'Plan de acci�n consolidado 2025'!$C$3:$X$484,C$1,0)</f>
        <v>2</v>
      </c>
      <c r="D315" t="str">
        <f>VLOOKUP($A315,'Plan de acci�n consolidado 2025'!$C$3:$X$484,D$1,0)</f>
        <v>Actividad propia</v>
      </c>
      <c r="E315" t="str">
        <f>VLOOKUP($A315,'Plan de acci�n consolidado 2025'!$C$3:$X$484,E$1,0)</f>
        <v>130.1.4</v>
      </c>
      <c r="F315" t="str">
        <f>VLOOKUP($A315,'Plan de acci�n consolidado 2025'!$C$3:$X$484,F$1,0)</f>
        <v>N/A</v>
      </c>
      <c r="G315" t="str">
        <f>VLOOKUP($A315,'Plan de acci�n consolidado 2025'!$C$3:$X$484,G$1,0)</f>
        <v>N/A</v>
      </c>
      <c r="H315" t="str">
        <f>VLOOKUP($A315,'Plan de acci�n consolidado 2025'!$C$3:$X$484,H$1,0)</f>
        <v>N/A</v>
      </c>
      <c r="I315" t="str">
        <f>VLOOKUP($A315,'Plan de acci�n consolidado 2025'!$C$3:$X$484,I$1,0)</f>
        <v>N/A</v>
      </c>
      <c r="J315" t="str">
        <f>VLOOKUP($A315,'Plan de acci�n consolidado 2025'!$C$3:$X$484,J$1,0)</f>
        <v>N/A</v>
      </c>
      <c r="K315" t="str">
        <f>VLOOKUP($A315,'Plan de acci�n consolidado 2025'!$C$3:$X$484,K$1,0)</f>
        <v>N/A</v>
      </c>
      <c r="L315" t="str">
        <f>VLOOKUP($A315,'Plan de acci�n consolidado 2025'!$C$3:$X$484,L$1,0)</f>
        <v>N/A</v>
      </c>
      <c r="M315" t="str">
        <f>VLOOKUP($A315,'Plan de acci�n consolidado 2025'!$C$3:$X$484,M$1,0)</f>
        <v>N/A</v>
      </c>
      <c r="N315" t="str">
        <f>VLOOKUP($A315,'Plan de acci�n consolidado 2025'!$C$3:$X$484,N$1,0)</f>
        <v>N/A</v>
      </c>
      <c r="O315" t="str">
        <f>VLOOKUP($A315,'Plan de acci�n consolidado 2025'!$C$3:$X$484,O$1,0)</f>
        <v>Elaborar análisis del estado y composición de cartera y del recaudo, así como de la cartera con procesos de cobro coactivo vigentes por Delegatura  (Documento de  análisis del estado y composición de la cartera y del recaudo, así como de la cartera con procesos de cobro coactivo vigentes)</v>
      </c>
      <c r="P315">
        <f>VLOOKUP($A315,'Plan de acci�n consolidado 2025'!$C$3:$X$484,P$1,0)</f>
        <v>30</v>
      </c>
      <c r="Q315">
        <f>VLOOKUP($A315,'Plan de acci�n consolidado 2025'!$C$3:$X$484,Q$1,0)</f>
        <v>1</v>
      </c>
      <c r="R315" t="str">
        <f>VLOOKUP($A315,'Plan de acci�n consolidado 2025'!$C$3:$X$484,R$1,0)</f>
        <v>Númerica</v>
      </c>
      <c r="S315" t="str">
        <f>VLOOKUP($A315,'Plan de acci�n consolidado 2025'!$C$3:$X$484,S$1,0)</f>
        <v># de soportes presentados / 1 soporte a presentar</v>
      </c>
      <c r="T315" s="161">
        <f>VLOOKUP($A315,'Plan de acci�n consolidado 2025'!$C$3:$X$484,T$1,0)</f>
        <v>45705</v>
      </c>
      <c r="U315" s="161">
        <f>VLOOKUP($A315,'Plan de acci�n consolidado 2025'!$C$3:$X$484,U$1,0)</f>
        <v>45807</v>
      </c>
      <c r="V315" t="str">
        <f>VLOOKUP($A315,'Plan de acci�n consolidado 2025'!$C$3:$X$484,V$1,0)</f>
        <v>130-DIRECCIÓN FINANCIERA;
11-GRUPO DE TRABAJO DE COBRO COACTIVO</v>
      </c>
      <c r="W315">
        <f>VLOOKUP($A315,'Plan de acci�n consolidado 2025'!$C$3:$BB$482,W$1,0)</f>
        <v>30</v>
      </c>
      <c r="X315">
        <f>VLOOKUP($A315,'Plan de acci�n consolidado 2025'!$C$3:$BB$482,X$1,0)</f>
        <v>100</v>
      </c>
      <c r="Y315" t="str">
        <f>VLOOKUP($A315,'Plan de acci�n consolidado 2025'!$C$3:$BB$482,Y$1,0)</f>
        <v>Se efectuaron mesas de trabajo conjuntas con el Grupo de Trabajo de Cobro Coactivo y la Dirección Financiera para establecer la metodología de análisis a implementar, posteriormente se generaron los insumos correspondientes siendo revisado en mesa de trabajo y finalmente se consolidó en un solo documento con lo cual se finalizó la construcción del documento de análisis del estado y composición de la cartera y del recaudo, así como de la cartera con procesos de cobro coactivo vigentes</v>
      </c>
      <c r="Z315" s="161">
        <f>VLOOKUP($A315,'Plan de acci�n consolidado 2025'!$C$3:$BB$482,Z$1,0)</f>
        <v>45776</v>
      </c>
      <c r="AA315">
        <f>VLOOKUP($A315,'Plan de acci�n consolidado 2025'!$C$3:$BB$482,AA$1,0)</f>
        <v>100</v>
      </c>
      <c r="AB315" t="str">
        <f>VLOOKUP($A315,'Plan de acci�n consolidado 2025'!$C$3:$BB$482,AB$1,0)</f>
        <v xml:space="preserve">Se avala el cumplimiento de la presente actividad mediante documento que da cuenta del análisis de la cartea con los procesos de cobro coactivo de la SIC </v>
      </c>
      <c r="AC315" s="161">
        <f>VLOOKUP($A315,'Plan de acci�n consolidado 2025'!$C$3:$BB$482,AC$1,0)</f>
        <v>45806</v>
      </c>
      <c r="AD315">
        <f>VLOOKUP($A315,'Plan de acci�n consolidado 2025'!$C$3:$BB$482,AD$1,0)</f>
        <v>100</v>
      </c>
      <c r="AE315">
        <f>VLOOKUP($A315,'Plan de acci�n consolidado 2025'!$C$3:$BB$482,AE$1,0)</f>
        <v>30</v>
      </c>
    </row>
    <row r="316" spans="1:31" x14ac:dyDescent="0.25">
      <c r="A316" s="30" t="s">
        <v>1185</v>
      </c>
      <c r="B316" t="str">
        <f>VLOOKUP($A316,'Plan de acci�n consolidado 2025'!$C$3:$X$484,B$1,0)</f>
        <v>130-DIRECCIÓN FINANCIERA</v>
      </c>
      <c r="C316">
        <f>VLOOKUP($A316,'Plan de acci�n consolidado 2025'!$C$3:$X$484,C$1,0)</f>
        <v>2</v>
      </c>
      <c r="D316" t="str">
        <f>VLOOKUP($A316,'Plan de acci�n consolidado 2025'!$C$3:$X$484,D$1,0)</f>
        <v>Actividad propia</v>
      </c>
      <c r="E316" t="str">
        <f>VLOOKUP($A316,'Plan de acci�n consolidado 2025'!$C$3:$X$484,E$1,0)</f>
        <v>130.1.5</v>
      </c>
      <c r="F316" t="str">
        <f>VLOOKUP($A316,'Plan de acci�n consolidado 2025'!$C$3:$X$484,F$1,0)</f>
        <v>N/A</v>
      </c>
      <c r="G316" t="str">
        <f>VLOOKUP($A316,'Plan de acci�n consolidado 2025'!$C$3:$X$484,G$1,0)</f>
        <v>N/A</v>
      </c>
      <c r="H316" t="str">
        <f>VLOOKUP($A316,'Plan de acci�n consolidado 2025'!$C$3:$X$484,H$1,0)</f>
        <v>N/A</v>
      </c>
      <c r="I316" t="str">
        <f>VLOOKUP($A316,'Plan de acci�n consolidado 2025'!$C$3:$X$484,I$1,0)</f>
        <v>N/A</v>
      </c>
      <c r="J316" t="str">
        <f>VLOOKUP($A316,'Plan de acci�n consolidado 2025'!$C$3:$X$484,J$1,0)</f>
        <v>N/A</v>
      </c>
      <c r="K316" t="str">
        <f>VLOOKUP($A316,'Plan de acci�n consolidado 2025'!$C$3:$X$484,K$1,0)</f>
        <v>N/A</v>
      </c>
      <c r="L316" t="str">
        <f>VLOOKUP($A316,'Plan de acci�n consolidado 2025'!$C$3:$X$484,L$1,0)</f>
        <v>N/A</v>
      </c>
      <c r="M316" t="str">
        <f>VLOOKUP($A316,'Plan de acci�n consolidado 2025'!$C$3:$X$484,M$1,0)</f>
        <v>N/A</v>
      </c>
      <c r="N316" t="str">
        <f>VLOOKUP($A316,'Plan de acci�n consolidado 2025'!$C$3:$X$484,N$1,0)</f>
        <v>N/A</v>
      </c>
      <c r="O316" t="str">
        <f>VLOOKUP($A316,'Plan de acci�n consolidado 2025'!$C$3:$X$484,O$1,0)</f>
        <v>Realizar mesa de trabajo para presentar el análisis de cartera y recaudo y elaborar de manera conjunta con las delegaturas los lineamientos en pro de un recaudo efectivo(Acta de reunión con lineamientos para un recaudo efectivo)</v>
      </c>
      <c r="P316">
        <f>VLOOKUP($A316,'Plan de acci�n consolidado 2025'!$C$3:$X$484,P$1,0)</f>
        <v>30</v>
      </c>
      <c r="Q316">
        <f>VLOOKUP($A316,'Plan de acci�n consolidado 2025'!$C$3:$X$484,Q$1,0)</f>
        <v>1</v>
      </c>
      <c r="R316" t="str">
        <f>VLOOKUP($A316,'Plan de acci�n consolidado 2025'!$C$3:$X$484,R$1,0)</f>
        <v>Númerica</v>
      </c>
      <c r="S316" t="str">
        <f>VLOOKUP($A316,'Plan de acci�n consolidado 2025'!$C$3:$X$484,S$1,0)</f>
        <v># de Mesas de trabajo efectuada / 1 Mesa de trabajo programada</v>
      </c>
      <c r="T316" s="161">
        <f>VLOOKUP($A316,'Plan de acci�n consolidado 2025'!$C$3:$X$484,T$1,0)</f>
        <v>45810</v>
      </c>
      <c r="U316" s="161">
        <f>VLOOKUP($A316,'Plan de acci�n consolidado 2025'!$C$3:$X$484,U$1,0)</f>
        <v>45978</v>
      </c>
      <c r="V316" t="str">
        <f>VLOOKUP($A316,'Plan de acci�n consolidado 2025'!$C$3:$X$484,V$1,0)</f>
        <v>1000-DESPACHO DEL SUPERINTENDENTE DELEGADO PARA LA PROTECCIÓN DE LA COMPETENCIA;
130-DIRECCIÓN FINANCIERA;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W316">
        <f>VLOOKUP($A316,'Plan de acci�n consolidado 2025'!$C$3:$BB$482,W$1,0)</f>
        <v>30</v>
      </c>
      <c r="X316">
        <f>VLOOKUP($A316,'Plan de acci�n consolidado 2025'!$C$3:$BB$482,X$1,0)</f>
        <v>100</v>
      </c>
      <c r="Y316" t="str">
        <f>VLOOKUP($A316,'Plan de acci�n consolidado 2025'!$C$3:$BB$482,Y$1,0)</f>
        <v>Se efectuaron 4 mesas de trabajo con las Delegaturas (Jurisdiccional, Consumidor, Competencia y datos Personales), posteriormente se enviaron memorandos a las mismas con el objetivo de obtener evaluación de las propuestas presentadas en las mesas de trabajo y finalmente se consolido el resultado de las actividades en un documento resumen.</v>
      </c>
      <c r="Z316" s="161">
        <f>VLOOKUP($A316,'Plan de acci�n consolidado 2025'!$C$3:$BB$482,Z$1,0)</f>
        <v>45961</v>
      </c>
      <c r="AA316">
        <f>VLOOKUP($A316,'Plan de acci�n consolidado 2025'!$C$3:$BB$482,AA$1,0)</f>
        <v>100</v>
      </c>
      <c r="AB316" t="str">
        <f>VLOOKUP($A316,'Plan de acci�n consolidado 2025'!$C$3:$BB$482,AB$1,0)</f>
        <v>Se aprueba el entregable que documenta 4 mesas de trabajo con Delegaturas (Jurisdiccional, Consumidor, Competencia y Datos Personales). Incluye: evaluación de viabilidad de 6 propuestas, priorización por plazos de implementación, actas individuales de reuniones, memorandos y respuestas institucionales. El documento consolida lineamientos para recaudo efectivo producto del análisis conjunto realizado entre mayo-septiembre 2025. Observación: las actas del numeral 9 carecen de firmas de asistentes.</v>
      </c>
      <c r="AC316" s="161">
        <f>VLOOKUP($A316,'Plan de acci�n consolidado 2025'!$C$3:$BB$482,AC$1,0)</f>
        <v>45961</v>
      </c>
      <c r="AD316">
        <f>VLOOKUP($A316,'Plan de acci�n consolidado 2025'!$C$3:$BB$482,AD$1,0)</f>
        <v>100</v>
      </c>
      <c r="AE316">
        <f>VLOOKUP($A316,'Plan de acci�n consolidado 2025'!$C$3:$BB$482,AE$1,0)</f>
        <v>30</v>
      </c>
    </row>
    <row r="317" spans="1:31" x14ac:dyDescent="0.25">
      <c r="A317" s="30" t="s">
        <v>1333</v>
      </c>
      <c r="B317" t="str">
        <f>VLOOKUP($A317,'Plan de acci�n consolidado 2025'!$C$3:$X$482,B$1,0)</f>
        <v>100-SECRETARIA GENERAL</v>
      </c>
      <c r="C317">
        <f>VLOOKUP($A317,'Plan de acci�n consolidado 2025'!$C$3:$X$482,C$1,0)</f>
        <v>2</v>
      </c>
      <c r="D317" t="str">
        <f>VLOOKUP($A317,'Plan de acci�n consolidado 2025'!$C$3:$X$482,D$1,0)</f>
        <v>Producto</v>
      </c>
      <c r="E317" t="str">
        <f>VLOOKUP($A317,'Plan de acci�n consolidado 2025'!$C$3:$X$482,E$1,0)</f>
        <v>100.1</v>
      </c>
      <c r="F317" t="str">
        <f>VLOOKUP($A317,'Plan de acci�n consolidado 2025'!$C$3:$X$482,F$1,0)</f>
        <v>Innovador</v>
      </c>
      <c r="G317" t="str">
        <f>VLOOKUP($A317,'Plan de acci�n consolidado 2025'!$C$3:$X$482,G$1,0)</f>
        <v xml:space="preserve">Fortalecer la infraestructura, uso y aprovechamiento de las tecnologías de la información, para optimizar la capacidad institucional
</v>
      </c>
      <c r="H317" t="str">
        <f>VLOOKUP($A317,'Plan de acci�n consolidado 2025'!$C$3:$X$482,H$1,0)</f>
        <v xml:space="preserve">Cumplimiento de productos del PAI asociados a Fortalecer la infraestructura, uso y aprovechamiento de las tecnologías de la información, para optimizar la capacidad institucional
</v>
      </c>
      <c r="I317" t="str">
        <f>VLOOKUP($A317,'Plan de acci�n consolidado 2025'!$C$3:$X$482,I$1,0)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317" t="str">
        <f>VLOOKUP($A317,'Plan de acci�n consolidado 2025'!$C$3:$X$482,J$1,0)</f>
        <v>N/A</v>
      </c>
      <c r="K317" t="str">
        <f>VLOOKUP($A317,'Plan de acci�n consolidado 2025'!$C$3:$X$482,K$1,0)</f>
        <v>Si</v>
      </c>
      <c r="L317" t="str">
        <f>VLOOKUP($A317,'Plan de acci�n consolidado 2025'!$C$3:$X$482,L$1,0)</f>
        <v>FUNCIONAMIENTO</v>
      </c>
      <c r="M317" t="str">
        <f>VLOOKUP($A317,'Plan de acci�n consolidado 2025'!$C$3:$X$482,M$1,0)</f>
        <v>Política Gobierno Digital _DIMENSIÓN Gestión con Valores para Resultados</v>
      </c>
      <c r="N317" t="str">
        <f>VLOOKUP($A317,'Plan de acci�n consolidado 2025'!$C$3:$X$482,N$1,0)</f>
        <v>N/A</v>
      </c>
      <c r="O317" t="str">
        <f>VLOOKUP($A317,'Plan de acci�n consolidado 2025'!$C$3:$X$482,O$1,0)</f>
        <v>Unificación y optimización de radicación en la Sede Electrónica de la SIC, implementada (Informe  que de cuenta de le unificación y optimización de radicación en la Sede Electrónica de la SIC)</v>
      </c>
      <c r="P317">
        <f>VLOOKUP($A317,'Plan de acci�n consolidado 2025'!$C$3:$X$482,P$1,0)</f>
        <v>25</v>
      </c>
      <c r="Q317">
        <f>VLOOKUP($A317,'Plan de acci�n consolidado 2025'!$C$3:$X$482,Q$1,0)</f>
        <v>100</v>
      </c>
      <c r="R317" t="str">
        <f>VLOOKUP($A317,'Plan de acci�n consolidado 2025'!$C$3:$X$482,R$1,0)</f>
        <v>Porcentual</v>
      </c>
      <c r="S317" t="str">
        <f>VLOOKUP($A317,'Plan de acci�n consolidado 2025'!$C$3:$X$482,S$1,0)</f>
        <v>% de Plan Ejecutado / 100% de Plan a ejecutar</v>
      </c>
      <c r="T317" s="161">
        <f>VLOOKUP($A317,'Plan de acci�n consolidado 2025'!$C$3:$X$482,T$1,0)</f>
        <v>45719</v>
      </c>
      <c r="U317" s="161">
        <f>VLOOKUP($A317,'Plan de acci�n consolidado 2025'!$C$3:$X$482,U$1,0)</f>
        <v>46007</v>
      </c>
      <c r="V317" t="str">
        <f>VLOOKUP($A317,'Plan de acci�n consolidado 2025'!$C$3:$X$482,V$1,0)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W317">
        <f>VLOOKUP($A317,'Plan de acci�n consolidado 2025'!$C$3:$BB$482,W$1,0)</f>
        <v>25</v>
      </c>
      <c r="X317">
        <f>VLOOKUP($A317,'Plan de acci�n consolidado 2025'!$C$3:$BB$482,X$1,0)</f>
        <v>0</v>
      </c>
      <c r="Y317">
        <f>VLOOKUP($A317,'Plan de acci�n consolidado 2025'!$C$3:$BB$482,Y$1,0)</f>
        <v>0</v>
      </c>
      <c r="Z317" s="161">
        <f>VLOOKUP($A317,'Plan de acci�n consolidado 2025'!$C$3:$BB$482,Z$1,0)</f>
        <v>0</v>
      </c>
      <c r="AA317">
        <f>VLOOKUP($A317,'Plan de acci�n consolidado 2025'!$C$3:$BB$482,AA$1,0)</f>
        <v>0</v>
      </c>
      <c r="AB317">
        <f>VLOOKUP($A317,'Plan de acci�n consolidado 2025'!$C$3:$BB$482,AB$1,0)</f>
        <v>0</v>
      </c>
      <c r="AC317" s="161">
        <f>VLOOKUP($A317,'Plan de acci�n consolidado 2025'!$C$3:$BB$482,AC$1,0)</f>
        <v>0</v>
      </c>
      <c r="AD317">
        <f>VLOOKUP($A317,'Plan de acci�n consolidado 2025'!$C$3:$BB$482,AD$1,0)</f>
        <v>0</v>
      </c>
      <c r="AE317">
        <f>VLOOKUP($A317,'Plan de acci�n consolidado 2025'!$C$3:$BB$482,AE$1,0)</f>
        <v>0</v>
      </c>
    </row>
    <row r="318" spans="1:31" x14ac:dyDescent="0.25">
      <c r="A318" s="30" t="s">
        <v>1336</v>
      </c>
      <c r="B318" t="str">
        <f>VLOOKUP($A318,'Plan de acci�n consolidado 2025'!$C$3:$X$482,B$1,0)</f>
        <v>100-SECRETARIA GENERAL</v>
      </c>
      <c r="C318">
        <f>VLOOKUP($A318,'Plan de acci�n consolidado 2025'!$C$3:$X$482,C$1,0)</f>
        <v>2</v>
      </c>
      <c r="D318" t="str">
        <f>VLOOKUP($A318,'Plan de acci�n consolidado 2025'!$C$3:$X$482,D$1,0)</f>
        <v>Actividad propia</v>
      </c>
      <c r="E318" t="str">
        <f>VLOOKUP($A318,'Plan de acci�n consolidado 2025'!$C$3:$X$482,E$1,0)</f>
        <v>100.1.1</v>
      </c>
      <c r="F318" t="str">
        <f>VLOOKUP($A318,'Plan de acci�n consolidado 2025'!$C$3:$X$482,F$1,0)</f>
        <v>N/A</v>
      </c>
      <c r="G318" t="str">
        <f>VLOOKUP($A318,'Plan de acci�n consolidado 2025'!$C$3:$X$482,G$1,0)</f>
        <v>N/A</v>
      </c>
      <c r="H318" t="str">
        <f>VLOOKUP($A318,'Plan de acci�n consolidado 2025'!$C$3:$X$482,H$1,0)</f>
        <v>N/A</v>
      </c>
      <c r="I318" t="str">
        <f>VLOOKUP($A318,'Plan de acci�n consolidado 2025'!$C$3:$X$482,I$1,0)</f>
        <v>N/A</v>
      </c>
      <c r="J318" t="str">
        <f>VLOOKUP($A318,'Plan de acci�n consolidado 2025'!$C$3:$X$482,J$1,0)</f>
        <v>N/A</v>
      </c>
      <c r="K318" t="str">
        <f>VLOOKUP($A318,'Plan de acci�n consolidado 2025'!$C$3:$X$482,K$1,0)</f>
        <v>N/A</v>
      </c>
      <c r="L318" t="str">
        <f>VLOOKUP($A318,'Plan de acci�n consolidado 2025'!$C$3:$X$482,L$1,0)</f>
        <v>N/A</v>
      </c>
      <c r="M318" t="str">
        <f>VLOOKUP($A318,'Plan de acci�n consolidado 2025'!$C$3:$X$482,M$1,0)</f>
        <v>N/A</v>
      </c>
      <c r="N318" t="str">
        <f>VLOOKUP($A318,'Plan de acci�n consolidado 2025'!$C$3:$X$482,N$1,0)</f>
        <v>N/A</v>
      </c>
      <c r="O318" t="str">
        <f>VLOOKUP($A318,'Plan de acci�n consolidado 2025'!$C$3:$X$482,O$1,0)</f>
        <v>Elaborar un diagnóstico para identificar los canales de radicación, el volumen de entradas y el grado de congestión de los mismos (Diagnóstico del estado de los canales de radicación y grado de congestión)</v>
      </c>
      <c r="P318">
        <f>VLOOKUP($A318,'Plan de acci�n consolidado 2025'!$C$3:$X$482,P$1,0)</f>
        <v>25</v>
      </c>
      <c r="Q318">
        <f>VLOOKUP($A318,'Plan de acci�n consolidado 2025'!$C$3:$X$482,Q$1,0)</f>
        <v>1</v>
      </c>
      <c r="R318" t="str">
        <f>VLOOKUP($A318,'Plan de acci�n consolidado 2025'!$C$3:$X$482,R$1,0)</f>
        <v>Númerica</v>
      </c>
      <c r="S318" t="str">
        <f>VLOOKUP($A318,'Plan de acci�n consolidado 2025'!$C$3:$X$482,S$1,0)</f>
        <v># de diagnóstico realizado / 1 Diagnostico a realizar</v>
      </c>
      <c r="T318" s="161">
        <f>VLOOKUP($A318,'Plan de acci�n consolidado 2025'!$C$3:$X$482,T$1,0)</f>
        <v>45719</v>
      </c>
      <c r="U318" s="161">
        <f>VLOOKUP($A318,'Plan de acci�n consolidado 2025'!$C$3:$X$482,U$1,0)</f>
        <v>45747</v>
      </c>
      <c r="V318" t="str">
        <f>VLOOKUP($A318,'Plan de acci�n consolidado 2025'!$C$3:$X$482,V$1,0)</f>
        <v>100-SECRETARIA GENERAL;
141-GRUPO DE TRABAJO DE GESTIÓN DOCUMENTAL Y ARCHIVO;
20-OFICINA DE TECNOLOGÍA E INFORMÁTICA;
72-GRUPO DE TRABAJO DE ATENCION AL CIUDADANO</v>
      </c>
      <c r="W318">
        <f>VLOOKUP($A318,'Plan de acci�n consolidado 2025'!$C$3:$BB$482,W$1,0)</f>
        <v>6.25</v>
      </c>
      <c r="X318">
        <f>VLOOKUP($A318,'Plan de acci�n consolidado 2025'!$C$3:$BB$482,X$1,0)</f>
        <v>100</v>
      </c>
      <c r="Y318" t="str">
        <f>VLOOKUP($A318,'Plan de acci�n consolidado 2025'!$C$3:$BB$482,Y$1,0)</f>
        <v xml:space="preserve">Se remite el diagnóstico realizado sobre los canales de radicación de la Entidad y su grado de congestión. Este producto fue adelantando por la OTI, Atención al ciudadano y Gestión Documental. </v>
      </c>
      <c r="Z318" s="161">
        <f>VLOOKUP($A318,'Plan de acci�n consolidado 2025'!$C$3:$BB$482,Z$1,0)</f>
        <v>45741</v>
      </c>
      <c r="AA318">
        <f>VLOOKUP($A318,'Plan de acci�n consolidado 2025'!$C$3:$BB$482,AA$1,0)</f>
        <v>100</v>
      </c>
      <c r="AB318" t="str">
        <f>VLOOKUP($A318,'Plan de acci�n consolidado 2025'!$C$3:$BB$482,AB$1,0)</f>
        <v xml:space="preserve">Se avala cumplimiento de la presente actividad </v>
      </c>
      <c r="AC318" s="161">
        <f>VLOOKUP($A318,'Plan de acci�n consolidado 2025'!$C$3:$BB$482,AC$1,0)</f>
        <v>45741</v>
      </c>
      <c r="AD318">
        <f>VLOOKUP($A318,'Plan de acci�n consolidado 2025'!$C$3:$BB$482,AD$1,0)</f>
        <v>100</v>
      </c>
      <c r="AE318">
        <f>VLOOKUP($A318,'Plan de acci�n consolidado 2025'!$C$3:$BB$482,AE$1,0)</f>
        <v>6.25</v>
      </c>
    </row>
    <row r="319" spans="1:31" x14ac:dyDescent="0.25">
      <c r="A319" s="30" t="s">
        <v>1339</v>
      </c>
      <c r="B319" t="str">
        <f>VLOOKUP($A319,'Plan de acci�n consolidado 2025'!$C$3:$X$482,B$1,0)</f>
        <v>100-SECRETARIA GENERAL</v>
      </c>
      <c r="C319">
        <f>VLOOKUP($A319,'Plan de acci�n consolidado 2025'!$C$3:$X$482,C$1,0)</f>
        <v>2</v>
      </c>
      <c r="D319" t="str">
        <f>VLOOKUP($A319,'Plan de acci�n consolidado 2025'!$C$3:$X$482,D$1,0)</f>
        <v>Actividad propia</v>
      </c>
      <c r="E319" t="str">
        <f>VLOOKUP($A319,'Plan de acci�n consolidado 2025'!$C$3:$X$482,E$1,0)</f>
        <v>100.1.2</v>
      </c>
      <c r="F319" t="str">
        <f>VLOOKUP($A319,'Plan de acci�n consolidado 2025'!$C$3:$X$482,F$1,0)</f>
        <v>N/A</v>
      </c>
      <c r="G319" t="str">
        <f>VLOOKUP($A319,'Plan de acci�n consolidado 2025'!$C$3:$X$482,G$1,0)</f>
        <v>N/A</v>
      </c>
      <c r="H319" t="str">
        <f>VLOOKUP($A319,'Plan de acci�n consolidado 2025'!$C$3:$X$482,H$1,0)</f>
        <v>N/A</v>
      </c>
      <c r="I319" t="str">
        <f>VLOOKUP($A319,'Plan de acci�n consolidado 2025'!$C$3:$X$482,I$1,0)</f>
        <v>N/A</v>
      </c>
      <c r="J319" t="str">
        <f>VLOOKUP($A319,'Plan de acci�n consolidado 2025'!$C$3:$X$482,J$1,0)</f>
        <v>N/A</v>
      </c>
      <c r="K319" t="str">
        <f>VLOOKUP($A319,'Plan de acci�n consolidado 2025'!$C$3:$X$482,K$1,0)</f>
        <v>N/A</v>
      </c>
      <c r="L319" t="str">
        <f>VLOOKUP($A319,'Plan de acci�n consolidado 2025'!$C$3:$X$482,L$1,0)</f>
        <v>N/A</v>
      </c>
      <c r="M319" t="str">
        <f>VLOOKUP($A319,'Plan de acci�n consolidado 2025'!$C$3:$X$482,M$1,0)</f>
        <v>N/A</v>
      </c>
      <c r="N319" t="str">
        <f>VLOOKUP($A319,'Plan de acci�n consolidado 2025'!$C$3:$X$482,N$1,0)</f>
        <v>N/A</v>
      </c>
      <c r="O319" t="str">
        <f>VLOOKUP($A319,'Plan de acci�n consolidado 2025'!$C$3:$X$482,O$1,0)</f>
        <v>Realizar un plan de trabajo para la unificación y optimización de radicación en la Sede Electrónica de la SIC (Plan de trabajo para la implementación de la estrategia de unificación y optimización de radicación en la Sede Electrónica de la SIC)</v>
      </c>
      <c r="P319">
        <f>VLOOKUP($A319,'Plan de acci�n consolidado 2025'!$C$3:$X$482,P$1,0)</f>
        <v>15</v>
      </c>
      <c r="Q319">
        <f>VLOOKUP($A319,'Plan de acci�n consolidado 2025'!$C$3:$X$482,Q$1,0)</f>
        <v>1</v>
      </c>
      <c r="R319" t="str">
        <f>VLOOKUP($A319,'Plan de acci�n consolidado 2025'!$C$3:$X$482,R$1,0)</f>
        <v>Númerica</v>
      </c>
      <c r="S319" t="str">
        <f>VLOOKUP($A319,'Plan de acci�n consolidado 2025'!$C$3:$X$482,S$1,0)</f>
        <v># de planes de trabajo elaborados / 1 planes de trabajo programados</v>
      </c>
      <c r="T319" s="161">
        <f>VLOOKUP($A319,'Plan de acci�n consolidado 2025'!$C$3:$X$482,T$1,0)</f>
        <v>45748</v>
      </c>
      <c r="U319" s="161">
        <f>VLOOKUP($A319,'Plan de acci�n consolidado 2025'!$C$3:$X$482,U$1,0)</f>
        <v>45777</v>
      </c>
      <c r="V319" t="str">
        <f>VLOOKUP($A319,'Plan de acci�n consolidado 2025'!$C$3:$X$482,V$1,0)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W319">
        <f>VLOOKUP($A319,'Plan de acci�n consolidado 2025'!$C$3:$BB$482,W$1,0)</f>
        <v>3.75</v>
      </c>
      <c r="X319">
        <f>VLOOKUP($A319,'Plan de acci�n consolidado 2025'!$C$3:$BB$482,X$1,0)</f>
        <v>100</v>
      </c>
      <c r="Y319" t="str">
        <f>VLOOKUP($A319,'Plan de acci�n consolidado 2025'!$C$3:$BB$482,Y$1,0)</f>
        <v xml:space="preserve">Se remite el Plan de Trabajo inicial para la unificación y optimización de radicación en la Sede Electrónica. </v>
      </c>
      <c r="Z319" s="161">
        <f>VLOOKUP($A319,'Plan de acci�n consolidado 2025'!$C$3:$BB$482,Z$1,0)</f>
        <v>45777</v>
      </c>
      <c r="AA319">
        <f>VLOOKUP($A319,'Plan de acci�n consolidado 2025'!$C$3:$BB$482,AA$1,0)</f>
        <v>100</v>
      </c>
      <c r="AB319" t="str">
        <f>VLOOKUP($A319,'Plan de acci�n consolidado 2025'!$C$3:$BB$482,AB$1,0)</f>
        <v>Se avala el cumplimiento de la presente actividad se evidencia plan de trabajo para la unificación y optimización de radicación en la sede electrónica.</v>
      </c>
      <c r="AC319" s="161">
        <f>VLOOKUP($A319,'Plan de acci�n consolidado 2025'!$C$3:$BB$482,AC$1,0)</f>
        <v>45777</v>
      </c>
      <c r="AD319">
        <f>VLOOKUP($A319,'Plan de acci�n consolidado 2025'!$C$3:$BB$482,AD$1,0)</f>
        <v>100</v>
      </c>
      <c r="AE319">
        <f>VLOOKUP($A319,'Plan de acci�n consolidado 2025'!$C$3:$BB$482,AE$1,0)</f>
        <v>3.75</v>
      </c>
    </row>
    <row r="320" spans="1:31" x14ac:dyDescent="0.25">
      <c r="A320" s="30" t="s">
        <v>1341</v>
      </c>
      <c r="B320" t="str">
        <f>VLOOKUP($A320,'Plan de acci�n consolidado 2025'!$C$3:$X$482,B$1,0)</f>
        <v>100-SECRETARIA GENERAL</v>
      </c>
      <c r="C320">
        <f>VLOOKUP($A320,'Plan de acci�n consolidado 2025'!$C$3:$X$482,C$1,0)</f>
        <v>2</v>
      </c>
      <c r="D320" t="str">
        <f>VLOOKUP($A320,'Plan de acci�n consolidado 2025'!$C$3:$X$482,D$1,0)</f>
        <v>Actividad propia</v>
      </c>
      <c r="E320" t="str">
        <f>VLOOKUP($A320,'Plan de acci�n consolidado 2025'!$C$3:$X$482,E$1,0)</f>
        <v>100.1.3</v>
      </c>
      <c r="F320" t="str">
        <f>VLOOKUP($A320,'Plan de acci�n consolidado 2025'!$C$3:$X$482,F$1,0)</f>
        <v>N/A</v>
      </c>
      <c r="G320" t="str">
        <f>VLOOKUP($A320,'Plan de acci�n consolidado 2025'!$C$3:$X$482,G$1,0)</f>
        <v>N/A</v>
      </c>
      <c r="H320" t="str">
        <f>VLOOKUP($A320,'Plan de acci�n consolidado 2025'!$C$3:$X$482,H$1,0)</f>
        <v>N/A</v>
      </c>
      <c r="I320" t="str">
        <f>VLOOKUP($A320,'Plan de acci�n consolidado 2025'!$C$3:$X$482,I$1,0)</f>
        <v>N/A</v>
      </c>
      <c r="J320" t="str">
        <f>VLOOKUP($A320,'Plan de acci�n consolidado 2025'!$C$3:$X$482,J$1,0)</f>
        <v>N/A</v>
      </c>
      <c r="K320" t="str">
        <f>VLOOKUP($A320,'Plan de acci�n consolidado 2025'!$C$3:$X$482,K$1,0)</f>
        <v>N/A</v>
      </c>
      <c r="L320" t="str">
        <f>VLOOKUP($A320,'Plan de acci�n consolidado 2025'!$C$3:$X$482,L$1,0)</f>
        <v>N/A</v>
      </c>
      <c r="M320" t="str">
        <f>VLOOKUP($A320,'Plan de acci�n consolidado 2025'!$C$3:$X$482,M$1,0)</f>
        <v>N/A</v>
      </c>
      <c r="N320" t="str">
        <f>VLOOKUP($A320,'Plan de acci�n consolidado 2025'!$C$3:$X$482,N$1,0)</f>
        <v>N/A</v>
      </c>
      <c r="O320" t="str">
        <f>VLOOKUP($A320,'Plan de acci�n consolidado 2025'!$C$3:$X$482,O$1,0)</f>
        <v>Ejecutar el plan de trabajo para la unificación y optimización de radicación en la Sede Electrónica de la SIC (Plan de trabajo con seguimiento y sus respectivas evidencias)</v>
      </c>
      <c r="P320">
        <f>VLOOKUP($A320,'Plan de acci�n consolidado 2025'!$C$3:$X$482,P$1,0)</f>
        <v>60</v>
      </c>
      <c r="Q320">
        <f>VLOOKUP($A320,'Plan de acci�n consolidado 2025'!$C$3:$X$482,Q$1,0)</f>
        <v>100</v>
      </c>
      <c r="R320" t="str">
        <f>VLOOKUP($A320,'Plan de acci�n consolidado 2025'!$C$3:$X$482,R$1,0)</f>
        <v>Porcentual</v>
      </c>
      <c r="S320" t="str">
        <f>VLOOKUP($A320,'Plan de acci�n consolidado 2025'!$C$3:$X$482,S$1,0)</f>
        <v>% de Plan Ejecutado / 100% de Plan a ejecutar</v>
      </c>
      <c r="T320" s="161">
        <f>VLOOKUP($A320,'Plan de acci�n consolidado 2025'!$C$3:$X$482,T$1,0)</f>
        <v>45779</v>
      </c>
      <c r="U320" s="161">
        <f>VLOOKUP($A320,'Plan de acci�n consolidado 2025'!$C$3:$X$482,U$1,0)</f>
        <v>46007</v>
      </c>
      <c r="V320" t="str">
        <f>VLOOKUP($A320,'Plan de acci�n consolidado 2025'!$C$3:$X$482,V$1,0)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W320">
        <f>VLOOKUP($A320,'Plan de acci�n consolidado 2025'!$C$3:$BB$482,W$1,0)</f>
        <v>15</v>
      </c>
      <c r="X320">
        <f>VLOOKUP($A320,'Plan de acci�n consolidado 2025'!$C$3:$BB$482,X$1,0)</f>
        <v>59</v>
      </c>
      <c r="Y320" t="str">
        <f>VLOOKUP($A320,'Plan de acci�n consolidado 2025'!$C$3:$BB$482,Y$1,0)</f>
        <v xml:space="preserve">Se reporta avance cualitativo de las actividades 1,5 y 1,7. Así mismo, se reprograman fechas de actividades 1.8 y 2.4 esto atendiendo a que el 01 y 02 de octubre de 2025, fue recibido el requerimiento asociado con el formulario de desmonte de contáctenos como del rediseño del menú, validado y ajustado con OSCAE. Se sostiene avance de 47% aprobado por OAP.
</v>
      </c>
      <c r="Z320" s="161">
        <f>VLOOKUP($A320,'Plan de acci�n consolidado 2025'!$C$3:$BB$482,Z$1,0)</f>
        <v>0</v>
      </c>
      <c r="AA320">
        <f>VLOOKUP($A320,'Plan de acci�n consolidado 2025'!$C$3:$BB$482,AA$1,0)</f>
        <v>47</v>
      </c>
      <c r="AB320" t="str">
        <f>VLOOKUP($A320,'Plan de acci�n consolidado 2025'!$C$3:$BB$482,AB$1,0)</f>
        <v>Conforme al Plan de trabajo, el porcentaje de avance aprobado es de 47%.</v>
      </c>
      <c r="AC320" s="161">
        <f>VLOOKUP($A320,'Plan de acci�n consolidado 2025'!$C$3:$BB$482,AC$1,0)</f>
        <v>0</v>
      </c>
      <c r="AD320">
        <f>VLOOKUP($A320,'Plan de acci�n consolidado 2025'!$C$3:$BB$482,AD$1,0)</f>
        <v>0</v>
      </c>
      <c r="AE320">
        <f>VLOOKUP($A320,'Plan de acci�n consolidado 2025'!$C$3:$BB$482,AE$1,0)</f>
        <v>7.05</v>
      </c>
    </row>
    <row r="321" spans="1:31" x14ac:dyDescent="0.25">
      <c r="A321" s="30" t="s">
        <v>1342</v>
      </c>
      <c r="B321" t="str">
        <f>VLOOKUP($A321,'Plan de acci�n consolidado 2025'!$C$3:$X$482,B$1,0)</f>
        <v>100-SECRETARIA GENERAL</v>
      </c>
      <c r="C321">
        <f>VLOOKUP($A321,'Plan de acci�n consolidado 2025'!$C$3:$X$482,C$1,0)</f>
        <v>2</v>
      </c>
      <c r="D321" t="str">
        <f>VLOOKUP($A321,'Plan de acci�n consolidado 2025'!$C$3:$X$482,D$1,0)</f>
        <v>Producto</v>
      </c>
      <c r="E321" t="str">
        <f>VLOOKUP($A321,'Plan de acci�n consolidado 2025'!$C$3:$X$482,E$1,0)</f>
        <v>100.2</v>
      </c>
      <c r="F321" t="str">
        <f>VLOOKUP($A321,'Plan de acci�n consolidado 2025'!$C$3:$X$482,F$1,0)</f>
        <v>Innovador</v>
      </c>
      <c r="G321" t="str">
        <f>VLOOKUP($A321,'Plan de acci�n consolidado 2025'!$C$3:$X$482,G$1,0)</f>
        <v xml:space="preserve">Fortalecer la infraestructura, uso y aprovechamiento de las tecnologías de la información, para optimizar la capacidad institucional
</v>
      </c>
      <c r="H321" t="str">
        <f>VLOOKUP($A321,'Plan de acci�n consolidado 2025'!$C$3:$X$482,H$1,0)</f>
        <v xml:space="preserve">Cumplimiento de productos del PAI asociados a Fortalecer la infraestructura, uso y aprovechamiento de las tecnologías de la información, para optimizar la capacidad institucional
</v>
      </c>
      <c r="I321" t="str">
        <f>VLOOKUP($A321,'Plan de acci�n consolidado 2025'!$C$3:$X$482,I$1,0)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321" t="str">
        <f>VLOOKUP($A321,'Plan de acci�n consolidado 2025'!$C$3:$X$482,J$1,0)</f>
        <v xml:space="preserve">PND - 5-31-5-d- Convergencia regional - Gobierno digital para la gente </v>
      </c>
      <c r="K321" t="str">
        <f>VLOOKUP($A321,'Plan de acci�n consolidado 2025'!$C$3:$X$482,K$1,0)</f>
        <v>Si</v>
      </c>
      <c r="L321" t="str">
        <f>VLOOKUP($A321,'Plan de acci�n consolidado 2025'!$C$3:$X$482,L$1,0)</f>
        <v>C-3599-0200-0005-53105b</v>
      </c>
      <c r="M321" t="str">
        <f>VLOOKUP($A321,'Plan de acci�n consolidado 2025'!$C$3:$X$482,M$1,0)</f>
        <v>Política Transparencia, acceso a la información pública y lucha contra la corrupción _DIMENSIÓN Gestión con Valores para Resultados</v>
      </c>
      <c r="N321" t="str">
        <f>VLOOKUP($A321,'Plan de acci�n consolidado 2025'!$C$3:$X$482,N$1,0)</f>
        <v>N/A</v>
      </c>
      <c r="O321" t="str">
        <f>VLOOKUP($A321,'Plan de acci�n consolidado 2025'!$C$3:$X$482,O$1,0)</f>
        <v>Sede electrónica de la SIC accesible, intuitiva y comprensible que acerque la oferta institucional a la ciudadanía, operando (Informe final de implementación de la Sede Electrónica accesible, intuitiva y comprensible para la ciudadanía)</v>
      </c>
      <c r="P321">
        <f>VLOOKUP($A321,'Plan de acci�n consolidado 2025'!$C$3:$X$482,P$1,0)</f>
        <v>25</v>
      </c>
      <c r="Q321">
        <f>VLOOKUP($A321,'Plan de acci�n consolidado 2025'!$C$3:$X$482,Q$1,0)</f>
        <v>1</v>
      </c>
      <c r="R321" t="str">
        <f>VLOOKUP($A321,'Plan de acci�n consolidado 2025'!$C$3:$X$482,R$1,0)</f>
        <v>Númerica</v>
      </c>
      <c r="S321" t="str">
        <f>VLOOKUP($A321,'Plan de acci�n consolidado 2025'!$C$3:$X$482,S$1,0)</f>
        <v># de informes elaborados / 1 Informes por elaborar</v>
      </c>
      <c r="T321" s="161">
        <f>VLOOKUP($A321,'Plan de acci�n consolidado 2025'!$C$3:$X$482,T$1,0)</f>
        <v>45691</v>
      </c>
      <c r="U321" s="161">
        <f>VLOOKUP($A321,'Plan de acci�n consolidado 2025'!$C$3:$X$482,U$1,0)</f>
        <v>46007</v>
      </c>
      <c r="V321" t="str">
        <f>VLOOKUP($A321,'Plan de acci�n consolidado 2025'!$C$3:$X$482,V$1,0)</f>
        <v>100-SECRETARIA GENERAL;
20-OFICINA DE TECNOLOGÍA E INFORMÁTICA;
73-GRUPO DE TRABAJO DE COMUNICACION</v>
      </c>
      <c r="W321">
        <f>VLOOKUP($A321,'Plan de acci�n consolidado 2025'!$C$3:$BB$482,W$1,0)</f>
        <v>25</v>
      </c>
      <c r="X321">
        <f>VLOOKUP($A321,'Plan de acci�n consolidado 2025'!$C$3:$BB$482,X$1,0)</f>
        <v>0</v>
      </c>
      <c r="Y321">
        <f>VLOOKUP($A321,'Plan de acci�n consolidado 2025'!$C$3:$BB$482,Y$1,0)</f>
        <v>0</v>
      </c>
      <c r="Z321" s="161">
        <f>VLOOKUP($A321,'Plan de acci�n consolidado 2025'!$C$3:$BB$482,Z$1,0)</f>
        <v>0</v>
      </c>
      <c r="AA321">
        <f>VLOOKUP($A321,'Plan de acci�n consolidado 2025'!$C$3:$BB$482,AA$1,0)</f>
        <v>0</v>
      </c>
      <c r="AB321">
        <f>VLOOKUP($A321,'Plan de acci�n consolidado 2025'!$C$3:$BB$482,AB$1,0)</f>
        <v>0</v>
      </c>
      <c r="AC321" s="161">
        <f>VLOOKUP($A321,'Plan de acci�n consolidado 2025'!$C$3:$BB$482,AC$1,0)</f>
        <v>0</v>
      </c>
      <c r="AD321">
        <f>VLOOKUP($A321,'Plan de acci�n consolidado 2025'!$C$3:$BB$482,AD$1,0)</f>
        <v>0</v>
      </c>
      <c r="AE321">
        <f>VLOOKUP($A321,'Plan de acci�n consolidado 2025'!$C$3:$BB$482,AE$1,0)</f>
        <v>0</v>
      </c>
    </row>
    <row r="322" spans="1:31" x14ac:dyDescent="0.25">
      <c r="A322" s="30" t="s">
        <v>1345</v>
      </c>
      <c r="B322" t="str">
        <f>VLOOKUP($A322,'Plan de acci�n consolidado 2025'!$C$3:$X$482,B$1,0)</f>
        <v>100-SECRETARIA GENERAL</v>
      </c>
      <c r="C322">
        <f>VLOOKUP($A322,'Plan de acci�n consolidado 2025'!$C$3:$X$482,C$1,0)</f>
        <v>2</v>
      </c>
      <c r="D322" t="str">
        <f>VLOOKUP($A322,'Plan de acci�n consolidado 2025'!$C$3:$X$482,D$1,0)</f>
        <v>Actividad propia</v>
      </c>
      <c r="E322" t="str">
        <f>VLOOKUP($A322,'Plan de acci�n consolidado 2025'!$C$3:$X$482,E$1,0)</f>
        <v>100.2.1</v>
      </c>
      <c r="F322" t="str">
        <f>VLOOKUP($A322,'Plan de acci�n consolidado 2025'!$C$3:$X$482,F$1,0)</f>
        <v>N/A</v>
      </c>
      <c r="G322" t="str">
        <f>VLOOKUP($A322,'Plan de acci�n consolidado 2025'!$C$3:$X$482,G$1,0)</f>
        <v>N/A</v>
      </c>
      <c r="H322" t="str">
        <f>VLOOKUP($A322,'Plan de acci�n consolidado 2025'!$C$3:$X$482,H$1,0)</f>
        <v>N/A</v>
      </c>
      <c r="I322" t="str">
        <f>VLOOKUP($A322,'Plan de acci�n consolidado 2025'!$C$3:$X$482,I$1,0)</f>
        <v>N/A</v>
      </c>
      <c r="J322" t="str">
        <f>VLOOKUP($A322,'Plan de acci�n consolidado 2025'!$C$3:$X$482,J$1,0)</f>
        <v>N/A</v>
      </c>
      <c r="K322" t="str">
        <f>VLOOKUP($A322,'Plan de acci�n consolidado 2025'!$C$3:$X$482,K$1,0)</f>
        <v>N/A</v>
      </c>
      <c r="L322" t="str">
        <f>VLOOKUP($A322,'Plan de acci�n consolidado 2025'!$C$3:$X$482,L$1,0)</f>
        <v>N/A</v>
      </c>
      <c r="M322" t="str">
        <f>VLOOKUP($A322,'Plan de acci�n consolidado 2025'!$C$3:$X$482,M$1,0)</f>
        <v>N/A</v>
      </c>
      <c r="N322" t="str">
        <f>VLOOKUP($A322,'Plan de acci�n consolidado 2025'!$C$3:$X$482,N$1,0)</f>
        <v>N/A</v>
      </c>
      <c r="O322" t="str">
        <f>VLOOKUP($A322,'Plan de acci�n consolidado 2025'!$C$3:$X$482,O$1,0)</f>
        <v>Realizar un diagnóstico por un equipo especializado para determinar el grado de accesibilidad de la Sede Electrónica de la Entidad (Diagnóstico del estado de accesibilidad de la Sede Electrónica)</v>
      </c>
      <c r="P322">
        <f>VLOOKUP($A322,'Plan de acci�n consolidado 2025'!$C$3:$X$482,P$1,0)</f>
        <v>30</v>
      </c>
      <c r="Q322">
        <f>VLOOKUP($A322,'Plan de acci�n consolidado 2025'!$C$3:$X$482,Q$1,0)</f>
        <v>1</v>
      </c>
      <c r="R322" t="str">
        <f>VLOOKUP($A322,'Plan de acci�n consolidado 2025'!$C$3:$X$482,R$1,0)</f>
        <v>Númerica</v>
      </c>
      <c r="S322" t="str">
        <f>VLOOKUP($A322,'Plan de acci�n consolidado 2025'!$C$3:$X$482,S$1,0)</f>
        <v># de diagnósticos realizados / 1 Diagnostico a realizar</v>
      </c>
      <c r="T322" s="161">
        <f>VLOOKUP($A322,'Plan de acci�n consolidado 2025'!$C$3:$X$482,T$1,0)</f>
        <v>45691</v>
      </c>
      <c r="U322" s="161">
        <f>VLOOKUP($A322,'Plan de acci�n consolidado 2025'!$C$3:$X$482,U$1,0)</f>
        <v>45709</v>
      </c>
      <c r="V322" t="str">
        <f>VLOOKUP($A322,'Plan de acci�n consolidado 2025'!$C$3:$X$482,V$1,0)</f>
        <v>100-SECRETARIA GENERAL;
20-OFICINA DE TECNOLOGÍA E INFORMÁTICA</v>
      </c>
      <c r="W322">
        <f>VLOOKUP($A322,'Plan de acci�n consolidado 2025'!$C$3:$BB$482,W$1,0)</f>
        <v>7.5</v>
      </c>
      <c r="X322">
        <f>VLOOKUP($A322,'Plan de acci�n consolidado 2025'!$C$3:$BB$482,X$1,0)</f>
        <v>100</v>
      </c>
      <c r="Y322" t="str">
        <f>VLOOKUP($A322,'Plan de acci�n consolidado 2025'!$C$3:$BB$482,Y$1,0)</f>
        <v xml:space="preserve">Se realiza el diagnostico y es socializado a las áreas pertinentes </v>
      </c>
      <c r="Z322" s="161">
        <f>VLOOKUP($A322,'Plan de acci�n consolidado 2025'!$C$3:$BB$482,Z$1,0)</f>
        <v>45709</v>
      </c>
      <c r="AA322">
        <f>VLOOKUP($A322,'Plan de acci�n consolidado 2025'!$C$3:$BB$482,AA$1,0)</f>
        <v>100</v>
      </c>
      <c r="AB322" t="str">
        <f>VLOOKUP($A322,'Plan de acci�n consolidado 2025'!$C$3:$BB$482,AB$1,0)</f>
        <v xml:space="preserve">OAP  aprueba el cumplimiento de la presente actividad </v>
      </c>
      <c r="AC322" s="161">
        <f>VLOOKUP($A322,'Plan de acci�n consolidado 2025'!$C$3:$BB$482,AC$1,0)</f>
        <v>45709</v>
      </c>
      <c r="AD322">
        <f>VLOOKUP($A322,'Plan de acci�n consolidado 2025'!$C$3:$BB$482,AD$1,0)</f>
        <v>100</v>
      </c>
      <c r="AE322">
        <f>VLOOKUP($A322,'Plan de acci�n consolidado 2025'!$C$3:$BB$482,AE$1,0)</f>
        <v>7.5</v>
      </c>
    </row>
    <row r="323" spans="1:31" x14ac:dyDescent="0.25">
      <c r="A323" s="30" t="s">
        <v>1348</v>
      </c>
      <c r="B323" t="str">
        <f>VLOOKUP($A323,'Plan de acci�n consolidado 2025'!$C$3:$X$482,B$1,0)</f>
        <v>100-SECRETARIA GENERAL</v>
      </c>
      <c r="C323">
        <f>VLOOKUP($A323,'Plan de acci�n consolidado 2025'!$C$3:$X$482,C$1,0)</f>
        <v>2</v>
      </c>
      <c r="D323" t="str">
        <f>VLOOKUP($A323,'Plan de acci�n consolidado 2025'!$C$3:$X$482,D$1,0)</f>
        <v>Actividad propia</v>
      </c>
      <c r="E323" t="str">
        <f>VLOOKUP($A323,'Plan de acci�n consolidado 2025'!$C$3:$X$482,E$1,0)</f>
        <v>100.2.2</v>
      </c>
      <c r="F323" t="str">
        <f>VLOOKUP($A323,'Plan de acci�n consolidado 2025'!$C$3:$X$482,F$1,0)</f>
        <v>N/A</v>
      </c>
      <c r="G323" t="str">
        <f>VLOOKUP($A323,'Plan de acci�n consolidado 2025'!$C$3:$X$482,G$1,0)</f>
        <v>N/A</v>
      </c>
      <c r="H323" t="str">
        <f>VLOOKUP($A323,'Plan de acci�n consolidado 2025'!$C$3:$X$482,H$1,0)</f>
        <v>N/A</v>
      </c>
      <c r="I323" t="str">
        <f>VLOOKUP($A323,'Plan de acci�n consolidado 2025'!$C$3:$X$482,I$1,0)</f>
        <v>N/A</v>
      </c>
      <c r="J323" t="str">
        <f>VLOOKUP($A323,'Plan de acci�n consolidado 2025'!$C$3:$X$482,J$1,0)</f>
        <v>N/A</v>
      </c>
      <c r="K323" t="str">
        <f>VLOOKUP($A323,'Plan de acci�n consolidado 2025'!$C$3:$X$482,K$1,0)</f>
        <v>N/A</v>
      </c>
      <c r="L323" t="str">
        <f>VLOOKUP($A323,'Plan de acci�n consolidado 2025'!$C$3:$X$482,L$1,0)</f>
        <v>N/A</v>
      </c>
      <c r="M323" t="str">
        <f>VLOOKUP($A323,'Plan de acci�n consolidado 2025'!$C$3:$X$482,M$1,0)</f>
        <v>N/A</v>
      </c>
      <c r="N323" t="str">
        <f>VLOOKUP($A323,'Plan de acci�n consolidado 2025'!$C$3:$X$482,N$1,0)</f>
        <v>N/A</v>
      </c>
      <c r="O323" t="str">
        <f>VLOOKUP($A323,'Plan de acci�n consolidado 2025'!$C$3:$X$482,O$1,0)</f>
        <v>Elaborar un plan de trabajo con las áreas participantes del producto, con el propósito de lograr una sede electrónica accesible, intuitiva y comprensible (Plan de Trabajo para una sede electrónica accesible)</v>
      </c>
      <c r="P323">
        <f>VLOOKUP($A323,'Plan de acci�n consolidado 2025'!$C$3:$X$482,P$1,0)</f>
        <v>10</v>
      </c>
      <c r="Q323">
        <f>VLOOKUP($A323,'Plan de acci�n consolidado 2025'!$C$3:$X$482,Q$1,0)</f>
        <v>1</v>
      </c>
      <c r="R323" t="str">
        <f>VLOOKUP($A323,'Plan de acci�n consolidado 2025'!$C$3:$X$482,R$1,0)</f>
        <v>Númerica</v>
      </c>
      <c r="S323" t="str">
        <f>VLOOKUP($A323,'Plan de acci�n consolidado 2025'!$C$3:$X$482,S$1,0)</f>
        <v># de planes de trabajo elaborados / 1 planes de trabajo programado</v>
      </c>
      <c r="T323" s="161">
        <f>VLOOKUP($A323,'Plan de acci�n consolidado 2025'!$C$3:$X$482,T$1,0)</f>
        <v>45705</v>
      </c>
      <c r="U323" s="161">
        <f>VLOOKUP($A323,'Plan de acci�n consolidado 2025'!$C$3:$X$482,U$1,0)</f>
        <v>45730</v>
      </c>
      <c r="V323" t="str">
        <f>VLOOKUP($A323,'Plan de acci�n consolidado 2025'!$C$3:$X$482,V$1,0)</f>
        <v>100-SECRETARIA GENERAL;
20-OFICINA DE TECNOLOGÍA E INFORMÁTICA;
73-GRUPO DE TRABAJO DE COMUNICACION</v>
      </c>
      <c r="W323">
        <f>VLOOKUP($A323,'Plan de acci�n consolidado 2025'!$C$3:$BB$482,W$1,0)</f>
        <v>2.5</v>
      </c>
      <c r="X323">
        <f>VLOOKUP($A323,'Plan de acci�n consolidado 2025'!$C$3:$BB$482,X$1,0)</f>
        <v>100</v>
      </c>
      <c r="Y323" t="str">
        <f>VLOOKUP($A323,'Plan de acci�n consolidado 2025'!$C$3:$BB$482,Y$1,0)</f>
        <v xml:space="preserve">Se remite el Plan de Trabajo para una sede electrónica accesible que se realizó con base en el diagnóstico obtenido en la actividad anterior. </v>
      </c>
      <c r="Z323" s="161">
        <f>VLOOKUP($A323,'Plan de acci�n consolidado 2025'!$C$3:$BB$482,Z$1,0)</f>
        <v>45727</v>
      </c>
      <c r="AA323">
        <f>VLOOKUP($A323,'Plan de acci�n consolidado 2025'!$C$3:$BB$482,AA$1,0)</f>
        <v>100</v>
      </c>
      <c r="AB323" t="str">
        <f>VLOOKUP($A323,'Plan de acci�n consolidado 2025'!$C$3:$BB$482,AB$1,0)</f>
        <v xml:space="preserve">Se avala el cumplimiento de la presente actividad con el plan de trabajo presentado </v>
      </c>
      <c r="AC323" s="161">
        <f>VLOOKUP($A323,'Plan de acci�n consolidado 2025'!$C$3:$BB$482,AC$1,0)</f>
        <v>45727</v>
      </c>
      <c r="AD323">
        <f>VLOOKUP($A323,'Plan de acci�n consolidado 2025'!$C$3:$BB$482,AD$1,0)</f>
        <v>100</v>
      </c>
      <c r="AE323">
        <f>VLOOKUP($A323,'Plan de acci�n consolidado 2025'!$C$3:$BB$482,AE$1,0)</f>
        <v>2.5</v>
      </c>
    </row>
    <row r="324" spans="1:31" x14ac:dyDescent="0.25">
      <c r="A324" s="30" t="s">
        <v>1350</v>
      </c>
      <c r="B324" t="str">
        <f>VLOOKUP($A324,'Plan de acci�n consolidado 2025'!$C$3:$X$482,B$1,0)</f>
        <v>100-SECRETARIA GENERAL</v>
      </c>
      <c r="C324">
        <f>VLOOKUP($A324,'Plan de acci�n consolidado 2025'!$C$3:$X$482,C$1,0)</f>
        <v>2</v>
      </c>
      <c r="D324" t="str">
        <f>VLOOKUP($A324,'Plan de acci�n consolidado 2025'!$C$3:$X$482,D$1,0)</f>
        <v>Actividad propia</v>
      </c>
      <c r="E324" t="str">
        <f>VLOOKUP($A324,'Plan de acci�n consolidado 2025'!$C$3:$X$482,E$1,0)</f>
        <v>100.2.3</v>
      </c>
      <c r="F324" t="str">
        <f>VLOOKUP($A324,'Plan de acci�n consolidado 2025'!$C$3:$X$482,F$1,0)</f>
        <v>N/A</v>
      </c>
      <c r="G324" t="str">
        <f>VLOOKUP($A324,'Plan de acci�n consolidado 2025'!$C$3:$X$482,G$1,0)</f>
        <v>N/A</v>
      </c>
      <c r="H324" t="str">
        <f>VLOOKUP($A324,'Plan de acci�n consolidado 2025'!$C$3:$X$482,H$1,0)</f>
        <v>N/A</v>
      </c>
      <c r="I324" t="str">
        <f>VLOOKUP($A324,'Plan de acci�n consolidado 2025'!$C$3:$X$482,I$1,0)</f>
        <v>N/A</v>
      </c>
      <c r="J324" t="str">
        <f>VLOOKUP($A324,'Plan de acci�n consolidado 2025'!$C$3:$X$482,J$1,0)</f>
        <v>N/A</v>
      </c>
      <c r="K324" t="str">
        <f>VLOOKUP($A324,'Plan de acci�n consolidado 2025'!$C$3:$X$482,K$1,0)</f>
        <v>N/A</v>
      </c>
      <c r="L324" t="str">
        <f>VLOOKUP($A324,'Plan de acci�n consolidado 2025'!$C$3:$X$482,L$1,0)</f>
        <v>N/A</v>
      </c>
      <c r="M324" t="str">
        <f>VLOOKUP($A324,'Plan de acci�n consolidado 2025'!$C$3:$X$482,M$1,0)</f>
        <v>N/A</v>
      </c>
      <c r="N324" t="str">
        <f>VLOOKUP($A324,'Plan de acci�n consolidado 2025'!$C$3:$X$482,N$1,0)</f>
        <v>N/A</v>
      </c>
      <c r="O324" t="str">
        <f>VLOOKUP($A324,'Plan de acci�n consolidado 2025'!$C$3:$X$482,O$1,0)</f>
        <v>Ejecutar el plan de trabajo para una sede electrónica accesible, intuitiva y comprensible (Plan de trabajo con seguimiento y sus respectivas evidencias)</v>
      </c>
      <c r="P324">
        <f>VLOOKUP($A324,'Plan de acci�n consolidado 2025'!$C$3:$X$482,P$1,0)</f>
        <v>60</v>
      </c>
      <c r="Q324">
        <f>VLOOKUP($A324,'Plan de acci�n consolidado 2025'!$C$3:$X$482,Q$1,0)</f>
        <v>100</v>
      </c>
      <c r="R324" t="str">
        <f>VLOOKUP($A324,'Plan de acci�n consolidado 2025'!$C$3:$X$482,R$1,0)</f>
        <v>Porcentual</v>
      </c>
      <c r="S324" t="str">
        <f>VLOOKUP($A324,'Plan de acci�n consolidado 2025'!$C$3:$X$482,S$1,0)</f>
        <v>% de Plan Ejecutado / 100% de Plan a ejecutar</v>
      </c>
      <c r="T324" s="161">
        <f>VLOOKUP($A324,'Plan de acci�n consolidado 2025'!$C$3:$X$482,T$1,0)</f>
        <v>45733</v>
      </c>
      <c r="U324" s="161">
        <f>VLOOKUP($A324,'Plan de acci�n consolidado 2025'!$C$3:$X$482,U$1,0)</f>
        <v>46007</v>
      </c>
      <c r="V324" t="str">
        <f>VLOOKUP($A324,'Plan de acci�n consolidado 2025'!$C$3:$X$482,V$1,0)</f>
        <v>100-SECRETARIA GENERAL;
20-OFICINA DE TECNOLOGÍA E INFORMÁTICA;
73-GRUPO DE TRABAJO DE COMUNICACION</v>
      </c>
      <c r="W324">
        <f>VLOOKUP($A324,'Plan de acci�n consolidado 2025'!$C$3:$BB$482,W$1,0)</f>
        <v>15</v>
      </c>
      <c r="X324">
        <f>VLOOKUP($A324,'Plan de acci�n consolidado 2025'!$C$3:$BB$482,X$1,0)</f>
        <v>71</v>
      </c>
      <c r="Y324" t="str">
        <f>VLOOKUP($A324,'Plan de acci�n consolidado 2025'!$C$3:$BB$482,Y$1,0)</f>
        <v>Se aporta avance del plan de trabajo de accesibilidad, es de tener en cuenta que las actividades allí planteadas son cíclicas, es decir se realizan continuamente por lo cual se generan reportes periódicos de las mismas actividades.</v>
      </c>
      <c r="Z324" s="161">
        <f>VLOOKUP($A324,'Plan de acci�n consolidado 2025'!$C$3:$BB$482,Z$1,0)</f>
        <v>0</v>
      </c>
      <c r="AA324">
        <f>VLOOKUP($A324,'Plan de acci�n consolidado 2025'!$C$3:$BB$482,AA$1,0)</f>
        <v>71</v>
      </c>
      <c r="AB324" t="str">
        <f>VLOOKUP($A324,'Plan de acci�n consolidado 2025'!$C$3:$BB$482,AB$1,0)</f>
        <v>Se verifica el porcentaje de avance de acuerdo al plan de trabajo, sin embargo, se sugiere ajustar el plan de trabajo el logro pondera acumulado, de manera que se sume el avance del periodo con el avance del periodo anterior, la formula a aplicar seria (=suma(V14:V112)+avance ponderado del mes anterior)</v>
      </c>
      <c r="AC324" s="161">
        <f>VLOOKUP($A324,'Plan de acci�n consolidado 2025'!$C$3:$BB$482,AC$1,0)</f>
        <v>0</v>
      </c>
      <c r="AD324">
        <f>VLOOKUP($A324,'Plan de acci�n consolidado 2025'!$C$3:$BB$482,AD$1,0)</f>
        <v>0</v>
      </c>
      <c r="AE324">
        <f>VLOOKUP($A324,'Plan de acci�n consolidado 2025'!$C$3:$BB$482,AE$1,0)</f>
        <v>10.65</v>
      </c>
    </row>
    <row r="325" spans="1:31" x14ac:dyDescent="0.25">
      <c r="A325" s="30" t="s">
        <v>1351</v>
      </c>
      <c r="B325" t="str">
        <f>VLOOKUP($A325,'Plan de acci�n consolidado 2025'!$C$3:$X$482,B$1,0)</f>
        <v>100-SECRETARIA GENERAL</v>
      </c>
      <c r="C325">
        <f>VLOOKUP($A325,'Plan de acci�n consolidado 2025'!$C$3:$X$482,C$1,0)</f>
        <v>2</v>
      </c>
      <c r="D325" t="str">
        <f>VLOOKUP($A325,'Plan de acci�n consolidado 2025'!$C$3:$X$482,D$1,0)</f>
        <v>Producto</v>
      </c>
      <c r="E325" t="str">
        <f>VLOOKUP($A325,'Plan de acci�n consolidado 2025'!$C$3:$X$482,E$1,0)</f>
        <v>100.3</v>
      </c>
      <c r="F325" t="str">
        <f>VLOOKUP($A325,'Plan de acci�n consolidado 2025'!$C$3:$X$482,F$1,0)</f>
        <v>Innovador</v>
      </c>
      <c r="G325" t="str">
        <f>VLOOKUP($A325,'Plan de acci�n consolidado 2025'!$C$3:$X$482,G$1,0)</f>
        <v xml:space="preserve">Promover el enfoque preventivo, diferencial y territorial en el que hacer misional de la entidad 
</v>
      </c>
      <c r="H325" t="str">
        <f>VLOOKUP($A325,'Plan de acci�n consolidado 2025'!$C$3:$X$482,H$1,0)</f>
        <v xml:space="preserve">Cumplimiento de productos del PAI asociados a Promover el enfoque preventivo, diferencial y territorial en el que hacer misional de la entidad 
</v>
      </c>
      <c r="I325" t="str">
        <f>VLOOKUP($A325,'Plan de acci�n consolidado 2025'!$C$3:$X$482,I$1,0)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25" t="str">
        <f>VLOOKUP($A325,'Plan de acci�n consolidado 2025'!$C$3:$X$482,J$1,0)</f>
        <v xml:space="preserve">PND - 5-31-5-b- Convergencia regional - Entidades públicas territoriales y nacionales fortalecidas </v>
      </c>
      <c r="K325" t="str">
        <f>VLOOKUP($A325,'Plan de acci�n consolidado 2025'!$C$3:$X$482,K$1,0)</f>
        <v>Si</v>
      </c>
      <c r="L325" t="str">
        <f>VLOOKUP($A325,'Plan de acci�n consolidado 2025'!$C$3:$X$482,L$1,0)</f>
        <v>FUNCIONAMIENTO</v>
      </c>
      <c r="M325" t="str">
        <f>VLOOKUP($A325,'Plan de acci�n consolidado 2025'!$C$3:$X$482,M$1,0)</f>
        <v>Política Participación Ciudadana en la Gestión Pública _DIMENSIÓN Gestión con Valores para Resultados</v>
      </c>
      <c r="N325" t="str">
        <f>VLOOKUP($A325,'Plan de acci�n consolidado 2025'!$C$3:$X$482,N$1,0)</f>
        <v>N/A</v>
      </c>
      <c r="O325" t="str">
        <f>VLOOKUP($A325,'Plan de acci�n consolidado 2025'!$C$3:$X$482,O$1,0)</f>
        <v>Enfoque diferencial en las políticas de derechos humanos y de equidad de género y diversidad, incorporado y ejecutado (Informe de la ejecución de la estrategia de incorporación y fortalecimiento del enfoque diferencial a través de la promoción de los derechos humanos y el cierre de brechas de género)</v>
      </c>
      <c r="P325">
        <f>VLOOKUP($A325,'Plan de acci�n consolidado 2025'!$C$3:$X$482,P$1,0)</f>
        <v>25</v>
      </c>
      <c r="Q325">
        <f>VLOOKUP($A325,'Plan de acci�n consolidado 2025'!$C$3:$X$482,Q$1,0)</f>
        <v>1</v>
      </c>
      <c r="R325" t="str">
        <f>VLOOKUP($A325,'Plan de acci�n consolidado 2025'!$C$3:$X$482,R$1,0)</f>
        <v>Númerica</v>
      </c>
      <c r="S325" t="str">
        <f>VLOOKUP($A325,'Plan de acci�n consolidado 2025'!$C$3:$X$482,S$1,0)</f>
        <v># de informes elaborados / 1 Informes por elaborar</v>
      </c>
      <c r="T325" s="161">
        <f>VLOOKUP($A325,'Plan de acci�n consolidado 2025'!$C$3:$X$482,T$1,0)</f>
        <v>45684</v>
      </c>
      <c r="U325" s="161">
        <f>VLOOKUP($A325,'Plan de acci�n consolidado 2025'!$C$3:$X$482,U$1,0)</f>
        <v>46007</v>
      </c>
      <c r="V325" t="str">
        <f>VLOOKUP($A325,'Plan de acci�n consolidado 2025'!$C$3:$X$482,V$1,0)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c r="W325">
        <f>VLOOKUP($A325,'Plan de acci�n consolidado 2025'!$C$3:$BB$482,W$1,0)</f>
        <v>25</v>
      </c>
      <c r="X325">
        <f>VLOOKUP($A325,'Plan de acci�n consolidado 2025'!$C$3:$BB$482,X$1,0)</f>
        <v>0</v>
      </c>
      <c r="Y325">
        <f>VLOOKUP($A325,'Plan de acci�n consolidado 2025'!$C$3:$BB$482,Y$1,0)</f>
        <v>0</v>
      </c>
      <c r="Z325" s="161">
        <f>VLOOKUP($A325,'Plan de acci�n consolidado 2025'!$C$3:$BB$482,Z$1,0)</f>
        <v>0</v>
      </c>
      <c r="AA325">
        <f>VLOOKUP($A325,'Plan de acci�n consolidado 2025'!$C$3:$BB$482,AA$1,0)</f>
        <v>0</v>
      </c>
      <c r="AB325">
        <f>VLOOKUP($A325,'Plan de acci�n consolidado 2025'!$C$3:$BB$482,AB$1,0)</f>
        <v>0</v>
      </c>
      <c r="AC325" s="161">
        <f>VLOOKUP($A325,'Plan de acci�n consolidado 2025'!$C$3:$BB$482,AC$1,0)</f>
        <v>0</v>
      </c>
      <c r="AD325">
        <f>VLOOKUP($A325,'Plan de acci�n consolidado 2025'!$C$3:$BB$482,AD$1,0)</f>
        <v>0</v>
      </c>
      <c r="AE325">
        <f>VLOOKUP($A325,'Plan de acci�n consolidado 2025'!$C$3:$BB$482,AE$1,0)</f>
        <v>0</v>
      </c>
    </row>
    <row r="326" spans="1:31" x14ac:dyDescent="0.25">
      <c r="A326" s="30" t="s">
        <v>1353</v>
      </c>
      <c r="B326" t="str">
        <f>VLOOKUP($A326,'Plan de acci�n consolidado 2025'!$C$3:$X$482,B$1,0)</f>
        <v>100-SECRETARIA GENERAL</v>
      </c>
      <c r="C326">
        <f>VLOOKUP($A326,'Plan de acci�n consolidado 2025'!$C$3:$X$482,C$1,0)</f>
        <v>2</v>
      </c>
      <c r="D326" t="str">
        <f>VLOOKUP($A326,'Plan de acci�n consolidado 2025'!$C$3:$X$482,D$1,0)</f>
        <v>Actividad propia</v>
      </c>
      <c r="E326" t="str">
        <f>VLOOKUP($A326,'Plan de acci�n consolidado 2025'!$C$3:$X$482,E$1,0)</f>
        <v>100.3.1</v>
      </c>
      <c r="F326" t="str">
        <f>VLOOKUP($A326,'Plan de acci�n consolidado 2025'!$C$3:$X$482,F$1,0)</f>
        <v>N/A</v>
      </c>
      <c r="G326" t="str">
        <f>VLOOKUP($A326,'Plan de acci�n consolidado 2025'!$C$3:$X$482,G$1,0)</f>
        <v>N/A</v>
      </c>
      <c r="H326" t="str">
        <f>VLOOKUP($A326,'Plan de acci�n consolidado 2025'!$C$3:$X$482,H$1,0)</f>
        <v>N/A</v>
      </c>
      <c r="I326" t="str">
        <f>VLOOKUP($A326,'Plan de acci�n consolidado 2025'!$C$3:$X$482,I$1,0)</f>
        <v>N/A</v>
      </c>
      <c r="J326" t="str">
        <f>VLOOKUP($A326,'Plan de acci�n consolidado 2025'!$C$3:$X$482,J$1,0)</f>
        <v>N/A</v>
      </c>
      <c r="K326" t="str">
        <f>VLOOKUP($A326,'Plan de acci�n consolidado 2025'!$C$3:$X$482,K$1,0)</f>
        <v>N/A</v>
      </c>
      <c r="L326" t="str">
        <f>VLOOKUP($A326,'Plan de acci�n consolidado 2025'!$C$3:$X$482,L$1,0)</f>
        <v>N/A</v>
      </c>
      <c r="M326" t="str">
        <f>VLOOKUP($A326,'Plan de acci�n consolidado 2025'!$C$3:$X$482,M$1,0)</f>
        <v>N/A</v>
      </c>
      <c r="N326" t="str">
        <f>VLOOKUP($A326,'Plan de acci�n consolidado 2025'!$C$3:$X$482,N$1,0)</f>
        <v>N/A</v>
      </c>
      <c r="O326" t="str">
        <f>VLOOKUP($A326,'Plan de acci�n consolidado 2025'!$C$3:$X$482,O$1,0)</f>
        <v>Actualizar la política de Derechos Humanos de la Entidad, incorporando el enfoque diferencial  (Política de Derechos Humanos Actualizada)</v>
      </c>
      <c r="P326">
        <f>VLOOKUP($A326,'Plan de acci�n consolidado 2025'!$C$3:$X$482,P$1,0)</f>
        <v>50</v>
      </c>
      <c r="Q326">
        <f>VLOOKUP($A326,'Plan de acci�n consolidado 2025'!$C$3:$X$482,Q$1,0)</f>
        <v>1</v>
      </c>
      <c r="R326" t="str">
        <f>VLOOKUP($A326,'Plan de acci�n consolidado 2025'!$C$3:$X$482,R$1,0)</f>
        <v>Númerica</v>
      </c>
      <c r="S326" t="str">
        <f>VLOOKUP($A326,'Plan de acci�n consolidado 2025'!$C$3:$X$482,S$1,0)</f>
        <v># de políticas actualizadas / 1 políticas programadas a ser actualizadas</v>
      </c>
      <c r="T326" s="161">
        <f>VLOOKUP($A326,'Plan de acci�n consolidado 2025'!$C$3:$X$482,T$1,0)</f>
        <v>45684</v>
      </c>
      <c r="U326" s="161">
        <f>VLOOKUP($A326,'Plan de acci�n consolidado 2025'!$C$3:$X$482,U$1,0)</f>
        <v>45989</v>
      </c>
      <c r="V326" t="str">
        <f>VLOOKUP($A326,'Plan de acci�n consolidado 2025'!$C$3:$X$482,V$1,0)</f>
        <v>100-SECRETARIA GENERAL</v>
      </c>
      <c r="W326">
        <f>VLOOKUP($A326,'Plan de acci�n consolidado 2025'!$C$3:$BB$482,W$1,0)</f>
        <v>12.5</v>
      </c>
      <c r="X326">
        <f>VLOOKUP($A326,'Plan de acci�n consolidado 2025'!$C$3:$BB$482,X$1,0)</f>
        <v>0</v>
      </c>
      <c r="Y326" t="str">
        <f>VLOOKUP($A326,'Plan de acci�n consolidado 2025'!$C$3:$BB$482,Y$1,0)</f>
        <v>Se avanza en la construcción de documento de actualización de la Política de Derechos Humanos incorporando enfoque diferencial, en versión borrador, documento base para las revisiones de las dependencias relacionadas con la política.</v>
      </c>
      <c r="Z326" s="161">
        <f>VLOOKUP($A326,'Plan de acci�n consolidado 2025'!$C$3:$BB$482,Z$1,0)</f>
        <v>0</v>
      </c>
      <c r="AA326">
        <f>VLOOKUP($A326,'Plan de acci�n consolidado 2025'!$C$3:$BB$482,AA$1,0)</f>
        <v>0</v>
      </c>
      <c r="AB326" t="str">
        <f>VLOOKUP($A326,'Plan de acci�n consolidado 2025'!$C$3:$BB$482,AB$1,0)</f>
        <v xml:space="preserve">Se verifica el avance cualitativo de la gestión realizada para dar cumplimiento a la actividad. </v>
      </c>
      <c r="AC326" s="161">
        <f>VLOOKUP($A326,'Plan de acci�n consolidado 2025'!$C$3:$BB$482,AC$1,0)</f>
        <v>0</v>
      </c>
      <c r="AD326">
        <f>VLOOKUP($A326,'Plan de acci�n consolidado 2025'!$C$3:$BB$482,AD$1,0)</f>
        <v>0</v>
      </c>
      <c r="AE326">
        <f>VLOOKUP($A326,'Plan de acci�n consolidado 2025'!$C$3:$BB$482,AE$1,0)</f>
        <v>0</v>
      </c>
    </row>
    <row r="327" spans="1:31" x14ac:dyDescent="0.25">
      <c r="A327" s="30" t="s">
        <v>1355</v>
      </c>
      <c r="B327" t="str">
        <f>VLOOKUP($A327,'Plan de acci�n consolidado 2025'!$C$3:$X$482,B$1,0)</f>
        <v>100-SECRETARIA GENERAL</v>
      </c>
      <c r="C327">
        <f>VLOOKUP($A327,'Plan de acci�n consolidado 2025'!$C$3:$X$482,C$1,0)</f>
        <v>2</v>
      </c>
      <c r="D327" t="str">
        <f>VLOOKUP($A327,'Plan de acci�n consolidado 2025'!$C$3:$X$482,D$1,0)</f>
        <v>Actividad propia</v>
      </c>
      <c r="E327" t="str">
        <f>VLOOKUP($A327,'Plan de acci�n consolidado 2025'!$C$3:$X$482,E$1,0)</f>
        <v>100.3.2</v>
      </c>
      <c r="F327" t="str">
        <f>VLOOKUP($A327,'Plan de acci�n consolidado 2025'!$C$3:$X$482,F$1,0)</f>
        <v>N/A</v>
      </c>
      <c r="G327" t="str">
        <f>VLOOKUP($A327,'Plan de acci�n consolidado 2025'!$C$3:$X$482,G$1,0)</f>
        <v>N/A</v>
      </c>
      <c r="H327" t="str">
        <f>VLOOKUP($A327,'Plan de acci�n consolidado 2025'!$C$3:$X$482,H$1,0)</f>
        <v>N/A</v>
      </c>
      <c r="I327" t="str">
        <f>VLOOKUP($A327,'Plan de acci�n consolidado 2025'!$C$3:$X$482,I$1,0)</f>
        <v>N/A</v>
      </c>
      <c r="J327" t="str">
        <f>VLOOKUP($A327,'Plan de acci�n consolidado 2025'!$C$3:$X$482,J$1,0)</f>
        <v>N/A</v>
      </c>
      <c r="K327" t="str">
        <f>VLOOKUP($A327,'Plan de acci�n consolidado 2025'!$C$3:$X$482,K$1,0)</f>
        <v>N/A</v>
      </c>
      <c r="L327" t="str">
        <f>VLOOKUP($A327,'Plan de acci�n consolidado 2025'!$C$3:$X$482,L$1,0)</f>
        <v>N/A</v>
      </c>
      <c r="M327" t="str">
        <f>VLOOKUP($A327,'Plan de acci�n consolidado 2025'!$C$3:$X$482,M$1,0)</f>
        <v>N/A</v>
      </c>
      <c r="N327" t="str">
        <f>VLOOKUP($A327,'Plan de acci�n consolidado 2025'!$C$3:$X$482,N$1,0)</f>
        <v>N/A</v>
      </c>
      <c r="O327" t="str">
        <f>VLOOKUP($A327,'Plan de acci�n consolidado 2025'!$C$3:$X$482,O$1,0)</f>
        <v>Ejecutar el plan de trabajo de la Política de Equidad de Género y Diversidad, formulado en la vigencia 2024 (Plan de trabajo con seguimiento y sus respectivas evidencias)</v>
      </c>
      <c r="P327">
        <f>VLOOKUP($A327,'Plan de acci�n consolidado 2025'!$C$3:$X$482,P$1,0)</f>
        <v>50</v>
      </c>
      <c r="Q327">
        <f>VLOOKUP($A327,'Plan de acci�n consolidado 2025'!$C$3:$X$482,Q$1,0)</f>
        <v>100</v>
      </c>
      <c r="R327" t="str">
        <f>VLOOKUP($A327,'Plan de acci�n consolidado 2025'!$C$3:$X$482,R$1,0)</f>
        <v>Porcentual</v>
      </c>
      <c r="S327" t="str">
        <f>VLOOKUP($A327,'Plan de acci�n consolidado 2025'!$C$3:$X$482,S$1,0)</f>
        <v>% de Plan Ejecutado / 100% de Plan a ejecutar</v>
      </c>
      <c r="T327" s="161">
        <f>VLOOKUP($A327,'Plan de acci�n consolidado 2025'!$C$3:$X$482,T$1,0)</f>
        <v>45684</v>
      </c>
      <c r="U327" s="161">
        <f>VLOOKUP($A327,'Plan de acci�n consolidado 2025'!$C$3:$X$482,U$1,0)</f>
        <v>46007</v>
      </c>
      <c r="V327" t="str">
        <f>VLOOKUP($A327,'Plan de acci�n consolidado 2025'!$C$3:$X$482,V$1,0)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c r="W327">
        <f>VLOOKUP($A327,'Plan de acci�n consolidado 2025'!$C$3:$BB$482,W$1,0)</f>
        <v>12.5</v>
      </c>
      <c r="X327">
        <f>VLOOKUP($A327,'Plan de acci�n consolidado 2025'!$C$3:$BB$482,X$1,0)</f>
        <v>57</v>
      </c>
      <c r="Y327" t="str">
        <f>VLOOKUP($A327,'Plan de acci�n consolidado 2025'!$C$3:$BB$482,Y$1,0)</f>
        <v>Se remiten las evidencias de las actividades adelantadas durante el mes de octubre, relacionadas con el plan de trabajo de la política de Equidad de Género y Diversidad</v>
      </c>
      <c r="Z327" s="161">
        <f>VLOOKUP($A327,'Plan de acci�n consolidado 2025'!$C$3:$BB$482,Z$1,0)</f>
        <v>0</v>
      </c>
      <c r="AA327">
        <f>VLOOKUP($A327,'Plan de acci�n consolidado 2025'!$C$3:$BB$482,AA$1,0)</f>
        <v>57</v>
      </c>
      <c r="AB327" t="str">
        <f>VLOOKUP($A327,'Plan de acci�n consolidado 2025'!$C$3:$BB$482,AB$1,0)</f>
        <v xml:space="preserve">Se verifico el porcentaje de avance de acuerdo al plan de acción y las evidencia. </v>
      </c>
      <c r="AC327" s="161">
        <f>VLOOKUP($A327,'Plan de acci�n consolidado 2025'!$C$3:$BB$482,AC$1,0)</f>
        <v>0</v>
      </c>
      <c r="AD327">
        <f>VLOOKUP($A327,'Plan de acci�n consolidado 2025'!$C$3:$BB$482,AD$1,0)</f>
        <v>0</v>
      </c>
      <c r="AE327">
        <f>VLOOKUP($A327,'Plan de acci�n consolidado 2025'!$C$3:$BB$482,AE$1,0)</f>
        <v>7.125</v>
      </c>
    </row>
    <row r="328" spans="1:31" x14ac:dyDescent="0.25">
      <c r="A328" s="30" t="s">
        <v>1356</v>
      </c>
      <c r="B328" t="e">
        <f>VLOOKUP($A328,'Plan de acci�n consolidado 2025'!$C$3:$X$482,B$1,0)</f>
        <v>#N/A</v>
      </c>
      <c r="C328" t="e">
        <f>VLOOKUP($A328,'Plan de acci�n consolidado 2025'!$C$3:$X$482,C$1,0)</f>
        <v>#N/A</v>
      </c>
      <c r="D328" t="e">
        <f>VLOOKUP($A328,'Plan de acci�n consolidado 2025'!$C$3:$X$482,D$1,0)</f>
        <v>#N/A</v>
      </c>
      <c r="E328" t="e">
        <f>VLOOKUP($A328,'Plan de acci�n consolidado 2025'!$C$3:$X$482,E$1,0)</f>
        <v>#N/A</v>
      </c>
      <c r="F328" t="e">
        <f>VLOOKUP($A328,'Plan de acci�n consolidado 2025'!$C$3:$X$482,F$1,0)</f>
        <v>#N/A</v>
      </c>
      <c r="G328" t="e">
        <f>VLOOKUP($A328,'Plan de acci�n consolidado 2025'!$C$3:$X$482,G$1,0)</f>
        <v>#N/A</v>
      </c>
      <c r="H328" t="e">
        <f>VLOOKUP($A328,'Plan de acci�n consolidado 2025'!$C$3:$X$482,H$1,0)</f>
        <v>#N/A</v>
      </c>
      <c r="I328" t="e">
        <f>VLOOKUP($A328,'Plan de acci�n consolidado 2025'!$C$3:$X$482,I$1,0)</f>
        <v>#N/A</v>
      </c>
      <c r="J328" t="e">
        <f>VLOOKUP($A328,'Plan de acci�n consolidado 2025'!$C$3:$X$482,J$1,0)</f>
        <v>#N/A</v>
      </c>
      <c r="K328" t="e">
        <f>VLOOKUP($A328,'Plan de acci�n consolidado 2025'!$C$3:$X$482,K$1,0)</f>
        <v>#N/A</v>
      </c>
      <c r="L328" t="e">
        <f>VLOOKUP($A328,'Plan de acci�n consolidado 2025'!$C$3:$X$482,L$1,0)</f>
        <v>#N/A</v>
      </c>
      <c r="M328" t="e">
        <f>VLOOKUP($A328,'Plan de acci�n consolidado 2025'!$C$3:$X$482,M$1,0)</f>
        <v>#N/A</v>
      </c>
      <c r="N328" t="e">
        <f>VLOOKUP($A328,'Plan de acci�n consolidado 2025'!$C$3:$X$482,N$1,0)</f>
        <v>#N/A</v>
      </c>
      <c r="O328" t="e">
        <f>VLOOKUP($A328,'Plan de acci�n consolidado 2025'!$C$3:$X$482,O$1,0)</f>
        <v>#N/A</v>
      </c>
      <c r="P328" t="e">
        <f>VLOOKUP($A328,'Plan de acci�n consolidado 2025'!$C$3:$X$482,P$1,0)</f>
        <v>#N/A</v>
      </c>
      <c r="Q328" t="e">
        <f>VLOOKUP($A328,'Plan de acci�n consolidado 2025'!$C$3:$X$482,Q$1,0)</f>
        <v>#N/A</v>
      </c>
      <c r="R328" t="e">
        <f>VLOOKUP($A328,'Plan de acci�n consolidado 2025'!$C$3:$X$482,R$1,0)</f>
        <v>#N/A</v>
      </c>
      <c r="S328" t="e">
        <f>VLOOKUP($A328,'Plan de acci�n consolidado 2025'!$C$3:$X$482,S$1,0)</f>
        <v>#N/A</v>
      </c>
      <c r="T328" s="161" t="e">
        <f>VLOOKUP($A328,'Plan de acci�n consolidado 2025'!$C$3:$X$482,T$1,0)</f>
        <v>#N/A</v>
      </c>
      <c r="U328" s="161" t="e">
        <f>VLOOKUP($A328,'Plan de acci�n consolidado 2025'!$C$3:$X$482,U$1,0)</f>
        <v>#N/A</v>
      </c>
      <c r="V328" t="e">
        <f>VLOOKUP($A328,'Plan de acci�n consolidado 2025'!$C$3:$X$482,V$1,0)</f>
        <v>#N/A</v>
      </c>
      <c r="W328" t="e">
        <f>VLOOKUP($A328,'Plan de acci�n consolidado 2025'!$C$3:$BB$482,W$1,0)</f>
        <v>#N/A</v>
      </c>
      <c r="X328" t="e">
        <f>VLOOKUP($A328,'Plan de acci�n consolidado 2025'!$C$3:$BB$482,X$1,0)</f>
        <v>#N/A</v>
      </c>
      <c r="Y328" t="e">
        <f>VLOOKUP($A328,'Plan de acci�n consolidado 2025'!$C$3:$BB$482,Y$1,0)</f>
        <v>#N/A</v>
      </c>
      <c r="Z328" s="161" t="e">
        <f>VLOOKUP($A328,'Plan de acci�n consolidado 2025'!$C$3:$BB$482,Z$1,0)</f>
        <v>#N/A</v>
      </c>
      <c r="AA328" t="e">
        <f>VLOOKUP($A328,'Plan de acci�n consolidado 2025'!$C$3:$BB$482,AA$1,0)</f>
        <v>#N/A</v>
      </c>
      <c r="AB328" t="e">
        <f>VLOOKUP($A328,'Plan de acci�n consolidado 2025'!$C$3:$BB$482,AB$1,0)</f>
        <v>#N/A</v>
      </c>
      <c r="AC328" s="161" t="e">
        <f>VLOOKUP($A328,'Plan de acci�n consolidado 2025'!$C$3:$BB$482,AC$1,0)</f>
        <v>#N/A</v>
      </c>
      <c r="AD328" t="e">
        <f>VLOOKUP($A328,'Plan de acci�n consolidado 2025'!$C$3:$BB$482,AD$1,0)</f>
        <v>#N/A</v>
      </c>
      <c r="AE328" t="e">
        <f>VLOOKUP($A328,'Plan de acci�n consolidado 2025'!$C$3:$BB$482,AE$1,0)</f>
        <v>#N/A</v>
      </c>
    </row>
    <row r="329" spans="1:31" x14ac:dyDescent="0.25">
      <c r="A329" s="30" t="s">
        <v>1357</v>
      </c>
      <c r="B329" t="e">
        <f>VLOOKUP($A329,'Plan de acci�n consolidado 2025'!$C$3:$X$482,B$1,0)</f>
        <v>#N/A</v>
      </c>
      <c r="C329" t="e">
        <f>VLOOKUP($A329,'Plan de acci�n consolidado 2025'!$C$3:$X$482,C$1,0)</f>
        <v>#N/A</v>
      </c>
      <c r="D329" t="e">
        <f>VLOOKUP($A329,'Plan de acci�n consolidado 2025'!$C$3:$X$482,D$1,0)</f>
        <v>#N/A</v>
      </c>
      <c r="E329" t="e">
        <f>VLOOKUP($A329,'Plan de acci�n consolidado 2025'!$C$3:$X$482,E$1,0)</f>
        <v>#N/A</v>
      </c>
      <c r="F329" t="e">
        <f>VLOOKUP($A329,'Plan de acci�n consolidado 2025'!$C$3:$X$482,F$1,0)</f>
        <v>#N/A</v>
      </c>
      <c r="G329" t="e">
        <f>VLOOKUP($A329,'Plan de acci�n consolidado 2025'!$C$3:$X$482,G$1,0)</f>
        <v>#N/A</v>
      </c>
      <c r="H329" t="e">
        <f>VLOOKUP($A329,'Plan de acci�n consolidado 2025'!$C$3:$X$482,H$1,0)</f>
        <v>#N/A</v>
      </c>
      <c r="I329" t="e">
        <f>VLOOKUP($A329,'Plan de acci�n consolidado 2025'!$C$3:$X$482,I$1,0)</f>
        <v>#N/A</v>
      </c>
      <c r="J329" t="e">
        <f>VLOOKUP($A329,'Plan de acci�n consolidado 2025'!$C$3:$X$482,J$1,0)</f>
        <v>#N/A</v>
      </c>
      <c r="K329" t="e">
        <f>VLOOKUP($A329,'Plan de acci�n consolidado 2025'!$C$3:$X$482,K$1,0)</f>
        <v>#N/A</v>
      </c>
      <c r="L329" t="e">
        <f>VLOOKUP($A329,'Plan de acci�n consolidado 2025'!$C$3:$X$482,L$1,0)</f>
        <v>#N/A</v>
      </c>
      <c r="M329" t="e">
        <f>VLOOKUP($A329,'Plan de acci�n consolidado 2025'!$C$3:$X$482,M$1,0)</f>
        <v>#N/A</v>
      </c>
      <c r="N329" t="e">
        <f>VLOOKUP($A329,'Plan de acci�n consolidado 2025'!$C$3:$X$482,N$1,0)</f>
        <v>#N/A</v>
      </c>
      <c r="O329" t="e">
        <f>VLOOKUP($A329,'Plan de acci�n consolidado 2025'!$C$3:$X$482,O$1,0)</f>
        <v>#N/A</v>
      </c>
      <c r="P329" t="e">
        <f>VLOOKUP($A329,'Plan de acci�n consolidado 2025'!$C$3:$X$482,P$1,0)</f>
        <v>#N/A</v>
      </c>
      <c r="Q329" t="e">
        <f>VLOOKUP($A329,'Plan de acci�n consolidado 2025'!$C$3:$X$482,Q$1,0)</f>
        <v>#N/A</v>
      </c>
      <c r="R329" t="e">
        <f>VLOOKUP($A329,'Plan de acci�n consolidado 2025'!$C$3:$X$482,R$1,0)</f>
        <v>#N/A</v>
      </c>
      <c r="S329" t="e">
        <f>VLOOKUP($A329,'Plan de acci�n consolidado 2025'!$C$3:$X$482,S$1,0)</f>
        <v>#N/A</v>
      </c>
      <c r="T329" s="161" t="e">
        <f>VLOOKUP($A329,'Plan de acci�n consolidado 2025'!$C$3:$X$482,T$1,0)</f>
        <v>#N/A</v>
      </c>
      <c r="U329" s="161" t="e">
        <f>VLOOKUP($A329,'Plan de acci�n consolidado 2025'!$C$3:$X$482,U$1,0)</f>
        <v>#N/A</v>
      </c>
      <c r="V329" t="e">
        <f>VLOOKUP($A329,'Plan de acci�n consolidado 2025'!$C$3:$X$482,V$1,0)</f>
        <v>#N/A</v>
      </c>
      <c r="W329" t="e">
        <f>VLOOKUP($A329,'Plan de acci�n consolidado 2025'!$C$3:$BB$482,W$1,0)</f>
        <v>#N/A</v>
      </c>
      <c r="X329" t="e">
        <f>VLOOKUP($A329,'Plan de acci�n consolidado 2025'!$C$3:$BB$482,X$1,0)</f>
        <v>#N/A</v>
      </c>
      <c r="Y329" t="e">
        <f>VLOOKUP($A329,'Plan de acci�n consolidado 2025'!$C$3:$BB$482,Y$1,0)</f>
        <v>#N/A</v>
      </c>
      <c r="Z329" s="161" t="e">
        <f>VLOOKUP($A329,'Plan de acci�n consolidado 2025'!$C$3:$BB$482,Z$1,0)</f>
        <v>#N/A</v>
      </c>
      <c r="AA329" t="e">
        <f>VLOOKUP($A329,'Plan de acci�n consolidado 2025'!$C$3:$BB$482,AA$1,0)</f>
        <v>#N/A</v>
      </c>
      <c r="AB329" t="e">
        <f>VLOOKUP($A329,'Plan de acci�n consolidado 2025'!$C$3:$BB$482,AB$1,0)</f>
        <v>#N/A</v>
      </c>
      <c r="AC329" s="161" t="e">
        <f>VLOOKUP($A329,'Plan de acci�n consolidado 2025'!$C$3:$BB$482,AC$1,0)</f>
        <v>#N/A</v>
      </c>
      <c r="AD329" t="e">
        <f>VLOOKUP($A329,'Plan de acci�n consolidado 2025'!$C$3:$BB$482,AD$1,0)</f>
        <v>#N/A</v>
      </c>
      <c r="AE329" t="e">
        <f>VLOOKUP($A329,'Plan de acci�n consolidado 2025'!$C$3:$BB$482,AE$1,0)</f>
        <v>#N/A</v>
      </c>
    </row>
    <row r="330" spans="1:31" x14ac:dyDescent="0.25">
      <c r="A330" s="30" t="s">
        <v>1358</v>
      </c>
      <c r="B330" t="str">
        <f>VLOOKUP($A330,'Plan de acci�n consolidado 2025'!$C$3:$X$482,B$1,0)</f>
        <v>100-SECRETARIA GENERAL</v>
      </c>
      <c r="C330">
        <f>VLOOKUP($A330,'Plan de acci�n consolidado 2025'!$C$3:$X$482,C$1,0)</f>
        <v>2</v>
      </c>
      <c r="D330" t="str">
        <f>VLOOKUP($A330,'Plan de acci�n consolidado 2025'!$C$3:$X$482,D$1,0)</f>
        <v>Producto</v>
      </c>
      <c r="E330" t="str">
        <f>VLOOKUP($A330,'Plan de acci�n consolidado 2025'!$C$3:$X$482,E$1,0)</f>
        <v>100.4</v>
      </c>
      <c r="F330" t="str">
        <f>VLOOKUP($A330,'Plan de acci�n consolidado 2025'!$C$3:$X$482,F$1,0)</f>
        <v>Innovador</v>
      </c>
      <c r="G330" t="str">
        <f>VLOOKUP($A330,'Plan de acci�n consolidado 2025'!$C$3:$X$482,G$1,0)</f>
        <v>Fortalecer el Sistema Integral de Gestión Institucional en el marco del Modelo Integrado de Planeación y gestión para mejorar la prestación del servicio.</v>
      </c>
      <c r="H330" t="str">
        <f>VLOOKUP($A330,'Plan de acci�n consolidado 2025'!$C$3:$X$482,H$1,0)</f>
        <v xml:space="preserve">Cumplimiento de productos del PAI asociados a Fortacer el Sistema Integral de Gestión Institucional para mejorar la prestación del servicio. 
</v>
      </c>
      <c r="I330" t="str">
        <f>VLOOKUP($A330,'Plan de acci�n consolidado 2025'!$C$3:$X$482,I$1,0)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30" t="str">
        <f>VLOOKUP($A330,'Plan de acci�n consolidado 2025'!$C$3:$X$482,J$1,0)</f>
        <v>N/A</v>
      </c>
      <c r="K330" t="str">
        <f>VLOOKUP($A330,'Plan de acci�n consolidado 2025'!$C$3:$X$482,K$1,0)</f>
        <v>No</v>
      </c>
      <c r="L330" t="str">
        <f>VLOOKUP($A330,'Plan de acci�n consolidado 2025'!$C$3:$X$482,L$1,0)</f>
        <v>FUNCIONAMIENTO</v>
      </c>
      <c r="M330" t="str">
        <f>VLOOKUP($A330,'Plan de acci�n consolidado 2025'!$C$3:$X$482,M$1,0)</f>
        <v>Política Fortalecimiento Organizacional y Simplificación de Procesos _DIMENSIÓN Gestión con Valores para Resultados</v>
      </c>
      <c r="N330" t="str">
        <f>VLOOKUP($A330,'Plan de acci�n consolidado 2025'!$C$3:$X$482,N$1,0)</f>
        <v>N/A</v>
      </c>
      <c r="O330" t="str">
        <f>VLOOKUP($A330,'Plan de acci�n consolidado 2025'!$C$3:$X$482,O$1,0)</f>
        <v>Estrategia para fortalecer la cultura de sostenibilidad de la Entidad a través de la ejecución de acciones que impacten el equilibrio entre el desempeño económico, el cuidado del medio ambiente y el bienestar social, implementada (Informe de la implementación de la  Estrategia para fortalecer la cultura de sostenibilidad de la Entidad a través de la ejecución de acciones que impacten el equilibrio entre el desempeño económico, el cuidado del medio ambiente y el bienestar social)</v>
      </c>
      <c r="P330">
        <f>VLOOKUP($A330,'Plan de acci�n consolidado 2025'!$C$3:$X$482,P$1,0)</f>
        <v>25</v>
      </c>
      <c r="Q330">
        <f>VLOOKUP($A330,'Plan de acci�n consolidado 2025'!$C$3:$X$482,Q$1,0)</f>
        <v>100</v>
      </c>
      <c r="R330" t="str">
        <f>VLOOKUP($A330,'Plan de acci�n consolidado 2025'!$C$3:$X$482,R$1,0)</f>
        <v>Porcentual</v>
      </c>
      <c r="S330" t="str">
        <f>VLOOKUP($A330,'Plan de acci�n consolidado 2025'!$C$3:$X$482,S$1,0)</f>
        <v>% de informes elaborados / 100% de Informes por elaborar</v>
      </c>
      <c r="T330" s="161">
        <f>VLOOKUP($A330,'Plan de acci�n consolidado 2025'!$C$3:$X$482,T$1,0)</f>
        <v>45684</v>
      </c>
      <c r="U330" s="161">
        <f>VLOOKUP($A330,'Plan de acci�n consolidado 2025'!$C$3:$X$482,U$1,0)</f>
        <v>46010</v>
      </c>
      <c r="V330" t="str">
        <f>VLOOKUP($A330,'Plan de acci�n consolidado 2025'!$C$3:$X$482,V$1,0)</f>
        <v>100-SECRETARIA GENERAL</v>
      </c>
      <c r="W330">
        <f>VLOOKUP($A330,'Plan de acci�n consolidado 2025'!$C$3:$BB$482,W$1,0)</f>
        <v>25</v>
      </c>
      <c r="X330">
        <f>VLOOKUP($A330,'Plan de acci�n consolidado 2025'!$C$3:$BB$482,X$1,0)</f>
        <v>0</v>
      </c>
      <c r="Y330">
        <f>VLOOKUP($A330,'Plan de acci�n consolidado 2025'!$C$3:$BB$482,Y$1,0)</f>
        <v>0</v>
      </c>
      <c r="Z330" s="161">
        <f>VLOOKUP($A330,'Plan de acci�n consolidado 2025'!$C$3:$BB$482,Z$1,0)</f>
        <v>0</v>
      </c>
      <c r="AA330">
        <f>VLOOKUP($A330,'Plan de acci�n consolidado 2025'!$C$3:$BB$482,AA$1,0)</f>
        <v>0</v>
      </c>
      <c r="AB330">
        <f>VLOOKUP($A330,'Plan de acci�n consolidado 2025'!$C$3:$BB$482,AB$1,0)</f>
        <v>0</v>
      </c>
      <c r="AC330" s="161">
        <f>VLOOKUP($A330,'Plan de acci�n consolidado 2025'!$C$3:$BB$482,AC$1,0)</f>
        <v>0</v>
      </c>
      <c r="AD330">
        <f>VLOOKUP($A330,'Plan de acci�n consolidado 2025'!$C$3:$BB$482,AD$1,0)</f>
        <v>0</v>
      </c>
      <c r="AE330">
        <f>VLOOKUP($A330,'Plan de acci�n consolidado 2025'!$C$3:$BB$482,AE$1,0)</f>
        <v>0</v>
      </c>
    </row>
    <row r="331" spans="1:31" x14ac:dyDescent="0.25">
      <c r="A331" s="30" t="s">
        <v>1360</v>
      </c>
      <c r="B331" t="str">
        <f>VLOOKUP($A331,'Plan de acci�n consolidado 2025'!$C$3:$X$482,B$1,0)</f>
        <v>100-SECRETARIA GENERAL</v>
      </c>
      <c r="C331">
        <f>VLOOKUP($A331,'Plan de acci�n consolidado 2025'!$C$3:$X$482,C$1,0)</f>
        <v>2</v>
      </c>
      <c r="D331" t="str">
        <f>VLOOKUP($A331,'Plan de acci�n consolidado 2025'!$C$3:$X$482,D$1,0)</f>
        <v>Actividad propia</v>
      </c>
      <c r="E331" t="str">
        <f>VLOOKUP($A331,'Plan de acci�n consolidado 2025'!$C$3:$X$482,E$1,0)</f>
        <v>100.4.1</v>
      </c>
      <c r="F331" t="str">
        <f>VLOOKUP($A331,'Plan de acci�n consolidado 2025'!$C$3:$X$482,F$1,0)</f>
        <v>N/A</v>
      </c>
      <c r="G331" t="str">
        <f>VLOOKUP($A331,'Plan de acci�n consolidado 2025'!$C$3:$X$482,G$1,0)</f>
        <v>N/A</v>
      </c>
      <c r="H331" t="str">
        <f>VLOOKUP($A331,'Plan de acci�n consolidado 2025'!$C$3:$X$482,H$1,0)</f>
        <v>N/A</v>
      </c>
      <c r="I331" t="str">
        <f>VLOOKUP($A331,'Plan de acci�n consolidado 2025'!$C$3:$X$482,I$1,0)</f>
        <v>N/A</v>
      </c>
      <c r="J331" t="str">
        <f>VLOOKUP($A331,'Plan de acci�n consolidado 2025'!$C$3:$X$482,J$1,0)</f>
        <v>N/A</v>
      </c>
      <c r="K331" t="str">
        <f>VLOOKUP($A331,'Plan de acci�n consolidado 2025'!$C$3:$X$482,K$1,0)</f>
        <v>N/A</v>
      </c>
      <c r="L331" t="str">
        <f>VLOOKUP($A331,'Plan de acci�n consolidado 2025'!$C$3:$X$482,L$1,0)</f>
        <v>N/A</v>
      </c>
      <c r="M331" t="str">
        <f>VLOOKUP($A331,'Plan de acci�n consolidado 2025'!$C$3:$X$482,M$1,0)</f>
        <v>N/A</v>
      </c>
      <c r="N331" t="str">
        <f>VLOOKUP($A331,'Plan de acci�n consolidado 2025'!$C$3:$X$482,N$1,0)</f>
        <v>N/A</v>
      </c>
      <c r="O331" t="str">
        <f>VLOOKUP($A331,'Plan de acci�n consolidado 2025'!$C$3:$X$482,O$1,0)</f>
        <v>Formular la estrategia para fortalecer la cultura de sostenibilidad de la Entidad a través de la ejecución de acciones que impacten el equilibrio entre el desempeño económico, el cuidado del medio ambiente y el bienestar social (Documento con la estrategia de sostenibilidad para la Entidad en la vigencia 2025)</v>
      </c>
      <c r="P331">
        <f>VLOOKUP($A331,'Plan de acci�n consolidado 2025'!$C$3:$X$482,P$1,0)</f>
        <v>10</v>
      </c>
      <c r="Q331">
        <f>VLOOKUP($A331,'Plan de acci�n consolidado 2025'!$C$3:$X$482,Q$1,0)</f>
        <v>1</v>
      </c>
      <c r="R331" t="str">
        <f>VLOOKUP($A331,'Plan de acci�n consolidado 2025'!$C$3:$X$482,R$1,0)</f>
        <v>Númerica</v>
      </c>
      <c r="S331" t="str">
        <f>VLOOKUP($A331,'Plan de acci�n consolidado 2025'!$C$3:$X$482,S$1,0)</f>
        <v># de Documento con la actualización de la materialidad y la identificación de la doble materialidad de la Entidad elaborado / 1 Documento con la actualización de la materialidad y la identificación de la doble materialidad de la Entidad a elaborar</v>
      </c>
      <c r="T331" s="161">
        <f>VLOOKUP($A331,'Plan de acci�n consolidado 2025'!$C$3:$X$482,T$1,0)</f>
        <v>45684</v>
      </c>
      <c r="U331" s="161">
        <f>VLOOKUP($A331,'Plan de acci�n consolidado 2025'!$C$3:$X$482,U$1,0)</f>
        <v>45716</v>
      </c>
      <c r="V331" t="str">
        <f>VLOOKUP($A331,'Plan de acci�n consolidado 2025'!$C$3:$X$482,V$1,0)</f>
        <v>100-SECRETARIA GENERAL</v>
      </c>
      <c r="W331">
        <f>VLOOKUP($A331,'Plan de acci�n consolidado 2025'!$C$3:$BB$482,W$1,0)</f>
        <v>2.5</v>
      </c>
      <c r="X331">
        <f>VLOOKUP($A331,'Plan de acci�n consolidado 2025'!$C$3:$BB$482,X$1,0)</f>
        <v>100</v>
      </c>
      <c r="Y331" t="str">
        <f>VLOOKUP($A331,'Plan de acci�n consolidado 2025'!$C$3:$BB$482,Y$1,0)</f>
        <v>Se realizó el documento que expone la estrategia de sostenibilidad para la Entidad en el 2025.</v>
      </c>
      <c r="Z331" s="161">
        <f>VLOOKUP($A331,'Plan de acci�n consolidado 2025'!$C$3:$BB$482,Z$1,0)</f>
        <v>45713</v>
      </c>
      <c r="AA331">
        <f>VLOOKUP($A331,'Plan de acci�n consolidado 2025'!$C$3:$BB$482,AA$1,0)</f>
        <v>100</v>
      </c>
      <c r="AB331" t="str">
        <f>VLOOKUP($A331,'Plan de acci�n consolidado 2025'!$C$3:$BB$482,AB$1,0)</f>
        <v xml:space="preserve">Se aprueba el cumplimiento de la presente actividad </v>
      </c>
      <c r="AC331" s="161">
        <f>VLOOKUP($A331,'Plan de acci�n consolidado 2025'!$C$3:$BB$482,AC$1,0)</f>
        <v>45713</v>
      </c>
      <c r="AD331">
        <f>VLOOKUP($A331,'Plan de acci�n consolidado 2025'!$C$3:$BB$482,AD$1,0)</f>
        <v>100</v>
      </c>
      <c r="AE331">
        <f>VLOOKUP($A331,'Plan de acci�n consolidado 2025'!$C$3:$BB$482,AE$1,0)</f>
        <v>2.5</v>
      </c>
    </row>
    <row r="332" spans="1:31" x14ac:dyDescent="0.25">
      <c r="A332" s="30" t="s">
        <v>1362</v>
      </c>
      <c r="B332" t="str">
        <f>VLOOKUP($A332,'Plan de acci�n consolidado 2025'!$C$3:$X$482,B$1,0)</f>
        <v>100-SECRETARIA GENERAL</v>
      </c>
      <c r="C332">
        <f>VLOOKUP($A332,'Plan de acci�n consolidado 2025'!$C$3:$X$482,C$1,0)</f>
        <v>2</v>
      </c>
      <c r="D332" t="str">
        <f>VLOOKUP($A332,'Plan de acci�n consolidado 2025'!$C$3:$X$482,D$1,0)</f>
        <v>Actividad propia</v>
      </c>
      <c r="E332" t="str">
        <f>VLOOKUP($A332,'Plan de acci�n consolidado 2025'!$C$3:$X$482,E$1,0)</f>
        <v>100.4.2</v>
      </c>
      <c r="F332" t="str">
        <f>VLOOKUP($A332,'Plan de acci�n consolidado 2025'!$C$3:$X$482,F$1,0)</f>
        <v>N/A</v>
      </c>
      <c r="G332" t="str">
        <f>VLOOKUP($A332,'Plan de acci�n consolidado 2025'!$C$3:$X$482,G$1,0)</f>
        <v>N/A</v>
      </c>
      <c r="H332" t="str">
        <f>VLOOKUP($A332,'Plan de acci�n consolidado 2025'!$C$3:$X$482,H$1,0)</f>
        <v>N/A</v>
      </c>
      <c r="I332" t="str">
        <f>VLOOKUP($A332,'Plan de acci�n consolidado 2025'!$C$3:$X$482,I$1,0)</f>
        <v>N/A</v>
      </c>
      <c r="J332" t="str">
        <f>VLOOKUP($A332,'Plan de acci�n consolidado 2025'!$C$3:$X$482,J$1,0)</f>
        <v>N/A</v>
      </c>
      <c r="K332" t="str">
        <f>VLOOKUP($A332,'Plan de acci�n consolidado 2025'!$C$3:$X$482,K$1,0)</f>
        <v>N/A</v>
      </c>
      <c r="L332" t="str">
        <f>VLOOKUP($A332,'Plan de acci�n consolidado 2025'!$C$3:$X$482,L$1,0)</f>
        <v>N/A</v>
      </c>
      <c r="M332" t="str">
        <f>VLOOKUP($A332,'Plan de acci�n consolidado 2025'!$C$3:$X$482,M$1,0)</f>
        <v>N/A</v>
      </c>
      <c r="N332" t="str">
        <f>VLOOKUP($A332,'Plan de acci�n consolidado 2025'!$C$3:$X$482,N$1,0)</f>
        <v>N/A</v>
      </c>
      <c r="O332" t="str">
        <f>VLOOKUP($A332,'Plan de acci�n consolidado 2025'!$C$3:$X$482,O$1,0)</f>
        <v>Elaborar un plan de trabajo con las actividades propuestas dentro de la estrategia para fortalecer la cultura de sostenibilidad de la Entidad (Plan de Trabajo con las actividades de la Estrategia)</v>
      </c>
      <c r="P332">
        <f>VLOOKUP($A332,'Plan de acci�n consolidado 2025'!$C$3:$X$482,P$1,0)</f>
        <v>30</v>
      </c>
      <c r="Q332">
        <f>VLOOKUP($A332,'Plan de acci�n consolidado 2025'!$C$3:$X$482,Q$1,0)</f>
        <v>1</v>
      </c>
      <c r="R332" t="str">
        <f>VLOOKUP($A332,'Plan de acci�n consolidado 2025'!$C$3:$X$482,R$1,0)</f>
        <v>Númerica</v>
      </c>
      <c r="S332" t="str">
        <f>VLOOKUP($A332,'Plan de acci�n consolidado 2025'!$C$3:$X$482,S$1,0)</f>
        <v># de Plan de trabajo elaborado / 1 plan de trabajo programado</v>
      </c>
      <c r="T332" s="161">
        <f>VLOOKUP($A332,'Plan de acci�n consolidado 2025'!$C$3:$X$482,T$1,0)</f>
        <v>45719</v>
      </c>
      <c r="U332" s="161">
        <f>VLOOKUP($A332,'Plan de acci�n consolidado 2025'!$C$3:$X$482,U$1,0)</f>
        <v>45863</v>
      </c>
      <c r="V332" t="str">
        <f>VLOOKUP($A332,'Plan de acci�n consolidado 2025'!$C$3:$X$482,V$1,0)</f>
        <v>100-SECRETARIA GENERAL</v>
      </c>
      <c r="W332">
        <f>VLOOKUP($A332,'Plan de acci�n consolidado 2025'!$C$3:$BB$482,W$1,0)</f>
        <v>7.5</v>
      </c>
      <c r="X332">
        <f>VLOOKUP($A332,'Plan de acci�n consolidado 2025'!$C$3:$BB$482,X$1,0)</f>
        <v>100</v>
      </c>
      <c r="Y332" t="str">
        <f>VLOOKUP($A332,'Plan de acci�n consolidado 2025'!$C$3:$BB$482,Y$1,0)</f>
        <v>Se remite Plan de Trabajo de Sostenibilidad conforme la estrategia formulada.</v>
      </c>
      <c r="Z332" s="161">
        <f>VLOOKUP($A332,'Plan de acci�n consolidado 2025'!$C$3:$BB$482,Z$1,0)</f>
        <v>45863</v>
      </c>
      <c r="AA332">
        <f>VLOOKUP($A332,'Plan de acci�n consolidado 2025'!$C$3:$BB$482,AA$1,0)</f>
        <v>100</v>
      </c>
      <c r="AB332" t="str">
        <f>VLOOKUP($A332,'Plan de acci�n consolidado 2025'!$C$3:$BB$482,AB$1,0)</f>
        <v>Se verifica el cumplimiento de la actividad, la cual estaba dirigida a la elaboración de un Plan de Trabajo con las actividades propuestas dentro de la estrategia para la fortalecer la cultura de sostenibilidad de la entidad.</v>
      </c>
      <c r="AC332" s="161">
        <f>VLOOKUP($A332,'Plan de acci�n consolidado 2025'!$C$3:$BB$482,AC$1,0)</f>
        <v>45863</v>
      </c>
      <c r="AD332">
        <f>VLOOKUP($A332,'Plan de acci�n consolidado 2025'!$C$3:$BB$482,AD$1,0)</f>
        <v>100</v>
      </c>
      <c r="AE332">
        <f>VLOOKUP($A332,'Plan de acci�n consolidado 2025'!$C$3:$BB$482,AE$1,0)</f>
        <v>7.5</v>
      </c>
    </row>
    <row r="333" spans="1:31" x14ac:dyDescent="0.25">
      <c r="A333" s="30" t="s">
        <v>1363</v>
      </c>
      <c r="B333" t="str">
        <f>VLOOKUP($A333,'Plan de acci�n consolidado 2025'!$C$3:$X$482,B$1,0)</f>
        <v>100-SECRETARIA GENERAL</v>
      </c>
      <c r="C333">
        <f>VLOOKUP($A333,'Plan de acci�n consolidado 2025'!$C$3:$X$482,C$1,0)</f>
        <v>2</v>
      </c>
      <c r="D333" t="str">
        <f>VLOOKUP($A333,'Plan de acci�n consolidado 2025'!$C$3:$X$482,D$1,0)</f>
        <v>Actividad propia</v>
      </c>
      <c r="E333" t="str">
        <f>VLOOKUP($A333,'Plan de acci�n consolidado 2025'!$C$3:$X$482,E$1,0)</f>
        <v>100.4.3</v>
      </c>
      <c r="F333" t="str">
        <f>VLOOKUP($A333,'Plan de acci�n consolidado 2025'!$C$3:$X$482,F$1,0)</f>
        <v>N/A</v>
      </c>
      <c r="G333" t="str">
        <f>VLOOKUP($A333,'Plan de acci�n consolidado 2025'!$C$3:$X$482,G$1,0)</f>
        <v>N/A</v>
      </c>
      <c r="H333" t="str">
        <f>VLOOKUP($A333,'Plan de acci�n consolidado 2025'!$C$3:$X$482,H$1,0)</f>
        <v>N/A</v>
      </c>
      <c r="I333" t="str">
        <f>VLOOKUP($A333,'Plan de acci�n consolidado 2025'!$C$3:$X$482,I$1,0)</f>
        <v>N/A</v>
      </c>
      <c r="J333" t="str">
        <f>VLOOKUP($A333,'Plan de acci�n consolidado 2025'!$C$3:$X$482,J$1,0)</f>
        <v>N/A</v>
      </c>
      <c r="K333" t="str">
        <f>VLOOKUP($A333,'Plan de acci�n consolidado 2025'!$C$3:$X$482,K$1,0)</f>
        <v>N/A</v>
      </c>
      <c r="L333" t="str">
        <f>VLOOKUP($A333,'Plan de acci�n consolidado 2025'!$C$3:$X$482,L$1,0)</f>
        <v>N/A</v>
      </c>
      <c r="M333" t="str">
        <f>VLOOKUP($A333,'Plan de acci�n consolidado 2025'!$C$3:$X$482,M$1,0)</f>
        <v>N/A</v>
      </c>
      <c r="N333" t="str">
        <f>VLOOKUP($A333,'Plan de acci�n consolidado 2025'!$C$3:$X$482,N$1,0)</f>
        <v>N/A</v>
      </c>
      <c r="O333" t="str">
        <f>VLOOKUP($A333,'Plan de acci�n consolidado 2025'!$C$3:$X$482,O$1,0)</f>
        <v>Ejecutar el plan de trabajo de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v>
      </c>
      <c r="P333">
        <f>VLOOKUP($A333,'Plan de acci�n consolidado 2025'!$C$3:$X$482,P$1,0)</f>
        <v>60</v>
      </c>
      <c r="Q333">
        <f>VLOOKUP($A333,'Plan de acci�n consolidado 2025'!$C$3:$X$482,Q$1,0)</f>
        <v>100</v>
      </c>
      <c r="R333" t="str">
        <f>VLOOKUP($A333,'Plan de acci�n consolidado 2025'!$C$3:$X$482,R$1,0)</f>
        <v>Porcentual</v>
      </c>
      <c r="S333" t="str">
        <f>VLOOKUP($A333,'Plan de acci�n consolidado 2025'!$C$3:$X$482,S$1,0)</f>
        <v>% de Plan Ejecutado / 100% de Plan a ejecutar</v>
      </c>
      <c r="T333" s="161">
        <f>VLOOKUP($A333,'Plan de acci�n consolidado 2025'!$C$3:$X$482,T$1,0)</f>
        <v>45719</v>
      </c>
      <c r="U333" s="161">
        <f>VLOOKUP($A333,'Plan de acci�n consolidado 2025'!$C$3:$X$482,U$1,0)</f>
        <v>46010</v>
      </c>
      <c r="V333" t="str">
        <f>VLOOKUP($A333,'Plan de acci�n consolidado 2025'!$C$3:$X$482,V$1,0)</f>
        <v>100-SECRETARIA GENERAL</v>
      </c>
      <c r="W333">
        <f>VLOOKUP($A333,'Plan de acci�n consolidado 2025'!$C$3:$BB$482,W$1,0)</f>
        <v>15</v>
      </c>
      <c r="X333">
        <f>VLOOKUP($A333,'Plan de acci�n consolidado 2025'!$C$3:$BB$482,X$1,0)</f>
        <v>0</v>
      </c>
      <c r="Y333">
        <f>VLOOKUP($A333,'Plan de acci�n consolidado 2025'!$C$3:$BB$482,Y$1,0)</f>
        <v>0</v>
      </c>
      <c r="Z333" s="161">
        <f>VLOOKUP($A333,'Plan de acci�n consolidado 2025'!$C$3:$BB$482,Z$1,0)</f>
        <v>0</v>
      </c>
      <c r="AA333">
        <f>VLOOKUP($A333,'Plan de acci�n consolidado 2025'!$C$3:$BB$482,AA$1,0)</f>
        <v>0</v>
      </c>
      <c r="AB333">
        <f>VLOOKUP($A333,'Plan de acci�n consolidado 2025'!$C$3:$BB$482,AB$1,0)</f>
        <v>0</v>
      </c>
      <c r="AC333" s="161">
        <f>VLOOKUP($A333,'Plan de acci�n consolidado 2025'!$C$3:$BB$482,AC$1,0)</f>
        <v>0</v>
      </c>
      <c r="AD333">
        <f>VLOOKUP($A333,'Plan de acci�n consolidado 2025'!$C$3:$BB$482,AD$1,0)</f>
        <v>0</v>
      </c>
      <c r="AE333">
        <f>VLOOKUP($A333,'Plan de acci�n consolidado 2025'!$C$3:$BB$482,AE$1,0)</f>
        <v>0</v>
      </c>
    </row>
    <row r="334" spans="1:31" x14ac:dyDescent="0.25">
      <c r="A334" s="30" t="s">
        <v>1364</v>
      </c>
      <c r="B334" t="e">
        <f>VLOOKUP($A334,'Plan de acci�n consolidado 2025'!$C$3:$X$482,B$1,0)</f>
        <v>#N/A</v>
      </c>
      <c r="C334" t="e">
        <f>VLOOKUP($A334,'Plan de acci�n consolidado 2025'!$C$3:$X$482,C$1,0)</f>
        <v>#N/A</v>
      </c>
      <c r="D334" t="e">
        <f>VLOOKUP($A334,'Plan de acci�n consolidado 2025'!$C$3:$X$482,D$1,0)</f>
        <v>#N/A</v>
      </c>
      <c r="E334" t="e">
        <f>VLOOKUP($A334,'Plan de acci�n consolidado 2025'!$C$3:$X$482,E$1,0)</f>
        <v>#N/A</v>
      </c>
      <c r="F334" t="e">
        <f>VLOOKUP($A334,'Plan de acci�n consolidado 2025'!$C$3:$X$482,F$1,0)</f>
        <v>#N/A</v>
      </c>
      <c r="G334" t="e">
        <f>VLOOKUP($A334,'Plan de acci�n consolidado 2025'!$C$3:$X$482,G$1,0)</f>
        <v>#N/A</v>
      </c>
      <c r="H334" t="e">
        <f>VLOOKUP($A334,'Plan de acci�n consolidado 2025'!$C$3:$X$482,H$1,0)</f>
        <v>#N/A</v>
      </c>
      <c r="I334" t="e">
        <f>VLOOKUP($A334,'Plan de acci�n consolidado 2025'!$C$3:$X$482,I$1,0)</f>
        <v>#N/A</v>
      </c>
      <c r="J334" t="e">
        <f>VLOOKUP($A334,'Plan de acci�n consolidado 2025'!$C$3:$X$482,J$1,0)</f>
        <v>#N/A</v>
      </c>
      <c r="K334" t="e">
        <f>VLOOKUP($A334,'Plan de acci�n consolidado 2025'!$C$3:$X$482,K$1,0)</f>
        <v>#N/A</v>
      </c>
      <c r="L334" t="e">
        <f>VLOOKUP($A334,'Plan de acci�n consolidado 2025'!$C$3:$X$482,L$1,0)</f>
        <v>#N/A</v>
      </c>
      <c r="M334" t="e">
        <f>VLOOKUP($A334,'Plan de acci�n consolidado 2025'!$C$3:$X$482,M$1,0)</f>
        <v>#N/A</v>
      </c>
      <c r="N334" t="e">
        <f>VLOOKUP($A334,'Plan de acci�n consolidado 2025'!$C$3:$X$482,N$1,0)</f>
        <v>#N/A</v>
      </c>
      <c r="O334" t="e">
        <f>VLOOKUP($A334,'Plan de acci�n consolidado 2025'!$C$3:$X$482,O$1,0)</f>
        <v>#N/A</v>
      </c>
      <c r="P334" t="e">
        <f>VLOOKUP($A334,'Plan de acci�n consolidado 2025'!$C$3:$X$482,P$1,0)</f>
        <v>#N/A</v>
      </c>
      <c r="Q334" t="e">
        <f>VLOOKUP($A334,'Plan de acci�n consolidado 2025'!$C$3:$X$482,Q$1,0)</f>
        <v>#N/A</v>
      </c>
      <c r="R334" t="e">
        <f>VLOOKUP($A334,'Plan de acci�n consolidado 2025'!$C$3:$X$482,R$1,0)</f>
        <v>#N/A</v>
      </c>
      <c r="S334" t="e">
        <f>VLOOKUP($A334,'Plan de acci�n consolidado 2025'!$C$3:$X$482,S$1,0)</f>
        <v>#N/A</v>
      </c>
      <c r="T334" s="161" t="e">
        <f>VLOOKUP($A334,'Plan de acci�n consolidado 2025'!$C$3:$X$482,T$1,0)</f>
        <v>#N/A</v>
      </c>
      <c r="U334" s="161" t="e">
        <f>VLOOKUP($A334,'Plan de acci�n consolidado 2025'!$C$3:$X$482,U$1,0)</f>
        <v>#N/A</v>
      </c>
      <c r="V334" t="e">
        <f>VLOOKUP($A334,'Plan de acci�n consolidado 2025'!$C$3:$X$482,V$1,0)</f>
        <v>#N/A</v>
      </c>
      <c r="W334" t="e">
        <f>VLOOKUP($A334,'Plan de acci�n consolidado 2025'!$C$3:$BB$482,W$1,0)</f>
        <v>#N/A</v>
      </c>
      <c r="X334" t="e">
        <f>VLOOKUP($A334,'Plan de acci�n consolidado 2025'!$C$3:$BB$482,X$1,0)</f>
        <v>#N/A</v>
      </c>
      <c r="Y334" t="e">
        <f>VLOOKUP($A334,'Plan de acci�n consolidado 2025'!$C$3:$BB$482,Y$1,0)</f>
        <v>#N/A</v>
      </c>
      <c r="Z334" s="161" t="e">
        <f>VLOOKUP($A334,'Plan de acci�n consolidado 2025'!$C$3:$BB$482,Z$1,0)</f>
        <v>#N/A</v>
      </c>
      <c r="AA334" t="e">
        <f>VLOOKUP($A334,'Plan de acci�n consolidado 2025'!$C$3:$BB$482,AA$1,0)</f>
        <v>#N/A</v>
      </c>
      <c r="AB334" t="e">
        <f>VLOOKUP($A334,'Plan de acci�n consolidado 2025'!$C$3:$BB$482,AB$1,0)</f>
        <v>#N/A</v>
      </c>
      <c r="AC334" s="161" t="e">
        <f>VLOOKUP($A334,'Plan de acci�n consolidado 2025'!$C$3:$BB$482,AC$1,0)</f>
        <v>#N/A</v>
      </c>
      <c r="AD334" t="e">
        <f>VLOOKUP($A334,'Plan de acci�n consolidado 2025'!$C$3:$BB$482,AD$1,0)</f>
        <v>#N/A</v>
      </c>
      <c r="AE334" t="e">
        <f>VLOOKUP($A334,'Plan de acci�n consolidado 2025'!$C$3:$BB$482,AE$1,0)</f>
        <v>#N/A</v>
      </c>
    </row>
    <row r="335" spans="1:31" x14ac:dyDescent="0.25">
      <c r="A335" s="30" t="s">
        <v>1365</v>
      </c>
      <c r="B335" t="e">
        <f>VLOOKUP($A335,'Plan de acci�n consolidado 2025'!$C$3:$X$482,B$1,0)</f>
        <v>#N/A</v>
      </c>
      <c r="C335" t="e">
        <f>VLOOKUP($A335,'Plan de acci�n consolidado 2025'!$C$3:$X$482,C$1,0)</f>
        <v>#N/A</v>
      </c>
      <c r="D335" t="e">
        <f>VLOOKUP($A335,'Plan de acci�n consolidado 2025'!$C$3:$X$482,D$1,0)</f>
        <v>#N/A</v>
      </c>
      <c r="E335" t="e">
        <f>VLOOKUP($A335,'Plan de acci�n consolidado 2025'!$C$3:$X$482,E$1,0)</f>
        <v>#N/A</v>
      </c>
      <c r="F335" t="e">
        <f>VLOOKUP($A335,'Plan de acci�n consolidado 2025'!$C$3:$X$482,F$1,0)</f>
        <v>#N/A</v>
      </c>
      <c r="G335" t="e">
        <f>VLOOKUP($A335,'Plan de acci�n consolidado 2025'!$C$3:$X$482,G$1,0)</f>
        <v>#N/A</v>
      </c>
      <c r="H335" t="e">
        <f>VLOOKUP($A335,'Plan de acci�n consolidado 2025'!$C$3:$X$482,H$1,0)</f>
        <v>#N/A</v>
      </c>
      <c r="I335" t="e">
        <f>VLOOKUP($A335,'Plan de acci�n consolidado 2025'!$C$3:$X$482,I$1,0)</f>
        <v>#N/A</v>
      </c>
      <c r="J335" t="e">
        <f>VLOOKUP($A335,'Plan de acci�n consolidado 2025'!$C$3:$X$482,J$1,0)</f>
        <v>#N/A</v>
      </c>
      <c r="K335" t="e">
        <f>VLOOKUP($A335,'Plan de acci�n consolidado 2025'!$C$3:$X$482,K$1,0)</f>
        <v>#N/A</v>
      </c>
      <c r="L335" t="e">
        <f>VLOOKUP($A335,'Plan de acci�n consolidado 2025'!$C$3:$X$482,L$1,0)</f>
        <v>#N/A</v>
      </c>
      <c r="M335" t="e">
        <f>VLOOKUP($A335,'Plan de acci�n consolidado 2025'!$C$3:$X$482,M$1,0)</f>
        <v>#N/A</v>
      </c>
      <c r="N335" t="e">
        <f>VLOOKUP($A335,'Plan de acci�n consolidado 2025'!$C$3:$X$482,N$1,0)</f>
        <v>#N/A</v>
      </c>
      <c r="O335" t="e">
        <f>VLOOKUP($A335,'Plan de acci�n consolidado 2025'!$C$3:$X$482,O$1,0)</f>
        <v>#N/A</v>
      </c>
      <c r="P335" t="e">
        <f>VLOOKUP($A335,'Plan de acci�n consolidado 2025'!$C$3:$X$482,P$1,0)</f>
        <v>#N/A</v>
      </c>
      <c r="Q335" t="e">
        <f>VLOOKUP($A335,'Plan de acci�n consolidado 2025'!$C$3:$X$482,Q$1,0)</f>
        <v>#N/A</v>
      </c>
      <c r="R335" t="e">
        <f>VLOOKUP($A335,'Plan de acci�n consolidado 2025'!$C$3:$X$482,R$1,0)</f>
        <v>#N/A</v>
      </c>
      <c r="S335" t="e">
        <f>VLOOKUP($A335,'Plan de acci�n consolidado 2025'!$C$3:$X$482,S$1,0)</f>
        <v>#N/A</v>
      </c>
      <c r="T335" s="161" t="e">
        <f>VLOOKUP($A335,'Plan de acci�n consolidado 2025'!$C$3:$X$482,T$1,0)</f>
        <v>#N/A</v>
      </c>
      <c r="U335" s="161" t="e">
        <f>VLOOKUP($A335,'Plan de acci�n consolidado 2025'!$C$3:$X$482,U$1,0)</f>
        <v>#N/A</v>
      </c>
      <c r="V335" t="e">
        <f>VLOOKUP($A335,'Plan de acci�n consolidado 2025'!$C$3:$X$482,V$1,0)</f>
        <v>#N/A</v>
      </c>
      <c r="W335" t="e">
        <f>VLOOKUP($A335,'Plan de acci�n consolidado 2025'!$C$3:$BB$482,W$1,0)</f>
        <v>#N/A</v>
      </c>
      <c r="X335" t="e">
        <f>VLOOKUP($A335,'Plan de acci�n consolidado 2025'!$C$3:$BB$482,X$1,0)</f>
        <v>#N/A</v>
      </c>
      <c r="Y335" t="e">
        <f>VLOOKUP($A335,'Plan de acci�n consolidado 2025'!$C$3:$BB$482,Y$1,0)</f>
        <v>#N/A</v>
      </c>
      <c r="Z335" s="161" t="e">
        <f>VLOOKUP($A335,'Plan de acci�n consolidado 2025'!$C$3:$BB$482,Z$1,0)</f>
        <v>#N/A</v>
      </c>
      <c r="AA335" t="e">
        <f>VLOOKUP($A335,'Plan de acci�n consolidado 2025'!$C$3:$BB$482,AA$1,0)</f>
        <v>#N/A</v>
      </c>
      <c r="AB335" t="e">
        <f>VLOOKUP($A335,'Plan de acci�n consolidado 2025'!$C$3:$BB$482,AB$1,0)</f>
        <v>#N/A</v>
      </c>
      <c r="AC335" s="161" t="e">
        <f>VLOOKUP($A335,'Plan de acci�n consolidado 2025'!$C$3:$BB$482,AC$1,0)</f>
        <v>#N/A</v>
      </c>
      <c r="AD335" t="e">
        <f>VLOOKUP($A335,'Plan de acci�n consolidado 2025'!$C$3:$BB$482,AD$1,0)</f>
        <v>#N/A</v>
      </c>
      <c r="AE335" t="e">
        <f>VLOOKUP($A335,'Plan de acci�n consolidado 2025'!$C$3:$BB$482,AE$1,0)</f>
        <v>#N/A</v>
      </c>
    </row>
    <row r="336" spans="1:31" x14ac:dyDescent="0.25">
      <c r="A336" s="30" t="s">
        <v>969</v>
      </c>
      <c r="B336" t="str">
        <f>VLOOKUP($A336,'Plan de acci�n consolidado 2025'!$C$3:$X$482,B$1,0)</f>
        <v>2000-DESPACHO DEL SUPERINTENDENTE DELEGADO PARA LA PROPIEDAD INDUSTRIAL</v>
      </c>
      <c r="C336">
        <f>VLOOKUP($A336,'Plan de acci�n consolidado 2025'!$C$3:$X$482,C$1,0)</f>
        <v>1</v>
      </c>
      <c r="D336" t="str">
        <f>VLOOKUP($A336,'Plan de acci�n consolidado 2025'!$C$3:$X$482,D$1,0)</f>
        <v>Producto</v>
      </c>
      <c r="E336" t="str">
        <f>VLOOKUP($A336,'Plan de acci�n consolidado 2025'!$C$3:$X$482,E$1,0)</f>
        <v>2000.1</v>
      </c>
      <c r="F336" t="str">
        <f>VLOOKUP($A336,'Plan de acci�n consolidado 2025'!$C$3:$X$482,F$1,0)</f>
        <v>Operativo SI</v>
      </c>
      <c r="G336" t="str">
        <f>VLOOKUP($A336,'Plan de acci�n consolidado 2025'!$C$3:$X$482,G$1,0)</f>
        <v>Mejorar la oportunidad en la atención de trámites y servicios.</v>
      </c>
      <c r="H336" t="str">
        <f>VLOOKUP($A336,'Plan de acci�n consolidado 2025'!$C$3:$X$482,H$1,0)</f>
        <v>Avance promedio de cumplimiento de productos asociados a mejorar la oportunidad en la atención de trámites y servicios.</v>
      </c>
      <c r="I336" t="str">
        <f>VLOOKUP($A336,'Plan de acci�n consolidado 2025'!$C$3:$X$482,I$1,0)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336" t="str">
        <f>VLOOKUP($A336,'Plan de acci�n consolidado 2025'!$C$3:$X$482,J$1,0)</f>
        <v xml:space="preserve">PND - 5-31-5-b- Convergencia regional - Entidades públicas territoriales y nacionales fortalecidas </v>
      </c>
      <c r="K336" t="str">
        <f>VLOOKUP($A336,'Plan de acci�n consolidado 2025'!$C$3:$X$482,K$1,0)</f>
        <v>No</v>
      </c>
      <c r="L336" t="str">
        <f>VLOOKUP($A336,'Plan de acci�n consolidado 2025'!$C$3:$X$482,L$1,0)</f>
        <v>C-3503-0200-0014-20309b</v>
      </c>
      <c r="M336" t="str">
        <f>VLOOKUP($A336,'Plan de acci�n consolidado 2025'!$C$3:$X$482,M$1,0)</f>
        <v>Política Servicio al Ciudadano_DIMENSIÓN Gestión con Valores para Resultados</v>
      </c>
      <c r="N336" t="str">
        <f>VLOOKUP($A336,'Plan de acci�n consolidado 2025'!$C$3:$X$482,N$1,0)</f>
        <v>N/A</v>
      </c>
      <c r="O336" t="str">
        <f>VLOOKUP($A336,'Plan de acci�n consolidado 2025'!$C$3:$X$482,O$1,0)</f>
        <v>Recursos de apelación, reposición, revocatoria directa y queja presentados contra las decisiones proferidas por los Directores de Signos Distintivos y Nuevas Creaciones y la Superintendente de Industria y Comercio atrasados a 31 de diciembre de 2025, salvo casos detenidos, decididos (Reporte de indicador generado en Tableau o Power BI)</v>
      </c>
      <c r="P336">
        <f>VLOOKUP($A336,'Plan de acci�n consolidado 2025'!$C$3:$X$482,P$1,0)</f>
        <v>50</v>
      </c>
      <c r="Q336">
        <f>VLOOKUP($A336,'Plan de acci�n consolidado 2025'!$C$3:$X$482,Q$1,0)</f>
        <v>60</v>
      </c>
      <c r="R336" t="str">
        <f>VLOOKUP($A336,'Plan de acci�n consolidado 2025'!$C$3:$X$482,R$1,0)</f>
        <v>Porcentual</v>
      </c>
      <c r="S336" t="str">
        <f>VLOOKUP($A336,'Plan de acci�n consolidado 2025'!$C$3:$X$482,S$1,0)</f>
        <v>% de Recursos decididos / 60% de Recursos por decidir</v>
      </c>
      <c r="T336" s="161">
        <f>VLOOKUP($A336,'Plan de acci�n consolidado 2025'!$C$3:$X$482,T$1,0)</f>
        <v>45659</v>
      </c>
      <c r="U336" s="161">
        <f>VLOOKUP($A336,'Plan de acci�n consolidado 2025'!$C$3:$X$482,U$1,0)</f>
        <v>46022</v>
      </c>
      <c r="V336" t="str">
        <f>VLOOKUP($A336,'Plan de acci�n consolidado 2025'!$C$3:$X$482,V$1,0)</f>
        <v>2000-DESPACHO DEL SUPERINTENDENTE DELEGADO PARA LA PROPIEDAD INDUSTRIAL</v>
      </c>
      <c r="W336">
        <f>VLOOKUP($A336,'Plan de acci�n consolidado 2025'!$C$3:$BB$482,W$1,0)</f>
        <v>50</v>
      </c>
      <c r="X336">
        <f>VLOOKUP($A336,'Plan de acci�n consolidado 2025'!$C$3:$BB$482,X$1,0)</f>
        <v>54.9</v>
      </c>
      <c r="Y336" t="str">
        <f>VLOOKUP($A336,'Plan de acci�n consolidado 2025'!$C$3:$BB$482,Y$1,0)</f>
        <v>A 30 de noviembre de 2025 se han suscrito 6.814 recursos apelación, reposición, revocatoria directa y queja, presentados contra las decisiones proferidas por los Directores de Signos Distintivos y Nuevas Creaciones y la Superintendente de Industria y Comercio, lo cual corresponde a un 54.9% del objetivo planteado.</v>
      </c>
      <c r="Z336" s="161">
        <f>VLOOKUP($A336,'Plan de acci�n consolidado 2025'!$C$3:$BB$482,Z$1,0)</f>
        <v>0</v>
      </c>
      <c r="AA336">
        <f>VLOOKUP($A336,'Plan de acci�n consolidado 2025'!$C$3:$BB$482,AA$1,0)</f>
        <v>91</v>
      </c>
      <c r="AB336" t="str">
        <f>VLOOKUP($A336,'Plan de acci�n consolidado 2025'!$C$3:$BB$482,AB$1,0)</f>
        <v>Al 30 de noviembre se han resuelto 6814 procesos de 7453 solicitudes que corresponde al 60% de 12422, que es la meta para la vigencia 2025, logrando a la fecha un avance del 91%,  el porcentaje reportado por la dependencia, es el valor simple correspondiente al porcentaje directo sin realizar la equivalencia al 100%, el cual es equivalente al avance que se avala, es decir llevan un 55% de 60%</v>
      </c>
      <c r="AC336" s="161">
        <f>VLOOKUP($A336,'Plan de acci�n consolidado 2025'!$C$3:$BB$482,AC$1,0)</f>
        <v>0</v>
      </c>
      <c r="AD336">
        <f>VLOOKUP($A336,'Plan de acci�n consolidado 2025'!$C$3:$BB$482,AD$1,0)</f>
        <v>0</v>
      </c>
      <c r="AE336">
        <f>VLOOKUP($A336,'Plan de acci�n consolidado 2025'!$C$3:$BB$482,AE$1,0)</f>
        <v>45.5</v>
      </c>
    </row>
    <row r="337" spans="1:31" x14ac:dyDescent="0.25">
      <c r="A337" s="30" t="s">
        <v>971</v>
      </c>
      <c r="B337" t="str">
        <f>VLOOKUP($A337,'Plan de acci�n consolidado 2025'!$C$3:$X$482,B$1,0)</f>
        <v>2000-DESPACHO DEL SUPERINTENDENTE DELEGADO PARA LA PROPIEDAD INDUSTRIAL</v>
      </c>
      <c r="C337">
        <f>VLOOKUP($A337,'Plan de acci�n consolidado 2025'!$C$3:$X$482,C$1,0)</f>
        <v>1</v>
      </c>
      <c r="D337" t="str">
        <f>VLOOKUP($A337,'Plan de acci�n consolidado 2025'!$C$3:$X$482,D$1,0)</f>
        <v>Actividad propia</v>
      </c>
      <c r="E337" t="str">
        <f>VLOOKUP($A337,'Plan de acci�n consolidado 2025'!$C$3:$X$482,E$1,0)</f>
        <v>2000.1.1</v>
      </c>
      <c r="F337" t="str">
        <f>VLOOKUP($A337,'Plan de acci�n consolidado 2025'!$C$3:$X$482,F$1,0)</f>
        <v>N/A</v>
      </c>
      <c r="G337" t="str">
        <f>VLOOKUP($A337,'Plan de acci�n consolidado 2025'!$C$3:$X$482,G$1,0)</f>
        <v>N/A</v>
      </c>
      <c r="H337" t="str">
        <f>VLOOKUP($A337,'Plan de acci�n consolidado 2025'!$C$3:$X$482,H$1,0)</f>
        <v>N/A</v>
      </c>
      <c r="I337" t="str">
        <f>VLOOKUP($A337,'Plan de acci�n consolidado 2025'!$C$3:$X$482,I$1,0)</f>
        <v>N/A</v>
      </c>
      <c r="J337" t="str">
        <f>VLOOKUP($A337,'Plan de acci�n consolidado 2025'!$C$3:$X$482,J$1,0)</f>
        <v>N/A</v>
      </c>
      <c r="K337" t="str">
        <f>VLOOKUP($A337,'Plan de acci�n consolidado 2025'!$C$3:$X$482,K$1,0)</f>
        <v>N/A</v>
      </c>
      <c r="L337" t="str">
        <f>VLOOKUP($A337,'Plan de acci�n consolidado 2025'!$C$3:$X$482,L$1,0)</f>
        <v>N/A</v>
      </c>
      <c r="M337" t="str">
        <f>VLOOKUP($A337,'Plan de acci�n consolidado 2025'!$C$3:$X$482,M$1,0)</f>
        <v>N/A</v>
      </c>
      <c r="N337" t="str">
        <f>VLOOKUP($A337,'Plan de acci�n consolidado 2025'!$C$3:$X$482,N$1,0)</f>
        <v>N/A</v>
      </c>
      <c r="O337" t="str">
        <f>VLOOKUP($A337,'Plan de acci�n consolidado 2025'!$C$3:$X$482,O$1,0)</f>
        <v>Decidir el atraso a 31 de diciembre de 2025, de los recursos de apelación, reposición, revocatoria directa y queja presentados contra las decisiones proferidas por los Directores de Signos Distintivos y Nuevas Creaciones y la Superintendente de Industria y Comercio, salvo casos detenidos (Stock proyectado es de 12,422) (Reporte de indicador generado en Tableau o Power BI)</v>
      </c>
      <c r="P337">
        <f>VLOOKUP($A337,'Plan de acci�n consolidado 2025'!$C$3:$X$482,P$1,0)</f>
        <v>100</v>
      </c>
      <c r="Q337">
        <f>VLOOKUP($A337,'Plan de acci�n consolidado 2025'!$C$3:$X$482,Q$1,0)</f>
        <v>60</v>
      </c>
      <c r="R337" t="str">
        <f>VLOOKUP($A337,'Plan de acci�n consolidado 2025'!$C$3:$X$482,R$1,0)</f>
        <v>Porcentual</v>
      </c>
      <c r="S337" t="str">
        <f>VLOOKUP($A337,'Plan de acci�n consolidado 2025'!$C$3:$X$482,S$1,0)</f>
        <v>% de Recursos decididos / 60% de Recursos por decidir</v>
      </c>
      <c r="T337" s="161">
        <f>VLOOKUP($A337,'Plan de acci�n consolidado 2025'!$C$3:$X$482,T$1,0)</f>
        <v>45659</v>
      </c>
      <c r="U337" s="161">
        <f>VLOOKUP($A337,'Plan de acci�n consolidado 2025'!$C$3:$X$482,U$1,0)</f>
        <v>46022</v>
      </c>
      <c r="V337" t="str">
        <f>VLOOKUP($A337,'Plan de acci�n consolidado 2025'!$C$3:$X$482,V$1,0)</f>
        <v>2000-DESPACHO DEL SUPERINTENDENTE DELEGADO PARA LA PROPIEDAD INDUSTRIAL</v>
      </c>
      <c r="W337">
        <f>VLOOKUP($A337,'Plan de acci�n consolidado 2025'!$C$3:$BB$482,W$1,0)</f>
        <v>50</v>
      </c>
      <c r="X337">
        <f>VLOOKUP($A337,'Plan de acci�n consolidado 2025'!$C$3:$BB$482,X$1,0)</f>
        <v>54.9</v>
      </c>
      <c r="Y337" t="str">
        <f>VLOOKUP($A337,'Plan de acci�n consolidado 2025'!$C$3:$BB$482,Y$1,0)</f>
        <v>A 30 de noviembre de 2025 se han suscrito 6.814 recursos apelación, reposición, revocatoria directa y queja, presentados contra las decisiones proferidas por los Directores de Signos Distintivos y Nuevas Creaciones y la Superintendente de Industria y Comercio, lo cual corresponde a un 54.9% del objetivo planteado.</v>
      </c>
      <c r="Z337" s="161">
        <f>VLOOKUP($A337,'Plan de acci�n consolidado 2025'!$C$3:$BB$482,Z$1,0)</f>
        <v>0</v>
      </c>
      <c r="AA337">
        <f>VLOOKUP($A337,'Plan de acci�n consolidado 2025'!$C$3:$BB$482,AA$1,0)</f>
        <v>91</v>
      </c>
      <c r="AB337" t="str">
        <f>VLOOKUP($A337,'Plan de acci�n consolidado 2025'!$C$3:$BB$482,AB$1,0)</f>
        <v>Al 30 de noviembre se han resuelto 6814 procesos de 7453 solicitudes que corresponde al 60% de 12422, que es la meta para la vigencia 2025, logrando a la fecha un avance del 91%,  el porcentaje reportado por la dependencia, es el valor simple correspondiente al porcentaje directo sin realizar la equivalencia al 100%, el cual es equivalente al avance que se avala, es decir llevan un 55% de 60%</v>
      </c>
      <c r="AC337" s="161">
        <f>VLOOKUP($A337,'Plan de acci�n consolidado 2025'!$C$3:$BB$482,AC$1,0)</f>
        <v>0</v>
      </c>
      <c r="AD337">
        <f>VLOOKUP($A337,'Plan de acci�n consolidado 2025'!$C$3:$BB$482,AD$1,0)</f>
        <v>0</v>
      </c>
      <c r="AE337">
        <f>VLOOKUP($A337,'Plan de acci�n consolidado 2025'!$C$3:$BB$482,AE$1,0)</f>
        <v>45.5</v>
      </c>
    </row>
    <row r="338" spans="1:31" x14ac:dyDescent="0.25">
      <c r="A338" s="30" t="s">
        <v>972</v>
      </c>
      <c r="B338" t="str">
        <f>VLOOKUP($A338,'Plan de acci�n consolidado 2025'!$C$3:$X$482,B$1,0)</f>
        <v>2000-DESPACHO DEL SUPERINTENDENTE DELEGADO PARA LA PROPIEDAD INDUSTRIAL</v>
      </c>
      <c r="C338">
        <f>VLOOKUP($A338,'Plan de acci�n consolidado 2025'!$C$3:$X$482,C$1,0)</f>
        <v>1</v>
      </c>
      <c r="D338" t="str">
        <f>VLOOKUP($A338,'Plan de acci�n consolidado 2025'!$C$3:$X$482,D$1,0)</f>
        <v>Producto</v>
      </c>
      <c r="E338" t="str">
        <f>VLOOKUP($A338,'Plan de acci�n consolidado 2025'!$C$3:$X$482,E$1,0)</f>
        <v>2000.2</v>
      </c>
      <c r="F338" t="str">
        <f>VLOOKUP($A338,'Plan de acci�n consolidado 2025'!$C$3:$X$482,F$1,0)</f>
        <v>N/A</v>
      </c>
      <c r="G338" t="str">
        <f>VLOOKUP($A338,'Plan de acci�n consolidado 2025'!$C$3:$X$482,G$1,0)</f>
        <v xml:space="preserve">Fortalecer la gestión de la información, el conocimiento y la innovación para optimizar la capacidad institucional 
</v>
      </c>
      <c r="H338" t="str">
        <f>VLOOKUP($A338,'Plan de acci�n consolidado 2025'!$C$3:$X$482,H$1,0)</f>
        <v xml:space="preserve">Cumplimiento de productos del PAI asociados a Fortalecer la gestión de la información, el conocimiento y la innovación para optimizar la capacidad institucional 
</v>
      </c>
      <c r="I338" t="str">
        <f>VLOOKUP($A338,'Plan de acci�n consolidado 2025'!$C$3:$X$482,I$1,0)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338" t="str">
        <f>VLOOKUP($A338,'Plan de acci�n consolidado 2025'!$C$3:$X$482,J$1,0)</f>
        <v xml:space="preserve">PND - 5-31-5-b- Convergencia regional - Entidades públicas territoriales y nacionales fortalecidas </v>
      </c>
      <c r="K338" t="str">
        <f>VLOOKUP($A338,'Plan de acci�n consolidado 2025'!$C$3:$X$482,K$1,0)</f>
        <v>Si</v>
      </c>
      <c r="L338" t="str">
        <f>VLOOKUP($A338,'Plan de acci�n consolidado 2025'!$C$3:$X$482,L$1,0)</f>
        <v>N/A</v>
      </c>
      <c r="M338" t="str">
        <f>VLOOKUP($A338,'Plan de acci�n consolidado 2025'!$C$3:$X$482,M$1,0)</f>
        <v>Política Servicio al Ciudadano_DIMENSIÓN Gestión con Valores para Resultados</v>
      </c>
      <c r="N338" t="str">
        <f>VLOOKUP($A338,'Plan de acci�n consolidado 2025'!$C$3:$X$482,N$1,0)</f>
        <v>N/A</v>
      </c>
      <c r="O338" t="str">
        <f>VLOOKUP($A338,'Plan de acci�n consolidado 2025'!$C$3:$X$482,O$1,0)</f>
        <v>Protocolo para la promoción, sensibilización y orientación al ciudadano en temas de Propiedad Industrial, mediante comunicación clara, oportuna y veraz, socializado (Acta de socialización firmada)</v>
      </c>
      <c r="P338">
        <f>VLOOKUP($A338,'Plan de acci�n consolidado 2025'!$C$3:$X$482,P$1,0)</f>
        <v>10</v>
      </c>
      <c r="Q338">
        <f>VLOOKUP($A338,'Plan de acci�n consolidado 2025'!$C$3:$X$482,Q$1,0)</f>
        <v>1</v>
      </c>
      <c r="R338" t="str">
        <f>VLOOKUP($A338,'Plan de acci�n consolidado 2025'!$C$3:$X$482,R$1,0)</f>
        <v>Númerica</v>
      </c>
      <c r="S338" t="str">
        <f>VLOOKUP($A338,'Plan de acci�n consolidado 2025'!$C$3:$X$482,S$1,0)</f>
        <v># de Protocolos socializados / 1 Protocolo por socializar</v>
      </c>
      <c r="T338" s="161">
        <f>VLOOKUP($A338,'Plan de acci�n consolidado 2025'!$C$3:$X$482,T$1,0)</f>
        <v>45719</v>
      </c>
      <c r="U338" s="161">
        <f>VLOOKUP($A338,'Plan de acci�n consolidado 2025'!$C$3:$X$482,U$1,0)</f>
        <v>45961</v>
      </c>
      <c r="V338" t="str">
        <f>VLOOKUP($A338,'Plan de acci�n consolidado 2025'!$C$3:$X$482,V$1,0)</f>
        <v>2000-DESPACHO DEL SUPERINTENDENTE DELEGADO PARA LA PROPIEDAD INDUSTRIAL;
2023-GRUPO DE TRABAJO DE CENTRO DE INFORMACIÓN TECNOLÓGICA Y APOYO A LA GESTIÓN DE PROPIEDAD LA INDUSTRIAL</v>
      </c>
      <c r="W338">
        <f>VLOOKUP($A338,'Plan de acci�n consolidado 2025'!$C$3:$BB$482,W$1,0)</f>
        <v>10</v>
      </c>
      <c r="X338">
        <f>VLOOKUP($A338,'Plan de acci�n consolidado 2025'!$C$3:$BB$482,X$1,0)</f>
        <v>100</v>
      </c>
      <c r="Y338" t="str">
        <f>VLOOKUP($A338,'Plan de acci�n consolidado 2025'!$C$3:$BB$482,Y$1,0)</f>
        <v>La socialización del protocolo para la promoción, sensibilización y orientación en temas de Propiedad Industrial se realizó el 01 de octubre de 2025 a los grupos de Formación, Comunicaciones y Atención al ciudadano de OSCAE y a la Red de Protección al Consumidor.  Se adjunta el acta firmada.</v>
      </c>
      <c r="Z338" s="161">
        <f>VLOOKUP($A338,'Plan de acci�n consolidado 2025'!$C$3:$BB$482,Z$1,0)</f>
        <v>45931</v>
      </c>
      <c r="AA338">
        <f>VLOOKUP($A338,'Plan de acci�n consolidado 2025'!$C$3:$BB$482,AA$1,0)</f>
        <v>100</v>
      </c>
      <c r="AB338" t="str">
        <f>VLOOKUP($A338,'Plan de acci�n consolidado 2025'!$C$3:$BB$482,AB$1,0)</f>
        <v>El entregable se cumple con la presentación del Acta Administrativa No. 01-2025, que soporta la socialización del Protocolo para la promoción, sensibilización y orientación al ciudadano en temas de Propiedad Industrial. La socialización se realizó el 1 de octubre de 2025 e incluyó a los Grupos de Formación, Comunicaciones, Atención al Ciudadano y a la Red de Protección al Consumidor. El acta incluye las firmas de los participantes.</v>
      </c>
      <c r="AC338" s="161">
        <f>VLOOKUP($A338,'Plan de acci�n consolidado 2025'!$C$3:$BB$482,AC$1,0)</f>
        <v>45961</v>
      </c>
      <c r="AD338">
        <f>VLOOKUP($A338,'Plan de acci�n consolidado 2025'!$C$3:$BB$482,AD$1,0)</f>
        <v>100</v>
      </c>
      <c r="AE338">
        <f>VLOOKUP($A338,'Plan de acci�n consolidado 2025'!$C$3:$BB$482,AE$1,0)</f>
        <v>10</v>
      </c>
    </row>
    <row r="339" spans="1:31" x14ac:dyDescent="0.25">
      <c r="A339" s="30" t="s">
        <v>975</v>
      </c>
      <c r="B339" t="str">
        <f>VLOOKUP($A339,'Plan de acci�n consolidado 2025'!$C$3:$X$482,B$1,0)</f>
        <v>2000-DESPACHO DEL SUPERINTENDENTE DELEGADO PARA LA PROPIEDAD INDUSTRIAL</v>
      </c>
      <c r="C339">
        <f>VLOOKUP($A339,'Plan de acci�n consolidado 2025'!$C$3:$X$482,C$1,0)</f>
        <v>1</v>
      </c>
      <c r="D339" t="str">
        <f>VLOOKUP($A339,'Plan de acci�n consolidado 2025'!$C$3:$X$482,D$1,0)</f>
        <v>Actividad sin participación</v>
      </c>
      <c r="E339" t="str">
        <f>VLOOKUP($A339,'Plan de acci�n consolidado 2025'!$C$3:$X$482,E$1,0)</f>
        <v>2000.2.1</v>
      </c>
      <c r="F339" t="str">
        <f>VLOOKUP($A339,'Plan de acci�n consolidado 2025'!$C$3:$X$482,F$1,0)</f>
        <v>N/A</v>
      </c>
      <c r="G339" t="str">
        <f>VLOOKUP($A339,'Plan de acci�n consolidado 2025'!$C$3:$X$482,G$1,0)</f>
        <v>N/A</v>
      </c>
      <c r="H339" t="str">
        <f>VLOOKUP($A339,'Plan de acci�n consolidado 2025'!$C$3:$X$482,H$1,0)</f>
        <v>N/A</v>
      </c>
      <c r="I339" t="str">
        <f>VLOOKUP($A339,'Plan de acci�n consolidado 2025'!$C$3:$X$482,I$1,0)</f>
        <v>N/A</v>
      </c>
      <c r="J339" t="str">
        <f>VLOOKUP($A339,'Plan de acci�n consolidado 2025'!$C$3:$X$482,J$1,0)</f>
        <v>N/A</v>
      </c>
      <c r="K339" t="str">
        <f>VLOOKUP($A339,'Plan de acci�n consolidado 2025'!$C$3:$X$482,K$1,0)</f>
        <v>N/A</v>
      </c>
      <c r="L339" t="str">
        <f>VLOOKUP($A339,'Plan de acci�n consolidado 2025'!$C$3:$X$482,L$1,0)</f>
        <v>N/A</v>
      </c>
      <c r="M339" t="str">
        <f>VLOOKUP($A339,'Plan de acci�n consolidado 2025'!$C$3:$X$482,M$1,0)</f>
        <v>N/A</v>
      </c>
      <c r="N339" t="str">
        <f>VLOOKUP($A339,'Plan de acci�n consolidado 2025'!$C$3:$X$482,N$1,0)</f>
        <v>N/A</v>
      </c>
      <c r="O339" t="str">
        <f>VLOOKUP($A339,'Plan de acci�n consolidado 2025'!$C$3:$X$482,O$1,0)</f>
        <v>Definir la estructura y contenido del protocolo (Estructura y contenido del Protocolo definida)</v>
      </c>
      <c r="P339">
        <f>VLOOKUP($A339,'Plan de acci�n consolidado 2025'!$C$3:$X$482,P$1,0)</f>
        <v>0</v>
      </c>
      <c r="Q339">
        <f>VLOOKUP($A339,'Plan de acci�n consolidado 2025'!$C$3:$X$482,Q$1,0)</f>
        <v>1</v>
      </c>
      <c r="R339" t="str">
        <f>VLOOKUP($A339,'Plan de acci�n consolidado 2025'!$C$3:$X$482,R$1,0)</f>
        <v>Númerica</v>
      </c>
      <c r="S339" t="str">
        <f>VLOOKUP($A339,'Plan de acci�n consolidado 2025'!$C$3:$X$482,S$1,0)</f>
        <v># de Estructuras y contenidos definidos / 1 Estructura y contenido por definir</v>
      </c>
      <c r="T339" s="161">
        <f>VLOOKUP($A339,'Plan de acci�n consolidado 2025'!$C$3:$X$482,T$1,0)</f>
        <v>45719</v>
      </c>
      <c r="U339" s="161">
        <f>VLOOKUP($A339,'Plan de acci�n consolidado 2025'!$C$3:$X$482,U$1,0)</f>
        <v>45747</v>
      </c>
      <c r="V339" t="str">
        <f>VLOOKUP($A339,'Plan de acci�n consolidado 2025'!$C$3:$X$482,V$1,0)</f>
        <v>2023-GRUPO DE TRABAJO DE CENTRO DE INFORMACIÓN TECNOLÓGICA Y APOYO A LA GESTIÓN DE PROPIEDAD LA INDUSTRIAL</v>
      </c>
      <c r="W339">
        <f>VLOOKUP($A339,'Plan de acci�n consolidado 2025'!$C$3:$BB$482,W$1,0)</f>
        <v>0</v>
      </c>
      <c r="X339">
        <f>VLOOKUP($A339,'Plan de acci�n consolidado 2025'!$C$3:$BB$482,X$1,0)</f>
        <v>100</v>
      </c>
      <c r="Y339" t="str">
        <f>VLOOKUP($A339,'Plan de acci�n consolidado 2025'!$C$3:$BB$482,Y$1,0)</f>
        <v>Se elaboró la estructura del protocolo y se definió el contenido del mismo. Este documento ha sido desarrollado con base en los modelos establecidos por el Sistema Integrado de Gestión Institucional (SIGI)</v>
      </c>
      <c r="Z339" s="161">
        <f>VLOOKUP($A339,'Plan de acci�n consolidado 2025'!$C$3:$BB$482,Z$1,0)</f>
        <v>45742</v>
      </c>
      <c r="AA339">
        <f>VLOOKUP($A339,'Plan de acci�n consolidado 2025'!$C$3:$BB$482,AA$1,0)</f>
        <v>100</v>
      </c>
      <c r="AB339" t="str">
        <f>VLOOKUP($A339,'Plan de acci�n consolidado 2025'!$C$3:$BB$482,AB$1,0)</f>
        <v>Se evidencia el cumplimiento de la actividad.</v>
      </c>
      <c r="AC339" s="161">
        <f>VLOOKUP($A339,'Plan de acci�n consolidado 2025'!$C$3:$BB$482,AC$1,0)</f>
        <v>45742</v>
      </c>
      <c r="AD339">
        <f>VLOOKUP($A339,'Plan de acci�n consolidado 2025'!$C$3:$BB$482,AD$1,0)</f>
        <v>100</v>
      </c>
      <c r="AE339">
        <f>VLOOKUP($A339,'Plan de acci�n consolidado 2025'!$C$3:$BB$482,AE$1,0)</f>
        <v>0</v>
      </c>
    </row>
    <row r="340" spans="1:31" x14ac:dyDescent="0.25">
      <c r="A340" s="30" t="s">
        <v>977</v>
      </c>
      <c r="B340" t="str">
        <f>VLOOKUP($A340,'Plan de acci�n consolidado 2025'!$C$3:$X$482,B$1,0)</f>
        <v>2000-DESPACHO DEL SUPERINTENDENTE DELEGADO PARA LA PROPIEDAD INDUSTRIAL</v>
      </c>
      <c r="C340">
        <f>VLOOKUP($A340,'Plan de acci�n consolidado 2025'!$C$3:$X$482,C$1,0)</f>
        <v>1</v>
      </c>
      <c r="D340" t="str">
        <f>VLOOKUP($A340,'Plan de acci�n consolidado 2025'!$C$3:$X$482,D$1,0)</f>
        <v>Actividad propia</v>
      </c>
      <c r="E340" t="str">
        <f>VLOOKUP($A340,'Plan de acci�n consolidado 2025'!$C$3:$X$482,E$1,0)</f>
        <v>2000.2.2</v>
      </c>
      <c r="F340" t="str">
        <f>VLOOKUP($A340,'Plan de acci�n consolidado 2025'!$C$3:$X$482,F$1,0)</f>
        <v>N/A</v>
      </c>
      <c r="G340" t="str">
        <f>VLOOKUP($A340,'Plan de acci�n consolidado 2025'!$C$3:$X$482,G$1,0)</f>
        <v>N/A</v>
      </c>
      <c r="H340" t="str">
        <f>VLOOKUP($A340,'Plan de acci�n consolidado 2025'!$C$3:$X$482,H$1,0)</f>
        <v>N/A</v>
      </c>
      <c r="I340" t="str">
        <f>VLOOKUP($A340,'Plan de acci�n consolidado 2025'!$C$3:$X$482,I$1,0)</f>
        <v>N/A</v>
      </c>
      <c r="J340" t="str">
        <f>VLOOKUP($A340,'Plan de acci�n consolidado 2025'!$C$3:$X$482,J$1,0)</f>
        <v>N/A</v>
      </c>
      <c r="K340" t="str">
        <f>VLOOKUP($A340,'Plan de acci�n consolidado 2025'!$C$3:$X$482,K$1,0)</f>
        <v>N/A</v>
      </c>
      <c r="L340" t="str">
        <f>VLOOKUP($A340,'Plan de acci�n consolidado 2025'!$C$3:$X$482,L$1,0)</f>
        <v>N/A</v>
      </c>
      <c r="M340" t="str">
        <f>VLOOKUP($A340,'Plan de acci�n consolidado 2025'!$C$3:$X$482,M$1,0)</f>
        <v>N/A</v>
      </c>
      <c r="N340" t="str">
        <f>VLOOKUP($A340,'Plan de acci�n consolidado 2025'!$C$3:$X$482,N$1,0)</f>
        <v>N/A</v>
      </c>
      <c r="O340" t="str">
        <f>VLOOKUP($A340,'Plan de acci�n consolidado 2025'!$C$3:$X$482,O$1,0)</f>
        <v>Definir los lineamientos para la promoción,  sensibilización y orientación en temas de Propiedad Industrial que se desarrollarán en el protocolo (Lineamientos para la promoción definidos)</v>
      </c>
      <c r="P340">
        <f>VLOOKUP($A340,'Plan de acci�n consolidado 2025'!$C$3:$X$482,P$1,0)</f>
        <v>50</v>
      </c>
      <c r="Q340">
        <f>VLOOKUP($A340,'Plan de acci�n consolidado 2025'!$C$3:$X$482,Q$1,0)</f>
        <v>1</v>
      </c>
      <c r="R340" t="str">
        <f>VLOOKUP($A340,'Plan de acci�n consolidado 2025'!$C$3:$X$482,R$1,0)</f>
        <v>Númerica</v>
      </c>
      <c r="S340" t="str">
        <f>VLOOKUP($A340,'Plan de acci�n consolidado 2025'!$C$3:$X$482,S$1,0)</f>
        <v># de Lineamientos definidos / 1 Lineamientos por definir</v>
      </c>
      <c r="T340" s="161">
        <f>VLOOKUP($A340,'Plan de acci�n consolidado 2025'!$C$3:$X$482,T$1,0)</f>
        <v>45748</v>
      </c>
      <c r="U340" s="161">
        <f>VLOOKUP($A340,'Plan de acci�n consolidado 2025'!$C$3:$X$482,U$1,0)</f>
        <v>45807</v>
      </c>
      <c r="V340" t="str">
        <f>VLOOKUP($A340,'Plan de acci�n consolidado 2025'!$C$3:$X$482,V$1,0)</f>
        <v>2000-DESPACHO DEL SUPERINTENDENTE DELEGADO PARA LA PROPIEDAD INDUSTRIAL;
2023-GRUPO DE TRABAJO DE CENTRO DE INFORMACIÓN TECNOLÓGICA Y APOYO A LA GESTIÓN DE PROPIEDAD LA INDUSTRIAL</v>
      </c>
      <c r="W340">
        <f>VLOOKUP($A340,'Plan de acci�n consolidado 2025'!$C$3:$BB$482,W$1,0)</f>
        <v>5</v>
      </c>
      <c r="X340">
        <f>VLOOKUP($A340,'Plan de acci�n consolidado 2025'!$C$3:$BB$482,X$1,0)</f>
        <v>100</v>
      </c>
      <c r="Y340" t="str">
        <f>VLOOKUP($A340,'Plan de acci�n consolidado 2025'!$C$3:$BB$482,Y$1,0)</f>
        <v>Durante el mes de mayo se terminaron de definir los lineamientos para la promoción, sensibilización y orientación en temas de Propiedad Industrial que se desarrollarán en el protocolo. Este documento presenta las siguientes secciones: conceptos a nivel de aprendizaje, a nivel de orientación, a nivel de promoción, programas de fomento, identificación del público objetivo, necesidades, servicios y grupo de trabajo responsable, recursos de apoyo, comunicaciones, capacitación interna y esquemas de articulación para la orientación en PI, desde atención al ciudadano y desde formación.</v>
      </c>
      <c r="Z340" s="161">
        <f>VLOOKUP($A340,'Plan de acci�n consolidado 2025'!$C$3:$BB$482,Z$1,0)</f>
        <v>45806</v>
      </c>
      <c r="AA340">
        <f>VLOOKUP($A340,'Plan de acci�n consolidado 2025'!$C$3:$BB$482,AA$1,0)</f>
        <v>100</v>
      </c>
      <c r="AB340" t="str">
        <f>VLOOKUP($A340,'Plan de acci�n consolidado 2025'!$C$3:$BB$482,AB$1,0)</f>
        <v>Se valida entregable de la actividad.</v>
      </c>
      <c r="AC340" s="161">
        <f>VLOOKUP($A340,'Plan de acci�n consolidado 2025'!$C$3:$BB$482,AC$1,0)</f>
        <v>45806</v>
      </c>
      <c r="AD340">
        <f>VLOOKUP($A340,'Plan de acci�n consolidado 2025'!$C$3:$BB$482,AD$1,0)</f>
        <v>100</v>
      </c>
      <c r="AE340">
        <f>VLOOKUP($A340,'Plan de acci�n consolidado 2025'!$C$3:$BB$482,AE$1,0)</f>
        <v>5</v>
      </c>
    </row>
    <row r="341" spans="1:31" x14ac:dyDescent="0.25">
      <c r="A341" s="30" t="s">
        <v>979</v>
      </c>
      <c r="B341" t="str">
        <f>VLOOKUP($A341,'Plan de acci�n consolidado 2025'!$C$3:$X$482,B$1,0)</f>
        <v>2000-DESPACHO DEL SUPERINTENDENTE DELEGADO PARA LA PROPIEDAD INDUSTRIAL</v>
      </c>
      <c r="C341">
        <f>VLOOKUP($A341,'Plan de acci�n consolidado 2025'!$C$3:$X$482,C$1,0)</f>
        <v>1</v>
      </c>
      <c r="D341" t="str">
        <f>VLOOKUP($A341,'Plan de acci�n consolidado 2025'!$C$3:$X$482,D$1,0)</f>
        <v>Actividad sin participación</v>
      </c>
      <c r="E341" t="str">
        <f>VLOOKUP($A341,'Plan de acci�n consolidado 2025'!$C$3:$X$482,E$1,0)</f>
        <v>2000.2.3</v>
      </c>
      <c r="F341" t="str">
        <f>VLOOKUP($A341,'Plan de acci�n consolidado 2025'!$C$3:$X$482,F$1,0)</f>
        <v>N/A</v>
      </c>
      <c r="G341" t="str">
        <f>VLOOKUP($A341,'Plan de acci�n consolidado 2025'!$C$3:$X$482,G$1,0)</f>
        <v>N/A</v>
      </c>
      <c r="H341" t="str">
        <f>VLOOKUP($A341,'Plan de acci�n consolidado 2025'!$C$3:$X$482,H$1,0)</f>
        <v>N/A</v>
      </c>
      <c r="I341" t="str">
        <f>VLOOKUP($A341,'Plan de acci�n consolidado 2025'!$C$3:$X$482,I$1,0)</f>
        <v>N/A</v>
      </c>
      <c r="J341" t="str">
        <f>VLOOKUP($A341,'Plan de acci�n consolidado 2025'!$C$3:$X$482,J$1,0)</f>
        <v>N/A</v>
      </c>
      <c r="K341" t="str">
        <f>VLOOKUP($A341,'Plan de acci�n consolidado 2025'!$C$3:$X$482,K$1,0)</f>
        <v>N/A</v>
      </c>
      <c r="L341" t="str">
        <f>VLOOKUP($A341,'Plan de acci�n consolidado 2025'!$C$3:$X$482,L$1,0)</f>
        <v>N/A</v>
      </c>
      <c r="M341" t="str">
        <f>VLOOKUP($A341,'Plan de acci�n consolidado 2025'!$C$3:$X$482,M$1,0)</f>
        <v>N/A</v>
      </c>
      <c r="N341" t="str">
        <f>VLOOKUP($A341,'Plan de acci�n consolidado 2025'!$C$3:$X$482,N$1,0)</f>
        <v>N/A</v>
      </c>
      <c r="O341" t="str">
        <f>VLOOKUP($A341,'Plan de acci�n consolidado 2025'!$C$3:$X$482,O$1,0)</f>
        <v>Elaborar el protocolo para la promoción,  sensibilización y orientación en temas de Propiedad Industrial (Protocolo elaborado)</v>
      </c>
      <c r="P341">
        <f>VLOOKUP($A341,'Plan de acci�n consolidado 2025'!$C$3:$X$482,P$1,0)</f>
        <v>0</v>
      </c>
      <c r="Q341">
        <f>VLOOKUP($A341,'Plan de acci�n consolidado 2025'!$C$3:$X$482,Q$1,0)</f>
        <v>1</v>
      </c>
      <c r="R341" t="str">
        <f>VLOOKUP($A341,'Plan de acci�n consolidado 2025'!$C$3:$X$482,R$1,0)</f>
        <v>Númerica</v>
      </c>
      <c r="S341" t="str">
        <f>VLOOKUP($A341,'Plan de acci�n consolidado 2025'!$C$3:$X$482,S$1,0)</f>
        <v># de Protocolos elaborados / 1 Protocolo por elaborar</v>
      </c>
      <c r="T341" s="161">
        <f>VLOOKUP($A341,'Plan de acci�n consolidado 2025'!$C$3:$X$482,T$1,0)</f>
        <v>45811</v>
      </c>
      <c r="U341" s="161">
        <f>VLOOKUP($A341,'Plan de acci�n consolidado 2025'!$C$3:$X$482,U$1,0)</f>
        <v>45898</v>
      </c>
      <c r="V341" t="str">
        <f>VLOOKUP($A341,'Plan de acci�n consolidado 2025'!$C$3:$X$482,V$1,0)</f>
        <v>2023-GRUPO DE TRABAJO DE CENTRO DE INFORMACIÓN TECNOLÓGICA Y APOYO A LA GESTIÓN DE PROPIEDAD LA INDUSTRIAL</v>
      </c>
      <c r="W341">
        <f>VLOOKUP($A341,'Plan de acci�n consolidado 2025'!$C$3:$BB$482,W$1,0)</f>
        <v>0</v>
      </c>
      <c r="X341">
        <f>VLOOKUP($A341,'Plan de acci�n consolidado 2025'!$C$3:$BB$482,X$1,0)</f>
        <v>100</v>
      </c>
      <c r="Y341" t="str">
        <f>VLOOKUP($A341,'Plan de acci�n consolidado 2025'!$C$3:$BB$482,Y$1,0)</f>
        <v xml:space="preserve">El 15 de agosto se remitió al CIGEPI el documento "Protocolo de Promoción, Sensibilización y Orientación en Propiedad Industrial", con las observaciones realizadas por la Delegada. Posteriormente, el documento fue ajustado y, el 28 de agosto, se envió al Coordinador de CIGEPI, la versión final junto con la propuesta de correo para su respectivo envío a los grupos de trabajo mencionados en el protocolo. Se anexa versión final del protocolo elaborado.
</v>
      </c>
      <c r="Z341" s="161">
        <f>VLOOKUP($A341,'Plan de acci�n consolidado 2025'!$C$3:$BB$482,Z$1,0)</f>
        <v>45897</v>
      </c>
      <c r="AA341">
        <f>VLOOKUP($A341,'Plan de acci�n consolidado 2025'!$C$3:$BB$482,AA$1,0)</f>
        <v>100</v>
      </c>
      <c r="AB341" t="str">
        <f>VLOOKUP($A341,'Plan de acci�n consolidado 2025'!$C$3:$BB$482,AB$1,0)</f>
        <v>Se valida cumplimiento de la actividad.</v>
      </c>
      <c r="AC341" s="161">
        <f>VLOOKUP($A341,'Plan de acci�n consolidado 2025'!$C$3:$BB$482,AC$1,0)</f>
        <v>45897</v>
      </c>
      <c r="AD341">
        <f>VLOOKUP($A341,'Plan de acci�n consolidado 2025'!$C$3:$BB$482,AD$1,0)</f>
        <v>100</v>
      </c>
      <c r="AE341">
        <f>VLOOKUP($A341,'Plan de acci�n consolidado 2025'!$C$3:$BB$482,AE$1,0)</f>
        <v>0</v>
      </c>
    </row>
    <row r="342" spans="1:31" x14ac:dyDescent="0.25">
      <c r="A342" s="30" t="s">
        <v>981</v>
      </c>
      <c r="B342" t="str">
        <f>VLOOKUP($A342,'Plan de acci�n consolidado 2025'!$C$3:$X$482,B$1,0)</f>
        <v>2000-DESPACHO DEL SUPERINTENDENTE DELEGADO PARA LA PROPIEDAD INDUSTRIAL</v>
      </c>
      <c r="C342">
        <f>VLOOKUP($A342,'Plan de acci�n consolidado 2025'!$C$3:$X$482,C$1,0)</f>
        <v>1</v>
      </c>
      <c r="D342" t="str">
        <f>VLOOKUP($A342,'Plan de acci�n consolidado 2025'!$C$3:$X$482,D$1,0)</f>
        <v>Actividad propia</v>
      </c>
      <c r="E342" t="str">
        <f>VLOOKUP($A342,'Plan de acci�n consolidado 2025'!$C$3:$X$482,E$1,0)</f>
        <v>2000.2.4</v>
      </c>
      <c r="F342" t="str">
        <f>VLOOKUP($A342,'Plan de acci�n consolidado 2025'!$C$3:$X$482,F$1,0)</f>
        <v>N/A</v>
      </c>
      <c r="G342" t="str">
        <f>VLOOKUP($A342,'Plan de acci�n consolidado 2025'!$C$3:$X$482,G$1,0)</f>
        <v>N/A</v>
      </c>
      <c r="H342" t="str">
        <f>VLOOKUP($A342,'Plan de acci�n consolidado 2025'!$C$3:$X$482,H$1,0)</f>
        <v>N/A</v>
      </c>
      <c r="I342" t="str">
        <f>VLOOKUP($A342,'Plan de acci�n consolidado 2025'!$C$3:$X$482,I$1,0)</f>
        <v>N/A</v>
      </c>
      <c r="J342" t="str">
        <f>VLOOKUP($A342,'Plan de acci�n consolidado 2025'!$C$3:$X$482,J$1,0)</f>
        <v>N/A</v>
      </c>
      <c r="K342" t="str">
        <f>VLOOKUP($A342,'Plan de acci�n consolidado 2025'!$C$3:$X$482,K$1,0)</f>
        <v>N/A</v>
      </c>
      <c r="L342" t="str">
        <f>VLOOKUP($A342,'Plan de acci�n consolidado 2025'!$C$3:$X$482,L$1,0)</f>
        <v>N/A</v>
      </c>
      <c r="M342" t="str">
        <f>VLOOKUP($A342,'Plan de acci�n consolidado 2025'!$C$3:$X$482,M$1,0)</f>
        <v>N/A</v>
      </c>
      <c r="N342" t="str">
        <f>VLOOKUP($A342,'Plan de acci�n consolidado 2025'!$C$3:$X$482,N$1,0)</f>
        <v>N/A</v>
      </c>
      <c r="O342" t="str">
        <f>VLOOKUP($A342,'Plan de acci�n consolidado 2025'!$C$3:$X$482,O$1,0)</f>
        <v>Socializar a OSCAE y a la Red de Protección al Consumidor, el protocolo para la promoción,  sensibilización y orientación en temas de Propiedad Industrial (Acta de socialización firmada)</v>
      </c>
      <c r="P342">
        <f>VLOOKUP($A342,'Plan de acci�n consolidado 2025'!$C$3:$X$482,P$1,0)</f>
        <v>50</v>
      </c>
      <c r="Q342">
        <f>VLOOKUP($A342,'Plan de acci�n consolidado 2025'!$C$3:$X$482,Q$1,0)</f>
        <v>1</v>
      </c>
      <c r="R342" t="str">
        <f>VLOOKUP($A342,'Plan de acci�n consolidado 2025'!$C$3:$X$482,R$1,0)</f>
        <v>Númerica</v>
      </c>
      <c r="S342" t="str">
        <f>VLOOKUP($A342,'Plan de acci�n consolidado 2025'!$C$3:$X$482,S$1,0)</f>
        <v># de Protocolos socializados / 1 Protocolo por socializar</v>
      </c>
      <c r="T342" s="161">
        <f>VLOOKUP($A342,'Plan de acci�n consolidado 2025'!$C$3:$X$482,T$1,0)</f>
        <v>45901</v>
      </c>
      <c r="U342" s="161">
        <f>VLOOKUP($A342,'Plan de acci�n consolidado 2025'!$C$3:$X$482,U$1,0)</f>
        <v>45961</v>
      </c>
      <c r="V342" t="str">
        <f>VLOOKUP($A342,'Plan de acci�n consolidado 2025'!$C$3:$X$482,V$1,0)</f>
        <v>2000-DESPACHO DEL SUPERINTENDENTE DELEGADO PARA LA PROPIEDAD INDUSTRIAL;
2023-GRUPO DE TRABAJO DE CENTRO DE INFORMACIÓN TECNOLÓGICA Y APOYO A LA GESTIÓN DE PROPIEDAD LA INDUSTRIAL</v>
      </c>
      <c r="W342">
        <f>VLOOKUP($A342,'Plan de acci�n consolidado 2025'!$C$3:$BB$482,W$1,0)</f>
        <v>5</v>
      </c>
      <c r="X342">
        <f>VLOOKUP($A342,'Plan de acci�n consolidado 2025'!$C$3:$BB$482,X$1,0)</f>
        <v>100</v>
      </c>
      <c r="Y342" t="str">
        <f>VLOOKUP($A342,'Plan de acci�n consolidado 2025'!$C$3:$BB$482,Y$1,0)</f>
        <v>La socialización del protocolo para la promoción, sensibilización y orientación en temas de Propiedad Industrial se realizó el 01 de octubre de 2025 a los grupos de Formación, Comunicaciones y Atención al ciudadano de OSCAE y a la Red de Protección al Consumidor.  Se adjunta el acta firmada.</v>
      </c>
      <c r="Z342" s="161">
        <f>VLOOKUP($A342,'Plan de acci�n consolidado 2025'!$C$3:$BB$482,Z$1,0)</f>
        <v>45931</v>
      </c>
      <c r="AA342">
        <f>VLOOKUP($A342,'Plan de acci�n consolidado 2025'!$C$3:$BB$482,AA$1,0)</f>
        <v>100</v>
      </c>
      <c r="AB342" t="str">
        <f>VLOOKUP($A342,'Plan de acci�n consolidado 2025'!$C$3:$BB$482,AB$1,0)</f>
        <v>El entregable se cumple con la presentación del Acta Administrativa No. 01-2025, que documenta la socialización del protocolo para la promoción y orientación en Propiedad Industrial. La reunión se realizó el 1 de octubre de 2025 e incluyó la participación de miembros de la Red de Protección al Consumidor y los Grupos de Formación, Comunicaciones y Atención al Ciudadano de OSCAE. El acta está firmada por los asistentes.</v>
      </c>
      <c r="AC342" s="161">
        <f>VLOOKUP($A342,'Plan de acci�n consolidado 2025'!$C$3:$BB$482,AC$1,0)</f>
        <v>45961</v>
      </c>
      <c r="AD342">
        <f>VLOOKUP($A342,'Plan de acci�n consolidado 2025'!$C$3:$BB$482,AD$1,0)</f>
        <v>100</v>
      </c>
      <c r="AE342">
        <f>VLOOKUP($A342,'Plan de acci�n consolidado 2025'!$C$3:$BB$482,AE$1,0)</f>
        <v>5</v>
      </c>
    </row>
    <row r="343" spans="1:31" x14ac:dyDescent="0.25">
      <c r="A343" s="30" t="s">
        <v>982</v>
      </c>
      <c r="B343" t="str">
        <f>VLOOKUP($A343,'Plan de acci�n consolidado 2025'!$C$3:$X$482,B$1,0)</f>
        <v>2000-DESPACHO DEL SUPERINTENDENTE DELEGADO PARA LA PROPIEDAD INDUSTRIAL</v>
      </c>
      <c r="C343">
        <f>VLOOKUP($A343,'Plan de acci�n consolidado 2025'!$C$3:$X$482,C$1,0)</f>
        <v>1</v>
      </c>
      <c r="D343" t="str">
        <f>VLOOKUP($A343,'Plan de acci�n consolidado 2025'!$C$3:$X$482,D$1,0)</f>
        <v>Producto</v>
      </c>
      <c r="E343" t="str">
        <f>VLOOKUP($A343,'Plan de acci�n consolidado 2025'!$C$3:$X$482,E$1,0)</f>
        <v>2000.3</v>
      </c>
      <c r="F343" t="str">
        <f>VLOOKUP($A343,'Plan de acci�n consolidado 2025'!$C$3:$X$482,F$1,0)</f>
        <v>Operativo</v>
      </c>
      <c r="G343" t="str">
        <f>VLOOKUP($A343,'Plan de acci�n consolidado 2025'!$C$3:$X$482,G$1,0)</f>
        <v xml:space="preserve">Fortalecer la infraestructura, uso y aprovechamiento de las tecnologías de la información, para optimizar la capacidad institucional
</v>
      </c>
      <c r="H343" t="str">
        <f>VLOOKUP($A343,'Plan de acci�n consolidado 2025'!$C$3:$X$482,H$1,0)</f>
        <v xml:space="preserve">Cumplimiento de productos del PAI asociados a Fortalecer la infraestructura, uso y aprovechamiento de las tecnologías de la información, para optimizar la capacidad institucional
</v>
      </c>
      <c r="I343" t="str">
        <f>VLOOKUP($A343,'Plan de acci�n consolidado 2025'!$C$3:$X$482,I$1,0)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343" t="str">
        <f>VLOOKUP($A343,'Plan de acci�n consolidado 2025'!$C$3:$X$482,J$1,0)</f>
        <v xml:space="preserve">PND - 5-31-5-d- Convergencia regional - Gobierno digital para la gente </v>
      </c>
      <c r="K343" t="str">
        <f>VLOOKUP($A343,'Plan de acci�n consolidado 2025'!$C$3:$X$482,K$1,0)</f>
        <v>Si</v>
      </c>
      <c r="L343" t="str">
        <f>VLOOKUP($A343,'Plan de acci�n consolidado 2025'!$C$3:$X$482,L$1,0)</f>
        <v>N/A</v>
      </c>
      <c r="M343" t="str">
        <f>VLOOKUP($A343,'Plan de acci�n consolidado 2025'!$C$3:$X$482,M$1,0)</f>
        <v>Política Gestión Documental _DIMENSIÓN Información y Comunicación</v>
      </c>
      <c r="N343" t="str">
        <f>VLOOKUP($A343,'Plan de acci�n consolidado 2025'!$C$3:$X$482,N$1,0)</f>
        <v>N/A</v>
      </c>
      <c r="O343" t="str">
        <f>VLOOKUP($A343,'Plan de acci�n consolidado 2025'!$C$3:$X$482,O$1,0)</f>
        <v>Solución, mapa de ruta y documentación inicial en materia procedimental para el manejo del expediente electrónico - Segunda fase de estructura de expediente electrónico, realizada  (Informe elaborado)</v>
      </c>
      <c r="P343">
        <f>VLOOKUP($A343,'Plan de acci�n consolidado 2025'!$C$3:$X$482,P$1,0)</f>
        <v>10</v>
      </c>
      <c r="Q343">
        <f>VLOOKUP($A343,'Plan de acci�n consolidado 2025'!$C$3:$X$482,Q$1,0)</f>
        <v>1</v>
      </c>
      <c r="R343" t="str">
        <f>VLOOKUP($A343,'Plan de acci�n consolidado 2025'!$C$3:$X$482,R$1,0)</f>
        <v>Númerica</v>
      </c>
      <c r="S343" t="str">
        <f>VLOOKUP($A343,'Plan de acci�n consolidado 2025'!$C$3:$X$482,S$1,0)</f>
        <v># de soluciones realizadas / 1 Solución por realizar</v>
      </c>
      <c r="T343" s="161">
        <f>VLOOKUP($A343,'Plan de acci�n consolidado 2025'!$C$3:$X$482,T$1,0)</f>
        <v>45691</v>
      </c>
      <c r="U343" s="161">
        <f>VLOOKUP($A343,'Plan de acci�n consolidado 2025'!$C$3:$X$482,U$1,0)</f>
        <v>45989</v>
      </c>
      <c r="V343" t="str">
        <f>VLOOKUP($A343,'Plan de acci�n consolidado 2025'!$C$3:$X$482,V$1,0)</f>
        <v>141-GRUPO DE TRABAJO DE GESTIÓN DOCUMENTAL Y ARCHIVO;
20-OFICINA DE TECNOLOGÍA E INFORMÁTICA;
2000-DESPACHO DEL SUPERINTENDENTE DELEGADO PARA LA PROPIEDAD INDUSTRIAL;
2020-DIRECCIÓN DE NUEVAS CREACIONES;
30-OFICINA ASESORA DE PLANEACIÓN</v>
      </c>
      <c r="W343">
        <f>VLOOKUP($A343,'Plan de acci�n consolidado 2025'!$C$3:$BB$482,W$1,0)</f>
        <v>10</v>
      </c>
      <c r="X343">
        <f>VLOOKUP($A343,'Plan de acci�n consolidado 2025'!$C$3:$BB$482,X$1,0)</f>
        <v>100</v>
      </c>
      <c r="Y343" t="str">
        <f>VLOOKUP($A343,'Plan de acci�n consolidado 2025'!$C$3:$BB$482,Y$1,0)</f>
        <v>Se elaboró el informe de brechas centrado en el procedimiento de concesión de patente de invención o modelo de utilidad de la Dirección de Nuevas Creaciones. Lo anterior con el fin de establecer los requisitos y lineamientos faltantes que debe cumplir el SIPI para el manejo del expediente electrónico. Esto corresponde a la segunda fase de estructura de expediente electrónico.</v>
      </c>
      <c r="Z343" s="161">
        <f>VLOOKUP($A343,'Plan de acci�n consolidado 2025'!$C$3:$BB$482,Z$1,0)</f>
        <v>45989</v>
      </c>
      <c r="AA343">
        <f>VLOOKUP($A343,'Plan de acci�n consolidado 2025'!$C$3:$BB$482,AA$1,0)</f>
        <v>100</v>
      </c>
      <c r="AB343" t="str">
        <f>VLOOKUP($A343,'Plan de acci�n consolidado 2025'!$C$3:$BB$482,AB$1,0)</f>
        <v>El entregable cumple. El soporte técnico (Prod-2000.3-Informe brechas) es el documento exacto de la actividad. El título del informe valida el alcance: 'INFORME DE BRECHAS PARA LA IMPLEMENTACIÓN DE EXPEDIENTE ELECTRÓNICO...", El documento anexo consigna el avance total de 100% para el producto R2000-3 (Segunda fase de estructura de expediente electrónico), lo que ratifica la elaboración del informe requerido.</v>
      </c>
      <c r="AC343" s="161">
        <f>VLOOKUP($A343,'Plan de acci�n consolidado 2025'!$C$3:$BB$482,AC$1,0)</f>
        <v>45989</v>
      </c>
      <c r="AD343">
        <f>VLOOKUP($A343,'Plan de acci�n consolidado 2025'!$C$3:$BB$482,AD$1,0)</f>
        <v>100</v>
      </c>
      <c r="AE343">
        <f>VLOOKUP($A343,'Plan de acci�n consolidado 2025'!$C$3:$BB$482,AE$1,0)</f>
        <v>10</v>
      </c>
    </row>
    <row r="344" spans="1:31" x14ac:dyDescent="0.25">
      <c r="A344" s="30" t="s">
        <v>986</v>
      </c>
      <c r="B344" t="str">
        <f>VLOOKUP($A344,'Plan de acci�n consolidado 2025'!$C$3:$X$482,B$1,0)</f>
        <v>2000-DESPACHO DEL SUPERINTENDENTE DELEGADO PARA LA PROPIEDAD INDUSTRIAL</v>
      </c>
      <c r="C344">
        <f>VLOOKUP($A344,'Plan de acci�n consolidado 2025'!$C$3:$X$482,C$1,0)</f>
        <v>1</v>
      </c>
      <c r="D344" t="str">
        <f>VLOOKUP($A344,'Plan de acci�n consolidado 2025'!$C$3:$X$482,D$1,0)</f>
        <v>Actividad propia</v>
      </c>
      <c r="E344" t="str">
        <f>VLOOKUP($A344,'Plan de acci�n consolidado 2025'!$C$3:$X$482,E$1,0)</f>
        <v>2000.3.1</v>
      </c>
      <c r="F344" t="str">
        <f>VLOOKUP($A344,'Plan de acci�n consolidado 2025'!$C$3:$X$482,F$1,0)</f>
        <v>N/A</v>
      </c>
      <c r="G344" t="str">
        <f>VLOOKUP($A344,'Plan de acci�n consolidado 2025'!$C$3:$X$482,G$1,0)</f>
        <v>N/A</v>
      </c>
      <c r="H344" t="str">
        <f>VLOOKUP($A344,'Plan de acci�n consolidado 2025'!$C$3:$X$482,H$1,0)</f>
        <v>N/A</v>
      </c>
      <c r="I344" t="str">
        <f>VLOOKUP($A344,'Plan de acci�n consolidado 2025'!$C$3:$X$482,I$1,0)</f>
        <v>N/A</v>
      </c>
      <c r="J344" t="str">
        <f>VLOOKUP($A344,'Plan de acci�n consolidado 2025'!$C$3:$X$482,J$1,0)</f>
        <v>N/A</v>
      </c>
      <c r="K344" t="str">
        <f>VLOOKUP($A344,'Plan de acci�n consolidado 2025'!$C$3:$X$482,K$1,0)</f>
        <v>N/A</v>
      </c>
      <c r="L344" t="str">
        <f>VLOOKUP($A344,'Plan de acci�n consolidado 2025'!$C$3:$X$482,L$1,0)</f>
        <v>N/A</v>
      </c>
      <c r="M344" t="str">
        <f>VLOOKUP($A344,'Plan de acci�n consolidado 2025'!$C$3:$X$482,M$1,0)</f>
        <v>N/A</v>
      </c>
      <c r="N344" t="str">
        <f>VLOOKUP($A344,'Plan de acci�n consolidado 2025'!$C$3:$X$482,N$1,0)</f>
        <v>N/A</v>
      </c>
      <c r="O344" t="str">
        <f>VLOOKUP($A344,'Plan de acci�n consolidado 2025'!$C$3:$X$482,O$1,0)</f>
        <v>Establecer cronograma para identificar el plan de trabajo a desarrollar (Cronograma establecido)</v>
      </c>
      <c r="P344">
        <f>VLOOKUP($A344,'Plan de acci�n consolidado 2025'!$C$3:$X$482,P$1,0)</f>
        <v>10</v>
      </c>
      <c r="Q344">
        <f>VLOOKUP($A344,'Plan de acci�n consolidado 2025'!$C$3:$X$482,Q$1,0)</f>
        <v>1</v>
      </c>
      <c r="R344" t="str">
        <f>VLOOKUP($A344,'Plan de acci�n consolidado 2025'!$C$3:$X$482,R$1,0)</f>
        <v>Númerica</v>
      </c>
      <c r="S344" t="str">
        <f>VLOOKUP($A344,'Plan de acci�n consolidado 2025'!$C$3:$X$482,S$1,0)</f>
        <v># de cronogramas establecidos / 1 Cronograma por establecer</v>
      </c>
      <c r="T344" s="161">
        <f>VLOOKUP($A344,'Plan de acci�n consolidado 2025'!$C$3:$X$482,T$1,0)</f>
        <v>45691</v>
      </c>
      <c r="U344" s="161">
        <f>VLOOKUP($A344,'Plan de acci�n consolidado 2025'!$C$3:$X$482,U$1,0)</f>
        <v>45716</v>
      </c>
      <c r="V344" t="str">
        <f>VLOOKUP($A344,'Plan de acci�n consolidado 2025'!$C$3:$X$482,V$1,0)</f>
        <v>141-GRUPO DE TRABAJO DE GESTIÓN DOCUMENTAL Y ARCHIVO;
20-OFICINA DE TECNOLOGÍA E INFORMÁTICA;
2000-DESPACHO DEL SUPERINTENDENTE DELEGADO PARA LA PROPIEDAD INDUSTRIAL;
2020-DIRECCIÓN DE NUEVAS CREACIONES;
30-OFICINA ASESORA DE PLANEACIÓN</v>
      </c>
      <c r="W344">
        <f>VLOOKUP($A344,'Plan de acci�n consolidado 2025'!$C$3:$BB$482,W$1,0)</f>
        <v>1</v>
      </c>
      <c r="X344">
        <f>VLOOKUP($A344,'Plan de acci�n consolidado 2025'!$C$3:$BB$482,X$1,0)</f>
        <v>100</v>
      </c>
      <c r="Y344" t="str">
        <f>VLOOKUP($A344,'Plan de acci�n consolidado 2025'!$C$3:$BB$482,Y$1,0)</f>
        <v>En sesión de trabajo realizada el 10 de febrero de 2025, se concertó y aprobó el cronograma para identificar el plan de trabajo a desarrollar para el diseño de la solución, mapa de ruta y documentación inicial para el manejo del expediente electrónico.</v>
      </c>
      <c r="Z344" s="161">
        <f>VLOOKUP($A344,'Plan de acci�n consolidado 2025'!$C$3:$BB$482,Z$1,0)</f>
        <v>45698</v>
      </c>
      <c r="AA344">
        <f>VLOOKUP($A344,'Plan de acci�n consolidado 2025'!$C$3:$BB$482,AA$1,0)</f>
        <v>100</v>
      </c>
      <c r="AB344" t="str">
        <f>VLOOKUP($A344,'Plan de acci�n consolidado 2025'!$C$3:$BB$482,AB$1,0)</f>
        <v>Se adjuntan los documentos requeridos para validar el seguimiento.</v>
      </c>
      <c r="AC344" s="161">
        <f>VLOOKUP($A344,'Plan de acci�n consolidado 2025'!$C$3:$BB$482,AC$1,0)</f>
        <v>45716</v>
      </c>
      <c r="AD344">
        <f>VLOOKUP($A344,'Plan de acci�n consolidado 2025'!$C$3:$BB$482,AD$1,0)</f>
        <v>100</v>
      </c>
      <c r="AE344">
        <f>VLOOKUP($A344,'Plan de acci�n consolidado 2025'!$C$3:$BB$482,AE$1,0)</f>
        <v>1</v>
      </c>
    </row>
    <row r="345" spans="1:31" x14ac:dyDescent="0.25">
      <c r="A345" s="30" t="s">
        <v>988</v>
      </c>
      <c r="B345" t="str">
        <f>VLOOKUP($A345,'Plan de acci�n consolidado 2025'!$C$3:$X$482,B$1,0)</f>
        <v>2000-DESPACHO DEL SUPERINTENDENTE DELEGADO PARA LA PROPIEDAD INDUSTRIAL</v>
      </c>
      <c r="C345">
        <f>VLOOKUP($A345,'Plan de acci�n consolidado 2025'!$C$3:$X$482,C$1,0)</f>
        <v>1</v>
      </c>
      <c r="D345" t="str">
        <f>VLOOKUP($A345,'Plan de acci�n consolidado 2025'!$C$3:$X$482,D$1,0)</f>
        <v>Actividad propia</v>
      </c>
      <c r="E345" t="str">
        <f>VLOOKUP($A345,'Plan de acci�n consolidado 2025'!$C$3:$X$482,E$1,0)</f>
        <v>2000.3.2</v>
      </c>
      <c r="F345" t="str">
        <f>VLOOKUP($A345,'Plan de acci�n consolidado 2025'!$C$3:$X$482,F$1,0)</f>
        <v>N/A</v>
      </c>
      <c r="G345" t="str">
        <f>VLOOKUP($A345,'Plan de acci�n consolidado 2025'!$C$3:$X$482,G$1,0)</f>
        <v>N/A</v>
      </c>
      <c r="H345" t="str">
        <f>VLOOKUP($A345,'Plan de acci�n consolidado 2025'!$C$3:$X$482,H$1,0)</f>
        <v>N/A</v>
      </c>
      <c r="I345" t="str">
        <f>VLOOKUP($A345,'Plan de acci�n consolidado 2025'!$C$3:$X$482,I$1,0)</f>
        <v>N/A</v>
      </c>
      <c r="J345" t="str">
        <f>VLOOKUP($A345,'Plan de acci�n consolidado 2025'!$C$3:$X$482,J$1,0)</f>
        <v>N/A</v>
      </c>
      <c r="K345" t="str">
        <f>VLOOKUP($A345,'Plan de acci�n consolidado 2025'!$C$3:$X$482,K$1,0)</f>
        <v>N/A</v>
      </c>
      <c r="L345" t="str">
        <f>VLOOKUP($A345,'Plan de acci�n consolidado 2025'!$C$3:$X$482,L$1,0)</f>
        <v>N/A</v>
      </c>
      <c r="M345" t="str">
        <f>VLOOKUP($A345,'Plan de acci�n consolidado 2025'!$C$3:$X$482,M$1,0)</f>
        <v>N/A</v>
      </c>
      <c r="N345" t="str">
        <f>VLOOKUP($A345,'Plan de acci�n consolidado 2025'!$C$3:$X$482,N$1,0)</f>
        <v>N/A</v>
      </c>
      <c r="O345" t="str">
        <f>VLOOKUP($A345,'Plan de acci�n consolidado 2025'!$C$3:$X$482,O$1,0)</f>
        <v>Realizar el seguimiento a las actividades planeadas en el cronograma (Informes de seguimiento a las actividades planeadas en el cronograma)</v>
      </c>
      <c r="P345">
        <f>VLOOKUP($A345,'Plan de acci�n consolidado 2025'!$C$3:$X$482,P$1,0)</f>
        <v>60</v>
      </c>
      <c r="Q345">
        <f>VLOOKUP($A345,'Plan de acci�n consolidado 2025'!$C$3:$X$482,Q$1,0)</f>
        <v>8</v>
      </c>
      <c r="R345" t="str">
        <f>VLOOKUP($A345,'Plan de acci�n consolidado 2025'!$C$3:$X$482,R$1,0)</f>
        <v>Númerica</v>
      </c>
      <c r="S345" t="str">
        <f>VLOOKUP($A345,'Plan de acci�n consolidado 2025'!$C$3:$X$482,S$1,0)</f>
        <v># de seguimientos realizados / 8 seguimientos por realizar</v>
      </c>
      <c r="T345" s="161">
        <f>VLOOKUP($A345,'Plan de acci�n consolidado 2025'!$C$3:$X$482,T$1,0)</f>
        <v>45719</v>
      </c>
      <c r="U345" s="161">
        <f>VLOOKUP($A345,'Plan de acci�n consolidado 2025'!$C$3:$X$482,U$1,0)</f>
        <v>45961</v>
      </c>
      <c r="V345" t="str">
        <f>VLOOKUP($A345,'Plan de acci�n consolidado 2025'!$C$3:$X$482,V$1,0)</f>
        <v>2000-DESPACHO DEL SUPERINTENDENTE DELEGADO PARA LA PROPIEDAD INDUSTRIAL</v>
      </c>
      <c r="W345">
        <f>VLOOKUP($A345,'Plan de acci�n consolidado 2025'!$C$3:$BB$482,W$1,0)</f>
        <v>6</v>
      </c>
      <c r="X345">
        <f>VLOOKUP($A345,'Plan de acci�n consolidado 2025'!$C$3:$BB$482,X$1,0)</f>
        <v>100</v>
      </c>
      <c r="Y345" t="str">
        <f>VLOOKUP($A345,'Plan de acci�n consolidado 2025'!$C$3:$BB$482,Y$1,0)</f>
        <v>El cronograma elaborado contempla otros hitos para el desarrollo del producto, por tanto, se presenta el plan de trabajo a corte 31 de octubre de 2025. 
Respecto del avance de la actividad se realizó el informe de seguimiento a las actividades planeadas en el cronograma de trabajo para el expediente electrónico del mes de octubre siendo este el octavo seguimiento de la actividad, lo que equivale a un 100% de cumplimiento.</v>
      </c>
      <c r="Z345" s="161">
        <f>VLOOKUP($A345,'Plan de acci�n consolidado 2025'!$C$3:$BB$482,Z$1,0)</f>
        <v>45945</v>
      </c>
      <c r="AA345">
        <f>VLOOKUP($A345,'Plan de acci�n consolidado 2025'!$C$3:$BB$482,AA$1,0)</f>
        <v>100</v>
      </c>
      <c r="AB345" t="str">
        <f>VLOOKUP($A345,'Plan de acci�n consolidado 2025'!$C$3:$BB$482,AB$1,0)</f>
        <v>La actividad de seguimiento cumple con la presentación del Informe de seguimiento y el Plan de trabajo a corte 31 de octubre de 2025. Se reporta el octavo seguimiento de la actividad, que corresponde al último informe para el desarrollo del expediente electrónico, lo que totaliza un 100% de cumplimiento en este hito específico. El informe detalla la finalización de la versión final de los tipos documentales de la Tabla de Retención Documental de Nuevas Creaciones.</v>
      </c>
      <c r="AC345" s="161">
        <f>VLOOKUP($A345,'Plan de acci�n consolidado 2025'!$C$3:$BB$482,AC$1,0)</f>
        <v>45961</v>
      </c>
      <c r="AD345">
        <f>VLOOKUP($A345,'Plan de acci�n consolidado 2025'!$C$3:$BB$482,AD$1,0)</f>
        <v>100</v>
      </c>
      <c r="AE345">
        <f>VLOOKUP($A345,'Plan de acci�n consolidado 2025'!$C$3:$BB$482,AE$1,0)</f>
        <v>6</v>
      </c>
    </row>
    <row r="346" spans="1:31" x14ac:dyDescent="0.25">
      <c r="A346" s="30" t="s">
        <v>990</v>
      </c>
      <c r="B346" t="str">
        <f>VLOOKUP($A346,'Plan de acci�n consolidado 2025'!$C$3:$X$482,B$1,0)</f>
        <v>2000-DESPACHO DEL SUPERINTENDENTE DELEGADO PARA LA PROPIEDAD INDUSTRIAL</v>
      </c>
      <c r="C346">
        <f>VLOOKUP($A346,'Plan de acci�n consolidado 2025'!$C$3:$X$482,C$1,0)</f>
        <v>1</v>
      </c>
      <c r="D346" t="str">
        <f>VLOOKUP($A346,'Plan de acci�n consolidado 2025'!$C$3:$X$482,D$1,0)</f>
        <v>Actividad propia</v>
      </c>
      <c r="E346" t="str">
        <f>VLOOKUP($A346,'Plan de acci�n consolidado 2025'!$C$3:$X$482,E$1,0)</f>
        <v>2000.3.3</v>
      </c>
      <c r="F346" t="str">
        <f>VLOOKUP($A346,'Plan de acci�n consolidado 2025'!$C$3:$X$482,F$1,0)</f>
        <v>N/A</v>
      </c>
      <c r="G346" t="str">
        <f>VLOOKUP($A346,'Plan de acci�n consolidado 2025'!$C$3:$X$482,G$1,0)</f>
        <v>N/A</v>
      </c>
      <c r="H346" t="str">
        <f>VLOOKUP($A346,'Plan de acci�n consolidado 2025'!$C$3:$X$482,H$1,0)</f>
        <v>N/A</v>
      </c>
      <c r="I346" t="str">
        <f>VLOOKUP($A346,'Plan de acci�n consolidado 2025'!$C$3:$X$482,I$1,0)</f>
        <v>N/A</v>
      </c>
      <c r="J346" t="str">
        <f>VLOOKUP($A346,'Plan de acci�n consolidado 2025'!$C$3:$X$482,J$1,0)</f>
        <v>N/A</v>
      </c>
      <c r="K346" t="str">
        <f>VLOOKUP($A346,'Plan de acci�n consolidado 2025'!$C$3:$X$482,K$1,0)</f>
        <v>N/A</v>
      </c>
      <c r="L346" t="str">
        <f>VLOOKUP($A346,'Plan de acci�n consolidado 2025'!$C$3:$X$482,L$1,0)</f>
        <v>N/A</v>
      </c>
      <c r="M346" t="str">
        <f>VLOOKUP($A346,'Plan de acci�n consolidado 2025'!$C$3:$X$482,M$1,0)</f>
        <v>N/A</v>
      </c>
      <c r="N346" t="str">
        <f>VLOOKUP($A346,'Plan de acci�n consolidado 2025'!$C$3:$X$482,N$1,0)</f>
        <v>N/A</v>
      </c>
      <c r="O346" t="str">
        <f>VLOOKUP($A346,'Plan de acci�n consolidado 2025'!$C$3:$X$482,O$1,0)</f>
        <v>Elaborar informe de brechas (Informe elaborado)</v>
      </c>
      <c r="P346">
        <f>VLOOKUP($A346,'Plan de acci�n consolidado 2025'!$C$3:$X$482,P$1,0)</f>
        <v>30</v>
      </c>
      <c r="Q346">
        <f>VLOOKUP($A346,'Plan de acci�n consolidado 2025'!$C$3:$X$482,Q$1,0)</f>
        <v>1</v>
      </c>
      <c r="R346" t="str">
        <f>VLOOKUP($A346,'Plan de acci�n consolidado 2025'!$C$3:$X$482,R$1,0)</f>
        <v>Númerica</v>
      </c>
      <c r="S346" t="str">
        <f>VLOOKUP($A346,'Plan de acci�n consolidado 2025'!$C$3:$X$482,S$1,0)</f>
        <v># de informes realizados / 1 informes por realizar</v>
      </c>
      <c r="T346" s="161">
        <f>VLOOKUP($A346,'Plan de acci�n consolidado 2025'!$C$3:$X$482,T$1,0)</f>
        <v>45965</v>
      </c>
      <c r="U346" s="161">
        <f>VLOOKUP($A346,'Plan de acci�n consolidado 2025'!$C$3:$X$482,U$1,0)</f>
        <v>45989</v>
      </c>
      <c r="V346" t="str">
        <f>VLOOKUP($A346,'Plan de acci�n consolidado 2025'!$C$3:$X$482,V$1,0)</f>
        <v>141-GRUPO DE TRABAJO DE GESTIÓN DOCUMENTAL Y ARCHIVO;
20-OFICINA DE TECNOLOGÍA E INFORMÁTICA;
2000-DESPACHO DEL SUPERINTENDENTE DELEGADO PARA LA PROPIEDAD INDUSTRIAL;
2020-DIRECCIÓN DE NUEVAS CREACIONES;
30-OFICINA ASESORA DE PLANEACIÓN</v>
      </c>
      <c r="W346">
        <f>VLOOKUP($A346,'Plan de acci�n consolidado 2025'!$C$3:$BB$482,W$1,0)</f>
        <v>3</v>
      </c>
      <c r="X346">
        <f>VLOOKUP($A346,'Plan de acci�n consolidado 2025'!$C$3:$BB$482,X$1,0)</f>
        <v>100</v>
      </c>
      <c r="Y346" t="str">
        <f>VLOOKUP($A346,'Plan de acci�n consolidado 2025'!$C$3:$BB$482,Y$1,0)</f>
        <v>Se elaboró el informe de brechas centrado en el procedimiento de concesión de patente de invención o modelo de utilidad de la Dirección de Nuevas Creaciones. Lo anterior con el fin de establecer los requisitos y lineamientos faltantes que debe cumplir el SIPI para el manejo del expediente electrónico.</v>
      </c>
      <c r="Z346" s="161">
        <f>VLOOKUP($A346,'Plan de acci�n consolidado 2025'!$C$3:$BB$482,Z$1,0)</f>
        <v>45989</v>
      </c>
      <c r="AA346">
        <f>VLOOKUP($A346,'Plan de acci�n consolidado 2025'!$C$3:$BB$482,AA$1,0)</f>
        <v>100</v>
      </c>
      <c r="AB346" t="str">
        <f>VLOOKUP($A346,'Plan de acci�n consolidado 2025'!$C$3:$BB$482,AB$1,0)</f>
        <v>El entregable cumple. El soporte técnico adjunto (Act-2000.3.3-Informe de brechas) es el documento exacto requerido por la actividad, confirmando el 100% de avance y la descripción del entregable. El título del informe es precisamente el 'INFORME DE BRECHAS PARA LA IMPLEMENTACIÓN DE EXPEDIENTE ELECTRÓNICO EN LA DIRECCION DE NUEVAS CREACIONES PARA EL PROCEDIMIENTO DE CONCESIÓN DE PATENTE DE INVENCIÓN O MODELO DE UTILIDAD', lo que valida la coherencia y veracidad de lo reportado.</v>
      </c>
      <c r="AC346" s="161">
        <f>VLOOKUP($A346,'Plan de acci�n consolidado 2025'!$C$3:$BB$482,AC$1,0)</f>
        <v>45989</v>
      </c>
      <c r="AD346">
        <f>VLOOKUP($A346,'Plan de acci�n consolidado 2025'!$C$3:$BB$482,AD$1,0)</f>
        <v>100</v>
      </c>
      <c r="AE346">
        <f>VLOOKUP($A346,'Plan de acci�n consolidado 2025'!$C$3:$BB$482,AE$1,0)</f>
        <v>3</v>
      </c>
    </row>
    <row r="347" spans="1:31" x14ac:dyDescent="0.25">
      <c r="A347" s="30" t="s">
        <v>992</v>
      </c>
      <c r="B347" t="str">
        <f>VLOOKUP($A347,'Plan de acci�n consolidado 2025'!$C$3:$X$482,B$1,0)</f>
        <v>2000-DESPACHO DEL SUPERINTENDENTE DELEGADO PARA LA PROPIEDAD INDUSTRIAL</v>
      </c>
      <c r="C347">
        <f>VLOOKUP($A347,'Plan de acci�n consolidado 2025'!$C$3:$X$482,C$1,0)</f>
        <v>1</v>
      </c>
      <c r="D347" t="str">
        <f>VLOOKUP($A347,'Plan de acci�n consolidado 2025'!$C$3:$X$482,D$1,0)</f>
        <v>Producto</v>
      </c>
      <c r="E347" t="str">
        <f>VLOOKUP($A347,'Plan de acci�n consolidado 2025'!$C$3:$X$482,E$1,0)</f>
        <v>2000.4</v>
      </c>
      <c r="F347" t="str">
        <f>VLOOKUP($A347,'Plan de acci�n consolidado 2025'!$C$3:$X$482,F$1,0)</f>
        <v>Innovador</v>
      </c>
      <c r="G347" t="str">
        <f>VLOOKUP($A347,'Plan de acci�n consolidado 2025'!$C$3:$X$482,G$1,0)</f>
        <v xml:space="preserve">Fortalecer la infraestructura, uso y aprovechamiento de las tecnologías de la información, para optimizar la capacidad institucional
</v>
      </c>
      <c r="H347" t="str">
        <f>VLOOKUP($A347,'Plan de acci�n consolidado 2025'!$C$3:$X$482,H$1,0)</f>
        <v xml:space="preserve">Cumplimiento de productos del PAI asociados a Fortalecer la infraestructura, uso y aprovechamiento de las tecnologías de la información, para optimizar la capacidad institucional
</v>
      </c>
      <c r="I347" t="str">
        <f>VLOOKUP($A347,'Plan de acci�n consolidado 2025'!$C$3:$X$482,I$1,0)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347" t="str">
        <f>VLOOKUP($A347,'Plan de acci�n consolidado 2025'!$C$3:$X$482,J$1,0)</f>
        <v>N/A</v>
      </c>
      <c r="K347" t="str">
        <f>VLOOKUP($A347,'Plan de acci�n consolidado 2025'!$C$3:$X$482,K$1,0)</f>
        <v>Si</v>
      </c>
      <c r="L347" t="str">
        <f>VLOOKUP($A347,'Plan de acci�n consolidado 2025'!$C$3:$X$482,L$1,0)</f>
        <v>N/A</v>
      </c>
      <c r="M347" t="str">
        <f>VLOOKUP($A347,'Plan de acci�n consolidado 2025'!$C$3:$X$482,M$1,0)</f>
        <v>Política Gestión Documental _DIMENSIÓN Información y Comunicación</v>
      </c>
      <c r="N347" t="str">
        <f>VLOOKUP($A347,'Plan de acci�n consolidado 2025'!$C$3:$X$482,N$1,0)</f>
        <v>N/A</v>
      </c>
      <c r="O347" t="str">
        <f>VLOOKUP($A347,'Plan de acci�n consolidado 2025'!$C$3:$X$482,O$1,0)</f>
        <v>Protocolo para la conservación de evidencias en el entorno digital, gestión de pruebas digitales y el aseguramiento del acervo probatorio en entornos digitales, elaborado. (Protocolo elaborado)</v>
      </c>
      <c r="P347">
        <f>VLOOKUP($A347,'Plan de acci�n consolidado 2025'!$C$3:$X$482,P$1,0)</f>
        <v>10</v>
      </c>
      <c r="Q347">
        <f>VLOOKUP($A347,'Plan de acci�n consolidado 2025'!$C$3:$X$482,Q$1,0)</f>
        <v>1</v>
      </c>
      <c r="R347" t="str">
        <f>VLOOKUP($A347,'Plan de acci�n consolidado 2025'!$C$3:$X$482,R$1,0)</f>
        <v>Númerica</v>
      </c>
      <c r="S347" t="str">
        <f>VLOOKUP($A347,'Plan de acci�n consolidado 2025'!$C$3:$X$482,S$1,0)</f>
        <v># de Protocolos elaborados / 1 Protocolo por elaborar</v>
      </c>
      <c r="T347" s="161">
        <f>VLOOKUP($A347,'Plan de acci�n consolidado 2025'!$C$3:$X$482,T$1,0)</f>
        <v>45677</v>
      </c>
      <c r="U347" s="161">
        <f>VLOOKUP($A347,'Plan de acci�n consolidado 2025'!$C$3:$X$482,U$1,0)</f>
        <v>45989</v>
      </c>
      <c r="V347" t="str">
        <f>VLOOKUP($A347,'Plan de acci�n consolidado 2025'!$C$3:$X$482,V$1,0)</f>
        <v>10-OFICINA  ASESORA JURÍDICA;
20-OFICINA DE TECNOLOGÍA E INFORMÁTICA;
2000-DESPACHO DEL SUPERINTENDENTE DELEGADO PARA LA PROPIEDAD INDUSTRIAL;
2010-DIRECCION DE SIGNOS DISTINTIVOS;
2020-DIRECCIÓN DE NUEVAS CREACIONES</v>
      </c>
      <c r="W347">
        <f>VLOOKUP($A347,'Plan de acci�n consolidado 2025'!$C$3:$BB$482,W$1,0)</f>
        <v>10</v>
      </c>
      <c r="X347">
        <f>VLOOKUP($A347,'Plan de acci�n consolidado 2025'!$C$3:$BB$482,X$1,0)</f>
        <v>100</v>
      </c>
      <c r="Y347" t="str">
        <f>VLOOKUP($A347,'Plan de acci�n consolidado 2025'!$C$3:$BB$482,Y$1,0)</f>
        <v>Se elaboró documento del Protocolo para la conservación de evidencias en el entorno digital, actividad liderada por la Dirección de Nuevas Creaciones, en conjunto con la Dirección de Signos Distintivos, la OTI y el Grupo de Trabajo de Vía administrativa, el cual hace parte del Despacho de la Delegatura para la Propiedad Industrial.</v>
      </c>
      <c r="Z347" s="161">
        <f>VLOOKUP($A347,'Plan de acci�n consolidado 2025'!$C$3:$BB$482,Z$1,0)</f>
        <v>45989</v>
      </c>
      <c r="AA347">
        <f>VLOOKUP($A347,'Plan de acci�n consolidado 2025'!$C$3:$BB$482,AA$1,0)</f>
        <v>100</v>
      </c>
      <c r="AB347" t="str">
        <f>VLOOKUP($A347,'Plan de acci�n consolidado 2025'!$C$3:$BB$482,AB$1,0)</f>
        <v>El producto cumple. El soporte técnico es el "PROTOCOLO PARA LA GESTIÓN Y ASEGURAMIENTO DEL ACERVO PROBATORIO EN ENTORNOS DIGITALES", el cual abarca la conservación, gestión y aseguramiento de pruebas digitales. El documento certifica el avance total al indicar que fue "Revisado y aprobado: 28 de noviembre de 2025", cumpliendo con el entregable de "Protocolo elaborado" y la descripción del producto.</v>
      </c>
      <c r="AC347" s="161">
        <f>VLOOKUP($A347,'Plan de acci�n consolidado 2025'!$C$3:$BB$482,AC$1,0)</f>
        <v>45989</v>
      </c>
      <c r="AD347">
        <f>VLOOKUP($A347,'Plan de acci�n consolidado 2025'!$C$3:$BB$482,AD$1,0)</f>
        <v>100</v>
      </c>
      <c r="AE347">
        <f>VLOOKUP($A347,'Plan de acci�n consolidado 2025'!$C$3:$BB$482,AE$1,0)</f>
        <v>10</v>
      </c>
    </row>
    <row r="348" spans="1:31" x14ac:dyDescent="0.25">
      <c r="A348" s="30" t="s">
        <v>994</v>
      </c>
      <c r="B348" t="str">
        <f>VLOOKUP($A348,'Plan de acci�n consolidado 2025'!$C$3:$X$482,B$1,0)</f>
        <v>2000-DESPACHO DEL SUPERINTENDENTE DELEGADO PARA LA PROPIEDAD INDUSTRIAL</v>
      </c>
      <c r="C348">
        <f>VLOOKUP($A348,'Plan de acci�n consolidado 2025'!$C$3:$X$482,C$1,0)</f>
        <v>1</v>
      </c>
      <c r="D348" t="str">
        <f>VLOOKUP($A348,'Plan de acci�n consolidado 2025'!$C$3:$X$482,D$1,0)</f>
        <v>Actividad propia</v>
      </c>
      <c r="E348" t="str">
        <f>VLOOKUP($A348,'Plan de acci�n consolidado 2025'!$C$3:$X$482,E$1,0)</f>
        <v>2000.4.1</v>
      </c>
      <c r="F348" t="str">
        <f>VLOOKUP($A348,'Plan de acci�n consolidado 2025'!$C$3:$X$482,F$1,0)</f>
        <v>N/A</v>
      </c>
      <c r="G348" t="str">
        <f>VLOOKUP($A348,'Plan de acci�n consolidado 2025'!$C$3:$X$482,G$1,0)</f>
        <v>N/A</v>
      </c>
      <c r="H348" t="str">
        <f>VLOOKUP($A348,'Plan de acci�n consolidado 2025'!$C$3:$X$482,H$1,0)</f>
        <v>N/A</v>
      </c>
      <c r="I348" t="str">
        <f>VLOOKUP($A348,'Plan de acci�n consolidado 2025'!$C$3:$X$482,I$1,0)</f>
        <v>N/A</v>
      </c>
      <c r="J348" t="str">
        <f>VLOOKUP($A348,'Plan de acci�n consolidado 2025'!$C$3:$X$482,J$1,0)</f>
        <v>N/A</v>
      </c>
      <c r="K348" t="str">
        <f>VLOOKUP($A348,'Plan de acci�n consolidado 2025'!$C$3:$X$482,K$1,0)</f>
        <v>N/A</v>
      </c>
      <c r="L348" t="str">
        <f>VLOOKUP($A348,'Plan de acci�n consolidado 2025'!$C$3:$X$482,L$1,0)</f>
        <v>N/A</v>
      </c>
      <c r="M348" t="str">
        <f>VLOOKUP($A348,'Plan de acci�n consolidado 2025'!$C$3:$X$482,M$1,0)</f>
        <v>N/A</v>
      </c>
      <c r="N348" t="str">
        <f>VLOOKUP($A348,'Plan de acci�n consolidado 2025'!$C$3:$X$482,N$1,0)</f>
        <v>N/A</v>
      </c>
      <c r="O348" t="str">
        <f>VLOOKUP($A348,'Plan de acci�n consolidado 2025'!$C$3:$X$482,O$1,0)</f>
        <v>Identificar los tipos de evidencia y fuentes que requieren de conservación en los trámites de PI  (Informe sobre tipos de evidencia y fuentes de conservación elaborado)</v>
      </c>
      <c r="P348">
        <f>VLOOKUP($A348,'Plan de acci�n consolidado 2025'!$C$3:$X$482,P$1,0)</f>
        <v>40</v>
      </c>
      <c r="Q348">
        <f>VLOOKUP($A348,'Plan de acci�n consolidado 2025'!$C$3:$X$482,Q$1,0)</f>
        <v>1</v>
      </c>
      <c r="R348" t="str">
        <f>VLOOKUP($A348,'Plan de acci�n consolidado 2025'!$C$3:$X$482,R$1,0)</f>
        <v>Númerica</v>
      </c>
      <c r="S348" t="str">
        <f>VLOOKUP($A348,'Plan de acci�n consolidado 2025'!$C$3:$X$482,S$1,0)</f>
        <v># de Identificación de evidencias y fuentes realizadas / 1 Identificación de evidencias y fuentes por realizar</v>
      </c>
      <c r="T348" s="161">
        <f>VLOOKUP($A348,'Plan de acci�n consolidado 2025'!$C$3:$X$482,T$1,0)</f>
        <v>45677</v>
      </c>
      <c r="U348" s="161">
        <f>VLOOKUP($A348,'Plan de acci�n consolidado 2025'!$C$3:$X$482,U$1,0)</f>
        <v>45716</v>
      </c>
      <c r="V348" t="str">
        <f>VLOOKUP($A348,'Plan de acci�n consolidado 2025'!$C$3:$X$482,V$1,0)</f>
        <v>20-OFICINA DE TECNOLOGÍA E INFORMÁTICA;
2000-DESPACHO DEL SUPERINTENDENTE DELEGADO PARA LA PROPIEDAD INDUSTRIAL;
2010-DIRECCION DE SIGNOS DISTINTIVOS;
2020-DIRECCIÓN DE NUEVAS CREACIONES</v>
      </c>
      <c r="W348">
        <f>VLOOKUP($A348,'Plan de acci�n consolidado 2025'!$C$3:$BB$482,W$1,0)</f>
        <v>4</v>
      </c>
      <c r="X348">
        <f>VLOOKUP($A348,'Plan de acci�n consolidado 2025'!$C$3:$BB$482,X$1,0)</f>
        <v>100</v>
      </c>
      <c r="Y348" t="str">
        <f>VLOOKUP($A348,'Plan de acci�n consolidado 2025'!$C$3:$BB$482,Y$1,0)</f>
        <v>Se identificaron los tipos de evidencia y fuentes que requieren conservación en los trámites de PI, actividad liderada por la Dirección de Nuevas Creaciones, en concurso con la Dirección de Signos Distintivos, la OTI y el GT de Vía Administrativa de la Delegatura de PI.</v>
      </c>
      <c r="Z348" s="161">
        <f>VLOOKUP($A348,'Plan de acci�n consolidado 2025'!$C$3:$BB$482,Z$1,0)</f>
        <v>45712</v>
      </c>
      <c r="AA348">
        <f>VLOOKUP($A348,'Plan de acci�n consolidado 2025'!$C$3:$BB$482,AA$1,0)</f>
        <v>100</v>
      </c>
      <c r="AB348" t="str">
        <f>VLOOKUP($A348,'Plan de acci�n consolidado 2025'!$C$3:$BB$482,AB$1,0)</f>
        <v>Se constata el cumplimiento de la evidencia, conforme a lo dispuesto en la actividad del plan de acción.</v>
      </c>
      <c r="AC348" s="161">
        <f>VLOOKUP($A348,'Plan de acci�n consolidado 2025'!$C$3:$BB$482,AC$1,0)</f>
        <v>45716</v>
      </c>
      <c r="AD348">
        <f>VLOOKUP($A348,'Plan de acci�n consolidado 2025'!$C$3:$BB$482,AD$1,0)</f>
        <v>100</v>
      </c>
      <c r="AE348">
        <f>VLOOKUP($A348,'Plan de acci�n consolidado 2025'!$C$3:$BB$482,AE$1,0)</f>
        <v>4</v>
      </c>
    </row>
    <row r="349" spans="1:31" x14ac:dyDescent="0.25">
      <c r="A349" s="30" t="s">
        <v>997</v>
      </c>
      <c r="B349" t="str">
        <f>VLOOKUP($A349,'Plan de acci�n consolidado 2025'!$C$3:$X$482,B$1,0)</f>
        <v>2000-DESPACHO DEL SUPERINTENDENTE DELEGADO PARA LA PROPIEDAD INDUSTRIAL</v>
      </c>
      <c r="C349">
        <f>VLOOKUP($A349,'Plan de acci�n consolidado 2025'!$C$3:$X$482,C$1,0)</f>
        <v>1</v>
      </c>
      <c r="D349" t="str">
        <f>VLOOKUP($A349,'Plan de acci�n consolidado 2025'!$C$3:$X$482,D$1,0)</f>
        <v>Actividad sin participación</v>
      </c>
      <c r="E349" t="str">
        <f>VLOOKUP($A349,'Plan de acci�n consolidado 2025'!$C$3:$X$482,E$1,0)</f>
        <v>2000.4.2</v>
      </c>
      <c r="F349" t="str">
        <f>VLOOKUP($A349,'Plan de acci�n consolidado 2025'!$C$3:$X$482,F$1,0)</f>
        <v>N/A</v>
      </c>
      <c r="G349" t="str">
        <f>VLOOKUP($A349,'Plan de acci�n consolidado 2025'!$C$3:$X$482,G$1,0)</f>
        <v>N/A</v>
      </c>
      <c r="H349" t="str">
        <f>VLOOKUP($A349,'Plan de acci�n consolidado 2025'!$C$3:$X$482,H$1,0)</f>
        <v>N/A</v>
      </c>
      <c r="I349" t="str">
        <f>VLOOKUP($A349,'Plan de acci�n consolidado 2025'!$C$3:$X$482,I$1,0)</f>
        <v>N/A</v>
      </c>
      <c r="J349" t="str">
        <f>VLOOKUP($A349,'Plan de acci�n consolidado 2025'!$C$3:$X$482,J$1,0)</f>
        <v>N/A</v>
      </c>
      <c r="K349" t="str">
        <f>VLOOKUP($A349,'Plan de acci�n consolidado 2025'!$C$3:$X$482,K$1,0)</f>
        <v>N/A</v>
      </c>
      <c r="L349" t="str">
        <f>VLOOKUP($A349,'Plan de acci�n consolidado 2025'!$C$3:$X$482,L$1,0)</f>
        <v>N/A</v>
      </c>
      <c r="M349" t="str">
        <f>VLOOKUP($A349,'Plan de acci�n consolidado 2025'!$C$3:$X$482,M$1,0)</f>
        <v>N/A</v>
      </c>
      <c r="N349" t="str">
        <f>VLOOKUP($A349,'Plan de acci�n consolidado 2025'!$C$3:$X$482,N$1,0)</f>
        <v>N/A</v>
      </c>
      <c r="O349" t="str">
        <f>VLOOKUP($A349,'Plan de acci�n consolidado 2025'!$C$3:$X$482,O$1,0)</f>
        <v>Realizar un análisis de las leyes y regulaciones sobre la conservación de evidencias digitales  (Documento de análisis elaborado)</v>
      </c>
      <c r="P349">
        <f>VLOOKUP($A349,'Plan de acci�n consolidado 2025'!$C$3:$X$482,P$1,0)</f>
        <v>0</v>
      </c>
      <c r="Q349">
        <f>VLOOKUP($A349,'Plan de acci�n consolidado 2025'!$C$3:$X$482,Q$1,0)</f>
        <v>1</v>
      </c>
      <c r="R349" t="str">
        <f>VLOOKUP($A349,'Plan de acci�n consolidado 2025'!$C$3:$X$482,R$1,0)</f>
        <v>Númerica</v>
      </c>
      <c r="S349" t="str">
        <f>VLOOKUP($A349,'Plan de acci�n consolidado 2025'!$C$3:$X$482,S$1,0)</f>
        <v># de Análisis de las leyes y regulaciones realizadas / 1 Análisis de las leyes y regulaciones por realizar</v>
      </c>
      <c r="T349" s="161">
        <f>VLOOKUP($A349,'Plan de acci�n consolidado 2025'!$C$3:$X$482,T$1,0)</f>
        <v>45677</v>
      </c>
      <c r="U349" s="161">
        <f>VLOOKUP($A349,'Plan de acci�n consolidado 2025'!$C$3:$X$482,U$1,0)</f>
        <v>45716</v>
      </c>
      <c r="V349" t="str">
        <f>VLOOKUP($A349,'Plan de acci�n consolidado 2025'!$C$3:$X$482,V$1,0)</f>
        <v>10-OFICINA  ASESORA JURÍDICA</v>
      </c>
      <c r="W349">
        <f>VLOOKUP($A349,'Plan de acci�n consolidado 2025'!$C$3:$BB$482,W$1,0)</f>
        <v>0</v>
      </c>
      <c r="X349">
        <f>VLOOKUP($A349,'Plan de acci�n consolidado 2025'!$C$3:$BB$482,X$1,0)</f>
        <v>100</v>
      </c>
      <c r="Y349" t="str">
        <f>VLOOKUP($A349,'Plan de acci�n consolidado 2025'!$C$3:$BB$482,Y$1,0)</f>
        <v>Se realizó el análisis de las leyes  y regulaciones sobre la conservación de evidencias digitales por parte de la OAJ (radicado 25-67392) y se realizó un documento complementario por parte de la Dirección de Nuevas Creaciones que está liderando las actividades de este producto.</v>
      </c>
      <c r="Z349" s="161">
        <f>VLOOKUP($A349,'Plan de acci�n consolidado 2025'!$C$3:$BB$482,Z$1,0)</f>
        <v>45712</v>
      </c>
      <c r="AA349">
        <f>VLOOKUP($A349,'Plan de acci�n consolidado 2025'!$C$3:$BB$482,AA$1,0)</f>
        <v>100</v>
      </c>
      <c r="AB349" t="str">
        <f>VLOOKUP($A349,'Plan de acci�n consolidado 2025'!$C$3:$BB$482,AB$1,0)</f>
        <v>Se valida la evidencia, conforme a la actividad del plan de acción.</v>
      </c>
      <c r="AC349" s="161">
        <f>VLOOKUP($A349,'Plan de acci�n consolidado 2025'!$C$3:$BB$482,AC$1,0)</f>
        <v>45712</v>
      </c>
      <c r="AD349">
        <f>VLOOKUP($A349,'Plan de acci�n consolidado 2025'!$C$3:$BB$482,AD$1,0)</f>
        <v>100</v>
      </c>
      <c r="AE349">
        <f>VLOOKUP($A349,'Plan de acci�n consolidado 2025'!$C$3:$BB$482,AE$1,0)</f>
        <v>0</v>
      </c>
    </row>
    <row r="350" spans="1:31" x14ac:dyDescent="0.25">
      <c r="A350" s="30" t="s">
        <v>1000</v>
      </c>
      <c r="B350" t="str">
        <f>VLOOKUP($A350,'Plan de acci�n consolidado 2025'!$C$3:$X$482,B$1,0)</f>
        <v>2000-DESPACHO DEL SUPERINTENDENTE DELEGADO PARA LA PROPIEDAD INDUSTRIAL</v>
      </c>
      <c r="C350">
        <f>VLOOKUP($A350,'Plan de acci�n consolidado 2025'!$C$3:$X$482,C$1,0)</f>
        <v>1</v>
      </c>
      <c r="D350" t="str">
        <f>VLOOKUP($A350,'Plan de acci�n consolidado 2025'!$C$3:$X$482,D$1,0)</f>
        <v>Actividad propia</v>
      </c>
      <c r="E350" t="str">
        <f>VLOOKUP($A350,'Plan de acci�n consolidado 2025'!$C$3:$X$482,E$1,0)</f>
        <v>2000.4.3</v>
      </c>
      <c r="F350" t="str">
        <f>VLOOKUP($A350,'Plan de acci�n consolidado 2025'!$C$3:$X$482,F$1,0)</f>
        <v>N/A</v>
      </c>
      <c r="G350" t="str">
        <f>VLOOKUP($A350,'Plan de acci�n consolidado 2025'!$C$3:$X$482,G$1,0)</f>
        <v>N/A</v>
      </c>
      <c r="H350" t="str">
        <f>VLOOKUP($A350,'Plan de acci�n consolidado 2025'!$C$3:$X$482,H$1,0)</f>
        <v>N/A</v>
      </c>
      <c r="I350" t="str">
        <f>VLOOKUP($A350,'Plan de acci�n consolidado 2025'!$C$3:$X$482,I$1,0)</f>
        <v>N/A</v>
      </c>
      <c r="J350" t="str">
        <f>VLOOKUP($A350,'Plan de acci�n consolidado 2025'!$C$3:$X$482,J$1,0)</f>
        <v>N/A</v>
      </c>
      <c r="K350" t="str">
        <f>VLOOKUP($A350,'Plan de acci�n consolidado 2025'!$C$3:$X$482,K$1,0)</f>
        <v>N/A</v>
      </c>
      <c r="L350" t="str">
        <f>VLOOKUP($A350,'Plan de acci�n consolidado 2025'!$C$3:$X$482,L$1,0)</f>
        <v>N/A</v>
      </c>
      <c r="M350" t="str">
        <f>VLOOKUP($A350,'Plan de acci�n consolidado 2025'!$C$3:$X$482,M$1,0)</f>
        <v>N/A</v>
      </c>
      <c r="N350" t="str">
        <f>VLOOKUP($A350,'Plan de acci�n consolidado 2025'!$C$3:$X$482,N$1,0)</f>
        <v>N/A</v>
      </c>
      <c r="O350" t="str">
        <f>VLOOKUP($A350,'Plan de acci�n consolidado 2025'!$C$3:$X$482,O$1,0)</f>
        <v>Definir la estructura y contenido del Protocolo (Documento con la estructura y contenido definido)</v>
      </c>
      <c r="P350">
        <f>VLOOKUP($A350,'Plan de acci�n consolidado 2025'!$C$3:$X$482,P$1,0)</f>
        <v>30</v>
      </c>
      <c r="Q350">
        <f>VLOOKUP($A350,'Plan de acci�n consolidado 2025'!$C$3:$X$482,Q$1,0)</f>
        <v>1</v>
      </c>
      <c r="R350" t="str">
        <f>VLOOKUP($A350,'Plan de acci�n consolidado 2025'!$C$3:$X$482,R$1,0)</f>
        <v>Númerica</v>
      </c>
      <c r="S350" t="str">
        <f>VLOOKUP($A350,'Plan de acci�n consolidado 2025'!$C$3:$X$482,S$1,0)</f>
        <v># de Estructuras y contenidos definidos / 1 Estructura y contenido por definir</v>
      </c>
      <c r="T350" s="161">
        <f>VLOOKUP($A350,'Plan de acci�n consolidado 2025'!$C$3:$X$482,T$1,0)</f>
        <v>45719</v>
      </c>
      <c r="U350" s="161">
        <f>VLOOKUP($A350,'Plan de acci�n consolidado 2025'!$C$3:$X$482,U$1,0)</f>
        <v>45777</v>
      </c>
      <c r="V350" t="str">
        <f>VLOOKUP($A350,'Plan de acci�n consolidado 2025'!$C$3:$X$482,V$1,0)</f>
        <v>20-OFICINA DE TECNOLOGÍA E INFORMÁTICA;
2000-DESPACHO DEL SUPERINTENDENTE DELEGADO PARA LA PROPIEDAD INDUSTRIAL;
2010-DIRECCION DE SIGNOS DISTINTIVOS;
2020-DIRECCIÓN DE NUEVAS CREACIONES</v>
      </c>
      <c r="W350">
        <f>VLOOKUP($A350,'Plan de acci�n consolidado 2025'!$C$3:$BB$482,W$1,0)</f>
        <v>3</v>
      </c>
      <c r="X350">
        <f>VLOOKUP($A350,'Plan de acci�n consolidado 2025'!$C$3:$BB$482,X$1,0)</f>
        <v>100</v>
      </c>
      <c r="Y350" t="str">
        <f>VLOOKUP($A350,'Plan de acci�n consolidado 2025'!$C$3:$BB$482,Y$1,0)</f>
        <v>Se Definió la estructura y el contenido del Protocolo, actividad liderada por la Dirección de Nuevas creaciones, en conjunto con la Dirección de Signos Distintivos, la OTI y el GT de Vía administrativa de la Delegatura de PI.</v>
      </c>
      <c r="Z350" s="161">
        <f>VLOOKUP($A350,'Plan de acci�n consolidado 2025'!$C$3:$BB$482,Z$1,0)</f>
        <v>45775</v>
      </c>
      <c r="AA350">
        <f>VLOOKUP($A350,'Plan de acci�n consolidado 2025'!$C$3:$BB$482,AA$1,0)</f>
        <v>100</v>
      </c>
      <c r="AB350" t="str">
        <f>VLOOKUP($A350,'Plan de acci�n consolidado 2025'!$C$3:$BB$482,AB$1,0)</f>
        <v>Se valida estructura del protocolo</v>
      </c>
      <c r="AC350" s="161">
        <f>VLOOKUP($A350,'Plan de acci�n consolidado 2025'!$C$3:$BB$482,AC$1,0)</f>
        <v>45775</v>
      </c>
      <c r="AD350">
        <f>VLOOKUP($A350,'Plan de acci�n consolidado 2025'!$C$3:$BB$482,AD$1,0)</f>
        <v>100</v>
      </c>
      <c r="AE350">
        <f>VLOOKUP($A350,'Plan de acci�n consolidado 2025'!$C$3:$BB$482,AE$1,0)</f>
        <v>3</v>
      </c>
    </row>
    <row r="351" spans="1:31" x14ac:dyDescent="0.25">
      <c r="A351" s="30" t="s">
        <v>1001</v>
      </c>
      <c r="B351" t="str">
        <f>VLOOKUP($A351,'Plan de acci�n consolidado 2025'!$C$3:$X$482,B$1,0)</f>
        <v>2000-DESPACHO DEL SUPERINTENDENTE DELEGADO PARA LA PROPIEDAD INDUSTRIAL</v>
      </c>
      <c r="C351">
        <f>VLOOKUP($A351,'Plan de acci�n consolidado 2025'!$C$3:$X$482,C$1,0)</f>
        <v>1</v>
      </c>
      <c r="D351" t="str">
        <f>VLOOKUP($A351,'Plan de acci�n consolidado 2025'!$C$3:$X$482,D$1,0)</f>
        <v>Actividad propia</v>
      </c>
      <c r="E351" t="str">
        <f>VLOOKUP($A351,'Plan de acci�n consolidado 2025'!$C$3:$X$482,E$1,0)</f>
        <v>2000.4.4</v>
      </c>
      <c r="F351" t="str">
        <f>VLOOKUP($A351,'Plan de acci�n consolidado 2025'!$C$3:$X$482,F$1,0)</f>
        <v>N/A</v>
      </c>
      <c r="G351" t="str">
        <f>VLOOKUP($A351,'Plan de acci�n consolidado 2025'!$C$3:$X$482,G$1,0)</f>
        <v>N/A</v>
      </c>
      <c r="H351" t="str">
        <f>VLOOKUP($A351,'Plan de acci�n consolidado 2025'!$C$3:$X$482,H$1,0)</f>
        <v>N/A</v>
      </c>
      <c r="I351" t="str">
        <f>VLOOKUP($A351,'Plan de acci�n consolidado 2025'!$C$3:$X$482,I$1,0)</f>
        <v>N/A</v>
      </c>
      <c r="J351" t="str">
        <f>VLOOKUP($A351,'Plan de acci�n consolidado 2025'!$C$3:$X$482,J$1,0)</f>
        <v>N/A</v>
      </c>
      <c r="K351" t="str">
        <f>VLOOKUP($A351,'Plan de acci�n consolidado 2025'!$C$3:$X$482,K$1,0)</f>
        <v>N/A</v>
      </c>
      <c r="L351" t="str">
        <f>VLOOKUP($A351,'Plan de acci�n consolidado 2025'!$C$3:$X$482,L$1,0)</f>
        <v>N/A</v>
      </c>
      <c r="M351" t="str">
        <f>VLOOKUP($A351,'Plan de acci�n consolidado 2025'!$C$3:$X$482,M$1,0)</f>
        <v>N/A</v>
      </c>
      <c r="N351" t="str">
        <f>VLOOKUP($A351,'Plan de acci�n consolidado 2025'!$C$3:$X$482,N$1,0)</f>
        <v>N/A</v>
      </c>
      <c r="O351" t="str">
        <f>VLOOKUP($A351,'Plan de acci�n consolidado 2025'!$C$3:$X$482,O$1,0)</f>
        <v>Elaborar el protocolo para la conservación de evidencias en el entorno digital (Protocolo elaborado)</v>
      </c>
      <c r="P351">
        <f>VLOOKUP($A351,'Plan de acci�n consolidado 2025'!$C$3:$X$482,P$1,0)</f>
        <v>30</v>
      </c>
      <c r="Q351">
        <f>VLOOKUP($A351,'Plan de acci�n consolidado 2025'!$C$3:$X$482,Q$1,0)</f>
        <v>1</v>
      </c>
      <c r="R351" t="str">
        <f>VLOOKUP($A351,'Plan de acci�n consolidado 2025'!$C$3:$X$482,R$1,0)</f>
        <v>Númerica</v>
      </c>
      <c r="S351" t="str">
        <f>VLOOKUP($A351,'Plan de acci�n consolidado 2025'!$C$3:$X$482,S$1,0)</f>
        <v># de Protocolos elaborados / 1 Protocolo por elaborar</v>
      </c>
      <c r="T351" s="161">
        <f>VLOOKUP($A351,'Plan de acci�n consolidado 2025'!$C$3:$X$482,T$1,0)</f>
        <v>45782</v>
      </c>
      <c r="U351" s="161">
        <f>VLOOKUP($A351,'Plan de acci�n consolidado 2025'!$C$3:$X$482,U$1,0)</f>
        <v>45989</v>
      </c>
      <c r="V351" t="str">
        <f>VLOOKUP($A351,'Plan de acci�n consolidado 2025'!$C$3:$X$482,V$1,0)</f>
        <v>20-OFICINA DE TECNOLOGÍA E INFORMÁTICA;
2000-DESPACHO DEL SUPERINTENDENTE DELEGADO PARA LA PROPIEDAD INDUSTRIAL;
2010-DIRECCION DE SIGNOS DISTINTIVOS;
2020-DIRECCIÓN DE NUEVAS CREACIONES</v>
      </c>
      <c r="W351">
        <f>VLOOKUP($A351,'Plan de acci�n consolidado 2025'!$C$3:$BB$482,W$1,0)</f>
        <v>3</v>
      </c>
      <c r="X351">
        <f>VLOOKUP($A351,'Plan de acci�n consolidado 2025'!$C$3:$BB$482,X$1,0)</f>
        <v>100</v>
      </c>
      <c r="Y351" t="str">
        <f>VLOOKUP($A351,'Plan de acci�n consolidado 2025'!$C$3:$BB$482,Y$1,0)</f>
        <v>Se elaboró documento del Protocolo para la conservación de evidencias en el entorno digital, actividad liderada por la Dirección de Nuevas Creaciones, en conjunto con la Dirección de Signos Distintivos, la OTI y el Grupo de Trabajo de Vía administrativa, el cual hace parte del Despacho de la Delegatura para la Propiedad Industrial.</v>
      </c>
      <c r="Z351" s="161">
        <f>VLOOKUP($A351,'Plan de acci�n consolidado 2025'!$C$3:$BB$482,Z$1,0)</f>
        <v>45989</v>
      </c>
      <c r="AA351">
        <f>VLOOKUP($A351,'Plan de acci�n consolidado 2025'!$C$3:$BB$482,AA$1,0)</f>
        <v>100</v>
      </c>
      <c r="AB351" t="str">
        <f>VLOOKUP($A351,'Plan de acci�n consolidado 2025'!$C$3:$BB$482,AB$1,0)</f>
        <v>El entregable cumple. El soporte anexo es el "PROTOCOLO PARA LA GESTIÓN Y ASEGURAMIENTO DEL ACERVO PROBATORIO EN ENTORNOS DIGITALES", que es el documento requerido por la actividad. La validación se concreta en el documento, al evidenciarse fecha de "Revisado y aprobado: 28 de noviembre de 2025", certificando la culminación y formalización del protocolo requerido.</v>
      </c>
      <c r="AC351" s="161">
        <f>VLOOKUP($A351,'Plan de acci�n consolidado 2025'!$C$3:$BB$482,AC$1,0)</f>
        <v>45989</v>
      </c>
      <c r="AD351">
        <f>VLOOKUP($A351,'Plan de acci�n consolidado 2025'!$C$3:$BB$482,AD$1,0)</f>
        <v>100</v>
      </c>
      <c r="AE351">
        <f>VLOOKUP($A351,'Plan de acci�n consolidado 2025'!$C$3:$BB$482,AE$1,0)</f>
        <v>3</v>
      </c>
    </row>
    <row r="352" spans="1:31" x14ac:dyDescent="0.25">
      <c r="A352" s="30" t="s">
        <v>1002</v>
      </c>
      <c r="B352" t="str">
        <f>VLOOKUP($A352,'Plan de acci�n consolidado 2025'!$C$3:$X$482,B$1,0)</f>
        <v>2000-DESPACHO DEL SUPERINTENDENTE DELEGADO PARA LA PROPIEDAD INDUSTRIAL</v>
      </c>
      <c r="C352">
        <f>VLOOKUP($A352,'Plan de acci�n consolidado 2025'!$C$3:$X$482,C$1,0)</f>
        <v>1</v>
      </c>
      <c r="D352" t="str">
        <f>VLOOKUP($A352,'Plan de acci�n consolidado 2025'!$C$3:$X$482,D$1,0)</f>
        <v>Producto</v>
      </c>
      <c r="E352" t="str">
        <f>VLOOKUP($A352,'Plan de acci�n consolidado 2025'!$C$3:$X$482,E$1,0)</f>
        <v>2000.5</v>
      </c>
      <c r="F352" t="str">
        <f>VLOOKUP($A352,'Plan de acci�n consolidado 2025'!$C$3:$X$482,F$1,0)</f>
        <v>Operativo</v>
      </c>
      <c r="G352" t="str">
        <f>VLOOKUP($A352,'Plan de acci�n consolidado 2025'!$C$3:$X$482,G$1,0)</f>
        <v xml:space="preserve">Fortalecer la infraestructura, uso y aprovechamiento de las tecnologías de la información, para optimizar la capacidad institucional
</v>
      </c>
      <c r="H352" t="str">
        <f>VLOOKUP($A352,'Plan de acci�n consolidado 2025'!$C$3:$X$482,H$1,0)</f>
        <v xml:space="preserve">Cumplimiento de productos del PAI asociados a Fortalecer la infraestructura, uso y aprovechamiento de las tecnologías de la información, para optimizar la capacidad institucional
</v>
      </c>
      <c r="I352" t="str">
        <f>VLOOKUP($A352,'Plan de acci�n consolidado 2025'!$C$3:$X$482,I$1,0)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352" t="str">
        <f>VLOOKUP($A352,'Plan de acci�n consolidado 2025'!$C$3:$X$482,J$1,0)</f>
        <v xml:space="preserve">PND - 5-31-5-d- Convergencia regional - Gobierno digital para la gente </v>
      </c>
      <c r="K352" t="str">
        <f>VLOOKUP($A352,'Plan de acci�n consolidado 2025'!$C$3:$X$482,K$1,0)</f>
        <v>Si</v>
      </c>
      <c r="L352" t="str">
        <f>VLOOKUP($A352,'Plan de acci�n consolidado 2025'!$C$3:$X$482,L$1,0)</f>
        <v>FUNCIONAMIENTO</v>
      </c>
      <c r="M352" t="str">
        <f>VLOOKUP($A352,'Plan de acci�n consolidado 2025'!$C$3:$X$482,M$1,0)</f>
        <v>Política Gobierno Digital _DIMENSIÓN Gestión con Valores para Resultados</v>
      </c>
      <c r="N352" t="str">
        <f>VLOOKUP($A352,'Plan de acci�n consolidado 2025'!$C$3:$X$482,N$1,0)</f>
        <v>N/A</v>
      </c>
      <c r="O352" t="str">
        <f>VLOOKUP($A352,'Plan de acci�n consolidado 2025'!$C$3:$X$482,O$1,0)</f>
        <v>Intervenciones en el sistema de información SIPI respecto a temas funcionales y técnicos, puestas en producción (Correos electrónicos del proveedor indicando la puesta en producción)</v>
      </c>
      <c r="P352">
        <f>VLOOKUP($A352,'Plan de acci�n consolidado 2025'!$C$3:$X$482,P$1,0)</f>
        <v>10</v>
      </c>
      <c r="Q352">
        <f>VLOOKUP($A352,'Plan de acci�n consolidado 2025'!$C$3:$X$482,Q$1,0)</f>
        <v>4</v>
      </c>
      <c r="R352" t="str">
        <f>VLOOKUP($A352,'Plan de acci�n consolidado 2025'!$C$3:$X$482,R$1,0)</f>
        <v>Númerica</v>
      </c>
      <c r="S352" t="str">
        <f>VLOOKUP($A352,'Plan de acci�n consolidado 2025'!$C$3:$X$482,S$1,0)</f>
        <v># de intervenciones en el sistema de información SIPI puestas en producción / 4 intervenciones en el sistema de información SIPI por poner en producción</v>
      </c>
      <c r="T352" s="161">
        <f>VLOOKUP($A352,'Plan de acci�n consolidado 2025'!$C$3:$X$482,T$1,0)</f>
        <v>45664</v>
      </c>
      <c r="U352" s="161">
        <f>VLOOKUP($A352,'Plan de acci�n consolidado 2025'!$C$3:$X$482,U$1,0)</f>
        <v>45989</v>
      </c>
      <c r="V352" t="str">
        <f>VLOOKUP($A352,'Plan de acci�n consolidado 2025'!$C$3:$X$482,V$1,0)</f>
        <v>20-OFICINA DE TECNOLOGÍA E INFORMÁTICA;
2000-DESPACHO DEL SUPERINTENDENTE DELEGADO PARA LA PROPIEDAD INDUSTRIAL</v>
      </c>
      <c r="W352">
        <f>VLOOKUP($A352,'Plan de acci�n consolidado 2025'!$C$3:$BB$482,W$1,0)</f>
        <v>10</v>
      </c>
      <c r="X352">
        <f>VLOOKUP($A352,'Plan de acci�n consolidado 2025'!$C$3:$BB$482,X$1,0)</f>
        <v>100</v>
      </c>
      <c r="Y352" t="str">
        <f>VLOOKUP($A352,'Plan de acci�n consolidado 2025'!$C$3:$BB$482,Y$1,0)</f>
        <v>El 6 de noviembre se culminó con el  seguimiento al desarrollo, prueba y puesta en producción de los requerimientos priorizados en las 4 versiones de actualización del SIPI para la vigencia 2025. La última versión priorizada y que fue puesta en producción corresponde a la versión 2.8.</v>
      </c>
      <c r="Z352" s="161">
        <f>VLOOKUP($A352,'Plan de acci�n consolidado 2025'!$C$3:$BB$482,Z$1,0)</f>
        <v>45967</v>
      </c>
      <c r="AA352">
        <f>VLOOKUP($A352,'Plan de acci�n consolidado 2025'!$C$3:$BB$482,AA$1,0)</f>
        <v>100</v>
      </c>
      <c r="AB352" t="str">
        <f>VLOOKUP($A352,'Plan de acci�n consolidado 2025'!$C$3:$BB$482,AB$1,0)</f>
        <v>El entregable cumple. El soporte documental anexo prueba la culminación del producto al evidenciar la puesta en producción de la Versión 2.8 del SIPI. Este correo confirma que las intervenciones técnicas y funcionales fueron efectivamente implementadas en el sistema, lo que ratifica el avance y el cumplimiento del producto requerido, cuyo entregable es el correo del proveedor certificando el despliegue final.</v>
      </c>
      <c r="AC352" s="161">
        <f>VLOOKUP($A352,'Plan de acci�n consolidado 2025'!$C$3:$BB$482,AC$1,0)</f>
        <v>45989</v>
      </c>
      <c r="AD352">
        <f>VLOOKUP($A352,'Plan de acci�n consolidado 2025'!$C$3:$BB$482,AD$1,0)</f>
        <v>100</v>
      </c>
      <c r="AE352">
        <f>VLOOKUP($A352,'Plan de acci�n consolidado 2025'!$C$3:$BB$482,AE$1,0)</f>
        <v>10</v>
      </c>
    </row>
    <row r="353" spans="1:31" x14ac:dyDescent="0.25">
      <c r="A353" s="30" t="s">
        <v>1005</v>
      </c>
      <c r="B353" t="str">
        <f>VLOOKUP($A353,'Plan de acci�n consolidado 2025'!$C$3:$X$482,B$1,0)</f>
        <v>2000-DESPACHO DEL SUPERINTENDENTE DELEGADO PARA LA PROPIEDAD INDUSTRIAL</v>
      </c>
      <c r="C353">
        <f>VLOOKUP($A353,'Plan de acci�n consolidado 2025'!$C$3:$X$482,C$1,0)</f>
        <v>1</v>
      </c>
      <c r="D353" t="str">
        <f>VLOOKUP($A353,'Plan de acci�n consolidado 2025'!$C$3:$X$482,D$1,0)</f>
        <v>Actividad propia</v>
      </c>
      <c r="E353" t="str">
        <f>VLOOKUP($A353,'Plan de acci�n consolidado 2025'!$C$3:$X$482,E$1,0)</f>
        <v>2000.5.1</v>
      </c>
      <c r="F353" t="str">
        <f>VLOOKUP($A353,'Plan de acci�n consolidado 2025'!$C$3:$X$482,F$1,0)</f>
        <v>N/A</v>
      </c>
      <c r="G353" t="str">
        <f>VLOOKUP($A353,'Plan de acci�n consolidado 2025'!$C$3:$X$482,G$1,0)</f>
        <v>N/A</v>
      </c>
      <c r="H353" t="str">
        <f>VLOOKUP($A353,'Plan de acci�n consolidado 2025'!$C$3:$X$482,H$1,0)</f>
        <v>N/A</v>
      </c>
      <c r="I353" t="str">
        <f>VLOOKUP($A353,'Plan de acci�n consolidado 2025'!$C$3:$X$482,I$1,0)</f>
        <v>N/A</v>
      </c>
      <c r="J353" t="str">
        <f>VLOOKUP($A353,'Plan de acci�n consolidado 2025'!$C$3:$X$482,J$1,0)</f>
        <v>N/A</v>
      </c>
      <c r="K353" t="str">
        <f>VLOOKUP($A353,'Plan de acci�n consolidado 2025'!$C$3:$X$482,K$1,0)</f>
        <v>N/A</v>
      </c>
      <c r="L353" t="str">
        <f>VLOOKUP($A353,'Plan de acci�n consolidado 2025'!$C$3:$X$482,L$1,0)</f>
        <v>N/A</v>
      </c>
      <c r="M353" t="str">
        <f>VLOOKUP($A353,'Plan de acci�n consolidado 2025'!$C$3:$X$482,M$1,0)</f>
        <v>N/A</v>
      </c>
      <c r="N353" t="str">
        <f>VLOOKUP($A353,'Plan de acci�n consolidado 2025'!$C$3:$X$482,N$1,0)</f>
        <v>N/A</v>
      </c>
      <c r="O353" t="str">
        <f>VLOOKUP($A353,'Plan de acci�n consolidado 2025'!$C$3:$X$482,O$1,0)</f>
        <v>Priorizar y enviar los requerimientos previstos para las 4 versiones de fortalecimiento del SIPI (Correos electrónicos de la OTI al proveedor informando los requerimientos priorizados)</v>
      </c>
      <c r="P353">
        <f>VLOOKUP($A353,'Plan de acci�n consolidado 2025'!$C$3:$X$482,P$1,0)</f>
        <v>50</v>
      </c>
      <c r="Q353">
        <f>VLOOKUP($A353,'Plan de acci�n consolidado 2025'!$C$3:$X$482,Q$1,0)</f>
        <v>4</v>
      </c>
      <c r="R353" t="str">
        <f>VLOOKUP($A353,'Plan de acci�n consolidado 2025'!$C$3:$X$482,R$1,0)</f>
        <v>Númerica</v>
      </c>
      <c r="S353" t="str">
        <f>VLOOKUP($A353,'Plan de acci�n consolidado 2025'!$C$3:$X$482,S$1,0)</f>
        <v># de priorizaciones enviadas / 4 priorizaciones por  enviar</v>
      </c>
      <c r="T353" s="161">
        <f>VLOOKUP($A353,'Plan de acci�n consolidado 2025'!$C$3:$X$482,T$1,0)</f>
        <v>45664</v>
      </c>
      <c r="U353" s="161">
        <f>VLOOKUP($A353,'Plan de acci�n consolidado 2025'!$C$3:$X$482,U$1,0)</f>
        <v>45989</v>
      </c>
      <c r="V353" t="str">
        <f>VLOOKUP($A353,'Plan de acci�n consolidado 2025'!$C$3:$X$482,V$1,0)</f>
        <v>20-OFICINA DE TECNOLOGÍA E INFORMÁTICA;
2000-DESPACHO DEL SUPERINTENDENTE DELEGADO PARA LA PROPIEDAD INDUSTRIAL</v>
      </c>
      <c r="W353">
        <f>VLOOKUP($A353,'Plan de acci�n consolidado 2025'!$C$3:$BB$482,W$1,0)</f>
        <v>5</v>
      </c>
      <c r="X353">
        <f>VLOOKUP($A353,'Plan de acci�n consolidado 2025'!$C$3:$BB$482,X$1,0)</f>
        <v>100</v>
      </c>
      <c r="Y353" t="str">
        <f>VLOOKUP($A353,'Plan de acci�n consolidado 2025'!$C$3:$BB$482,Y$1,0)</f>
        <v>Se realizó la priorización de la versión 2.8  respecto al tema de accesibilidad y responsive.</v>
      </c>
      <c r="Z353" s="161">
        <f>VLOOKUP($A353,'Plan de acci�n consolidado 2025'!$C$3:$BB$482,Z$1,0)</f>
        <v>45775</v>
      </c>
      <c r="AA353">
        <f>VLOOKUP($A353,'Plan de acci�n consolidado 2025'!$C$3:$BB$482,AA$1,0)</f>
        <v>100</v>
      </c>
      <c r="AB353" t="str">
        <f>VLOOKUP($A353,'Plan de acci�n consolidado 2025'!$C$3:$BB$482,AB$1,0)</f>
        <v>El entregable cumple. El soporte documental, un correo electrónico, demuestra la aprobación de la prioridad del desarrollo de la Versión 2.8 del SIPI. Este documento certifica la acción de "Priorizar y enviar los requerimientos" para la cuarta versión, confirmando la coherencia entre la actividad, la priorización reportada (VR 2.8), y el tipo de evidencia requerida (correo de priorización al proveedor).</v>
      </c>
      <c r="AC353" s="161">
        <f>VLOOKUP($A353,'Plan de acci�n consolidado 2025'!$C$3:$BB$482,AC$1,0)</f>
        <v>45989</v>
      </c>
      <c r="AD353">
        <f>VLOOKUP($A353,'Plan de acci�n consolidado 2025'!$C$3:$BB$482,AD$1,0)</f>
        <v>100</v>
      </c>
      <c r="AE353">
        <f>VLOOKUP($A353,'Plan de acci�n consolidado 2025'!$C$3:$BB$482,AE$1,0)</f>
        <v>5</v>
      </c>
    </row>
    <row r="354" spans="1:31" x14ac:dyDescent="0.25">
      <c r="A354" s="30" t="s">
        <v>1007</v>
      </c>
      <c r="B354" t="str">
        <f>VLOOKUP($A354,'Plan de acci�n consolidado 2025'!$C$3:$X$482,B$1,0)</f>
        <v>2000-DESPACHO DEL SUPERINTENDENTE DELEGADO PARA LA PROPIEDAD INDUSTRIAL</v>
      </c>
      <c r="C354">
        <f>VLOOKUP($A354,'Plan de acci�n consolidado 2025'!$C$3:$X$482,C$1,0)</f>
        <v>1</v>
      </c>
      <c r="D354" t="str">
        <f>VLOOKUP($A354,'Plan de acci�n consolidado 2025'!$C$3:$X$482,D$1,0)</f>
        <v>Actividad propia</v>
      </c>
      <c r="E354" t="str">
        <f>VLOOKUP($A354,'Plan de acci�n consolidado 2025'!$C$3:$X$482,E$1,0)</f>
        <v>2000.5.2</v>
      </c>
      <c r="F354" t="str">
        <f>VLOOKUP($A354,'Plan de acci�n consolidado 2025'!$C$3:$X$482,F$1,0)</f>
        <v>N/A</v>
      </c>
      <c r="G354" t="str">
        <f>VLOOKUP($A354,'Plan de acci�n consolidado 2025'!$C$3:$X$482,G$1,0)</f>
        <v>N/A</v>
      </c>
      <c r="H354" t="str">
        <f>VLOOKUP($A354,'Plan de acci�n consolidado 2025'!$C$3:$X$482,H$1,0)</f>
        <v>N/A</v>
      </c>
      <c r="I354" t="str">
        <f>VLOOKUP($A354,'Plan de acci�n consolidado 2025'!$C$3:$X$482,I$1,0)</f>
        <v>N/A</v>
      </c>
      <c r="J354" t="str">
        <f>VLOOKUP($A354,'Plan de acci�n consolidado 2025'!$C$3:$X$482,J$1,0)</f>
        <v>N/A</v>
      </c>
      <c r="K354" t="str">
        <f>VLOOKUP($A354,'Plan de acci�n consolidado 2025'!$C$3:$X$482,K$1,0)</f>
        <v>N/A</v>
      </c>
      <c r="L354" t="str">
        <f>VLOOKUP($A354,'Plan de acci�n consolidado 2025'!$C$3:$X$482,L$1,0)</f>
        <v>N/A</v>
      </c>
      <c r="M354" t="str">
        <f>VLOOKUP($A354,'Plan de acci�n consolidado 2025'!$C$3:$X$482,M$1,0)</f>
        <v>N/A</v>
      </c>
      <c r="N354" t="str">
        <f>VLOOKUP($A354,'Plan de acci�n consolidado 2025'!$C$3:$X$482,N$1,0)</f>
        <v>N/A</v>
      </c>
      <c r="O354" t="str">
        <f>VLOOKUP($A354,'Plan de acci�n consolidado 2025'!$C$3:$X$482,O$1,0)</f>
        <v>Realizar seguimiento al desarrollo, prueba y puesta en producción de los requerimientos priorizados en las 4 versiones (Correos electrónicos del proveedor indicando la puesta en producción)</v>
      </c>
      <c r="P354">
        <f>VLOOKUP($A354,'Plan de acci�n consolidado 2025'!$C$3:$X$482,P$1,0)</f>
        <v>50</v>
      </c>
      <c r="Q354">
        <f>VLOOKUP($A354,'Plan de acci�n consolidado 2025'!$C$3:$X$482,Q$1,0)</f>
        <v>4</v>
      </c>
      <c r="R354" t="str">
        <f>VLOOKUP($A354,'Plan de acci�n consolidado 2025'!$C$3:$X$482,R$1,0)</f>
        <v>Númerica</v>
      </c>
      <c r="S354" t="str">
        <f>VLOOKUP($A354,'Plan de acci�n consolidado 2025'!$C$3:$X$482,S$1,0)</f>
        <v># de intervenciones en el sistema de información SIPI puestas en producción / 4 intervenciones en el sistema de información SIPI por poner en producción</v>
      </c>
      <c r="T354" s="161">
        <f>VLOOKUP($A354,'Plan de acci�n consolidado 2025'!$C$3:$X$482,T$1,0)</f>
        <v>45748</v>
      </c>
      <c r="U354" s="161">
        <f>VLOOKUP($A354,'Plan de acci�n consolidado 2025'!$C$3:$X$482,U$1,0)</f>
        <v>45989</v>
      </c>
      <c r="V354" t="str">
        <f>VLOOKUP($A354,'Plan de acci�n consolidado 2025'!$C$3:$X$482,V$1,0)</f>
        <v>20-OFICINA DE TECNOLOGÍA E INFORMÁTICA;
2000-DESPACHO DEL SUPERINTENDENTE DELEGADO PARA LA PROPIEDAD INDUSTRIAL</v>
      </c>
      <c r="W354">
        <f>VLOOKUP($A354,'Plan de acci�n consolidado 2025'!$C$3:$BB$482,W$1,0)</f>
        <v>5</v>
      </c>
      <c r="X354">
        <f>VLOOKUP($A354,'Plan de acci�n consolidado 2025'!$C$3:$BB$482,X$1,0)</f>
        <v>100</v>
      </c>
      <c r="Y354" t="str">
        <f>VLOOKUP($A354,'Plan de acci�n consolidado 2025'!$C$3:$BB$482,Y$1,0)</f>
        <v>El 6 de noviembre se culminó con el  seguimiento al desarrollo, prueba y puesta en producción de los requerimientos priorizados en las 4 versiones de actualización del SIPI para la vigencia 2025. La última versión priorizada y que fue puesta en producción corresponde a la versión 2.8.</v>
      </c>
      <c r="Z354" s="161">
        <f>VLOOKUP($A354,'Plan de acci�n consolidado 2025'!$C$3:$BB$482,Z$1,0)</f>
        <v>45967</v>
      </c>
      <c r="AA354">
        <f>VLOOKUP($A354,'Plan de acci�n consolidado 2025'!$C$3:$BB$482,AA$1,0)</f>
        <v>100</v>
      </c>
      <c r="AB354" t="str">
        <f>VLOOKUP($A354,'Plan de acci�n consolidado 2025'!$C$3:$BB$482,AB$1,0)</f>
        <v>El entregable cumple.  El soporte (Act-2000.5.2-Versión 2.8) valida la culminación del seguimiento a las 4 versiones requeridas, evidenciando el avance total de la actividad. El correo electrónico adjunto prueba el despliegue en producción de la Versión 2.8, cumpliendo el requisito de soporte documental (correo del proveedor indicando la puesta en producción) y ratificando la finalización del monitoreo de los requerimientos priorizados.</v>
      </c>
      <c r="AC354" s="161">
        <f>VLOOKUP($A354,'Plan de acci�n consolidado 2025'!$C$3:$BB$482,AC$1,0)</f>
        <v>45989</v>
      </c>
      <c r="AD354">
        <f>VLOOKUP($A354,'Plan de acci�n consolidado 2025'!$C$3:$BB$482,AD$1,0)</f>
        <v>100</v>
      </c>
      <c r="AE354">
        <f>VLOOKUP($A354,'Plan de acci�n consolidado 2025'!$C$3:$BB$482,AE$1,0)</f>
        <v>5</v>
      </c>
    </row>
    <row r="355" spans="1:31" x14ac:dyDescent="0.25">
      <c r="A355" s="30" t="s">
        <v>1008</v>
      </c>
      <c r="B355" t="str">
        <f>VLOOKUP($A355,'Plan de acci�n consolidado 2025'!$C$3:$X$482,B$1,0)</f>
        <v>2000-DESPACHO DEL SUPERINTENDENTE DELEGADO PARA LA PROPIEDAD INDUSTRIAL</v>
      </c>
      <c r="C355">
        <f>VLOOKUP($A355,'Plan de acci�n consolidado 2025'!$C$3:$X$482,C$1,0)</f>
        <v>1</v>
      </c>
      <c r="D355" t="str">
        <f>VLOOKUP($A355,'Plan de acci�n consolidado 2025'!$C$3:$X$482,D$1,0)</f>
        <v>Producto</v>
      </c>
      <c r="E355" t="str">
        <f>VLOOKUP($A355,'Plan de acci�n consolidado 2025'!$C$3:$X$482,E$1,0)</f>
        <v>2000.6</v>
      </c>
      <c r="F355" t="str">
        <f>VLOOKUP($A355,'Plan de acci�n consolidado 2025'!$C$3:$X$482,F$1,0)</f>
        <v>Operativo</v>
      </c>
      <c r="G355" t="str">
        <f>VLOOKUP($A355,'Plan de acci�n consolidado 2025'!$C$3:$X$482,G$1,0)</f>
        <v>Fortalecer el Sistema Integral de Gestión Institucional en el marco del Modelo Integrado de Planeación y gestión para mejorar la prestación del servicio.</v>
      </c>
      <c r="H355" t="str">
        <f>VLOOKUP($A355,'Plan de acci�n consolidado 2025'!$C$3:$X$482,H$1,0)</f>
        <v xml:space="preserve">Cumplimiento de productos del PAI asociados a Fortalecer la infraestructura, uso y aprovechamiento de las tecnologías de la información, para optimizar la capacidad institucional
</v>
      </c>
      <c r="I355" t="str">
        <f>VLOOKUP($A355,'Plan de acci�n consolidado 2025'!$C$3:$X$482,I$1,0)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55" t="str">
        <f>VLOOKUP($A355,'Plan de acci�n consolidado 2025'!$C$3:$X$482,J$1,0)</f>
        <v>N/A</v>
      </c>
      <c r="K355" t="str">
        <f>VLOOKUP($A355,'Plan de acci�n consolidado 2025'!$C$3:$X$482,K$1,0)</f>
        <v>Si</v>
      </c>
      <c r="L355" t="str">
        <f>VLOOKUP($A355,'Plan de acci�n consolidado 2025'!$C$3:$X$482,L$1,0)</f>
        <v>N/A</v>
      </c>
      <c r="M355" t="str">
        <f>VLOOKUP($A355,'Plan de acci�n consolidado 2025'!$C$3:$X$482,M$1,0)</f>
        <v>Política Mejora Normativa _DIMENSIÓN Gestión con Valores para Resultados</v>
      </c>
      <c r="N355" t="str">
        <f>VLOOKUP($A355,'Plan de acci�n consolidado 2025'!$C$3:$X$482,N$1,0)</f>
        <v>N/A</v>
      </c>
      <c r="O355" t="str">
        <f>VLOOKUP($A355,'Plan de acci�n consolidado 2025'!$C$3:$X$482,O$1,0)</f>
        <v>Propuestas de modificación y actualización del Título X de la Circular Única de la Superintendencia de Industria y Comercio en materia de Propiedad Industrial, remitida al grupo de regulación (Propuestas de modificación enviadas por memorando)</v>
      </c>
      <c r="P355">
        <f>VLOOKUP($A355,'Plan de acci�n consolidado 2025'!$C$3:$X$482,P$1,0)</f>
        <v>10</v>
      </c>
      <c r="Q355">
        <f>VLOOKUP($A355,'Plan de acci�n consolidado 2025'!$C$3:$X$482,Q$1,0)</f>
        <v>2</v>
      </c>
      <c r="R355" t="str">
        <f>VLOOKUP($A355,'Plan de acci�n consolidado 2025'!$C$3:$X$482,R$1,0)</f>
        <v>Númerica</v>
      </c>
      <c r="S355" t="str">
        <f>VLOOKUP($A355,'Plan de acci�n consolidado 2025'!$C$3:$X$482,S$1,0)</f>
        <v># de Propuestas enviadas / 2 Propuesta por enviar</v>
      </c>
      <c r="T355" s="161">
        <f>VLOOKUP($A355,'Plan de acci�n consolidado 2025'!$C$3:$X$482,T$1,0)</f>
        <v>45677</v>
      </c>
      <c r="U355" s="161">
        <f>VLOOKUP($A355,'Plan de acci�n consolidado 2025'!$C$3:$X$482,U$1,0)</f>
        <v>45856</v>
      </c>
      <c r="V355" t="str">
        <f>VLOOKUP($A355,'Plan de acci�n consolidado 2025'!$C$3:$X$482,V$1,0)</f>
        <v>2000-DESPACHO DEL SUPERINTENDENTE DELEGADO PARA LA PROPIEDAD INDUSTRIAL;
2010-DIRECCION DE SIGNOS DISTINTIVOS;
2020-DIRECCIÓN DE NUEVAS CREACIONES</v>
      </c>
      <c r="W355">
        <f>VLOOKUP($A355,'Plan de acci�n consolidado 2025'!$C$3:$BB$482,W$1,0)</f>
        <v>10</v>
      </c>
      <c r="X355">
        <f>VLOOKUP($A355,'Plan de acci�n consolidado 2025'!$C$3:$BB$482,X$1,0)</f>
        <v>100</v>
      </c>
      <c r="Y355" t="str">
        <f>VLOOKUP($A355,'Plan de acci�n consolidado 2025'!$C$3:$BB$482,Y$1,0)</f>
        <v>Se remitieron mediante memorando al grupo de regulación de la Oficina Asesora Jurídica las dos propuestas de actualización del titulo X de la Circular única en su versión final. Dando así cumplimiento al producto del plan de acción. Lo radicados de los memorandos son los siguientes: 25-291631 y 25-339637</v>
      </c>
      <c r="Z355" s="161">
        <f>VLOOKUP($A355,'Plan de acci�n consolidado 2025'!$C$3:$BB$482,Z$1,0)</f>
        <v>45856</v>
      </c>
      <c r="AA355">
        <f>VLOOKUP($A355,'Plan de acci�n consolidado 2025'!$C$3:$BB$482,AA$1,0)</f>
        <v>100</v>
      </c>
      <c r="AB355" t="str">
        <f>VLOOKUP($A355,'Plan de acci�n consolidado 2025'!$C$3:$BB$482,AB$1,0)</f>
        <v>Se verifica el cumplimiento del producto con las evidencias reportadas, se descuenta 5 puntos porcentuales de eficiencia dado que de acuerdo con el procedimiento DE02-P01 los seguimientos a actividades vencidas se deben registrar dentro de los 5 días hábiles siguientes a su vencimiento, es decir este seguimiento se debió reportar el 25 de julio y el reporte esta registrado el 6 de agosto, información entregada en capacitaciones realizadas y correos de solicitud de seguimiento enviados mensual</v>
      </c>
      <c r="AC355" s="161">
        <f>VLOOKUP($A355,'Plan de acci�n consolidado 2025'!$C$3:$BB$482,AC$1,0)</f>
        <v>45856</v>
      </c>
      <c r="AD355">
        <f>VLOOKUP($A355,'Plan de acci�n consolidado 2025'!$C$3:$BB$482,AD$1,0)</f>
        <v>95</v>
      </c>
      <c r="AE355">
        <f>VLOOKUP($A355,'Plan de acci�n consolidado 2025'!$C$3:$BB$482,AE$1,0)</f>
        <v>10</v>
      </c>
    </row>
    <row r="356" spans="1:31" x14ac:dyDescent="0.25">
      <c r="A356" s="30" t="s">
        <v>1010</v>
      </c>
      <c r="B356" t="str">
        <f>VLOOKUP($A356,'Plan de acci�n consolidado 2025'!$C$3:$X$482,B$1,0)</f>
        <v>2000-DESPACHO DEL SUPERINTENDENTE DELEGADO PARA LA PROPIEDAD INDUSTRIAL</v>
      </c>
      <c r="C356">
        <f>VLOOKUP($A356,'Plan de acci�n consolidado 2025'!$C$3:$X$482,C$1,0)</f>
        <v>1</v>
      </c>
      <c r="D356" t="str">
        <f>VLOOKUP($A356,'Plan de acci�n consolidado 2025'!$C$3:$X$482,D$1,0)</f>
        <v>Actividad sin participación</v>
      </c>
      <c r="E356" t="str">
        <f>VLOOKUP($A356,'Plan de acci�n consolidado 2025'!$C$3:$X$482,E$1,0)</f>
        <v>2000.6.1</v>
      </c>
      <c r="F356" t="str">
        <f>VLOOKUP($A356,'Plan de acci�n consolidado 2025'!$C$3:$X$482,F$1,0)</f>
        <v>N/A</v>
      </c>
      <c r="G356" t="str">
        <f>VLOOKUP($A356,'Plan de acci�n consolidado 2025'!$C$3:$X$482,G$1,0)</f>
        <v>N/A</v>
      </c>
      <c r="H356" t="str">
        <f>VLOOKUP($A356,'Plan de acci�n consolidado 2025'!$C$3:$X$482,H$1,0)</f>
        <v>N/A</v>
      </c>
      <c r="I356" t="str">
        <f>VLOOKUP($A356,'Plan de acci�n consolidado 2025'!$C$3:$X$482,I$1,0)</f>
        <v>N/A</v>
      </c>
      <c r="J356" t="str">
        <f>VLOOKUP($A356,'Plan de acci�n consolidado 2025'!$C$3:$X$482,J$1,0)</f>
        <v>N/A</v>
      </c>
      <c r="K356" t="str">
        <f>VLOOKUP($A356,'Plan de acci�n consolidado 2025'!$C$3:$X$482,K$1,0)</f>
        <v>N/A</v>
      </c>
      <c r="L356" t="str">
        <f>VLOOKUP($A356,'Plan de acci�n consolidado 2025'!$C$3:$X$482,L$1,0)</f>
        <v>N/A</v>
      </c>
      <c r="M356" t="str">
        <f>VLOOKUP($A356,'Plan de acci�n consolidado 2025'!$C$3:$X$482,M$1,0)</f>
        <v>N/A</v>
      </c>
      <c r="N356" t="str">
        <f>VLOOKUP($A356,'Plan de acci�n consolidado 2025'!$C$3:$X$482,N$1,0)</f>
        <v>N/A</v>
      </c>
      <c r="O356" t="str">
        <f>VLOOKUP($A356,'Plan de acci�n consolidado 2025'!$C$3:$X$482,O$1,0)</f>
        <v>Identificar necesidades de regulación en materia de Propiedad Industrial para mejora de los trámites (Documento de identificación de necesidades elaborado)</v>
      </c>
      <c r="P356">
        <f>VLOOKUP($A356,'Plan de acci�n consolidado 2025'!$C$3:$X$482,P$1,0)</f>
        <v>0</v>
      </c>
      <c r="Q356">
        <f>VLOOKUP($A356,'Plan de acci�n consolidado 2025'!$C$3:$X$482,Q$1,0)</f>
        <v>2</v>
      </c>
      <c r="R356" t="str">
        <f>VLOOKUP($A356,'Plan de acci�n consolidado 2025'!$C$3:$X$482,R$1,0)</f>
        <v>Númerica</v>
      </c>
      <c r="S356" t="str">
        <f>VLOOKUP($A356,'Plan de acci�n consolidado 2025'!$C$3:$X$482,S$1,0)</f>
        <v># de Análisis realizados / 2 Análisis por realizar</v>
      </c>
      <c r="T356" s="161">
        <f>VLOOKUP($A356,'Plan de acci�n consolidado 2025'!$C$3:$X$482,T$1,0)</f>
        <v>45677</v>
      </c>
      <c r="U356" s="161">
        <f>VLOOKUP($A356,'Plan de acci�n consolidado 2025'!$C$3:$X$482,U$1,0)</f>
        <v>45807</v>
      </c>
      <c r="V356" t="str">
        <f>VLOOKUP($A356,'Plan de acci�n consolidado 2025'!$C$3:$X$482,V$1,0)</f>
        <v>2010-DIRECCION DE SIGNOS DISTINTIVOS;
2020-DIRECCIÓN DE NUEVAS CREACIONES</v>
      </c>
      <c r="W356">
        <f>VLOOKUP($A356,'Plan de acci�n consolidado 2025'!$C$3:$BB$482,W$1,0)</f>
        <v>0</v>
      </c>
      <c r="X356">
        <f>VLOOKUP($A356,'Plan de acci�n consolidado 2025'!$C$3:$BB$482,X$1,0)</f>
        <v>100</v>
      </c>
      <c r="Y356" t="str">
        <f>VLOOKUP($A356,'Plan de acci�n consolidado 2025'!$C$3:$BB$482,Y$1,0)</f>
        <v>Mediante memorado 25-108180, de fecha 10 de marzo de 2025,  se remitió al Despacho de la Superintendente Delegada para la Propiedad Industrial un documento con las necesidades de regulación identificadas por las Direcciones de Nuevas Creaciones, Signos Distintivos y Vía Administrativa en materia de Signos. Se remiten los memorando que identifican las necesidades en las dos materias.</v>
      </c>
      <c r="Z356" s="161">
        <f>VLOOKUP($A356,'Plan de acci�n consolidado 2025'!$C$3:$BB$482,Z$1,0)</f>
        <v>45807</v>
      </c>
      <c r="AA356">
        <f>VLOOKUP($A356,'Plan de acci�n consolidado 2025'!$C$3:$BB$482,AA$1,0)</f>
        <v>100</v>
      </c>
      <c r="AB356" t="str">
        <f>VLOOKUP($A356,'Plan de acci�n consolidado 2025'!$C$3:$BB$482,AB$1,0)</f>
        <v>Se valida identificación de necesidades para: (i) Vía administrativa y (ii) las Direcciones de Nuevas Creación, Signos distintivos.</v>
      </c>
      <c r="AC356" s="161">
        <f>VLOOKUP($A356,'Plan de acci�n consolidado 2025'!$C$3:$BB$482,AC$1,0)</f>
        <v>45797</v>
      </c>
      <c r="AD356">
        <f>VLOOKUP($A356,'Plan de acci�n consolidado 2025'!$C$3:$BB$482,AD$1,0)</f>
        <v>100</v>
      </c>
      <c r="AE356">
        <f>VLOOKUP($A356,'Plan de acci�n consolidado 2025'!$C$3:$BB$482,AE$1,0)</f>
        <v>0</v>
      </c>
    </row>
    <row r="357" spans="1:31" x14ac:dyDescent="0.25">
      <c r="A357" s="30" t="s">
        <v>1013</v>
      </c>
      <c r="B357" t="str">
        <f>VLOOKUP($A357,'Plan de acci�n consolidado 2025'!$C$3:$X$482,B$1,0)</f>
        <v>2000-DESPACHO DEL SUPERINTENDENTE DELEGADO PARA LA PROPIEDAD INDUSTRIAL</v>
      </c>
      <c r="C357">
        <f>VLOOKUP($A357,'Plan de acci�n consolidado 2025'!$C$3:$X$482,C$1,0)</f>
        <v>1</v>
      </c>
      <c r="D357" t="str">
        <f>VLOOKUP($A357,'Plan de acci�n consolidado 2025'!$C$3:$X$482,D$1,0)</f>
        <v>Actividad sin participación</v>
      </c>
      <c r="E357" t="str">
        <f>VLOOKUP($A357,'Plan de acci�n consolidado 2025'!$C$3:$X$482,E$1,0)</f>
        <v>2000.6.2</v>
      </c>
      <c r="F357" t="str">
        <f>VLOOKUP($A357,'Plan de acci�n consolidado 2025'!$C$3:$X$482,F$1,0)</f>
        <v>N/A</v>
      </c>
      <c r="G357" t="str">
        <f>VLOOKUP($A357,'Plan de acci�n consolidado 2025'!$C$3:$X$482,G$1,0)</f>
        <v>N/A</v>
      </c>
      <c r="H357" t="str">
        <f>VLOOKUP($A357,'Plan de acci�n consolidado 2025'!$C$3:$X$482,H$1,0)</f>
        <v>N/A</v>
      </c>
      <c r="I357" t="str">
        <f>VLOOKUP($A357,'Plan de acci�n consolidado 2025'!$C$3:$X$482,I$1,0)</f>
        <v>N/A</v>
      </c>
      <c r="J357" t="str">
        <f>VLOOKUP($A357,'Plan de acci�n consolidado 2025'!$C$3:$X$482,J$1,0)</f>
        <v>N/A</v>
      </c>
      <c r="K357" t="str">
        <f>VLOOKUP($A357,'Plan de acci�n consolidado 2025'!$C$3:$X$482,K$1,0)</f>
        <v>N/A</v>
      </c>
      <c r="L357" t="str">
        <f>VLOOKUP($A357,'Plan de acci�n consolidado 2025'!$C$3:$X$482,L$1,0)</f>
        <v>N/A</v>
      </c>
      <c r="M357" t="str">
        <f>VLOOKUP($A357,'Plan de acci�n consolidado 2025'!$C$3:$X$482,M$1,0)</f>
        <v>N/A</v>
      </c>
      <c r="N357" t="str">
        <f>VLOOKUP($A357,'Plan de acci�n consolidado 2025'!$C$3:$X$482,N$1,0)</f>
        <v>N/A</v>
      </c>
      <c r="O357" t="str">
        <f>VLOOKUP($A357,'Plan de acci�n consolidado 2025'!$C$3:$X$482,O$1,0)</f>
        <v>Elaborar propuesta de modificación y actualización del Título X de la Circular Única de la Superintendencia de Industria y Comercio en materia de Nuevas Creaciones y  Signos Distintivos (Propuestas de modificación entregadas al Despacho de PI)</v>
      </c>
      <c r="P357">
        <f>VLOOKUP($A357,'Plan de acci�n consolidado 2025'!$C$3:$X$482,P$1,0)</f>
        <v>0</v>
      </c>
      <c r="Q357">
        <f>VLOOKUP($A357,'Plan de acci�n consolidado 2025'!$C$3:$X$482,Q$1,0)</f>
        <v>2</v>
      </c>
      <c r="R357" t="str">
        <f>VLOOKUP($A357,'Plan de acci�n consolidado 2025'!$C$3:$X$482,R$1,0)</f>
        <v>Númerica</v>
      </c>
      <c r="S357" t="str">
        <f>VLOOKUP($A357,'Plan de acci�n consolidado 2025'!$C$3:$X$482,S$1,0)</f>
        <v># de Propuestas elaboradas / 2 Propuestas por elaborar</v>
      </c>
      <c r="T357" s="161">
        <f>VLOOKUP($A357,'Plan de acci�n consolidado 2025'!$C$3:$X$482,T$1,0)</f>
        <v>45677</v>
      </c>
      <c r="U357" s="161">
        <f>VLOOKUP($A357,'Plan de acci�n consolidado 2025'!$C$3:$X$482,U$1,0)</f>
        <v>45807</v>
      </c>
      <c r="V357" t="str">
        <f>VLOOKUP($A357,'Plan de acci�n consolidado 2025'!$C$3:$X$482,V$1,0)</f>
        <v>2010-DIRECCION DE SIGNOS DISTINTIVOS;
2020-DIRECCIÓN DE NUEVAS CREACIONES</v>
      </c>
      <c r="W357">
        <f>VLOOKUP($A357,'Plan de acci�n consolidado 2025'!$C$3:$BB$482,W$1,0)</f>
        <v>0</v>
      </c>
      <c r="X357">
        <f>VLOOKUP($A357,'Plan de acci�n consolidado 2025'!$C$3:$BB$482,X$1,0)</f>
        <v>100</v>
      </c>
      <c r="Y357" t="str">
        <f>VLOOKUP($A357,'Plan de acci�n consolidado 2025'!$C$3:$BB$482,Y$1,0)</f>
        <v>Se elaboraron y entregaron al despacho de la Delegada para la Propiedad Industrial las 2 propuestas de modificación y actualización de la Circular Única.</v>
      </c>
      <c r="Z357" s="161">
        <f>VLOOKUP($A357,'Plan de acci�n consolidado 2025'!$C$3:$BB$482,Z$1,0)</f>
        <v>45792</v>
      </c>
      <c r="AA357">
        <f>VLOOKUP($A357,'Plan de acci�n consolidado 2025'!$C$3:$BB$482,AA$1,0)</f>
        <v>100</v>
      </c>
      <c r="AB357" t="str">
        <f>VLOOKUP($A357,'Plan de acci�n consolidado 2025'!$C$3:$BB$482,AB$1,0)</f>
        <v>Se valida ejecución de la actividad</v>
      </c>
      <c r="AC357" s="161">
        <f>VLOOKUP($A357,'Plan de acci�n consolidado 2025'!$C$3:$BB$482,AC$1,0)</f>
        <v>45792</v>
      </c>
      <c r="AD357">
        <f>VLOOKUP($A357,'Plan de acci�n consolidado 2025'!$C$3:$BB$482,AD$1,0)</f>
        <v>100</v>
      </c>
      <c r="AE357">
        <f>VLOOKUP($A357,'Plan de acci�n consolidado 2025'!$C$3:$BB$482,AE$1,0)</f>
        <v>0</v>
      </c>
    </row>
    <row r="358" spans="1:31" x14ac:dyDescent="0.25">
      <c r="A358" s="30" t="s">
        <v>1015</v>
      </c>
      <c r="B358" t="str">
        <f>VLOOKUP($A358,'Plan de acci�n consolidado 2025'!$C$3:$X$482,B$1,0)</f>
        <v>2000-DESPACHO DEL SUPERINTENDENTE DELEGADO PARA LA PROPIEDAD INDUSTRIAL</v>
      </c>
      <c r="C358">
        <f>VLOOKUP($A358,'Plan de acci�n consolidado 2025'!$C$3:$X$482,C$1,0)</f>
        <v>1</v>
      </c>
      <c r="D358" t="str">
        <f>VLOOKUP($A358,'Plan de acci�n consolidado 2025'!$C$3:$X$482,D$1,0)</f>
        <v>Actividad propia</v>
      </c>
      <c r="E358" t="str">
        <f>VLOOKUP($A358,'Plan de acci�n consolidado 2025'!$C$3:$X$482,E$1,0)</f>
        <v>2000.6.3</v>
      </c>
      <c r="F358" t="str">
        <f>VLOOKUP($A358,'Plan de acci�n consolidado 2025'!$C$3:$X$482,F$1,0)</f>
        <v>N/A</v>
      </c>
      <c r="G358" t="str">
        <f>VLOOKUP($A358,'Plan de acci�n consolidado 2025'!$C$3:$X$482,G$1,0)</f>
        <v>N/A</v>
      </c>
      <c r="H358" t="str">
        <f>VLOOKUP($A358,'Plan de acci�n consolidado 2025'!$C$3:$X$482,H$1,0)</f>
        <v>N/A</v>
      </c>
      <c r="I358" t="str">
        <f>VLOOKUP($A358,'Plan de acci�n consolidado 2025'!$C$3:$X$482,I$1,0)</f>
        <v>N/A</v>
      </c>
      <c r="J358" t="str">
        <f>VLOOKUP($A358,'Plan de acci�n consolidado 2025'!$C$3:$X$482,J$1,0)</f>
        <v>N/A</v>
      </c>
      <c r="K358" t="str">
        <f>VLOOKUP($A358,'Plan de acci�n consolidado 2025'!$C$3:$X$482,K$1,0)</f>
        <v>N/A</v>
      </c>
      <c r="L358" t="str">
        <f>VLOOKUP($A358,'Plan de acci�n consolidado 2025'!$C$3:$X$482,L$1,0)</f>
        <v>N/A</v>
      </c>
      <c r="M358" t="str">
        <f>VLOOKUP($A358,'Plan de acci�n consolidado 2025'!$C$3:$X$482,M$1,0)</f>
        <v>N/A</v>
      </c>
      <c r="N358" t="str">
        <f>VLOOKUP($A358,'Plan de acci�n consolidado 2025'!$C$3:$X$482,N$1,0)</f>
        <v>N/A</v>
      </c>
      <c r="O358" t="str">
        <f>VLOOKUP($A358,'Plan de acci�n consolidado 2025'!$C$3:$X$482,O$1,0)</f>
        <v>Remitir las propuestas de modificación y actualización del Título X de la Circular Única de la Superintendencia de Industria y Comercio en materia de propiedad industrial al Grupo de Regulación de la Oficina Asesora Jurídica a efectos de que realicen las observaciones y sugerencias pertinentes (Propuestas de modificación enviadas por memorando)</v>
      </c>
      <c r="P358">
        <f>VLOOKUP($A358,'Plan de acci�n consolidado 2025'!$C$3:$X$482,P$1,0)</f>
        <v>50</v>
      </c>
      <c r="Q358">
        <f>VLOOKUP($A358,'Plan de acci�n consolidado 2025'!$C$3:$X$482,Q$1,0)</f>
        <v>2</v>
      </c>
      <c r="R358" t="str">
        <f>VLOOKUP($A358,'Plan de acci�n consolidado 2025'!$C$3:$X$482,R$1,0)</f>
        <v>Númerica</v>
      </c>
      <c r="S358" t="str">
        <f>VLOOKUP($A358,'Plan de acci�n consolidado 2025'!$C$3:$X$482,S$1,0)</f>
        <v># de Propuestas enviadas / 2 Propuestas por enviar</v>
      </c>
      <c r="T358" s="161">
        <f>VLOOKUP($A358,'Plan de acci�n consolidado 2025'!$C$3:$X$482,T$1,0)</f>
        <v>45811</v>
      </c>
      <c r="U358" s="161">
        <f>VLOOKUP($A358,'Plan de acci�n consolidado 2025'!$C$3:$X$482,U$1,0)</f>
        <v>45835</v>
      </c>
      <c r="V358" t="str">
        <f>VLOOKUP($A358,'Plan de acci�n consolidado 2025'!$C$3:$X$482,V$1,0)</f>
        <v>2000-DESPACHO DEL SUPERINTENDENTE DELEGADO PARA LA PROPIEDAD INDUSTRIAL</v>
      </c>
      <c r="W358">
        <f>VLOOKUP($A358,'Plan de acci�n consolidado 2025'!$C$3:$BB$482,W$1,0)</f>
        <v>5</v>
      </c>
      <c r="X358">
        <f>VLOOKUP($A358,'Plan de acci�n consolidado 2025'!$C$3:$BB$482,X$1,0)</f>
        <v>100</v>
      </c>
      <c r="Y358" t="str">
        <f>VLOOKUP($A358,'Plan de acci�n consolidado 2025'!$C$3:$BB$482,Y$1,0)</f>
        <v>Mediante memorando 25-290436- -0 y 25-291631- -0-, se remitieron a la OAJ las propuestas de modificación al Título X de la Circular Única.</v>
      </c>
      <c r="Z358" s="161">
        <f>VLOOKUP($A358,'Plan de acci�n consolidado 2025'!$C$3:$BB$482,Z$1,0)</f>
        <v>45828</v>
      </c>
      <c r="AA358">
        <f>VLOOKUP($A358,'Plan de acci�n consolidado 2025'!$C$3:$BB$482,AA$1,0)</f>
        <v>100</v>
      </c>
      <c r="AB358" t="str">
        <f>VLOOKUP($A358,'Plan de acci�n consolidado 2025'!$C$3:$BB$482,AB$1,0)</f>
        <v>Se avala el cumplimiento de la presente actividad en la cual se evidencian 2 propuestas de modificación al Titulo X de la circular única en temas de propiedad industrial.</v>
      </c>
      <c r="AC358" s="161">
        <f>VLOOKUP($A358,'Plan de acci�n consolidado 2025'!$C$3:$BB$482,AC$1,0)</f>
        <v>45828</v>
      </c>
      <c r="AD358">
        <f>VLOOKUP($A358,'Plan de acci�n consolidado 2025'!$C$3:$BB$482,AD$1,0)</f>
        <v>100</v>
      </c>
      <c r="AE358">
        <f>VLOOKUP($A358,'Plan de acci�n consolidado 2025'!$C$3:$BB$482,AE$1,0)</f>
        <v>5</v>
      </c>
    </row>
    <row r="359" spans="1:31" x14ac:dyDescent="0.25">
      <c r="A359" s="30" t="s">
        <v>1016</v>
      </c>
      <c r="B359" t="str">
        <f>VLOOKUP($A359,'Plan de acci�n consolidado 2025'!$C$3:$X$482,B$1,0)</f>
        <v>2000-DESPACHO DEL SUPERINTENDENTE DELEGADO PARA LA PROPIEDAD INDUSTRIAL</v>
      </c>
      <c r="C359">
        <f>VLOOKUP($A359,'Plan de acci�n consolidado 2025'!$C$3:$X$482,C$1,0)</f>
        <v>1</v>
      </c>
      <c r="D359" t="str">
        <f>VLOOKUP($A359,'Plan de acci�n consolidado 2025'!$C$3:$X$482,D$1,0)</f>
        <v>Actividad propia</v>
      </c>
      <c r="E359" t="str">
        <f>VLOOKUP($A359,'Plan de acci�n consolidado 2025'!$C$3:$X$482,E$1,0)</f>
        <v>2000.6.4</v>
      </c>
      <c r="F359" t="str">
        <f>VLOOKUP($A359,'Plan de acci�n consolidado 2025'!$C$3:$X$482,F$1,0)</f>
        <v>N/A</v>
      </c>
      <c r="G359" t="str">
        <f>VLOOKUP($A359,'Plan de acci�n consolidado 2025'!$C$3:$X$482,G$1,0)</f>
        <v>N/A</v>
      </c>
      <c r="H359" t="str">
        <f>VLOOKUP($A359,'Plan de acci�n consolidado 2025'!$C$3:$X$482,H$1,0)</f>
        <v>N/A</v>
      </c>
      <c r="I359" t="str">
        <f>VLOOKUP($A359,'Plan de acci�n consolidado 2025'!$C$3:$X$482,I$1,0)</f>
        <v>N/A</v>
      </c>
      <c r="J359" t="str">
        <f>VLOOKUP($A359,'Plan de acci�n consolidado 2025'!$C$3:$X$482,J$1,0)</f>
        <v>N/A</v>
      </c>
      <c r="K359" t="str">
        <f>VLOOKUP($A359,'Plan de acci�n consolidado 2025'!$C$3:$X$482,K$1,0)</f>
        <v>N/A</v>
      </c>
      <c r="L359" t="str">
        <f>VLOOKUP($A359,'Plan de acci�n consolidado 2025'!$C$3:$X$482,L$1,0)</f>
        <v>N/A</v>
      </c>
      <c r="M359" t="str">
        <f>VLOOKUP($A359,'Plan de acci�n consolidado 2025'!$C$3:$X$482,M$1,0)</f>
        <v>N/A</v>
      </c>
      <c r="N359" t="str">
        <f>VLOOKUP($A359,'Plan de acci�n consolidado 2025'!$C$3:$X$482,N$1,0)</f>
        <v>N/A</v>
      </c>
      <c r="O359" t="str">
        <f>VLOOKUP($A359,'Plan de acci�n consolidado 2025'!$C$3:$X$482,O$1,0)</f>
        <v>Remitir el documento final de las propuestas de modificación y actualización del Título X de la Circular Única de la Superintendencia de Industria y Comercio en materia de Propiedad Industrial, al Grupo de Regulación de la Oficina Asesora Jurídica. (Propuestas de modificación enviadas por memorando)</v>
      </c>
      <c r="P359">
        <f>VLOOKUP($A359,'Plan de acci�n consolidado 2025'!$C$3:$X$482,P$1,0)</f>
        <v>50</v>
      </c>
      <c r="Q359">
        <f>VLOOKUP($A359,'Plan de acci�n consolidado 2025'!$C$3:$X$482,Q$1,0)</f>
        <v>2</v>
      </c>
      <c r="R359" t="str">
        <f>VLOOKUP($A359,'Plan de acci�n consolidado 2025'!$C$3:$X$482,R$1,0)</f>
        <v>Númerica</v>
      </c>
      <c r="S359" t="str">
        <f>VLOOKUP($A359,'Plan de acci�n consolidado 2025'!$C$3:$X$482,S$1,0)</f>
        <v># de Propuestas enviadas / 2 Propuestas por enviar</v>
      </c>
      <c r="T359" s="161">
        <f>VLOOKUP($A359,'Plan de acci�n consolidado 2025'!$C$3:$X$482,T$1,0)</f>
        <v>45839</v>
      </c>
      <c r="U359" s="161">
        <f>VLOOKUP($A359,'Plan de acci�n consolidado 2025'!$C$3:$X$482,U$1,0)</f>
        <v>45856</v>
      </c>
      <c r="V359" t="str">
        <f>VLOOKUP($A359,'Plan de acci�n consolidado 2025'!$C$3:$X$482,V$1,0)</f>
        <v>2000-DESPACHO DEL SUPERINTENDENTE DELEGADO PARA LA PROPIEDAD INDUSTRIAL</v>
      </c>
      <c r="W359">
        <f>VLOOKUP($A359,'Plan de acci�n consolidado 2025'!$C$3:$BB$482,W$1,0)</f>
        <v>5</v>
      </c>
      <c r="X359">
        <f>VLOOKUP($A359,'Plan de acci�n consolidado 2025'!$C$3:$BB$482,X$1,0)</f>
        <v>100</v>
      </c>
      <c r="Y359" t="str">
        <f>VLOOKUP($A359,'Plan de acci�n consolidado 2025'!$C$3:$BB$482,Y$1,0)</f>
        <v>Se remitieron mediante memorando al grupo de regulación de la Oficina Asesora Jurídica las dos propuestas de actualización del titulo X de la Circular única en su versión final. Dando así cumplimiento a la actividad. Lo radicados de los memorandos son los siguientes: 25-291631 y 25-339637</v>
      </c>
      <c r="Z359" s="161">
        <f>VLOOKUP($A359,'Plan de acci�n consolidado 2025'!$C$3:$BB$482,Z$1,0)</f>
        <v>45856</v>
      </c>
      <c r="AA359">
        <f>VLOOKUP($A359,'Plan de acci�n consolidado 2025'!$C$3:$BB$482,AA$1,0)</f>
        <v>100</v>
      </c>
      <c r="AB359" t="str">
        <f>VLOOKUP($A359,'Plan de acci�n consolidado 2025'!$C$3:$BB$482,AB$1,0)</f>
        <v>Se verifica el cumplimiento de la actividad con las evidencias reportadas, se descuenta 5 puntos porcentuales de eficiencia dado que de acuerdo con el procedimiento DE02-P01 los seguimientos a actividades vencidas se deben registrar dentro de los 5 días hábiles siguientes a su vencimiento, es decir este seguimiento se debió reportar el 25 de julio y el reporte esta registrado el 6 de agosto, información entregada en capacitaciones realizadas y correos de solicitud de seguimiento enviados mensual</v>
      </c>
      <c r="AC359" s="161">
        <f>VLOOKUP($A359,'Plan de acci�n consolidado 2025'!$C$3:$BB$482,AC$1,0)</f>
        <v>45856</v>
      </c>
      <c r="AD359">
        <f>VLOOKUP($A359,'Plan de acci�n consolidado 2025'!$C$3:$BB$482,AD$1,0)</f>
        <v>95</v>
      </c>
      <c r="AE359">
        <f>VLOOKUP($A359,'Plan de acci�n consolidado 2025'!$C$3:$BB$482,AE$1,0)</f>
        <v>5</v>
      </c>
    </row>
    <row r="360" spans="1:31" x14ac:dyDescent="0.25">
      <c r="A360" s="30" t="s">
        <v>491</v>
      </c>
      <c r="B360" t="str">
        <f>VLOOKUP($A360,'Plan de acci�n consolidado 2025'!$C$3:$X$482,B$1,0)</f>
        <v>50-OFICINA DE CONTROL INTERNO</v>
      </c>
      <c r="C360">
        <f>VLOOKUP($A360,'Plan de acci�n consolidado 2025'!$C$3:$X$482,C$1,0)</f>
        <v>4</v>
      </c>
      <c r="D360" t="str">
        <f>VLOOKUP($A360,'Plan de acci�n consolidado 2025'!$C$3:$X$482,D$1,0)</f>
        <v>Producto</v>
      </c>
      <c r="E360" t="str">
        <f>VLOOKUP($A360,'Plan de acci�n consolidado 2025'!$C$3:$X$482,E$1,0)</f>
        <v>50.1</v>
      </c>
      <c r="F360" t="str">
        <f>VLOOKUP($A360,'Plan de acci�n consolidado 2025'!$C$3:$X$482,F$1,0)</f>
        <v>Operativo</v>
      </c>
      <c r="G360" t="str">
        <f>VLOOKUP($A360,'Plan de acci�n consolidado 2025'!$C$3:$X$482,G$1,0)</f>
        <v>Fortalecer el Sistema Integral de Gestión Institucional en el marco del Modelo Integrado de Planeación y gestión para mejorar la prestación del servicio.</v>
      </c>
      <c r="H360" t="str">
        <f>VLOOKUP($A360,'Plan de acci�n consolidado 2025'!$C$3:$X$482,H$1,0)</f>
        <v xml:space="preserve">Cumplimiento de productos del PAI asociados a Fortacer el Sistema Integral de Gestión Institucional para mejorar la prestación del servicio. 
</v>
      </c>
      <c r="I360" t="str">
        <f>VLOOKUP($A360,'Plan de acci�n consolidado 2025'!$C$3:$X$482,I$1,0)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60" t="str">
        <f>VLOOKUP($A360,'Plan de acci�n consolidado 2025'!$C$3:$X$482,J$1,0)</f>
        <v>N/A</v>
      </c>
      <c r="K360" t="str">
        <f>VLOOKUP($A360,'Plan de acci�n consolidado 2025'!$C$3:$X$482,K$1,0)</f>
        <v>No</v>
      </c>
      <c r="L360" t="str">
        <f>VLOOKUP($A360,'Plan de acci�n consolidado 2025'!$C$3:$X$482,L$1,0)</f>
        <v>N/A</v>
      </c>
      <c r="M360" t="str">
        <f>VLOOKUP($A360,'Plan de acci�n consolidado 2025'!$C$3:$X$482,M$1,0)</f>
        <v>Política Control Interno _DIMENSIÓN Control Interno</v>
      </c>
      <c r="N360" t="str">
        <f>VLOOKUP($A360,'Plan de acci�n consolidado 2025'!$C$3:$X$482,N$1,0)</f>
        <v>N/A</v>
      </c>
      <c r="O360" t="str">
        <f>VLOOKUP($A360,'Plan de acci�n consolidado 2025'!$C$3:$X$482,O$1,0)</f>
        <v>Plan Anual de Auditorías ejecutado y presentado al CICCI (actas del CICCI firmadas semestralmente por Superintendente y jefe OCI)</v>
      </c>
      <c r="P360">
        <f>VLOOKUP($A360,'Plan de acci�n consolidado 2025'!$C$3:$X$482,P$1,0)</f>
        <v>50</v>
      </c>
      <c r="Q360">
        <f>VLOOKUP($A360,'Plan de acci�n consolidado 2025'!$C$3:$X$482,Q$1,0)</f>
        <v>100</v>
      </c>
      <c r="R360" t="str">
        <f>VLOOKUP($A360,'Plan de acci�n consolidado 2025'!$C$3:$X$482,R$1,0)</f>
        <v>Porcentual</v>
      </c>
      <c r="S360" t="str">
        <f>VLOOKUP($A360,'Plan de acci�n consolidado 2025'!$C$3:$X$482,S$1,0)</f>
        <v>% de plan ejecutado / 100% de plan a ejecutar</v>
      </c>
      <c r="T360" s="161">
        <f>VLOOKUP($A360,'Plan de acci�n consolidado 2025'!$C$3:$X$482,T$1,0)</f>
        <v>45659</v>
      </c>
      <c r="U360" s="161">
        <f>VLOOKUP($A360,'Plan de acci�n consolidado 2025'!$C$3:$X$482,U$1,0)</f>
        <v>46022</v>
      </c>
      <c r="V360" t="str">
        <f>VLOOKUP($A360,'Plan de acci�n consolidado 2025'!$C$3:$X$482,V$1,0)</f>
        <v>50-OFICINA DE CONTROL INTERNO</v>
      </c>
      <c r="W360">
        <f>VLOOKUP($A360,'Plan de acci�n consolidado 2025'!$C$3:$BB$482,W$1,0)</f>
        <v>50</v>
      </c>
      <c r="X360">
        <f>VLOOKUP($A360,'Plan de acci�n consolidado 2025'!$C$3:$BB$482,X$1,0)</f>
        <v>0</v>
      </c>
      <c r="Y360">
        <f>VLOOKUP($A360,'Plan de acci�n consolidado 2025'!$C$3:$BB$482,Y$1,0)</f>
        <v>0</v>
      </c>
      <c r="Z360" s="161">
        <f>VLOOKUP($A360,'Plan de acci�n consolidado 2025'!$C$3:$BB$482,Z$1,0)</f>
        <v>0</v>
      </c>
      <c r="AA360">
        <f>VLOOKUP($A360,'Plan de acci�n consolidado 2025'!$C$3:$BB$482,AA$1,0)</f>
        <v>0</v>
      </c>
      <c r="AB360">
        <f>VLOOKUP($A360,'Plan de acci�n consolidado 2025'!$C$3:$BB$482,AB$1,0)</f>
        <v>0</v>
      </c>
      <c r="AC360" s="161">
        <f>VLOOKUP($A360,'Plan de acci�n consolidado 2025'!$C$3:$BB$482,AC$1,0)</f>
        <v>0</v>
      </c>
      <c r="AD360">
        <f>VLOOKUP($A360,'Plan de acci�n consolidado 2025'!$C$3:$BB$482,AD$1,0)</f>
        <v>0</v>
      </c>
      <c r="AE360">
        <f>VLOOKUP($A360,'Plan de acci�n consolidado 2025'!$C$3:$BB$482,AE$1,0)</f>
        <v>0</v>
      </c>
    </row>
    <row r="361" spans="1:31" x14ac:dyDescent="0.25">
      <c r="A361" s="30" t="s">
        <v>495</v>
      </c>
      <c r="B361" t="str">
        <f>VLOOKUP($A361,'Plan de acci�n consolidado 2025'!$C$3:$X$482,B$1,0)</f>
        <v>50-OFICINA DE CONTROL INTERNO</v>
      </c>
      <c r="C361">
        <f>VLOOKUP($A361,'Plan de acci�n consolidado 2025'!$C$3:$X$482,C$1,0)</f>
        <v>4</v>
      </c>
      <c r="D361" t="str">
        <f>VLOOKUP($A361,'Plan de acci�n consolidado 2025'!$C$3:$X$482,D$1,0)</f>
        <v>Actividad propia</v>
      </c>
      <c r="E361" t="str">
        <f>VLOOKUP($A361,'Plan de acci�n consolidado 2025'!$C$3:$X$482,E$1,0)</f>
        <v>50.1.1</v>
      </c>
      <c r="F361" t="str">
        <f>VLOOKUP($A361,'Plan de acci�n consolidado 2025'!$C$3:$X$482,F$1,0)</f>
        <v>N/A</v>
      </c>
      <c r="G361" t="str">
        <f>VLOOKUP($A361,'Plan de acci�n consolidado 2025'!$C$3:$X$482,G$1,0)</f>
        <v>N/A</v>
      </c>
      <c r="H361" t="str">
        <f>VLOOKUP($A361,'Plan de acci�n consolidado 2025'!$C$3:$X$482,H$1,0)</f>
        <v>N/A</v>
      </c>
      <c r="I361" t="str">
        <f>VLOOKUP($A361,'Plan de acci�n consolidado 2025'!$C$3:$X$482,I$1,0)</f>
        <v>N/A</v>
      </c>
      <c r="J361" t="str">
        <f>VLOOKUP($A361,'Plan de acci�n consolidado 2025'!$C$3:$X$482,J$1,0)</f>
        <v>N/A</v>
      </c>
      <c r="K361" t="str">
        <f>VLOOKUP($A361,'Plan de acci�n consolidado 2025'!$C$3:$X$482,K$1,0)</f>
        <v>N/A</v>
      </c>
      <c r="L361" t="str">
        <f>VLOOKUP($A361,'Plan de acci�n consolidado 2025'!$C$3:$X$482,L$1,0)</f>
        <v>N/A</v>
      </c>
      <c r="M361" t="str">
        <f>VLOOKUP($A361,'Plan de acci�n consolidado 2025'!$C$3:$X$482,M$1,0)</f>
        <v>N/A</v>
      </c>
      <c r="N361" t="str">
        <f>VLOOKUP($A361,'Plan de acci�n consolidado 2025'!$C$3:$X$482,N$1,0)</f>
        <v>N/A</v>
      </c>
      <c r="O361" t="str">
        <f>VLOOKUP($A361,'Plan de acci�n consolidado 2025'!$C$3:$X$482,O$1,0)</f>
        <v>Ejecutar el plan anual de auditoría aprobado por el  Comité de Coordinación de Control Interno (Informes de auditorías internas basadas en riesgos, informes de auditorías SIGI e informes de cumplimiento realizados)
Entregable:  Plan Anual de auditorias con seguimiento y sus respectivas evidencias</v>
      </c>
      <c r="P361">
        <f>VLOOKUP($A361,'Plan de acci�n consolidado 2025'!$C$3:$X$482,P$1,0)</f>
        <v>80</v>
      </c>
      <c r="Q361">
        <f>VLOOKUP($A361,'Plan de acci�n consolidado 2025'!$C$3:$X$482,Q$1,0)</f>
        <v>100</v>
      </c>
      <c r="R361" t="str">
        <f>VLOOKUP($A361,'Plan de acci�n consolidado 2025'!$C$3:$X$482,R$1,0)</f>
        <v>Porcentual</v>
      </c>
      <c r="S361" t="str">
        <f>VLOOKUP($A361,'Plan de acci�n consolidado 2025'!$C$3:$X$482,S$1,0)</f>
        <v>% de plan ejecutado / 100% de plan a ejecutar</v>
      </c>
      <c r="T361" s="161">
        <f>VLOOKUP($A361,'Plan de acci�n consolidado 2025'!$C$3:$X$482,T$1,0)</f>
        <v>45659</v>
      </c>
      <c r="U361" s="161">
        <f>VLOOKUP($A361,'Plan de acci�n consolidado 2025'!$C$3:$X$482,U$1,0)</f>
        <v>46022</v>
      </c>
      <c r="V361" t="str">
        <f>VLOOKUP($A361,'Plan de acci�n consolidado 2025'!$C$3:$X$482,V$1,0)</f>
        <v>50-OFICINA DE CONTROL INTERNO</v>
      </c>
      <c r="W361">
        <f>VLOOKUP($A361,'Plan de acci�n consolidado 2025'!$C$3:$BB$482,W$1,0)</f>
        <v>40</v>
      </c>
      <c r="X361">
        <f>VLOOKUP($A361,'Plan de acci�n consolidado 2025'!$C$3:$BB$482,X$1,0)</f>
        <v>77</v>
      </c>
      <c r="Y361" t="str">
        <f>VLOOKUP($A361,'Plan de acci�n consolidado 2025'!$C$3:$BB$482,Y$1,0)</f>
        <v xml:space="preserve">La Oficina de Control Interno en su plan anual de auditorías 2025 aprobado por el Comité de Coordinación de Control Interno -CICCI, programó 77 actividades como son, los Informes de auditorías internas basadas en riesgos, informes de auditorías SIGI e informes de ley / seguimiento y otros roles, de los cuales, se presentan los siguientes resultados:
•	Primer reporte, se realizaron 16 informes de Ley/seguimiento/otros roles.
•	Segundo reporte, se realizaron 14 informes de Ley/seguimiento/otros roles y 3 auditorías
•	Tercer reporte, se realizaron 12 informes de Ley/seguimiento/otros roles y 1 auditoría
•	Cuarto reporte, se realizaron 11 informes de Ley/seguimiento/otros roles y 2 auditorías
Concluyendo que con corte a 30 de noviembre de 2025 se han presentado un total de 59 productos para un porcentaje de avance del 77%.
</v>
      </c>
      <c r="Z361" s="161">
        <f>VLOOKUP($A361,'Plan de acci�n consolidado 2025'!$C$3:$BB$482,Z$1,0)</f>
        <v>0</v>
      </c>
      <c r="AA361">
        <f>VLOOKUP($A361,'Plan de acci�n consolidado 2025'!$C$3:$BB$482,AA$1,0)</f>
        <v>77</v>
      </c>
      <c r="AB361" t="str">
        <f>VLOOKUP($A361,'Plan de acci�n consolidado 2025'!$C$3:$BB$482,AB$1,0)</f>
        <v xml:space="preserve">Se verifica seguimiento en atención a evidencias allegadas </v>
      </c>
      <c r="AC361" s="161">
        <f>VLOOKUP($A361,'Plan de acci�n consolidado 2025'!$C$3:$BB$482,AC$1,0)</f>
        <v>0</v>
      </c>
      <c r="AD361">
        <f>VLOOKUP($A361,'Plan de acci�n consolidado 2025'!$C$3:$BB$482,AD$1,0)</f>
        <v>0</v>
      </c>
      <c r="AE361">
        <f>VLOOKUP($A361,'Plan de acci�n consolidado 2025'!$C$3:$BB$482,AE$1,0)</f>
        <v>30.8</v>
      </c>
    </row>
    <row r="362" spans="1:31" x14ac:dyDescent="0.25">
      <c r="A362" s="30" t="s">
        <v>496</v>
      </c>
      <c r="B362" t="str">
        <f>VLOOKUP($A362,'Plan de acci�n consolidado 2025'!$C$3:$X$482,B$1,0)</f>
        <v>50-OFICINA DE CONTROL INTERNO</v>
      </c>
      <c r="C362">
        <f>VLOOKUP($A362,'Plan de acci�n consolidado 2025'!$C$3:$X$482,C$1,0)</f>
        <v>4</v>
      </c>
      <c r="D362" t="str">
        <f>VLOOKUP($A362,'Plan de acci�n consolidado 2025'!$C$3:$X$482,D$1,0)</f>
        <v>Actividad propia</v>
      </c>
      <c r="E362" t="str">
        <f>VLOOKUP($A362,'Plan de acci�n consolidado 2025'!$C$3:$X$482,E$1,0)</f>
        <v>50.1.2</v>
      </c>
      <c r="F362" t="str">
        <f>VLOOKUP($A362,'Plan de acci�n consolidado 2025'!$C$3:$X$482,F$1,0)</f>
        <v>N/A</v>
      </c>
      <c r="G362" t="str">
        <f>VLOOKUP($A362,'Plan de acci�n consolidado 2025'!$C$3:$X$482,G$1,0)</f>
        <v>N/A</v>
      </c>
      <c r="H362" t="str">
        <f>VLOOKUP($A362,'Plan de acci�n consolidado 2025'!$C$3:$X$482,H$1,0)</f>
        <v>N/A</v>
      </c>
      <c r="I362" t="str">
        <f>VLOOKUP($A362,'Plan de acci�n consolidado 2025'!$C$3:$X$482,I$1,0)</f>
        <v>N/A</v>
      </c>
      <c r="J362" t="str">
        <f>VLOOKUP($A362,'Plan de acci�n consolidado 2025'!$C$3:$X$482,J$1,0)</f>
        <v>N/A</v>
      </c>
      <c r="K362" t="str">
        <f>VLOOKUP($A362,'Plan de acci�n consolidado 2025'!$C$3:$X$482,K$1,0)</f>
        <v>N/A</v>
      </c>
      <c r="L362" t="str">
        <f>VLOOKUP($A362,'Plan de acci�n consolidado 2025'!$C$3:$X$482,L$1,0)</f>
        <v>N/A</v>
      </c>
      <c r="M362" t="str">
        <f>VLOOKUP($A362,'Plan de acci�n consolidado 2025'!$C$3:$X$482,M$1,0)</f>
        <v>N/A</v>
      </c>
      <c r="N362" t="str">
        <f>VLOOKUP($A362,'Plan de acci�n consolidado 2025'!$C$3:$X$482,N$1,0)</f>
        <v>N/A</v>
      </c>
      <c r="O362" t="str">
        <f>VLOOKUP($A362,'Plan de acci�n consolidado 2025'!$C$3:$X$482,O$1,0)</f>
        <v>Presentar ante el Comité de Coordinación de Control Interno el resultado del cumplimiento del Plan Anual de Auditorías (actas/diapositivas del CICCI firmadas semestralmente por Superintendente y jefe OCI) 
Entregable: (actas del CICCI firmadas semestralmente por Superintendente y jefe OCI)</v>
      </c>
      <c r="P362">
        <f>VLOOKUP($A362,'Plan de acci�n consolidado 2025'!$C$3:$X$482,P$1,0)</f>
        <v>20</v>
      </c>
      <c r="Q362">
        <f>VLOOKUP($A362,'Plan de acci�n consolidado 2025'!$C$3:$X$482,Q$1,0)</f>
        <v>2</v>
      </c>
      <c r="R362" t="str">
        <f>VLOOKUP($A362,'Plan de acci�n consolidado 2025'!$C$3:$X$482,R$1,0)</f>
        <v>Númerica</v>
      </c>
      <c r="S362" t="str">
        <f>VLOOKUP($A362,'Plan de acci�n consolidado 2025'!$C$3:$X$482,S$1,0)</f>
        <v># de Comités ejecutados / 2 Comités Programados</v>
      </c>
      <c r="T362" s="161">
        <f>VLOOKUP($A362,'Plan de acci�n consolidado 2025'!$C$3:$X$482,T$1,0)</f>
        <v>45811</v>
      </c>
      <c r="U362" s="161">
        <f>VLOOKUP($A362,'Plan de acci�n consolidado 2025'!$C$3:$X$482,U$1,0)</f>
        <v>46022</v>
      </c>
      <c r="V362" t="str">
        <f>VLOOKUP($A362,'Plan de acci�n consolidado 2025'!$C$3:$X$482,V$1,0)</f>
        <v>50-OFICINA DE CONTROL INTERNO</v>
      </c>
      <c r="W362">
        <f>VLOOKUP($A362,'Plan de acci�n consolidado 2025'!$C$3:$BB$482,W$1,0)</f>
        <v>10</v>
      </c>
      <c r="X362">
        <f>VLOOKUP($A362,'Plan de acci�n consolidado 2025'!$C$3:$BB$482,X$1,0)</f>
        <v>50</v>
      </c>
      <c r="Y362" t="str">
        <f>VLOOKUP($A362,'Plan de acci�n consolidado 2025'!$C$3:$BB$482,Y$1,0)</f>
        <v xml:space="preserve">La Oficina de Control Interno en su plan anual de auditorías 2025, tiene programado la realización de dos (2) Comités de Coordinación de Control Interno – CICCI y con corte a 30 de noviembre de 2025 se presenta el Acta No. 1, donde se aprobaron temas para el fortalecimiento del Sistema de Control Interno en la entidad y se encuentra firmada por la Secretaria Técnica y la Superintendente de Industria y Comercio, su porcentaje de avance es del 50%. </v>
      </c>
      <c r="Z362" s="161">
        <f>VLOOKUP($A362,'Plan de acci�n consolidado 2025'!$C$3:$BB$482,Z$1,0)</f>
        <v>0</v>
      </c>
      <c r="AA362">
        <f>VLOOKUP($A362,'Plan de acci�n consolidado 2025'!$C$3:$BB$482,AA$1,0)</f>
        <v>50</v>
      </c>
      <c r="AB362" t="str">
        <f>VLOOKUP($A362,'Plan de acci�n consolidado 2025'!$C$3:$BB$482,AB$1,0)</f>
        <v xml:space="preserve">Se verifica seguimiento en atención a evidencias allegadas </v>
      </c>
      <c r="AC362" s="161">
        <f>VLOOKUP($A362,'Plan de acci�n consolidado 2025'!$C$3:$BB$482,AC$1,0)</f>
        <v>0</v>
      </c>
      <c r="AD362">
        <f>VLOOKUP($A362,'Plan de acci�n consolidado 2025'!$C$3:$BB$482,AD$1,0)</f>
        <v>0</v>
      </c>
      <c r="AE362">
        <f>VLOOKUP($A362,'Plan de acci�n consolidado 2025'!$C$3:$BB$482,AE$1,0)</f>
        <v>5</v>
      </c>
    </row>
    <row r="363" spans="1:31" x14ac:dyDescent="0.25">
      <c r="A363" s="30" t="s">
        <v>498</v>
      </c>
      <c r="B363" t="str">
        <f>VLOOKUP($A363,'Plan de acci�n consolidado 2025'!$C$3:$X$482,B$1,0)</f>
        <v>50-OFICINA DE CONTROL INTERNO</v>
      </c>
      <c r="C363">
        <f>VLOOKUP($A363,'Plan de acci�n consolidado 2025'!$C$3:$X$482,C$1,0)</f>
        <v>4</v>
      </c>
      <c r="D363" t="str">
        <f>VLOOKUP($A363,'Plan de acci�n consolidado 2025'!$C$3:$X$482,D$1,0)</f>
        <v>Producto</v>
      </c>
      <c r="E363" t="str">
        <f>VLOOKUP($A363,'Plan de acci�n consolidado 2025'!$C$3:$X$482,E$1,0)</f>
        <v>50.2</v>
      </c>
      <c r="F363" t="str">
        <f>VLOOKUP($A363,'Plan de acci�n consolidado 2025'!$C$3:$X$482,F$1,0)</f>
        <v>Operativo</v>
      </c>
      <c r="G363" t="str">
        <f>VLOOKUP($A363,'Plan de acci�n consolidado 2025'!$C$3:$X$482,G$1,0)</f>
        <v>Fortalecer el Sistema Integral de Gestión Institucional en el marco del Modelo Integrado de Planeación y gestión para mejorar la prestación del servicio.</v>
      </c>
      <c r="H363" t="str">
        <f>VLOOKUP($A363,'Plan de acci�n consolidado 2025'!$C$3:$X$482,H$1,0)</f>
        <v xml:space="preserve">Cumplimiento de productos del PAI asociados a Fortacer el Sistema Integral de Gestión Institucional para mejorar la prestación del servicio. 
</v>
      </c>
      <c r="I363" t="str">
        <f>VLOOKUP($A363,'Plan de acci�n consolidado 2025'!$C$3:$X$482,I$1,0)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63" t="str">
        <f>VLOOKUP($A363,'Plan de acci�n consolidado 2025'!$C$3:$X$482,J$1,0)</f>
        <v xml:space="preserve">PND - 5-31-5-b- Convergencia regional - Entidades públicas territoriales y nacionales fortalecidas </v>
      </c>
      <c r="K363" t="str">
        <f>VLOOKUP($A363,'Plan de acci�n consolidado 2025'!$C$3:$X$482,K$1,0)</f>
        <v>No</v>
      </c>
      <c r="L363" t="str">
        <f>VLOOKUP($A363,'Plan de acci�n consolidado 2025'!$C$3:$X$482,L$1,0)</f>
        <v>N/A</v>
      </c>
      <c r="M363" t="str">
        <f>VLOOKUP($A363,'Plan de acci�n consolidado 2025'!$C$3:$X$482,M$1,0)</f>
        <v>Política Control Interno _DIMENSIÓN Control Interno</v>
      </c>
      <c r="N363" t="str">
        <f>VLOOKUP($A363,'Plan de acci�n consolidado 2025'!$C$3:$X$482,N$1,0)</f>
        <v>N/A</v>
      </c>
      <c r="O363" t="str">
        <f>VLOOKUP($A363,'Plan de acci�n consolidado 2025'!$C$3:$X$482,O$1,0)</f>
        <v>Seguimiento Planes de trabajo MIPG en el marco de la Política Control Interno, con seguimiento realizado y radicado ante la OAP  (Informe)Entregable: (Informes de seguimiento  a la implementación y actas del comité)</v>
      </c>
      <c r="P363">
        <f>VLOOKUP($A363,'Plan de acci�n consolidado 2025'!$C$3:$X$482,P$1,0)</f>
        <v>25</v>
      </c>
      <c r="Q363">
        <f>VLOOKUP($A363,'Plan de acci�n consolidado 2025'!$C$3:$X$482,Q$1,0)</f>
        <v>1</v>
      </c>
      <c r="R363" t="str">
        <f>VLOOKUP($A363,'Plan de acci�n consolidado 2025'!$C$3:$X$482,R$1,0)</f>
        <v>Númerica</v>
      </c>
      <c r="S363" t="str">
        <f>VLOOKUP($A363,'Plan de acci�n consolidado 2025'!$C$3:$X$482,S$1,0)</f>
        <v># de Informe realizado y presentado / 1 Informe programado</v>
      </c>
      <c r="T363" s="161">
        <f>VLOOKUP($A363,'Plan de acci�n consolidado 2025'!$C$3:$X$482,T$1,0)</f>
        <v>45748</v>
      </c>
      <c r="U363" s="161">
        <f>VLOOKUP($A363,'Plan de acci�n consolidado 2025'!$C$3:$X$482,U$1,0)</f>
        <v>45869</v>
      </c>
      <c r="V363" t="str">
        <f>VLOOKUP($A363,'Plan de acci�n consolidado 2025'!$C$3:$X$482,V$1,0)</f>
        <v>50-OFICINA DE CONTROL INTERNO</v>
      </c>
      <c r="W363">
        <f>VLOOKUP($A363,'Plan de acci�n consolidado 2025'!$C$3:$BB$482,W$1,0)</f>
        <v>25</v>
      </c>
      <c r="X363">
        <f>VLOOKUP($A363,'Plan de acci�n consolidado 2025'!$C$3:$BB$482,X$1,0)</f>
        <v>100</v>
      </c>
      <c r="Y363" t="str">
        <f>VLOOKUP($A363,'Plan de acci�n consolidado 2025'!$C$3:$BB$482,Y$1,0)</f>
        <v xml:space="preserve">Se efectuó seguimiento al cumplimento de las acciones propuestas para las diecinueve (19) políticas de gestión y desempeño institucional,  así como a las actividades propuestas en la medición de la gestión y desempeño institucional “Formulario Único de Reporte y Avance de Gestión (FURAG)”; en pro de articular el Modelo Integrado de Planeación y Gestión. Como resultado del trabajo realizado, la OCI efectuó las recomendaciones correspondientes con el fin de cerrar brechas y generar alertas.
</v>
      </c>
      <c r="Z363" s="161">
        <f>VLOOKUP($A363,'Plan de acci�n consolidado 2025'!$C$3:$BB$482,Z$1,0)</f>
        <v>45768</v>
      </c>
      <c r="AA363">
        <f>VLOOKUP($A363,'Plan de acci�n consolidado 2025'!$C$3:$BB$482,AA$1,0)</f>
        <v>100</v>
      </c>
      <c r="AB363" t="str">
        <f>VLOOKUP($A363,'Plan de acci�n consolidado 2025'!$C$3:$BB$482,AB$1,0)</f>
        <v xml:space="preserve">Se verifica el cumplimiento con las evidencias allegadas </v>
      </c>
      <c r="AC363" s="161">
        <f>VLOOKUP($A363,'Plan de acci�n consolidado 2025'!$C$3:$BB$482,AC$1,0)</f>
        <v>45804</v>
      </c>
      <c r="AD363">
        <f>VLOOKUP($A363,'Plan de acci�n consolidado 2025'!$C$3:$BB$482,AD$1,0)</f>
        <v>100</v>
      </c>
      <c r="AE363">
        <f>VLOOKUP($A363,'Plan de acci�n consolidado 2025'!$C$3:$BB$482,AE$1,0)</f>
        <v>25</v>
      </c>
    </row>
    <row r="364" spans="1:31" x14ac:dyDescent="0.25">
      <c r="A364" s="30" t="s">
        <v>500</v>
      </c>
      <c r="B364" t="str">
        <f>VLOOKUP($A364,'Plan de acci�n consolidado 2025'!$C$3:$X$482,B$1,0)</f>
        <v>50-OFICINA DE CONTROL INTERNO</v>
      </c>
      <c r="C364">
        <f>VLOOKUP($A364,'Plan de acci�n consolidado 2025'!$C$3:$X$482,C$1,0)</f>
        <v>4</v>
      </c>
      <c r="D364" t="str">
        <f>VLOOKUP($A364,'Plan de acci�n consolidado 2025'!$C$3:$X$482,D$1,0)</f>
        <v>Actividad propia</v>
      </c>
      <c r="E364" t="str">
        <f>VLOOKUP($A364,'Plan de acci�n consolidado 2025'!$C$3:$X$482,E$1,0)</f>
        <v>50.2.1</v>
      </c>
      <c r="F364" t="str">
        <f>VLOOKUP($A364,'Plan de acci�n consolidado 2025'!$C$3:$X$482,F$1,0)</f>
        <v>N/A</v>
      </c>
      <c r="G364" t="str">
        <f>VLOOKUP($A364,'Plan de acci�n consolidado 2025'!$C$3:$X$482,G$1,0)</f>
        <v>N/A</v>
      </c>
      <c r="H364" t="str">
        <f>VLOOKUP($A364,'Plan de acci�n consolidado 2025'!$C$3:$X$482,H$1,0)</f>
        <v>N/A</v>
      </c>
      <c r="I364" t="str">
        <f>VLOOKUP($A364,'Plan de acci�n consolidado 2025'!$C$3:$X$482,I$1,0)</f>
        <v>N/A</v>
      </c>
      <c r="J364" t="str">
        <f>VLOOKUP($A364,'Plan de acci�n consolidado 2025'!$C$3:$X$482,J$1,0)</f>
        <v>N/A</v>
      </c>
      <c r="K364" t="str">
        <f>VLOOKUP($A364,'Plan de acci�n consolidado 2025'!$C$3:$X$482,K$1,0)</f>
        <v>N/A</v>
      </c>
      <c r="L364" t="str">
        <f>VLOOKUP($A364,'Plan de acci�n consolidado 2025'!$C$3:$X$482,L$1,0)</f>
        <v>N/A</v>
      </c>
      <c r="M364" t="str">
        <f>VLOOKUP($A364,'Plan de acci�n consolidado 2025'!$C$3:$X$482,M$1,0)</f>
        <v>N/A</v>
      </c>
      <c r="N364" t="str">
        <f>VLOOKUP($A364,'Plan de acci�n consolidado 2025'!$C$3:$X$482,N$1,0)</f>
        <v>N/A</v>
      </c>
      <c r="O364" t="str">
        <f>VLOOKUP($A364,'Plan de acci�n consolidado 2025'!$C$3:$X$482,O$1,0)</f>
        <v>Realizar seguimiento a  los Planes de trabajo MIPG que afectan a la Política Control Interno, conforme a las recomendaciones del FURAG (Correo de solicitud de información a las áreas frente a los seguimientos de las MIPG cuando aplique)</v>
      </c>
      <c r="P364">
        <f>VLOOKUP($A364,'Plan de acci�n consolidado 2025'!$C$3:$X$482,P$1,0)</f>
        <v>80</v>
      </c>
      <c r="Q364">
        <f>VLOOKUP($A364,'Plan de acci�n consolidado 2025'!$C$3:$X$482,Q$1,0)</f>
        <v>1</v>
      </c>
      <c r="R364" t="str">
        <f>VLOOKUP($A364,'Plan de acci�n consolidado 2025'!$C$3:$X$482,R$1,0)</f>
        <v>Númerica</v>
      </c>
      <c r="S364" t="str">
        <f>VLOOKUP($A364,'Plan de acci�n consolidado 2025'!$C$3:$X$482,S$1,0)</f>
        <v># de Informe realizado / 1 Informe programado</v>
      </c>
      <c r="T364" s="161">
        <f>VLOOKUP($A364,'Plan de acci�n consolidado 2025'!$C$3:$X$482,T$1,0)</f>
        <v>45748</v>
      </c>
      <c r="U364" s="161">
        <f>VLOOKUP($A364,'Plan de acci�n consolidado 2025'!$C$3:$X$482,U$1,0)</f>
        <v>45869</v>
      </c>
      <c r="V364" t="str">
        <f>VLOOKUP($A364,'Plan de acci�n consolidado 2025'!$C$3:$X$482,V$1,0)</f>
        <v>50-OFICINA DE CONTROL INTERNO</v>
      </c>
      <c r="W364">
        <f>VLOOKUP($A364,'Plan de acci�n consolidado 2025'!$C$3:$BB$482,W$1,0)</f>
        <v>20</v>
      </c>
      <c r="X364">
        <f>VLOOKUP($A364,'Plan de acci�n consolidado 2025'!$C$3:$BB$482,X$1,0)</f>
        <v>100</v>
      </c>
      <c r="Y364" t="str">
        <f>VLOOKUP($A364,'Plan de acci�n consolidado 2025'!$C$3:$BB$482,Y$1,0)</f>
        <v>Se reporta Memorando  con radicado  25-120785 del 13 de marzo 2025, en el cual se solicita seguimiento al cumplimiento de los planes de trabajo formulados para la mejora e implementación del Modelo Integrado de Planeación y Gestión – MIPG y se adjunta 1 Informe del seguimiento al MIPG. Esta actividad queda terminada.</v>
      </c>
      <c r="Z364" s="161">
        <f>VLOOKUP($A364,'Plan de acci�n consolidado 2025'!$C$3:$BB$482,Z$1,0)</f>
        <v>45869</v>
      </c>
      <c r="AA364">
        <f>VLOOKUP($A364,'Plan de acci�n consolidado 2025'!$C$3:$BB$482,AA$1,0)</f>
        <v>100</v>
      </c>
      <c r="AB364" t="str">
        <f>VLOOKUP($A364,'Plan de acci�n consolidado 2025'!$C$3:$BB$482,AB$1,0)</f>
        <v xml:space="preserve">Se verifica el cumplimiento de la actividad con los soportes anexos </v>
      </c>
      <c r="AC364" s="161">
        <f>VLOOKUP($A364,'Plan de acci�n consolidado 2025'!$C$3:$BB$482,AC$1,0)</f>
        <v>45733</v>
      </c>
      <c r="AD364">
        <f>VLOOKUP($A364,'Plan de acci�n consolidado 2025'!$C$3:$BB$482,AD$1,0)</f>
        <v>100</v>
      </c>
      <c r="AE364">
        <f>VLOOKUP($A364,'Plan de acci�n consolidado 2025'!$C$3:$BB$482,AE$1,0)</f>
        <v>20</v>
      </c>
    </row>
    <row r="365" spans="1:31" x14ac:dyDescent="0.25">
      <c r="A365" s="30" t="s">
        <v>501</v>
      </c>
      <c r="B365" t="str">
        <f>VLOOKUP($A365,'Plan de acci�n consolidado 2025'!$C$3:$X$482,B$1,0)</f>
        <v>50-OFICINA DE CONTROL INTERNO</v>
      </c>
      <c r="C365">
        <f>VLOOKUP($A365,'Plan de acci�n consolidado 2025'!$C$3:$X$482,C$1,0)</f>
        <v>4</v>
      </c>
      <c r="D365" t="str">
        <f>VLOOKUP($A365,'Plan de acci�n consolidado 2025'!$C$3:$X$482,D$1,0)</f>
        <v>Actividad propia</v>
      </c>
      <c r="E365" t="str">
        <f>VLOOKUP($A365,'Plan de acci�n consolidado 2025'!$C$3:$X$482,E$1,0)</f>
        <v>50.2.2</v>
      </c>
      <c r="F365" t="str">
        <f>VLOOKUP($A365,'Plan de acci�n consolidado 2025'!$C$3:$X$482,F$1,0)</f>
        <v>N/A</v>
      </c>
      <c r="G365" t="str">
        <f>VLOOKUP($A365,'Plan de acci�n consolidado 2025'!$C$3:$X$482,G$1,0)</f>
        <v>N/A</v>
      </c>
      <c r="H365" t="str">
        <f>VLOOKUP($A365,'Plan de acci�n consolidado 2025'!$C$3:$X$482,H$1,0)</f>
        <v>N/A</v>
      </c>
      <c r="I365" t="str">
        <f>VLOOKUP($A365,'Plan de acci�n consolidado 2025'!$C$3:$X$482,I$1,0)</f>
        <v>N/A</v>
      </c>
      <c r="J365" t="str">
        <f>VLOOKUP($A365,'Plan de acci�n consolidado 2025'!$C$3:$X$482,J$1,0)</f>
        <v>N/A</v>
      </c>
      <c r="K365" t="str">
        <f>VLOOKUP($A365,'Plan de acci�n consolidado 2025'!$C$3:$X$482,K$1,0)</f>
        <v>N/A</v>
      </c>
      <c r="L365" t="str">
        <f>VLOOKUP($A365,'Plan de acci�n consolidado 2025'!$C$3:$X$482,L$1,0)</f>
        <v>N/A</v>
      </c>
      <c r="M365" t="str">
        <f>VLOOKUP($A365,'Plan de acci�n consolidado 2025'!$C$3:$X$482,M$1,0)</f>
        <v>N/A</v>
      </c>
      <c r="N365" t="str">
        <f>VLOOKUP($A365,'Plan de acci�n consolidado 2025'!$C$3:$X$482,N$1,0)</f>
        <v>N/A</v>
      </c>
      <c r="O365" t="str">
        <f>VLOOKUP($A365,'Plan de acci�n consolidado 2025'!$C$3:$X$482,O$1,0)</f>
        <v>Elaborar y presentar al Comité Institucional de Gestión y Desempeño el informe de seguimiento a la implementación del MIPG (Actas de CIGD)</v>
      </c>
      <c r="P365">
        <f>VLOOKUP($A365,'Plan de acci�n consolidado 2025'!$C$3:$X$482,P$1,0)</f>
        <v>20</v>
      </c>
      <c r="Q365">
        <f>VLOOKUP($A365,'Plan de acci�n consolidado 2025'!$C$3:$X$482,Q$1,0)</f>
        <v>1</v>
      </c>
      <c r="R365" t="str">
        <f>VLOOKUP($A365,'Plan de acci�n consolidado 2025'!$C$3:$X$482,R$1,0)</f>
        <v>Númerica</v>
      </c>
      <c r="S365" t="str">
        <f>VLOOKUP($A365,'Plan de acci�n consolidado 2025'!$C$3:$X$482,S$1,0)</f>
        <v># de Acta presentada / 1 Acta programada</v>
      </c>
      <c r="T365" s="161">
        <f>VLOOKUP($A365,'Plan de acci�n consolidado 2025'!$C$3:$X$482,T$1,0)</f>
        <v>45748</v>
      </c>
      <c r="U365" s="161">
        <f>VLOOKUP($A365,'Plan de acci�n consolidado 2025'!$C$3:$X$482,U$1,0)</f>
        <v>45869</v>
      </c>
      <c r="V365" t="str">
        <f>VLOOKUP($A365,'Plan de acci�n consolidado 2025'!$C$3:$X$482,V$1,0)</f>
        <v>50-OFICINA DE CONTROL INTERNO</v>
      </c>
      <c r="W365">
        <f>VLOOKUP($A365,'Plan de acci�n consolidado 2025'!$C$3:$BB$482,W$1,0)</f>
        <v>5</v>
      </c>
      <c r="X365">
        <f>VLOOKUP($A365,'Plan de acci�n consolidado 2025'!$C$3:$BB$482,X$1,0)</f>
        <v>100</v>
      </c>
      <c r="Y365" t="str">
        <f>VLOOKUP($A365,'Plan de acci�n consolidado 2025'!$C$3:$BB$482,Y$1,0)</f>
        <v>Se aporta Acta de Comité de  Gestión y Desempeño No. 6 del día 27 de mayo de 2025, donde la OCI socializo el Informe de MIPG punto número cinco (5) del contenido del documento. Por lo anterior la actividad queda terminada.</v>
      </c>
      <c r="Z365" s="161">
        <f>VLOOKUP($A365,'Plan de acci�n consolidado 2025'!$C$3:$BB$482,Z$1,0)</f>
        <v>45869</v>
      </c>
      <c r="AA365">
        <f>VLOOKUP($A365,'Plan de acci�n consolidado 2025'!$C$3:$BB$482,AA$1,0)</f>
        <v>100</v>
      </c>
      <c r="AB365" t="str">
        <f>VLOOKUP($A365,'Plan de acci�n consolidado 2025'!$C$3:$BB$482,AB$1,0)</f>
        <v xml:space="preserve">Se verifica el cumplimiento de la actividad con los soportes anexos </v>
      </c>
      <c r="AC365" s="161">
        <f>VLOOKUP($A365,'Plan de acci�n consolidado 2025'!$C$3:$BB$482,AC$1,0)</f>
        <v>45804</v>
      </c>
      <c r="AD365">
        <f>VLOOKUP($A365,'Plan de acci�n consolidado 2025'!$C$3:$BB$482,AD$1,0)</f>
        <v>100</v>
      </c>
      <c r="AE365">
        <f>VLOOKUP($A365,'Plan de acci�n consolidado 2025'!$C$3:$BB$482,AE$1,0)</f>
        <v>5</v>
      </c>
    </row>
    <row r="366" spans="1:31" x14ac:dyDescent="0.25">
      <c r="A366" s="30" t="s">
        <v>502</v>
      </c>
      <c r="B366" t="str">
        <f>VLOOKUP($A366,'Plan de acci�n consolidado 2025'!$C$3:$X$482,B$1,0)</f>
        <v>50-OFICINA DE CONTROL INTERNO</v>
      </c>
      <c r="C366">
        <f>VLOOKUP($A366,'Plan de acci�n consolidado 2025'!$C$3:$X$482,C$1,0)</f>
        <v>4</v>
      </c>
      <c r="D366" t="str">
        <f>VLOOKUP($A366,'Plan de acci�n consolidado 2025'!$C$3:$X$482,D$1,0)</f>
        <v>Producto</v>
      </c>
      <c r="E366" t="str">
        <f>VLOOKUP($A366,'Plan de acci�n consolidado 2025'!$C$3:$X$482,E$1,0)</f>
        <v>50.3</v>
      </c>
      <c r="F366" t="str">
        <f>VLOOKUP($A366,'Plan de acci�n consolidado 2025'!$C$3:$X$482,F$1,0)</f>
        <v>Operativo</v>
      </c>
      <c r="G366" t="str">
        <f>VLOOKUP($A366,'Plan de acci�n consolidado 2025'!$C$3:$X$482,G$1,0)</f>
        <v>Fortalecer el Sistema Integral de Gestión Institucional en el marco del Modelo Integrado de Planeación y gestión para mejorar la prestación del servicio.</v>
      </c>
      <c r="H366" t="str">
        <f>VLOOKUP($A366,'Plan de acci�n consolidado 2025'!$C$3:$X$482,H$1,0)</f>
        <v xml:space="preserve">Cumplimiento de productos del PAI asociados a Fortacer el Sistema Integral de Gestión Institucional para mejorar la prestación del servicio. 
</v>
      </c>
      <c r="I366" t="str">
        <f>VLOOKUP($A366,'Plan de acci�n consolidado 2025'!$C$3:$X$482,I$1,0)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66" t="str">
        <f>VLOOKUP($A366,'Plan de acci�n consolidado 2025'!$C$3:$X$482,J$1,0)</f>
        <v>N/A</v>
      </c>
      <c r="K366" t="str">
        <f>VLOOKUP($A366,'Plan de acci�n consolidado 2025'!$C$3:$X$482,K$1,0)</f>
        <v>No</v>
      </c>
      <c r="L366" t="str">
        <f>VLOOKUP($A366,'Plan de acci�n consolidado 2025'!$C$3:$X$482,L$1,0)</f>
        <v>N/A</v>
      </c>
      <c r="M366" t="str">
        <f>VLOOKUP($A366,'Plan de acci�n consolidado 2025'!$C$3:$X$482,M$1,0)</f>
        <v>Política Control Interno _DIMENSIÓN Control Interno</v>
      </c>
      <c r="N366" t="str">
        <f>VLOOKUP($A366,'Plan de acci�n consolidado 2025'!$C$3:$X$482,N$1,0)</f>
        <v>N/A</v>
      </c>
      <c r="O366" t="str">
        <f>VLOOKUP($A366,'Plan de acci�n consolidado 2025'!$C$3:$X$482,O$1,0)</f>
        <v>Objetivos estratégicos y orientaciones PND, evaluados frente a la planeación 2025 y el PES (Informe elaborado y enviado a Despacho y OAP/memorando o correo)</v>
      </c>
      <c r="P366">
        <f>VLOOKUP($A366,'Plan de acci�n consolidado 2025'!$C$3:$X$482,P$1,0)</f>
        <v>25</v>
      </c>
      <c r="Q366">
        <f>VLOOKUP($A366,'Plan de acci�n consolidado 2025'!$C$3:$X$482,Q$1,0)</f>
        <v>1</v>
      </c>
      <c r="R366" t="str">
        <f>VLOOKUP($A366,'Plan de acci�n consolidado 2025'!$C$3:$X$482,R$1,0)</f>
        <v>Númerica</v>
      </c>
      <c r="S366" t="str">
        <f>VLOOKUP($A366,'Plan de acci�n consolidado 2025'!$C$3:$X$482,S$1,0)</f>
        <v># de Informe radicado / 1 Informe programado</v>
      </c>
      <c r="T366" s="161">
        <f>VLOOKUP($A366,'Plan de acci�n consolidado 2025'!$C$3:$X$482,T$1,0)</f>
        <v>45707</v>
      </c>
      <c r="U366" s="161">
        <f>VLOOKUP($A366,'Plan de acci�n consolidado 2025'!$C$3:$X$482,U$1,0)</f>
        <v>45873</v>
      </c>
      <c r="V366" t="str">
        <f>VLOOKUP($A366,'Plan de acci�n consolidado 2025'!$C$3:$X$482,V$1,0)</f>
        <v>50-OFICINA DE CONTROL INTERNO</v>
      </c>
      <c r="W366">
        <f>VLOOKUP($A366,'Plan de acci�n consolidado 2025'!$C$3:$BB$482,W$1,0)</f>
        <v>25</v>
      </c>
      <c r="X366">
        <f>VLOOKUP($A366,'Plan de acci�n consolidado 2025'!$C$3:$BB$482,X$1,0)</f>
        <v>100</v>
      </c>
      <c r="Y366" t="str">
        <f>VLOOKUP($A366,'Plan de acci�n consolidado 2025'!$C$3:$BB$482,Y$1,0)</f>
        <v xml:space="preserve">Se reporta Memorando con radicado 25-165192 dirigido a la OAP e Informe Seguimiento: “VERIFICACIÓN DEL CUMPLIMIENTO DE LOS COMPROMISOS ASIGNADOS A LA SIC DE ACUERDO CON EL PLAN NACIONAL DE DESARROLLO”. Por lo anterior esta actividad queda terminada.
</v>
      </c>
      <c r="Z366" s="161">
        <f>VLOOKUP($A366,'Plan de acci�n consolidado 2025'!$C$3:$BB$482,Z$1,0)</f>
        <v>45873</v>
      </c>
      <c r="AA366">
        <f>VLOOKUP($A366,'Plan de acci�n consolidado 2025'!$C$3:$BB$482,AA$1,0)</f>
        <v>100</v>
      </c>
      <c r="AB366" t="str">
        <f>VLOOKUP($A366,'Plan de acci�n consolidado 2025'!$C$3:$BB$482,AB$1,0)</f>
        <v xml:space="preserve">Se verifica  el cumplimiento de la actividad con los soportes anexos </v>
      </c>
      <c r="AC366" s="161">
        <f>VLOOKUP($A366,'Plan de acci�n consolidado 2025'!$C$3:$BB$482,AC$1,0)</f>
        <v>45873</v>
      </c>
      <c r="AD366">
        <f>VLOOKUP($A366,'Plan de acci�n consolidado 2025'!$C$3:$BB$482,AD$1,0)</f>
        <v>100</v>
      </c>
      <c r="AE366">
        <f>VLOOKUP($A366,'Plan de acci�n consolidado 2025'!$C$3:$BB$482,AE$1,0)</f>
        <v>25</v>
      </c>
    </row>
    <row r="367" spans="1:31" x14ac:dyDescent="0.25">
      <c r="A367" s="30" t="s">
        <v>504</v>
      </c>
      <c r="B367" t="str">
        <f>VLOOKUP($A367,'Plan de acci�n consolidado 2025'!$C$3:$X$482,B$1,0)</f>
        <v>50-OFICINA DE CONTROL INTERNO</v>
      </c>
      <c r="C367">
        <f>VLOOKUP($A367,'Plan de acci�n consolidado 2025'!$C$3:$X$482,C$1,0)</f>
        <v>4</v>
      </c>
      <c r="D367" t="str">
        <f>VLOOKUP($A367,'Plan de acci�n consolidado 2025'!$C$3:$X$482,D$1,0)</f>
        <v>Actividad propia</v>
      </c>
      <c r="E367" t="str">
        <f>VLOOKUP($A367,'Plan de acci�n consolidado 2025'!$C$3:$X$482,E$1,0)</f>
        <v>50.3.1</v>
      </c>
      <c r="F367" t="str">
        <f>VLOOKUP($A367,'Plan de acci�n consolidado 2025'!$C$3:$X$482,F$1,0)</f>
        <v>N/A</v>
      </c>
      <c r="G367" t="str">
        <f>VLOOKUP($A367,'Plan de acci�n consolidado 2025'!$C$3:$X$482,G$1,0)</f>
        <v>N/A</v>
      </c>
      <c r="H367" t="str">
        <f>VLOOKUP($A367,'Plan de acci�n consolidado 2025'!$C$3:$X$482,H$1,0)</f>
        <v>N/A</v>
      </c>
      <c r="I367" t="str">
        <f>VLOOKUP($A367,'Plan de acci�n consolidado 2025'!$C$3:$X$482,I$1,0)</f>
        <v>N/A</v>
      </c>
      <c r="J367" t="str">
        <f>VLOOKUP($A367,'Plan de acci�n consolidado 2025'!$C$3:$X$482,J$1,0)</f>
        <v>N/A</v>
      </c>
      <c r="K367" t="str">
        <f>VLOOKUP($A367,'Plan de acci�n consolidado 2025'!$C$3:$X$482,K$1,0)</f>
        <v>N/A</v>
      </c>
      <c r="L367" t="str">
        <f>VLOOKUP($A367,'Plan de acci�n consolidado 2025'!$C$3:$X$482,L$1,0)</f>
        <v>N/A</v>
      </c>
      <c r="M367" t="str">
        <f>VLOOKUP($A367,'Plan de acci�n consolidado 2025'!$C$3:$X$482,M$1,0)</f>
        <v>N/A</v>
      </c>
      <c r="N367" t="str">
        <f>VLOOKUP($A367,'Plan de acci�n consolidado 2025'!$C$3:$X$482,N$1,0)</f>
        <v>N/A</v>
      </c>
      <c r="O367" t="str">
        <f>VLOOKUP($A367,'Plan de acci�n consolidado 2025'!$C$3:$X$482,O$1,0)</f>
        <v>Evaluar el cumplimiento de compromisos que la Superintendencia  tiene en el Plan Estratégico Sectorial frente a los objetivos estratégicos del ministerio (informe con los resultados de la evaluación elaborado)</v>
      </c>
      <c r="P367">
        <f>VLOOKUP($A367,'Plan de acci�n consolidado 2025'!$C$3:$X$482,P$1,0)</f>
        <v>80</v>
      </c>
      <c r="Q367">
        <f>VLOOKUP($A367,'Plan de acci�n consolidado 2025'!$C$3:$X$482,Q$1,0)</f>
        <v>1</v>
      </c>
      <c r="R367" t="str">
        <f>VLOOKUP($A367,'Plan de acci�n consolidado 2025'!$C$3:$X$482,R$1,0)</f>
        <v>Númerica</v>
      </c>
      <c r="S367" t="str">
        <f>VLOOKUP($A367,'Plan de acci�n consolidado 2025'!$C$3:$X$482,S$1,0)</f>
        <v># de Documento soporte realizado / 1 Documento soporte programado</v>
      </c>
      <c r="T367" s="161">
        <f>VLOOKUP($A367,'Plan de acci�n consolidado 2025'!$C$3:$X$482,T$1,0)</f>
        <v>45707</v>
      </c>
      <c r="U367" s="161">
        <f>VLOOKUP($A367,'Plan de acci�n consolidado 2025'!$C$3:$X$482,U$1,0)</f>
        <v>45873</v>
      </c>
      <c r="V367" t="str">
        <f>VLOOKUP($A367,'Plan de acci�n consolidado 2025'!$C$3:$X$482,V$1,0)</f>
        <v>50-OFICINA DE CONTROL INTERNO</v>
      </c>
      <c r="W367">
        <f>VLOOKUP($A367,'Plan de acci�n consolidado 2025'!$C$3:$BB$482,W$1,0)</f>
        <v>20</v>
      </c>
      <c r="X367">
        <f>VLOOKUP($A367,'Plan de acci�n consolidado 2025'!$C$3:$BB$482,X$1,0)</f>
        <v>100</v>
      </c>
      <c r="Y367" t="str">
        <f>VLOOKUP($A367,'Plan de acci�n consolidado 2025'!$C$3:$BB$482,Y$1,0)</f>
        <v>Se presenta Informe de Seguimiento “VERIFICACIÓN DEL CUMPLIMIENTO DE LOS COMPROMISOS ASIGNADOS A LA SIC DE ACUERDO CON EL PLAN NACIONAL DE DESARROLLO”, de fecha 22 de abril de 2025. Por lo anterior la actividad se da por terminada.</v>
      </c>
      <c r="Z367" s="161">
        <f>VLOOKUP($A367,'Plan de acci�n consolidado 2025'!$C$3:$BB$482,Z$1,0)</f>
        <v>45873</v>
      </c>
      <c r="AA367">
        <f>VLOOKUP($A367,'Plan de acci�n consolidado 2025'!$C$3:$BB$482,AA$1,0)</f>
        <v>100</v>
      </c>
      <c r="AB367" t="str">
        <f>VLOOKUP($A367,'Plan de acci�n consolidado 2025'!$C$3:$BB$482,AB$1,0)</f>
        <v xml:space="preserve">Se verificó el cumplimiento de la actividad con los soportes anexos </v>
      </c>
      <c r="AC367" s="161">
        <f>VLOOKUP($A367,'Plan de acci�n consolidado 2025'!$C$3:$BB$482,AC$1,0)</f>
        <v>45769</v>
      </c>
      <c r="AD367">
        <f>VLOOKUP($A367,'Plan de acci�n consolidado 2025'!$C$3:$BB$482,AD$1,0)</f>
        <v>100</v>
      </c>
      <c r="AE367">
        <f>VLOOKUP($A367,'Plan de acci�n consolidado 2025'!$C$3:$BB$482,AE$1,0)</f>
        <v>20</v>
      </c>
    </row>
    <row r="368" spans="1:31" x14ac:dyDescent="0.25">
      <c r="A368" s="30" t="s">
        <v>506</v>
      </c>
      <c r="B368" t="e">
        <f>VLOOKUP($A368,'Plan de acci�n consolidado 2025'!$C$3:$X$482,B$1,0)</f>
        <v>#N/A</v>
      </c>
      <c r="C368" t="e">
        <f>VLOOKUP($A368,'Plan de acci�n consolidado 2025'!$C$3:$X$482,C$1,0)</f>
        <v>#N/A</v>
      </c>
      <c r="D368" t="e">
        <f>VLOOKUP($A368,'Plan de acci�n consolidado 2025'!$C$3:$X$482,D$1,0)</f>
        <v>#N/A</v>
      </c>
      <c r="E368" t="e">
        <f>VLOOKUP($A368,'Plan de acci�n consolidado 2025'!$C$3:$X$482,E$1,0)</f>
        <v>#N/A</v>
      </c>
      <c r="F368" t="e">
        <f>VLOOKUP($A368,'Plan de acci�n consolidado 2025'!$C$3:$X$482,F$1,0)</f>
        <v>#N/A</v>
      </c>
      <c r="G368" t="e">
        <f>VLOOKUP($A368,'Plan de acci�n consolidado 2025'!$C$3:$X$482,G$1,0)</f>
        <v>#N/A</v>
      </c>
      <c r="H368" t="e">
        <f>VLOOKUP($A368,'Plan de acci�n consolidado 2025'!$C$3:$X$482,H$1,0)</f>
        <v>#N/A</v>
      </c>
      <c r="I368" t="e">
        <f>VLOOKUP($A368,'Plan de acci�n consolidado 2025'!$C$3:$X$482,I$1,0)</f>
        <v>#N/A</v>
      </c>
      <c r="J368" t="e">
        <f>VLOOKUP($A368,'Plan de acci�n consolidado 2025'!$C$3:$X$482,J$1,0)</f>
        <v>#N/A</v>
      </c>
      <c r="K368" t="e">
        <f>VLOOKUP($A368,'Plan de acci�n consolidado 2025'!$C$3:$X$482,K$1,0)</f>
        <v>#N/A</v>
      </c>
      <c r="L368" t="e">
        <f>VLOOKUP($A368,'Plan de acci�n consolidado 2025'!$C$3:$X$482,L$1,0)</f>
        <v>#N/A</v>
      </c>
      <c r="M368" t="e">
        <f>VLOOKUP($A368,'Plan de acci�n consolidado 2025'!$C$3:$X$482,M$1,0)</f>
        <v>#N/A</v>
      </c>
      <c r="N368" t="e">
        <f>VLOOKUP($A368,'Plan de acci�n consolidado 2025'!$C$3:$X$482,N$1,0)</f>
        <v>#N/A</v>
      </c>
      <c r="O368" t="e">
        <f>VLOOKUP($A368,'Plan de acci�n consolidado 2025'!$C$3:$X$482,O$1,0)</f>
        <v>#N/A</v>
      </c>
      <c r="P368" t="e">
        <f>VLOOKUP($A368,'Plan de acci�n consolidado 2025'!$C$3:$X$482,P$1,0)</f>
        <v>#N/A</v>
      </c>
      <c r="Q368" t="e">
        <f>VLOOKUP($A368,'Plan de acci�n consolidado 2025'!$C$3:$X$482,Q$1,0)</f>
        <v>#N/A</v>
      </c>
      <c r="R368" t="e">
        <f>VLOOKUP($A368,'Plan de acci�n consolidado 2025'!$C$3:$X$482,R$1,0)</f>
        <v>#N/A</v>
      </c>
      <c r="S368" t="e">
        <f>VLOOKUP($A368,'Plan de acci�n consolidado 2025'!$C$3:$X$482,S$1,0)</f>
        <v>#N/A</v>
      </c>
      <c r="T368" s="161" t="e">
        <f>VLOOKUP($A368,'Plan de acci�n consolidado 2025'!$C$3:$X$482,T$1,0)</f>
        <v>#N/A</v>
      </c>
      <c r="U368" s="161" t="e">
        <f>VLOOKUP($A368,'Plan de acci�n consolidado 2025'!$C$3:$X$482,U$1,0)</f>
        <v>#N/A</v>
      </c>
      <c r="V368" t="e">
        <f>VLOOKUP($A368,'Plan de acci�n consolidado 2025'!$C$3:$X$482,V$1,0)</f>
        <v>#N/A</v>
      </c>
      <c r="W368" t="e">
        <f>VLOOKUP($A368,'Plan de acci�n consolidado 2025'!$C$3:$BB$482,W$1,0)</f>
        <v>#N/A</v>
      </c>
      <c r="X368" t="e">
        <f>VLOOKUP($A368,'Plan de acci�n consolidado 2025'!$C$3:$BB$482,X$1,0)</f>
        <v>#N/A</v>
      </c>
      <c r="Y368" t="e">
        <f>VLOOKUP($A368,'Plan de acci�n consolidado 2025'!$C$3:$BB$482,Y$1,0)</f>
        <v>#N/A</v>
      </c>
      <c r="Z368" s="161" t="e">
        <f>VLOOKUP($A368,'Plan de acci�n consolidado 2025'!$C$3:$BB$482,Z$1,0)</f>
        <v>#N/A</v>
      </c>
      <c r="AA368" t="e">
        <f>VLOOKUP($A368,'Plan de acci�n consolidado 2025'!$C$3:$BB$482,AA$1,0)</f>
        <v>#N/A</v>
      </c>
      <c r="AB368" t="e">
        <f>VLOOKUP($A368,'Plan de acci�n consolidado 2025'!$C$3:$BB$482,AB$1,0)</f>
        <v>#N/A</v>
      </c>
      <c r="AC368" s="161" t="e">
        <f>VLOOKUP($A368,'Plan de acci�n consolidado 2025'!$C$3:$BB$482,AC$1,0)</f>
        <v>#N/A</v>
      </c>
      <c r="AD368" t="e">
        <f>VLOOKUP($A368,'Plan de acci�n consolidado 2025'!$C$3:$BB$482,AD$1,0)</f>
        <v>#N/A</v>
      </c>
      <c r="AE368" t="e">
        <f>VLOOKUP($A368,'Plan de acci�n consolidado 2025'!$C$3:$BB$482,AE$1,0)</f>
        <v>#N/A</v>
      </c>
    </row>
    <row r="369" spans="1:31" x14ac:dyDescent="0.25">
      <c r="A369" s="30" t="s">
        <v>507</v>
      </c>
      <c r="B369" t="str">
        <f>VLOOKUP($A369,'Plan de acci�n consolidado 2025'!$C$3:$X$482,B$1,0)</f>
        <v>50-OFICINA DE CONTROL INTERNO</v>
      </c>
      <c r="C369">
        <f>VLOOKUP($A369,'Plan de acci�n consolidado 2025'!$C$3:$X$482,C$1,0)</f>
        <v>4</v>
      </c>
      <c r="D369" t="str">
        <f>VLOOKUP($A369,'Plan de acci�n consolidado 2025'!$C$3:$X$482,D$1,0)</f>
        <v>Actividad propia</v>
      </c>
      <c r="E369" t="str">
        <f>VLOOKUP($A369,'Plan de acci�n consolidado 2025'!$C$3:$X$482,E$1,0)</f>
        <v>50.3.3</v>
      </c>
      <c r="F369" t="str">
        <f>VLOOKUP($A369,'Plan de acci�n consolidado 2025'!$C$3:$X$482,F$1,0)</f>
        <v>N/A</v>
      </c>
      <c r="G369" t="str">
        <f>VLOOKUP($A369,'Plan de acci�n consolidado 2025'!$C$3:$X$482,G$1,0)</f>
        <v>N/A</v>
      </c>
      <c r="H369" t="str">
        <f>VLOOKUP($A369,'Plan de acci�n consolidado 2025'!$C$3:$X$482,H$1,0)</f>
        <v>N/A</v>
      </c>
      <c r="I369" t="str">
        <f>VLOOKUP($A369,'Plan de acci�n consolidado 2025'!$C$3:$X$482,I$1,0)</f>
        <v>N/A</v>
      </c>
      <c r="J369" t="str">
        <f>VLOOKUP($A369,'Plan de acci�n consolidado 2025'!$C$3:$X$482,J$1,0)</f>
        <v>N/A</v>
      </c>
      <c r="K369" t="str">
        <f>VLOOKUP($A369,'Plan de acci�n consolidado 2025'!$C$3:$X$482,K$1,0)</f>
        <v>N/A</v>
      </c>
      <c r="L369" t="str">
        <f>VLOOKUP($A369,'Plan de acci�n consolidado 2025'!$C$3:$X$482,L$1,0)</f>
        <v>N/A</v>
      </c>
      <c r="M369" t="str">
        <f>VLOOKUP($A369,'Plan de acci�n consolidado 2025'!$C$3:$X$482,M$1,0)</f>
        <v>N/A</v>
      </c>
      <c r="N369" t="str">
        <f>VLOOKUP($A369,'Plan de acci�n consolidado 2025'!$C$3:$X$482,N$1,0)</f>
        <v>N/A</v>
      </c>
      <c r="O369" t="str">
        <f>VLOOKUP($A369,'Plan de acci�n consolidado 2025'!$C$3:$X$482,O$1,0)</f>
        <v>Elaborar y radicar ante los responsables, el informe. (informe con los resultados de la evaluación elaborado y radicado al Superintendente y OAP / Correo-Memorando)</v>
      </c>
      <c r="P369">
        <f>VLOOKUP($A369,'Plan de acci�n consolidado 2025'!$C$3:$X$482,P$1,0)</f>
        <v>20</v>
      </c>
      <c r="Q369">
        <f>VLOOKUP($A369,'Plan de acci�n consolidado 2025'!$C$3:$X$482,Q$1,0)</f>
        <v>1</v>
      </c>
      <c r="R369" t="str">
        <f>VLOOKUP($A369,'Plan de acci�n consolidado 2025'!$C$3:$X$482,R$1,0)</f>
        <v>Númerica</v>
      </c>
      <c r="S369" t="str">
        <f>VLOOKUP($A369,'Plan de acci�n consolidado 2025'!$C$3:$X$482,S$1,0)</f>
        <v># de Informe radicado / 1 Informe programado</v>
      </c>
      <c r="T369" s="161">
        <f>VLOOKUP($A369,'Plan de acci�n consolidado 2025'!$C$3:$X$482,T$1,0)</f>
        <v>45707</v>
      </c>
      <c r="U369" s="161">
        <f>VLOOKUP($A369,'Plan de acci�n consolidado 2025'!$C$3:$X$482,U$1,0)</f>
        <v>45873</v>
      </c>
      <c r="V369" t="str">
        <f>VLOOKUP($A369,'Plan de acci�n consolidado 2025'!$C$3:$X$482,V$1,0)</f>
        <v>50-OFICINA DE CONTROL INTERNO</v>
      </c>
      <c r="W369">
        <f>VLOOKUP($A369,'Plan de acci�n consolidado 2025'!$C$3:$BB$482,W$1,0)</f>
        <v>5</v>
      </c>
      <c r="X369">
        <f>VLOOKUP($A369,'Plan de acci�n consolidado 2025'!$C$3:$BB$482,X$1,0)</f>
        <v>100</v>
      </c>
      <c r="Y369" t="str">
        <f>VLOOKUP($A369,'Plan de acci�n consolidado 2025'!$C$3:$BB$482,Y$1,0)</f>
        <v>Se presenta Informe de Seguimiento “VERIFICACIÓN DEL CUMPLIMIENTO DE LOS COMPROMISOS ASIGNADOS A LA SIC DE ACUERDO CON EL PLAN NACIONAL DE DESARROLLO”, de fecha 22 de abril de 2025 y Memorando de envío con Rad. 25-165192.  Por lo anterior la actividad se da por terminada.</v>
      </c>
      <c r="Z369" s="161">
        <f>VLOOKUP($A369,'Plan de acci�n consolidado 2025'!$C$3:$BB$482,Z$1,0)</f>
        <v>45873</v>
      </c>
      <c r="AA369">
        <f>VLOOKUP($A369,'Plan de acci�n consolidado 2025'!$C$3:$BB$482,AA$1,0)</f>
        <v>100</v>
      </c>
      <c r="AB369" t="str">
        <f>VLOOKUP($A369,'Plan de acci�n consolidado 2025'!$C$3:$BB$482,AB$1,0)</f>
        <v xml:space="preserve">Se aprueba cumplimiento con las evidencias allegadas </v>
      </c>
      <c r="AC369" s="161">
        <f>VLOOKUP($A369,'Plan de acci�n consolidado 2025'!$C$3:$BB$482,AC$1,0)</f>
        <v>45769</v>
      </c>
      <c r="AD369">
        <f>VLOOKUP($A369,'Plan de acci�n consolidado 2025'!$C$3:$BB$482,AD$1,0)</f>
        <v>100</v>
      </c>
      <c r="AE369">
        <f>VLOOKUP($A369,'Plan de acci�n consolidado 2025'!$C$3:$BB$482,AE$1,0)</f>
        <v>5</v>
      </c>
    </row>
    <row r="370" spans="1:31" x14ac:dyDescent="0.25">
      <c r="A370" s="30" t="s">
        <v>909</v>
      </c>
      <c r="B370" t="str">
        <f>VLOOKUP($A370,'Plan de acci�n consolidado 2025'!$C$3:$X$482,B$1,0)</f>
        <v>72-GRUPO DE TRABAJO DE ATENCION AL CIUDADANO</v>
      </c>
      <c r="C370">
        <f>VLOOKUP($A370,'Plan de acci�n consolidado 2025'!$C$3:$X$482,C$1,0)</f>
        <v>3</v>
      </c>
      <c r="D370" t="str">
        <f>VLOOKUP($A370,'Plan de acci�n consolidado 2025'!$C$3:$X$482,D$1,0)</f>
        <v>Producto</v>
      </c>
      <c r="E370" t="str">
        <f>VLOOKUP($A370,'Plan de acci�n consolidado 2025'!$C$3:$X$482,E$1,0)</f>
        <v>72.1</v>
      </c>
      <c r="F370" t="str">
        <f>VLOOKUP($A370,'Plan de acci�n consolidado 2025'!$C$3:$X$482,F$1,0)</f>
        <v>Operativo</v>
      </c>
      <c r="G370" t="str">
        <f>VLOOKUP($A370,'Plan de acci�n consolidado 2025'!$C$3:$X$482,G$1,0)</f>
        <v>Fortalecer el Sistema Integral de Gestión Institucional en el marco del Modelo Integrado de Planeación y gestión para mejorar la prestación del servicio.</v>
      </c>
      <c r="H370" t="str">
        <f>VLOOKUP($A370,'Plan de acci�n consolidado 2025'!$C$3:$X$482,H$1,0)</f>
        <v xml:space="preserve">Cumplimiento de productos del PAI asociados a Promover el enfoque preventivo, diferencial y territorial en el que hacer misional de la entidad 
</v>
      </c>
      <c r="I370" t="str">
        <f>VLOOKUP($A370,'Plan de acci�n consolidado 2025'!$C$3:$X$482,I$1,0)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70" t="str">
        <f>VLOOKUP($A370,'Plan de acci�n consolidado 2025'!$C$3:$X$482,J$1,0)</f>
        <v>N/A</v>
      </c>
      <c r="K370" t="str">
        <f>VLOOKUP($A370,'Plan de acci�n consolidado 2025'!$C$3:$X$482,K$1,0)</f>
        <v>No</v>
      </c>
      <c r="L370" t="str">
        <f>VLOOKUP($A370,'Plan de acci�n consolidado 2025'!$C$3:$X$482,L$1,0)</f>
        <v>C-3599-0200-0005-53105b</v>
      </c>
      <c r="M370" t="str">
        <f>VLOOKUP($A370,'Plan de acci�n consolidado 2025'!$C$3:$X$482,M$1,0)</f>
        <v>Política Participación Ciudadana en la Gestión Pública _DIMENSIÓN Gestión con Valores para Resultados</v>
      </c>
      <c r="N370" t="str">
        <f>VLOOKUP($A370,'Plan de acci�n consolidado 2025'!$C$3:$X$482,N$1,0)</f>
        <v>N/A</v>
      </c>
      <c r="O370" t="str">
        <f>VLOOKUP($A370,'Plan de acci�n consolidado 2025'!$C$3:$X$482,O$1,0)</f>
        <v>Estrategia Integral de Relacionamiento Ciudadano, orientada al fortalecimiento de la relación entre la entidad y los ciudadanos, promoviendo la participación, el servicio eficiente y la confianza mutua, ejecutada (Informe de actividades realizadas )</v>
      </c>
      <c r="P370">
        <f>VLOOKUP($A370,'Plan de acci�n consolidado 2025'!$C$3:$X$482,P$1,0)</f>
        <v>30</v>
      </c>
      <c r="Q370">
        <f>VLOOKUP($A370,'Plan de acci�n consolidado 2025'!$C$3:$X$482,Q$1,0)</f>
        <v>100</v>
      </c>
      <c r="R370" t="str">
        <f>VLOOKUP($A370,'Plan de acci�n consolidado 2025'!$C$3:$X$482,R$1,0)</f>
        <v>Porcentual</v>
      </c>
      <c r="S370" t="str">
        <f>VLOOKUP($A370,'Plan de acci�n consolidado 2025'!$C$3:$X$482,S$1,0)</f>
        <v>% de  % de plan ejecutado / 100% de % de plan a ejecutar</v>
      </c>
      <c r="T370" s="161">
        <f>VLOOKUP($A370,'Plan de acci�n consolidado 2025'!$C$3:$X$482,T$1,0)</f>
        <v>45672</v>
      </c>
      <c r="U370" s="161">
        <f>VLOOKUP($A370,'Plan de acci�n consolidado 2025'!$C$3:$X$482,U$1,0)</f>
        <v>45975</v>
      </c>
      <c r="V370" t="str">
        <f>VLOOKUP($A370,'Plan de acci�n consolidado 2025'!$C$3:$X$482,V$1,0)</f>
        <v>72-GRUPO DE TRABAJO DE ATENCION AL CIUDADANO</v>
      </c>
      <c r="W370">
        <f>VLOOKUP($A370,'Plan de acci�n consolidado 2025'!$C$3:$BB$482,W$1,0)</f>
        <v>30</v>
      </c>
      <c r="X370">
        <f>VLOOKUP($A370,'Plan de acci�n consolidado 2025'!$C$3:$BB$482,X$1,0)</f>
        <v>0</v>
      </c>
      <c r="Y370" t="str">
        <f>VLOOKUP($A370,'Plan de acci�n consolidado 2025'!$C$3:$BB$482,Y$1,0)</f>
        <v>Se ha desarrollado 2 de las 8 actividades formuladas para la vigencia.</v>
      </c>
      <c r="Z370" s="161">
        <f>VLOOKUP($A370,'Plan de acci�n consolidado 2025'!$C$3:$BB$482,Z$1,0)</f>
        <v>0</v>
      </c>
      <c r="AA370">
        <f>VLOOKUP($A370,'Plan de acci�n consolidado 2025'!$C$3:$BB$482,AA$1,0)</f>
        <v>0</v>
      </c>
      <c r="AB370" t="str">
        <f>VLOOKUP($A370,'Plan de acci�n consolidado 2025'!$C$3:$BB$482,AB$1,0)</f>
        <v>se avala el avance cualitativo dado a la presente actividad</v>
      </c>
      <c r="AC370" s="161">
        <f>VLOOKUP($A370,'Plan de acci�n consolidado 2025'!$C$3:$BB$482,AC$1,0)</f>
        <v>0</v>
      </c>
      <c r="AD370">
        <f>VLOOKUP($A370,'Plan de acci�n consolidado 2025'!$C$3:$BB$482,AD$1,0)</f>
        <v>0</v>
      </c>
      <c r="AE370">
        <f>VLOOKUP($A370,'Plan de acci�n consolidado 2025'!$C$3:$BB$482,AE$1,0)</f>
        <v>0</v>
      </c>
    </row>
    <row r="371" spans="1:31" x14ac:dyDescent="0.25">
      <c r="A371" s="30" t="s">
        <v>910</v>
      </c>
      <c r="B371" t="str">
        <f>VLOOKUP($A371,'Plan de acci�n consolidado 2025'!$C$3:$X$482,B$1,0)</f>
        <v>72-GRUPO DE TRABAJO DE ATENCION AL CIUDADANO</v>
      </c>
      <c r="C371">
        <f>VLOOKUP($A371,'Plan de acci�n consolidado 2025'!$C$3:$X$482,C$1,0)</f>
        <v>3</v>
      </c>
      <c r="D371" t="str">
        <f>VLOOKUP($A371,'Plan de acci�n consolidado 2025'!$C$3:$X$482,D$1,0)</f>
        <v>Actividad propia</v>
      </c>
      <c r="E371" t="str">
        <f>VLOOKUP($A371,'Plan de acci�n consolidado 2025'!$C$3:$X$482,E$1,0)</f>
        <v>72.1.1</v>
      </c>
      <c r="F371" t="str">
        <f>VLOOKUP($A371,'Plan de acci�n consolidado 2025'!$C$3:$X$482,F$1,0)</f>
        <v>N/A</v>
      </c>
      <c r="G371" t="str">
        <f>VLOOKUP($A371,'Plan de acci�n consolidado 2025'!$C$3:$X$482,G$1,0)</f>
        <v>N/A</v>
      </c>
      <c r="H371" t="str">
        <f>VLOOKUP($A371,'Plan de acci�n consolidado 2025'!$C$3:$X$482,H$1,0)</f>
        <v>N/A</v>
      </c>
      <c r="I371" t="str">
        <f>VLOOKUP($A371,'Plan de acci�n consolidado 2025'!$C$3:$X$482,I$1,0)</f>
        <v>N/A</v>
      </c>
      <c r="J371" t="str">
        <f>VLOOKUP($A371,'Plan de acci�n consolidado 2025'!$C$3:$X$482,J$1,0)</f>
        <v>N/A</v>
      </c>
      <c r="K371" t="str">
        <f>VLOOKUP($A371,'Plan de acci�n consolidado 2025'!$C$3:$X$482,K$1,0)</f>
        <v>N/A</v>
      </c>
      <c r="L371" t="str">
        <f>VLOOKUP($A371,'Plan de acci�n consolidado 2025'!$C$3:$X$482,L$1,0)</f>
        <v>N/A</v>
      </c>
      <c r="M371" t="str">
        <f>VLOOKUP($A371,'Plan de acci�n consolidado 2025'!$C$3:$X$482,M$1,0)</f>
        <v>N/A</v>
      </c>
      <c r="N371" t="str">
        <f>VLOOKUP($A371,'Plan de acci�n consolidado 2025'!$C$3:$X$482,N$1,0)</f>
        <v>N/A</v>
      </c>
      <c r="O371" t="str">
        <f>VLOOKUP($A371,'Plan de acci�n consolidado 2025'!$C$3:$X$482,O$1,0)</f>
        <v>Diseñar la estrategia de relacionamiento con la ciudadanía SIC 2025  que incluya el plan de trabajo para su ejecución (Documento de estrategia que incluya plan de trabajo)</v>
      </c>
      <c r="P371">
        <f>VLOOKUP($A371,'Plan de acci�n consolidado 2025'!$C$3:$X$482,P$1,0)</f>
        <v>10</v>
      </c>
      <c r="Q371">
        <f>VLOOKUP($A371,'Plan de acci�n consolidado 2025'!$C$3:$X$482,Q$1,0)</f>
        <v>1</v>
      </c>
      <c r="R371" t="str">
        <f>VLOOKUP($A371,'Plan de acci�n consolidado 2025'!$C$3:$X$482,R$1,0)</f>
        <v>Númerica</v>
      </c>
      <c r="S371" t="str">
        <f>VLOOKUP($A371,'Plan de acci�n consolidado 2025'!$C$3:$X$482,S$1,0)</f>
        <v># de estrategias de relacionamiento diseñadas / 1 Estrategias de relacionamiento a diseñar</v>
      </c>
      <c r="T371" s="161">
        <f>VLOOKUP($A371,'Plan de acci�n consolidado 2025'!$C$3:$X$482,T$1,0)</f>
        <v>45672</v>
      </c>
      <c r="U371" s="161">
        <f>VLOOKUP($A371,'Plan de acci�n consolidado 2025'!$C$3:$X$482,U$1,0)</f>
        <v>45706</v>
      </c>
      <c r="V371" t="str">
        <f>VLOOKUP($A371,'Plan de acci�n consolidado 2025'!$C$3:$X$482,V$1,0)</f>
        <v>72-GRUPO DE TRABAJO DE ATENCION AL CIUDADANO</v>
      </c>
      <c r="W371">
        <f>VLOOKUP($A371,'Plan de acci�n consolidado 2025'!$C$3:$BB$482,W$1,0)</f>
        <v>3</v>
      </c>
      <c r="X371">
        <f>VLOOKUP($A371,'Plan de acci�n consolidado 2025'!$C$3:$BB$482,X$1,0)</f>
        <v>100</v>
      </c>
      <c r="Y371" t="str">
        <f>VLOOKUP($A371,'Plan de acci�n consolidado 2025'!$C$3:$BB$482,Y$1,0)</f>
        <v>Se diseñó la Estrategia de relacionamiento con la ciudadanía SIC 2025 en donde se describe el objetivo de esta, se presentan los lineamientos y adecuaciones internas para la interacción con la ciudadanía y se incluye un plan de trabajo con actividades para la intervención y mejora de servicios de atención, aplicación de lenguaje claro y accesibilidad.</v>
      </c>
      <c r="Z371" s="161">
        <f>VLOOKUP($A371,'Plan de acci�n consolidado 2025'!$C$3:$BB$482,Z$1,0)</f>
        <v>45706</v>
      </c>
      <c r="AA371">
        <f>VLOOKUP($A371,'Plan de acci�n consolidado 2025'!$C$3:$BB$482,AA$1,0)</f>
        <v>100</v>
      </c>
      <c r="AB371" t="str">
        <f>VLOOKUP($A371,'Plan de acci�n consolidado 2025'!$C$3:$BB$482,AB$1,0)</f>
        <v xml:space="preserve">Se avala el cumplimiento de la presente actividad mediante documento donde se evidencia la estrategia de relacionamiento con el ciudadano  </v>
      </c>
      <c r="AC371" s="161">
        <f>VLOOKUP($A371,'Plan de acci�n consolidado 2025'!$C$3:$BB$482,AC$1,0)</f>
        <v>45706</v>
      </c>
      <c r="AD371">
        <f>VLOOKUP($A371,'Plan de acci�n consolidado 2025'!$C$3:$BB$482,AD$1,0)</f>
        <v>100</v>
      </c>
      <c r="AE371">
        <f>VLOOKUP($A371,'Plan de acci�n consolidado 2025'!$C$3:$BB$482,AE$1,0)</f>
        <v>3</v>
      </c>
    </row>
    <row r="372" spans="1:31" x14ac:dyDescent="0.25">
      <c r="A372" s="30" t="s">
        <v>912</v>
      </c>
      <c r="B372" t="str">
        <f>VLOOKUP($A372,'Plan de acci�n consolidado 2025'!$C$3:$X$482,B$1,0)</f>
        <v>72-GRUPO DE TRABAJO DE ATENCION AL CIUDADANO</v>
      </c>
      <c r="C372">
        <f>VLOOKUP($A372,'Plan de acci�n consolidado 2025'!$C$3:$X$482,C$1,0)</f>
        <v>3</v>
      </c>
      <c r="D372" t="str">
        <f>VLOOKUP($A372,'Plan de acci�n consolidado 2025'!$C$3:$X$482,D$1,0)</f>
        <v>Actividad propia</v>
      </c>
      <c r="E372" t="str">
        <f>VLOOKUP($A372,'Plan de acci�n consolidado 2025'!$C$3:$X$482,E$1,0)</f>
        <v>72.1.2</v>
      </c>
      <c r="F372" t="str">
        <f>VLOOKUP($A372,'Plan de acci�n consolidado 2025'!$C$3:$X$482,F$1,0)</f>
        <v>N/A</v>
      </c>
      <c r="G372" t="str">
        <f>VLOOKUP($A372,'Plan de acci�n consolidado 2025'!$C$3:$X$482,G$1,0)</f>
        <v>N/A</v>
      </c>
      <c r="H372" t="str">
        <f>VLOOKUP($A372,'Plan de acci�n consolidado 2025'!$C$3:$X$482,H$1,0)</f>
        <v>N/A</v>
      </c>
      <c r="I372" t="str">
        <f>VLOOKUP($A372,'Plan de acci�n consolidado 2025'!$C$3:$X$482,I$1,0)</f>
        <v>N/A</v>
      </c>
      <c r="J372" t="str">
        <f>VLOOKUP($A372,'Plan de acci�n consolidado 2025'!$C$3:$X$482,J$1,0)</f>
        <v>N/A</v>
      </c>
      <c r="K372" t="str">
        <f>VLOOKUP($A372,'Plan de acci�n consolidado 2025'!$C$3:$X$482,K$1,0)</f>
        <v>N/A</v>
      </c>
      <c r="L372" t="str">
        <f>VLOOKUP($A372,'Plan de acci�n consolidado 2025'!$C$3:$X$482,L$1,0)</f>
        <v>N/A</v>
      </c>
      <c r="M372" t="str">
        <f>VLOOKUP($A372,'Plan de acci�n consolidado 2025'!$C$3:$X$482,M$1,0)</f>
        <v>N/A</v>
      </c>
      <c r="N372" t="str">
        <f>VLOOKUP($A372,'Plan de acci�n consolidado 2025'!$C$3:$X$482,N$1,0)</f>
        <v>N/A</v>
      </c>
      <c r="O372" t="str">
        <f>VLOOKUP($A372,'Plan de acci�n consolidado 2025'!$C$3:$X$482,O$1,0)</f>
        <v>Comunicar a los grupos de valor la Estrategia de relacionamiento diseñada  (Capturas de pantalla de la divulgación en la página web y redes sociales)</v>
      </c>
      <c r="P372">
        <f>VLOOKUP($A372,'Plan de acci�n consolidado 2025'!$C$3:$X$482,P$1,0)</f>
        <v>10</v>
      </c>
      <c r="Q372">
        <f>VLOOKUP($A372,'Plan de acci�n consolidado 2025'!$C$3:$X$482,Q$1,0)</f>
        <v>1</v>
      </c>
      <c r="R372" t="str">
        <f>VLOOKUP($A372,'Plan de acci�n consolidado 2025'!$C$3:$X$482,R$1,0)</f>
        <v>Númerica</v>
      </c>
      <c r="S372" t="str">
        <f>VLOOKUP($A372,'Plan de acci�n consolidado 2025'!$C$3:$X$482,S$1,0)</f>
        <v># de estrategias de relacionamiento divulgadas / 1 estrategias de relacionamiento a divulgar</v>
      </c>
      <c r="T372" s="161">
        <f>VLOOKUP($A372,'Plan de acci�n consolidado 2025'!$C$3:$X$482,T$1,0)</f>
        <v>45707</v>
      </c>
      <c r="U372" s="161">
        <f>VLOOKUP($A372,'Plan de acci�n consolidado 2025'!$C$3:$X$482,U$1,0)</f>
        <v>45716</v>
      </c>
      <c r="V372" t="str">
        <f>VLOOKUP($A372,'Plan de acci�n consolidado 2025'!$C$3:$X$482,V$1,0)</f>
        <v>72-GRUPO DE TRABAJO DE ATENCION AL CIUDADANO</v>
      </c>
      <c r="W372">
        <f>VLOOKUP($A372,'Plan de acci�n consolidado 2025'!$C$3:$BB$482,W$1,0)</f>
        <v>3</v>
      </c>
      <c r="X372">
        <f>VLOOKUP($A372,'Plan de acci�n consolidado 2025'!$C$3:$BB$482,X$1,0)</f>
        <v>100</v>
      </c>
      <c r="Y372" t="str">
        <f>VLOOKUP($A372,'Plan de acci�n consolidado 2025'!$C$3:$BB$482,Y$1,0)</f>
        <v xml:space="preserve">Se comunicó a los grupos de valor la Estrategia de relacionamiento con la ciudadanía SIC 2025 mediante publicaciones realizadas en el menú Participa de la página web el 24 de febrero de 2024 en donde se hizo el ejercicio preliminar de consulta y posteriormente se dispuso en el menú de Servicios a la ciudadanía para información de los grupos de interés. Así mismo, el 28 de febrero se divulgó en las redes sociales institucionales como X, Facebook, Instagram y LinkedIn la Estrategia diseñada.
</v>
      </c>
      <c r="Z372" s="161">
        <f>VLOOKUP($A372,'Plan de acci�n consolidado 2025'!$C$3:$BB$482,Z$1,0)</f>
        <v>45716</v>
      </c>
      <c r="AA372">
        <f>VLOOKUP($A372,'Plan de acci�n consolidado 2025'!$C$3:$BB$482,AA$1,0)</f>
        <v>100</v>
      </c>
      <c r="AB372" t="str">
        <f>VLOOKUP($A372,'Plan de acci�n consolidado 2025'!$C$3:$BB$482,AB$1,0)</f>
        <v xml:space="preserve">Se avala el cumplimiento de la presente actividad con las capturas e pantalla y link de publicación estrategias  </v>
      </c>
      <c r="AC372" s="161">
        <f>VLOOKUP($A372,'Plan de acci�n consolidado 2025'!$C$3:$BB$482,AC$1,0)</f>
        <v>45716</v>
      </c>
      <c r="AD372">
        <f>VLOOKUP($A372,'Plan de acci�n consolidado 2025'!$C$3:$BB$482,AD$1,0)</f>
        <v>100</v>
      </c>
      <c r="AE372">
        <f>VLOOKUP($A372,'Plan de acci�n consolidado 2025'!$C$3:$BB$482,AE$1,0)</f>
        <v>3</v>
      </c>
    </row>
    <row r="373" spans="1:31" x14ac:dyDescent="0.25">
      <c r="A373" s="30" t="s">
        <v>914</v>
      </c>
      <c r="B373" t="str">
        <f>VLOOKUP($A373,'Plan de acci�n consolidado 2025'!$C$3:$X$482,B$1,0)</f>
        <v>72-GRUPO DE TRABAJO DE ATENCION AL CIUDADANO</v>
      </c>
      <c r="C373">
        <f>VLOOKUP($A373,'Plan de acci�n consolidado 2025'!$C$3:$X$482,C$1,0)</f>
        <v>3</v>
      </c>
      <c r="D373" t="str">
        <f>VLOOKUP($A373,'Plan de acci�n consolidado 2025'!$C$3:$X$482,D$1,0)</f>
        <v>Actividad propia</v>
      </c>
      <c r="E373" t="str">
        <f>VLOOKUP($A373,'Plan de acci�n consolidado 2025'!$C$3:$X$482,E$1,0)</f>
        <v>72.1.3</v>
      </c>
      <c r="F373" t="str">
        <f>VLOOKUP($A373,'Plan de acci�n consolidado 2025'!$C$3:$X$482,F$1,0)</f>
        <v>N/A</v>
      </c>
      <c r="G373" t="str">
        <f>VLOOKUP($A373,'Plan de acci�n consolidado 2025'!$C$3:$X$482,G$1,0)</f>
        <v>N/A</v>
      </c>
      <c r="H373" t="str">
        <f>VLOOKUP($A373,'Plan de acci�n consolidado 2025'!$C$3:$X$482,H$1,0)</f>
        <v>N/A</v>
      </c>
      <c r="I373" t="str">
        <f>VLOOKUP($A373,'Plan de acci�n consolidado 2025'!$C$3:$X$482,I$1,0)</f>
        <v>N/A</v>
      </c>
      <c r="J373" t="str">
        <f>VLOOKUP($A373,'Plan de acci�n consolidado 2025'!$C$3:$X$482,J$1,0)</f>
        <v>N/A</v>
      </c>
      <c r="K373" t="str">
        <f>VLOOKUP($A373,'Plan de acci�n consolidado 2025'!$C$3:$X$482,K$1,0)</f>
        <v>N/A</v>
      </c>
      <c r="L373" t="str">
        <f>VLOOKUP($A373,'Plan de acci�n consolidado 2025'!$C$3:$X$482,L$1,0)</f>
        <v>N/A</v>
      </c>
      <c r="M373" t="str">
        <f>VLOOKUP($A373,'Plan de acci�n consolidado 2025'!$C$3:$X$482,M$1,0)</f>
        <v>N/A</v>
      </c>
      <c r="N373" t="str">
        <f>VLOOKUP($A373,'Plan de acci�n consolidado 2025'!$C$3:$X$482,N$1,0)</f>
        <v>N/A</v>
      </c>
      <c r="O373" t="str">
        <f>VLOOKUP($A373,'Plan de acci�n consolidado 2025'!$C$3:$X$482,O$1,0)</f>
        <v>Desarrollar laboratorios de simplicidad para traducir a lenguaje claro documentos de alto tráfico de cara a la ciudadanía  (Informe con el resultado de los laboratorios)</v>
      </c>
      <c r="P373">
        <f>VLOOKUP($A373,'Plan de acci�n consolidado 2025'!$C$3:$X$482,P$1,0)</f>
        <v>15</v>
      </c>
      <c r="Q373">
        <f>VLOOKUP($A373,'Plan de acci�n consolidado 2025'!$C$3:$X$482,Q$1,0)</f>
        <v>2</v>
      </c>
      <c r="R373" t="str">
        <f>VLOOKUP($A373,'Plan de acci�n consolidado 2025'!$C$3:$X$482,R$1,0)</f>
        <v>Númerica</v>
      </c>
      <c r="S373" t="str">
        <f>VLOOKUP($A373,'Plan de acci�n consolidado 2025'!$C$3:$X$482,S$1,0)</f>
        <v># de laboratorios de simplicidad desarrollados / 2 laboratorios de simplicidad a desarrollar</v>
      </c>
      <c r="T373" s="161">
        <f>VLOOKUP($A373,'Plan de acci�n consolidado 2025'!$C$3:$X$482,T$1,0)</f>
        <v>45719</v>
      </c>
      <c r="U373" s="161">
        <f>VLOOKUP($A373,'Plan de acci�n consolidado 2025'!$C$3:$X$482,U$1,0)</f>
        <v>45930</v>
      </c>
      <c r="V373" t="str">
        <f>VLOOKUP($A373,'Plan de acci�n consolidado 2025'!$C$3:$X$482,V$1,0)</f>
        <v>72-GRUPO DE TRABAJO DE ATENCION AL CIUDADANO</v>
      </c>
      <c r="W373">
        <f>VLOOKUP($A373,'Plan de acci�n consolidado 2025'!$C$3:$BB$482,W$1,0)</f>
        <v>4.5</v>
      </c>
      <c r="X373">
        <f>VLOOKUP($A373,'Plan de acci�n consolidado 2025'!$C$3:$BB$482,X$1,0)</f>
        <v>100</v>
      </c>
      <c r="Y373" t="str">
        <f>VLOOKUP($A373,'Plan de acci�n consolidado 2025'!$C$3:$BB$482,Y$1,0)</f>
        <v>Se llevaron a cabo los dos laboratorios de simplicidad programados, durante los cuales los grupos de valor identificaron aquellas palabras o expresiones de difícil comprensión. Como resultado de este ejercicio, se realizaron las correspondientes traducciones a lenguaje claro, las cuales fueron incorporadas en el Instructivo del Protocolo de Atención al Ciudadano y en  el contenido del portal de SIC Facilita y en la sección de Preguntas Frecuentes.</v>
      </c>
      <c r="Z373" s="161">
        <f>VLOOKUP($A373,'Plan de acci�n consolidado 2025'!$C$3:$BB$482,Z$1,0)</f>
        <v>45930</v>
      </c>
      <c r="AA373">
        <f>VLOOKUP($A373,'Plan de acci�n consolidado 2025'!$C$3:$BB$482,AA$1,0)</f>
        <v>100</v>
      </c>
      <c r="AB373" t="str">
        <f>VLOOKUP($A373,'Plan de acci�n consolidado 2025'!$C$3:$BB$482,AB$1,0)</f>
        <v>Se avala el cumplimiento de la presente actividad en el informe se evidencia laboratorio de simplicidad permitió cumplir satisfactoriamente con el objetivo propuesto, orientado a facilitar la comprensión de la información dirigida a los ciudadanos mediante la aplicación de lenguaje claro. Como resultado del trabajo colaborativo con los grupos de valor, se logró la actualización de los contenidos pertinentes, los cuales ya se encuentran en proceso de publicación en el SIGI, garantizando así su di</v>
      </c>
      <c r="AC373" s="161">
        <f>VLOOKUP($A373,'Plan de acci�n consolidado 2025'!$C$3:$BB$482,AC$1,0)</f>
        <v>45930</v>
      </c>
      <c r="AD373">
        <f>VLOOKUP($A373,'Plan de acci�n consolidado 2025'!$C$3:$BB$482,AD$1,0)</f>
        <v>100</v>
      </c>
      <c r="AE373">
        <f>VLOOKUP($A373,'Plan de acci�n consolidado 2025'!$C$3:$BB$482,AE$1,0)</f>
        <v>4.5</v>
      </c>
    </row>
    <row r="374" spans="1:31" x14ac:dyDescent="0.25">
      <c r="A374" s="30" t="s">
        <v>916</v>
      </c>
      <c r="B374" t="str">
        <f>VLOOKUP($A374,'Plan de acci�n consolidado 2025'!$C$3:$X$482,B$1,0)</f>
        <v>72-GRUPO DE TRABAJO DE ATENCION AL CIUDADANO</v>
      </c>
      <c r="C374">
        <f>VLOOKUP($A374,'Plan de acci�n consolidado 2025'!$C$3:$X$482,C$1,0)</f>
        <v>3</v>
      </c>
      <c r="D374" t="str">
        <f>VLOOKUP($A374,'Plan de acci�n consolidado 2025'!$C$3:$X$482,D$1,0)</f>
        <v>Actividad propia</v>
      </c>
      <c r="E374" t="str">
        <f>VLOOKUP($A374,'Plan de acci�n consolidado 2025'!$C$3:$X$482,E$1,0)</f>
        <v>72.1.4</v>
      </c>
      <c r="F374" t="str">
        <f>VLOOKUP($A374,'Plan de acci�n consolidado 2025'!$C$3:$X$482,F$1,0)</f>
        <v>N/A</v>
      </c>
      <c r="G374" t="str">
        <f>VLOOKUP($A374,'Plan de acci�n consolidado 2025'!$C$3:$X$482,G$1,0)</f>
        <v>N/A</v>
      </c>
      <c r="H374" t="str">
        <f>VLOOKUP($A374,'Plan de acci�n consolidado 2025'!$C$3:$X$482,H$1,0)</f>
        <v>N/A</v>
      </c>
      <c r="I374" t="str">
        <f>VLOOKUP($A374,'Plan de acci�n consolidado 2025'!$C$3:$X$482,I$1,0)</f>
        <v>N/A</v>
      </c>
      <c r="J374" t="str">
        <f>VLOOKUP($A374,'Plan de acci�n consolidado 2025'!$C$3:$X$482,J$1,0)</f>
        <v>N/A</v>
      </c>
      <c r="K374" t="str">
        <f>VLOOKUP($A374,'Plan de acci�n consolidado 2025'!$C$3:$X$482,K$1,0)</f>
        <v>N/A</v>
      </c>
      <c r="L374" t="str">
        <f>VLOOKUP($A374,'Plan de acci�n consolidado 2025'!$C$3:$X$482,L$1,0)</f>
        <v>N/A</v>
      </c>
      <c r="M374" t="str">
        <f>VLOOKUP($A374,'Plan de acci�n consolidado 2025'!$C$3:$X$482,M$1,0)</f>
        <v>N/A</v>
      </c>
      <c r="N374" t="str">
        <f>VLOOKUP($A374,'Plan de acci�n consolidado 2025'!$C$3:$X$482,N$1,0)</f>
        <v>N/A</v>
      </c>
      <c r="O374" t="str">
        <f>VLOOKUP($A374,'Plan de acci�n consolidado 2025'!$C$3:$X$482,O$1,0)</f>
        <v>Traducir la Carta de Trato Digno dirigida a la ciudadanía en una lengua étnica y en braille  (Dos traducciones realizadas)</v>
      </c>
      <c r="P374">
        <f>VLOOKUP($A374,'Plan de acci�n consolidado 2025'!$C$3:$X$482,P$1,0)</f>
        <v>20</v>
      </c>
      <c r="Q374">
        <f>VLOOKUP($A374,'Plan de acci�n consolidado 2025'!$C$3:$X$482,Q$1,0)</f>
        <v>2</v>
      </c>
      <c r="R374" t="str">
        <f>VLOOKUP($A374,'Plan de acci�n consolidado 2025'!$C$3:$X$482,R$1,0)</f>
        <v>Númerica</v>
      </c>
      <c r="S374" t="str">
        <f>VLOOKUP($A374,'Plan de acci�n consolidado 2025'!$C$3:$X$482,S$1,0)</f>
        <v># de traducciones en lenguas étnicas y en braille realizadas / 2 traducciones en lenguas étnicas y en braille a realizar</v>
      </c>
      <c r="T374" s="161">
        <f>VLOOKUP($A374,'Plan de acci�n consolidado 2025'!$C$3:$X$482,T$1,0)</f>
        <v>45748</v>
      </c>
      <c r="U374" s="161">
        <f>VLOOKUP($A374,'Plan de acci�n consolidado 2025'!$C$3:$X$482,U$1,0)</f>
        <v>45975</v>
      </c>
      <c r="V374" t="str">
        <f>VLOOKUP($A374,'Plan de acci�n consolidado 2025'!$C$3:$X$482,V$1,0)</f>
        <v>72-GRUPO DE TRABAJO DE ATENCION AL CIUDADANO</v>
      </c>
      <c r="W374">
        <f>VLOOKUP($A374,'Plan de acci�n consolidado 2025'!$C$3:$BB$482,W$1,0)</f>
        <v>6</v>
      </c>
      <c r="X374">
        <f>VLOOKUP($A374,'Plan de acci�n consolidado 2025'!$C$3:$BB$482,X$1,0)</f>
        <v>50</v>
      </c>
      <c r="Y374" t="str">
        <f>VLOOKUP($A374,'Plan de acci�n consolidado 2025'!$C$3:$BB$482,Y$1,0)</f>
        <v>Se realizó la traducción de la Carta de Trato Digno de la SIC al idioma Wayuunaiki, la cual se encuesta publicada en la página Web institucional https://www.sic.gov.co/sites/default/files/Carta%20de%20trato%20digno%20SIC%20Wayuunaiki%20y%20Espa%C3%B1ol.pdf.</v>
      </c>
      <c r="Z374" s="161">
        <f>VLOOKUP($A374,'Plan de acci�n consolidado 2025'!$C$3:$BB$482,Z$1,0)</f>
        <v>0</v>
      </c>
      <c r="AA374">
        <f>VLOOKUP($A374,'Plan de acci�n consolidado 2025'!$C$3:$BB$482,AA$1,0)</f>
        <v>50</v>
      </c>
      <c r="AB374" t="str">
        <f>VLOOKUP($A374,'Plan de acci�n consolidado 2025'!$C$3:$BB$482,AB$1,0)</f>
        <v>La actividad requiere la realización de "Dos traducciones" (lengua étnica y braille). El cumplimiento se establece al 50% dado que se reporta y adjunta la evidencia de la traducción de la Carta de Trato Digno al idioma Wayuunaiki. No obstante, la traducción en braille permanece en desarrollo, lo que evidencia que la segunda traducción requerida aún no ha sido finalizada y entregada.  La fecha de finalización de esta actividad era el 14-nov.</v>
      </c>
      <c r="AC374" s="161">
        <f>VLOOKUP($A374,'Plan de acci�n consolidado 2025'!$C$3:$BB$482,AC$1,0)</f>
        <v>0</v>
      </c>
      <c r="AD374">
        <f>VLOOKUP($A374,'Plan de acci�n consolidado 2025'!$C$3:$BB$482,AD$1,0)</f>
        <v>0</v>
      </c>
      <c r="AE374">
        <f>VLOOKUP($A374,'Plan de acci�n consolidado 2025'!$C$3:$BB$482,AE$1,0)</f>
        <v>3</v>
      </c>
    </row>
    <row r="375" spans="1:31" x14ac:dyDescent="0.25">
      <c r="A375" s="30" t="s">
        <v>918</v>
      </c>
      <c r="B375" t="str">
        <f>VLOOKUP($A375,'Plan de acci�n consolidado 2025'!$C$3:$X$482,B$1,0)</f>
        <v>72-GRUPO DE TRABAJO DE ATENCION AL CIUDADANO</v>
      </c>
      <c r="C375">
        <f>VLOOKUP($A375,'Plan de acci�n consolidado 2025'!$C$3:$X$482,C$1,0)</f>
        <v>3</v>
      </c>
      <c r="D375" t="str">
        <f>VLOOKUP($A375,'Plan de acci�n consolidado 2025'!$C$3:$X$482,D$1,0)</f>
        <v>Actividad propia</v>
      </c>
      <c r="E375" t="str">
        <f>VLOOKUP($A375,'Plan de acci�n consolidado 2025'!$C$3:$X$482,E$1,0)</f>
        <v>72.1.5</v>
      </c>
      <c r="F375" t="str">
        <f>VLOOKUP($A375,'Plan de acci�n consolidado 2025'!$C$3:$X$482,F$1,0)</f>
        <v>N/A</v>
      </c>
      <c r="G375" t="str">
        <f>VLOOKUP($A375,'Plan de acci�n consolidado 2025'!$C$3:$X$482,G$1,0)</f>
        <v>N/A</v>
      </c>
      <c r="H375" t="str">
        <f>VLOOKUP($A375,'Plan de acci�n consolidado 2025'!$C$3:$X$482,H$1,0)</f>
        <v>N/A</v>
      </c>
      <c r="I375" t="str">
        <f>VLOOKUP($A375,'Plan de acci�n consolidado 2025'!$C$3:$X$482,I$1,0)</f>
        <v>N/A</v>
      </c>
      <c r="J375" t="str">
        <f>VLOOKUP($A375,'Plan de acci�n consolidado 2025'!$C$3:$X$482,J$1,0)</f>
        <v>N/A</v>
      </c>
      <c r="K375" t="str">
        <f>VLOOKUP($A375,'Plan de acci�n consolidado 2025'!$C$3:$X$482,K$1,0)</f>
        <v>N/A</v>
      </c>
      <c r="L375" t="str">
        <f>VLOOKUP($A375,'Plan de acci�n consolidado 2025'!$C$3:$X$482,L$1,0)</f>
        <v>N/A</v>
      </c>
      <c r="M375" t="str">
        <f>VLOOKUP($A375,'Plan de acci�n consolidado 2025'!$C$3:$X$482,M$1,0)</f>
        <v>N/A</v>
      </c>
      <c r="N375" t="str">
        <f>VLOOKUP($A375,'Plan de acci�n consolidado 2025'!$C$3:$X$482,N$1,0)</f>
        <v>N/A</v>
      </c>
      <c r="O375" t="str">
        <f>VLOOKUP($A375,'Plan de acci�n consolidado 2025'!$C$3:$X$482,O$1,0)</f>
        <v>Promover el uso de los canales virtuales a través de campañas de comunicación interna y externa  (Evidencias de las campañas realizadas)</v>
      </c>
      <c r="P375">
        <f>VLOOKUP($A375,'Plan de acci�n consolidado 2025'!$C$3:$X$482,P$1,0)</f>
        <v>15</v>
      </c>
      <c r="Q375">
        <f>VLOOKUP($A375,'Plan de acci�n consolidado 2025'!$C$3:$X$482,Q$1,0)</f>
        <v>2</v>
      </c>
      <c r="R375" t="str">
        <f>VLOOKUP($A375,'Plan de acci�n consolidado 2025'!$C$3:$X$482,R$1,0)</f>
        <v>Númerica</v>
      </c>
      <c r="S375" t="str">
        <f>VLOOKUP($A375,'Plan de acci�n consolidado 2025'!$C$3:$X$482,S$1,0)</f>
        <v># de campañas de comunicación interna y externa realizadas / 2 Campañas de comunicación interna y externa a realizar</v>
      </c>
      <c r="T375" s="161">
        <f>VLOOKUP($A375,'Plan de acci�n consolidado 2025'!$C$3:$X$482,T$1,0)</f>
        <v>45754</v>
      </c>
      <c r="U375" s="161">
        <f>VLOOKUP($A375,'Plan de acci�n consolidado 2025'!$C$3:$X$482,U$1,0)</f>
        <v>45930</v>
      </c>
      <c r="V375" t="str">
        <f>VLOOKUP($A375,'Plan de acci�n consolidado 2025'!$C$3:$X$482,V$1,0)</f>
        <v>72-GRUPO DE TRABAJO DE ATENCION AL CIUDADANO</v>
      </c>
      <c r="W375">
        <f>VLOOKUP($A375,'Plan de acci�n consolidado 2025'!$C$3:$BB$482,W$1,0)</f>
        <v>4.5</v>
      </c>
      <c r="X375">
        <f>VLOOKUP($A375,'Plan de acci�n consolidado 2025'!$C$3:$BB$482,X$1,0)</f>
        <v>50</v>
      </c>
      <c r="Y375" t="str">
        <f>VLOOKUP($A375,'Plan de acci�n consolidado 2025'!$C$3:$BB$482,Y$1,0)</f>
        <v xml:space="preserve">Los días 17 y 22 de julio, se publicó en redes sociales la primera campaña orientada a promover el uso del canal virtual de atención al ciudadano a través del servicio virtual de la plataforma SIC Facilita. Esta iniciativa fue acompañada de mensajes clave como: “Solución desde tu casa. Con #SICFacilita puedes presentar tus reclamaciones de forma gratuita, fácil y 100% virtual.”. 
La campaña buscó fomentar el uso de medios digitales para facilitar la interacción entre la ciudadanía y la entidad, promoviendo la eficiencia, accesibilidad y gratuidad en la gestión de reclamaciones.
</v>
      </c>
      <c r="Z375" s="161">
        <f>VLOOKUP($A375,'Plan de acci�n consolidado 2025'!$C$3:$BB$482,Z$1,0)</f>
        <v>0</v>
      </c>
      <c r="AA375">
        <f>VLOOKUP($A375,'Plan de acci�n consolidado 2025'!$C$3:$BB$482,AA$1,0)</f>
        <v>50</v>
      </c>
      <c r="AB375" t="str">
        <f>VLOOKUP($A375,'Plan de acci�n consolidado 2025'!$C$3:$BB$482,AB$1,0)</f>
        <v xml:space="preserve">Se avala el avance a la presente actividad por cuanto se realizo la primera campaña de comunicación interna. </v>
      </c>
      <c r="AC375" s="161">
        <f>VLOOKUP($A375,'Plan de acci�n consolidado 2025'!$C$3:$BB$482,AC$1,0)</f>
        <v>0</v>
      </c>
      <c r="AD375">
        <f>VLOOKUP($A375,'Plan de acci�n consolidado 2025'!$C$3:$BB$482,AD$1,0)</f>
        <v>0</v>
      </c>
      <c r="AE375">
        <f>VLOOKUP($A375,'Plan de acci�n consolidado 2025'!$C$3:$BB$482,AE$1,0)</f>
        <v>2.25</v>
      </c>
    </row>
    <row r="376" spans="1:31" x14ac:dyDescent="0.25">
      <c r="A376" s="30" t="s">
        <v>920</v>
      </c>
      <c r="B376" t="str">
        <f>VLOOKUP($A376,'Plan de acci�n consolidado 2025'!$C$3:$X$482,B$1,0)</f>
        <v>72-GRUPO DE TRABAJO DE ATENCION AL CIUDADANO</v>
      </c>
      <c r="C376">
        <f>VLOOKUP($A376,'Plan de acci�n consolidado 2025'!$C$3:$X$482,C$1,0)</f>
        <v>3</v>
      </c>
      <c r="D376" t="str">
        <f>VLOOKUP($A376,'Plan de acci�n consolidado 2025'!$C$3:$X$482,D$1,0)</f>
        <v>Actividad propia</v>
      </c>
      <c r="E376" t="str">
        <f>VLOOKUP($A376,'Plan de acci�n consolidado 2025'!$C$3:$X$482,E$1,0)</f>
        <v>72.1.6</v>
      </c>
      <c r="F376" t="str">
        <f>VLOOKUP($A376,'Plan de acci�n consolidado 2025'!$C$3:$X$482,F$1,0)</f>
        <v>N/A</v>
      </c>
      <c r="G376" t="str">
        <f>VLOOKUP($A376,'Plan de acci�n consolidado 2025'!$C$3:$X$482,G$1,0)</f>
        <v>N/A</v>
      </c>
      <c r="H376" t="str">
        <f>VLOOKUP($A376,'Plan de acci�n consolidado 2025'!$C$3:$X$482,H$1,0)</f>
        <v>N/A</v>
      </c>
      <c r="I376" t="str">
        <f>VLOOKUP($A376,'Plan de acci�n consolidado 2025'!$C$3:$X$482,I$1,0)</f>
        <v>N/A</v>
      </c>
      <c r="J376" t="str">
        <f>VLOOKUP($A376,'Plan de acci�n consolidado 2025'!$C$3:$X$482,J$1,0)</f>
        <v>N/A</v>
      </c>
      <c r="K376" t="str">
        <f>VLOOKUP($A376,'Plan de acci�n consolidado 2025'!$C$3:$X$482,K$1,0)</f>
        <v>N/A</v>
      </c>
      <c r="L376" t="str">
        <f>VLOOKUP($A376,'Plan de acci�n consolidado 2025'!$C$3:$X$482,L$1,0)</f>
        <v>N/A</v>
      </c>
      <c r="M376" t="str">
        <f>VLOOKUP($A376,'Plan de acci�n consolidado 2025'!$C$3:$X$482,M$1,0)</f>
        <v>N/A</v>
      </c>
      <c r="N376" t="str">
        <f>VLOOKUP($A376,'Plan de acci�n consolidado 2025'!$C$3:$X$482,N$1,0)</f>
        <v>N/A</v>
      </c>
      <c r="O376" t="str">
        <f>VLOOKUP($A376,'Plan de acci�n consolidado 2025'!$C$3:$X$482,O$1,0)</f>
        <v>Desarrollar jornadas de socialización de lineamientos de Atención al Ciudadano a nivel interno  (Evidencias de socialización)</v>
      </c>
      <c r="P376">
        <f>VLOOKUP($A376,'Plan de acci�n consolidado 2025'!$C$3:$X$482,P$1,0)</f>
        <v>10</v>
      </c>
      <c r="Q376">
        <f>VLOOKUP($A376,'Plan de acci�n consolidado 2025'!$C$3:$X$482,Q$1,0)</f>
        <v>2</v>
      </c>
      <c r="R376" t="str">
        <f>VLOOKUP($A376,'Plan de acci�n consolidado 2025'!$C$3:$X$482,R$1,0)</f>
        <v>Númerica</v>
      </c>
      <c r="S376" t="str">
        <f>VLOOKUP($A376,'Plan de acci�n consolidado 2025'!$C$3:$X$482,S$1,0)</f>
        <v># de jornadas de socialización realizadas / 2 jornadas de socialización a realizar</v>
      </c>
      <c r="T376" s="161">
        <f>VLOOKUP($A376,'Plan de acci�n consolidado 2025'!$C$3:$X$482,T$1,0)</f>
        <v>45779</v>
      </c>
      <c r="U376" s="161">
        <f>VLOOKUP($A376,'Plan de acci�n consolidado 2025'!$C$3:$X$482,U$1,0)</f>
        <v>45930</v>
      </c>
      <c r="V376" t="str">
        <f>VLOOKUP($A376,'Plan de acci�n consolidado 2025'!$C$3:$X$482,V$1,0)</f>
        <v>72-GRUPO DE TRABAJO DE ATENCION AL CIUDADANO</v>
      </c>
      <c r="W376">
        <f>VLOOKUP($A376,'Plan de acci�n consolidado 2025'!$C$3:$BB$482,W$1,0)</f>
        <v>3</v>
      </c>
      <c r="X376">
        <f>VLOOKUP($A376,'Plan de acci�n consolidado 2025'!$C$3:$BB$482,X$1,0)</f>
        <v>100</v>
      </c>
      <c r="Y376" t="str">
        <f>VLOOKUP($A376,'Plan de acci�n consolidado 2025'!$C$3:$BB$482,Y$1,0)</f>
        <v>La segunda jornada de socialización de lineamientos de Atención al ciudadano se realizó el 24 de septiembre con la temática Sistema de trámites - Trámite 397. Contó con la participación de 112 asistentes.</v>
      </c>
      <c r="Z376" s="161">
        <f>VLOOKUP($A376,'Plan de acci�n consolidado 2025'!$C$3:$BB$482,Z$1,0)</f>
        <v>45924</v>
      </c>
      <c r="AA376">
        <f>VLOOKUP($A376,'Plan de acci�n consolidado 2025'!$C$3:$BB$482,AA$1,0)</f>
        <v>100</v>
      </c>
      <c r="AB376" t="str">
        <f>VLOOKUP($A376,'Plan de acci�n consolidado 2025'!$C$3:$BB$482,AB$1,0)</f>
        <v xml:space="preserve">Se aala el cumplimiento de la presene actividadd mediante registro de asistencia y Capacitación generalidades y Gestión Efectiva de PQRSF - SISTEMA DE TRÁMITES dirigida a los ciudadanos. </v>
      </c>
      <c r="AC376" s="161">
        <f>VLOOKUP($A376,'Plan de acci�n consolidado 2025'!$C$3:$BB$482,AC$1,0)</f>
        <v>45924</v>
      </c>
      <c r="AD376">
        <f>VLOOKUP($A376,'Plan de acci�n consolidado 2025'!$C$3:$BB$482,AD$1,0)</f>
        <v>100</v>
      </c>
      <c r="AE376">
        <f>VLOOKUP($A376,'Plan de acci�n consolidado 2025'!$C$3:$BB$482,AE$1,0)</f>
        <v>3</v>
      </c>
    </row>
    <row r="377" spans="1:31" x14ac:dyDescent="0.25">
      <c r="A377" s="30" t="s">
        <v>922</v>
      </c>
      <c r="B377" t="str">
        <f>VLOOKUP($A377,'Plan de acci�n consolidado 2025'!$C$3:$X$482,B$1,0)</f>
        <v>72-GRUPO DE TRABAJO DE ATENCION AL CIUDADANO</v>
      </c>
      <c r="C377">
        <f>VLOOKUP($A377,'Plan de acci�n consolidado 2025'!$C$3:$X$482,C$1,0)</f>
        <v>3</v>
      </c>
      <c r="D377" t="str">
        <f>VLOOKUP($A377,'Plan de acci�n consolidado 2025'!$C$3:$X$482,D$1,0)</f>
        <v>Actividad propia</v>
      </c>
      <c r="E377" t="str">
        <f>VLOOKUP($A377,'Plan de acci�n consolidado 2025'!$C$3:$X$482,E$1,0)</f>
        <v>72.1.7</v>
      </c>
      <c r="F377" t="str">
        <f>VLOOKUP($A377,'Plan de acci�n consolidado 2025'!$C$3:$X$482,F$1,0)</f>
        <v>N/A</v>
      </c>
      <c r="G377" t="str">
        <f>VLOOKUP($A377,'Plan de acci�n consolidado 2025'!$C$3:$X$482,G$1,0)</f>
        <v>N/A</v>
      </c>
      <c r="H377" t="str">
        <f>VLOOKUP($A377,'Plan de acci�n consolidado 2025'!$C$3:$X$482,H$1,0)</f>
        <v>N/A</v>
      </c>
      <c r="I377" t="str">
        <f>VLOOKUP($A377,'Plan de acci�n consolidado 2025'!$C$3:$X$482,I$1,0)</f>
        <v>N/A</v>
      </c>
      <c r="J377" t="str">
        <f>VLOOKUP($A377,'Plan de acci�n consolidado 2025'!$C$3:$X$482,J$1,0)</f>
        <v>N/A</v>
      </c>
      <c r="K377" t="str">
        <f>VLOOKUP($A377,'Plan de acci�n consolidado 2025'!$C$3:$X$482,K$1,0)</f>
        <v>N/A</v>
      </c>
      <c r="L377" t="str">
        <f>VLOOKUP($A377,'Plan de acci�n consolidado 2025'!$C$3:$X$482,L$1,0)</f>
        <v>N/A</v>
      </c>
      <c r="M377" t="str">
        <f>VLOOKUP($A377,'Plan de acci�n consolidado 2025'!$C$3:$X$482,M$1,0)</f>
        <v>N/A</v>
      </c>
      <c r="N377" t="str">
        <f>VLOOKUP($A377,'Plan de acci�n consolidado 2025'!$C$3:$X$482,N$1,0)</f>
        <v>N/A</v>
      </c>
      <c r="O377" t="str">
        <f>VLOOKUP($A377,'Plan de acci�n consolidado 2025'!$C$3:$X$482,O$1,0)</f>
        <v>Ejecutar el plan de trabajo de la estrategia de relacionamiento con la ciudadanía SIC 2025 (Informe de ejecución de estrategia de relacionamiento elaborado)</v>
      </c>
      <c r="P377">
        <f>VLOOKUP($A377,'Plan de acci�n consolidado 2025'!$C$3:$X$482,P$1,0)</f>
        <v>10</v>
      </c>
      <c r="Q377">
        <f>VLOOKUP($A377,'Plan de acci�n consolidado 2025'!$C$3:$X$482,Q$1,0)</f>
        <v>100</v>
      </c>
      <c r="R377" t="str">
        <f>VLOOKUP($A377,'Plan de acci�n consolidado 2025'!$C$3:$X$482,R$1,0)</f>
        <v>Porcentual</v>
      </c>
      <c r="S377" t="str">
        <f>VLOOKUP($A377,'Plan de acci�n consolidado 2025'!$C$3:$X$482,S$1,0)</f>
        <v>% de Avance logrado plan de trabajo / 100% de Avance propuesto plan de trabajo</v>
      </c>
      <c r="T377" s="161">
        <f>VLOOKUP($A377,'Plan de acci�n consolidado 2025'!$C$3:$X$482,T$1,0)</f>
        <v>45779</v>
      </c>
      <c r="U377" s="161">
        <f>VLOOKUP($A377,'Plan de acci�n consolidado 2025'!$C$3:$X$482,U$1,0)</f>
        <v>45930</v>
      </c>
      <c r="V377" t="str">
        <f>VLOOKUP($A377,'Plan de acci�n consolidado 2025'!$C$3:$X$482,V$1,0)</f>
        <v>72-GRUPO DE TRABAJO DE ATENCION AL CIUDADANO</v>
      </c>
      <c r="W377">
        <f>VLOOKUP($A377,'Plan de acci�n consolidado 2025'!$C$3:$BB$482,W$1,0)</f>
        <v>3</v>
      </c>
      <c r="X377">
        <f>VLOOKUP($A377,'Plan de acci�n consolidado 2025'!$C$3:$BB$482,X$1,0)</f>
        <v>96</v>
      </c>
      <c r="Y377" t="str">
        <f>VLOOKUP($A377,'Plan de acci�n consolidado 2025'!$C$3:$BB$482,Y$1,0)</f>
        <v>De las dieciséis (16) actividades contempladas en la Estrategia de Relacionamiento con la Ciudadanía – SIC, se retiró la actividad 3.6, correspondiente a “Rediseñar el menú de atención y servicios a la ciudadanía con mejoras en la accesibilidad y experiencia de los usuarios”.
Asimismo, se informa que todas las actividades programadas fueron ejecutadas, con excepción de la segunda entrega de la actividad relacionada con la traducción de la Carta de Trato Digno al lenguaje braille, la cual permanece en desarrollo.</v>
      </c>
      <c r="Z377" s="161">
        <f>VLOOKUP($A377,'Plan de acci�n consolidado 2025'!$C$3:$BB$482,Z$1,0)</f>
        <v>0</v>
      </c>
      <c r="AA377">
        <f>VLOOKUP($A377,'Plan de acci�n consolidado 2025'!$C$3:$BB$482,AA$1,0)</f>
        <v>96</v>
      </c>
      <c r="AB377" t="str">
        <f>VLOOKUP($A377,'Plan de acci�n consolidado 2025'!$C$3:$BB$482,AB$1,0)</f>
        <v>La actividad exige el "Informe de ejecución de estrategia de relacionamiento elaborado". Los 8 archivos adjuntos, que incluyen el Plan de Trabajo, protocolos, reportes de monitoreo y acciones de cierre de ciclo, validan el reporte del líder del 96% de ejecución del Plan de Estrategia de Relacionamiento con la Ciudadanía. La evidencia es coherente con la elaboración del informe final que documenta el avance de la ejecución del plan. Actividad debió finalizar al 100% el 30-sep.</v>
      </c>
      <c r="AC377" s="161">
        <f>VLOOKUP($A377,'Plan de acci�n consolidado 2025'!$C$3:$BB$482,AC$1,0)</f>
        <v>0</v>
      </c>
      <c r="AD377">
        <f>VLOOKUP($A377,'Plan de acci�n consolidado 2025'!$C$3:$BB$482,AD$1,0)</f>
        <v>0</v>
      </c>
      <c r="AE377">
        <f>VLOOKUP($A377,'Plan de acci�n consolidado 2025'!$C$3:$BB$482,AE$1,0)</f>
        <v>2.88</v>
      </c>
    </row>
    <row r="378" spans="1:31" x14ac:dyDescent="0.25">
      <c r="A378" s="30" t="s">
        <v>923</v>
      </c>
      <c r="B378" t="str">
        <f>VLOOKUP($A378,'Plan de acci�n consolidado 2025'!$C$3:$X$482,B$1,0)</f>
        <v>72-GRUPO DE TRABAJO DE ATENCION AL CIUDADANO</v>
      </c>
      <c r="C378">
        <f>VLOOKUP($A378,'Plan de acci�n consolidado 2025'!$C$3:$X$482,C$1,0)</f>
        <v>3</v>
      </c>
      <c r="D378" t="str">
        <f>VLOOKUP($A378,'Plan de acci�n consolidado 2025'!$C$3:$X$482,D$1,0)</f>
        <v>Actividad propia</v>
      </c>
      <c r="E378" t="str">
        <f>VLOOKUP($A378,'Plan de acci�n consolidado 2025'!$C$3:$X$482,E$1,0)</f>
        <v>72.1.8</v>
      </c>
      <c r="F378" t="str">
        <f>VLOOKUP($A378,'Plan de acci�n consolidado 2025'!$C$3:$X$482,F$1,0)</f>
        <v>N/A</v>
      </c>
      <c r="G378" t="str">
        <f>VLOOKUP($A378,'Plan de acci�n consolidado 2025'!$C$3:$X$482,G$1,0)</f>
        <v>N/A</v>
      </c>
      <c r="H378" t="str">
        <f>VLOOKUP($A378,'Plan de acci�n consolidado 2025'!$C$3:$X$482,H$1,0)</f>
        <v>N/A</v>
      </c>
      <c r="I378" t="str">
        <f>VLOOKUP($A378,'Plan de acci�n consolidado 2025'!$C$3:$X$482,I$1,0)</f>
        <v>N/A</v>
      </c>
      <c r="J378" t="str">
        <f>VLOOKUP($A378,'Plan de acci�n consolidado 2025'!$C$3:$X$482,J$1,0)</f>
        <v>N/A</v>
      </c>
      <c r="K378" t="str">
        <f>VLOOKUP($A378,'Plan de acci�n consolidado 2025'!$C$3:$X$482,K$1,0)</f>
        <v>N/A</v>
      </c>
      <c r="L378" t="str">
        <f>VLOOKUP($A378,'Plan de acci�n consolidado 2025'!$C$3:$X$482,L$1,0)</f>
        <v>N/A</v>
      </c>
      <c r="M378" t="str">
        <f>VLOOKUP($A378,'Plan de acci�n consolidado 2025'!$C$3:$X$482,M$1,0)</f>
        <v>N/A</v>
      </c>
      <c r="N378" t="str">
        <f>VLOOKUP($A378,'Plan de acci�n consolidado 2025'!$C$3:$X$482,N$1,0)</f>
        <v>N/A</v>
      </c>
      <c r="O378" t="str">
        <f>VLOOKUP($A378,'Plan de acci�n consolidado 2025'!$C$3:$X$482,O$1,0)</f>
        <v>Elaborar y publicar informe con el resultado de la implementación de la estrategia de relacionamiento  (Informe publicado en el página web)</v>
      </c>
      <c r="P378">
        <f>VLOOKUP($A378,'Plan de acci�n consolidado 2025'!$C$3:$X$482,P$1,0)</f>
        <v>10</v>
      </c>
      <c r="Q378">
        <f>VLOOKUP($A378,'Plan de acci�n consolidado 2025'!$C$3:$X$482,Q$1,0)</f>
        <v>1</v>
      </c>
      <c r="R378" t="str">
        <f>VLOOKUP($A378,'Plan de acci�n consolidado 2025'!$C$3:$X$482,R$1,0)</f>
        <v>Númerica</v>
      </c>
      <c r="S378" t="str">
        <f>VLOOKUP($A378,'Plan de acci�n consolidado 2025'!$C$3:$X$482,S$1,0)</f>
        <v># de informes del resultado de la implementación de la estrategia de relacionamiento elaborados y publicados / 1 informes del resultado de la implementación de la estrategia de relacionamiento a elaborar y a publicar</v>
      </c>
      <c r="T378" s="161">
        <f>VLOOKUP($A378,'Plan de acci�n consolidado 2025'!$C$3:$X$482,T$1,0)</f>
        <v>45931</v>
      </c>
      <c r="U378" s="161">
        <f>VLOOKUP($A378,'Plan de acci�n consolidado 2025'!$C$3:$X$482,U$1,0)</f>
        <v>45975</v>
      </c>
      <c r="V378" t="str">
        <f>VLOOKUP($A378,'Plan de acci�n consolidado 2025'!$C$3:$X$482,V$1,0)</f>
        <v>72-GRUPO DE TRABAJO DE ATENCION AL CIUDADANO</v>
      </c>
      <c r="W378">
        <f>VLOOKUP($A378,'Plan de acci�n consolidado 2025'!$C$3:$BB$482,W$1,0)</f>
        <v>3</v>
      </c>
      <c r="X378">
        <f>VLOOKUP($A378,'Plan de acci�n consolidado 2025'!$C$3:$BB$482,X$1,0)</f>
        <v>100</v>
      </c>
      <c r="Y378" t="str">
        <f>VLOOKUP($A378,'Plan de acci�n consolidado 2025'!$C$3:$BB$482,Y$1,0)</f>
        <v>Se elaboró el Informe de Cumplimiento de la Estrategia de Relacionamiento con la Ciudadanía – SIC 2025, el cual alcanzó un 96% de ejecución, evidenciando un avance significativo en la implementación de las acciones previstas. El resultado obtenido refleja un nivel alto de cumplimiento y un desempeño favorable en la gestión del relacionamiento con la ciudadanía.</v>
      </c>
      <c r="Z378" s="161">
        <f>VLOOKUP($A378,'Plan de acci�n consolidado 2025'!$C$3:$BB$482,Z$1,0)</f>
        <v>45989</v>
      </c>
      <c r="AA378">
        <f>VLOOKUP($A378,'Plan de acci�n consolidado 2025'!$C$3:$BB$482,AA$1,0)</f>
        <v>100</v>
      </c>
      <c r="AB378" t="str">
        <f>VLOOKUP($A378,'Plan de acci�n consolidado 2025'!$C$3:$BB$482,AB$1,0)</f>
        <v>La actividad exige el "Informe publicado en la página web". El documento adjunto, el Informe de Cumplimiento de la Estrategia de Relacionamiento con la Ciudadanía – SIC 2025, incluye la evidencia documental y el enlace que dirige al informe publicado en el sitio web de la entidad, lo cual verifica el cumplimiento del requisito de publicación exigido para el entregable. Dado que la fecha fin fue 14-nov y se reportó 5-dic, se reducen 5 puntos de eficiencia.</v>
      </c>
      <c r="AC378" s="161">
        <f>VLOOKUP($A378,'Plan de acci�n consolidado 2025'!$C$3:$BB$482,AC$1,0)</f>
        <v>45975</v>
      </c>
      <c r="AD378">
        <f>VLOOKUP($A378,'Plan de acci�n consolidado 2025'!$C$3:$BB$482,AD$1,0)</f>
        <v>95</v>
      </c>
      <c r="AE378">
        <f>VLOOKUP($A378,'Plan de acci�n consolidado 2025'!$C$3:$BB$482,AE$1,0)</f>
        <v>3</v>
      </c>
    </row>
    <row r="379" spans="1:31" x14ac:dyDescent="0.25">
      <c r="A379" s="30" t="s">
        <v>925</v>
      </c>
      <c r="B379" t="str">
        <f>VLOOKUP($A379,'Plan de acci�n consolidado 2025'!$C$3:$X$482,B$1,0)</f>
        <v>72-GRUPO DE TRABAJO DE ATENCION AL CIUDADANO</v>
      </c>
      <c r="C379">
        <f>VLOOKUP($A379,'Plan de acci�n consolidado 2025'!$C$3:$X$482,C$1,0)</f>
        <v>3</v>
      </c>
      <c r="D379" t="str">
        <f>VLOOKUP($A379,'Plan de acci�n consolidado 2025'!$C$3:$X$482,D$1,0)</f>
        <v>Producto</v>
      </c>
      <c r="E379" t="str">
        <f>VLOOKUP($A379,'Plan de acci�n consolidado 2025'!$C$3:$X$482,E$1,0)</f>
        <v>72.2</v>
      </c>
      <c r="F379" t="str">
        <f>VLOOKUP($A379,'Plan de acci�n consolidado 2025'!$C$3:$X$482,F$1,0)</f>
        <v>Operativo</v>
      </c>
      <c r="G379" t="str">
        <f>VLOOKUP($A379,'Plan de acci�n consolidado 2025'!$C$3:$X$482,G$1,0)</f>
        <v>Mejorar la oportunidad en la atención de trámites y servicios.</v>
      </c>
      <c r="H379" t="str">
        <f>VLOOKUP($A379,'Plan de acci�n consolidado 2025'!$C$3:$X$482,H$1,0)</f>
        <v>Avance promedio de cumplimiento de productos asociados a mejorar la oportunidad en la atención de trámites y servicios.</v>
      </c>
      <c r="I379" t="str">
        <f>VLOOKUP($A379,'Plan de acci�n consolidado 2025'!$C$3:$X$482,I$1,0)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379" t="str">
        <f>VLOOKUP($A379,'Plan de acci�n consolidado 2025'!$C$3:$X$482,J$1,0)</f>
        <v>N/A</v>
      </c>
      <c r="K379" t="str">
        <f>VLOOKUP($A379,'Plan de acci�n consolidado 2025'!$C$3:$X$482,K$1,0)</f>
        <v>No</v>
      </c>
      <c r="L379" t="str">
        <f>VLOOKUP($A379,'Plan de acci�n consolidado 2025'!$C$3:$X$482,L$1,0)</f>
        <v>C-3599-0200-0005-53105b</v>
      </c>
      <c r="M379" t="str">
        <f>VLOOKUP($A379,'Plan de acci�n consolidado 2025'!$C$3:$X$482,M$1,0)</f>
        <v>Política Servicio al Ciudadano_DIMENSIÓN Gestión con Valores para Resultados</v>
      </c>
      <c r="N379" t="str">
        <f>VLOOKUP($A379,'Plan de acci�n consolidado 2025'!$C$3:$X$482,N$1,0)</f>
        <v>N/A</v>
      </c>
      <c r="O379" t="str">
        <f>VLOOKUP($A379,'Plan de acci�n consolidado 2025'!$C$3:$X$482,O$1,0)</f>
        <v>Estrategia de Sinergia Interinstitucional para Jornadas Conjuntas de  Atención a la Ciudadanía, diseñada e implementada (Informe de actividades realizadas)</v>
      </c>
      <c r="P379">
        <f>VLOOKUP($A379,'Plan de acci�n consolidado 2025'!$C$3:$X$482,P$1,0)</f>
        <v>25</v>
      </c>
      <c r="Q379">
        <f>VLOOKUP($A379,'Plan de acci�n consolidado 2025'!$C$3:$X$482,Q$1,0)</f>
        <v>1</v>
      </c>
      <c r="R379" t="str">
        <f>VLOOKUP($A379,'Plan de acci�n consolidado 2025'!$C$3:$X$482,R$1,0)</f>
        <v>Númerica</v>
      </c>
      <c r="S379" t="str">
        <f>VLOOKUP($A379,'Plan de acci�n consolidado 2025'!$C$3:$X$482,S$1,0)</f>
        <v># de Informes realizados / 1 Total de Informes programados</v>
      </c>
      <c r="T379" s="161">
        <f>VLOOKUP($A379,'Plan de acci�n consolidado 2025'!$C$3:$X$482,T$1,0)</f>
        <v>45691</v>
      </c>
      <c r="U379" s="161">
        <f>VLOOKUP($A379,'Plan de acci�n consolidado 2025'!$C$3:$X$482,U$1,0)</f>
        <v>46022</v>
      </c>
      <c r="V379" t="str">
        <f>VLOOKUP($A379,'Plan de acci�n consolidado 2025'!$C$3:$X$482,V$1,0)</f>
        <v>72-GRUPO DE TRABAJO DE ATENCION AL CIUDADANO</v>
      </c>
      <c r="W379">
        <f>VLOOKUP($A379,'Plan de acci�n consolidado 2025'!$C$3:$BB$482,W$1,0)</f>
        <v>25</v>
      </c>
      <c r="X379">
        <f>VLOOKUP($A379,'Plan de acci�n consolidado 2025'!$C$3:$BB$482,X$1,0)</f>
        <v>100</v>
      </c>
      <c r="Y379" t="str">
        <f>VLOOKUP($A379,'Plan de acci�n consolidado 2025'!$C$3:$BB$482,Y$1,0)</f>
        <v>Se elaboró el informe de la primera jornada conjunta de atención y capacitación a la ciudadanía realizada el 15 de noviembre, que contó con la participación de cuatro SUPERITNENDENCIAS y en donde se atendieron alrededor de 100 ciudadanos. Se desarrolló en la localidad de Fontibón.</v>
      </c>
      <c r="Z379" s="161">
        <f>VLOOKUP($A379,'Plan de acci�n consolidado 2025'!$C$3:$BB$482,Z$1,0)</f>
        <v>0</v>
      </c>
      <c r="AA379">
        <f>VLOOKUP($A379,'Plan de acci�n consolidado 2025'!$C$3:$BB$482,AA$1,0)</f>
        <v>100</v>
      </c>
      <c r="AB379" t="str">
        <f>VLOOKUP($A379,'Plan de acci�n consolidado 2025'!$C$3:$BB$482,AB$1,0)</f>
        <v>El producto "Estrategia de Sinergia Interinstitucional para Jornadas conjuntas..." se valida mediante el Informe de actividades realizadas. Este informe documenta la culminación de la estrategia, la cual se materializó en la "primera jornada conjunta de atención y capacitación" realizada el 15 de noviembre con la participación de cuatro Superintendencias, confirmando que la estrategia ha sido tanto diseñada como implementada, satisfaciendo el entregable requerido.</v>
      </c>
      <c r="AC379" s="161">
        <f>VLOOKUP($A379,'Plan de acci�n consolidado 2025'!$C$3:$BB$482,AC$1,0)</f>
        <v>0</v>
      </c>
      <c r="AD379">
        <f>VLOOKUP($A379,'Plan de acci�n consolidado 2025'!$C$3:$BB$482,AD$1,0)</f>
        <v>0</v>
      </c>
      <c r="AE379">
        <f>VLOOKUP($A379,'Plan de acci�n consolidado 2025'!$C$3:$BB$482,AE$1,0)</f>
        <v>25</v>
      </c>
    </row>
    <row r="380" spans="1:31" x14ac:dyDescent="0.25">
      <c r="A380" s="30" t="s">
        <v>927</v>
      </c>
      <c r="B380" t="str">
        <f>VLOOKUP($A380,'Plan de acci�n consolidado 2025'!$C$3:$X$482,B$1,0)</f>
        <v>72-GRUPO DE TRABAJO DE ATENCION AL CIUDADANO</v>
      </c>
      <c r="C380">
        <f>VLOOKUP($A380,'Plan de acci�n consolidado 2025'!$C$3:$X$482,C$1,0)</f>
        <v>3</v>
      </c>
      <c r="D380" t="str">
        <f>VLOOKUP($A380,'Plan de acci�n consolidado 2025'!$C$3:$X$482,D$1,0)</f>
        <v>Actividad propia</v>
      </c>
      <c r="E380" t="str">
        <f>VLOOKUP($A380,'Plan de acci�n consolidado 2025'!$C$3:$X$482,E$1,0)</f>
        <v>72.2.1</v>
      </c>
      <c r="F380" t="str">
        <f>VLOOKUP($A380,'Plan de acci�n consolidado 2025'!$C$3:$X$482,F$1,0)</f>
        <v>N/A</v>
      </c>
      <c r="G380" t="str">
        <f>VLOOKUP($A380,'Plan de acci�n consolidado 2025'!$C$3:$X$482,G$1,0)</f>
        <v>N/A</v>
      </c>
      <c r="H380" t="str">
        <f>VLOOKUP($A380,'Plan de acci�n consolidado 2025'!$C$3:$X$482,H$1,0)</f>
        <v>N/A</v>
      </c>
      <c r="I380" t="str">
        <f>VLOOKUP($A380,'Plan de acci�n consolidado 2025'!$C$3:$X$482,I$1,0)</f>
        <v>N/A</v>
      </c>
      <c r="J380" t="str">
        <f>VLOOKUP($A380,'Plan de acci�n consolidado 2025'!$C$3:$X$482,J$1,0)</f>
        <v>N/A</v>
      </c>
      <c r="K380" t="str">
        <f>VLOOKUP($A380,'Plan de acci�n consolidado 2025'!$C$3:$X$482,K$1,0)</f>
        <v>N/A</v>
      </c>
      <c r="L380" t="str">
        <f>VLOOKUP($A380,'Plan de acci�n consolidado 2025'!$C$3:$X$482,L$1,0)</f>
        <v>N/A</v>
      </c>
      <c r="M380" t="str">
        <f>VLOOKUP($A380,'Plan de acci�n consolidado 2025'!$C$3:$X$482,M$1,0)</f>
        <v>N/A</v>
      </c>
      <c r="N380" t="str">
        <f>VLOOKUP($A380,'Plan de acci�n consolidado 2025'!$C$3:$X$482,N$1,0)</f>
        <v>N/A</v>
      </c>
      <c r="O380" t="str">
        <f>VLOOKUP($A380,'Plan de acci�n consolidado 2025'!$C$3:$X$482,O$1,0)</f>
        <v>Diseñar la estrategia de sinergia con otras entidades que incluya plan de trabajo   (Documento estrategia (incluye plan de trabajo)</v>
      </c>
      <c r="P380">
        <f>VLOOKUP($A380,'Plan de acci�n consolidado 2025'!$C$3:$X$482,P$1,0)</f>
        <v>30</v>
      </c>
      <c r="Q380">
        <f>VLOOKUP($A380,'Plan de acci�n consolidado 2025'!$C$3:$X$482,Q$1,0)</f>
        <v>1</v>
      </c>
      <c r="R380" t="str">
        <f>VLOOKUP($A380,'Plan de acci�n consolidado 2025'!$C$3:$X$482,R$1,0)</f>
        <v>Númerica</v>
      </c>
      <c r="S380" t="str">
        <f>VLOOKUP($A380,'Plan de acci�n consolidado 2025'!$C$3:$X$482,S$1,0)</f>
        <v># de estrategias de sinergia diseñada / 1 estrategias de sinergia a diseñar</v>
      </c>
      <c r="T380" s="161">
        <f>VLOOKUP($A380,'Plan de acci�n consolidado 2025'!$C$3:$X$482,T$1,0)</f>
        <v>45691</v>
      </c>
      <c r="U380" s="161">
        <f>VLOOKUP($A380,'Plan de acci�n consolidado 2025'!$C$3:$X$482,U$1,0)</f>
        <v>45747</v>
      </c>
      <c r="V380" t="str">
        <f>VLOOKUP($A380,'Plan de acci�n consolidado 2025'!$C$3:$X$482,V$1,0)</f>
        <v>72-GRUPO DE TRABAJO DE ATENCION AL CIUDADANO</v>
      </c>
      <c r="W380">
        <f>VLOOKUP($A380,'Plan de acci�n consolidado 2025'!$C$3:$BB$482,W$1,0)</f>
        <v>7.5</v>
      </c>
      <c r="X380">
        <f>VLOOKUP($A380,'Plan de acci�n consolidado 2025'!$C$3:$BB$482,X$1,0)</f>
        <v>100</v>
      </c>
      <c r="Y380" t="str">
        <f>VLOOKUP($A380,'Plan de acci�n consolidado 2025'!$C$3:$BB$482,Y$1,0)</f>
        <v>Se diseñó la Estrategia Sinergia Interinstitucional para jornadas conjuntas de atención a la ciudadanía 2025 la cual tiene objetivos, contextos y el paso a paso para desarrollar las jornadas de relacionamiento con las superintendencias priorizadas. El documento incluye el plan de trabajo y cronograma con cada una de las etapas para su ejecución.</v>
      </c>
      <c r="Z380" s="161">
        <f>VLOOKUP($A380,'Plan de acci�n consolidado 2025'!$C$3:$BB$482,Z$1,0)</f>
        <v>45748</v>
      </c>
      <c r="AA380">
        <f>VLOOKUP($A380,'Plan de acci�n consolidado 2025'!$C$3:$BB$482,AA$1,0)</f>
        <v>100</v>
      </c>
      <c r="AB380" t="str">
        <f>VLOOKUP($A380,'Plan de acci�n consolidado 2025'!$C$3:$BB$482,AB$1,0)</f>
        <v xml:space="preserve">Se avala el cumplimiento de la presente actividad, Se ajusta el eficacia al 95% por cuanto la fecha de cumplimiento era 31-03-2025 y su cumplimiento fue el 01-04-2025. </v>
      </c>
      <c r="AC380" s="161">
        <f>VLOOKUP($A380,'Plan de acci�n consolidado 2025'!$C$3:$BB$482,AC$1,0)</f>
        <v>45748</v>
      </c>
      <c r="AD380">
        <f>VLOOKUP($A380,'Plan de acci�n consolidado 2025'!$C$3:$BB$482,AD$1,0)</f>
        <v>95</v>
      </c>
      <c r="AE380">
        <f>VLOOKUP($A380,'Plan de acci�n consolidado 2025'!$C$3:$BB$482,AE$1,0)</f>
        <v>7.5</v>
      </c>
    </row>
    <row r="381" spans="1:31" x14ac:dyDescent="0.25">
      <c r="A381" s="30" t="s">
        <v>929</v>
      </c>
      <c r="B381" t="str">
        <f>VLOOKUP($A381,'Plan de acci�n consolidado 2025'!$C$3:$X$482,B$1,0)</f>
        <v>72-GRUPO DE TRABAJO DE ATENCION AL CIUDADANO</v>
      </c>
      <c r="C381">
        <f>VLOOKUP($A381,'Plan de acci�n consolidado 2025'!$C$3:$X$482,C$1,0)</f>
        <v>3</v>
      </c>
      <c r="D381" t="str">
        <f>VLOOKUP($A381,'Plan de acci�n consolidado 2025'!$C$3:$X$482,D$1,0)</f>
        <v>Actividad propia</v>
      </c>
      <c r="E381" t="str">
        <f>VLOOKUP($A381,'Plan de acci�n consolidado 2025'!$C$3:$X$482,E$1,0)</f>
        <v>72.2.2</v>
      </c>
      <c r="F381" t="str">
        <f>VLOOKUP($A381,'Plan de acci�n consolidado 2025'!$C$3:$X$482,F$1,0)</f>
        <v>N/A</v>
      </c>
      <c r="G381" t="str">
        <f>VLOOKUP($A381,'Plan de acci�n consolidado 2025'!$C$3:$X$482,G$1,0)</f>
        <v>N/A</v>
      </c>
      <c r="H381" t="str">
        <f>VLOOKUP($A381,'Plan de acci�n consolidado 2025'!$C$3:$X$482,H$1,0)</f>
        <v>N/A</v>
      </c>
      <c r="I381" t="str">
        <f>VLOOKUP($A381,'Plan de acci�n consolidado 2025'!$C$3:$X$482,I$1,0)</f>
        <v>N/A</v>
      </c>
      <c r="J381" t="str">
        <f>VLOOKUP($A381,'Plan de acci�n consolidado 2025'!$C$3:$X$482,J$1,0)</f>
        <v>N/A</v>
      </c>
      <c r="K381" t="str">
        <f>VLOOKUP($A381,'Plan de acci�n consolidado 2025'!$C$3:$X$482,K$1,0)</f>
        <v>N/A</v>
      </c>
      <c r="L381" t="str">
        <f>VLOOKUP($A381,'Plan de acci�n consolidado 2025'!$C$3:$X$482,L$1,0)</f>
        <v>N/A</v>
      </c>
      <c r="M381" t="str">
        <f>VLOOKUP($A381,'Plan de acci�n consolidado 2025'!$C$3:$X$482,M$1,0)</f>
        <v>N/A</v>
      </c>
      <c r="N381" t="str">
        <f>VLOOKUP($A381,'Plan de acci�n consolidado 2025'!$C$3:$X$482,N$1,0)</f>
        <v>N/A</v>
      </c>
      <c r="O381" t="str">
        <f>VLOOKUP($A381,'Plan de acci�n consolidado 2025'!$C$3:$X$482,O$1,0)</f>
        <v>Ejecutar el plan de trabajo de la estrategia de sinergia (Documento de seguimiento trimestral)</v>
      </c>
      <c r="P381">
        <f>VLOOKUP($A381,'Plan de acci�n consolidado 2025'!$C$3:$X$482,P$1,0)</f>
        <v>60</v>
      </c>
      <c r="Q381">
        <f>VLOOKUP($A381,'Plan de acci�n consolidado 2025'!$C$3:$X$482,Q$1,0)</f>
        <v>100</v>
      </c>
      <c r="R381" t="str">
        <f>VLOOKUP($A381,'Plan de acci�n consolidado 2025'!$C$3:$X$482,R$1,0)</f>
        <v>Porcentual</v>
      </c>
      <c r="S381" t="str">
        <f>VLOOKUP($A381,'Plan de acci�n consolidado 2025'!$C$3:$X$482,S$1,0)</f>
        <v>% de % de plan ejecutado  / 100% de % de plan a ejecutar</v>
      </c>
      <c r="T381" s="161">
        <f>VLOOKUP($A381,'Plan de acci�n consolidado 2025'!$C$3:$X$482,T$1,0)</f>
        <v>45748</v>
      </c>
      <c r="U381" s="161">
        <f>VLOOKUP($A381,'Plan de acci�n consolidado 2025'!$C$3:$X$482,U$1,0)</f>
        <v>46022</v>
      </c>
      <c r="V381" t="str">
        <f>VLOOKUP($A381,'Plan de acci�n consolidado 2025'!$C$3:$X$482,V$1,0)</f>
        <v>72-GRUPO DE TRABAJO DE ATENCION AL CIUDADANO</v>
      </c>
      <c r="W381">
        <f>VLOOKUP($A381,'Plan de acci�n consolidado 2025'!$C$3:$BB$482,W$1,0)</f>
        <v>15</v>
      </c>
      <c r="X381">
        <f>VLOOKUP($A381,'Plan de acci�n consolidado 2025'!$C$3:$BB$482,X$1,0)</f>
        <v>100</v>
      </c>
      <c r="Y381" t="str">
        <f>VLOOKUP($A381,'Plan de acci�n consolidado 2025'!$C$3:$BB$482,Y$1,0)</f>
        <v>Se ejecutó el plan interno para el cumplimiento de la actividad SINERGIA SIC 2025.  Se elaboró el informe de la primera jornada conjunta de atención y capacitación a la ciudadanía realizada el 15 de noviembre, que contó con la participación de cuatro SUPERITNENDENCIAS y en donde se atendieron alrededor de 100 ciudadano.</v>
      </c>
      <c r="Z381" s="161">
        <f>VLOOKUP($A381,'Plan de acci�n consolidado 2025'!$C$3:$BB$482,Z$1,0)</f>
        <v>0</v>
      </c>
      <c r="AA381">
        <f>VLOOKUP($A381,'Plan de acci�n consolidado 2025'!$C$3:$BB$482,AA$1,0)</f>
        <v>100</v>
      </c>
      <c r="AB381" t="str">
        <f>VLOOKUP($A381,'Plan de acci�n consolidado 2025'!$C$3:$BB$482,AB$1,0)</f>
        <v>La actividad exige el "Documento de seguimiento trimestral" del plan de trabajo de la Estrategia SINERGIA. Los archivos adjuntos, que consisten en el "Formato plan de trabajo SINERGIA" y su historial de versiones, validan el seguimiento a la ejecución del plan. Además, el informe de la jornada realizada el 15 de noviembre corrobora el cumplimiento de la acción central del plan de trabajo, que era el desarrollo de los eventos conjuntos con otras superintendencias.</v>
      </c>
      <c r="AC381" s="161">
        <f>VLOOKUP($A381,'Plan de acci�n consolidado 2025'!$C$3:$BB$482,AC$1,0)</f>
        <v>0</v>
      </c>
      <c r="AD381">
        <f>VLOOKUP($A381,'Plan de acci�n consolidado 2025'!$C$3:$BB$482,AD$1,0)</f>
        <v>0</v>
      </c>
      <c r="AE381">
        <f>VLOOKUP($A381,'Plan de acci�n consolidado 2025'!$C$3:$BB$482,AE$1,0)</f>
        <v>15</v>
      </c>
    </row>
    <row r="382" spans="1:31" x14ac:dyDescent="0.25">
      <c r="A382" s="30" t="s">
        <v>930</v>
      </c>
      <c r="B382" t="str">
        <f>VLOOKUP($A382,'Plan de acci�n consolidado 2025'!$C$3:$X$482,B$1,0)</f>
        <v>72-GRUPO DE TRABAJO DE ATENCION AL CIUDADANO</v>
      </c>
      <c r="C382">
        <f>VLOOKUP($A382,'Plan de acci�n consolidado 2025'!$C$3:$X$482,C$1,0)</f>
        <v>3</v>
      </c>
      <c r="D382" t="str">
        <f>VLOOKUP($A382,'Plan de acci�n consolidado 2025'!$C$3:$X$482,D$1,0)</f>
        <v>Actividad propia</v>
      </c>
      <c r="E382" t="str">
        <f>VLOOKUP($A382,'Plan de acci�n consolidado 2025'!$C$3:$X$482,E$1,0)</f>
        <v>72.2.3</v>
      </c>
      <c r="F382" t="str">
        <f>VLOOKUP($A382,'Plan de acci�n consolidado 2025'!$C$3:$X$482,F$1,0)</f>
        <v>N/A</v>
      </c>
      <c r="G382" t="str">
        <f>VLOOKUP($A382,'Plan de acci�n consolidado 2025'!$C$3:$X$482,G$1,0)</f>
        <v>N/A</v>
      </c>
      <c r="H382" t="str">
        <f>VLOOKUP($A382,'Plan de acci�n consolidado 2025'!$C$3:$X$482,H$1,0)</f>
        <v>N/A</v>
      </c>
      <c r="I382" t="str">
        <f>VLOOKUP($A382,'Plan de acci�n consolidado 2025'!$C$3:$X$482,I$1,0)</f>
        <v>N/A</v>
      </c>
      <c r="J382" t="str">
        <f>VLOOKUP($A382,'Plan de acci�n consolidado 2025'!$C$3:$X$482,J$1,0)</f>
        <v>N/A</v>
      </c>
      <c r="K382" t="str">
        <f>VLOOKUP($A382,'Plan de acci�n consolidado 2025'!$C$3:$X$482,K$1,0)</f>
        <v>N/A</v>
      </c>
      <c r="L382" t="str">
        <f>VLOOKUP($A382,'Plan de acci�n consolidado 2025'!$C$3:$X$482,L$1,0)</f>
        <v>N/A</v>
      </c>
      <c r="M382" t="str">
        <f>VLOOKUP($A382,'Plan de acci�n consolidado 2025'!$C$3:$X$482,M$1,0)</f>
        <v>N/A</v>
      </c>
      <c r="N382" t="str">
        <f>VLOOKUP($A382,'Plan de acci�n consolidado 2025'!$C$3:$X$482,N$1,0)</f>
        <v>N/A</v>
      </c>
      <c r="O382" t="str">
        <f>VLOOKUP($A382,'Plan de acci�n consolidado 2025'!$C$3:$X$482,O$1,0)</f>
        <v>Elaborar informe final de la estrategia (Informe elaborado)</v>
      </c>
      <c r="P382">
        <f>VLOOKUP($A382,'Plan de acci�n consolidado 2025'!$C$3:$X$482,P$1,0)</f>
        <v>10</v>
      </c>
      <c r="Q382">
        <f>VLOOKUP($A382,'Plan de acci�n consolidado 2025'!$C$3:$X$482,Q$1,0)</f>
        <v>1</v>
      </c>
      <c r="R382" t="str">
        <f>VLOOKUP($A382,'Plan de acci�n consolidado 2025'!$C$3:$X$482,R$1,0)</f>
        <v>Númerica</v>
      </c>
      <c r="S382" t="str">
        <f>VLOOKUP($A382,'Plan de acci�n consolidado 2025'!$C$3:$X$482,S$1,0)</f>
        <v># de informes de resultados de la implementación de la estrategia de elaborados / 1 informes de resultados de la implementación de la estrategia a elaborar</v>
      </c>
      <c r="T382" s="161">
        <f>VLOOKUP($A382,'Plan de acci�n consolidado 2025'!$C$3:$X$482,T$1,0)</f>
        <v>45992</v>
      </c>
      <c r="U382" s="161">
        <f>VLOOKUP($A382,'Plan de acci�n consolidado 2025'!$C$3:$X$482,U$1,0)</f>
        <v>46022</v>
      </c>
      <c r="V382" t="str">
        <f>VLOOKUP($A382,'Plan de acci�n consolidado 2025'!$C$3:$X$482,V$1,0)</f>
        <v>72-GRUPO DE TRABAJO DE ATENCION AL CIUDADANO</v>
      </c>
      <c r="W382">
        <f>VLOOKUP($A382,'Plan de acci�n consolidado 2025'!$C$3:$BB$482,W$1,0)</f>
        <v>2.5</v>
      </c>
      <c r="X382">
        <f>VLOOKUP($A382,'Plan de acci�n consolidado 2025'!$C$3:$BB$482,X$1,0)</f>
        <v>100</v>
      </c>
      <c r="Y382" t="str">
        <f>VLOOKUP($A382,'Plan de acci�n consolidado 2025'!$C$3:$BB$482,Y$1,0)</f>
        <v>Se elaboró el informe de la primera jornada conjunta de atención y capacitación a la ciudadanía realizada el 15 de noviembre, que contó con la participación de cuatro SUPERITNENDENCIAS y en donde se atendieron alrededor de 100 ciudadano.</v>
      </c>
      <c r="Z382" s="161">
        <f>VLOOKUP($A382,'Plan de acci�n consolidado 2025'!$C$3:$BB$482,Z$1,0)</f>
        <v>0</v>
      </c>
      <c r="AA382">
        <f>VLOOKUP($A382,'Plan de acci�n consolidado 2025'!$C$3:$BB$482,AA$1,0)</f>
        <v>100</v>
      </c>
      <c r="AB382" t="str">
        <f>VLOOKUP($A382,'Plan de acci�n consolidado 2025'!$C$3:$BB$482,AB$1,0)</f>
        <v>La actividad exige el "Informe elaborado" de la estrategia. El entregable se satisface con la presentación del documento "Informe final ejecución estrategia SINERGIA". El informe documenta la "primera jornada conjunta de atención y capacitación a la ciudadanía" realizada en noviembre, lo cual representa el resultado de la implementación de la estrategia de colaboración interinstitucional (SINERGIA), validando así la elaboración y entrega del informe final requerido.</v>
      </c>
      <c r="AC382" s="161">
        <f>VLOOKUP($A382,'Plan de acci�n consolidado 2025'!$C$3:$BB$482,AC$1,0)</f>
        <v>0</v>
      </c>
      <c r="AD382">
        <f>VLOOKUP($A382,'Plan de acci�n consolidado 2025'!$C$3:$BB$482,AD$1,0)</f>
        <v>0</v>
      </c>
      <c r="AE382">
        <f>VLOOKUP($A382,'Plan de acci�n consolidado 2025'!$C$3:$BB$482,AE$1,0)</f>
        <v>2.5</v>
      </c>
    </row>
    <row r="383" spans="1:31" x14ac:dyDescent="0.25">
      <c r="A383" s="30" t="s">
        <v>932</v>
      </c>
      <c r="B383" t="str">
        <f>VLOOKUP($A383,'Plan de acci�n consolidado 2025'!$C$3:$X$482,B$1,0)</f>
        <v>72-GRUPO DE TRABAJO DE ATENCION AL CIUDADANO</v>
      </c>
      <c r="C383">
        <f>VLOOKUP($A383,'Plan de acci�n consolidado 2025'!$C$3:$X$482,C$1,0)</f>
        <v>3</v>
      </c>
      <c r="D383" t="str">
        <f>VLOOKUP($A383,'Plan de acci�n consolidado 2025'!$C$3:$X$482,D$1,0)</f>
        <v>Producto</v>
      </c>
      <c r="E383" t="str">
        <f>VLOOKUP($A383,'Plan de acci�n consolidado 2025'!$C$3:$X$482,E$1,0)</f>
        <v>72.3</v>
      </c>
      <c r="F383" t="str">
        <f>VLOOKUP($A383,'Plan de acci�n consolidado 2025'!$C$3:$X$482,F$1,0)</f>
        <v>Innovador</v>
      </c>
      <c r="G383" t="str">
        <f>VLOOKUP($A383,'Plan de acci�n consolidado 2025'!$C$3:$X$482,G$1,0)</f>
        <v xml:space="preserve">Promover el enfoque preventivo, diferencial y territorial en el que hacer misional de la entidad 
</v>
      </c>
      <c r="H383" t="str">
        <f>VLOOKUP($A383,'Plan de acci�n consolidado 2025'!$C$3:$X$482,H$1,0)</f>
        <v xml:space="preserve">Cumplimiento de productos del PAI asociados a Promover el enfoque preventivo, diferencial y territorial en el que hacer misional de la entidad 
</v>
      </c>
      <c r="I383" t="str">
        <f>VLOOKUP($A383,'Plan de acci�n consolidado 2025'!$C$3:$X$482,I$1,0)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83" t="str">
        <f>VLOOKUP($A383,'Plan de acci�n consolidado 2025'!$C$3:$X$482,J$1,0)</f>
        <v>N/A</v>
      </c>
      <c r="K383" t="str">
        <f>VLOOKUP($A383,'Plan de acci�n consolidado 2025'!$C$3:$X$482,K$1,0)</f>
        <v>Si</v>
      </c>
      <c r="L383" t="str">
        <f>VLOOKUP($A383,'Plan de acci�n consolidado 2025'!$C$3:$X$482,L$1,0)</f>
        <v>C-3599-0200-0005-53105b</v>
      </c>
      <c r="M383" t="str">
        <f>VLOOKUP($A383,'Plan de acci�n consolidado 2025'!$C$3:$X$482,M$1,0)</f>
        <v>Política Participación Ciudadana en la Gestión Pública _DIMENSIÓN Gestión con Valores para Resultados</v>
      </c>
      <c r="N383" t="str">
        <f>VLOOKUP($A383,'Plan de acci�n consolidado 2025'!$C$3:$X$482,N$1,0)</f>
        <v>N/A</v>
      </c>
      <c r="O383" t="str">
        <f>VLOOKUP($A383,'Plan de acci�n consolidado 2025'!$C$3:$X$482,O$1,0)</f>
        <v>Programa de atención a la ciudadanía con enfoque diferencial implementado. (Informe de actividades realizadas )</v>
      </c>
      <c r="P383">
        <f>VLOOKUP($A383,'Plan de acci�n consolidado 2025'!$C$3:$X$482,P$1,0)</f>
        <v>25</v>
      </c>
      <c r="Q383">
        <f>VLOOKUP($A383,'Plan de acci�n consolidado 2025'!$C$3:$X$482,Q$1,0)</f>
        <v>1</v>
      </c>
      <c r="R383" t="str">
        <f>VLOOKUP($A383,'Plan de acci�n consolidado 2025'!$C$3:$X$482,R$1,0)</f>
        <v>Númerica</v>
      </c>
      <c r="S383" t="str">
        <f>VLOOKUP($A383,'Plan de acci�n consolidado 2025'!$C$3:$X$482,S$1,0)</f>
        <v># de Informes realizados / 1 Total de Informes programados</v>
      </c>
      <c r="T383" s="161">
        <f>VLOOKUP($A383,'Plan de acci�n consolidado 2025'!$C$3:$X$482,T$1,0)</f>
        <v>45691</v>
      </c>
      <c r="U383" s="161">
        <f>VLOOKUP($A383,'Plan de acci�n consolidado 2025'!$C$3:$X$482,U$1,0)</f>
        <v>45989</v>
      </c>
      <c r="V383" t="str">
        <f>VLOOKUP($A383,'Plan de acci�n consolidado 2025'!$C$3:$X$482,V$1,0)</f>
        <v>142-GRUPO DE TRABAJO DE SERVICIOS ADMINISTRATIVOS Y RECURSOS FÍSICOS;
20-OFICINA DE TECNOLOGÍA E INFORMÁTICA;
72-GRUPO DE TRABAJO DE ATENCION AL CIUDADANO</v>
      </c>
      <c r="W383">
        <f>VLOOKUP($A383,'Plan de acci�n consolidado 2025'!$C$3:$BB$482,W$1,0)</f>
        <v>25</v>
      </c>
      <c r="X383">
        <f>VLOOKUP($A383,'Plan de acci�n consolidado 2025'!$C$3:$BB$482,X$1,0)</f>
        <v>100</v>
      </c>
      <c r="Y383" t="str">
        <f>VLOOKUP($A383,'Plan de acci�n consolidado 2025'!$C$3:$BB$482,Y$1,0)</f>
        <v>Se elaboró el Informe de Avance sobre las Acciones de Enfoque Diferencial e Inclusión, en el cual se evidencia que las actividades desarrolladas fortalecieron la accesibilidad, la inclusión y la calidad de la atención a la ciudadanía, consolidando avances significativos en la implementación del enfoque diferencial.</v>
      </c>
      <c r="Z383" s="161">
        <f>VLOOKUP($A383,'Plan de acci�n consolidado 2025'!$C$3:$BB$482,Z$1,0)</f>
        <v>45989</v>
      </c>
      <c r="AA383">
        <f>VLOOKUP($A383,'Plan de acci�n consolidado 2025'!$C$3:$BB$482,AA$1,0)</f>
        <v>100</v>
      </c>
      <c r="AB383" t="str">
        <f>VLOOKUP($A383,'Plan de acci�n consolidado 2025'!$C$3:$BB$482,AB$1,0)</f>
        <v>El producto "Programa de atención a la ciudadanía con enfoque diferencial implementado" se satisface con el Informe de actividades realizadas. Este informe de avance detalla las acciones ejecutadas para fortalecer la accesibilidad y la inclusión, incluyendo la identificación e intervención de canales y servicios, la jornada con entidades líderes en atención incluyente, y la implementación de la Fase 2 del traductor interactivo, confirmando la implementación del programa.</v>
      </c>
      <c r="AC383" s="161">
        <f>VLOOKUP($A383,'Plan de acci�n consolidado 2025'!$C$3:$BB$482,AC$1,0)</f>
        <v>45989</v>
      </c>
      <c r="AD383">
        <f>VLOOKUP($A383,'Plan de acci�n consolidado 2025'!$C$3:$BB$482,AD$1,0)</f>
        <v>100</v>
      </c>
      <c r="AE383">
        <f>VLOOKUP($A383,'Plan de acci�n consolidado 2025'!$C$3:$BB$482,AE$1,0)</f>
        <v>25</v>
      </c>
    </row>
    <row r="384" spans="1:31" x14ac:dyDescent="0.25">
      <c r="A384" s="30" t="s">
        <v>934</v>
      </c>
      <c r="B384" t="str">
        <f>VLOOKUP($A384,'Plan de acci�n consolidado 2025'!$C$3:$X$482,B$1,0)</f>
        <v>72-GRUPO DE TRABAJO DE ATENCION AL CIUDADANO</v>
      </c>
      <c r="C384">
        <f>VLOOKUP($A384,'Plan de acci�n consolidado 2025'!$C$3:$X$482,C$1,0)</f>
        <v>3</v>
      </c>
      <c r="D384" t="str">
        <f>VLOOKUP($A384,'Plan de acci�n consolidado 2025'!$C$3:$X$482,D$1,0)</f>
        <v>Actividad propia</v>
      </c>
      <c r="E384" t="str">
        <f>VLOOKUP($A384,'Plan de acci�n consolidado 2025'!$C$3:$X$482,E$1,0)</f>
        <v>72.3.1</v>
      </c>
      <c r="F384" t="str">
        <f>VLOOKUP($A384,'Plan de acci�n consolidado 2025'!$C$3:$X$482,F$1,0)</f>
        <v>N/A</v>
      </c>
      <c r="G384" t="str">
        <f>VLOOKUP($A384,'Plan de acci�n consolidado 2025'!$C$3:$X$482,G$1,0)</f>
        <v>N/A</v>
      </c>
      <c r="H384" t="str">
        <f>VLOOKUP($A384,'Plan de acci�n consolidado 2025'!$C$3:$X$482,H$1,0)</f>
        <v>N/A</v>
      </c>
      <c r="I384" t="str">
        <f>VLOOKUP($A384,'Plan de acci�n consolidado 2025'!$C$3:$X$482,I$1,0)</f>
        <v>N/A</v>
      </c>
      <c r="J384" t="str">
        <f>VLOOKUP($A384,'Plan de acci�n consolidado 2025'!$C$3:$X$482,J$1,0)</f>
        <v>N/A</v>
      </c>
      <c r="K384" t="str">
        <f>VLOOKUP($A384,'Plan de acci�n consolidado 2025'!$C$3:$X$482,K$1,0)</f>
        <v>N/A</v>
      </c>
      <c r="L384" t="str">
        <f>VLOOKUP($A384,'Plan de acci�n consolidado 2025'!$C$3:$X$482,L$1,0)</f>
        <v>N/A</v>
      </c>
      <c r="M384" t="str">
        <f>VLOOKUP($A384,'Plan de acci�n consolidado 2025'!$C$3:$X$482,M$1,0)</f>
        <v>N/A</v>
      </c>
      <c r="N384" t="str">
        <f>VLOOKUP($A384,'Plan de acci�n consolidado 2025'!$C$3:$X$482,N$1,0)</f>
        <v>N/A</v>
      </c>
      <c r="O384" t="str">
        <f>VLOOKUP($A384,'Plan de acci�n consolidado 2025'!$C$3:$X$482,O$1,0)</f>
        <v>Identificar e intervenir los canales y servicios a los que se aplicará el enfoque diferencial (Documento con la propuesta de intervención de canales/servicios)</v>
      </c>
      <c r="P384">
        <f>VLOOKUP($A384,'Plan de acci�n consolidado 2025'!$C$3:$X$482,P$1,0)</f>
        <v>15</v>
      </c>
      <c r="Q384">
        <f>VLOOKUP($A384,'Plan de acci�n consolidado 2025'!$C$3:$X$482,Q$1,0)</f>
        <v>1</v>
      </c>
      <c r="R384" t="str">
        <f>VLOOKUP($A384,'Plan de acci�n consolidado 2025'!$C$3:$X$482,R$1,0)</f>
        <v>Númerica</v>
      </c>
      <c r="S384" t="str">
        <f>VLOOKUP($A384,'Plan de acci�n consolidado 2025'!$C$3:$X$482,S$1,0)</f>
        <v># de documentos con propuesta de intervención realizados / 1 documentos con propuesta de intervención a realizar</v>
      </c>
      <c r="T384" s="161">
        <f>VLOOKUP($A384,'Plan de acci�n consolidado 2025'!$C$3:$X$482,T$1,0)</f>
        <v>45691</v>
      </c>
      <c r="U384" s="161">
        <f>VLOOKUP($A384,'Plan de acci�n consolidado 2025'!$C$3:$X$482,U$1,0)</f>
        <v>45730</v>
      </c>
      <c r="V384" t="str">
        <f>VLOOKUP($A384,'Plan de acci�n consolidado 2025'!$C$3:$X$482,V$1,0)</f>
        <v>72-GRUPO DE TRABAJO DE ATENCION AL CIUDADANO</v>
      </c>
      <c r="W384">
        <f>VLOOKUP($A384,'Plan de acci�n consolidado 2025'!$C$3:$BB$482,W$1,0)</f>
        <v>3.75</v>
      </c>
      <c r="X384">
        <f>VLOOKUP($A384,'Plan de acci�n consolidado 2025'!$C$3:$BB$482,X$1,0)</f>
        <v>100</v>
      </c>
      <c r="Y384" t="str">
        <f>VLOOKUP($A384,'Plan de acci�n consolidado 2025'!$C$3:$BB$482,Y$1,0)</f>
        <v>Se elaboró un documento con la propuesta de Programa de atención a la ciudadanía con enfoque diferencial. Se iniciará con la intervención del Canal Presencial teniendo en cuenta que los cambios que surjan de esta no requieren recursos tecnológicos, además el contacto directo con el grupo objetivo permitirá adquirir buenas prácticas a ser replicadas en otros canales de atención. Durante la vigencia 2025 se intervendrá también el canal telefónico, el canal virtual y escrito será intervenido en el 2026.</v>
      </c>
      <c r="Z384" s="161">
        <f>VLOOKUP($A384,'Plan de acci�n consolidado 2025'!$C$3:$BB$482,Z$1,0)</f>
        <v>45730</v>
      </c>
      <c r="AA384">
        <f>VLOOKUP($A384,'Plan de acci�n consolidado 2025'!$C$3:$BB$482,AA$1,0)</f>
        <v>100</v>
      </c>
      <c r="AB384" t="str">
        <f>VLOOKUP($A384,'Plan de acci�n consolidado 2025'!$C$3:$BB$482,AB$1,0)</f>
        <v xml:space="preserve">OAP avala el cumplimiento de la presente actividad con el entregable que da cuenta la intervención de canales </v>
      </c>
      <c r="AC384" s="161">
        <f>VLOOKUP($A384,'Plan de acci�n consolidado 2025'!$C$3:$BB$482,AC$1,0)</f>
        <v>45730</v>
      </c>
      <c r="AD384">
        <f>VLOOKUP($A384,'Plan de acci�n consolidado 2025'!$C$3:$BB$482,AD$1,0)</f>
        <v>100</v>
      </c>
      <c r="AE384">
        <f>VLOOKUP($A384,'Plan de acci�n consolidado 2025'!$C$3:$BB$482,AE$1,0)</f>
        <v>3.75</v>
      </c>
    </row>
    <row r="385" spans="1:31" x14ac:dyDescent="0.25">
      <c r="A385" s="30" t="s">
        <v>936</v>
      </c>
      <c r="B385" t="str">
        <f>VLOOKUP($A385,'Plan de acci�n consolidado 2025'!$C$3:$X$482,B$1,0)</f>
        <v>72-GRUPO DE TRABAJO DE ATENCION AL CIUDADANO</v>
      </c>
      <c r="C385">
        <f>VLOOKUP($A385,'Plan de acci�n consolidado 2025'!$C$3:$X$482,C$1,0)</f>
        <v>3</v>
      </c>
      <c r="D385" t="str">
        <f>VLOOKUP($A385,'Plan de acci�n consolidado 2025'!$C$3:$X$482,D$1,0)</f>
        <v>Actividad propia</v>
      </c>
      <c r="E385" t="str">
        <f>VLOOKUP($A385,'Plan de acci�n consolidado 2025'!$C$3:$X$482,E$1,0)</f>
        <v>72.3.2</v>
      </c>
      <c r="F385" t="str">
        <f>VLOOKUP($A385,'Plan de acci�n consolidado 2025'!$C$3:$X$482,F$1,0)</f>
        <v>N/A</v>
      </c>
      <c r="G385" t="str">
        <f>VLOOKUP($A385,'Plan de acci�n consolidado 2025'!$C$3:$X$482,G$1,0)</f>
        <v>N/A</v>
      </c>
      <c r="H385" t="str">
        <f>VLOOKUP($A385,'Plan de acci�n consolidado 2025'!$C$3:$X$482,H$1,0)</f>
        <v>N/A</v>
      </c>
      <c r="I385" t="str">
        <f>VLOOKUP($A385,'Plan de acci�n consolidado 2025'!$C$3:$X$482,I$1,0)</f>
        <v>N/A</v>
      </c>
      <c r="J385" t="str">
        <f>VLOOKUP($A385,'Plan de acci�n consolidado 2025'!$C$3:$X$482,J$1,0)</f>
        <v>N/A</v>
      </c>
      <c r="K385" t="str">
        <f>VLOOKUP($A385,'Plan de acci�n consolidado 2025'!$C$3:$X$482,K$1,0)</f>
        <v>N/A</v>
      </c>
      <c r="L385" t="str">
        <f>VLOOKUP($A385,'Plan de acci�n consolidado 2025'!$C$3:$X$482,L$1,0)</f>
        <v>N/A</v>
      </c>
      <c r="M385" t="str">
        <f>VLOOKUP($A385,'Plan de acci�n consolidado 2025'!$C$3:$X$482,M$1,0)</f>
        <v>N/A</v>
      </c>
      <c r="N385" t="str">
        <f>VLOOKUP($A385,'Plan de acci�n consolidado 2025'!$C$3:$X$482,N$1,0)</f>
        <v>N/A</v>
      </c>
      <c r="O385" t="str">
        <f>VLOOKUP($A385,'Plan de acci�n consolidado 2025'!$C$3:$X$482,O$1,0)</f>
        <v>Implementar la señalización inclusiva en otro lenguaje o idioma para los puntos priorizados de atención al ciudadano presenciales a nivel nacional (Informe de implementación)</v>
      </c>
      <c r="P385">
        <f>VLOOKUP($A385,'Plan de acci�n consolidado 2025'!$C$3:$X$482,P$1,0)</f>
        <v>15</v>
      </c>
      <c r="Q385">
        <f>VLOOKUP($A385,'Plan de acci�n consolidado 2025'!$C$3:$X$482,Q$1,0)</f>
        <v>1</v>
      </c>
      <c r="R385" t="str">
        <f>VLOOKUP($A385,'Plan de acci�n consolidado 2025'!$C$3:$X$482,R$1,0)</f>
        <v>Númerica</v>
      </c>
      <c r="S385" t="str">
        <f>VLOOKUP($A385,'Plan de acci�n consolidado 2025'!$C$3:$X$482,S$1,0)</f>
        <v># de conceptos de viabilidad emitidos / 1 conceptos de viabilidad a emitir</v>
      </c>
      <c r="T385" s="161">
        <f>VLOOKUP($A385,'Plan de acci�n consolidado 2025'!$C$3:$X$482,T$1,0)</f>
        <v>45734</v>
      </c>
      <c r="U385" s="161">
        <f>VLOOKUP($A385,'Plan de acci�n consolidado 2025'!$C$3:$X$482,U$1,0)</f>
        <v>45898</v>
      </c>
      <c r="V385" t="str">
        <f>VLOOKUP($A385,'Plan de acci�n consolidado 2025'!$C$3:$X$482,V$1,0)</f>
        <v>142-GRUPO DE TRABAJO DE SERVICIOS ADMINISTRATIVOS Y RECURSOS FÍSICOS;
72-GRUPO DE TRABAJO DE ATENCION AL CIUDADANO</v>
      </c>
      <c r="W385">
        <f>VLOOKUP($A385,'Plan de acci�n consolidado 2025'!$C$3:$BB$482,W$1,0)</f>
        <v>3.75</v>
      </c>
      <c r="X385">
        <f>VLOOKUP($A385,'Plan de acci�n consolidado 2025'!$C$3:$BB$482,X$1,0)</f>
        <v>100</v>
      </c>
      <c r="Y385" t="str">
        <f>VLOOKUP($A385,'Plan de acci�n consolidado 2025'!$C$3:$BB$482,Y$1,0)</f>
        <v>Se elaboró el reporte de implementación de la señalética inclusiva en el nuevo local de Atención al ciudadano en donde se obtuvo favorabilidad frente a las necesidades identificadas. La señalética diseñada cuenta con el idioma de inglés/español, lenguaje de señas y braille conforme con los lineamientos de la NTC 6047</v>
      </c>
      <c r="Z385" s="161">
        <f>VLOOKUP($A385,'Plan de acci�n consolidado 2025'!$C$3:$BB$482,Z$1,0)</f>
        <v>45929</v>
      </c>
      <c r="AA385">
        <f>VLOOKUP($A385,'Plan de acci�n consolidado 2025'!$C$3:$BB$482,AA$1,0)</f>
        <v>100</v>
      </c>
      <c r="AB385" t="str">
        <f>VLOOKUP($A385,'Plan de acci�n consolidado 2025'!$C$3:$BB$482,AB$1,0)</f>
        <v>Se avala el cumplimiento de la presente actividad mediante acta en la cual se incluye el concepto de viabilidad es favorable  de la señalética en idioma inglés, en sistema Braille y con apoyo en Lengua de Señas. Se ajusta la eficiencia al 95% por cuanto la actividad debió ser cumplida en el mes de agosto.</v>
      </c>
      <c r="AC385" s="161">
        <f>VLOOKUP($A385,'Plan de acci�n consolidado 2025'!$C$3:$BB$482,AC$1,0)</f>
        <v>45929</v>
      </c>
      <c r="AD385">
        <f>VLOOKUP($A385,'Plan de acci�n consolidado 2025'!$C$3:$BB$482,AD$1,0)</f>
        <v>95</v>
      </c>
      <c r="AE385">
        <f>VLOOKUP($A385,'Plan de acci�n consolidado 2025'!$C$3:$BB$482,AE$1,0)</f>
        <v>3.75</v>
      </c>
    </row>
    <row r="386" spans="1:31" x14ac:dyDescent="0.25">
      <c r="A386" s="30" t="s">
        <v>939</v>
      </c>
      <c r="B386" t="str">
        <f>VLOOKUP($A386,'Plan de acci�n consolidado 2025'!$C$3:$X$482,B$1,0)</f>
        <v>72-GRUPO DE TRABAJO DE ATENCION AL CIUDADANO</v>
      </c>
      <c r="C386">
        <f>VLOOKUP($A386,'Plan de acci�n consolidado 2025'!$C$3:$X$482,C$1,0)</f>
        <v>3</v>
      </c>
      <c r="D386" t="str">
        <f>VLOOKUP($A386,'Plan de acci�n consolidado 2025'!$C$3:$X$482,D$1,0)</f>
        <v>Actividad propia</v>
      </c>
      <c r="E386" t="str">
        <f>VLOOKUP($A386,'Plan de acci�n consolidado 2025'!$C$3:$X$482,E$1,0)</f>
        <v>72.3.3</v>
      </c>
      <c r="F386" t="str">
        <f>VLOOKUP($A386,'Plan de acci�n consolidado 2025'!$C$3:$X$482,F$1,0)</f>
        <v>N/A</v>
      </c>
      <c r="G386" t="str">
        <f>VLOOKUP($A386,'Plan de acci�n consolidado 2025'!$C$3:$X$482,G$1,0)</f>
        <v>N/A</v>
      </c>
      <c r="H386" t="str">
        <f>VLOOKUP($A386,'Plan de acci�n consolidado 2025'!$C$3:$X$482,H$1,0)</f>
        <v>N/A</v>
      </c>
      <c r="I386" t="str">
        <f>VLOOKUP($A386,'Plan de acci�n consolidado 2025'!$C$3:$X$482,I$1,0)</f>
        <v>N/A</v>
      </c>
      <c r="J386" t="str">
        <f>VLOOKUP($A386,'Plan de acci�n consolidado 2025'!$C$3:$X$482,J$1,0)</f>
        <v>N/A</v>
      </c>
      <c r="K386" t="str">
        <f>VLOOKUP($A386,'Plan de acci�n consolidado 2025'!$C$3:$X$482,K$1,0)</f>
        <v>N/A</v>
      </c>
      <c r="L386" t="str">
        <f>VLOOKUP($A386,'Plan de acci�n consolidado 2025'!$C$3:$X$482,L$1,0)</f>
        <v>N/A</v>
      </c>
      <c r="M386" t="str">
        <f>VLOOKUP($A386,'Plan de acci�n consolidado 2025'!$C$3:$X$482,M$1,0)</f>
        <v>N/A</v>
      </c>
      <c r="N386" t="str">
        <f>VLOOKUP($A386,'Plan de acci�n consolidado 2025'!$C$3:$X$482,N$1,0)</f>
        <v>N/A</v>
      </c>
      <c r="O386" t="str">
        <f>VLOOKUP($A386,'Plan de acci�n consolidado 2025'!$C$3:$X$482,O$1,0)</f>
        <v>Desarrolla jornada  con las entidades líderes en la atención incluyente y documentar las buenas prácticas en la materia (Documento de buenas prácticas identificadas)</v>
      </c>
      <c r="P386">
        <f>VLOOKUP($A386,'Plan de acci�n consolidado 2025'!$C$3:$X$482,P$1,0)</f>
        <v>20</v>
      </c>
      <c r="Q386">
        <f>VLOOKUP($A386,'Plan de acci�n consolidado 2025'!$C$3:$X$482,Q$1,0)</f>
        <v>1</v>
      </c>
      <c r="R386" t="str">
        <f>VLOOKUP($A386,'Plan de acci�n consolidado 2025'!$C$3:$X$482,R$1,0)</f>
        <v>Númerica</v>
      </c>
      <c r="S386" t="str">
        <f>VLOOKUP($A386,'Plan de acci�n consolidado 2025'!$C$3:$X$482,S$1,0)</f>
        <v># de documentos de buenas prácticas generados / 1 documentos de buenas prácticas a generar</v>
      </c>
      <c r="T386" s="161">
        <f>VLOOKUP($A386,'Plan de acci�n consolidado 2025'!$C$3:$X$482,T$1,0)</f>
        <v>45748</v>
      </c>
      <c r="U386" s="161">
        <f>VLOOKUP($A386,'Plan de acci�n consolidado 2025'!$C$3:$X$482,U$1,0)</f>
        <v>45812</v>
      </c>
      <c r="V386" t="str">
        <f>VLOOKUP($A386,'Plan de acci�n consolidado 2025'!$C$3:$X$482,V$1,0)</f>
        <v>72-GRUPO DE TRABAJO DE ATENCION AL CIUDADANO</v>
      </c>
      <c r="W386">
        <f>VLOOKUP($A386,'Plan de acci�n consolidado 2025'!$C$3:$BB$482,W$1,0)</f>
        <v>5</v>
      </c>
      <c r="X386">
        <f>VLOOKUP($A386,'Plan de acci�n consolidado 2025'!$C$3:$BB$482,X$1,0)</f>
        <v>100</v>
      </c>
      <c r="Y386" t="str">
        <f>VLOOKUP($A386,'Plan de acci�n consolidado 2025'!$C$3:$BB$482,Y$1,0)</f>
        <v xml:space="preserve">
Se han identificado buenas prácticas en la atención a personas con discapacidad visual, sordas y con enfoque de género durante el análisis de los procesos de atención al ciudadano del Instituto Nacional para Ciegos (INCI), el Instituto Nacional para Sordos (INSOR) y la Secretaría Distrital de la Mujer.  Estos nuevos elementos permitirían fortalecer el enfoque diferencial e inclusivo que responda de manera más adecuada a las diversas características y necesidades de la ciudadanía. Serán documentadas e incorporadas en el protocolo de atención al ciudadano y otras serán consideradas para su implementación tanto en el punto de atención presencial actual como en el que se proyecta a futuro para la nueva sede principal.</v>
      </c>
      <c r="Z386" s="161">
        <f>VLOOKUP($A386,'Plan de acci�n consolidado 2025'!$C$3:$BB$482,Z$1,0)</f>
        <v>45811</v>
      </c>
      <c r="AA386">
        <f>VLOOKUP($A386,'Plan de acci�n consolidado 2025'!$C$3:$BB$482,AA$1,0)</f>
        <v>100</v>
      </c>
      <c r="AB386" t="str">
        <f>VLOOKUP($A386,'Plan de acci�n consolidado 2025'!$C$3:$BB$482,AB$1,0)</f>
        <v>Se avala el cumplimiento de la presente actividad donde mediante un informe se relaciona la los temas que se trataron con el el instituto INCI y que van encaminados a fortalecer las buenas practicas con las personas con discapacidad.</v>
      </c>
      <c r="AC386" s="161">
        <f>VLOOKUP($A386,'Plan de acci�n consolidado 2025'!$C$3:$BB$482,AC$1,0)</f>
        <v>45811</v>
      </c>
      <c r="AD386">
        <f>VLOOKUP($A386,'Plan de acci�n consolidado 2025'!$C$3:$BB$482,AD$1,0)</f>
        <v>100</v>
      </c>
      <c r="AE386">
        <f>VLOOKUP($A386,'Plan de acci�n consolidado 2025'!$C$3:$BB$482,AE$1,0)</f>
        <v>5</v>
      </c>
    </row>
    <row r="387" spans="1:31" x14ac:dyDescent="0.25">
      <c r="A387" s="30" t="s">
        <v>941</v>
      </c>
      <c r="B387" t="e">
        <f>VLOOKUP($A387,'Plan de acci�n consolidado 2025'!$C$3:$X$482,B$1,0)</f>
        <v>#N/A</v>
      </c>
      <c r="C387" t="e">
        <f>VLOOKUP($A387,'Plan de acci�n consolidado 2025'!$C$3:$X$482,C$1,0)</f>
        <v>#N/A</v>
      </c>
      <c r="D387" t="e">
        <f>VLOOKUP($A387,'Plan de acci�n consolidado 2025'!$C$3:$X$482,D$1,0)</f>
        <v>#N/A</v>
      </c>
      <c r="E387" t="e">
        <f>VLOOKUP($A387,'Plan de acci�n consolidado 2025'!$C$3:$X$482,E$1,0)</f>
        <v>#N/A</v>
      </c>
      <c r="F387" t="e">
        <f>VLOOKUP($A387,'Plan de acci�n consolidado 2025'!$C$3:$X$482,F$1,0)</f>
        <v>#N/A</v>
      </c>
      <c r="G387" t="e">
        <f>VLOOKUP($A387,'Plan de acci�n consolidado 2025'!$C$3:$X$482,G$1,0)</f>
        <v>#N/A</v>
      </c>
      <c r="H387" t="e">
        <f>VLOOKUP($A387,'Plan de acci�n consolidado 2025'!$C$3:$X$482,H$1,0)</f>
        <v>#N/A</v>
      </c>
      <c r="I387" t="e">
        <f>VLOOKUP($A387,'Plan de acci�n consolidado 2025'!$C$3:$X$482,I$1,0)</f>
        <v>#N/A</v>
      </c>
      <c r="J387" t="e">
        <f>VLOOKUP($A387,'Plan de acci�n consolidado 2025'!$C$3:$X$482,J$1,0)</f>
        <v>#N/A</v>
      </c>
      <c r="K387" t="e">
        <f>VLOOKUP($A387,'Plan de acci�n consolidado 2025'!$C$3:$X$482,K$1,0)</f>
        <v>#N/A</v>
      </c>
      <c r="L387" t="e">
        <f>VLOOKUP($A387,'Plan de acci�n consolidado 2025'!$C$3:$X$482,L$1,0)</f>
        <v>#N/A</v>
      </c>
      <c r="M387" t="e">
        <f>VLOOKUP($A387,'Plan de acci�n consolidado 2025'!$C$3:$X$482,M$1,0)</f>
        <v>#N/A</v>
      </c>
      <c r="N387" t="e">
        <f>VLOOKUP($A387,'Plan de acci�n consolidado 2025'!$C$3:$X$482,N$1,0)</f>
        <v>#N/A</v>
      </c>
      <c r="O387" t="e">
        <f>VLOOKUP($A387,'Plan de acci�n consolidado 2025'!$C$3:$X$482,O$1,0)</f>
        <v>#N/A</v>
      </c>
      <c r="P387" t="e">
        <f>VLOOKUP($A387,'Plan de acci�n consolidado 2025'!$C$3:$X$482,P$1,0)</f>
        <v>#N/A</v>
      </c>
      <c r="Q387" t="e">
        <f>VLOOKUP($A387,'Plan de acci�n consolidado 2025'!$C$3:$X$482,Q$1,0)</f>
        <v>#N/A</v>
      </c>
      <c r="R387" t="e">
        <f>VLOOKUP($A387,'Plan de acci�n consolidado 2025'!$C$3:$X$482,R$1,0)</f>
        <v>#N/A</v>
      </c>
      <c r="S387" t="e">
        <f>VLOOKUP($A387,'Plan de acci�n consolidado 2025'!$C$3:$X$482,S$1,0)</f>
        <v>#N/A</v>
      </c>
      <c r="T387" s="161" t="e">
        <f>VLOOKUP($A387,'Plan de acci�n consolidado 2025'!$C$3:$X$482,T$1,0)</f>
        <v>#N/A</v>
      </c>
      <c r="U387" s="161" t="e">
        <f>VLOOKUP($A387,'Plan de acci�n consolidado 2025'!$C$3:$X$482,U$1,0)</f>
        <v>#N/A</v>
      </c>
      <c r="V387" t="e">
        <f>VLOOKUP($A387,'Plan de acci�n consolidado 2025'!$C$3:$X$482,V$1,0)</f>
        <v>#N/A</v>
      </c>
      <c r="W387" t="e">
        <f>VLOOKUP($A387,'Plan de acci�n consolidado 2025'!$C$3:$BB$482,W$1,0)</f>
        <v>#N/A</v>
      </c>
      <c r="X387" t="e">
        <f>VLOOKUP($A387,'Plan de acci�n consolidado 2025'!$C$3:$BB$482,X$1,0)</f>
        <v>#N/A</v>
      </c>
      <c r="Y387" t="e">
        <f>VLOOKUP($A387,'Plan de acci�n consolidado 2025'!$C$3:$BB$482,Y$1,0)</f>
        <v>#N/A</v>
      </c>
      <c r="Z387" s="161" t="e">
        <f>VLOOKUP($A387,'Plan de acci�n consolidado 2025'!$C$3:$BB$482,Z$1,0)</f>
        <v>#N/A</v>
      </c>
      <c r="AA387" t="e">
        <f>VLOOKUP($A387,'Plan de acci�n consolidado 2025'!$C$3:$BB$482,AA$1,0)</f>
        <v>#N/A</v>
      </c>
      <c r="AB387" t="e">
        <f>VLOOKUP($A387,'Plan de acci�n consolidado 2025'!$C$3:$BB$482,AB$1,0)</f>
        <v>#N/A</v>
      </c>
      <c r="AC387" s="161" t="e">
        <f>VLOOKUP($A387,'Plan de acci�n consolidado 2025'!$C$3:$BB$482,AC$1,0)</f>
        <v>#N/A</v>
      </c>
      <c r="AD387" t="e">
        <f>VLOOKUP($A387,'Plan de acci�n consolidado 2025'!$C$3:$BB$482,AD$1,0)</f>
        <v>#N/A</v>
      </c>
      <c r="AE387" t="e">
        <f>VLOOKUP($A387,'Plan de acci�n consolidado 2025'!$C$3:$BB$482,AE$1,0)</f>
        <v>#N/A</v>
      </c>
    </row>
    <row r="388" spans="1:31" x14ac:dyDescent="0.25">
      <c r="A388" s="30" t="s">
        <v>943</v>
      </c>
      <c r="B388" t="str">
        <f>VLOOKUP($A388,'Plan de acci�n consolidado 2025'!$C$3:$X$482,B$1,0)</f>
        <v>72-GRUPO DE TRABAJO DE ATENCION AL CIUDADANO</v>
      </c>
      <c r="C388">
        <f>VLOOKUP($A388,'Plan de acci�n consolidado 2025'!$C$3:$X$482,C$1,0)</f>
        <v>3</v>
      </c>
      <c r="D388" t="str">
        <f>VLOOKUP($A388,'Plan de acci�n consolidado 2025'!$C$3:$X$482,D$1,0)</f>
        <v>Actividad propia</v>
      </c>
      <c r="E388" t="str">
        <f>VLOOKUP($A388,'Plan de acci�n consolidado 2025'!$C$3:$X$482,E$1,0)</f>
        <v>72.3.5</v>
      </c>
      <c r="F388" t="str">
        <f>VLOOKUP($A388,'Plan de acci�n consolidado 2025'!$C$3:$X$482,F$1,0)</f>
        <v>N/A</v>
      </c>
      <c r="G388" t="str">
        <f>VLOOKUP($A388,'Plan de acci�n consolidado 2025'!$C$3:$X$482,G$1,0)</f>
        <v>N/A</v>
      </c>
      <c r="H388" t="str">
        <f>VLOOKUP($A388,'Plan de acci�n consolidado 2025'!$C$3:$X$482,H$1,0)</f>
        <v>N/A</v>
      </c>
      <c r="I388" t="str">
        <f>VLOOKUP($A388,'Plan de acci�n consolidado 2025'!$C$3:$X$482,I$1,0)</f>
        <v>N/A</v>
      </c>
      <c r="J388" t="str">
        <f>VLOOKUP($A388,'Plan de acci�n consolidado 2025'!$C$3:$X$482,J$1,0)</f>
        <v>N/A</v>
      </c>
      <c r="K388" t="str">
        <f>VLOOKUP($A388,'Plan de acci�n consolidado 2025'!$C$3:$X$482,K$1,0)</f>
        <v>N/A</v>
      </c>
      <c r="L388" t="str">
        <f>VLOOKUP($A388,'Plan de acci�n consolidado 2025'!$C$3:$X$482,L$1,0)</f>
        <v>N/A</v>
      </c>
      <c r="M388" t="str">
        <f>VLOOKUP($A388,'Plan de acci�n consolidado 2025'!$C$3:$X$482,M$1,0)</f>
        <v>N/A</v>
      </c>
      <c r="N388" t="str">
        <f>VLOOKUP($A388,'Plan de acci�n consolidado 2025'!$C$3:$X$482,N$1,0)</f>
        <v>N/A</v>
      </c>
      <c r="O388" t="str">
        <f>VLOOKUP($A388,'Plan de acci�n consolidado 2025'!$C$3:$X$482,O$1,0)</f>
        <v>Implementar fase 2 del traductor interactivo  (Adquisición pantalla y en funcionamiento)</v>
      </c>
      <c r="P388">
        <f>VLOOKUP($A388,'Plan de acci�n consolidado 2025'!$C$3:$X$482,P$1,0)</f>
        <v>50</v>
      </c>
      <c r="Q388">
        <f>VLOOKUP($A388,'Plan de acci�n consolidado 2025'!$C$3:$X$482,Q$1,0)</f>
        <v>1</v>
      </c>
      <c r="R388" t="str">
        <f>VLOOKUP($A388,'Plan de acci�n consolidado 2025'!$C$3:$X$482,R$1,0)</f>
        <v>Númerica</v>
      </c>
      <c r="S388" t="str">
        <f>VLOOKUP($A388,'Plan de acci�n consolidado 2025'!$C$3:$X$482,S$1,0)</f>
        <v># de pantallas adquiridas y puestas en funcionamiento / 1 pantallas programas para su adquisición y puesta en funcionamiento</v>
      </c>
      <c r="T388" s="161">
        <f>VLOOKUP($A388,'Plan de acci�n consolidado 2025'!$C$3:$X$482,T$1,0)</f>
        <v>45828</v>
      </c>
      <c r="U388" s="161">
        <f>VLOOKUP($A388,'Plan de acci�n consolidado 2025'!$C$3:$X$482,U$1,0)</f>
        <v>45989</v>
      </c>
      <c r="V388" t="str">
        <f>VLOOKUP($A388,'Plan de acci�n consolidado 2025'!$C$3:$X$482,V$1,0)</f>
        <v>20-OFICINA DE TECNOLOGÍA E INFORMÁTICA;
72-GRUPO DE TRABAJO DE ATENCION AL CIUDADANO</v>
      </c>
      <c r="W388">
        <f>VLOOKUP($A388,'Plan de acci�n consolidado 2025'!$C$3:$BB$482,W$1,0)</f>
        <v>12.5</v>
      </c>
      <c r="X388">
        <f>VLOOKUP($A388,'Plan de acci�n consolidado 2025'!$C$3:$BB$482,X$1,0)</f>
        <v>100</v>
      </c>
      <c r="Y388" t="str">
        <f>VLOOKUP($A388,'Plan de acci�n consolidado 2025'!$C$3:$BB$482,Y$1,0)</f>
        <v>La pantalla interactiva fue adquirida, instalada y puesta en funcionamiento el 17 de octubre en el punto de atención a la ciudadanía de la nueva sede de la SIC. Este servicio virtual de autogestión cuenta con cámara integrada para videollamadas en tiempo real con interpretación en lengua de señas, facilitando la atención a personas con discapacidad auditiva y permitiendo a los usuarios realizar sus gestiones de manera autónoma.</v>
      </c>
      <c r="Z388" s="161">
        <f>VLOOKUP($A388,'Plan de acci�n consolidado 2025'!$C$3:$BB$482,Z$1,0)</f>
        <v>45955</v>
      </c>
      <c r="AA388">
        <f>VLOOKUP($A388,'Plan de acci�n consolidado 2025'!$C$3:$BB$482,AA$1,0)</f>
        <v>100</v>
      </c>
      <c r="AB388" t="str">
        <f>VLOOKUP($A388,'Plan de acci�n consolidado 2025'!$C$3:$BB$482,AB$1,0)</f>
        <v>El producto "Implementar fase 2 del traductor interactivo" se valida al cumplir con el entregable "Adquisición pantalla y en funcionamiento". El documento adjunto, Reporte instalación y funcionamiento Pantalla interactiva "kiosco", confirma que la pantalla fue adquirida, instalada y puesta en servicio el 17 de octubre. Además, se evidencia su funcionalidad, incluyendo el servicio de videollamada con interpretación en lengua de señas, tal como se describe en el documento.</v>
      </c>
      <c r="AC388" s="161">
        <f>VLOOKUP($A388,'Plan de acci�n consolidado 2025'!$C$3:$BB$482,AC$1,0)</f>
        <v>45989</v>
      </c>
      <c r="AD388">
        <f>VLOOKUP($A388,'Plan de acci�n consolidado 2025'!$C$3:$BB$482,AD$1,0)</f>
        <v>100</v>
      </c>
      <c r="AE388">
        <f>VLOOKUP($A388,'Plan de acci�n consolidado 2025'!$C$3:$BB$482,AE$1,0)</f>
        <v>12.5</v>
      </c>
    </row>
    <row r="389" spans="1:31" x14ac:dyDescent="0.25">
      <c r="A389" s="30" t="s">
        <v>945</v>
      </c>
      <c r="B389" t="str">
        <f>VLOOKUP($A389,'Plan de acci�n consolidado 2025'!$C$3:$X$482,B$1,0)</f>
        <v>72-GRUPO DE TRABAJO DE ATENCION AL CIUDADANO</v>
      </c>
      <c r="C389">
        <f>VLOOKUP($A389,'Plan de acci�n consolidado 2025'!$C$3:$X$482,C$1,0)</f>
        <v>3</v>
      </c>
      <c r="D389" t="str">
        <f>VLOOKUP($A389,'Plan de acci�n consolidado 2025'!$C$3:$X$482,D$1,0)</f>
        <v>Producto</v>
      </c>
      <c r="E389" t="str">
        <f>VLOOKUP($A389,'Plan de acci�n consolidado 2025'!$C$3:$X$482,E$1,0)</f>
        <v>72.4</v>
      </c>
      <c r="F389" t="str">
        <f>VLOOKUP($A389,'Plan de acci�n consolidado 2025'!$C$3:$X$482,F$1,0)</f>
        <v>Operativo</v>
      </c>
      <c r="G389" t="str">
        <f>VLOOKUP($A389,'Plan de acci�n consolidado 2025'!$C$3:$X$482,G$1,0)</f>
        <v>Fortalecer el Sistema Integral de Gestión Institucional en el marco del Modelo Integrado de Planeación y gestión para mejorar la prestación del servicio.</v>
      </c>
      <c r="H389" t="str">
        <f>VLOOKUP($A389,'Plan de acci�n consolidado 2025'!$C$3:$X$482,H$1,0)</f>
        <v xml:space="preserve">Cumplimiento de productos del PAI asociados a Fortacer el Sistema Integral de Gestión Institucional para mejorar la prestación del servicio. 
</v>
      </c>
      <c r="I389" t="str">
        <f>VLOOKUP($A389,'Plan de acci�n consolidado 2025'!$C$3:$X$482,I$1,0)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389" t="str">
        <f>VLOOKUP($A389,'Plan de acci�n consolidado 2025'!$C$3:$X$482,J$1,0)</f>
        <v xml:space="preserve">PND - 5-31-5-b- Convergencia regional - Entidades públicas territoriales y nacionales fortalecidas </v>
      </c>
      <c r="K389" t="str">
        <f>VLOOKUP($A389,'Plan de acci�n consolidado 2025'!$C$3:$X$482,K$1,0)</f>
        <v>No</v>
      </c>
      <c r="L389" t="str">
        <f>VLOOKUP($A389,'Plan de acci�n consolidado 2025'!$C$3:$X$482,L$1,0)</f>
        <v>C-3599-0200-0005-53105b</v>
      </c>
      <c r="M389" t="str">
        <f>VLOOKUP($A389,'Plan de acci�n consolidado 2025'!$C$3:$X$482,M$1,0)</f>
        <v>Política Participación Ciudadana en la Gestión Pública _DIMENSIÓN Gestión con Valores para Resultados</v>
      </c>
      <c r="N389" t="str">
        <f>VLOOKUP($A389,'Plan de acci�n consolidado 2025'!$C$3:$X$482,N$1,0)</f>
        <v>PEI_24;
PES_20230281</v>
      </c>
      <c r="O389" t="str">
        <f>VLOOKUP($A389,'Plan de acci�n consolidado 2025'!$C$3:$X$482,O$1,0)</f>
        <v>Estrategia de promoción de la participación ciudadana en la SIC, formulada e implementada  (Informe de actividades realizadas )</v>
      </c>
      <c r="P389">
        <f>VLOOKUP($A389,'Plan de acci�n consolidado 2025'!$C$3:$X$482,P$1,0)</f>
        <v>20</v>
      </c>
      <c r="Q389">
        <f>VLOOKUP($A389,'Plan de acci�n consolidado 2025'!$C$3:$X$482,Q$1,0)</f>
        <v>30</v>
      </c>
      <c r="R389" t="str">
        <f>VLOOKUP($A389,'Plan de acci�n consolidado 2025'!$C$3:$X$482,R$1,0)</f>
        <v>Porcentual</v>
      </c>
      <c r="S389" t="str">
        <f>VLOOKUP($A389,'Plan de acci�n consolidado 2025'!$C$3:$X$482,S$1,0)</f>
        <v>% de actividades de participación ciudadana formuladas e implementadas / 30% de actividades de participación ciudadana a formular e implementar</v>
      </c>
      <c r="T389" s="161">
        <f>VLOOKUP($A389,'Plan de acci�n consolidado 2025'!$C$3:$X$482,T$1,0)</f>
        <v>45672</v>
      </c>
      <c r="U389" s="161">
        <f>VLOOKUP($A389,'Plan de acci�n consolidado 2025'!$C$3:$X$482,U$1,0)</f>
        <v>46006</v>
      </c>
      <c r="V389" t="str">
        <f>VLOOKUP($A389,'Plan de acci�n consolidado 2025'!$C$3:$X$482,V$1,0)</f>
        <v>72-GRUPO DE TRABAJO DE ATENCION AL CIUDADANO</v>
      </c>
      <c r="W389">
        <f>VLOOKUP($A389,'Plan de acci�n consolidado 2025'!$C$3:$BB$482,W$1,0)</f>
        <v>20</v>
      </c>
      <c r="X389">
        <f>VLOOKUP($A389,'Plan de acci�n consolidado 2025'!$C$3:$BB$482,X$1,0)</f>
        <v>26</v>
      </c>
      <c r="Y389" t="str">
        <f>VLOOKUP($A389,'Plan de acci�n consolidado 2025'!$C$3:$BB$482,Y$1,0)</f>
        <v>En el mes de octubre con corte semana  del 16 al 22 se realizó (2) actividades con consulta ciudadana y/o alcance participativo para la ciudadanía y grupos de valor:
(1) Articulación interinstitucional para garantizar la adecuada prestación de los servicios de telecomunicaciones en el país.
(1) “Proyecto normativo: Por la cual se establece la cuota para el mantenimiento del Registro Abierto de Evaluadores (RAA). 
En el mes de octubre con corte semana  del 23 al 29 se realizaron (2) actividades con consulta ciudadana y/o alcance participativo para la ciudadanía y grupos de valor:
(1) Articulación interinstitucional para garantizar la adecuada prestación de los servicios de telecomunicaciones en el país 17/10/2025.
(1) II Congreso de Autoridades con Funciones Jurisdiccionales - Cali 2025 27/10/2025.
Total actividades Octubre: 5
Total avance de actividades planeadas a corte del 31 de octubre de 2025: 26% incluye las actividades de la Estrategia de Participación SIC 2025</v>
      </c>
      <c r="Z389" s="161">
        <f>VLOOKUP($A389,'Plan de acci�n consolidado 2025'!$C$3:$BB$482,Z$1,0)</f>
        <v>0</v>
      </c>
      <c r="AA389">
        <f>VLOOKUP($A389,'Plan de acci�n consolidado 2025'!$C$3:$BB$482,AA$1,0)</f>
        <v>26</v>
      </c>
      <c r="AB389" t="str">
        <f>VLOOKUP($A389,'Plan de acci�n consolidado 2025'!$C$3:$BB$482,AB$1,0)</f>
        <v>Se avala el avance cualitativo y cuantitativo dado al presente producto de acuerdo sl plsn de trabajo propuesto</v>
      </c>
      <c r="AC389" s="161">
        <f>VLOOKUP($A389,'Plan de acci�n consolidado 2025'!$C$3:$BB$482,AC$1,0)</f>
        <v>0</v>
      </c>
      <c r="AD389">
        <f>VLOOKUP($A389,'Plan de acci�n consolidado 2025'!$C$3:$BB$482,AD$1,0)</f>
        <v>0</v>
      </c>
      <c r="AE389">
        <f>VLOOKUP($A389,'Plan de acci�n consolidado 2025'!$C$3:$BB$482,AE$1,0)</f>
        <v>5.2</v>
      </c>
    </row>
    <row r="390" spans="1:31" x14ac:dyDescent="0.25">
      <c r="A390" s="30" t="s">
        <v>947</v>
      </c>
      <c r="B390" t="str">
        <f>VLOOKUP($A390,'Plan de acci�n consolidado 2025'!$C$3:$X$482,B$1,0)</f>
        <v>72-GRUPO DE TRABAJO DE ATENCION AL CIUDADANO</v>
      </c>
      <c r="C390">
        <f>VLOOKUP($A390,'Plan de acci�n consolidado 2025'!$C$3:$X$482,C$1,0)</f>
        <v>3</v>
      </c>
      <c r="D390" t="str">
        <f>VLOOKUP($A390,'Plan de acci�n consolidado 2025'!$C$3:$X$482,D$1,0)</f>
        <v>Actividad propia</v>
      </c>
      <c r="E390" t="str">
        <f>VLOOKUP($A390,'Plan de acci�n consolidado 2025'!$C$3:$X$482,E$1,0)</f>
        <v>72.4.1</v>
      </c>
      <c r="F390" t="str">
        <f>VLOOKUP($A390,'Plan de acci�n consolidado 2025'!$C$3:$X$482,F$1,0)</f>
        <v>N/A</v>
      </c>
      <c r="G390" t="str">
        <f>VLOOKUP($A390,'Plan de acci�n consolidado 2025'!$C$3:$X$482,G$1,0)</f>
        <v>N/A</v>
      </c>
      <c r="H390" t="str">
        <f>VLOOKUP($A390,'Plan de acci�n consolidado 2025'!$C$3:$X$482,H$1,0)</f>
        <v>N/A</v>
      </c>
      <c r="I390" t="str">
        <f>VLOOKUP($A390,'Plan de acci�n consolidado 2025'!$C$3:$X$482,I$1,0)</f>
        <v>N/A</v>
      </c>
      <c r="J390" t="str">
        <f>VLOOKUP($A390,'Plan de acci�n consolidado 2025'!$C$3:$X$482,J$1,0)</f>
        <v>N/A</v>
      </c>
      <c r="K390" t="str">
        <f>VLOOKUP($A390,'Plan de acci�n consolidado 2025'!$C$3:$X$482,K$1,0)</f>
        <v>N/A</v>
      </c>
      <c r="L390" t="str">
        <f>VLOOKUP($A390,'Plan de acci�n consolidado 2025'!$C$3:$X$482,L$1,0)</f>
        <v>N/A</v>
      </c>
      <c r="M390" t="str">
        <f>VLOOKUP($A390,'Plan de acci�n consolidado 2025'!$C$3:$X$482,M$1,0)</f>
        <v>N/A</v>
      </c>
      <c r="N390" t="str">
        <f>VLOOKUP($A390,'Plan de acci�n consolidado 2025'!$C$3:$X$482,N$1,0)</f>
        <v>N/A</v>
      </c>
      <c r="O390" t="str">
        <f>VLOOKUP($A390,'Plan de acci�n consolidado 2025'!$C$3:$X$482,O$1,0)</f>
        <v>Diseñar la estrategia de participación ciudadanía SIC 2025 que incluya el plan detrabajo para su ejecución (Documento de estrategia)</v>
      </c>
      <c r="P390">
        <f>VLOOKUP($A390,'Plan de acci�n consolidado 2025'!$C$3:$X$482,P$1,0)</f>
        <v>25</v>
      </c>
      <c r="Q390">
        <f>VLOOKUP($A390,'Plan de acci�n consolidado 2025'!$C$3:$X$482,Q$1,0)</f>
        <v>1</v>
      </c>
      <c r="R390" t="str">
        <f>VLOOKUP($A390,'Plan de acci�n consolidado 2025'!$C$3:$X$482,R$1,0)</f>
        <v>Númerica</v>
      </c>
      <c r="S390" t="str">
        <f>VLOOKUP($A390,'Plan de acci�n consolidado 2025'!$C$3:$X$482,S$1,0)</f>
        <v># de estrategias de participación ciudadana diseñadas / 1 estrategias de participación ciudadana a diseñar</v>
      </c>
      <c r="T390" s="161">
        <f>VLOOKUP($A390,'Plan de acci�n consolidado 2025'!$C$3:$X$482,T$1,0)</f>
        <v>45672</v>
      </c>
      <c r="U390" s="161">
        <f>VLOOKUP($A390,'Plan de acci�n consolidado 2025'!$C$3:$X$482,U$1,0)</f>
        <v>45706</v>
      </c>
      <c r="V390" t="str">
        <f>VLOOKUP($A390,'Plan de acci�n consolidado 2025'!$C$3:$X$482,V$1,0)</f>
        <v>72-GRUPO DE TRABAJO DE ATENCION AL CIUDADANO</v>
      </c>
      <c r="W390">
        <f>VLOOKUP($A390,'Plan de acci�n consolidado 2025'!$C$3:$BB$482,W$1,0)</f>
        <v>5</v>
      </c>
      <c r="X390">
        <f>VLOOKUP($A390,'Plan de acci�n consolidado 2025'!$C$3:$BB$482,X$1,0)</f>
        <v>100</v>
      </c>
      <c r="Y390" t="str">
        <f>VLOOKUP($A390,'Plan de acci�n consolidado 2025'!$C$3:$BB$482,Y$1,0)</f>
        <v xml:space="preserve">Se elaboró la Estrategia de Participación Ciudadana SIC 2025 V01 y el plan de trabajo para su realización. El plan de trabajo está formulado en el formato dispuesto por la Función Pública.
 </v>
      </c>
      <c r="Z390" s="161">
        <f>VLOOKUP($A390,'Plan de acci�n consolidado 2025'!$C$3:$BB$482,Z$1,0)</f>
        <v>45716</v>
      </c>
      <c r="AA390">
        <f>VLOOKUP($A390,'Plan de acci�n consolidado 2025'!$C$3:$BB$482,AA$1,0)</f>
        <v>100</v>
      </c>
      <c r="AB390" t="str">
        <f>VLOOKUP($A390,'Plan de acci�n consolidado 2025'!$C$3:$BB$482,AB$1,0)</f>
        <v xml:space="preserve">Se avala el cumplimiento de la presente actividad </v>
      </c>
      <c r="AC390" s="161">
        <f>VLOOKUP($A390,'Plan de acci�n consolidado 2025'!$C$3:$BB$482,AC$1,0)</f>
        <v>45744</v>
      </c>
      <c r="AD390">
        <f>VLOOKUP($A390,'Plan de acci�n consolidado 2025'!$C$3:$BB$482,AD$1,0)</f>
        <v>100</v>
      </c>
      <c r="AE390">
        <f>VLOOKUP($A390,'Plan de acci�n consolidado 2025'!$C$3:$BB$482,AE$1,0)</f>
        <v>5</v>
      </c>
    </row>
    <row r="391" spans="1:31" x14ac:dyDescent="0.25">
      <c r="A391" s="30" t="s">
        <v>949</v>
      </c>
      <c r="B391" t="str">
        <f>VLOOKUP($A391,'Plan de acci�n consolidado 2025'!$C$3:$X$482,B$1,0)</f>
        <v>72-GRUPO DE TRABAJO DE ATENCION AL CIUDADANO</v>
      </c>
      <c r="C391">
        <f>VLOOKUP($A391,'Plan de acci�n consolidado 2025'!$C$3:$X$482,C$1,0)</f>
        <v>3</v>
      </c>
      <c r="D391" t="str">
        <f>VLOOKUP($A391,'Plan de acci�n consolidado 2025'!$C$3:$X$482,D$1,0)</f>
        <v>Actividad propia</v>
      </c>
      <c r="E391" t="str">
        <f>VLOOKUP($A391,'Plan de acci�n consolidado 2025'!$C$3:$X$482,E$1,0)</f>
        <v>72.4.2</v>
      </c>
      <c r="F391" t="str">
        <f>VLOOKUP($A391,'Plan de acci�n consolidado 2025'!$C$3:$X$482,F$1,0)</f>
        <v>N/A</v>
      </c>
      <c r="G391" t="str">
        <f>VLOOKUP($A391,'Plan de acci�n consolidado 2025'!$C$3:$X$482,G$1,0)</f>
        <v>N/A</v>
      </c>
      <c r="H391" t="str">
        <f>VLOOKUP($A391,'Plan de acci�n consolidado 2025'!$C$3:$X$482,H$1,0)</f>
        <v>N/A</v>
      </c>
      <c r="I391" t="str">
        <f>VLOOKUP($A391,'Plan de acci�n consolidado 2025'!$C$3:$X$482,I$1,0)</f>
        <v>N/A</v>
      </c>
      <c r="J391" t="str">
        <f>VLOOKUP($A391,'Plan de acci�n consolidado 2025'!$C$3:$X$482,J$1,0)</f>
        <v>N/A</v>
      </c>
      <c r="K391" t="str">
        <f>VLOOKUP($A391,'Plan de acci�n consolidado 2025'!$C$3:$X$482,K$1,0)</f>
        <v>N/A</v>
      </c>
      <c r="L391" t="str">
        <f>VLOOKUP($A391,'Plan de acci�n consolidado 2025'!$C$3:$X$482,L$1,0)</f>
        <v>N/A</v>
      </c>
      <c r="M391" t="str">
        <f>VLOOKUP($A391,'Plan de acci�n consolidado 2025'!$C$3:$X$482,M$1,0)</f>
        <v>N/A</v>
      </c>
      <c r="N391" t="str">
        <f>VLOOKUP($A391,'Plan de acci�n consolidado 2025'!$C$3:$X$482,N$1,0)</f>
        <v>N/A</v>
      </c>
      <c r="O391" t="str">
        <f>VLOOKUP($A391,'Plan de acci�n consolidado 2025'!$C$3:$X$482,O$1,0)</f>
        <v>Comunicar a los grupos de valor la Estrategia de participación ciudadana diseñada  (Capturas de pantalla de la divulgación en la página web y redes sociales)</v>
      </c>
      <c r="P391">
        <f>VLOOKUP($A391,'Plan de acci�n consolidado 2025'!$C$3:$X$482,P$1,0)</f>
        <v>20</v>
      </c>
      <c r="Q391">
        <f>VLOOKUP($A391,'Plan de acci�n consolidado 2025'!$C$3:$X$482,Q$1,0)</f>
        <v>1</v>
      </c>
      <c r="R391" t="str">
        <f>VLOOKUP($A391,'Plan de acci�n consolidado 2025'!$C$3:$X$482,R$1,0)</f>
        <v>Númerica</v>
      </c>
      <c r="S391" t="str">
        <f>VLOOKUP($A391,'Plan de acci�n consolidado 2025'!$C$3:$X$482,S$1,0)</f>
        <v># de estrategias de participación ciudadana comunicadas a la ciudadanía / 1 estrategias de participación ciudadana a comunicar a la ciudadanía</v>
      </c>
      <c r="T391" s="161">
        <f>VLOOKUP($A391,'Plan de acci�n consolidado 2025'!$C$3:$X$482,T$1,0)</f>
        <v>45707</v>
      </c>
      <c r="U391" s="161">
        <f>VLOOKUP($A391,'Plan de acci�n consolidado 2025'!$C$3:$X$482,U$1,0)</f>
        <v>45716</v>
      </c>
      <c r="V391" t="str">
        <f>VLOOKUP($A391,'Plan de acci�n consolidado 2025'!$C$3:$X$482,V$1,0)</f>
        <v>72-GRUPO DE TRABAJO DE ATENCION AL CIUDADANO</v>
      </c>
      <c r="W391">
        <f>VLOOKUP($A391,'Plan de acci�n consolidado 2025'!$C$3:$BB$482,W$1,0)</f>
        <v>4</v>
      </c>
      <c r="X391">
        <f>VLOOKUP($A391,'Plan de acci�n consolidado 2025'!$C$3:$BB$482,X$1,0)</f>
        <v>100</v>
      </c>
      <c r="Y391" t="str">
        <f>VLOOKUP($A391,'Plan de acci�n consolidado 2025'!$C$3:$BB$482,Y$1,0)</f>
        <v>Se sometió a consulta de la ciudadanía en general la Estrategia de Participación Ciudadana y se divulgó a través de la página web y en las redes sociales.</v>
      </c>
      <c r="Z391" s="161">
        <f>VLOOKUP($A391,'Plan de acci�n consolidado 2025'!$C$3:$BB$482,Z$1,0)</f>
        <v>45716</v>
      </c>
      <c r="AA391">
        <f>VLOOKUP($A391,'Plan de acci�n consolidado 2025'!$C$3:$BB$482,AA$1,0)</f>
        <v>100</v>
      </c>
      <c r="AB391" t="str">
        <f>VLOOKUP($A391,'Plan de acci�n consolidado 2025'!$C$3:$BB$482,AB$1,0)</f>
        <v xml:space="preserve">Se avala cumplimiento de la presente actividad mediante la publicación en la sede electrónica estrategia participación y relacionamiento 2025 </v>
      </c>
      <c r="AC391" s="161">
        <f>VLOOKUP($A391,'Plan de acci�n consolidado 2025'!$C$3:$BB$482,AC$1,0)</f>
        <v>45716</v>
      </c>
      <c r="AD391">
        <f>VLOOKUP($A391,'Plan de acci�n consolidado 2025'!$C$3:$BB$482,AD$1,0)</f>
        <v>100</v>
      </c>
      <c r="AE391">
        <f>VLOOKUP($A391,'Plan de acci�n consolidado 2025'!$C$3:$BB$482,AE$1,0)</f>
        <v>4</v>
      </c>
    </row>
    <row r="392" spans="1:31" x14ac:dyDescent="0.25">
      <c r="A392" s="30" t="s">
        <v>951</v>
      </c>
      <c r="B392" t="str">
        <f>VLOOKUP($A392,'Plan de acci�n consolidado 2025'!$C$3:$X$482,B$1,0)</f>
        <v>72-GRUPO DE TRABAJO DE ATENCION AL CIUDADANO</v>
      </c>
      <c r="C392">
        <f>VLOOKUP($A392,'Plan de acci�n consolidado 2025'!$C$3:$X$482,C$1,0)</f>
        <v>3</v>
      </c>
      <c r="D392" t="str">
        <f>VLOOKUP($A392,'Plan de acci�n consolidado 2025'!$C$3:$X$482,D$1,0)</f>
        <v>Actividad propia</v>
      </c>
      <c r="E392" t="str">
        <f>VLOOKUP($A392,'Plan de acci�n consolidado 2025'!$C$3:$X$482,E$1,0)</f>
        <v>72.4.3</v>
      </c>
      <c r="F392" t="str">
        <f>VLOOKUP($A392,'Plan de acci�n consolidado 2025'!$C$3:$X$482,F$1,0)</f>
        <v>N/A</v>
      </c>
      <c r="G392" t="str">
        <f>VLOOKUP($A392,'Plan de acci�n consolidado 2025'!$C$3:$X$482,G$1,0)</f>
        <v>N/A</v>
      </c>
      <c r="H392" t="str">
        <f>VLOOKUP($A392,'Plan de acci�n consolidado 2025'!$C$3:$X$482,H$1,0)</f>
        <v>N/A</v>
      </c>
      <c r="I392" t="str">
        <f>VLOOKUP($A392,'Plan de acci�n consolidado 2025'!$C$3:$X$482,I$1,0)</f>
        <v>N/A</v>
      </c>
      <c r="J392" t="str">
        <f>VLOOKUP($A392,'Plan de acci�n consolidado 2025'!$C$3:$X$482,J$1,0)</f>
        <v>N/A</v>
      </c>
      <c r="K392" t="str">
        <f>VLOOKUP($A392,'Plan de acci�n consolidado 2025'!$C$3:$X$482,K$1,0)</f>
        <v>N/A</v>
      </c>
      <c r="L392" t="str">
        <f>VLOOKUP($A392,'Plan de acci�n consolidado 2025'!$C$3:$X$482,L$1,0)</f>
        <v>N/A</v>
      </c>
      <c r="M392" t="str">
        <f>VLOOKUP($A392,'Plan de acci�n consolidado 2025'!$C$3:$X$482,M$1,0)</f>
        <v>N/A</v>
      </c>
      <c r="N392" t="str">
        <f>VLOOKUP($A392,'Plan de acci�n consolidado 2025'!$C$3:$X$482,N$1,0)</f>
        <v>N/A</v>
      </c>
      <c r="O392" t="str">
        <f>VLOOKUP($A392,'Plan de acci�n consolidado 2025'!$C$3:$X$482,O$1,0)</f>
        <v>Ejecutar el plan de trabajo de la estrategia  (Informe trimestral de seguimiento elaborado)</v>
      </c>
      <c r="P392">
        <f>VLOOKUP($A392,'Plan de acci�n consolidado 2025'!$C$3:$X$482,P$1,0)</f>
        <v>30</v>
      </c>
      <c r="Q392">
        <f>VLOOKUP($A392,'Plan de acci�n consolidado 2025'!$C$3:$X$482,Q$1,0)</f>
        <v>100</v>
      </c>
      <c r="R392" t="str">
        <f>VLOOKUP($A392,'Plan de acci�n consolidado 2025'!$C$3:$X$482,R$1,0)</f>
        <v>Porcentual</v>
      </c>
      <c r="S392" t="str">
        <f>VLOOKUP($A392,'Plan de acci�n consolidado 2025'!$C$3:$X$482,S$1,0)</f>
        <v>% de  % de plan ejecutado / 100% de % de plan a ejecutar</v>
      </c>
      <c r="T392" s="161">
        <f>VLOOKUP($A392,'Plan de acci�n consolidado 2025'!$C$3:$X$482,T$1,0)</f>
        <v>45719</v>
      </c>
      <c r="U392" s="161">
        <f>VLOOKUP($A392,'Plan de acci�n consolidado 2025'!$C$3:$X$482,U$1,0)</f>
        <v>45975</v>
      </c>
      <c r="V392" t="str">
        <f>VLOOKUP($A392,'Plan de acci�n consolidado 2025'!$C$3:$X$482,V$1,0)</f>
        <v>72-GRUPO DE TRABAJO DE ATENCION AL CIUDADANO</v>
      </c>
      <c r="W392">
        <f>VLOOKUP($A392,'Plan de acci�n consolidado 2025'!$C$3:$BB$482,W$1,0)</f>
        <v>6</v>
      </c>
      <c r="X392">
        <f>VLOOKUP($A392,'Plan de acci�n consolidado 2025'!$C$3:$BB$482,X$1,0)</f>
        <v>73</v>
      </c>
      <c r="Y392" t="str">
        <f>VLOOKUP($A392,'Plan de acci�n consolidado 2025'!$C$3:$BB$482,Y$1,0)</f>
        <v>Al 30 de septiembre, la Estrategia de Participación Ciudadana presenta un avance general del 73% en su cumplimiento. A continuación, se detallan los avances por actividad:
7 actividades han sido ejecutadas en su totalidad (100% de avance).
La actividad No. 6 “Diseñar e implementar un instrumento de medición de la experiencia” presenta un avance del 95%.
La actividad No. 8 “Divulgar a los ciudadanos y grupos de interés los resultados de la participación” registra un 80% de avance.
La actividad No. 12 “Realizar seguimiento a la Estrategia de Participación Ciudadana” cuenta con un 83% de avance.
La actividad No. 13 “Reportar mensualmente el indicador sectorial” alcanza un 75% de cumplimiento.
La actividad No. 15 “Realizar seguimiento al Plan de Participación Ciudadana SIC” presenta un avance del 56%.
El resto de las actividades se encuentran dentro del plazo previsto para su ejecución.</v>
      </c>
      <c r="Z392" s="161">
        <f>VLOOKUP($A392,'Plan de acci�n consolidado 2025'!$C$3:$BB$482,Z$1,0)</f>
        <v>0</v>
      </c>
      <c r="AA392">
        <f>VLOOKUP($A392,'Plan de acci�n consolidado 2025'!$C$3:$BB$482,AA$1,0)</f>
        <v>73</v>
      </c>
      <c r="AB392" t="str">
        <f>VLOOKUP($A392,'Plan de acci�n consolidado 2025'!$C$3:$BB$482,AB$1,0)</f>
        <v>Se avala elavance dado a la presente actividad la cual se encuentra en ejecución, se adjuntan evidencias tales como: Certificado curso virtual veeduria, evidencia veeduria , participación y servicio al ciudadano, menu participa consultas y participación ciudadana entre otros.</v>
      </c>
      <c r="AC392" s="161">
        <f>VLOOKUP($A392,'Plan de acci�n consolidado 2025'!$C$3:$BB$482,AC$1,0)</f>
        <v>0</v>
      </c>
      <c r="AD392">
        <f>VLOOKUP($A392,'Plan de acci�n consolidado 2025'!$C$3:$BB$482,AD$1,0)</f>
        <v>0</v>
      </c>
      <c r="AE392">
        <f>VLOOKUP($A392,'Plan de acci�n consolidado 2025'!$C$3:$BB$482,AE$1,0)</f>
        <v>4.38</v>
      </c>
    </row>
    <row r="393" spans="1:31" x14ac:dyDescent="0.25">
      <c r="A393" s="30" t="s">
        <v>952</v>
      </c>
      <c r="B393" t="str">
        <f>VLOOKUP($A393,'Plan de acci�n consolidado 2025'!$C$3:$X$482,B$1,0)</f>
        <v>72-GRUPO DE TRABAJO DE ATENCION AL CIUDADANO</v>
      </c>
      <c r="C393">
        <f>VLOOKUP($A393,'Plan de acci�n consolidado 2025'!$C$3:$X$482,C$1,0)</f>
        <v>3</v>
      </c>
      <c r="D393" t="str">
        <f>VLOOKUP($A393,'Plan de acci�n consolidado 2025'!$C$3:$X$482,D$1,0)</f>
        <v>Actividad propia</v>
      </c>
      <c r="E393" t="str">
        <f>VLOOKUP($A393,'Plan de acci�n consolidado 2025'!$C$3:$X$482,E$1,0)</f>
        <v>72.4.4</v>
      </c>
      <c r="F393" t="str">
        <f>VLOOKUP($A393,'Plan de acci�n consolidado 2025'!$C$3:$X$482,F$1,0)</f>
        <v>N/A</v>
      </c>
      <c r="G393" t="str">
        <f>VLOOKUP($A393,'Plan de acci�n consolidado 2025'!$C$3:$X$482,G$1,0)</f>
        <v>N/A</v>
      </c>
      <c r="H393" t="str">
        <f>VLOOKUP($A393,'Plan de acci�n consolidado 2025'!$C$3:$X$482,H$1,0)</f>
        <v>N/A</v>
      </c>
      <c r="I393" t="str">
        <f>VLOOKUP($A393,'Plan de acci�n consolidado 2025'!$C$3:$X$482,I$1,0)</f>
        <v>N/A</v>
      </c>
      <c r="J393" t="str">
        <f>VLOOKUP($A393,'Plan de acci�n consolidado 2025'!$C$3:$X$482,J$1,0)</f>
        <v>N/A</v>
      </c>
      <c r="K393" t="str">
        <f>VLOOKUP($A393,'Plan de acci�n consolidado 2025'!$C$3:$X$482,K$1,0)</f>
        <v>N/A</v>
      </c>
      <c r="L393" t="str">
        <f>VLOOKUP($A393,'Plan de acci�n consolidado 2025'!$C$3:$X$482,L$1,0)</f>
        <v>N/A</v>
      </c>
      <c r="M393" t="str">
        <f>VLOOKUP($A393,'Plan de acci�n consolidado 2025'!$C$3:$X$482,M$1,0)</f>
        <v>N/A</v>
      </c>
      <c r="N393" t="str">
        <f>VLOOKUP($A393,'Plan de acci�n consolidado 2025'!$C$3:$X$482,N$1,0)</f>
        <v>N/A</v>
      </c>
      <c r="O393" t="str">
        <f>VLOOKUP($A393,'Plan de acci�n consolidado 2025'!$C$3:$X$482,O$1,0)</f>
        <v>Elaborar y publicar informe con el resultado de la implementación de la estrategia de participación ciudadana (Informe publicado en el página web)</v>
      </c>
      <c r="P393">
        <f>VLOOKUP($A393,'Plan de acci�n consolidado 2025'!$C$3:$X$482,P$1,0)</f>
        <v>25</v>
      </c>
      <c r="Q393">
        <f>VLOOKUP($A393,'Plan de acci�n consolidado 2025'!$C$3:$X$482,Q$1,0)</f>
        <v>1</v>
      </c>
      <c r="R393" t="str">
        <f>VLOOKUP($A393,'Plan de acci�n consolidado 2025'!$C$3:$X$482,R$1,0)</f>
        <v>Númerica</v>
      </c>
      <c r="S393" t="str">
        <f>VLOOKUP($A393,'Plan de acci�n consolidado 2025'!$C$3:$X$482,S$1,0)</f>
        <v># de informes de resultados de la implementación de la estrategia de participación ciudadana elaborados / 1 informes de resultados de la implementación de la estrategia de participación ciudadana a elaborar</v>
      </c>
      <c r="T393" s="161">
        <f>VLOOKUP($A393,'Plan de acci�n consolidado 2025'!$C$3:$X$482,T$1,0)</f>
        <v>45992</v>
      </c>
      <c r="U393" s="161">
        <f>VLOOKUP($A393,'Plan de acci�n consolidado 2025'!$C$3:$X$482,U$1,0)</f>
        <v>46006</v>
      </c>
      <c r="V393" t="str">
        <f>VLOOKUP($A393,'Plan de acci�n consolidado 2025'!$C$3:$X$482,V$1,0)</f>
        <v>72-GRUPO DE TRABAJO DE ATENCION AL CIUDADANO</v>
      </c>
      <c r="W393">
        <f>VLOOKUP($A393,'Plan de acci�n consolidado 2025'!$C$3:$BB$482,W$1,0)</f>
        <v>5</v>
      </c>
      <c r="X393">
        <f>VLOOKUP($A393,'Plan de acci�n consolidado 2025'!$C$3:$BB$482,X$1,0)</f>
        <v>100</v>
      </c>
      <c r="Y393" t="str">
        <f>VLOOKUP($A393,'Plan de acci�n consolidado 2025'!$C$3:$BB$482,Y$1,0)</f>
        <v>Se elaboró el informe del cumplimiento de la estrategia y se encuentra debidamente publicado en el sitio web.</v>
      </c>
      <c r="Z393" s="161">
        <f>VLOOKUP($A393,'Plan de acci�n consolidado 2025'!$C$3:$BB$482,Z$1,0)</f>
        <v>0</v>
      </c>
      <c r="AA393">
        <f>VLOOKUP($A393,'Plan de acci�n consolidado 2025'!$C$3:$BB$482,AA$1,0)</f>
        <v>100</v>
      </c>
      <c r="AB393" t="str">
        <f>VLOOKUP($A393,'Plan de acci�n consolidado 2025'!$C$3:$BB$482,AB$1,0)</f>
        <v>La actividad exige el "Informe publicado en el página web". Se valida el cumplimiento con dos soportes: el "Informe de los resultados de la Estrategia y Plan de Participación Ciudadana SIC 2025" y el "Registro publicación informe", este último es una captura que evidencia la publicación formal del informe en el sitio web de la entidad (sección de Transparencia, fecha de publicación 12/12/2025), satisfaciendo el requisito de elaboración y publicación.</v>
      </c>
      <c r="AC393" s="161">
        <f>VLOOKUP($A393,'Plan de acci�n consolidado 2025'!$C$3:$BB$482,AC$1,0)</f>
        <v>45996</v>
      </c>
      <c r="AD393">
        <f>VLOOKUP($A393,'Plan de acci�n consolidado 2025'!$C$3:$BB$482,AD$1,0)</f>
        <v>100</v>
      </c>
      <c r="AE393">
        <f>VLOOKUP($A393,'Plan de acci�n consolidado 2025'!$C$3:$BB$482,AE$1,0)</f>
        <v>5</v>
      </c>
    </row>
    <row r="394" spans="1:31" x14ac:dyDescent="0.25">
      <c r="A394" s="30" t="s">
        <v>875</v>
      </c>
      <c r="B394" t="str">
        <f>VLOOKUP($A394,'Plan de acci�n consolidado 2025'!$C$3:$X$482,B$1,0)</f>
        <v>7100-DIRECCIÓN DE INVESTIGACIONES DE PROTECCIÓN DE DATOS PERSONALES</v>
      </c>
      <c r="C394">
        <f>VLOOKUP($A394,'Plan de acci�n consolidado 2025'!$C$3:$X$482,C$1,0)</f>
        <v>2</v>
      </c>
      <c r="D394" t="str">
        <f>VLOOKUP($A394,'Plan de acci�n consolidado 2025'!$C$3:$X$482,D$1,0)</f>
        <v>Producto</v>
      </c>
      <c r="E394" t="str">
        <f>VLOOKUP($A394,'Plan de acci�n consolidado 2025'!$C$3:$X$482,E$1,0)</f>
        <v>7100.1</v>
      </c>
      <c r="F394" t="str">
        <f>VLOOKUP($A394,'Plan de acci�n consolidado 2025'!$C$3:$X$482,F$1,0)</f>
        <v>Operativo</v>
      </c>
      <c r="G394" t="str">
        <f>VLOOKUP($A394,'Plan de acci�n consolidado 2025'!$C$3:$X$482,G$1,0)</f>
        <v xml:space="preserve">Promover el enfoque preventivo, diferencial y territorial en el que hacer misional de la entidad 
</v>
      </c>
      <c r="H394" t="str">
        <f>VLOOKUP($A394,'Plan de acci�n consolidado 2025'!$C$3:$X$482,H$1,0)</f>
        <v xml:space="preserve">Cumplimiento de productos del PAI asociados a Fortalecer la gestión de la información, el conocimiento y la innovación para optimizar la capacidad institucional 
</v>
      </c>
      <c r="I394" t="str">
        <f>VLOOKUP($A394,'Plan de acci�n consolidado 2025'!$C$3:$X$482,I$1,0)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394" t="str">
        <f>VLOOKUP($A394,'Plan de acci�n consolidado 2025'!$C$3:$X$482,J$1,0)</f>
        <v xml:space="preserve">PND - 2-01-4-c- Seguridad humana y justicia social - Portabilidad de datos para el empoderamiento ciudadano </v>
      </c>
      <c r="K394" t="str">
        <f>VLOOKUP($A394,'Plan de acci�n consolidado 2025'!$C$3:$X$482,K$1,0)</f>
        <v>Si</v>
      </c>
      <c r="L394" t="str">
        <f>VLOOKUP($A394,'Plan de acci�n consolidado 2025'!$C$3:$X$482,L$1,0)</f>
        <v>C-3503-0200-0012-20104c</v>
      </c>
      <c r="M394" t="str">
        <f>VLOOKUP($A394,'Plan de acci�n consolidado 2025'!$C$3:$X$482,M$1,0)</f>
        <v>Política Participación Ciudadana en la Gestión Pública _DIMENSIÓN Gestión con Valores para Resultados</v>
      </c>
      <c r="N394" t="str">
        <f>VLOOKUP($A394,'Plan de acci�n consolidado 2025'!$C$3:$X$482,N$1,0)</f>
        <v>N/A</v>
      </c>
      <c r="O394" t="str">
        <f>VLOOKUP($A394,'Plan de acci�n consolidado 2025'!$C$3:$X$482,O$1,0)</f>
        <v>Capacitaciones dirigidas al a los sujetos obligados para la adecuada inscripción de sus bases de datos en el Registro Nacional de Bases de Datos (RNBD), realizadas (registros fotográficos/capturas de pantallas )</v>
      </c>
      <c r="P394">
        <f>VLOOKUP($A394,'Plan de acci�n consolidado 2025'!$C$3:$X$482,P$1,0)</f>
        <v>50</v>
      </c>
      <c r="Q394">
        <f>VLOOKUP($A394,'Plan de acci�n consolidado 2025'!$C$3:$X$482,Q$1,0)</f>
        <v>6</v>
      </c>
      <c r="R394" t="str">
        <f>VLOOKUP($A394,'Plan de acci�n consolidado 2025'!$C$3:$X$482,R$1,0)</f>
        <v>Númerica</v>
      </c>
      <c r="S394" t="str">
        <f>VLOOKUP($A394,'Plan de acci�n consolidado 2025'!$C$3:$X$482,S$1,0)</f>
        <v># de capacitaciones realizadas / 6 capacitaciones a realizar</v>
      </c>
      <c r="T394" s="161">
        <f>VLOOKUP($A394,'Plan de acci�n consolidado 2025'!$C$3:$X$482,T$1,0)</f>
        <v>45692</v>
      </c>
      <c r="U394" s="161">
        <f>VLOOKUP($A394,'Plan de acci�n consolidado 2025'!$C$3:$X$482,U$1,0)</f>
        <v>46007</v>
      </c>
      <c r="V394" t="str">
        <f>VLOOKUP($A394,'Plan de acci�n consolidado 2025'!$C$3:$X$482,V$1,0)</f>
        <v>7100-DIRECCIÓN DE INVESTIGACIONES DE PROTECCIÓN DE DATOS PERSONALES;
73-GRUPO DE TRABAJO DE COMUNICACION</v>
      </c>
      <c r="W394">
        <f>VLOOKUP($A394,'Plan de acci�n consolidado 2025'!$C$3:$BB$482,W$1,0)</f>
        <v>50</v>
      </c>
      <c r="X394">
        <f>VLOOKUP($A394,'Plan de acci�n consolidado 2025'!$C$3:$BB$482,X$1,0)</f>
        <v>100</v>
      </c>
      <c r="Y394" t="str">
        <f>VLOOKUP($A394,'Plan de acci�n consolidado 2025'!$C$3:$BB$482,Y$1,0)</f>
        <v>Se realizaron las seis (6) capacitaciones programadas sobre la Actualización del RNBD, según cronograma enviado al comienzo del año.</v>
      </c>
      <c r="Z394" s="161">
        <f>VLOOKUP($A394,'Plan de acci�n consolidado 2025'!$C$3:$BB$482,Z$1,0)</f>
        <v>0</v>
      </c>
      <c r="AA394">
        <f>VLOOKUP($A394,'Plan de acci�n consolidado 2025'!$C$3:$BB$482,AA$1,0)</f>
        <v>100</v>
      </c>
      <c r="AB394" t="str">
        <f>VLOOKUP($A394,'Plan de acci�n consolidado 2025'!$C$3:$BB$482,AB$1,0)</f>
        <v xml:space="preserve">Se verifico el cumplimiento del producto el cual se propuso realizar 6 capacitaciones dirigidas a los sujetos obligados par la adecuada inscripción de sus bases de datos en el Registro Nacional de Bases de Datos. </v>
      </c>
      <c r="AC394" s="161">
        <f>VLOOKUP($A394,'Plan de acci�n consolidado 2025'!$C$3:$BB$482,AC$1,0)</f>
        <v>0</v>
      </c>
      <c r="AD394">
        <f>VLOOKUP($A394,'Plan de acci�n consolidado 2025'!$C$3:$BB$482,AD$1,0)</f>
        <v>0</v>
      </c>
      <c r="AE394">
        <f>VLOOKUP($A394,'Plan de acci�n consolidado 2025'!$C$3:$BB$482,AE$1,0)</f>
        <v>50</v>
      </c>
    </row>
    <row r="395" spans="1:31" x14ac:dyDescent="0.25">
      <c r="A395" s="30" t="s">
        <v>878</v>
      </c>
      <c r="B395" t="str">
        <f>VLOOKUP($A395,'Plan de acci�n consolidado 2025'!$C$3:$X$482,B$1,0)</f>
        <v>7100-DIRECCIÓN DE INVESTIGACIONES DE PROTECCIÓN DE DATOS PERSONALES</v>
      </c>
      <c r="C395">
        <f>VLOOKUP($A395,'Plan de acci�n consolidado 2025'!$C$3:$X$482,C$1,0)</f>
        <v>2</v>
      </c>
      <c r="D395" t="str">
        <f>VLOOKUP($A395,'Plan de acci�n consolidado 2025'!$C$3:$X$482,D$1,0)</f>
        <v>Actividad propia</v>
      </c>
      <c r="E395" t="str">
        <f>VLOOKUP($A395,'Plan de acci�n consolidado 2025'!$C$3:$X$482,E$1,0)</f>
        <v>7100.1.1</v>
      </c>
      <c r="F395" t="str">
        <f>VLOOKUP($A395,'Plan de acci�n consolidado 2025'!$C$3:$X$482,F$1,0)</f>
        <v>N/A</v>
      </c>
      <c r="G395" t="str">
        <f>VLOOKUP($A395,'Plan de acci�n consolidado 2025'!$C$3:$X$482,G$1,0)</f>
        <v>N/A</v>
      </c>
      <c r="H395" t="str">
        <f>VLOOKUP($A395,'Plan de acci�n consolidado 2025'!$C$3:$X$482,H$1,0)</f>
        <v>N/A</v>
      </c>
      <c r="I395" t="str">
        <f>VLOOKUP($A395,'Plan de acci�n consolidado 2025'!$C$3:$X$482,I$1,0)</f>
        <v>N/A</v>
      </c>
      <c r="J395" t="str">
        <f>VLOOKUP($A395,'Plan de acci�n consolidado 2025'!$C$3:$X$482,J$1,0)</f>
        <v>N/A</v>
      </c>
      <c r="K395" t="str">
        <f>VLOOKUP($A395,'Plan de acci�n consolidado 2025'!$C$3:$X$482,K$1,0)</f>
        <v>N/A</v>
      </c>
      <c r="L395" t="str">
        <f>VLOOKUP($A395,'Plan de acci�n consolidado 2025'!$C$3:$X$482,L$1,0)</f>
        <v>N/A</v>
      </c>
      <c r="M395" t="str">
        <f>VLOOKUP($A395,'Plan de acci�n consolidado 2025'!$C$3:$X$482,M$1,0)</f>
        <v>N/A</v>
      </c>
      <c r="N395" t="str">
        <f>VLOOKUP($A395,'Plan de acci�n consolidado 2025'!$C$3:$X$482,N$1,0)</f>
        <v>N/A</v>
      </c>
      <c r="O395" t="str">
        <f>VLOOKUP($A395,'Plan de acci�n consolidado 2025'!$C$3:$X$482,O$1,0)</f>
        <v>Elaborar y enviar cronograma de capacitaciones al grupo de comunicaciones  (correo electrónico con cronograma/único entregable)</v>
      </c>
      <c r="P395">
        <f>VLOOKUP($A395,'Plan de acci�n consolidado 2025'!$C$3:$X$482,P$1,0)</f>
        <v>10</v>
      </c>
      <c r="Q395">
        <f>VLOOKUP($A395,'Plan de acci�n consolidado 2025'!$C$3:$X$482,Q$1,0)</f>
        <v>1</v>
      </c>
      <c r="R395" t="str">
        <f>VLOOKUP($A395,'Plan de acci�n consolidado 2025'!$C$3:$X$482,R$1,0)</f>
        <v>Númerica</v>
      </c>
      <c r="S395" t="str">
        <f>VLOOKUP($A395,'Plan de acci�n consolidado 2025'!$C$3:$X$482,S$1,0)</f>
        <v># de cronogramas enviados / 1 cronograma de capacitación a enviar</v>
      </c>
      <c r="T395" s="161">
        <f>VLOOKUP($A395,'Plan de acci�n consolidado 2025'!$C$3:$X$482,T$1,0)</f>
        <v>45692</v>
      </c>
      <c r="U395" s="161">
        <f>VLOOKUP($A395,'Plan de acci�n consolidado 2025'!$C$3:$X$482,U$1,0)</f>
        <v>45695</v>
      </c>
      <c r="V395" t="str">
        <f>VLOOKUP($A395,'Plan de acci�n consolidado 2025'!$C$3:$X$482,V$1,0)</f>
        <v>7100-DIRECCIÓN DE INVESTIGACIONES DE PROTECCIÓN DE DATOS PERSONALES</v>
      </c>
      <c r="W395">
        <f>VLOOKUP($A395,'Plan de acci�n consolidado 2025'!$C$3:$BB$482,W$1,0)</f>
        <v>5</v>
      </c>
      <c r="X395">
        <f>VLOOKUP($A395,'Plan de acci�n consolidado 2025'!$C$3:$BB$482,X$1,0)</f>
        <v>100</v>
      </c>
      <c r="Y395" t="str">
        <f>VLOOKUP($A395,'Plan de acci�n consolidado 2025'!$C$3:$BB$482,Y$1,0)</f>
        <v>Se elaboró y envío el cronograma de las 6 capacitaciones sobre la adecuada inscripción en el Registro Nacional de Bases de Datos -RNBD al grupo de comunicaciones</v>
      </c>
      <c r="Z395" s="161">
        <f>VLOOKUP($A395,'Plan de acci�n consolidado 2025'!$C$3:$BB$482,Z$1,0)</f>
        <v>45695</v>
      </c>
      <c r="AA395">
        <f>VLOOKUP($A395,'Plan de acci�n consolidado 2025'!$C$3:$BB$482,AA$1,0)</f>
        <v>100</v>
      </c>
      <c r="AB395" t="str">
        <f>VLOOKUP($A395,'Plan de acci�n consolidado 2025'!$C$3:$BB$482,AB$1,0)</f>
        <v>Se evidencia soporte.</v>
      </c>
      <c r="AC395" s="161">
        <f>VLOOKUP($A395,'Plan de acci�n consolidado 2025'!$C$3:$BB$482,AC$1,0)</f>
        <v>45695</v>
      </c>
      <c r="AD395">
        <f>VLOOKUP($A395,'Plan de acci�n consolidado 2025'!$C$3:$BB$482,AD$1,0)</f>
        <v>100</v>
      </c>
      <c r="AE395">
        <f>VLOOKUP($A395,'Plan de acci�n consolidado 2025'!$C$3:$BB$482,AE$1,0)</f>
        <v>5</v>
      </c>
    </row>
    <row r="396" spans="1:31" x14ac:dyDescent="0.25">
      <c r="A396" s="30" t="s">
        <v>880</v>
      </c>
      <c r="B396" t="str">
        <f>VLOOKUP($A396,'Plan de acci�n consolidado 2025'!$C$3:$X$482,B$1,0)</f>
        <v>7100-DIRECCIÓN DE INVESTIGACIONES DE PROTECCIÓN DE DATOS PERSONALES</v>
      </c>
      <c r="C396">
        <f>VLOOKUP($A396,'Plan de acci�n consolidado 2025'!$C$3:$X$482,C$1,0)</f>
        <v>2</v>
      </c>
      <c r="D396" t="str">
        <f>VLOOKUP($A396,'Plan de acci�n consolidado 2025'!$C$3:$X$482,D$1,0)</f>
        <v>Actividad propia</v>
      </c>
      <c r="E396" t="str">
        <f>VLOOKUP($A396,'Plan de acci�n consolidado 2025'!$C$3:$X$482,E$1,0)</f>
        <v>7100.1.2</v>
      </c>
      <c r="F396" t="str">
        <f>VLOOKUP($A396,'Plan de acci�n consolidado 2025'!$C$3:$X$482,F$1,0)</f>
        <v>N/A</v>
      </c>
      <c r="G396" t="str">
        <f>VLOOKUP($A396,'Plan de acci�n consolidado 2025'!$C$3:$X$482,G$1,0)</f>
        <v>N/A</v>
      </c>
      <c r="H396" t="str">
        <f>VLOOKUP($A396,'Plan de acci�n consolidado 2025'!$C$3:$X$482,H$1,0)</f>
        <v>N/A</v>
      </c>
      <c r="I396" t="str">
        <f>VLOOKUP($A396,'Plan de acci�n consolidado 2025'!$C$3:$X$482,I$1,0)</f>
        <v>N/A</v>
      </c>
      <c r="J396" t="str">
        <f>VLOOKUP($A396,'Plan de acci�n consolidado 2025'!$C$3:$X$482,J$1,0)</f>
        <v>N/A</v>
      </c>
      <c r="K396" t="str">
        <f>VLOOKUP($A396,'Plan de acci�n consolidado 2025'!$C$3:$X$482,K$1,0)</f>
        <v>N/A</v>
      </c>
      <c r="L396" t="str">
        <f>VLOOKUP($A396,'Plan de acci�n consolidado 2025'!$C$3:$X$482,L$1,0)</f>
        <v>N/A</v>
      </c>
      <c r="M396" t="str">
        <f>VLOOKUP($A396,'Plan de acci�n consolidado 2025'!$C$3:$X$482,M$1,0)</f>
        <v>N/A</v>
      </c>
      <c r="N396" t="str">
        <f>VLOOKUP($A396,'Plan de acci�n consolidado 2025'!$C$3:$X$482,N$1,0)</f>
        <v>N/A</v>
      </c>
      <c r="O396" t="str">
        <f>VLOOKUP($A396,'Plan de acci�n consolidado 2025'!$C$3:$X$482,O$1,0)</f>
        <v>Realizar capacitaciones en temas relacionados con datos personales. (Registro fotográfico o captura de pantalla)</v>
      </c>
      <c r="P396">
        <f>VLOOKUP($A396,'Plan de acci�n consolidado 2025'!$C$3:$X$482,P$1,0)</f>
        <v>60</v>
      </c>
      <c r="Q396">
        <f>VLOOKUP($A396,'Plan de acci�n consolidado 2025'!$C$3:$X$482,Q$1,0)</f>
        <v>6</v>
      </c>
      <c r="R396" t="str">
        <f>VLOOKUP($A396,'Plan de acci�n consolidado 2025'!$C$3:$X$482,R$1,0)</f>
        <v>Númerica</v>
      </c>
      <c r="S396" t="str">
        <f>VLOOKUP($A396,'Plan de acci�n consolidado 2025'!$C$3:$X$482,S$1,0)</f>
        <v># de capacitaciones realizadas / 6 capacitaciones a realizar</v>
      </c>
      <c r="T396" s="161">
        <f>VLOOKUP($A396,'Plan de acci�n consolidado 2025'!$C$3:$X$482,T$1,0)</f>
        <v>45699</v>
      </c>
      <c r="U396" s="161">
        <f>VLOOKUP($A396,'Plan de acci�n consolidado 2025'!$C$3:$X$482,U$1,0)</f>
        <v>45989</v>
      </c>
      <c r="V396" t="str">
        <f>VLOOKUP($A396,'Plan de acci�n consolidado 2025'!$C$3:$X$482,V$1,0)</f>
        <v>7100-DIRECCIÓN DE INVESTIGACIONES DE PROTECCIÓN DE DATOS PERSONALES;
73-GRUPO DE TRABAJO DE COMUNICACION</v>
      </c>
      <c r="W396">
        <f>VLOOKUP($A396,'Plan de acci�n consolidado 2025'!$C$3:$BB$482,W$1,0)</f>
        <v>30</v>
      </c>
      <c r="X396">
        <f>VLOOKUP($A396,'Plan de acci�n consolidado 2025'!$C$3:$BB$482,X$1,0)</f>
        <v>100</v>
      </c>
      <c r="Y396" t="str">
        <f>VLOOKUP($A396,'Plan de acci�n consolidado 2025'!$C$3:$BB$482,Y$1,0)</f>
        <v>Realización de la sexta y última capacitación sobre la actualización del RNBD el 9 de octubre de 2025</v>
      </c>
      <c r="Z396" s="161">
        <f>VLOOKUP($A396,'Plan de acci�n consolidado 2025'!$C$3:$BB$482,Z$1,0)</f>
        <v>0</v>
      </c>
      <c r="AA396">
        <f>VLOOKUP($A396,'Plan de acci�n consolidado 2025'!$C$3:$BB$482,AA$1,0)</f>
        <v>100</v>
      </c>
      <c r="AB396" t="str">
        <f>VLOOKUP($A396,'Plan de acci�n consolidado 2025'!$C$3:$BB$482,AB$1,0)</f>
        <v xml:space="preserve">Se verifico el cumplimiento de la actividad con la realización de la 6ta capacitación de protección de Datos personales. </v>
      </c>
      <c r="AC396" s="161">
        <f>VLOOKUP($A396,'Plan de acci�n consolidado 2025'!$C$3:$BB$482,AC$1,0)</f>
        <v>0</v>
      </c>
      <c r="AD396">
        <f>VLOOKUP($A396,'Plan de acci�n consolidado 2025'!$C$3:$BB$482,AD$1,0)</f>
        <v>100</v>
      </c>
      <c r="AE396">
        <f>VLOOKUP($A396,'Plan de acci�n consolidado 2025'!$C$3:$BB$482,AE$1,0)</f>
        <v>30</v>
      </c>
    </row>
    <row r="397" spans="1:31" x14ac:dyDescent="0.25">
      <c r="A397" s="30" t="s">
        <v>881</v>
      </c>
      <c r="B397" t="str">
        <f>VLOOKUP($A397,'Plan de acci�n consolidado 2025'!$C$3:$X$482,B$1,0)</f>
        <v>7100-DIRECCIÓN DE INVESTIGACIONES DE PROTECCIÓN DE DATOS PERSONALES</v>
      </c>
      <c r="C397">
        <f>VLOOKUP($A397,'Plan de acci�n consolidado 2025'!$C$3:$X$482,C$1,0)</f>
        <v>2</v>
      </c>
      <c r="D397" t="str">
        <f>VLOOKUP($A397,'Plan de acci�n consolidado 2025'!$C$3:$X$482,D$1,0)</f>
        <v>Actividad propia</v>
      </c>
      <c r="E397" t="str">
        <f>VLOOKUP($A397,'Plan de acci�n consolidado 2025'!$C$3:$X$482,E$1,0)</f>
        <v>7100.1.3</v>
      </c>
      <c r="F397" t="str">
        <f>VLOOKUP($A397,'Plan de acci�n consolidado 2025'!$C$3:$X$482,F$1,0)</f>
        <v>N/A</v>
      </c>
      <c r="G397" t="str">
        <f>VLOOKUP($A397,'Plan de acci�n consolidado 2025'!$C$3:$X$482,G$1,0)</f>
        <v>N/A</v>
      </c>
      <c r="H397" t="str">
        <f>VLOOKUP($A397,'Plan de acci�n consolidado 2025'!$C$3:$X$482,H$1,0)</f>
        <v>N/A</v>
      </c>
      <c r="I397" t="str">
        <f>VLOOKUP($A397,'Plan de acci�n consolidado 2025'!$C$3:$X$482,I$1,0)</f>
        <v>N/A</v>
      </c>
      <c r="J397" t="str">
        <f>VLOOKUP($A397,'Plan de acci�n consolidado 2025'!$C$3:$X$482,J$1,0)</f>
        <v>N/A</v>
      </c>
      <c r="K397" t="str">
        <f>VLOOKUP($A397,'Plan de acci�n consolidado 2025'!$C$3:$X$482,K$1,0)</f>
        <v>N/A</v>
      </c>
      <c r="L397" t="str">
        <f>VLOOKUP($A397,'Plan de acci�n consolidado 2025'!$C$3:$X$482,L$1,0)</f>
        <v>N/A</v>
      </c>
      <c r="M397" t="str">
        <f>VLOOKUP($A397,'Plan de acci�n consolidado 2025'!$C$3:$X$482,M$1,0)</f>
        <v>N/A</v>
      </c>
      <c r="N397" t="str">
        <f>VLOOKUP($A397,'Plan de acci�n consolidado 2025'!$C$3:$X$482,N$1,0)</f>
        <v>N/A</v>
      </c>
      <c r="O397" t="str">
        <f>VLOOKUP($A397,'Plan de acci�n consolidado 2025'!$C$3:$X$482,O$1,0)</f>
        <v>Realizar informes de capacitaciones realizadas  (Informe elaborado)</v>
      </c>
      <c r="P397">
        <f>VLOOKUP($A397,'Plan de acci�n consolidado 2025'!$C$3:$X$482,P$1,0)</f>
        <v>30</v>
      </c>
      <c r="Q397">
        <f>VLOOKUP($A397,'Plan de acci�n consolidado 2025'!$C$3:$X$482,Q$1,0)</f>
        <v>6</v>
      </c>
      <c r="R397" t="str">
        <f>VLOOKUP($A397,'Plan de acci�n consolidado 2025'!$C$3:$X$482,R$1,0)</f>
        <v>Númerica</v>
      </c>
      <c r="S397" t="str">
        <f>VLOOKUP($A397,'Plan de acci�n consolidado 2025'!$C$3:$X$482,S$1,0)</f>
        <v># de informe realizado / 6 informes a realizar</v>
      </c>
      <c r="T397" s="161">
        <f>VLOOKUP($A397,'Plan de acci�n consolidado 2025'!$C$3:$X$482,T$1,0)</f>
        <v>45699</v>
      </c>
      <c r="U397" s="161">
        <f>VLOOKUP($A397,'Plan de acci�n consolidado 2025'!$C$3:$X$482,U$1,0)</f>
        <v>46007</v>
      </c>
      <c r="V397" t="str">
        <f>VLOOKUP($A397,'Plan de acci�n consolidado 2025'!$C$3:$X$482,V$1,0)</f>
        <v>7100-DIRECCIÓN DE INVESTIGACIONES DE PROTECCIÓN DE DATOS PERSONALES</v>
      </c>
      <c r="W397">
        <f>VLOOKUP($A397,'Plan de acci�n consolidado 2025'!$C$3:$BB$482,W$1,0)</f>
        <v>15</v>
      </c>
      <c r="X397">
        <f>VLOOKUP($A397,'Plan de acci�n consolidado 2025'!$C$3:$BB$482,X$1,0)</f>
        <v>100</v>
      </c>
      <c r="Y397" t="str">
        <f>VLOOKUP($A397,'Plan de acci�n consolidado 2025'!$C$3:$BB$482,Y$1,0)</f>
        <v>Realización de la sexta y última capacitación sobre la actualización del RNBD el 9 de octubre de 2025</v>
      </c>
      <c r="Z397" s="161">
        <f>VLOOKUP($A397,'Plan de acci�n consolidado 2025'!$C$3:$BB$482,Z$1,0)</f>
        <v>0</v>
      </c>
      <c r="AA397">
        <f>VLOOKUP($A397,'Plan de acci�n consolidado 2025'!$C$3:$BB$482,AA$1,0)</f>
        <v>100</v>
      </c>
      <c r="AB397" t="str">
        <f>VLOOKUP($A397,'Plan de acci�n consolidado 2025'!$C$3:$BB$482,AB$1,0)</f>
        <v xml:space="preserve">Se verifica el cumplimiento del producto propuesto </v>
      </c>
      <c r="AC397" s="161">
        <f>VLOOKUP($A397,'Plan de acci�n consolidado 2025'!$C$3:$BB$482,AC$1,0)</f>
        <v>0</v>
      </c>
      <c r="AD397">
        <f>VLOOKUP($A397,'Plan de acci�n consolidado 2025'!$C$3:$BB$482,AD$1,0)</f>
        <v>0</v>
      </c>
      <c r="AE397">
        <f>VLOOKUP($A397,'Plan de acci�n consolidado 2025'!$C$3:$BB$482,AE$1,0)</f>
        <v>15</v>
      </c>
    </row>
    <row r="398" spans="1:31" x14ac:dyDescent="0.25">
      <c r="A398" s="30" t="s">
        <v>883</v>
      </c>
      <c r="B398" t="str">
        <f>VLOOKUP($A398,'Plan de acci�n consolidado 2025'!$C$3:$X$482,B$1,0)</f>
        <v>7100-DIRECCIÓN DE INVESTIGACIONES DE PROTECCIÓN DE DATOS PERSONALES</v>
      </c>
      <c r="C398">
        <f>VLOOKUP($A398,'Plan de acci�n consolidado 2025'!$C$3:$X$482,C$1,0)</f>
        <v>2</v>
      </c>
      <c r="D398" t="str">
        <f>VLOOKUP($A398,'Plan de acci�n consolidado 2025'!$C$3:$X$482,D$1,0)</f>
        <v>Producto</v>
      </c>
      <c r="E398" t="str">
        <f>VLOOKUP($A398,'Plan de acci�n consolidado 2025'!$C$3:$X$482,E$1,0)</f>
        <v>7100.2</v>
      </c>
      <c r="F398" t="str">
        <f>VLOOKUP($A398,'Plan de acci�n consolidado 2025'!$C$3:$X$482,F$1,0)</f>
        <v>Innovador</v>
      </c>
      <c r="G398" t="str">
        <f>VLOOKUP($A398,'Plan de acci�n consolidado 2025'!$C$3:$X$482,G$1,0)</f>
        <v>Mejorar la oportunidad en la atención de trámites y servicios.</v>
      </c>
      <c r="H398" t="str">
        <f>VLOOKUP($A398,'Plan de acci�n consolidado 2025'!$C$3:$X$482,H$1,0)</f>
        <v>Avance promedio de cumplimiento de productos asociados a mejorar la oportunidad en la atención de trámites y servicios.</v>
      </c>
      <c r="I398" t="str">
        <f>VLOOKUP($A398,'Plan de acci�n consolidado 2025'!$C$3:$X$482,I$1,0)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398" t="str">
        <f>VLOOKUP($A398,'Plan de acci�n consolidado 2025'!$C$3:$X$482,J$1,0)</f>
        <v>N/A</v>
      </c>
      <c r="K398" t="str">
        <f>VLOOKUP($A398,'Plan de acci�n consolidado 2025'!$C$3:$X$482,K$1,0)</f>
        <v>No</v>
      </c>
      <c r="L398" t="str">
        <f>VLOOKUP($A398,'Plan de acci�n consolidado 2025'!$C$3:$X$482,L$1,0)</f>
        <v>C-3503-0200-0012-20104c</v>
      </c>
      <c r="M398" t="str">
        <f>VLOOKUP($A398,'Plan de acci�n consolidado 2025'!$C$3:$X$482,M$1,0)</f>
        <v>Política Fortalecimiento Organizacional y Simplificación de Procesos _DIMENSIÓN Gestión con Valores para Resultados</v>
      </c>
      <c r="N398" t="str">
        <f>VLOOKUP($A398,'Plan de acci�n consolidado 2025'!$C$3:$X$482,N$1,0)</f>
        <v>N/A</v>
      </c>
      <c r="O398" t="str">
        <f>VLOOKUP($A398,'Plan de acci�n consolidado 2025'!$C$3:$X$482,O$1,0)</f>
        <v>Modelo de inteligencia artificial (IA) para el análisis de las políticas de tratamiento de datos personales cargadas por los sujetos obligados en el Registro Nacional de Bases de Datos (RNBD), para la optimización del recurso humano, implementado (Informe que evidencie el paso a producción)</v>
      </c>
      <c r="P398">
        <f>VLOOKUP($A398,'Plan de acci�n consolidado 2025'!$C$3:$X$482,P$1,0)</f>
        <v>50</v>
      </c>
      <c r="Q398">
        <f>VLOOKUP($A398,'Plan de acci�n consolidado 2025'!$C$3:$X$482,Q$1,0)</f>
        <v>1</v>
      </c>
      <c r="R398" t="str">
        <f>VLOOKUP($A398,'Plan de acci�n consolidado 2025'!$C$3:$X$482,R$1,0)</f>
        <v>Númerica</v>
      </c>
      <c r="S398" t="str">
        <f>VLOOKUP($A398,'Plan de acci�n consolidado 2025'!$C$3:$X$482,S$1,0)</f>
        <v># de informe realizado / 1 informes a realizar</v>
      </c>
      <c r="T398" s="161">
        <f>VLOOKUP($A398,'Plan de acci�n consolidado 2025'!$C$3:$X$482,T$1,0)</f>
        <v>45691</v>
      </c>
      <c r="U398" s="161">
        <f>VLOOKUP($A398,'Plan de acci�n consolidado 2025'!$C$3:$X$482,U$1,0)</f>
        <v>45930</v>
      </c>
      <c r="V398" t="str">
        <f>VLOOKUP($A398,'Plan de acci�n consolidado 2025'!$C$3:$X$482,V$1,0)</f>
        <v>7100-DIRECCIÓN DE INVESTIGACIONES DE PROTECCIÓN DE DATOS PERSONALES</v>
      </c>
      <c r="W398">
        <f>VLOOKUP($A398,'Plan de acci�n consolidado 2025'!$C$3:$BB$482,W$1,0)</f>
        <v>50</v>
      </c>
      <c r="X398">
        <f>VLOOKUP($A398,'Plan de acci�n consolidado 2025'!$C$3:$BB$482,X$1,0)</f>
        <v>100</v>
      </c>
      <c r="Y398" t="str">
        <f>VLOOKUP($A398,'Plan de acci�n consolidado 2025'!$C$3:$BB$482,Y$1,0)</f>
        <v>Se ejecutaron todas las etapas del producto dentro de los términos de acuerdo con las evidencias registradas en la plataforma. Se culmina con el informe final que se adjunta.</v>
      </c>
      <c r="Z398" s="161">
        <f>VLOOKUP($A398,'Plan de acci�n consolidado 2025'!$C$3:$BB$482,Z$1,0)</f>
        <v>45930</v>
      </c>
      <c r="AA398">
        <f>VLOOKUP($A398,'Plan de acci�n consolidado 2025'!$C$3:$BB$482,AA$1,0)</f>
        <v>100</v>
      </c>
      <c r="AB398" t="str">
        <f>VLOOKUP($A398,'Plan de acci�n consolidado 2025'!$C$3:$BB$482,AB$1,0)</f>
        <v>Se verifica el cumplimiento del producto con el informe del paso a producción de la versión del sistema RNBD que incluye la integración con el Detector de Políticas</v>
      </c>
      <c r="AC398" s="161">
        <f>VLOOKUP($A398,'Plan de acci�n consolidado 2025'!$C$3:$BB$482,AC$1,0)</f>
        <v>45930</v>
      </c>
      <c r="AD398">
        <f>VLOOKUP($A398,'Plan de acci�n consolidado 2025'!$C$3:$BB$482,AD$1,0)</f>
        <v>100</v>
      </c>
      <c r="AE398">
        <f>VLOOKUP($A398,'Plan de acci�n consolidado 2025'!$C$3:$BB$482,AE$1,0)</f>
        <v>50</v>
      </c>
    </row>
    <row r="399" spans="1:31" x14ac:dyDescent="0.25">
      <c r="A399" s="30" t="s">
        <v>885</v>
      </c>
      <c r="B399" t="str">
        <f>VLOOKUP($A399,'Plan de acci�n consolidado 2025'!$C$3:$X$482,B$1,0)</f>
        <v>7100-DIRECCIÓN DE INVESTIGACIONES DE PROTECCIÓN DE DATOS PERSONALES</v>
      </c>
      <c r="C399">
        <f>VLOOKUP($A399,'Plan de acci�n consolidado 2025'!$C$3:$X$482,C$1,0)</f>
        <v>2</v>
      </c>
      <c r="D399" t="str">
        <f>VLOOKUP($A399,'Plan de acci�n consolidado 2025'!$C$3:$X$482,D$1,0)</f>
        <v>Actividad propia</v>
      </c>
      <c r="E399" t="str">
        <f>VLOOKUP($A399,'Plan de acci�n consolidado 2025'!$C$3:$X$482,E$1,0)</f>
        <v>7100.2.1</v>
      </c>
      <c r="F399" t="str">
        <f>VLOOKUP($A399,'Plan de acci�n consolidado 2025'!$C$3:$X$482,F$1,0)</f>
        <v>N/A</v>
      </c>
      <c r="G399" t="str">
        <f>VLOOKUP($A399,'Plan de acci�n consolidado 2025'!$C$3:$X$482,G$1,0)</f>
        <v>N/A</v>
      </c>
      <c r="H399" t="str">
        <f>VLOOKUP($A399,'Plan de acci�n consolidado 2025'!$C$3:$X$482,H$1,0)</f>
        <v>N/A</v>
      </c>
      <c r="I399" t="str">
        <f>VLOOKUP($A399,'Plan de acci�n consolidado 2025'!$C$3:$X$482,I$1,0)</f>
        <v>N/A</v>
      </c>
      <c r="J399" t="str">
        <f>VLOOKUP($A399,'Plan de acci�n consolidado 2025'!$C$3:$X$482,J$1,0)</f>
        <v>N/A</v>
      </c>
      <c r="K399" t="str">
        <f>VLOOKUP($A399,'Plan de acci�n consolidado 2025'!$C$3:$X$482,K$1,0)</f>
        <v>N/A</v>
      </c>
      <c r="L399" t="str">
        <f>VLOOKUP($A399,'Plan de acci�n consolidado 2025'!$C$3:$X$482,L$1,0)</f>
        <v>N/A</v>
      </c>
      <c r="M399" t="str">
        <f>VLOOKUP($A399,'Plan de acci�n consolidado 2025'!$C$3:$X$482,M$1,0)</f>
        <v>N/A</v>
      </c>
      <c r="N399" t="str">
        <f>VLOOKUP($A399,'Plan de acci�n consolidado 2025'!$C$3:$X$482,N$1,0)</f>
        <v>N/A</v>
      </c>
      <c r="O399" t="str">
        <f>VLOOKUP($A399,'Plan de acci�n consolidado 2025'!$C$3:$X$482,O$1,0)</f>
        <v>Realizar el diseño de la integración de la herramienta del Detector de Políticas con el Registro Nacional de Bases de Datos (Documento técnico con los diagramas de componentes requeridos y la descripción de cada uno)</v>
      </c>
      <c r="P399">
        <f>VLOOKUP($A399,'Plan de acci�n consolidado 2025'!$C$3:$X$482,P$1,0)</f>
        <v>20</v>
      </c>
      <c r="Q399">
        <f>VLOOKUP($A399,'Plan de acci�n consolidado 2025'!$C$3:$X$482,Q$1,0)</f>
        <v>1</v>
      </c>
      <c r="R399" t="str">
        <f>VLOOKUP($A399,'Plan de acci�n consolidado 2025'!$C$3:$X$482,R$1,0)</f>
        <v>Númerica</v>
      </c>
      <c r="S399" t="str">
        <f>VLOOKUP($A399,'Plan de acci�n consolidado 2025'!$C$3:$X$482,S$1,0)</f>
        <v># de documentos elaborados y enviados / 1 documento a elaborar y enviar</v>
      </c>
      <c r="T399" s="161">
        <f>VLOOKUP($A399,'Plan de acci�n consolidado 2025'!$C$3:$X$482,T$1,0)</f>
        <v>45691</v>
      </c>
      <c r="U399" s="161">
        <f>VLOOKUP($A399,'Plan de acci�n consolidado 2025'!$C$3:$X$482,U$1,0)</f>
        <v>45733</v>
      </c>
      <c r="V399" t="str">
        <f>VLOOKUP($A399,'Plan de acci�n consolidado 2025'!$C$3:$X$482,V$1,0)</f>
        <v>7100-DIRECCIÓN DE INVESTIGACIONES DE PROTECCIÓN DE DATOS PERSONALES</v>
      </c>
      <c r="W399">
        <f>VLOOKUP($A399,'Plan de acci�n consolidado 2025'!$C$3:$BB$482,W$1,0)</f>
        <v>10</v>
      </c>
      <c r="X399">
        <f>VLOOKUP($A399,'Plan de acci�n consolidado 2025'!$C$3:$BB$482,X$1,0)</f>
        <v>100</v>
      </c>
      <c r="Y399" t="str">
        <f>VLOOKUP($A399,'Plan de acci�n consolidado 2025'!$C$3:$BB$482,Y$1,0)</f>
        <v>Se elaboró y envío el documento técnico con los diagramas de componentes y definiciones requeridas para la integración del detector de políticas con el Registro Nacional de Bases de Datos</v>
      </c>
      <c r="Z399" s="161">
        <f>VLOOKUP($A399,'Plan de acci�n consolidado 2025'!$C$3:$BB$482,Z$1,0)</f>
        <v>45733</v>
      </c>
      <c r="AA399">
        <f>VLOOKUP($A399,'Plan de acci�n consolidado 2025'!$C$3:$BB$482,AA$1,0)</f>
        <v>100</v>
      </c>
      <c r="AB399" t="str">
        <f>VLOOKUP($A399,'Plan de acci�n consolidado 2025'!$C$3:$BB$482,AB$1,0)</f>
        <v>Se avala el cumplimiento de la actividad.</v>
      </c>
      <c r="AC399" s="161">
        <f>VLOOKUP($A399,'Plan de acci�n consolidado 2025'!$C$3:$BB$482,AC$1,0)</f>
        <v>45733</v>
      </c>
      <c r="AD399">
        <f>VLOOKUP($A399,'Plan de acci�n consolidado 2025'!$C$3:$BB$482,AD$1,0)</f>
        <v>100</v>
      </c>
      <c r="AE399">
        <f>VLOOKUP($A399,'Plan de acci�n consolidado 2025'!$C$3:$BB$482,AE$1,0)</f>
        <v>10</v>
      </c>
    </row>
    <row r="400" spans="1:31" x14ac:dyDescent="0.25">
      <c r="A400" s="30" t="s">
        <v>887</v>
      </c>
      <c r="B400" t="str">
        <f>VLOOKUP($A400,'Plan de acci�n consolidado 2025'!$C$3:$X$482,B$1,0)</f>
        <v>7100-DIRECCIÓN DE INVESTIGACIONES DE PROTECCIÓN DE DATOS PERSONALES</v>
      </c>
      <c r="C400">
        <f>VLOOKUP($A400,'Plan de acci�n consolidado 2025'!$C$3:$X$482,C$1,0)</f>
        <v>2</v>
      </c>
      <c r="D400" t="str">
        <f>VLOOKUP($A400,'Plan de acci�n consolidado 2025'!$C$3:$X$482,D$1,0)</f>
        <v>Actividad propia</v>
      </c>
      <c r="E400" t="str">
        <f>VLOOKUP($A400,'Plan de acci�n consolidado 2025'!$C$3:$X$482,E$1,0)</f>
        <v>7100.2.2</v>
      </c>
      <c r="F400" t="str">
        <f>VLOOKUP($A400,'Plan de acci�n consolidado 2025'!$C$3:$X$482,F$1,0)</f>
        <v>N/A</v>
      </c>
      <c r="G400" t="str">
        <f>VLOOKUP($A400,'Plan de acci�n consolidado 2025'!$C$3:$X$482,G$1,0)</f>
        <v>N/A</v>
      </c>
      <c r="H400" t="str">
        <f>VLOOKUP($A400,'Plan de acci�n consolidado 2025'!$C$3:$X$482,H$1,0)</f>
        <v>N/A</v>
      </c>
      <c r="I400" t="str">
        <f>VLOOKUP($A400,'Plan de acci�n consolidado 2025'!$C$3:$X$482,I$1,0)</f>
        <v>N/A</v>
      </c>
      <c r="J400" t="str">
        <f>VLOOKUP($A400,'Plan de acci�n consolidado 2025'!$C$3:$X$482,J$1,0)</f>
        <v>N/A</v>
      </c>
      <c r="K400" t="str">
        <f>VLOOKUP($A400,'Plan de acci�n consolidado 2025'!$C$3:$X$482,K$1,0)</f>
        <v>N/A</v>
      </c>
      <c r="L400" t="str">
        <f>VLOOKUP($A400,'Plan de acci�n consolidado 2025'!$C$3:$X$482,L$1,0)</f>
        <v>N/A</v>
      </c>
      <c r="M400" t="str">
        <f>VLOOKUP($A400,'Plan de acci�n consolidado 2025'!$C$3:$X$482,M$1,0)</f>
        <v>N/A</v>
      </c>
      <c r="N400" t="str">
        <f>VLOOKUP($A400,'Plan de acci�n consolidado 2025'!$C$3:$X$482,N$1,0)</f>
        <v>N/A</v>
      </c>
      <c r="O400" t="str">
        <f>VLOOKUP($A400,'Plan de acci�n consolidado 2025'!$C$3:$X$482,O$1,0)</f>
        <v>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v>
      </c>
      <c r="P400">
        <f>VLOOKUP($A400,'Plan de acci�n consolidado 2025'!$C$3:$X$482,P$1,0)</f>
        <v>30</v>
      </c>
      <c r="Q400">
        <f>VLOOKUP($A400,'Plan de acci�n consolidado 2025'!$C$3:$X$482,Q$1,0)</f>
        <v>1</v>
      </c>
      <c r="R400" t="str">
        <f>VLOOKUP($A400,'Plan de acci�n consolidado 2025'!$C$3:$X$482,R$1,0)</f>
        <v>Númerica</v>
      </c>
      <c r="S400" t="str">
        <f>VLOOKUP($A400,'Plan de acci�n consolidado 2025'!$C$3:$X$482,S$1,0)</f>
        <v># de documentos elaborados y enviados / 1 documento a elaborar y enviar</v>
      </c>
      <c r="T400" s="161">
        <f>VLOOKUP($A400,'Plan de acci�n consolidado 2025'!$C$3:$X$482,T$1,0)</f>
        <v>45734</v>
      </c>
      <c r="U400" s="161">
        <f>VLOOKUP($A400,'Plan de acci�n consolidado 2025'!$C$3:$X$482,U$1,0)</f>
        <v>45806</v>
      </c>
      <c r="V400" t="str">
        <f>VLOOKUP($A400,'Plan de acci�n consolidado 2025'!$C$3:$X$482,V$1,0)</f>
        <v>7100-DIRECCIÓN DE INVESTIGACIONES DE PROTECCIÓN DE DATOS PERSONALES</v>
      </c>
      <c r="W400">
        <f>VLOOKUP($A400,'Plan de acci�n consolidado 2025'!$C$3:$BB$482,W$1,0)</f>
        <v>15</v>
      </c>
      <c r="X400">
        <f>VLOOKUP($A400,'Plan de acci�n consolidado 2025'!$C$3:$BB$482,X$1,0)</f>
        <v>100</v>
      </c>
      <c r="Y400" t="str">
        <f>VLOOKUP($A400,'Plan de acci�n consolidado 2025'!$C$3:$BB$482,Y$1,0)</f>
        <v>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v>
      </c>
      <c r="Z400" s="161">
        <f>VLOOKUP($A400,'Plan de acci�n consolidado 2025'!$C$3:$BB$482,Z$1,0)</f>
        <v>45805</v>
      </c>
      <c r="AA400">
        <f>VLOOKUP($A400,'Plan de acci�n consolidado 2025'!$C$3:$BB$482,AA$1,0)</f>
        <v>100</v>
      </c>
      <c r="AB400" t="str">
        <f>VLOOKUP($A400,'Plan de acci�n consolidado 2025'!$C$3:$BB$482,AB$1,0)</f>
        <v>Se verifica cumplimiento de la actividad</v>
      </c>
      <c r="AC400" s="161">
        <f>VLOOKUP($A400,'Plan de acci�n consolidado 2025'!$C$3:$BB$482,AC$1,0)</f>
        <v>45805</v>
      </c>
      <c r="AD400">
        <f>VLOOKUP($A400,'Plan de acci�n consolidado 2025'!$C$3:$BB$482,AD$1,0)</f>
        <v>100</v>
      </c>
      <c r="AE400">
        <f>VLOOKUP($A400,'Plan de acci�n consolidado 2025'!$C$3:$BB$482,AE$1,0)</f>
        <v>15</v>
      </c>
    </row>
    <row r="401" spans="1:31" x14ac:dyDescent="0.25">
      <c r="A401" s="30" t="s">
        <v>888</v>
      </c>
      <c r="B401" t="str">
        <f>VLOOKUP($A401,'Plan de acci�n consolidado 2025'!$C$3:$X$482,B$1,0)</f>
        <v>7100-DIRECCIÓN DE INVESTIGACIONES DE PROTECCIÓN DE DATOS PERSONALES</v>
      </c>
      <c r="C401">
        <f>VLOOKUP($A401,'Plan de acci�n consolidado 2025'!$C$3:$X$482,C$1,0)</f>
        <v>2</v>
      </c>
      <c r="D401" t="str">
        <f>VLOOKUP($A401,'Plan de acci�n consolidado 2025'!$C$3:$X$482,D$1,0)</f>
        <v>Actividad propia</v>
      </c>
      <c r="E401" t="str">
        <f>VLOOKUP($A401,'Plan de acci�n consolidado 2025'!$C$3:$X$482,E$1,0)</f>
        <v>7100.2.3</v>
      </c>
      <c r="F401" t="str">
        <f>VLOOKUP($A401,'Plan de acci�n consolidado 2025'!$C$3:$X$482,F$1,0)</f>
        <v>N/A</v>
      </c>
      <c r="G401" t="str">
        <f>VLOOKUP($A401,'Plan de acci�n consolidado 2025'!$C$3:$X$482,G$1,0)</f>
        <v>N/A</v>
      </c>
      <c r="H401" t="str">
        <f>VLOOKUP($A401,'Plan de acci�n consolidado 2025'!$C$3:$X$482,H$1,0)</f>
        <v>N/A</v>
      </c>
      <c r="I401" t="str">
        <f>VLOOKUP($A401,'Plan de acci�n consolidado 2025'!$C$3:$X$482,I$1,0)</f>
        <v>N/A</v>
      </c>
      <c r="J401" t="str">
        <f>VLOOKUP($A401,'Plan de acci�n consolidado 2025'!$C$3:$X$482,J$1,0)</f>
        <v>N/A</v>
      </c>
      <c r="K401" t="str">
        <f>VLOOKUP($A401,'Plan de acci�n consolidado 2025'!$C$3:$X$482,K$1,0)</f>
        <v>N/A</v>
      </c>
      <c r="L401" t="str">
        <f>VLOOKUP($A401,'Plan de acci�n consolidado 2025'!$C$3:$X$482,L$1,0)</f>
        <v>N/A</v>
      </c>
      <c r="M401" t="str">
        <f>VLOOKUP($A401,'Plan de acci�n consolidado 2025'!$C$3:$X$482,M$1,0)</f>
        <v>N/A</v>
      </c>
      <c r="N401" t="str">
        <f>VLOOKUP($A401,'Plan de acci�n consolidado 2025'!$C$3:$X$482,N$1,0)</f>
        <v>N/A</v>
      </c>
      <c r="O401" t="str">
        <f>VLOOKUP($A401,'Plan de acci�n consolidado 2025'!$C$3:$X$482,O$1,0)</f>
        <v>Ejecutar pruebas funcionales y pruebas de carga al sistema RNBD para garantizar su correcto funcionamiento en el proceso de  validación de documentos de políticas (Informe que detalle los resultados obtenidos durante el proceso de pruebas)</v>
      </c>
      <c r="P401">
        <f>VLOOKUP($A401,'Plan de acci�n consolidado 2025'!$C$3:$X$482,P$1,0)</f>
        <v>20</v>
      </c>
      <c r="Q401">
        <f>VLOOKUP($A401,'Plan de acci�n consolidado 2025'!$C$3:$X$482,Q$1,0)</f>
        <v>1</v>
      </c>
      <c r="R401" t="str">
        <f>VLOOKUP($A401,'Plan de acci�n consolidado 2025'!$C$3:$X$482,R$1,0)</f>
        <v>Númerica</v>
      </c>
      <c r="S401" t="str">
        <f>VLOOKUP($A401,'Plan de acci�n consolidado 2025'!$C$3:$X$482,S$1,0)</f>
        <v># de documentos elaborados y enviados / 1 documento a elaborar y enviar</v>
      </c>
      <c r="T401" s="161">
        <f>VLOOKUP($A401,'Plan de acci�n consolidado 2025'!$C$3:$X$482,T$1,0)</f>
        <v>45811</v>
      </c>
      <c r="U401" s="161">
        <f>VLOOKUP($A401,'Plan de acci�n consolidado 2025'!$C$3:$X$482,U$1,0)</f>
        <v>45849</v>
      </c>
      <c r="V401" t="str">
        <f>VLOOKUP($A401,'Plan de acci�n consolidado 2025'!$C$3:$X$482,V$1,0)</f>
        <v>7100-DIRECCIÓN DE INVESTIGACIONES DE PROTECCIÓN DE DATOS PERSONALES</v>
      </c>
      <c r="W401">
        <f>VLOOKUP($A401,'Plan de acci�n consolidado 2025'!$C$3:$BB$482,W$1,0)</f>
        <v>10</v>
      </c>
      <c r="X401">
        <f>VLOOKUP($A401,'Plan de acci�n consolidado 2025'!$C$3:$BB$482,X$1,0)</f>
        <v>100</v>
      </c>
      <c r="Y401" t="str">
        <f>VLOOKUP($A401,'Plan de acci�n consolidado 2025'!$C$3:$BB$482,Y$1,0)</f>
        <v>Se entrega informe que detalla los resultados obtenidos de las pruebas de carga ejecutadas al servicio del detector de políticas implementado dentro del aplicativo SISI</v>
      </c>
      <c r="Z401" s="161">
        <f>VLOOKUP($A401,'Plan de acci�n consolidado 2025'!$C$3:$BB$482,Z$1,0)</f>
        <v>45842</v>
      </c>
      <c r="AA401">
        <f>VLOOKUP($A401,'Plan de acci�n consolidado 2025'!$C$3:$BB$482,AA$1,0)</f>
        <v>100</v>
      </c>
      <c r="AB401" t="str">
        <f>VLOOKUP($A401,'Plan de acci�n consolidado 2025'!$C$3:$BB$482,AB$1,0)</f>
        <v xml:space="preserve">Se soporta el cumplimiento del 100% de la actividad con el informe de las pruebas de carga ejecutadas </v>
      </c>
      <c r="AC401" s="161">
        <f>VLOOKUP($A401,'Plan de acci�n consolidado 2025'!$C$3:$BB$482,AC$1,0)</f>
        <v>0</v>
      </c>
      <c r="AD401">
        <f>VLOOKUP($A401,'Plan de acci�n consolidado 2025'!$C$3:$BB$482,AD$1,0)</f>
        <v>100</v>
      </c>
      <c r="AE401">
        <f>VLOOKUP($A401,'Plan de acci�n consolidado 2025'!$C$3:$BB$482,AE$1,0)</f>
        <v>10</v>
      </c>
    </row>
    <row r="402" spans="1:31" x14ac:dyDescent="0.25">
      <c r="A402" s="30" t="s">
        <v>889</v>
      </c>
      <c r="B402" t="str">
        <f>VLOOKUP($A402,'Plan de acci�n consolidado 2025'!$C$3:$X$482,B$1,0)</f>
        <v>7100-DIRECCIÓN DE INVESTIGACIONES DE PROTECCIÓN DE DATOS PERSONALES</v>
      </c>
      <c r="C402">
        <f>VLOOKUP($A402,'Plan de acci�n consolidado 2025'!$C$3:$X$482,C$1,0)</f>
        <v>2</v>
      </c>
      <c r="D402" t="str">
        <f>VLOOKUP($A402,'Plan de acci�n consolidado 2025'!$C$3:$X$482,D$1,0)</f>
        <v>Actividad propia</v>
      </c>
      <c r="E402" t="str">
        <f>VLOOKUP($A402,'Plan de acci�n consolidado 2025'!$C$3:$X$482,E$1,0)</f>
        <v>7100.2.4</v>
      </c>
      <c r="F402" t="str">
        <f>VLOOKUP($A402,'Plan de acci�n consolidado 2025'!$C$3:$X$482,F$1,0)</f>
        <v>N/A</v>
      </c>
      <c r="G402" t="str">
        <f>VLOOKUP($A402,'Plan de acci�n consolidado 2025'!$C$3:$X$482,G$1,0)</f>
        <v>N/A</v>
      </c>
      <c r="H402" t="str">
        <f>VLOOKUP($A402,'Plan de acci�n consolidado 2025'!$C$3:$X$482,H$1,0)</f>
        <v>N/A</v>
      </c>
      <c r="I402" t="str">
        <f>VLOOKUP($A402,'Plan de acci�n consolidado 2025'!$C$3:$X$482,I$1,0)</f>
        <v>N/A</v>
      </c>
      <c r="J402" t="str">
        <f>VLOOKUP($A402,'Plan de acci�n consolidado 2025'!$C$3:$X$482,J$1,0)</f>
        <v>N/A</v>
      </c>
      <c r="K402" t="str">
        <f>VLOOKUP($A402,'Plan de acci�n consolidado 2025'!$C$3:$X$482,K$1,0)</f>
        <v>N/A</v>
      </c>
      <c r="L402" t="str">
        <f>VLOOKUP($A402,'Plan de acci�n consolidado 2025'!$C$3:$X$482,L$1,0)</f>
        <v>N/A</v>
      </c>
      <c r="M402" t="str">
        <f>VLOOKUP($A402,'Plan de acci�n consolidado 2025'!$C$3:$X$482,M$1,0)</f>
        <v>N/A</v>
      </c>
      <c r="N402" t="str">
        <f>VLOOKUP($A402,'Plan de acci�n consolidado 2025'!$C$3:$X$482,N$1,0)</f>
        <v>N/A</v>
      </c>
      <c r="O402" t="str">
        <f>VLOOKUP($A402,'Plan de acci�n consolidado 2025'!$C$3:$X$482,O$1,0)</f>
        <v>Realizar capacitación a los usuarios funcionales para socializar el manejo del servicio del Detector de Políticas como parte del sistema RNBD (Actas de Capacitación realizadas a los usuarios funcionales)</v>
      </c>
      <c r="P402">
        <f>VLOOKUP($A402,'Plan de acci�n consolidado 2025'!$C$3:$X$482,P$1,0)</f>
        <v>10</v>
      </c>
      <c r="Q402">
        <f>VLOOKUP($A402,'Plan de acci�n consolidado 2025'!$C$3:$X$482,Q$1,0)</f>
        <v>1</v>
      </c>
      <c r="R402" t="str">
        <f>VLOOKUP($A402,'Plan de acci�n consolidado 2025'!$C$3:$X$482,R$1,0)</f>
        <v>Númerica</v>
      </c>
      <c r="S402" t="str">
        <f>VLOOKUP($A402,'Plan de acci�n consolidado 2025'!$C$3:$X$482,S$1,0)</f>
        <v># de acta de  capacitaciones realizadas / 1 acta de  capacitaciones a realizar</v>
      </c>
      <c r="T402" s="161">
        <f>VLOOKUP($A402,'Plan de acci�n consolidado 2025'!$C$3:$X$482,T$1,0)</f>
        <v>45852</v>
      </c>
      <c r="U402" s="161">
        <f>VLOOKUP($A402,'Plan de acci�n consolidado 2025'!$C$3:$X$482,U$1,0)</f>
        <v>45898</v>
      </c>
      <c r="V402" t="str">
        <f>VLOOKUP($A402,'Plan de acci�n consolidado 2025'!$C$3:$X$482,V$1,0)</f>
        <v>7100-DIRECCIÓN DE INVESTIGACIONES DE PROTECCIÓN DE DATOS PERSONALES</v>
      </c>
      <c r="W402">
        <f>VLOOKUP($A402,'Plan de acci�n consolidado 2025'!$C$3:$BB$482,W$1,0)</f>
        <v>5</v>
      </c>
      <c r="X402">
        <f>VLOOKUP($A402,'Plan de acci�n consolidado 2025'!$C$3:$BB$482,X$1,0)</f>
        <v>100</v>
      </c>
      <c r="Y402" t="str">
        <f>VLOOKUP($A402,'Plan de acci�n consolidado 2025'!$C$3:$BB$482,Y$1,0)</f>
        <v xml:space="preserve">Se realizó la capacitación a los usuarios funcionales para socializar el manejo del servicio del detector de Políticas como parte del Sistema RNBD  </v>
      </c>
      <c r="Z402" s="161">
        <f>VLOOKUP($A402,'Plan de acci�n consolidado 2025'!$C$3:$BB$482,Z$1,0)</f>
        <v>45898</v>
      </c>
      <c r="AA402">
        <f>VLOOKUP($A402,'Plan de acci�n consolidado 2025'!$C$3:$BB$482,AA$1,0)</f>
        <v>100</v>
      </c>
      <c r="AB402" t="str">
        <f>VLOOKUP($A402,'Plan de acci�n consolidado 2025'!$C$3:$BB$482,AB$1,0)</f>
        <v>Se valida el % de cumplimiento de la actividad. Se adjunta acta de realización de la capacitación a los usuarios funcionales del servicio de Política de la RNBD</v>
      </c>
      <c r="AC402" s="161">
        <f>VLOOKUP($A402,'Plan de acci�n consolidado 2025'!$C$3:$BB$482,AC$1,0)</f>
        <v>45898</v>
      </c>
      <c r="AD402">
        <f>VLOOKUP($A402,'Plan de acci�n consolidado 2025'!$C$3:$BB$482,AD$1,0)</f>
        <v>100</v>
      </c>
      <c r="AE402">
        <f>VLOOKUP($A402,'Plan de acci�n consolidado 2025'!$C$3:$BB$482,AE$1,0)</f>
        <v>5</v>
      </c>
    </row>
    <row r="403" spans="1:31" x14ac:dyDescent="0.25">
      <c r="A403" s="30" t="s">
        <v>891</v>
      </c>
      <c r="B403" t="str">
        <f>VLOOKUP($A403,'Plan de acci�n consolidado 2025'!$C$3:$X$482,B$1,0)</f>
        <v>7100-DIRECCIÓN DE INVESTIGACIONES DE PROTECCIÓN DE DATOS PERSONALES</v>
      </c>
      <c r="C403">
        <f>VLOOKUP($A403,'Plan de acci�n consolidado 2025'!$C$3:$X$482,C$1,0)</f>
        <v>2</v>
      </c>
      <c r="D403" t="str">
        <f>VLOOKUP($A403,'Plan de acci�n consolidado 2025'!$C$3:$X$482,D$1,0)</f>
        <v>Actividad propia</v>
      </c>
      <c r="E403" t="str">
        <f>VLOOKUP($A403,'Plan de acci�n consolidado 2025'!$C$3:$X$482,E$1,0)</f>
        <v>7100.2.5</v>
      </c>
      <c r="F403" t="str">
        <f>VLOOKUP($A403,'Plan de acci�n consolidado 2025'!$C$3:$X$482,F$1,0)</f>
        <v>N/A</v>
      </c>
      <c r="G403" t="str">
        <f>VLOOKUP($A403,'Plan de acci�n consolidado 2025'!$C$3:$X$482,G$1,0)</f>
        <v>N/A</v>
      </c>
      <c r="H403" t="str">
        <f>VLOOKUP($A403,'Plan de acci�n consolidado 2025'!$C$3:$X$482,H$1,0)</f>
        <v>N/A</v>
      </c>
      <c r="I403" t="str">
        <f>VLOOKUP($A403,'Plan de acci�n consolidado 2025'!$C$3:$X$482,I$1,0)</f>
        <v>N/A</v>
      </c>
      <c r="J403" t="str">
        <f>VLOOKUP($A403,'Plan de acci�n consolidado 2025'!$C$3:$X$482,J$1,0)</f>
        <v>N/A</v>
      </c>
      <c r="K403" t="str">
        <f>VLOOKUP($A403,'Plan de acci�n consolidado 2025'!$C$3:$X$482,K$1,0)</f>
        <v>N/A</v>
      </c>
      <c r="L403" t="str">
        <f>VLOOKUP($A403,'Plan de acci�n consolidado 2025'!$C$3:$X$482,L$1,0)</f>
        <v>N/A</v>
      </c>
      <c r="M403" t="str">
        <f>VLOOKUP($A403,'Plan de acci�n consolidado 2025'!$C$3:$X$482,M$1,0)</f>
        <v>N/A</v>
      </c>
      <c r="N403" t="str">
        <f>VLOOKUP($A403,'Plan de acci�n consolidado 2025'!$C$3:$X$482,N$1,0)</f>
        <v>N/A</v>
      </c>
      <c r="O403" t="str">
        <f>VLOOKUP($A403,'Plan de acci�n consolidado 2025'!$C$3:$X$482,O$1,0)</f>
        <v>Realizar paso a producción de la versión del sistema RNBD que incluya la integración con el Detector de Políticas (Informe que evidencie el paso a producción)</v>
      </c>
      <c r="P403">
        <f>VLOOKUP($A403,'Plan de acci�n consolidado 2025'!$C$3:$X$482,P$1,0)</f>
        <v>20</v>
      </c>
      <c r="Q403">
        <f>VLOOKUP($A403,'Plan de acci�n consolidado 2025'!$C$3:$X$482,Q$1,0)</f>
        <v>1</v>
      </c>
      <c r="R403" t="str">
        <f>VLOOKUP($A403,'Plan de acci�n consolidado 2025'!$C$3:$X$482,R$1,0)</f>
        <v>Númerica</v>
      </c>
      <c r="S403" t="str">
        <f>VLOOKUP($A403,'Plan de acci�n consolidado 2025'!$C$3:$X$482,S$1,0)</f>
        <v># de informe realizado / 1 informes a realizar</v>
      </c>
      <c r="T403" s="161">
        <f>VLOOKUP($A403,'Plan de acci�n consolidado 2025'!$C$3:$X$482,T$1,0)</f>
        <v>45901</v>
      </c>
      <c r="U403" s="161">
        <f>VLOOKUP($A403,'Plan de acci�n consolidado 2025'!$C$3:$X$482,U$1,0)</f>
        <v>45930</v>
      </c>
      <c r="V403" t="str">
        <f>VLOOKUP($A403,'Plan de acci�n consolidado 2025'!$C$3:$X$482,V$1,0)</f>
        <v>7100-DIRECCIÓN DE INVESTIGACIONES DE PROTECCIÓN DE DATOS PERSONALES</v>
      </c>
      <c r="W403">
        <f>VLOOKUP($A403,'Plan de acci�n consolidado 2025'!$C$3:$BB$482,W$1,0)</f>
        <v>10</v>
      </c>
      <c r="X403">
        <f>VLOOKUP($A403,'Plan de acci�n consolidado 2025'!$C$3:$BB$482,X$1,0)</f>
        <v>100</v>
      </c>
      <c r="Y403" t="str">
        <f>VLOOKUP($A403,'Plan de acci�n consolidado 2025'!$C$3:$BB$482,Y$1,0)</f>
        <v>El día 25 de septiembre se realiza paso a producción de la versión del RNBD que integra el Detector de Pruebas, según informe adjunto.</v>
      </c>
      <c r="Z403" s="161">
        <f>VLOOKUP($A403,'Plan de acci�n consolidado 2025'!$C$3:$BB$482,Z$1,0)</f>
        <v>45930</v>
      </c>
      <c r="AA403">
        <f>VLOOKUP($A403,'Plan de acci�n consolidado 2025'!$C$3:$BB$482,AA$1,0)</f>
        <v>100</v>
      </c>
      <c r="AB403" t="str">
        <f>VLOOKUP($A403,'Plan de acci�n consolidado 2025'!$C$3:$BB$482,AB$1,0)</f>
        <v xml:space="preserve">Se valido el % de avance del 100% de la actividad, el cual se soporta con el informe que evidencia el paso a producción. </v>
      </c>
      <c r="AC403" s="161">
        <f>VLOOKUP($A403,'Plan de acci�n consolidado 2025'!$C$3:$BB$482,AC$1,0)</f>
        <v>45930</v>
      </c>
      <c r="AD403">
        <f>VLOOKUP($A403,'Plan de acci�n consolidado 2025'!$C$3:$BB$482,AD$1,0)</f>
        <v>100</v>
      </c>
      <c r="AE403">
        <f>VLOOKUP($A403,'Plan de acci�n consolidado 2025'!$C$3:$BB$482,AE$1,0)</f>
        <v>10</v>
      </c>
    </row>
    <row r="404" spans="1:31" x14ac:dyDescent="0.25">
      <c r="A404" s="30" t="s">
        <v>1151</v>
      </c>
      <c r="B404" t="str">
        <f>VLOOKUP($A404,'Plan de acci�n consolidado 2025'!$C$3:$X$482,B$1,0)</f>
        <v>71-GRUPO DE TRABAJO DE FORMACION</v>
      </c>
      <c r="C404">
        <f>VLOOKUP($A404,'Plan de acci�n consolidado 2025'!$C$3:$X$482,C$1,0)</f>
        <v>5</v>
      </c>
      <c r="D404" t="str">
        <f>VLOOKUP($A404,'Plan de acci�n consolidado 2025'!$C$3:$X$482,D$1,0)</f>
        <v>Producto</v>
      </c>
      <c r="E404" t="str">
        <f>VLOOKUP($A404,'Plan de acci�n consolidado 2025'!$C$3:$X$482,E$1,0)</f>
        <v>71.1</v>
      </c>
      <c r="F404" t="str">
        <f>VLOOKUP($A404,'Plan de acci�n consolidado 2025'!$C$3:$X$482,F$1,0)</f>
        <v>Operativo</v>
      </c>
      <c r="G404" t="str">
        <f>VLOOKUP($A404,'Plan de acci�n consolidado 2025'!$C$3:$X$482,G$1,0)</f>
        <v xml:space="preserve">Promover el enfoque preventivo, diferencial y territorial en el que hacer misional de la entidad 
</v>
      </c>
      <c r="H404" t="str">
        <f>VLOOKUP($A404,'Plan de acci�n consolidado 2025'!$C$3:$X$482,H$1,0)</f>
        <v xml:space="preserve">Cumplimiento de productos del PAI asociados a Promover el enfoque preventivo, diferencial y territorial en el que hacer misional de la entidad 
</v>
      </c>
      <c r="I404" t="str">
        <f>VLOOKUP($A404,'Plan de acci�n consolidado 2025'!$C$3:$X$482,I$1,0)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04" t="str">
        <f>VLOOKUP($A404,'Plan de acci�n consolidado 2025'!$C$3:$X$482,J$1,0)</f>
        <v>N/A</v>
      </c>
      <c r="K404" t="str">
        <f>VLOOKUP($A404,'Plan de acci�n consolidado 2025'!$C$3:$X$482,K$1,0)</f>
        <v>No</v>
      </c>
      <c r="L404" t="str">
        <f>VLOOKUP($A404,'Plan de acci�n consolidado 2025'!$C$3:$X$482,L$1,0)</f>
        <v>C-3599-0200-0005-53105b</v>
      </c>
      <c r="M404" t="str">
        <f>VLOOKUP($A404,'Plan de acci�n consolidado 2025'!$C$3:$X$482,M$1,0)</f>
        <v>Política Servicio al Ciudadano_DIMENSIÓN Gestión con Valores para Resultados</v>
      </c>
      <c r="N404" t="str">
        <f>VLOOKUP($A404,'Plan de acci�n consolidado 2025'!$C$3:$X$482,N$1,0)</f>
        <v>N/A</v>
      </c>
      <c r="O404" t="str">
        <f>VLOOKUP($A404,'Plan de acci�n consolidado 2025'!$C$3:$X$482,O$1,0)</f>
        <v>Jornadas de Capacitación bajo la Estrategia Marcas de Paz, realizadas.
 (Informe consolidado de la ejecución de las jornadas)</v>
      </c>
      <c r="P404">
        <f>VLOOKUP($A404,'Plan de acci�n consolidado 2025'!$C$3:$X$482,P$1,0)</f>
        <v>30</v>
      </c>
      <c r="Q404">
        <f>VLOOKUP($A404,'Plan de acci�n consolidado 2025'!$C$3:$X$482,Q$1,0)</f>
        <v>100</v>
      </c>
      <c r="R404" t="str">
        <f>VLOOKUP($A404,'Plan de acci�n consolidado 2025'!$C$3:$X$482,R$1,0)</f>
        <v>Porcentual</v>
      </c>
      <c r="S404" t="str">
        <f>VLOOKUP($A404,'Plan de acci�n consolidado 2025'!$C$3:$X$482,S$1,0)</f>
        <v>% de Jornadas de Capacitación  bajo la Estrategia Marcas de Paz realizadas / 100% de Jornadas de Capacitación  bajo la Estrategia Marcas de Paz a implementar</v>
      </c>
      <c r="T404" s="161">
        <f>VLOOKUP($A404,'Plan de acci�n consolidado 2025'!$C$3:$X$482,T$1,0)</f>
        <v>45691</v>
      </c>
      <c r="U404" s="161">
        <f>VLOOKUP($A404,'Plan de acci�n consolidado 2025'!$C$3:$X$482,U$1,0)</f>
        <v>46010</v>
      </c>
      <c r="V404" t="str">
        <f>VLOOKUP($A404,'Plan de acci�n consolidado 2025'!$C$3:$X$482,V$1,0)</f>
        <v>71-GRUPO DE TRABAJO DE FORMACION</v>
      </c>
      <c r="W404">
        <f>VLOOKUP($A404,'Plan de acci�n consolidado 2025'!$C$3:$BB$482,W$1,0)</f>
        <v>30</v>
      </c>
      <c r="X404">
        <f>VLOOKUP($A404,'Plan de acci�n consolidado 2025'!$C$3:$BB$482,X$1,0)</f>
        <v>83</v>
      </c>
      <c r="Y404" t="str">
        <f>VLOOKUP($A404,'Plan de acci�n consolidado 2025'!$C$3:$BB$482,Y$1,0)</f>
        <v>Durante el mes de noviembre se realizaron 4 jornadas. En el acumulado con corte al 30 de noviembre de  2025, se han realizado 35 jornadas de capacitación, de las 42 establecidas. Esta jornadas se han dictado en la modalidad videoconferencia (7) en las ciudades de Atacó (1), Bogotá (3), Popayán (2) y Tumaco (1),  presencialmente (28) Algeciras (1), Arauquita (1), Ataco (3), Bahía Solano (1), Bogotá (1), Bojayá (1), Buenaventura (1), Caldono (1), Chaparral (1), Corinto (1), Florencia (1), Guapi (1), Istmina (1), Leticia (1), Ocaña (2), Planadas Tolima (1), Popayán (1), Pradera (1), Puerto Asís (1), Quibdó (1), San Andrés de Tumaco (2), Santander de Quilichao (1), Sardinata Norte de Santander (1), Tierra Alta Córdoba (1).  Con la participación total de 1157 asistentes.</v>
      </c>
      <c r="Z404" s="161">
        <f>VLOOKUP($A404,'Plan de acci�n consolidado 2025'!$C$3:$BB$482,Z$1,0)</f>
        <v>0</v>
      </c>
      <c r="AA404">
        <f>VLOOKUP($A404,'Plan de acci�n consolidado 2025'!$C$3:$BB$482,AA$1,0)</f>
        <v>83</v>
      </c>
      <c r="AB404" t="str">
        <f>VLOOKUP($A404,'Plan de acci�n consolidado 2025'!$C$3:$BB$482,AB$1,0)</f>
        <v xml:space="preserve">Se avala el avance dado al presente producto se han realizado 35 de las 42 capacitaciones programadas en tema srelacionados con marcas de paz. Se evidencian listas de asistencia del mes de noviembre. </v>
      </c>
      <c r="AC404" s="161">
        <f>VLOOKUP($A404,'Plan de acci�n consolidado 2025'!$C$3:$BB$482,AC$1,0)</f>
        <v>0</v>
      </c>
      <c r="AD404">
        <f>VLOOKUP($A404,'Plan de acci�n consolidado 2025'!$C$3:$BB$482,AD$1,0)</f>
        <v>0</v>
      </c>
      <c r="AE404">
        <f>VLOOKUP($A404,'Plan de acci�n consolidado 2025'!$C$3:$BB$482,AE$1,0)</f>
        <v>24.9</v>
      </c>
    </row>
    <row r="405" spans="1:31" x14ac:dyDescent="0.25">
      <c r="A405" s="30" t="s">
        <v>1153</v>
      </c>
      <c r="B405" t="str">
        <f>VLOOKUP($A405,'Plan de acci�n consolidado 2025'!$C$3:$X$482,B$1,0)</f>
        <v>71-GRUPO DE TRABAJO DE FORMACION</v>
      </c>
      <c r="C405">
        <f>VLOOKUP($A405,'Plan de acci�n consolidado 2025'!$C$3:$X$482,C$1,0)</f>
        <v>5</v>
      </c>
      <c r="D405" t="str">
        <f>VLOOKUP($A405,'Plan de acci�n consolidado 2025'!$C$3:$X$482,D$1,0)</f>
        <v>Actividad propia</v>
      </c>
      <c r="E405" t="str">
        <f>VLOOKUP($A405,'Plan de acci�n consolidado 2025'!$C$3:$X$482,E$1,0)</f>
        <v>71.1.1</v>
      </c>
      <c r="F405" t="str">
        <f>VLOOKUP($A405,'Plan de acci�n consolidado 2025'!$C$3:$X$482,F$1,0)</f>
        <v>N/A</v>
      </c>
      <c r="G405" t="str">
        <f>VLOOKUP($A405,'Plan de acci�n consolidado 2025'!$C$3:$X$482,G$1,0)</f>
        <v>N/A</v>
      </c>
      <c r="H405" t="str">
        <f>VLOOKUP($A405,'Plan de acci�n consolidado 2025'!$C$3:$X$482,H$1,0)</f>
        <v>N/A</v>
      </c>
      <c r="I405" t="str">
        <f>VLOOKUP($A405,'Plan de acci�n consolidado 2025'!$C$3:$X$482,I$1,0)</f>
        <v>N/A</v>
      </c>
      <c r="J405" t="str">
        <f>VLOOKUP($A405,'Plan de acci�n consolidado 2025'!$C$3:$X$482,J$1,0)</f>
        <v>N/A</v>
      </c>
      <c r="K405" t="str">
        <f>VLOOKUP($A405,'Plan de acci�n consolidado 2025'!$C$3:$X$482,K$1,0)</f>
        <v>N/A</v>
      </c>
      <c r="L405" t="str">
        <f>VLOOKUP($A405,'Plan de acci�n consolidado 2025'!$C$3:$X$482,L$1,0)</f>
        <v>N/A</v>
      </c>
      <c r="M405" t="str">
        <f>VLOOKUP($A405,'Plan de acci�n consolidado 2025'!$C$3:$X$482,M$1,0)</f>
        <v>N/A</v>
      </c>
      <c r="N405" t="str">
        <f>VLOOKUP($A405,'Plan de acci�n consolidado 2025'!$C$3:$X$482,N$1,0)</f>
        <v>N/A</v>
      </c>
      <c r="O405" t="str">
        <f>VLOOKUP($A405,'Plan de acci�n consolidado 2025'!$C$3:$X$482,O$1,0)</f>
        <v>Definir, en coordinación con el Despacho de la Superintendente de PI, el contenido temático que será abordado en las jornadas de capacitación y los aportes a la proyección mensual del número de jornadas a realizar. (Documento con las definiciones)</v>
      </c>
      <c r="P405">
        <f>VLOOKUP($A405,'Plan de acci�n consolidado 2025'!$C$3:$X$482,P$1,0)</f>
        <v>30</v>
      </c>
      <c r="Q405">
        <f>VLOOKUP($A405,'Plan de acci�n consolidado 2025'!$C$3:$X$482,Q$1,0)</f>
        <v>1</v>
      </c>
      <c r="R405" t="str">
        <f>VLOOKUP($A405,'Plan de acci�n consolidado 2025'!$C$3:$X$482,R$1,0)</f>
        <v>Númerica</v>
      </c>
      <c r="S405" t="str">
        <f>VLOOKUP($A405,'Plan de acci�n consolidado 2025'!$C$3:$X$482,S$1,0)</f>
        <v># de Documento realizado / 1 Documento programado</v>
      </c>
      <c r="T405" s="161">
        <f>VLOOKUP($A405,'Plan de acci�n consolidado 2025'!$C$3:$X$482,T$1,0)</f>
        <v>45691</v>
      </c>
      <c r="U405" s="161">
        <f>VLOOKUP($A405,'Plan de acci�n consolidado 2025'!$C$3:$X$482,U$1,0)</f>
        <v>45744</v>
      </c>
      <c r="V405" t="str">
        <f>VLOOKUP($A405,'Plan de acci�n consolidado 2025'!$C$3:$X$482,V$1,0)</f>
        <v>71-GRUPO DE TRABAJO DE FORMACION</v>
      </c>
      <c r="W405">
        <f>VLOOKUP($A405,'Plan de acci�n consolidado 2025'!$C$3:$BB$482,W$1,0)</f>
        <v>9</v>
      </c>
      <c r="X405">
        <f>VLOOKUP($A405,'Plan de acci�n consolidado 2025'!$C$3:$BB$482,X$1,0)</f>
        <v>100</v>
      </c>
      <c r="Y405" t="str">
        <f>VLOOKUP($A405,'Plan de acci�n consolidado 2025'!$C$3:$BB$482,Y$1,0)</f>
        <v>Fue cumplida al 100% finalizando 28 marzo. En los documentos anexos se puede evidenciar el correcto cumplimiento: El día 04 de marzo, se llevó a cabo reunión presencial con la Delegatura de PI, en donde se definieron en coordinación con el Despacho de la Superintendente de PI, el contenido temático que será abordado en las jornadas de capacitación y los aportes a la proyección mensual del número de jornadas a realizar. Como se puede evidenciar en el documento adjunto las principales conclusiones fueron: 1. Se acordó  que el número de jornadas de capacitación será  de 30 jornadas anuales con un número de aforo entre los 20 y 30 asistentes. 2. El Grupo de Trabajo de Formación realizará  una validación previa de cumplimiento de los requisitos para las jornadas de capacitación. 3. Se estableció que los docentes del Grupo continuarían realizando las jornadas de capacitación de la primera etapa de la estrategia, manejando los mismos contenidos.</v>
      </c>
      <c r="Z405" s="161">
        <f>VLOOKUP($A405,'Plan de acci�n consolidado 2025'!$C$3:$BB$482,Z$1,0)</f>
        <v>45744</v>
      </c>
      <c r="AA405">
        <f>VLOOKUP($A405,'Plan de acci�n consolidado 2025'!$C$3:$BB$482,AA$1,0)</f>
        <v>100</v>
      </c>
      <c r="AB405" t="str">
        <f>VLOOKUP($A405,'Plan de acci�n consolidado 2025'!$C$3:$BB$482,AB$1,0)</f>
        <v>Se avala el cumplimiento de la presente actividad, donde se evidencia los lineamientos marcas de paz.</v>
      </c>
      <c r="AC405" s="161">
        <f>VLOOKUP($A405,'Plan de acci�n consolidado 2025'!$C$3:$BB$482,AC$1,0)</f>
        <v>45744</v>
      </c>
      <c r="AD405">
        <f>VLOOKUP($A405,'Plan de acci�n consolidado 2025'!$C$3:$BB$482,AD$1,0)</f>
        <v>100</v>
      </c>
      <c r="AE405">
        <f>VLOOKUP($A405,'Plan de acci�n consolidado 2025'!$C$3:$BB$482,AE$1,0)</f>
        <v>9</v>
      </c>
    </row>
    <row r="406" spans="1:31" x14ac:dyDescent="0.25">
      <c r="A406" s="30" t="s">
        <v>1155</v>
      </c>
      <c r="B406" t="str">
        <f>VLOOKUP($A406,'Plan de acci�n consolidado 2025'!$C$3:$X$482,B$1,0)</f>
        <v>71-GRUPO DE TRABAJO DE FORMACION</v>
      </c>
      <c r="C406">
        <f>VLOOKUP($A406,'Plan de acci�n consolidado 2025'!$C$3:$X$482,C$1,0)</f>
        <v>5</v>
      </c>
      <c r="D406" t="str">
        <f>VLOOKUP($A406,'Plan de acci�n consolidado 2025'!$C$3:$X$482,D$1,0)</f>
        <v>Actividad propia</v>
      </c>
      <c r="E406" t="str">
        <f>VLOOKUP($A406,'Plan de acci�n consolidado 2025'!$C$3:$X$482,E$1,0)</f>
        <v>71.1.2</v>
      </c>
      <c r="F406" t="str">
        <f>VLOOKUP($A406,'Plan de acci�n consolidado 2025'!$C$3:$X$482,F$1,0)</f>
        <v>N/A</v>
      </c>
      <c r="G406" t="str">
        <f>VLOOKUP($A406,'Plan de acci�n consolidado 2025'!$C$3:$X$482,G$1,0)</f>
        <v>N/A</v>
      </c>
      <c r="H406" t="str">
        <f>VLOOKUP($A406,'Plan de acci�n consolidado 2025'!$C$3:$X$482,H$1,0)</f>
        <v>N/A</v>
      </c>
      <c r="I406" t="str">
        <f>VLOOKUP($A406,'Plan de acci�n consolidado 2025'!$C$3:$X$482,I$1,0)</f>
        <v>N/A</v>
      </c>
      <c r="J406" t="str">
        <f>VLOOKUP($A406,'Plan de acci�n consolidado 2025'!$C$3:$X$482,J$1,0)</f>
        <v>N/A</v>
      </c>
      <c r="K406" t="str">
        <f>VLOOKUP($A406,'Plan de acci�n consolidado 2025'!$C$3:$X$482,K$1,0)</f>
        <v>N/A</v>
      </c>
      <c r="L406" t="str">
        <f>VLOOKUP($A406,'Plan de acci�n consolidado 2025'!$C$3:$X$482,L$1,0)</f>
        <v>N/A</v>
      </c>
      <c r="M406" t="str">
        <f>VLOOKUP($A406,'Plan de acci�n consolidado 2025'!$C$3:$X$482,M$1,0)</f>
        <v>N/A</v>
      </c>
      <c r="N406" t="str">
        <f>VLOOKUP($A406,'Plan de acci�n consolidado 2025'!$C$3:$X$482,N$1,0)</f>
        <v>N/A</v>
      </c>
      <c r="O406" t="str">
        <f>VLOOKUP($A406,'Plan de acci�n consolidado 2025'!$C$3:$X$482,O$1,0)</f>
        <v>Realizar las jornadas de capacitación. (Matriz de gestión de jornadas realizadas)</v>
      </c>
      <c r="P406">
        <f>VLOOKUP($A406,'Plan de acci�n consolidado 2025'!$C$3:$X$482,P$1,0)</f>
        <v>60</v>
      </c>
      <c r="Q406">
        <f>VLOOKUP($A406,'Plan de acci�n consolidado 2025'!$C$3:$X$482,Q$1,0)</f>
        <v>42</v>
      </c>
      <c r="R406" t="str">
        <f>VLOOKUP($A406,'Plan de acci�n consolidado 2025'!$C$3:$X$482,R$1,0)</f>
        <v>Númerica</v>
      </c>
      <c r="S406" t="str">
        <f>VLOOKUP($A406,'Plan de acci�n consolidado 2025'!$C$3:$X$482,S$1,0)</f>
        <v># de Jornadas de Capacitación  bajo la Estrategia Marcas de Paz realizadas / 42 Jornadas de Capacitación  bajo la Estrategia Marcas de Paz a realizar</v>
      </c>
      <c r="T406" s="161">
        <f>VLOOKUP($A406,'Plan de acci�n consolidado 2025'!$C$3:$X$482,T$1,0)</f>
        <v>45748</v>
      </c>
      <c r="U406" s="161">
        <f>VLOOKUP($A406,'Plan de acci�n consolidado 2025'!$C$3:$X$482,U$1,0)</f>
        <v>46003</v>
      </c>
      <c r="V406" t="str">
        <f>VLOOKUP($A406,'Plan de acci�n consolidado 2025'!$C$3:$X$482,V$1,0)</f>
        <v>71-GRUPO DE TRABAJO DE FORMACION</v>
      </c>
      <c r="W406">
        <f>VLOOKUP($A406,'Plan de acci�n consolidado 2025'!$C$3:$BB$482,W$1,0)</f>
        <v>18</v>
      </c>
      <c r="X406">
        <f>VLOOKUP($A406,'Plan de acci�n consolidado 2025'!$C$3:$BB$482,X$1,0)</f>
        <v>83</v>
      </c>
      <c r="Y406" t="str">
        <f>VLOOKUP($A406,'Plan de acci�n consolidado 2025'!$C$3:$BB$482,Y$1,0)</f>
        <v>Durante el mes de noviembre se realizaron 4 jornadas. En el acumulado con corte al 30 de noviembre de  2025, se han realizado 35 jornadas de capacitación, de las 42 establecidas. Esta jornadas se han dictado en la modalidad videoconferencia (7) en las ciudades de Atacó (1), Bogotá (3), Popayán (2) y Tumaco (1),  presencialmente (28) Algeciras (1), Arauquita (1), Ataco (3), Bahía Solano (1), Bogotá (1), Bojayá (1), Buenaventura (1), Caldono (1), Chaparral (1), Corinto (1), Florencia (1), Guapi (1), Istmina (1), Leticia (1), Ocaña (2), Planadas Tolima (1), Popayán (1), Pradera (1), Puerto Asís (1), Quibdó (1), San Andrés de Tumaco (2), Santander de Quilichao (1), Sardinata Norte de Santander (1), Tierra Alta Córdoba (1).  Con la participación total de 1157 asistentes.</v>
      </c>
      <c r="Z406" s="161">
        <f>VLOOKUP($A406,'Plan de acci�n consolidado 2025'!$C$3:$BB$482,Z$1,0)</f>
        <v>0</v>
      </c>
      <c r="AA406">
        <f>VLOOKUP($A406,'Plan de acci�n consolidado 2025'!$C$3:$BB$482,AA$1,0)</f>
        <v>83</v>
      </c>
      <c r="AB406" t="str">
        <f>VLOOKUP($A406,'Plan de acci�n consolidado 2025'!$C$3:$BB$482,AB$1,0)</f>
        <v>Se avala el avance dado a la presente actividad se han ejecutado 35 de las 42 capacitaciones propuestas en temas relacionados con marcas de paz.</v>
      </c>
      <c r="AC406" s="161">
        <f>VLOOKUP($A406,'Plan de acci�n consolidado 2025'!$C$3:$BB$482,AC$1,0)</f>
        <v>0</v>
      </c>
      <c r="AD406">
        <f>VLOOKUP($A406,'Plan de acci�n consolidado 2025'!$C$3:$BB$482,AD$1,0)</f>
        <v>0</v>
      </c>
      <c r="AE406">
        <f>VLOOKUP($A406,'Plan de acci�n consolidado 2025'!$C$3:$BB$482,AE$1,0)</f>
        <v>14.94</v>
      </c>
    </row>
    <row r="407" spans="1:31" x14ac:dyDescent="0.25">
      <c r="A407" s="30" t="s">
        <v>1156</v>
      </c>
      <c r="B407" t="str">
        <f>VLOOKUP($A407,'Plan de acci�n consolidado 2025'!$C$3:$X$482,B$1,0)</f>
        <v>71-GRUPO DE TRABAJO DE FORMACION</v>
      </c>
      <c r="C407">
        <f>VLOOKUP($A407,'Plan de acci�n consolidado 2025'!$C$3:$X$482,C$1,0)</f>
        <v>5</v>
      </c>
      <c r="D407" t="str">
        <f>VLOOKUP($A407,'Plan de acci�n consolidado 2025'!$C$3:$X$482,D$1,0)</f>
        <v>Actividad propia</v>
      </c>
      <c r="E407" t="str">
        <f>VLOOKUP($A407,'Plan de acci�n consolidado 2025'!$C$3:$X$482,E$1,0)</f>
        <v>71.1.3</v>
      </c>
      <c r="F407" t="str">
        <f>VLOOKUP($A407,'Plan de acci�n consolidado 2025'!$C$3:$X$482,F$1,0)</f>
        <v>N/A</v>
      </c>
      <c r="G407" t="str">
        <f>VLOOKUP($A407,'Plan de acci�n consolidado 2025'!$C$3:$X$482,G$1,0)</f>
        <v>N/A</v>
      </c>
      <c r="H407" t="str">
        <f>VLOOKUP($A407,'Plan de acci�n consolidado 2025'!$C$3:$X$482,H$1,0)</f>
        <v>N/A</v>
      </c>
      <c r="I407" t="str">
        <f>VLOOKUP($A407,'Plan de acci�n consolidado 2025'!$C$3:$X$482,I$1,0)</f>
        <v>N/A</v>
      </c>
      <c r="J407" t="str">
        <f>VLOOKUP($A407,'Plan de acci�n consolidado 2025'!$C$3:$X$482,J$1,0)</f>
        <v>N/A</v>
      </c>
      <c r="K407" t="str">
        <f>VLOOKUP($A407,'Plan de acci�n consolidado 2025'!$C$3:$X$482,K$1,0)</f>
        <v>N/A</v>
      </c>
      <c r="L407" t="str">
        <f>VLOOKUP($A407,'Plan de acci�n consolidado 2025'!$C$3:$X$482,L$1,0)</f>
        <v>N/A</v>
      </c>
      <c r="M407" t="str">
        <f>VLOOKUP($A407,'Plan de acci�n consolidado 2025'!$C$3:$X$482,M$1,0)</f>
        <v>N/A</v>
      </c>
      <c r="N407" t="str">
        <f>VLOOKUP($A407,'Plan de acci�n consolidado 2025'!$C$3:$X$482,N$1,0)</f>
        <v>N/A</v>
      </c>
      <c r="O407" t="str">
        <f>VLOOKUP($A407,'Plan de acci�n consolidado 2025'!$C$3:$X$482,O$1,0)</f>
        <v>Elaborar informes trimestrales de las jornadas de capacitación realizadas. (Informe)</v>
      </c>
      <c r="P407">
        <f>VLOOKUP($A407,'Plan de acci�n consolidado 2025'!$C$3:$X$482,P$1,0)</f>
        <v>10</v>
      </c>
      <c r="Q407">
        <f>VLOOKUP($A407,'Plan de acci�n consolidado 2025'!$C$3:$X$482,Q$1,0)</f>
        <v>3</v>
      </c>
      <c r="R407" t="str">
        <f>VLOOKUP($A407,'Plan de acci�n consolidado 2025'!$C$3:$X$482,R$1,0)</f>
        <v>Númerica</v>
      </c>
      <c r="S407" t="str">
        <f>VLOOKUP($A407,'Plan de acci�n consolidado 2025'!$C$3:$X$482,S$1,0)</f>
        <v># de Informes de las jornadas bajo la Estrategia Marcas de Paz elaborados / 3 Informes de las jornadas bajo la Estrategia Marcas de Paz a elaborar</v>
      </c>
      <c r="T407" s="161">
        <f>VLOOKUP($A407,'Plan de acci�n consolidado 2025'!$C$3:$X$482,T$1,0)</f>
        <v>45748</v>
      </c>
      <c r="U407" s="161">
        <f>VLOOKUP($A407,'Plan de acci�n consolidado 2025'!$C$3:$X$482,U$1,0)</f>
        <v>46010</v>
      </c>
      <c r="V407" t="str">
        <f>VLOOKUP($A407,'Plan de acci�n consolidado 2025'!$C$3:$X$482,V$1,0)</f>
        <v>71-GRUPO DE TRABAJO DE FORMACION</v>
      </c>
      <c r="W407">
        <f>VLOOKUP($A407,'Plan de acci�n consolidado 2025'!$C$3:$BB$482,W$1,0)</f>
        <v>3</v>
      </c>
      <c r="X407">
        <f>VLOOKUP($A407,'Plan de acci�n consolidado 2025'!$C$3:$BB$482,X$1,0)</f>
        <v>66</v>
      </c>
      <c r="Y407" t="str">
        <f>VLOOKUP($A407,'Plan de acci�n consolidado 2025'!$C$3:$BB$482,Y$1,0)</f>
        <v xml:space="preserve">Con corte al 30 de septiembre de 2025, se han elaborado dos (2) informes de los tres (3) establecidos como meta. En el presente informe se indica la gestión realizada durante el trimestre julio-septiembre de 2025, para el cumplimiento de la meta. </v>
      </c>
      <c r="Z407" s="161">
        <f>VLOOKUP($A407,'Plan de acci�n consolidado 2025'!$C$3:$BB$482,Z$1,0)</f>
        <v>0</v>
      </c>
      <c r="AA407">
        <f>VLOOKUP($A407,'Plan de acci�n consolidado 2025'!$C$3:$BB$482,AA$1,0)</f>
        <v>66</v>
      </c>
      <c r="AB407" t="str">
        <f>VLOOKUP($A407,'Plan de acci�n consolidado 2025'!$C$3:$BB$482,AB$1,0)</f>
        <v xml:space="preserve">Se avala el avance dado a la presente actividad se presente el 2 de 3 informes relacionados con Marcas de PAZ </v>
      </c>
      <c r="AC407" s="161">
        <f>VLOOKUP($A407,'Plan de acci�n consolidado 2025'!$C$3:$BB$482,AC$1,0)</f>
        <v>0</v>
      </c>
      <c r="AD407">
        <f>VLOOKUP($A407,'Plan de acci�n consolidado 2025'!$C$3:$BB$482,AD$1,0)</f>
        <v>0</v>
      </c>
      <c r="AE407">
        <f>VLOOKUP($A407,'Plan de acci�n consolidado 2025'!$C$3:$BB$482,AE$1,0)</f>
        <v>1.98</v>
      </c>
    </row>
    <row r="408" spans="1:31" x14ac:dyDescent="0.25">
      <c r="A408" s="30" t="s">
        <v>1158</v>
      </c>
      <c r="B408" t="str">
        <f>VLOOKUP($A408,'Plan de acci�n consolidado 2025'!$C$3:$X$482,B$1,0)</f>
        <v>71-GRUPO DE TRABAJO DE FORMACION</v>
      </c>
      <c r="C408">
        <f>VLOOKUP($A408,'Plan de acci�n consolidado 2025'!$C$3:$X$482,C$1,0)</f>
        <v>5</v>
      </c>
      <c r="D408" t="str">
        <f>VLOOKUP($A408,'Plan de acci�n consolidado 2025'!$C$3:$X$482,D$1,0)</f>
        <v>Producto</v>
      </c>
      <c r="E408" t="str">
        <f>VLOOKUP($A408,'Plan de acci�n consolidado 2025'!$C$3:$X$482,E$1,0)</f>
        <v>71.2</v>
      </c>
      <c r="F408" t="str">
        <f>VLOOKUP($A408,'Plan de acci�n consolidado 2025'!$C$3:$X$482,F$1,0)</f>
        <v>Operativo</v>
      </c>
      <c r="G408" t="str">
        <f>VLOOKUP($A408,'Plan de acci�n consolidado 2025'!$C$3:$X$482,G$1,0)</f>
        <v xml:space="preserve">Promover el enfoque preventivo, diferencial y territorial en el que hacer misional de la entidad 
</v>
      </c>
      <c r="H408" t="str">
        <f>VLOOKUP($A408,'Plan de acci�n consolidado 2025'!$C$3:$X$482,H$1,0)</f>
        <v xml:space="preserve">Cumplimiento de productos del PAI asociados a Promover el enfoque preventivo, diferencial y territorial en el que hacer misional de la entidad 
</v>
      </c>
      <c r="I408" t="str">
        <f>VLOOKUP($A408,'Plan de acci�n consolidado 2025'!$C$3:$X$482,I$1,0)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08" t="str">
        <f>VLOOKUP($A408,'Plan de acci�n consolidado 2025'!$C$3:$X$482,J$1,0)</f>
        <v xml:space="preserve">PND - 5-31-5-b- Convergencia regional - Entidades públicas territoriales y nacionales fortalecidas </v>
      </c>
      <c r="K408" t="str">
        <f>VLOOKUP($A408,'Plan de acci�n consolidado 2025'!$C$3:$X$482,K$1,0)</f>
        <v>No</v>
      </c>
      <c r="L408" t="str">
        <f>VLOOKUP($A408,'Plan de acci�n consolidado 2025'!$C$3:$X$482,L$1,0)</f>
        <v>C-3599-0200-0005-53105b</v>
      </c>
      <c r="M408" t="str">
        <f>VLOOKUP($A408,'Plan de acci�n consolidado 2025'!$C$3:$X$482,M$1,0)</f>
        <v>Política Participación Ciudadana en la Gestión Pública _DIMENSIÓN Gestión con Valores para Resultados</v>
      </c>
      <c r="N408" t="str">
        <f>VLOOKUP($A408,'Plan de acci�n consolidado 2025'!$C$3:$X$482,N$1,0)</f>
        <v>N/A</v>
      </c>
      <c r="O408" t="str">
        <f>VLOOKUP($A408,'Plan de acci�n consolidado 2025'!$C$3:$X$482,O$1,0)</f>
        <v>Programa estratégico de enfoque diferencial para la Inclusión de población vulnerable en la oferta académica del Grupo de Formación, ejecutado (Informe consolidado de la ejecución del programa)</v>
      </c>
      <c r="P408">
        <f>VLOOKUP($A408,'Plan de acci�n consolidado 2025'!$C$3:$X$482,P$1,0)</f>
        <v>20</v>
      </c>
      <c r="Q408">
        <f>VLOOKUP($A408,'Plan de acci�n consolidado 2025'!$C$3:$X$482,Q$1,0)</f>
        <v>100</v>
      </c>
      <c r="R408" t="str">
        <f>VLOOKUP($A408,'Plan de acci�n consolidado 2025'!$C$3:$X$482,R$1,0)</f>
        <v>Porcentual</v>
      </c>
      <c r="S408" t="str">
        <f>VLOOKUP($A408,'Plan de acci�n consolidado 2025'!$C$3:$X$482,S$1,0)</f>
        <v>% de programas con enfoque diferencial en la oferta académica implementados / 100% de programas con enfoque diferencial en la oferta académica a implementar</v>
      </c>
      <c r="T408" s="161">
        <f>VLOOKUP($A408,'Plan de acci�n consolidado 2025'!$C$3:$X$482,T$1,0)</f>
        <v>45691</v>
      </c>
      <c r="U408" s="161">
        <f>VLOOKUP($A408,'Plan de acci�n consolidado 2025'!$C$3:$X$482,U$1,0)</f>
        <v>45989</v>
      </c>
      <c r="V408" t="str">
        <f>VLOOKUP($A408,'Plan de acci�n consolidado 2025'!$C$3:$X$482,V$1,0)</f>
        <v>71-GRUPO DE TRABAJO DE FORMACION</v>
      </c>
      <c r="W408">
        <f>VLOOKUP($A408,'Plan de acci�n consolidado 2025'!$C$3:$BB$482,W$1,0)</f>
        <v>20</v>
      </c>
      <c r="X408">
        <f>VLOOKUP($A408,'Plan de acci�n consolidado 2025'!$C$3:$BB$482,X$1,0)</f>
        <v>100</v>
      </c>
      <c r="Y408" t="str">
        <f>VLOOKUP($A408,'Plan de acci�n consolidado 2025'!$C$3:$BB$482,Y$1,0)</f>
        <v xml:space="preserve">Con corte al 28 de noviembre de 2025,  se ha realizado el cumplimiento del 100%  de las actividades del plan de acción. A la fecha se realizaron del plan de trabajo propuesto el 100% de las actividades. Se adjunta informe consolidado de la ejecución del programa. </v>
      </c>
      <c r="Z408" s="161">
        <f>VLOOKUP($A408,'Plan de acci�n consolidado 2025'!$C$3:$BB$482,Z$1,0)</f>
        <v>45989</v>
      </c>
      <c r="AA408">
        <f>VLOOKUP($A408,'Plan de acci�n consolidado 2025'!$C$3:$BB$482,AA$1,0)</f>
        <v>100</v>
      </c>
      <c r="AB408" t="str">
        <f>VLOOKUP($A408,'Plan de acci�n consolidado 2025'!$C$3:$BB$482,AB$1,0)</f>
        <v>Se avala el cumplimiento del presente producto se evidencia informe consolidado de la ejecución del rpgrama de enfoque diferente.</v>
      </c>
      <c r="AC408" s="161">
        <f>VLOOKUP($A408,'Plan de acci�n consolidado 2025'!$C$3:$BB$482,AC$1,0)</f>
        <v>45989</v>
      </c>
      <c r="AD408">
        <f>VLOOKUP($A408,'Plan de acci�n consolidado 2025'!$C$3:$BB$482,AD$1,0)</f>
        <v>100</v>
      </c>
      <c r="AE408">
        <f>VLOOKUP($A408,'Plan de acci�n consolidado 2025'!$C$3:$BB$482,AE$1,0)</f>
        <v>20</v>
      </c>
    </row>
    <row r="409" spans="1:31" x14ac:dyDescent="0.25">
      <c r="A409" s="30" t="s">
        <v>1160</v>
      </c>
      <c r="B409" t="str">
        <f>VLOOKUP($A409,'Plan de acci�n consolidado 2025'!$C$3:$X$482,B$1,0)</f>
        <v>71-GRUPO DE TRABAJO DE FORMACION</v>
      </c>
      <c r="C409">
        <f>VLOOKUP($A409,'Plan de acci�n consolidado 2025'!$C$3:$X$482,C$1,0)</f>
        <v>5</v>
      </c>
      <c r="D409" t="str">
        <f>VLOOKUP($A409,'Plan de acci�n consolidado 2025'!$C$3:$X$482,D$1,0)</f>
        <v>Actividad propia</v>
      </c>
      <c r="E409" t="str">
        <f>VLOOKUP($A409,'Plan de acci�n consolidado 2025'!$C$3:$X$482,E$1,0)</f>
        <v>71.2.1</v>
      </c>
      <c r="F409" t="str">
        <f>VLOOKUP($A409,'Plan de acci�n consolidado 2025'!$C$3:$X$482,F$1,0)</f>
        <v>N/A</v>
      </c>
      <c r="G409" t="str">
        <f>VLOOKUP($A409,'Plan de acci�n consolidado 2025'!$C$3:$X$482,G$1,0)</f>
        <v>N/A</v>
      </c>
      <c r="H409" t="str">
        <f>VLOOKUP($A409,'Plan de acci�n consolidado 2025'!$C$3:$X$482,H$1,0)</f>
        <v>N/A</v>
      </c>
      <c r="I409" t="str">
        <f>VLOOKUP($A409,'Plan de acci�n consolidado 2025'!$C$3:$X$482,I$1,0)</f>
        <v>N/A</v>
      </c>
      <c r="J409" t="str">
        <f>VLOOKUP($A409,'Plan de acci�n consolidado 2025'!$C$3:$X$482,J$1,0)</f>
        <v>N/A</v>
      </c>
      <c r="K409" t="str">
        <f>VLOOKUP($A409,'Plan de acci�n consolidado 2025'!$C$3:$X$482,K$1,0)</f>
        <v>N/A</v>
      </c>
      <c r="L409" t="str">
        <f>VLOOKUP($A409,'Plan de acci�n consolidado 2025'!$C$3:$X$482,L$1,0)</f>
        <v>N/A</v>
      </c>
      <c r="M409" t="str">
        <f>VLOOKUP($A409,'Plan de acci�n consolidado 2025'!$C$3:$X$482,M$1,0)</f>
        <v>N/A</v>
      </c>
      <c r="N409" t="str">
        <f>VLOOKUP($A409,'Plan de acci�n consolidado 2025'!$C$3:$X$482,N$1,0)</f>
        <v>N/A</v>
      </c>
      <c r="O409" t="str">
        <f>VLOOKUP($A409,'Plan de acci�n consolidado 2025'!$C$3:$X$482,O$1,0)</f>
        <v>Diseñar el programa de enfoque diferencial  que incluya el plan de trabajo. (Documento de programa)</v>
      </c>
      <c r="P409">
        <f>VLOOKUP($A409,'Plan de acci�n consolidado 2025'!$C$3:$X$482,P$1,0)</f>
        <v>30</v>
      </c>
      <c r="Q409">
        <f>VLOOKUP($A409,'Plan de acci�n consolidado 2025'!$C$3:$X$482,Q$1,0)</f>
        <v>1</v>
      </c>
      <c r="R409" t="str">
        <f>VLOOKUP($A409,'Plan de acci�n consolidado 2025'!$C$3:$X$482,R$1,0)</f>
        <v>Númerica</v>
      </c>
      <c r="S409" t="str">
        <f>VLOOKUP($A409,'Plan de acci�n consolidado 2025'!$C$3:$X$482,S$1,0)</f>
        <v># de programas con enfoque diferencial  diseñados / 1 programas con enfoque diferencial a diseñar</v>
      </c>
      <c r="T409" s="161">
        <f>VLOOKUP($A409,'Plan de acci�n consolidado 2025'!$C$3:$X$482,T$1,0)</f>
        <v>45691</v>
      </c>
      <c r="U409" s="161">
        <f>VLOOKUP($A409,'Plan de acci�n consolidado 2025'!$C$3:$X$482,U$1,0)</f>
        <v>45747</v>
      </c>
      <c r="V409" t="str">
        <f>VLOOKUP($A409,'Plan de acci�n consolidado 2025'!$C$3:$X$482,V$1,0)</f>
        <v>71-GRUPO DE TRABAJO DE FORMACION</v>
      </c>
      <c r="W409">
        <f>VLOOKUP($A409,'Plan de acci�n consolidado 2025'!$C$3:$BB$482,W$1,0)</f>
        <v>6</v>
      </c>
      <c r="X409">
        <f>VLOOKUP($A409,'Plan de acci�n consolidado 2025'!$C$3:$BB$482,X$1,0)</f>
        <v>100</v>
      </c>
      <c r="Y409" t="str">
        <f>VLOOKUP($A409,'Plan de acci�n consolidado 2025'!$C$3:$BB$482,Y$1,0)</f>
        <v>Cumplida al 100% finalizando el 31 de marzo. En documentos anexos se evidencia el correcto cumplimiento. Para la elaboración del documento del programa y plan trabajo, se llevaron a cabo varias reuniones con la Coordinación del Grupo de Formación, se revisó la primera versión del Doc. y plan de trabajo, se dieron a conocer los ajustes. Ya se cuenta con el documento final aprobado por la Coordinación. Dicho documento tiene como objetivo: Desarrollar e implementar un Programa Estratégico de Enfoque Diferencial que permita la inclusión efectiva de la población  vulnerable  en  la  oferta  académica  del  Grupo de Formación de la SIC, adaptando contenidos, metodologías y recursos educativos a las necesidades específicas de los diferentes grupos poblacionales en situación de vulnerabilidad, con el fin de promover su acceso equitativo a oportunidades de formación, desarrollo personal y participación activa en el desarrollo económico y social.</v>
      </c>
      <c r="Z409" s="161">
        <f>VLOOKUP($A409,'Plan de acci�n consolidado 2025'!$C$3:$BB$482,Z$1,0)</f>
        <v>45747</v>
      </c>
      <c r="AA409">
        <f>VLOOKUP($A409,'Plan de acci�n consolidado 2025'!$C$3:$BB$482,AA$1,0)</f>
        <v>100</v>
      </c>
      <c r="AB409" t="str">
        <f>VLOOKUP($A409,'Plan de acci�n consolidado 2025'!$C$3:$BB$482,AB$1,0)</f>
        <v>Se avala el cumplimiento de la presente actividad mediante los documentos soporte allegados.</v>
      </c>
      <c r="AC409" s="161">
        <f>VLOOKUP($A409,'Plan de acci�n consolidado 2025'!$C$3:$BB$482,AC$1,0)</f>
        <v>45747</v>
      </c>
      <c r="AD409">
        <f>VLOOKUP($A409,'Plan de acci�n consolidado 2025'!$C$3:$BB$482,AD$1,0)</f>
        <v>100</v>
      </c>
      <c r="AE409">
        <f>VLOOKUP($A409,'Plan de acci�n consolidado 2025'!$C$3:$BB$482,AE$1,0)</f>
        <v>6</v>
      </c>
    </row>
    <row r="410" spans="1:31" x14ac:dyDescent="0.25">
      <c r="A410" s="30" t="s">
        <v>1162</v>
      </c>
      <c r="B410" t="str">
        <f>VLOOKUP($A410,'Plan de acci�n consolidado 2025'!$C$3:$X$482,B$1,0)</f>
        <v>71-GRUPO DE TRABAJO DE FORMACION</v>
      </c>
      <c r="C410">
        <f>VLOOKUP($A410,'Plan de acci�n consolidado 2025'!$C$3:$X$482,C$1,0)</f>
        <v>5</v>
      </c>
      <c r="D410" t="str">
        <f>VLOOKUP($A410,'Plan de acci�n consolidado 2025'!$C$3:$X$482,D$1,0)</f>
        <v>Actividad propia</v>
      </c>
      <c r="E410" t="str">
        <f>VLOOKUP($A410,'Plan de acci�n consolidado 2025'!$C$3:$X$482,E$1,0)</f>
        <v>71.2.2</v>
      </c>
      <c r="F410" t="str">
        <f>VLOOKUP($A410,'Plan de acci�n consolidado 2025'!$C$3:$X$482,F$1,0)</f>
        <v>N/A</v>
      </c>
      <c r="G410" t="str">
        <f>VLOOKUP($A410,'Plan de acci�n consolidado 2025'!$C$3:$X$482,G$1,0)</f>
        <v>N/A</v>
      </c>
      <c r="H410" t="str">
        <f>VLOOKUP($A410,'Plan de acci�n consolidado 2025'!$C$3:$X$482,H$1,0)</f>
        <v>N/A</v>
      </c>
      <c r="I410" t="str">
        <f>VLOOKUP($A410,'Plan de acci�n consolidado 2025'!$C$3:$X$482,I$1,0)</f>
        <v>N/A</v>
      </c>
      <c r="J410" t="str">
        <f>VLOOKUP($A410,'Plan de acci�n consolidado 2025'!$C$3:$X$482,J$1,0)</f>
        <v>N/A</v>
      </c>
      <c r="K410" t="str">
        <f>VLOOKUP($A410,'Plan de acci�n consolidado 2025'!$C$3:$X$482,K$1,0)</f>
        <v>N/A</v>
      </c>
      <c r="L410" t="str">
        <f>VLOOKUP($A410,'Plan de acci�n consolidado 2025'!$C$3:$X$482,L$1,0)</f>
        <v>N/A</v>
      </c>
      <c r="M410" t="str">
        <f>VLOOKUP($A410,'Plan de acci�n consolidado 2025'!$C$3:$X$482,M$1,0)</f>
        <v>N/A</v>
      </c>
      <c r="N410" t="str">
        <f>VLOOKUP($A410,'Plan de acci�n consolidado 2025'!$C$3:$X$482,N$1,0)</f>
        <v>N/A</v>
      </c>
      <c r="O410" t="str">
        <f>VLOOKUP($A410,'Plan de acci�n consolidado 2025'!$C$3:$X$482,O$1,0)</f>
        <v>Elaborar e implementar un protocolo de  enfoque diferencial de la oferta académica (Protocolo elaborado)</v>
      </c>
      <c r="P410">
        <f>VLOOKUP($A410,'Plan de acci�n consolidado 2025'!$C$3:$X$482,P$1,0)</f>
        <v>60</v>
      </c>
      <c r="Q410">
        <f>VLOOKUP($A410,'Plan de acci�n consolidado 2025'!$C$3:$X$482,Q$1,0)</f>
        <v>1</v>
      </c>
      <c r="R410" t="str">
        <f>VLOOKUP($A410,'Plan de acci�n consolidado 2025'!$C$3:$X$482,R$1,0)</f>
        <v>Númerica</v>
      </c>
      <c r="S410" t="str">
        <f>VLOOKUP($A410,'Plan de acci�n consolidado 2025'!$C$3:$X$482,S$1,0)</f>
        <v># de protocolos con enfoque diferencial elaborados e implementados / 1 protocolos con enfoque diferencial a elaborar e implementar</v>
      </c>
      <c r="T410" s="161">
        <f>VLOOKUP($A410,'Plan de acci�n consolidado 2025'!$C$3:$X$482,T$1,0)</f>
        <v>45748</v>
      </c>
      <c r="U410" s="161">
        <f>VLOOKUP($A410,'Plan de acci�n consolidado 2025'!$C$3:$X$482,U$1,0)</f>
        <v>45989</v>
      </c>
      <c r="V410" t="str">
        <f>VLOOKUP($A410,'Plan de acci�n consolidado 2025'!$C$3:$X$482,V$1,0)</f>
        <v>71-GRUPO DE TRABAJO DE FORMACION</v>
      </c>
      <c r="W410">
        <f>VLOOKUP($A410,'Plan de acci�n consolidado 2025'!$C$3:$BB$482,W$1,0)</f>
        <v>12</v>
      </c>
      <c r="X410">
        <f>VLOOKUP($A410,'Plan de acci�n consolidado 2025'!$C$3:$BB$482,X$1,0)</f>
        <v>100</v>
      </c>
      <c r="Y410" t="str">
        <f>VLOOKUP($A410,'Plan de acci�n consolidado 2025'!$C$3:$BB$482,Y$1,0)</f>
        <v>Esta actividad fue cumplida al 100% finalizando el 28 de noviembre de 2025. En el documento anexo se evidencia el protocolo de  enfoque diferencial de la oferta académica elaborado.</v>
      </c>
      <c r="Z410" s="161">
        <f>VLOOKUP($A410,'Plan de acci�n consolidado 2025'!$C$3:$BB$482,Z$1,0)</f>
        <v>45989</v>
      </c>
      <c r="AA410">
        <f>VLOOKUP($A410,'Plan de acci�n consolidado 2025'!$C$3:$BB$482,AA$1,0)</f>
        <v>100</v>
      </c>
      <c r="AB410" t="str">
        <f>VLOOKUP($A410,'Plan de acci�n consolidado 2025'!$C$3:$BB$482,AB$1,0)</f>
        <v>Se avalaelcumplimiento de la presente actividad se evidencia protocolo de enfoque diferencial</v>
      </c>
      <c r="AC410" s="161">
        <f>VLOOKUP($A410,'Plan de acci�n consolidado 2025'!$C$3:$BB$482,AC$1,0)</f>
        <v>45989</v>
      </c>
      <c r="AD410">
        <f>VLOOKUP($A410,'Plan de acci�n consolidado 2025'!$C$3:$BB$482,AD$1,0)</f>
        <v>100</v>
      </c>
      <c r="AE410">
        <f>VLOOKUP($A410,'Plan de acci�n consolidado 2025'!$C$3:$BB$482,AE$1,0)</f>
        <v>12</v>
      </c>
    </row>
    <row r="411" spans="1:31" x14ac:dyDescent="0.25">
      <c r="A411" s="30" t="s">
        <v>1164</v>
      </c>
      <c r="B411" t="str">
        <f>VLOOKUP($A411,'Plan de acci�n consolidado 2025'!$C$3:$X$482,B$1,0)</f>
        <v>71-GRUPO DE TRABAJO DE FORMACION</v>
      </c>
      <c r="C411">
        <f>VLOOKUP($A411,'Plan de acci�n consolidado 2025'!$C$3:$X$482,C$1,0)</f>
        <v>5</v>
      </c>
      <c r="D411" t="str">
        <f>VLOOKUP($A411,'Plan de acci�n consolidado 2025'!$C$3:$X$482,D$1,0)</f>
        <v>Actividad propia</v>
      </c>
      <c r="E411" t="str">
        <f>VLOOKUP($A411,'Plan de acci�n consolidado 2025'!$C$3:$X$482,E$1,0)</f>
        <v>71.2.3</v>
      </c>
      <c r="F411" t="str">
        <f>VLOOKUP($A411,'Plan de acci�n consolidado 2025'!$C$3:$X$482,F$1,0)</f>
        <v>N/A</v>
      </c>
      <c r="G411" t="str">
        <f>VLOOKUP($A411,'Plan de acci�n consolidado 2025'!$C$3:$X$482,G$1,0)</f>
        <v>N/A</v>
      </c>
      <c r="H411" t="str">
        <f>VLOOKUP($A411,'Plan de acci�n consolidado 2025'!$C$3:$X$482,H$1,0)</f>
        <v>N/A</v>
      </c>
      <c r="I411" t="str">
        <f>VLOOKUP($A411,'Plan de acci�n consolidado 2025'!$C$3:$X$482,I$1,0)</f>
        <v>N/A</v>
      </c>
      <c r="J411" t="str">
        <f>VLOOKUP($A411,'Plan de acci�n consolidado 2025'!$C$3:$X$482,J$1,0)</f>
        <v>N/A</v>
      </c>
      <c r="K411" t="str">
        <f>VLOOKUP($A411,'Plan de acci�n consolidado 2025'!$C$3:$X$482,K$1,0)</f>
        <v>N/A</v>
      </c>
      <c r="L411" t="str">
        <f>VLOOKUP($A411,'Plan de acci�n consolidado 2025'!$C$3:$X$482,L$1,0)</f>
        <v>N/A</v>
      </c>
      <c r="M411" t="str">
        <f>VLOOKUP($A411,'Plan de acci�n consolidado 2025'!$C$3:$X$482,M$1,0)</f>
        <v>N/A</v>
      </c>
      <c r="N411" t="str">
        <f>VLOOKUP($A411,'Plan de acci�n consolidado 2025'!$C$3:$X$482,N$1,0)</f>
        <v>N/A</v>
      </c>
      <c r="O411" t="str">
        <f>VLOOKUP($A411,'Plan de acci�n consolidado 2025'!$C$3:$X$482,O$1,0)</f>
        <v>Ejecutar el plan de trabajo del programa de enfoque diferencial.  (Informe de la ejecución del programa)</v>
      </c>
      <c r="P411">
        <f>VLOOKUP($A411,'Plan de acci�n consolidado 2025'!$C$3:$X$482,P$1,0)</f>
        <v>10</v>
      </c>
      <c r="Q411">
        <f>VLOOKUP($A411,'Plan de acci�n consolidado 2025'!$C$3:$X$482,Q$1,0)</f>
        <v>100</v>
      </c>
      <c r="R411" t="str">
        <f>VLOOKUP($A411,'Plan de acci�n consolidado 2025'!$C$3:$X$482,R$1,0)</f>
        <v>Porcentual</v>
      </c>
      <c r="S411" t="str">
        <f>VLOOKUP($A411,'Plan de acci�n consolidado 2025'!$C$3:$X$482,S$1,0)</f>
        <v>% de plan de trabajo del programa de enfoque diferencial ejecutado  / 100% de plan de trabajo del programa de enfoque diferencial a ejecutar</v>
      </c>
      <c r="T411" s="161">
        <f>VLOOKUP($A411,'Plan de acci�n consolidado 2025'!$C$3:$X$482,T$1,0)</f>
        <v>45748</v>
      </c>
      <c r="U411" s="161">
        <f>VLOOKUP($A411,'Plan de acci�n consolidado 2025'!$C$3:$X$482,U$1,0)</f>
        <v>45989</v>
      </c>
      <c r="V411" t="str">
        <f>VLOOKUP($A411,'Plan de acci�n consolidado 2025'!$C$3:$X$482,V$1,0)</f>
        <v>71-GRUPO DE TRABAJO DE FORMACION</v>
      </c>
      <c r="W411">
        <f>VLOOKUP($A411,'Plan de acci�n consolidado 2025'!$C$3:$BB$482,W$1,0)</f>
        <v>2</v>
      </c>
      <c r="X411">
        <f>VLOOKUP($A411,'Plan de acci�n consolidado 2025'!$C$3:$BB$482,X$1,0)</f>
        <v>100</v>
      </c>
      <c r="Y411" t="str">
        <f>VLOOKUP($A411,'Plan de acci�n consolidado 2025'!$C$3:$BB$482,Y$1,0)</f>
        <v>Con corte al 28 de noviembre de 2025, se ha cumplido el 100% de las actividades del plan de acción. A la fecha se desarrollaron las actividades del plan de trabajo propuesto, así: en abril se ejecutaron la Identificación de Población Objetivo y el Análisis de Necesidades Específicas. En julio se revisó y analizó la documentación institucional del Proceso de Formación y se entregó la propuesta de metodologías inclusivas para la adaptación de la oferta académica. En agosto se socializó el documento de recomendaciones y se elaboró la matriz de ajuste de contenidos. En septiembre se desarrollaron los ciclos de capacitación en Enfoques Inclusivos. Finalmente, en noviembre se completaron las actividades restantes: diseño y ajuste de contenidos priorizados, elaboración e implementación del protocolo de enfoque diferencial y entrega de la matriz de seguimiento y evaluación de indicadores. También se adjunta el plan de trabajo como evidencia del cumplimiento total.</v>
      </c>
      <c r="Z411" s="161">
        <f>VLOOKUP($A411,'Plan de acci�n consolidado 2025'!$C$3:$BB$482,Z$1,0)</f>
        <v>45989</v>
      </c>
      <c r="AA411">
        <f>VLOOKUP($A411,'Plan de acci�n consolidado 2025'!$C$3:$BB$482,AA$1,0)</f>
        <v>100</v>
      </c>
      <c r="AB411" t="str">
        <f>VLOOKUP($A411,'Plan de acci�n consolidado 2025'!$C$3:$BB$482,AB$1,0)</f>
        <v xml:space="preserve">Se avala el cumplimiento de la presente actividad se avala protocolo de enfoque diferencial </v>
      </c>
      <c r="AC411" s="161">
        <f>VLOOKUP($A411,'Plan de acci�n consolidado 2025'!$C$3:$BB$482,AC$1,0)</f>
        <v>45989</v>
      </c>
      <c r="AD411">
        <f>VLOOKUP($A411,'Plan de acci�n consolidado 2025'!$C$3:$BB$482,AD$1,0)</f>
        <v>100</v>
      </c>
      <c r="AE411">
        <f>VLOOKUP($A411,'Plan de acci�n consolidado 2025'!$C$3:$BB$482,AE$1,0)</f>
        <v>2</v>
      </c>
    </row>
    <row r="412" spans="1:31" x14ac:dyDescent="0.25">
      <c r="A412" s="30" t="s">
        <v>1165</v>
      </c>
      <c r="B412" t="str">
        <f>VLOOKUP($A412,'Plan de acci�n consolidado 2025'!$C$3:$X$482,B$1,0)</f>
        <v>71-GRUPO DE TRABAJO DE FORMACION</v>
      </c>
      <c r="C412">
        <f>VLOOKUP($A412,'Plan de acci�n consolidado 2025'!$C$3:$X$482,C$1,0)</f>
        <v>5</v>
      </c>
      <c r="D412" t="str">
        <f>VLOOKUP($A412,'Plan de acci�n consolidado 2025'!$C$3:$X$482,D$1,0)</f>
        <v>Producto</v>
      </c>
      <c r="E412" t="str">
        <f>VLOOKUP($A412,'Plan de acci�n consolidado 2025'!$C$3:$X$482,E$1,0)</f>
        <v>71.3</v>
      </c>
      <c r="F412" t="str">
        <f>VLOOKUP($A412,'Plan de acci�n consolidado 2025'!$C$3:$X$482,F$1,0)</f>
        <v>Operativo</v>
      </c>
      <c r="G412" t="str">
        <f>VLOOKUP($A412,'Plan de acci�n consolidado 2025'!$C$3:$X$482,G$1,0)</f>
        <v xml:space="preserve">Fortalecer la infraestructura, uso y aprovechamiento de las tecnologías de la información, para optimizar la capacidad institucional
</v>
      </c>
      <c r="H412" t="str">
        <f>VLOOKUP($A412,'Plan de acci�n consolidado 2025'!$C$3:$X$482,H$1,0)</f>
        <v xml:space="preserve">Cumplimiento de productos del PAI asociados a Fortalecer la infraestructura, uso y aprovechamiento de las tecnologías de la información, para optimizar la capacidad institucional
</v>
      </c>
      <c r="I412" t="str">
        <f>VLOOKUP($A412,'Plan de acci�n consolidado 2025'!$C$3:$X$482,I$1,0)</f>
        <v>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J412" t="str">
        <f>VLOOKUP($A412,'Plan de acci�n consolidado 2025'!$C$3:$X$482,J$1,0)</f>
        <v>N/A</v>
      </c>
      <c r="K412" t="str">
        <f>VLOOKUP($A412,'Plan de acci�n consolidado 2025'!$C$3:$X$482,K$1,0)</f>
        <v>No</v>
      </c>
      <c r="L412" t="str">
        <f>VLOOKUP($A412,'Plan de acci�n consolidado 2025'!$C$3:$X$482,L$1,0)</f>
        <v>C-3599-0200-0005-53105b</v>
      </c>
      <c r="M412" t="str">
        <f>VLOOKUP($A412,'Plan de acci�n consolidado 2025'!$C$3:$X$482,M$1,0)</f>
        <v>Política Servicio al Ciudadano_DIMENSIÓN Gestión con Valores para Resultados</v>
      </c>
      <c r="N412" t="str">
        <f>VLOOKUP($A412,'Plan de acci�n consolidado 2025'!$C$3:$X$482,N$1,0)</f>
        <v>N/A</v>
      </c>
      <c r="O412" t="str">
        <f>VLOOKUP($A412,'Plan de acci�n consolidado 2025'!$C$3:$X$482,O$1,0)</f>
        <v>Plataforma del Campus virtual accesible conforme a los estándares WCAG 2.1 nivel AA implementada (Informe consolidado de la implementación)</v>
      </c>
      <c r="P412">
        <f>VLOOKUP($A412,'Plan de acci�n consolidado 2025'!$C$3:$X$482,P$1,0)</f>
        <v>20</v>
      </c>
      <c r="Q412">
        <f>VLOOKUP($A412,'Plan de acci�n consolidado 2025'!$C$3:$X$482,Q$1,0)</f>
        <v>100</v>
      </c>
      <c r="R412" t="str">
        <f>VLOOKUP($A412,'Plan de acci�n consolidado 2025'!$C$3:$X$482,R$1,0)</f>
        <v>Porcentual</v>
      </c>
      <c r="S412" t="str">
        <f>VLOOKUP($A412,'Plan de acci�n consolidado 2025'!$C$3:$X$482,S$1,0)</f>
        <v>% de plataforma campus virtual accesible implementada / 100% de plataforma campus virtual accesible a implementar</v>
      </c>
      <c r="T412" s="161">
        <f>VLOOKUP($A412,'Plan de acci�n consolidado 2025'!$C$3:$X$482,T$1,0)</f>
        <v>45705</v>
      </c>
      <c r="U412" s="161">
        <f>VLOOKUP($A412,'Plan de acci�n consolidado 2025'!$C$3:$X$482,U$1,0)</f>
        <v>46003</v>
      </c>
      <c r="V412" t="str">
        <f>VLOOKUP($A412,'Plan de acci�n consolidado 2025'!$C$3:$X$482,V$1,0)</f>
        <v>71-GRUPO DE TRABAJO DE FORMACION</v>
      </c>
      <c r="W412">
        <f>VLOOKUP($A412,'Plan de acci�n consolidado 2025'!$C$3:$BB$482,W$1,0)</f>
        <v>20</v>
      </c>
      <c r="X412">
        <f>VLOOKUP($A412,'Plan de acci�n consolidado 2025'!$C$3:$BB$482,X$1,0)</f>
        <v>90</v>
      </c>
      <c r="Y412" t="str">
        <f>VLOOKUP($A412,'Plan de acci�n consolidado 2025'!$C$3:$BB$482,Y$1,0)</f>
        <v>Con corte al 30 de noviembre de 2025,  se ha avanzado en el plan de trabajo propuesto para este producto en un 90%, finalizando en un 100%  la siguiente actividad, que se esta reportando en este avance del mes de noviembre:  
4. Realizar pruebas de accesibilidad utilizando herramientas automatizadas, navegación con teclado y lectores de pantalla.
Adicionalmente, se reporta el plan de trabajo presentado como evidencia del avance del 90% a la fecha.</v>
      </c>
      <c r="Z412" s="161">
        <f>VLOOKUP($A412,'Plan de acci�n consolidado 2025'!$C$3:$BB$482,Z$1,0)</f>
        <v>0</v>
      </c>
      <c r="AA412">
        <f>VLOOKUP($A412,'Plan de acci�n consolidado 2025'!$C$3:$BB$482,AA$1,0)</f>
        <v>90</v>
      </c>
      <c r="AB412" t="str">
        <f>VLOOKUP($A412,'Plan de acci�n consolidado 2025'!$C$3:$BB$482,AB$1,0)</f>
        <v>Se avala el avance dado al presente producto.</v>
      </c>
      <c r="AC412" s="161">
        <f>VLOOKUP($A412,'Plan de acci�n consolidado 2025'!$C$3:$BB$482,AC$1,0)</f>
        <v>0</v>
      </c>
      <c r="AD412">
        <f>VLOOKUP($A412,'Plan de acci�n consolidado 2025'!$C$3:$BB$482,AD$1,0)</f>
        <v>0</v>
      </c>
      <c r="AE412">
        <f>VLOOKUP($A412,'Plan de acci�n consolidado 2025'!$C$3:$BB$482,AE$1,0)</f>
        <v>18</v>
      </c>
    </row>
    <row r="413" spans="1:31" x14ac:dyDescent="0.25">
      <c r="A413" s="30" t="s">
        <v>1166</v>
      </c>
      <c r="B413" t="str">
        <f>VLOOKUP($A413,'Plan de acci�n consolidado 2025'!$C$3:$X$482,B$1,0)</f>
        <v>71-GRUPO DE TRABAJO DE FORMACION</v>
      </c>
      <c r="C413">
        <f>VLOOKUP($A413,'Plan de acci�n consolidado 2025'!$C$3:$X$482,C$1,0)</f>
        <v>5</v>
      </c>
      <c r="D413" t="str">
        <f>VLOOKUP($A413,'Plan de acci�n consolidado 2025'!$C$3:$X$482,D$1,0)</f>
        <v>Actividad propia</v>
      </c>
      <c r="E413" t="str">
        <f>VLOOKUP($A413,'Plan de acci�n consolidado 2025'!$C$3:$X$482,E$1,0)</f>
        <v>71.3.1</v>
      </c>
      <c r="F413" t="str">
        <f>VLOOKUP($A413,'Plan de acci�n consolidado 2025'!$C$3:$X$482,F$1,0)</f>
        <v>N/A</v>
      </c>
      <c r="G413" t="str">
        <f>VLOOKUP($A413,'Plan de acci�n consolidado 2025'!$C$3:$X$482,G$1,0)</f>
        <v>N/A</v>
      </c>
      <c r="H413" t="str">
        <f>VLOOKUP($A413,'Plan de acci�n consolidado 2025'!$C$3:$X$482,H$1,0)</f>
        <v>N/A</v>
      </c>
      <c r="I413" t="str">
        <f>VLOOKUP($A413,'Plan de acci�n consolidado 2025'!$C$3:$X$482,I$1,0)</f>
        <v>N/A</v>
      </c>
      <c r="J413" t="str">
        <f>VLOOKUP($A413,'Plan de acci�n consolidado 2025'!$C$3:$X$482,J$1,0)</f>
        <v>N/A</v>
      </c>
      <c r="K413" t="str">
        <f>VLOOKUP($A413,'Plan de acci�n consolidado 2025'!$C$3:$X$482,K$1,0)</f>
        <v>N/A</v>
      </c>
      <c r="L413" t="str">
        <f>VLOOKUP($A413,'Plan de acci�n consolidado 2025'!$C$3:$X$482,L$1,0)</f>
        <v>N/A</v>
      </c>
      <c r="M413" t="str">
        <f>VLOOKUP($A413,'Plan de acci�n consolidado 2025'!$C$3:$X$482,M$1,0)</f>
        <v>N/A</v>
      </c>
      <c r="N413" t="str">
        <f>VLOOKUP($A413,'Plan de acci�n consolidado 2025'!$C$3:$X$482,N$1,0)</f>
        <v>N/A</v>
      </c>
      <c r="O413" t="str">
        <f>VLOOKUP($A413,'Plan de acci�n consolidado 2025'!$C$3:$X$482,O$1,0)</f>
        <v>Elaborar un diagnóstico de los aspectos que requieren ser implementados en accesibilidad de la plataforma del campus virtual. (Informe de diagnóstico).</v>
      </c>
      <c r="P413">
        <f>VLOOKUP($A413,'Plan de acci�n consolidado 2025'!$C$3:$X$482,P$1,0)</f>
        <v>30</v>
      </c>
      <c r="Q413">
        <f>VLOOKUP($A413,'Plan de acci�n consolidado 2025'!$C$3:$X$482,Q$1,0)</f>
        <v>1</v>
      </c>
      <c r="R413" t="str">
        <f>VLOOKUP($A413,'Plan de acci�n consolidado 2025'!$C$3:$X$482,R$1,0)</f>
        <v>Númerica</v>
      </c>
      <c r="S413" t="str">
        <f>VLOOKUP($A413,'Plan de acci�n consolidado 2025'!$C$3:$X$482,S$1,0)</f>
        <v xml:space="preserve"># de diagnóstico de los aspectos a implementar en accesibilidad de la plataforma del campus virtual elaborado / 1 diagnóstico de los aspectos a implementar en accesibilidad de la plataforma del campus virtual a elaborar. </v>
      </c>
      <c r="T413" s="161">
        <f>VLOOKUP($A413,'Plan de acci�n consolidado 2025'!$C$3:$X$482,T$1,0)</f>
        <v>45705</v>
      </c>
      <c r="U413" s="161">
        <f>VLOOKUP($A413,'Plan de acci�n consolidado 2025'!$C$3:$X$482,U$1,0)</f>
        <v>45853</v>
      </c>
      <c r="V413" t="str">
        <f>VLOOKUP($A413,'Plan de acci�n consolidado 2025'!$C$3:$X$482,V$1,0)</f>
        <v>71-GRUPO DE TRABAJO DE FORMACION</v>
      </c>
      <c r="W413">
        <f>VLOOKUP($A413,'Plan de acci�n consolidado 2025'!$C$3:$BB$482,W$1,0)</f>
        <v>6</v>
      </c>
      <c r="X413">
        <f>VLOOKUP($A413,'Plan de acci�n consolidado 2025'!$C$3:$BB$482,X$1,0)</f>
        <v>100</v>
      </c>
      <c r="Y413" t="str">
        <f>VLOOKUP($A413,'Plan de acci�n consolidado 2025'!$C$3:$BB$482,Y$1,0)</f>
        <v>Esta actividad fue cumplida al 100% finalizando el 15 de julio de 2025. En el documento anexo del diagnostico se puede evidenciar el correcto cumplimiento de la misma. Dicho diagnóstico reveló varias áreas de mejora importantes en cuanto a accesibilidad en la plataforma del campus virtual basado en Moodle. La mayoría de los problemas detectados están relacionados con la estructura del tema visual y los formularios. La implementación de las recomendaciones garantizará una experiencia más accesible, cumpliendo con los estándares internacionales y promoviendo la inclusión.</v>
      </c>
      <c r="Z413" s="161">
        <f>VLOOKUP($A413,'Plan de acci�n consolidado 2025'!$C$3:$BB$482,Z$1,0)</f>
        <v>45853</v>
      </c>
      <c r="AA413">
        <f>VLOOKUP($A413,'Plan de acci�n consolidado 2025'!$C$3:$BB$482,AA$1,0)</f>
        <v>100</v>
      </c>
      <c r="AB413" t="str">
        <f>VLOOKUP($A413,'Plan de acci�n consolidado 2025'!$C$3:$BB$482,AB$1,0)</f>
        <v>Se avala el cumplimiento de la presente actividad mediante documento de diagnóstico de los aspectos que requieren ser implementados en accesibilidad de la plataforma del campus virtual.</v>
      </c>
      <c r="AC413" s="161">
        <f>VLOOKUP($A413,'Plan de acci�n consolidado 2025'!$C$3:$BB$482,AC$1,0)</f>
        <v>45853</v>
      </c>
      <c r="AD413">
        <f>VLOOKUP($A413,'Plan de acci�n consolidado 2025'!$C$3:$BB$482,AD$1,0)</f>
        <v>100</v>
      </c>
      <c r="AE413">
        <f>VLOOKUP($A413,'Plan de acci�n consolidado 2025'!$C$3:$BB$482,AE$1,0)</f>
        <v>6</v>
      </c>
    </row>
    <row r="414" spans="1:31" x14ac:dyDescent="0.25">
      <c r="A414" s="30" t="s">
        <v>1167</v>
      </c>
      <c r="B414" t="str">
        <f>VLOOKUP($A414,'Plan de acci�n consolidado 2025'!$C$3:$X$482,B$1,0)</f>
        <v>71-GRUPO DE TRABAJO DE FORMACION</v>
      </c>
      <c r="C414">
        <f>VLOOKUP($A414,'Plan de acci�n consolidado 2025'!$C$3:$X$482,C$1,0)</f>
        <v>5</v>
      </c>
      <c r="D414" t="str">
        <f>VLOOKUP($A414,'Plan de acci�n consolidado 2025'!$C$3:$X$482,D$1,0)</f>
        <v>Actividad propia</v>
      </c>
      <c r="E414" t="str">
        <f>VLOOKUP($A414,'Plan de acci�n consolidado 2025'!$C$3:$X$482,E$1,0)</f>
        <v>71.3.2</v>
      </c>
      <c r="F414" t="str">
        <f>VLOOKUP($A414,'Plan de acci�n consolidado 2025'!$C$3:$X$482,F$1,0)</f>
        <v>N/A</v>
      </c>
      <c r="G414" t="str">
        <f>VLOOKUP($A414,'Plan de acci�n consolidado 2025'!$C$3:$X$482,G$1,0)</f>
        <v>N/A</v>
      </c>
      <c r="H414" t="str">
        <f>VLOOKUP($A414,'Plan de acci�n consolidado 2025'!$C$3:$X$482,H$1,0)</f>
        <v>N/A</v>
      </c>
      <c r="I414" t="str">
        <f>VLOOKUP($A414,'Plan de acci�n consolidado 2025'!$C$3:$X$482,I$1,0)</f>
        <v>N/A</v>
      </c>
      <c r="J414" t="str">
        <f>VLOOKUP($A414,'Plan de acci�n consolidado 2025'!$C$3:$X$482,J$1,0)</f>
        <v>N/A</v>
      </c>
      <c r="K414" t="str">
        <f>VLOOKUP($A414,'Plan de acci�n consolidado 2025'!$C$3:$X$482,K$1,0)</f>
        <v>N/A</v>
      </c>
      <c r="L414" t="str">
        <f>VLOOKUP($A414,'Plan de acci�n consolidado 2025'!$C$3:$X$482,L$1,0)</f>
        <v>N/A</v>
      </c>
      <c r="M414" t="str">
        <f>VLOOKUP($A414,'Plan de acci�n consolidado 2025'!$C$3:$X$482,M$1,0)</f>
        <v>N/A</v>
      </c>
      <c r="N414" t="str">
        <f>VLOOKUP($A414,'Plan de acci�n consolidado 2025'!$C$3:$X$482,N$1,0)</f>
        <v>N/A</v>
      </c>
      <c r="O414" t="str">
        <f>VLOOKUP($A414,'Plan de acci�n consolidado 2025'!$C$3:$X$482,O$1,0)</f>
        <v>Elaborar un plan de trabajo para la implementación de accesibilidad del campus virtual. (Plan de trabajo).</v>
      </c>
      <c r="P414">
        <f>VLOOKUP($A414,'Plan de acci�n consolidado 2025'!$C$3:$X$482,P$1,0)</f>
        <v>20</v>
      </c>
      <c r="Q414">
        <f>VLOOKUP($A414,'Plan de acci�n consolidado 2025'!$C$3:$X$482,Q$1,0)</f>
        <v>1</v>
      </c>
      <c r="R414" t="str">
        <f>VLOOKUP($A414,'Plan de acci�n consolidado 2025'!$C$3:$X$482,R$1,0)</f>
        <v>Númerica</v>
      </c>
      <c r="S414" t="str">
        <f>VLOOKUP($A414,'Plan de acci�n consolidado 2025'!$C$3:$X$482,S$1,0)</f>
        <v xml:space="preserve"># de plan de trabajo para la implementación de accesibilidad de la plataforma del  campus virtual elaborado / 1 plan de trabajo para la implementación de accesibilidad de la plataforma del  campus virtual  a elaborar. </v>
      </c>
      <c r="T414" s="161">
        <f>VLOOKUP($A414,'Plan de acci�n consolidado 2025'!$C$3:$X$482,T$1,0)</f>
        <v>45733</v>
      </c>
      <c r="U414" s="161">
        <f>VLOOKUP($A414,'Plan de acci�n consolidado 2025'!$C$3:$X$482,U$1,0)</f>
        <v>45869</v>
      </c>
      <c r="V414" t="str">
        <f>VLOOKUP($A414,'Plan de acci�n consolidado 2025'!$C$3:$X$482,V$1,0)</f>
        <v>71-GRUPO DE TRABAJO DE FORMACION</v>
      </c>
      <c r="W414">
        <f>VLOOKUP($A414,'Plan de acci�n consolidado 2025'!$C$3:$BB$482,W$1,0)</f>
        <v>4</v>
      </c>
      <c r="X414">
        <f>VLOOKUP($A414,'Plan de acci�n consolidado 2025'!$C$3:$BB$482,X$1,0)</f>
        <v>100</v>
      </c>
      <c r="Y414" t="str">
        <f>VLOOKUP($A414,'Plan de acci�n consolidado 2025'!$C$3:$BB$482,Y$1,0)</f>
        <v xml:space="preserve">Esta actividad fue cumplida al 100% finalizando el 31 de julio de 2025. En el documento anexo se evidencia el plan de trabajo propuesto para la implementación de accesibilidad del campus virtual. </v>
      </c>
      <c r="Z414" s="161">
        <f>VLOOKUP($A414,'Plan de acci�n consolidado 2025'!$C$3:$BB$482,Z$1,0)</f>
        <v>45869</v>
      </c>
      <c r="AA414">
        <f>VLOOKUP($A414,'Plan de acci�n consolidado 2025'!$C$3:$BB$482,AA$1,0)</f>
        <v>100</v>
      </c>
      <c r="AB414" t="str">
        <f>VLOOKUP($A414,'Plan de acci�n consolidado 2025'!$C$3:$BB$482,AB$1,0)</f>
        <v>Se avala el cumplimiento de la presente actividad con el plan de trabajo para la implementación de accesibilidad del campu8s virtual.</v>
      </c>
      <c r="AC414" s="161">
        <f>VLOOKUP($A414,'Plan de acci�n consolidado 2025'!$C$3:$BB$482,AC$1,0)</f>
        <v>45869</v>
      </c>
      <c r="AD414">
        <f>VLOOKUP($A414,'Plan de acci�n consolidado 2025'!$C$3:$BB$482,AD$1,0)</f>
        <v>100</v>
      </c>
      <c r="AE414">
        <f>VLOOKUP($A414,'Plan de acci�n consolidado 2025'!$C$3:$BB$482,AE$1,0)</f>
        <v>4</v>
      </c>
    </row>
    <row r="415" spans="1:31" x14ac:dyDescent="0.25">
      <c r="A415" s="30" t="s">
        <v>1168</v>
      </c>
      <c r="B415" t="str">
        <f>VLOOKUP($A415,'Plan de acci�n consolidado 2025'!$C$3:$X$482,B$1,0)</f>
        <v>71-GRUPO DE TRABAJO DE FORMACION</v>
      </c>
      <c r="C415">
        <f>VLOOKUP($A415,'Plan de acci�n consolidado 2025'!$C$3:$X$482,C$1,0)</f>
        <v>5</v>
      </c>
      <c r="D415" t="str">
        <f>VLOOKUP($A415,'Plan de acci�n consolidado 2025'!$C$3:$X$482,D$1,0)</f>
        <v>Actividad propia</v>
      </c>
      <c r="E415" t="str">
        <f>VLOOKUP($A415,'Plan de acci�n consolidado 2025'!$C$3:$X$482,E$1,0)</f>
        <v>71.3.3</v>
      </c>
      <c r="F415" t="str">
        <f>VLOOKUP($A415,'Plan de acci�n consolidado 2025'!$C$3:$X$482,F$1,0)</f>
        <v>N/A</v>
      </c>
      <c r="G415" t="str">
        <f>VLOOKUP($A415,'Plan de acci�n consolidado 2025'!$C$3:$X$482,G$1,0)</f>
        <v>N/A</v>
      </c>
      <c r="H415" t="str">
        <f>VLOOKUP($A415,'Plan de acci�n consolidado 2025'!$C$3:$X$482,H$1,0)</f>
        <v>N/A</v>
      </c>
      <c r="I415" t="str">
        <f>VLOOKUP($A415,'Plan de acci�n consolidado 2025'!$C$3:$X$482,I$1,0)</f>
        <v>N/A</v>
      </c>
      <c r="J415" t="str">
        <f>VLOOKUP($A415,'Plan de acci�n consolidado 2025'!$C$3:$X$482,J$1,0)</f>
        <v>N/A</v>
      </c>
      <c r="K415" t="str">
        <f>VLOOKUP($A415,'Plan de acci�n consolidado 2025'!$C$3:$X$482,K$1,0)</f>
        <v>N/A</v>
      </c>
      <c r="L415" t="str">
        <f>VLOOKUP($A415,'Plan de acci�n consolidado 2025'!$C$3:$X$482,L$1,0)</f>
        <v>N/A</v>
      </c>
      <c r="M415" t="str">
        <f>VLOOKUP($A415,'Plan de acci�n consolidado 2025'!$C$3:$X$482,M$1,0)</f>
        <v>N/A</v>
      </c>
      <c r="N415" t="str">
        <f>VLOOKUP($A415,'Plan de acci�n consolidado 2025'!$C$3:$X$482,N$1,0)</f>
        <v>N/A</v>
      </c>
      <c r="O415" t="str">
        <f>VLOOKUP($A415,'Plan de acci�n consolidado 2025'!$C$3:$X$482,O$1,0)</f>
        <v>Ejecutar el plan de trabajo  para la implementación de accesibilidad de la plataforma del campus virtual. (Reporte de avance de la ejecución del plan de trabajo).</v>
      </c>
      <c r="P415">
        <f>VLOOKUP($A415,'Plan de acci�n consolidado 2025'!$C$3:$X$482,P$1,0)</f>
        <v>40</v>
      </c>
      <c r="Q415">
        <f>VLOOKUP($A415,'Plan de acci�n consolidado 2025'!$C$3:$X$482,Q$1,0)</f>
        <v>100</v>
      </c>
      <c r="R415" t="str">
        <f>VLOOKUP($A415,'Plan de acci�n consolidado 2025'!$C$3:$X$482,R$1,0)</f>
        <v>Porcentual</v>
      </c>
      <c r="S415" t="str">
        <f>VLOOKUP($A415,'Plan de acci�n consolidado 2025'!$C$3:$X$482,S$1,0)</f>
        <v>% de plan de trabajo para la implementación de accesibilidad de la plataforma del  campus virtual ejecutado  / 100% de  plan de trabajo para la implementación de accesibilidad de la plataforma del  campus virtual a ejecutar</v>
      </c>
      <c r="T415" s="161">
        <f>VLOOKUP($A415,'Plan de acci�n consolidado 2025'!$C$3:$X$482,T$1,0)</f>
        <v>45748</v>
      </c>
      <c r="U415" s="161">
        <f>VLOOKUP($A415,'Plan de acci�n consolidado 2025'!$C$3:$X$482,U$1,0)</f>
        <v>45996</v>
      </c>
      <c r="V415" t="str">
        <f>VLOOKUP($A415,'Plan de acci�n consolidado 2025'!$C$3:$X$482,V$1,0)</f>
        <v>71-GRUPO DE TRABAJO DE FORMACION</v>
      </c>
      <c r="W415">
        <f>VLOOKUP($A415,'Plan de acci�n consolidado 2025'!$C$3:$BB$482,W$1,0)</f>
        <v>8</v>
      </c>
      <c r="X415">
        <f>VLOOKUP($A415,'Plan de acci�n consolidado 2025'!$C$3:$BB$482,X$1,0)</f>
        <v>100</v>
      </c>
      <c r="Y415" t="str">
        <f>VLOOKUP($A415,'Plan de acci�n consolidado 2025'!$C$3:$BB$482,Y$1,0)</f>
        <v xml:space="preserve">Con corte al 05 de diciembre de 2025,  se ha realizado el cumplimiento del 100%  de esta actividad del plan de acción. A la fecha y con el cumplimiento de la siguiente actividad, se cumple con la ejecución al 100% del plan de trabajo: 
5. Realizar documentación de buenas prácticas
Adicionalmente, se reporta el plan de trabajo presentado como evidencia del cumplimiento del 100% al 05 de diciembre de 2025. </v>
      </c>
      <c r="Z415" s="161">
        <f>VLOOKUP($A415,'Plan de acci�n consolidado 2025'!$C$3:$BB$482,Z$1,0)</f>
        <v>45996</v>
      </c>
      <c r="AA415">
        <f>VLOOKUP($A415,'Plan de acci�n consolidado 2025'!$C$3:$BB$482,AA$1,0)</f>
        <v>100</v>
      </c>
      <c r="AB415" t="str">
        <f>VLOOKUP($A415,'Plan de acci�n consolidado 2025'!$C$3:$BB$482,AB$1,0)</f>
        <v>Se avala el cumplimiento de la presente actividad. Se cumplio con el plan de trabajo propuesto se adjunta entregable de buenas practicas.</v>
      </c>
      <c r="AC415" s="161">
        <f>VLOOKUP($A415,'Plan de acci�n consolidado 2025'!$C$3:$BB$482,AC$1,0)</f>
        <v>45996</v>
      </c>
      <c r="AD415">
        <f>VLOOKUP($A415,'Plan de acci�n consolidado 2025'!$C$3:$BB$482,AD$1,0)</f>
        <v>100</v>
      </c>
      <c r="AE415">
        <f>VLOOKUP($A415,'Plan de acci�n consolidado 2025'!$C$3:$BB$482,AE$1,0)</f>
        <v>8</v>
      </c>
    </row>
    <row r="416" spans="1:31" x14ac:dyDescent="0.25">
      <c r="A416" s="30" t="s">
        <v>1169</v>
      </c>
      <c r="B416" t="str">
        <f>VLOOKUP($A416,'Plan de acci�n consolidado 2025'!$C$3:$X$482,B$1,0)</f>
        <v>71-GRUPO DE TRABAJO DE FORMACION</v>
      </c>
      <c r="C416">
        <f>VLOOKUP($A416,'Plan de acci�n consolidado 2025'!$C$3:$X$482,C$1,0)</f>
        <v>5</v>
      </c>
      <c r="D416" t="str">
        <f>VLOOKUP($A416,'Plan de acci�n consolidado 2025'!$C$3:$X$482,D$1,0)</f>
        <v>Actividad propia</v>
      </c>
      <c r="E416" t="str">
        <f>VLOOKUP($A416,'Plan de acci�n consolidado 2025'!$C$3:$X$482,E$1,0)</f>
        <v>71.3.4</v>
      </c>
      <c r="F416" t="str">
        <f>VLOOKUP($A416,'Plan de acci�n consolidado 2025'!$C$3:$X$482,F$1,0)</f>
        <v>N/A</v>
      </c>
      <c r="G416" t="str">
        <f>VLOOKUP($A416,'Plan de acci�n consolidado 2025'!$C$3:$X$482,G$1,0)</f>
        <v>N/A</v>
      </c>
      <c r="H416" t="str">
        <f>VLOOKUP($A416,'Plan de acci�n consolidado 2025'!$C$3:$X$482,H$1,0)</f>
        <v>N/A</v>
      </c>
      <c r="I416" t="str">
        <f>VLOOKUP($A416,'Plan de acci�n consolidado 2025'!$C$3:$X$482,I$1,0)</f>
        <v>N/A</v>
      </c>
      <c r="J416" t="str">
        <f>VLOOKUP($A416,'Plan de acci�n consolidado 2025'!$C$3:$X$482,J$1,0)</f>
        <v>N/A</v>
      </c>
      <c r="K416" t="str">
        <f>VLOOKUP($A416,'Plan de acci�n consolidado 2025'!$C$3:$X$482,K$1,0)</f>
        <v>N/A</v>
      </c>
      <c r="L416" t="str">
        <f>VLOOKUP($A416,'Plan de acci�n consolidado 2025'!$C$3:$X$482,L$1,0)</f>
        <v>N/A</v>
      </c>
      <c r="M416" t="str">
        <f>VLOOKUP($A416,'Plan de acci�n consolidado 2025'!$C$3:$X$482,M$1,0)</f>
        <v>N/A</v>
      </c>
      <c r="N416" t="str">
        <f>VLOOKUP($A416,'Plan de acci�n consolidado 2025'!$C$3:$X$482,N$1,0)</f>
        <v>N/A</v>
      </c>
      <c r="O416" t="str">
        <f>VLOOKUP($A416,'Plan de acci�n consolidado 2025'!$C$3:$X$482,O$1,0)</f>
        <v>Elaborar informe de resultados de la accesibilidad de la plataforma del campus virtual. (Informe consolidado de la  accesibilidad)</v>
      </c>
      <c r="P416">
        <f>VLOOKUP($A416,'Plan de acci�n consolidado 2025'!$C$3:$X$482,P$1,0)</f>
        <v>10</v>
      </c>
      <c r="Q416">
        <f>VLOOKUP($A416,'Plan de acci�n consolidado 2025'!$C$3:$X$482,Q$1,0)</f>
        <v>1</v>
      </c>
      <c r="R416" t="str">
        <f>VLOOKUP($A416,'Plan de acci�n consolidado 2025'!$C$3:$X$482,R$1,0)</f>
        <v>Númerica</v>
      </c>
      <c r="S416" t="str">
        <f>VLOOKUP($A416,'Plan de acci�n consolidado 2025'!$C$3:$X$482,S$1,0)</f>
        <v># de informes de resultados de la  caccesibilidad de la plataforma del campus virtual elaborados  / 1  informe de resultados de la accesibilidad de la plataforma del campus virtual a elaborar.</v>
      </c>
      <c r="T416" s="161">
        <f>VLOOKUP($A416,'Plan de acci�n consolidado 2025'!$C$3:$X$482,T$1,0)</f>
        <v>45992</v>
      </c>
      <c r="U416" s="161">
        <f>VLOOKUP($A416,'Plan de acci�n consolidado 2025'!$C$3:$X$482,U$1,0)</f>
        <v>46003</v>
      </c>
      <c r="V416" t="str">
        <f>VLOOKUP($A416,'Plan de acci�n consolidado 2025'!$C$3:$X$482,V$1,0)</f>
        <v>71-GRUPO DE TRABAJO DE FORMACION</v>
      </c>
      <c r="W416">
        <f>VLOOKUP($A416,'Plan de acci�n consolidado 2025'!$C$3:$BB$482,W$1,0)</f>
        <v>2</v>
      </c>
      <c r="X416">
        <f>VLOOKUP($A416,'Plan de acci�n consolidado 2025'!$C$3:$BB$482,X$1,0)</f>
        <v>0</v>
      </c>
      <c r="Y416">
        <f>VLOOKUP($A416,'Plan de acci�n consolidado 2025'!$C$3:$BB$482,Y$1,0)</f>
        <v>0</v>
      </c>
      <c r="Z416" s="161">
        <f>VLOOKUP($A416,'Plan de acci�n consolidado 2025'!$C$3:$BB$482,Z$1,0)</f>
        <v>0</v>
      </c>
      <c r="AA416">
        <f>VLOOKUP($A416,'Plan de acci�n consolidado 2025'!$C$3:$BB$482,AA$1,0)</f>
        <v>0</v>
      </c>
      <c r="AB416">
        <f>VLOOKUP($A416,'Plan de acci�n consolidado 2025'!$C$3:$BB$482,AB$1,0)</f>
        <v>0</v>
      </c>
      <c r="AC416" s="161">
        <f>VLOOKUP($A416,'Plan de acci�n consolidado 2025'!$C$3:$BB$482,AC$1,0)</f>
        <v>0</v>
      </c>
      <c r="AD416">
        <f>VLOOKUP($A416,'Plan de acci�n consolidado 2025'!$C$3:$BB$482,AD$1,0)</f>
        <v>0</v>
      </c>
      <c r="AE416">
        <f>VLOOKUP($A416,'Plan de acci�n consolidado 2025'!$C$3:$BB$482,AE$1,0)</f>
        <v>0</v>
      </c>
    </row>
    <row r="417" spans="1:31" x14ac:dyDescent="0.25">
      <c r="A417" s="30" t="s">
        <v>1170</v>
      </c>
      <c r="B417" t="str">
        <f>VLOOKUP($A417,'Plan de acci�n consolidado 2025'!$C$3:$X$482,B$1,0)</f>
        <v>71-GRUPO DE TRABAJO DE FORMACION</v>
      </c>
      <c r="C417">
        <f>VLOOKUP($A417,'Plan de acci�n consolidado 2025'!$C$3:$X$482,C$1,0)</f>
        <v>5</v>
      </c>
      <c r="D417" t="str">
        <f>VLOOKUP($A417,'Plan de acci�n consolidado 2025'!$C$3:$X$482,D$1,0)</f>
        <v>Producto</v>
      </c>
      <c r="E417" t="str">
        <f>VLOOKUP($A417,'Plan de acci�n consolidado 2025'!$C$3:$X$482,E$1,0)</f>
        <v>71.4</v>
      </c>
      <c r="F417" t="str">
        <f>VLOOKUP($A417,'Plan de acci�n consolidado 2025'!$C$3:$X$482,F$1,0)</f>
        <v>Operativo</v>
      </c>
      <c r="G417" t="str">
        <f>VLOOKUP($A417,'Plan de acci�n consolidado 2025'!$C$3:$X$482,G$1,0)</f>
        <v xml:space="preserve">Promover el enfoque preventivo, diferencial y territorial en el que hacer misional de la entidad 
</v>
      </c>
      <c r="H417" t="str">
        <f>VLOOKUP($A417,'Plan de acci�n consolidado 2025'!$C$3:$X$482,H$1,0)</f>
        <v xml:space="preserve">Cumplimiento de productos del PAI asociados a Fortacer el Sistema Integral de Gestión Institucional para mejorar la prestación del servicio. 
</v>
      </c>
      <c r="I417" t="str">
        <f>VLOOKUP($A417,'Plan de acci�n consolidado 2025'!$C$3:$X$482,I$1,0)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17" t="str">
        <f>VLOOKUP($A417,'Plan de acci�n consolidado 2025'!$C$3:$X$482,J$1,0)</f>
        <v>N/A</v>
      </c>
      <c r="K417" t="str">
        <f>VLOOKUP($A417,'Plan de acci�n consolidado 2025'!$C$3:$X$482,K$1,0)</f>
        <v>No</v>
      </c>
      <c r="L417" t="str">
        <f>VLOOKUP($A417,'Plan de acci�n consolidado 2025'!$C$3:$X$482,L$1,0)</f>
        <v>C-3599-0200-0005-53105b</v>
      </c>
      <c r="M417" t="str">
        <f>VLOOKUP($A417,'Plan de acci�n consolidado 2025'!$C$3:$X$482,M$1,0)</f>
        <v>Política Servicio al Ciudadano_DIMENSIÓN Gestión con Valores para Resultados</v>
      </c>
      <c r="N417" t="str">
        <f>VLOOKUP($A417,'Plan de acci�n consolidado 2025'!$C$3:$X$482,N$1,0)</f>
        <v>PEI_21;
PES_20230188</v>
      </c>
      <c r="O417" t="str">
        <f>VLOOKUP($A417,'Plan de acci�n consolidado 2025'!$C$3:$X$482,O$1,0)</f>
        <v>Jornadas de Formación (Capacitaciones, Sensibilizaciones, Jornada de Información) en Metrología Legal y Reglamentos Técnicos brindados a actores del SICAL identificados.  (Registros de asistencia-capturas de pantalla, fotografías y reporte mensual con los resultados de las Jornadas de Formación (Capacitaciones, Sensibilizaciones, Jornada de Información).</v>
      </c>
      <c r="P417">
        <f>VLOOKUP($A417,'Plan de acci�n consolidado 2025'!$C$3:$X$482,P$1,0)</f>
        <v>30</v>
      </c>
      <c r="Q417">
        <f>VLOOKUP($A417,'Plan de acci�n consolidado 2025'!$C$3:$X$482,Q$1,0)</f>
        <v>290</v>
      </c>
      <c r="R417" t="str">
        <f>VLOOKUP($A417,'Plan de acci�n consolidado 2025'!$C$3:$X$482,R$1,0)</f>
        <v>Númerica</v>
      </c>
      <c r="S417" t="str">
        <f>VLOOKUP($A417,'Plan de acci�n consolidado 2025'!$C$3:$X$482,S$1,0)</f>
        <v># de Jornadas de Formación (Capacitaciones, Sensibilizaciones, Jornada de Información) en Metrología Legal y Reglamentos Técnicos realizadas / 290 Jornadas de Formación (Capacitaciones, Sensibilizaciones, Jornada de Información) en Metrología Legal y Reglamentos Técnicos a realizar</v>
      </c>
      <c r="T417" s="161">
        <f>VLOOKUP($A417,'Plan de acci�n consolidado 2025'!$C$3:$X$482,T$1,0)</f>
        <v>45717</v>
      </c>
      <c r="U417" s="161">
        <f>VLOOKUP($A417,'Plan de acci�n consolidado 2025'!$C$3:$X$482,U$1,0)</f>
        <v>46003</v>
      </c>
      <c r="V417" t="str">
        <f>VLOOKUP($A417,'Plan de acci�n consolidado 2025'!$C$3:$X$482,V$1,0)</f>
        <v>71-GRUPO DE TRABAJO DE FORMACION</v>
      </c>
      <c r="W417">
        <f>VLOOKUP($A417,'Plan de acci�n consolidado 2025'!$C$3:$BB$482,W$1,0)</f>
        <v>30</v>
      </c>
      <c r="X417">
        <f>VLOOKUP($A417,'Plan de acci�n consolidado 2025'!$C$3:$BB$482,X$1,0)</f>
        <v>99</v>
      </c>
      <c r="Y417" t="str">
        <f>VLOOKUP($A417,'Plan de acci�n consolidado 2025'!$C$3:$BB$482,Y$1,0)</f>
        <v xml:space="preserve">Durante el mes de noviembre se realizaron 34 jornadas. El acumulado con corte al 30 de noviembre de 2025, es de 288 Jornadas de Formación realizadas de las 290 establecidas. Se adjunta el reporte mensual con los resultados de las Jornadas de Formación del mes de noviembre de 2025 </v>
      </c>
      <c r="Z417" s="161">
        <f>VLOOKUP($A417,'Plan de acci�n consolidado 2025'!$C$3:$BB$482,Z$1,0)</f>
        <v>0</v>
      </c>
      <c r="AA417">
        <f>VLOOKUP($A417,'Plan de acci�n consolidado 2025'!$C$3:$BB$482,AA$1,0)</f>
        <v>99</v>
      </c>
      <c r="AB417" t="str">
        <f>VLOOKUP($A417,'Plan de acci�n consolidado 2025'!$C$3:$BB$482,AB$1,0)</f>
        <v>Se avala el avance dado al presente producto se han efectuado 288 de las 290 capcitaciones programadas en temas relacionados rtml</v>
      </c>
      <c r="AC417" s="161">
        <f>VLOOKUP($A417,'Plan de acci�n consolidado 2025'!$C$3:$BB$482,AC$1,0)</f>
        <v>0</v>
      </c>
      <c r="AD417">
        <f>VLOOKUP($A417,'Plan de acci�n consolidado 2025'!$C$3:$BB$482,AD$1,0)</f>
        <v>0</v>
      </c>
      <c r="AE417">
        <f>VLOOKUP($A417,'Plan de acci�n consolidado 2025'!$C$3:$BB$482,AE$1,0)</f>
        <v>29.7</v>
      </c>
    </row>
    <row r="418" spans="1:31" x14ac:dyDescent="0.25">
      <c r="A418" s="30" t="s">
        <v>1171</v>
      </c>
      <c r="B418" t="e">
        <f>VLOOKUP($A418,'Plan de acci�n consolidado 2025'!$C$3:$X$482,B$1,0)</f>
        <v>#N/A</v>
      </c>
      <c r="C418" t="e">
        <f>VLOOKUP($A418,'Plan de acci�n consolidado 2025'!$C$3:$X$482,C$1,0)</f>
        <v>#N/A</v>
      </c>
      <c r="D418" t="e">
        <f>VLOOKUP($A418,'Plan de acci�n consolidado 2025'!$C$3:$X$482,D$1,0)</f>
        <v>#N/A</v>
      </c>
      <c r="E418" t="e">
        <f>VLOOKUP($A418,'Plan de acci�n consolidado 2025'!$C$3:$X$482,E$1,0)</f>
        <v>#N/A</v>
      </c>
      <c r="F418" t="e">
        <f>VLOOKUP($A418,'Plan de acci�n consolidado 2025'!$C$3:$X$482,F$1,0)</f>
        <v>#N/A</v>
      </c>
      <c r="G418" t="e">
        <f>VLOOKUP($A418,'Plan de acci�n consolidado 2025'!$C$3:$X$482,G$1,0)</f>
        <v>#N/A</v>
      </c>
      <c r="H418" t="e">
        <f>VLOOKUP($A418,'Plan de acci�n consolidado 2025'!$C$3:$X$482,H$1,0)</f>
        <v>#N/A</v>
      </c>
      <c r="I418" t="e">
        <f>VLOOKUP($A418,'Plan de acci�n consolidado 2025'!$C$3:$X$482,I$1,0)</f>
        <v>#N/A</v>
      </c>
      <c r="J418" t="e">
        <f>VLOOKUP($A418,'Plan de acci�n consolidado 2025'!$C$3:$X$482,J$1,0)</f>
        <v>#N/A</v>
      </c>
      <c r="K418" t="e">
        <f>VLOOKUP($A418,'Plan de acci�n consolidado 2025'!$C$3:$X$482,K$1,0)</f>
        <v>#N/A</v>
      </c>
      <c r="L418" t="e">
        <f>VLOOKUP($A418,'Plan de acci�n consolidado 2025'!$C$3:$X$482,L$1,0)</f>
        <v>#N/A</v>
      </c>
      <c r="M418" t="e">
        <f>VLOOKUP($A418,'Plan de acci�n consolidado 2025'!$C$3:$X$482,M$1,0)</f>
        <v>#N/A</v>
      </c>
      <c r="N418" t="e">
        <f>VLOOKUP($A418,'Plan de acci�n consolidado 2025'!$C$3:$X$482,N$1,0)</f>
        <v>#N/A</v>
      </c>
      <c r="O418" t="e">
        <f>VLOOKUP($A418,'Plan de acci�n consolidado 2025'!$C$3:$X$482,O$1,0)</f>
        <v>#N/A</v>
      </c>
      <c r="P418" t="e">
        <f>VLOOKUP($A418,'Plan de acci�n consolidado 2025'!$C$3:$X$482,P$1,0)</f>
        <v>#N/A</v>
      </c>
      <c r="Q418" t="e">
        <f>VLOOKUP($A418,'Plan de acci�n consolidado 2025'!$C$3:$X$482,Q$1,0)</f>
        <v>#N/A</v>
      </c>
      <c r="R418" t="e">
        <f>VLOOKUP($A418,'Plan de acci�n consolidado 2025'!$C$3:$X$482,R$1,0)</f>
        <v>#N/A</v>
      </c>
      <c r="S418" t="e">
        <f>VLOOKUP($A418,'Plan de acci�n consolidado 2025'!$C$3:$X$482,S$1,0)</f>
        <v>#N/A</v>
      </c>
      <c r="T418" s="161" t="e">
        <f>VLOOKUP($A418,'Plan de acci�n consolidado 2025'!$C$3:$X$482,T$1,0)</f>
        <v>#N/A</v>
      </c>
      <c r="U418" s="161" t="e">
        <f>VLOOKUP($A418,'Plan de acci�n consolidado 2025'!$C$3:$X$482,U$1,0)</f>
        <v>#N/A</v>
      </c>
      <c r="V418" t="e">
        <f>VLOOKUP($A418,'Plan de acci�n consolidado 2025'!$C$3:$X$482,V$1,0)</f>
        <v>#N/A</v>
      </c>
      <c r="W418" t="e">
        <f>VLOOKUP($A418,'Plan de acci�n consolidado 2025'!$C$3:$BB$482,W$1,0)</f>
        <v>#N/A</v>
      </c>
      <c r="X418" t="e">
        <f>VLOOKUP($A418,'Plan de acci�n consolidado 2025'!$C$3:$BB$482,X$1,0)</f>
        <v>#N/A</v>
      </c>
      <c r="Y418" t="e">
        <f>VLOOKUP($A418,'Plan de acci�n consolidado 2025'!$C$3:$BB$482,Y$1,0)</f>
        <v>#N/A</v>
      </c>
      <c r="Z418" s="161" t="e">
        <f>VLOOKUP($A418,'Plan de acci�n consolidado 2025'!$C$3:$BB$482,Z$1,0)</f>
        <v>#N/A</v>
      </c>
      <c r="AA418" t="e">
        <f>VLOOKUP($A418,'Plan de acci�n consolidado 2025'!$C$3:$BB$482,AA$1,0)</f>
        <v>#N/A</v>
      </c>
      <c r="AB418" t="e">
        <f>VLOOKUP($A418,'Plan de acci�n consolidado 2025'!$C$3:$BB$482,AB$1,0)</f>
        <v>#N/A</v>
      </c>
      <c r="AC418" s="161" t="e">
        <f>VLOOKUP($A418,'Plan de acci�n consolidado 2025'!$C$3:$BB$482,AC$1,0)</f>
        <v>#N/A</v>
      </c>
      <c r="AD418" t="e">
        <f>VLOOKUP($A418,'Plan de acci�n consolidado 2025'!$C$3:$BB$482,AD$1,0)</f>
        <v>#N/A</v>
      </c>
      <c r="AE418" t="e">
        <f>VLOOKUP($A418,'Plan de acci�n consolidado 2025'!$C$3:$BB$482,AE$1,0)</f>
        <v>#N/A</v>
      </c>
    </row>
    <row r="419" spans="1:31" x14ac:dyDescent="0.25">
      <c r="A419" s="30" t="s">
        <v>1172</v>
      </c>
      <c r="B419" t="e">
        <f>VLOOKUP($A419,'Plan de acci�n consolidado 2025'!$C$3:$X$482,B$1,0)</f>
        <v>#N/A</v>
      </c>
      <c r="C419" t="e">
        <f>VLOOKUP($A419,'Plan de acci�n consolidado 2025'!$C$3:$X$482,C$1,0)</f>
        <v>#N/A</v>
      </c>
      <c r="D419" t="e">
        <f>VLOOKUP($A419,'Plan de acci�n consolidado 2025'!$C$3:$X$482,D$1,0)</f>
        <v>#N/A</v>
      </c>
      <c r="E419" t="e">
        <f>VLOOKUP($A419,'Plan de acci�n consolidado 2025'!$C$3:$X$482,E$1,0)</f>
        <v>#N/A</v>
      </c>
      <c r="F419" t="e">
        <f>VLOOKUP($A419,'Plan de acci�n consolidado 2025'!$C$3:$X$482,F$1,0)</f>
        <v>#N/A</v>
      </c>
      <c r="G419" t="e">
        <f>VLOOKUP($A419,'Plan de acci�n consolidado 2025'!$C$3:$X$482,G$1,0)</f>
        <v>#N/A</v>
      </c>
      <c r="H419" t="e">
        <f>VLOOKUP($A419,'Plan de acci�n consolidado 2025'!$C$3:$X$482,H$1,0)</f>
        <v>#N/A</v>
      </c>
      <c r="I419" t="e">
        <f>VLOOKUP($A419,'Plan de acci�n consolidado 2025'!$C$3:$X$482,I$1,0)</f>
        <v>#N/A</v>
      </c>
      <c r="J419" t="e">
        <f>VLOOKUP($A419,'Plan de acci�n consolidado 2025'!$C$3:$X$482,J$1,0)</f>
        <v>#N/A</v>
      </c>
      <c r="K419" t="e">
        <f>VLOOKUP($A419,'Plan de acci�n consolidado 2025'!$C$3:$X$482,K$1,0)</f>
        <v>#N/A</v>
      </c>
      <c r="L419" t="e">
        <f>VLOOKUP($A419,'Plan de acci�n consolidado 2025'!$C$3:$X$482,L$1,0)</f>
        <v>#N/A</v>
      </c>
      <c r="M419" t="e">
        <f>VLOOKUP($A419,'Plan de acci�n consolidado 2025'!$C$3:$X$482,M$1,0)</f>
        <v>#N/A</v>
      </c>
      <c r="N419" t="e">
        <f>VLOOKUP($A419,'Plan de acci�n consolidado 2025'!$C$3:$X$482,N$1,0)</f>
        <v>#N/A</v>
      </c>
      <c r="O419" t="e">
        <f>VLOOKUP($A419,'Plan de acci�n consolidado 2025'!$C$3:$X$482,O$1,0)</f>
        <v>#N/A</v>
      </c>
      <c r="P419" t="e">
        <f>VLOOKUP($A419,'Plan de acci�n consolidado 2025'!$C$3:$X$482,P$1,0)</f>
        <v>#N/A</v>
      </c>
      <c r="Q419" t="e">
        <f>VLOOKUP($A419,'Plan de acci�n consolidado 2025'!$C$3:$X$482,Q$1,0)</f>
        <v>#N/A</v>
      </c>
      <c r="R419" t="e">
        <f>VLOOKUP($A419,'Plan de acci�n consolidado 2025'!$C$3:$X$482,R$1,0)</f>
        <v>#N/A</v>
      </c>
      <c r="S419" t="e">
        <f>VLOOKUP($A419,'Plan de acci�n consolidado 2025'!$C$3:$X$482,S$1,0)</f>
        <v>#N/A</v>
      </c>
      <c r="T419" s="161" t="e">
        <f>VLOOKUP($A419,'Plan de acci�n consolidado 2025'!$C$3:$X$482,T$1,0)</f>
        <v>#N/A</v>
      </c>
      <c r="U419" s="161" t="e">
        <f>VLOOKUP($A419,'Plan de acci�n consolidado 2025'!$C$3:$X$482,U$1,0)</f>
        <v>#N/A</v>
      </c>
      <c r="V419" t="e">
        <f>VLOOKUP($A419,'Plan de acci�n consolidado 2025'!$C$3:$X$482,V$1,0)</f>
        <v>#N/A</v>
      </c>
      <c r="W419" t="e">
        <f>VLOOKUP($A419,'Plan de acci�n consolidado 2025'!$C$3:$BB$482,W$1,0)</f>
        <v>#N/A</v>
      </c>
      <c r="X419" t="e">
        <f>VLOOKUP($A419,'Plan de acci�n consolidado 2025'!$C$3:$BB$482,X$1,0)</f>
        <v>#N/A</v>
      </c>
      <c r="Y419" t="e">
        <f>VLOOKUP($A419,'Plan de acci�n consolidado 2025'!$C$3:$BB$482,Y$1,0)</f>
        <v>#N/A</v>
      </c>
      <c r="Z419" s="161" t="e">
        <f>VLOOKUP($A419,'Plan de acci�n consolidado 2025'!$C$3:$BB$482,Z$1,0)</f>
        <v>#N/A</v>
      </c>
      <c r="AA419" t="e">
        <f>VLOOKUP($A419,'Plan de acci�n consolidado 2025'!$C$3:$BB$482,AA$1,0)</f>
        <v>#N/A</v>
      </c>
      <c r="AB419" t="e">
        <f>VLOOKUP($A419,'Plan de acci�n consolidado 2025'!$C$3:$BB$482,AB$1,0)</f>
        <v>#N/A</v>
      </c>
      <c r="AC419" s="161" t="e">
        <f>VLOOKUP($A419,'Plan de acci�n consolidado 2025'!$C$3:$BB$482,AC$1,0)</f>
        <v>#N/A</v>
      </c>
      <c r="AD419" t="e">
        <f>VLOOKUP($A419,'Plan de acci�n consolidado 2025'!$C$3:$BB$482,AD$1,0)</f>
        <v>#N/A</v>
      </c>
      <c r="AE419" t="e">
        <f>VLOOKUP($A419,'Plan de acci�n consolidado 2025'!$C$3:$BB$482,AE$1,0)</f>
        <v>#N/A</v>
      </c>
    </row>
    <row r="420" spans="1:31" x14ac:dyDescent="0.25">
      <c r="A420" s="30" t="s">
        <v>1242</v>
      </c>
      <c r="B420" t="str">
        <f>VLOOKUP($A420,'Plan de acci�n consolidado 2025'!$C$3:$X$482,B$1,0)</f>
        <v>3003-GRUPO DE TRABAJO DE APOYO A LA RED NACIONAL DE PROTECCIÓN  AL CONSUMIDOR</v>
      </c>
      <c r="C420">
        <f>VLOOKUP($A420,'Plan de acci�n consolidado 2025'!$C$3:$X$482,C$1,0)</f>
        <v>4</v>
      </c>
      <c r="D420" t="str">
        <f>VLOOKUP($A420,'Plan de acci�n consolidado 2025'!$C$3:$X$482,D$1,0)</f>
        <v>Producto</v>
      </c>
      <c r="E420" t="str">
        <f>VLOOKUP($A420,'Plan de acci�n consolidado 2025'!$C$3:$X$482,E$1,0)</f>
        <v>3003.1</v>
      </c>
      <c r="F420" t="str">
        <f>VLOOKUP($A420,'Plan de acci�n consolidado 2025'!$C$3:$X$482,F$1,0)</f>
        <v>Operativo</v>
      </c>
      <c r="G420" t="str">
        <f>VLOOKUP($A420,'Plan de acci�n consolidado 2025'!$C$3:$X$482,G$1,0)</f>
        <v xml:space="preserve">Promover el enfoque preventivo, diferencial y territorial en el que hacer misional de la entidad 
</v>
      </c>
      <c r="H420" t="str">
        <f>VLOOKUP($A420,'Plan de acci�n consolidado 2025'!$C$3:$X$482,H$1,0)</f>
        <v xml:space="preserve">Cumplimiento de productos del PAI asociados a Promover el enfoque preventivo, diferencial y territorial en el que hacer misional de la entidad 
</v>
      </c>
      <c r="I420" t="str">
        <f>VLOOKUP($A420,'Plan de acci�n consolidado 2025'!$C$3:$X$482,I$1,0)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20" t="str">
        <f>VLOOKUP($A420,'Plan de acci�n consolidado 2025'!$C$3:$X$482,J$1,0)</f>
        <v>N/A</v>
      </c>
      <c r="K420" t="str">
        <f>VLOOKUP($A420,'Plan de acci�n consolidado 2025'!$C$3:$X$482,K$1,0)</f>
        <v>Si</v>
      </c>
      <c r="L420" t="str">
        <f>VLOOKUP($A420,'Plan de acci�n consolidado 2025'!$C$3:$X$482,L$1,0)</f>
        <v>C-3503-0200-0009-40401c</v>
      </c>
      <c r="M420" t="str">
        <f>VLOOKUP($A420,'Plan de acci�n consolidado 2025'!$C$3:$X$482,M$1,0)</f>
        <v>Política Servicio al Ciudadano_DIMENSIÓN Gestión con Valores para Resultados</v>
      </c>
      <c r="N420" t="str">
        <f>VLOOKUP($A420,'Plan de acci�n consolidado 2025'!$C$3:$X$482,N$1,0)</f>
        <v>PND_8_Fortalecer lasCapacidades yConocimiento sobreDerechos yDeberesDe las relacionesDeConsumo</v>
      </c>
      <c r="O420" t="str">
        <f>VLOOKUP($A420,'Plan de acci�n consolidado 2025'!$C$3:$X$482,O$1,0)</f>
        <v>Estrategia de difusión dirigida a actores de la cadena de consumo e instituciones para desarrollar los servicios misionales de la Red Nacional de Protección al Consumidor  y  dar a conocer los derechos y deberes de los consumidores en el territorio nacional,  ejecutada  (Informe seguimiento trimestral)</v>
      </c>
      <c r="P420">
        <f>VLOOKUP($A420,'Plan de acci�n consolidado 2025'!$C$3:$X$482,P$1,0)</f>
        <v>20</v>
      </c>
      <c r="Q420">
        <f>VLOOKUP($A420,'Plan de acci�n consolidado 2025'!$C$3:$X$482,Q$1,0)</f>
        <v>100</v>
      </c>
      <c r="R420" t="str">
        <f>VLOOKUP($A420,'Plan de acci�n consolidado 2025'!$C$3:$X$482,R$1,0)</f>
        <v>Porcentual</v>
      </c>
      <c r="S420" t="str">
        <f>VLOOKUP($A420,'Plan de acci�n consolidado 2025'!$C$3:$X$482,S$1,0)</f>
        <v>% de avance ejecutado / 100% de meta % programada</v>
      </c>
      <c r="T420" s="161">
        <f>VLOOKUP($A420,'Plan de acci�n consolidado 2025'!$C$3:$X$482,T$1,0)</f>
        <v>45670</v>
      </c>
      <c r="U420" s="161">
        <f>VLOOKUP($A420,'Plan de acci�n consolidado 2025'!$C$3:$X$482,U$1,0)</f>
        <v>46022</v>
      </c>
      <c r="V420" t="str">
        <f>VLOOKUP($A420,'Plan de acci�n consolidado 2025'!$C$3:$X$482,V$1,0)</f>
        <v>3000-DESPACHO DEL SUPERINTENDENTE DELEGADO PARA LA PROTECCIÓN DEL CONSUMIDOR;
3003-GRUPO DE TRABAJO DE APOYO A LA RED NACIONAL DE PROTECCIÓN  AL CONSUMIDOR</v>
      </c>
      <c r="W420">
        <f>VLOOKUP($A420,'Plan de acci�n consolidado 2025'!$C$3:$BB$482,W$1,0)</f>
        <v>20</v>
      </c>
      <c r="X420">
        <f>VLOOKUP($A420,'Plan de acci�n consolidado 2025'!$C$3:$BB$482,X$1,0)</f>
        <v>83</v>
      </c>
      <c r="Y420" t="str">
        <f>VLOOKUP($A420,'Plan de acci�n consolidado 2025'!$C$3:$BB$482,Y$1,0)</f>
        <v>Se comparte el avance cuantitativo hasta el mes de octubre</v>
      </c>
      <c r="Z420" s="161">
        <f>VLOOKUP($A420,'Plan de acci�n consolidado 2025'!$C$3:$BB$482,Z$1,0)</f>
        <v>0</v>
      </c>
      <c r="AA420">
        <f>VLOOKUP($A420,'Plan de acci�n consolidado 2025'!$C$3:$BB$482,AA$1,0)</f>
        <v>83</v>
      </c>
      <c r="AB420" t="str">
        <f>VLOOKUP($A420,'Plan de acci�n consolidado 2025'!$C$3:$BB$482,AB$1,0)</f>
        <v>el avance porcentual registrado, corresponde con las evidencias allegadas</v>
      </c>
      <c r="AC420" s="161">
        <f>VLOOKUP($A420,'Plan de acci�n consolidado 2025'!$C$3:$BB$482,AC$1,0)</f>
        <v>0</v>
      </c>
      <c r="AD420">
        <f>VLOOKUP($A420,'Plan de acci�n consolidado 2025'!$C$3:$BB$482,AD$1,0)</f>
        <v>0</v>
      </c>
      <c r="AE420">
        <f>VLOOKUP($A420,'Plan de acci�n consolidado 2025'!$C$3:$BB$482,AE$1,0)</f>
        <v>16.600000000000001</v>
      </c>
    </row>
    <row r="421" spans="1:31" x14ac:dyDescent="0.25">
      <c r="A421" s="30" t="s">
        <v>1245</v>
      </c>
      <c r="B421" t="str">
        <f>VLOOKUP($A421,'Plan de acci�n consolidado 2025'!$C$3:$X$482,B$1,0)</f>
        <v>3003-GRUPO DE TRABAJO DE APOYO A LA RED NACIONAL DE PROTECCIÓN  AL CONSUMIDOR</v>
      </c>
      <c r="C421">
        <f>VLOOKUP($A421,'Plan de acci�n consolidado 2025'!$C$3:$X$482,C$1,0)</f>
        <v>4</v>
      </c>
      <c r="D421" t="str">
        <f>VLOOKUP($A421,'Plan de acci�n consolidado 2025'!$C$3:$X$482,D$1,0)</f>
        <v>Actividad propia</v>
      </c>
      <c r="E421" t="str">
        <f>VLOOKUP($A421,'Plan de acci�n consolidado 2025'!$C$3:$X$482,E$1,0)</f>
        <v>3003.1.1</v>
      </c>
      <c r="F421" t="str">
        <f>VLOOKUP($A421,'Plan de acci�n consolidado 2025'!$C$3:$X$482,F$1,0)</f>
        <v>N/A</v>
      </c>
      <c r="G421" t="str">
        <f>VLOOKUP($A421,'Plan de acci�n consolidado 2025'!$C$3:$X$482,G$1,0)</f>
        <v>N/A</v>
      </c>
      <c r="H421" t="str">
        <f>VLOOKUP($A421,'Plan de acci�n consolidado 2025'!$C$3:$X$482,H$1,0)</f>
        <v>N/A</v>
      </c>
      <c r="I421" t="str">
        <f>VLOOKUP($A421,'Plan de acci�n consolidado 2025'!$C$3:$X$482,I$1,0)</f>
        <v>N/A</v>
      </c>
      <c r="J421" t="str">
        <f>VLOOKUP($A421,'Plan de acci�n consolidado 2025'!$C$3:$X$482,J$1,0)</f>
        <v>N/A</v>
      </c>
      <c r="K421" t="str">
        <f>VLOOKUP($A421,'Plan de acci�n consolidado 2025'!$C$3:$X$482,K$1,0)</f>
        <v>N/A</v>
      </c>
      <c r="L421" t="str">
        <f>VLOOKUP($A421,'Plan de acci�n consolidado 2025'!$C$3:$X$482,L$1,0)</f>
        <v>N/A</v>
      </c>
      <c r="M421" t="str">
        <f>VLOOKUP($A421,'Plan de acci�n consolidado 2025'!$C$3:$X$482,M$1,0)</f>
        <v>N/A</v>
      </c>
      <c r="N421" t="str">
        <f>VLOOKUP($A421,'Plan de acci�n consolidado 2025'!$C$3:$X$482,N$1,0)</f>
        <v>N/A</v>
      </c>
      <c r="O421" t="str">
        <f>VLOOKUP($A421,'Plan de acci�n consolidado 2025'!$C$3:$X$482,O$1,0)</f>
        <v>Definir el Plan de difusión (incluye actividades, responsables, fechas y las metas de atenciones, divulgaciones, capacitaciones, sensibilizaciones y campañas .) (Documento Plan de difusión)</v>
      </c>
      <c r="P421">
        <f>VLOOKUP($A421,'Plan de acci�n consolidado 2025'!$C$3:$X$482,P$1,0)</f>
        <v>30</v>
      </c>
      <c r="Q421">
        <f>VLOOKUP($A421,'Plan de acci�n consolidado 2025'!$C$3:$X$482,Q$1,0)</f>
        <v>1</v>
      </c>
      <c r="R421" t="str">
        <f>VLOOKUP($A421,'Plan de acci�n consolidado 2025'!$C$3:$X$482,R$1,0)</f>
        <v>Númerica</v>
      </c>
      <c r="S421" t="str">
        <f>VLOOKUP($A421,'Plan de acci�n consolidado 2025'!$C$3:$X$482,S$1,0)</f>
        <v># de Plan estratégico y cronograma realizado / 1 Plan estratégico y cronograma programado</v>
      </c>
      <c r="T421" s="161">
        <f>VLOOKUP($A421,'Plan de acci�n consolidado 2025'!$C$3:$X$482,T$1,0)</f>
        <v>45670</v>
      </c>
      <c r="U421" s="161">
        <f>VLOOKUP($A421,'Plan de acci�n consolidado 2025'!$C$3:$X$482,U$1,0)</f>
        <v>45691</v>
      </c>
      <c r="V421" t="str">
        <f>VLOOKUP($A421,'Plan de acci�n consolidado 2025'!$C$3:$X$482,V$1,0)</f>
        <v>3003-GRUPO DE TRABAJO DE APOYO A LA RED NACIONAL DE PROTECCIÓN  AL CONSUMIDOR</v>
      </c>
      <c r="W421">
        <f>VLOOKUP($A421,'Plan de acci�n consolidado 2025'!$C$3:$BB$482,W$1,0)</f>
        <v>6</v>
      </c>
      <c r="X421">
        <f>VLOOKUP($A421,'Plan de acci�n consolidado 2025'!$C$3:$BB$482,X$1,0)</f>
        <v>100</v>
      </c>
      <c r="Y421" t="str">
        <f>VLOOKUP($A421,'Plan de acci�n consolidado 2025'!$C$3:$BB$482,Y$1,0)</f>
        <v xml:space="preserve">Se presenta documento de Estrategia de Difusión el cual incluye actividades, responsables fechas y las metas de atenciones, capacitaciones, divulgaciones, para revisión, comentarios y aprobación </v>
      </c>
      <c r="Z421" s="161">
        <f>VLOOKUP($A421,'Plan de acci�n consolidado 2025'!$C$3:$BB$482,Z$1,0)</f>
        <v>45691</v>
      </c>
      <c r="AA421">
        <f>VLOOKUP($A421,'Plan de acci�n consolidado 2025'!$C$3:$BB$482,AA$1,0)</f>
        <v>100</v>
      </c>
      <c r="AB421" t="str">
        <f>VLOOKUP($A421,'Plan de acci�n consolidado 2025'!$C$3:$BB$482,AB$1,0)</f>
        <v xml:space="preserve">Se verifica el cumplimiento de la actividad </v>
      </c>
      <c r="AC421" s="161">
        <f>VLOOKUP($A421,'Plan de acci�n consolidado 2025'!$C$3:$BB$482,AC$1,0)</f>
        <v>45691</v>
      </c>
      <c r="AD421">
        <f>VLOOKUP($A421,'Plan de acci�n consolidado 2025'!$C$3:$BB$482,AD$1,0)</f>
        <v>100</v>
      </c>
      <c r="AE421">
        <f>VLOOKUP($A421,'Plan de acci�n consolidado 2025'!$C$3:$BB$482,AE$1,0)</f>
        <v>6</v>
      </c>
    </row>
    <row r="422" spans="1:31" x14ac:dyDescent="0.25">
      <c r="A422" s="30" t="s">
        <v>1247</v>
      </c>
      <c r="B422" t="str">
        <f>VLOOKUP($A422,'Plan de acci�n consolidado 2025'!$C$3:$X$482,B$1,0)</f>
        <v>3003-GRUPO DE TRABAJO DE APOYO A LA RED NACIONAL DE PROTECCIÓN  AL CONSUMIDOR</v>
      </c>
      <c r="C422">
        <f>VLOOKUP($A422,'Plan de acci�n consolidado 2025'!$C$3:$X$482,C$1,0)</f>
        <v>4</v>
      </c>
      <c r="D422" t="str">
        <f>VLOOKUP($A422,'Plan de acci�n consolidado 2025'!$C$3:$X$482,D$1,0)</f>
        <v>Actividad sin participación</v>
      </c>
      <c r="E422" t="str">
        <f>VLOOKUP($A422,'Plan de acci�n consolidado 2025'!$C$3:$X$482,E$1,0)</f>
        <v>3003.1.2</v>
      </c>
      <c r="F422" t="str">
        <f>VLOOKUP($A422,'Plan de acci�n consolidado 2025'!$C$3:$X$482,F$1,0)</f>
        <v>N/A</v>
      </c>
      <c r="G422" t="str">
        <f>VLOOKUP($A422,'Plan de acci�n consolidado 2025'!$C$3:$X$482,G$1,0)</f>
        <v>N/A</v>
      </c>
      <c r="H422" t="str">
        <f>VLOOKUP($A422,'Plan de acci�n consolidado 2025'!$C$3:$X$482,H$1,0)</f>
        <v>N/A</v>
      </c>
      <c r="I422" t="str">
        <f>VLOOKUP($A422,'Plan de acci�n consolidado 2025'!$C$3:$X$482,I$1,0)</f>
        <v>N/A</v>
      </c>
      <c r="J422" t="str">
        <f>VLOOKUP($A422,'Plan de acci�n consolidado 2025'!$C$3:$X$482,J$1,0)</f>
        <v>N/A</v>
      </c>
      <c r="K422" t="str">
        <f>VLOOKUP($A422,'Plan de acci�n consolidado 2025'!$C$3:$X$482,K$1,0)</f>
        <v>N/A</v>
      </c>
      <c r="L422" t="str">
        <f>VLOOKUP($A422,'Plan de acci�n consolidado 2025'!$C$3:$X$482,L$1,0)</f>
        <v>N/A</v>
      </c>
      <c r="M422" t="str">
        <f>VLOOKUP($A422,'Plan de acci�n consolidado 2025'!$C$3:$X$482,M$1,0)</f>
        <v>N/A</v>
      </c>
      <c r="N422" t="str">
        <f>VLOOKUP($A422,'Plan de acci�n consolidado 2025'!$C$3:$X$482,N$1,0)</f>
        <v>N/A</v>
      </c>
      <c r="O422" t="str">
        <f>VLOOKUP($A422,'Plan de acci�n consolidado 2025'!$C$3:$X$482,O$1,0)</f>
        <v>Aprobar el Plan de difusión (Plan Estratégico y Cronograma aprobado por el Coordinador de la RNPC Y/o otras áreas participantes de requerirse.)</v>
      </c>
      <c r="P422">
        <f>VLOOKUP($A422,'Plan de acci�n consolidado 2025'!$C$3:$X$482,P$1,0)</f>
        <v>0</v>
      </c>
      <c r="Q422">
        <f>VLOOKUP($A422,'Plan de acci�n consolidado 2025'!$C$3:$X$482,Q$1,0)</f>
        <v>1</v>
      </c>
      <c r="R422" t="str">
        <f>VLOOKUP($A422,'Plan de acci�n consolidado 2025'!$C$3:$X$482,R$1,0)</f>
        <v>Númerica</v>
      </c>
      <c r="S422" t="str">
        <f>VLOOKUP($A422,'Plan de acci�n consolidado 2025'!$C$3:$X$482,S$1,0)</f>
        <v># de Plan Estratégico y Cronograma de las actividades misionales de la RNPC, aprobado. / 1 Plan Estratégico y Cronograma de las actividades misionales de la RNPC, programado.</v>
      </c>
      <c r="T422" s="161">
        <f>VLOOKUP($A422,'Plan de acci�n consolidado 2025'!$C$3:$X$482,T$1,0)</f>
        <v>45691</v>
      </c>
      <c r="U422" s="161">
        <f>VLOOKUP($A422,'Plan de acci�n consolidado 2025'!$C$3:$X$482,U$1,0)</f>
        <v>45716</v>
      </c>
      <c r="V422" t="str">
        <f>VLOOKUP($A422,'Plan de acci�n consolidado 2025'!$C$3:$X$482,V$1,0)</f>
        <v>3000-DESPACHO DEL SUPERINTENDENTE DELEGADO PARA LA PROTECCIÓN DEL CONSUMIDOR</v>
      </c>
      <c r="W422">
        <f>VLOOKUP($A422,'Plan de acci�n consolidado 2025'!$C$3:$BB$482,W$1,0)</f>
        <v>0</v>
      </c>
      <c r="X422">
        <f>VLOOKUP($A422,'Plan de acci�n consolidado 2025'!$C$3:$BB$482,X$1,0)</f>
        <v>100</v>
      </c>
      <c r="Y422" t="str">
        <f>VLOOKUP($A422,'Plan de acci�n consolidado 2025'!$C$3:$BB$482,Y$1,0)</f>
        <v>Se adjunta correo de aprobación por parte del Coordinador de la RNPC y la Delegada de Protección al consumidor, así como Documento Final Estrategia y Cronograma de Trabajo</v>
      </c>
      <c r="Z422" s="161">
        <f>VLOOKUP($A422,'Plan de acci�n consolidado 2025'!$C$3:$BB$482,Z$1,0)</f>
        <v>45715</v>
      </c>
      <c r="AA422">
        <f>VLOOKUP($A422,'Plan de acci�n consolidado 2025'!$C$3:$BB$482,AA$1,0)</f>
        <v>100</v>
      </c>
      <c r="AB422" t="str">
        <f>VLOOKUP($A422,'Plan de acci�n consolidado 2025'!$C$3:$BB$482,AB$1,0)</f>
        <v xml:space="preserve">Se verifica el cumplimiento de la actividad </v>
      </c>
      <c r="AC422" s="161">
        <f>VLOOKUP($A422,'Plan de acci�n consolidado 2025'!$C$3:$BB$482,AC$1,0)</f>
        <v>45715</v>
      </c>
      <c r="AD422">
        <f>VLOOKUP($A422,'Plan de acci�n consolidado 2025'!$C$3:$BB$482,AD$1,0)</f>
        <v>100</v>
      </c>
      <c r="AE422">
        <f>VLOOKUP($A422,'Plan de acci�n consolidado 2025'!$C$3:$BB$482,AE$1,0)</f>
        <v>0</v>
      </c>
    </row>
    <row r="423" spans="1:31" x14ac:dyDescent="0.25">
      <c r="A423" s="30" t="s">
        <v>1250</v>
      </c>
      <c r="B423" t="str">
        <f>VLOOKUP($A423,'Plan de acci�n consolidado 2025'!$C$3:$X$482,B$1,0)</f>
        <v>3003-GRUPO DE TRABAJO DE APOYO A LA RED NACIONAL DE PROTECCIÓN  AL CONSUMIDOR</v>
      </c>
      <c r="C423">
        <f>VLOOKUP($A423,'Plan de acci�n consolidado 2025'!$C$3:$X$482,C$1,0)</f>
        <v>4</v>
      </c>
      <c r="D423" t="str">
        <f>VLOOKUP($A423,'Plan de acci�n consolidado 2025'!$C$3:$X$482,D$1,0)</f>
        <v>Actividad propia</v>
      </c>
      <c r="E423" t="str">
        <f>VLOOKUP($A423,'Plan de acci�n consolidado 2025'!$C$3:$X$482,E$1,0)</f>
        <v>3003.1.3</v>
      </c>
      <c r="F423" t="str">
        <f>VLOOKUP($A423,'Plan de acci�n consolidado 2025'!$C$3:$X$482,F$1,0)</f>
        <v>N/A</v>
      </c>
      <c r="G423" t="str">
        <f>VLOOKUP($A423,'Plan de acci�n consolidado 2025'!$C$3:$X$482,G$1,0)</f>
        <v>N/A</v>
      </c>
      <c r="H423" t="str">
        <f>VLOOKUP($A423,'Plan de acci�n consolidado 2025'!$C$3:$X$482,H$1,0)</f>
        <v>N/A</v>
      </c>
      <c r="I423" t="str">
        <f>VLOOKUP($A423,'Plan de acci�n consolidado 2025'!$C$3:$X$482,I$1,0)</f>
        <v>N/A</v>
      </c>
      <c r="J423" t="str">
        <f>VLOOKUP($A423,'Plan de acci�n consolidado 2025'!$C$3:$X$482,J$1,0)</f>
        <v>N/A</v>
      </c>
      <c r="K423" t="str">
        <f>VLOOKUP($A423,'Plan de acci�n consolidado 2025'!$C$3:$X$482,K$1,0)</f>
        <v>N/A</v>
      </c>
      <c r="L423" t="str">
        <f>VLOOKUP($A423,'Plan de acci�n consolidado 2025'!$C$3:$X$482,L$1,0)</f>
        <v>N/A</v>
      </c>
      <c r="M423" t="str">
        <f>VLOOKUP($A423,'Plan de acci�n consolidado 2025'!$C$3:$X$482,M$1,0)</f>
        <v>N/A</v>
      </c>
      <c r="N423" t="str">
        <f>VLOOKUP($A423,'Plan de acci�n consolidado 2025'!$C$3:$X$482,N$1,0)</f>
        <v>N/A</v>
      </c>
      <c r="O423" t="str">
        <f>VLOOKUP($A423,'Plan de acci�n consolidado 2025'!$C$3:$X$482,O$1,0)</f>
        <v>Ejecutar el Plan de difusión  (Seguimiento trimestral plan y evidencias de ejecución)</v>
      </c>
      <c r="P423">
        <f>VLOOKUP($A423,'Plan de acci�n consolidado 2025'!$C$3:$X$482,P$1,0)</f>
        <v>70</v>
      </c>
      <c r="Q423">
        <f>VLOOKUP($A423,'Plan de acci�n consolidado 2025'!$C$3:$X$482,Q$1,0)</f>
        <v>100</v>
      </c>
      <c r="R423" t="str">
        <f>VLOOKUP($A423,'Plan de acci�n consolidado 2025'!$C$3:$X$482,R$1,0)</f>
        <v>Porcentual</v>
      </c>
      <c r="S423" t="str">
        <f>VLOOKUP($A423,'Plan de acci�n consolidado 2025'!$C$3:$X$482,S$1,0)</f>
        <v>% de avance porcentual de las actividades programadas / 100% de Total porcentaje del plan a ejecutar</v>
      </c>
      <c r="T423" s="161">
        <f>VLOOKUP($A423,'Plan de acci�n consolidado 2025'!$C$3:$X$482,T$1,0)</f>
        <v>45691</v>
      </c>
      <c r="U423" s="161">
        <f>VLOOKUP($A423,'Plan de acci�n consolidado 2025'!$C$3:$X$482,U$1,0)</f>
        <v>46022</v>
      </c>
      <c r="V423" t="str">
        <f>VLOOKUP($A423,'Plan de acci�n consolidado 2025'!$C$3:$X$482,V$1,0)</f>
        <v>3003-GRUPO DE TRABAJO DE APOYO A LA RED NACIONAL DE PROTECCIÓN  AL CONSUMIDOR</v>
      </c>
      <c r="W423">
        <f>VLOOKUP($A423,'Plan de acci�n consolidado 2025'!$C$3:$BB$482,W$1,0)</f>
        <v>14</v>
      </c>
      <c r="X423">
        <f>VLOOKUP($A423,'Plan de acci�n consolidado 2025'!$C$3:$BB$482,X$1,0)</f>
        <v>83</v>
      </c>
      <c r="Y423" t="str">
        <f>VLOOKUP($A423,'Plan de acci�n consolidado 2025'!$C$3:$BB$482,Y$1,0)</f>
        <v>Para corte 31 de octubre se presenta Plan de difusión acumulado con un avance ponderado del 83%  El cual se soporta con los informes de los componentes que son: Atenciones, Capacitaciones, Divulgaciones y Sensibilizaciones.</v>
      </c>
      <c r="Z423" s="161">
        <f>VLOOKUP($A423,'Plan de acci�n consolidado 2025'!$C$3:$BB$482,Z$1,0)</f>
        <v>0</v>
      </c>
      <c r="AA423">
        <f>VLOOKUP($A423,'Plan de acci�n consolidado 2025'!$C$3:$BB$482,AA$1,0)</f>
        <v>83</v>
      </c>
      <c r="AB423" t="str">
        <f>VLOOKUP($A423,'Plan de acci�n consolidado 2025'!$C$3:$BB$482,AB$1,0)</f>
        <v>el avance porcentual registrado, corresponde con las evidencias allegadas</v>
      </c>
      <c r="AC423" s="161">
        <f>VLOOKUP($A423,'Plan de acci�n consolidado 2025'!$C$3:$BB$482,AC$1,0)</f>
        <v>0</v>
      </c>
      <c r="AD423">
        <f>VLOOKUP($A423,'Plan de acci�n consolidado 2025'!$C$3:$BB$482,AD$1,0)</f>
        <v>0</v>
      </c>
      <c r="AE423">
        <f>VLOOKUP($A423,'Plan de acci�n consolidado 2025'!$C$3:$BB$482,AE$1,0)</f>
        <v>11.62</v>
      </c>
    </row>
    <row r="424" spans="1:31" x14ac:dyDescent="0.25">
      <c r="A424" s="30" t="s">
        <v>1251</v>
      </c>
      <c r="B424" t="str">
        <f>VLOOKUP($A424,'Plan de acci�n consolidado 2025'!$C$3:$X$482,B$1,0)</f>
        <v>3003-GRUPO DE TRABAJO DE APOYO A LA RED NACIONAL DE PROTECCIÓN  AL CONSUMIDOR</v>
      </c>
      <c r="C424">
        <f>VLOOKUP($A424,'Plan de acci�n consolidado 2025'!$C$3:$X$482,C$1,0)</f>
        <v>4</v>
      </c>
      <c r="D424" t="str">
        <f>VLOOKUP($A424,'Plan de acci�n consolidado 2025'!$C$3:$X$482,D$1,0)</f>
        <v>Producto</v>
      </c>
      <c r="E424" t="str">
        <f>VLOOKUP($A424,'Plan de acci�n consolidado 2025'!$C$3:$X$482,E$1,0)</f>
        <v>3003.2</v>
      </c>
      <c r="F424" t="str">
        <f>VLOOKUP($A424,'Plan de acci�n consolidado 2025'!$C$3:$X$482,F$1,0)</f>
        <v>Operativo</v>
      </c>
      <c r="G424" t="str">
        <f>VLOOKUP($A424,'Plan de acci�n consolidado 2025'!$C$3:$X$482,G$1,0)</f>
        <v>Mejorar la oportunidad en la atención de trámites y servicios.</v>
      </c>
      <c r="H424" t="str">
        <f>VLOOKUP($A424,'Plan de acci�n consolidado 2025'!$C$3:$X$482,H$1,0)</f>
        <v>Avance promedio de cumplimiento de productos asociados a mejorar la oportunidad en la atención de trámites y servicios.</v>
      </c>
      <c r="I424" t="str">
        <f>VLOOKUP($A424,'Plan de acci�n consolidado 2025'!$C$3:$X$482,I$1,0)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24" t="str">
        <f>VLOOKUP($A424,'Plan de acci�n consolidado 2025'!$C$3:$X$482,J$1,0)</f>
        <v>N/A</v>
      </c>
      <c r="K424" t="str">
        <f>VLOOKUP($A424,'Plan de acci�n consolidado 2025'!$C$3:$X$482,K$1,0)</f>
        <v>No</v>
      </c>
      <c r="L424" t="str">
        <f>VLOOKUP($A424,'Plan de acci�n consolidado 2025'!$C$3:$X$482,L$1,0)</f>
        <v>C-3503-0200-0009-40401c</v>
      </c>
      <c r="M424" t="str">
        <f>VLOOKUP($A424,'Plan de acci�n consolidado 2025'!$C$3:$X$482,M$1,0)</f>
        <v>Política Servicio al Ciudadano_DIMENSIÓN Gestión con Valores para Resultados</v>
      </c>
      <c r="N424" t="str">
        <f>VLOOKUP($A424,'Plan de acci�n consolidado 2025'!$C$3:$X$482,N$1,0)</f>
        <v>N/A</v>
      </c>
      <c r="O424" t="str">
        <f>VLOOKUP($A424,'Plan de acci�n consolidado 2025'!$C$3:$X$482,O$1,0)</f>
        <v>Arreglos Directos desarrollados a través de las atenciones de las Casas y Rutas del Consumidor, realizados. (Informe final)</v>
      </c>
      <c r="P424">
        <f>VLOOKUP($A424,'Plan de acci�n consolidado 2025'!$C$3:$X$482,P$1,0)</f>
        <v>10</v>
      </c>
      <c r="Q424">
        <f>VLOOKUP($A424,'Plan de acci�n consolidado 2025'!$C$3:$X$482,Q$1,0)</f>
        <v>40</v>
      </c>
      <c r="R424" t="str">
        <f>VLOOKUP($A424,'Plan de acci�n consolidado 2025'!$C$3:$X$482,R$1,0)</f>
        <v>Porcentual</v>
      </c>
      <c r="S424" t="str">
        <f>VLOOKUP($A424,'Plan de acci�n consolidado 2025'!$C$3:$X$482,S$1,0)</f>
        <v>% de (encuentros realizados/invitaciones enviadas) x 100 / 40% de meta propuesta de encuentros a realizar</v>
      </c>
      <c r="T424" s="161">
        <f>VLOOKUP($A424,'Plan de acci�n consolidado 2025'!$C$3:$X$482,T$1,0)</f>
        <v>45691</v>
      </c>
      <c r="U424" s="161">
        <f>VLOOKUP($A424,'Plan de acci�n consolidado 2025'!$C$3:$X$482,U$1,0)</f>
        <v>46022</v>
      </c>
      <c r="V424" t="str">
        <f>VLOOKUP($A424,'Plan de acci�n consolidado 2025'!$C$3:$X$482,V$1,0)</f>
        <v>3003-GRUPO DE TRABAJO DE APOYO A LA RED NACIONAL DE PROTECCIÓN  AL CONSUMIDOR</v>
      </c>
      <c r="W424">
        <f>VLOOKUP($A424,'Plan de acci�n consolidado 2025'!$C$3:$BB$482,W$1,0)</f>
        <v>10</v>
      </c>
      <c r="X424">
        <f>VLOOKUP($A424,'Plan de acci�n consolidado 2025'!$C$3:$BB$482,X$1,0)</f>
        <v>0</v>
      </c>
      <c r="Y424" t="str">
        <f>VLOOKUP($A424,'Plan de acci�n consolidado 2025'!$C$3:$BB$482,Y$1,0)</f>
        <v>Con corte al 30 de junio de 2025, el mecanismo de Arreglo Directo registró un total de 2.377 invitaciones, que derivaron en 1.108 reuniones efectivas. Como resultado, se suscribieron 560 contratos de transacción, lo que refleja el fortalecimiento del mecanismo como una herramienta ágil, segura y efectiva para la solución directa de controversias entre consumidores y proveedores. Estos resultados evidencian una operación sostenida en todo el territorio, con participación activa de las Casas del Consumidor regionales, sedes en Bogotá y Rutas del Consumidor, consolidando el servicio como un canal de atención confiable, de amplio alcance y con capacidad resolutiva. El balance del semestre permite anticipar un segundo periodo igualmente favorable, con proyección de cierre exitoso frente a las metas establecidas para la vigencia.</v>
      </c>
      <c r="Z424" s="161">
        <f>VLOOKUP($A424,'Plan de acci�n consolidado 2025'!$C$3:$BB$482,Z$1,0)</f>
        <v>0</v>
      </c>
      <c r="AA424">
        <f>VLOOKUP($A424,'Plan de acci�n consolidado 2025'!$C$3:$BB$482,AA$1,0)</f>
        <v>0</v>
      </c>
      <c r="AB424" t="str">
        <f>VLOOKUP($A424,'Plan de acci�n consolidado 2025'!$C$3:$BB$482,AB$1,0)</f>
        <v xml:space="preserve">Se aprueba seguimiento cualitativo, se sugiere al área revisar la formula de calculo para reportar seguimientos cuantitativos </v>
      </c>
      <c r="AC424" s="161">
        <f>VLOOKUP($A424,'Plan de acci�n consolidado 2025'!$C$3:$BB$482,AC$1,0)</f>
        <v>0</v>
      </c>
      <c r="AD424">
        <f>VLOOKUP($A424,'Plan de acci�n consolidado 2025'!$C$3:$BB$482,AD$1,0)</f>
        <v>0</v>
      </c>
      <c r="AE424">
        <f>VLOOKUP($A424,'Plan de acci�n consolidado 2025'!$C$3:$BB$482,AE$1,0)</f>
        <v>0</v>
      </c>
    </row>
    <row r="425" spans="1:31" x14ac:dyDescent="0.25">
      <c r="A425" s="30" t="s">
        <v>1252</v>
      </c>
      <c r="B425" t="str">
        <f>VLOOKUP($A425,'Plan de acci�n consolidado 2025'!$C$3:$X$482,B$1,0)</f>
        <v>3003-GRUPO DE TRABAJO DE APOYO A LA RED NACIONAL DE PROTECCIÓN  AL CONSUMIDOR</v>
      </c>
      <c r="C425">
        <f>VLOOKUP($A425,'Plan de acci�n consolidado 2025'!$C$3:$X$482,C$1,0)</f>
        <v>4</v>
      </c>
      <c r="D425" t="str">
        <f>VLOOKUP($A425,'Plan de acci�n consolidado 2025'!$C$3:$X$482,D$1,0)</f>
        <v>Actividad propia</v>
      </c>
      <c r="E425" t="str">
        <f>VLOOKUP($A425,'Plan de acci�n consolidado 2025'!$C$3:$X$482,E$1,0)</f>
        <v>3003.2.1</v>
      </c>
      <c r="F425" t="str">
        <f>VLOOKUP($A425,'Plan de acci�n consolidado 2025'!$C$3:$X$482,F$1,0)</f>
        <v>N/A</v>
      </c>
      <c r="G425" t="str">
        <f>VLOOKUP($A425,'Plan de acci�n consolidado 2025'!$C$3:$X$482,G$1,0)</f>
        <v>N/A</v>
      </c>
      <c r="H425" t="str">
        <f>VLOOKUP($A425,'Plan de acci�n consolidado 2025'!$C$3:$X$482,H$1,0)</f>
        <v>N/A</v>
      </c>
      <c r="I425" t="str">
        <f>VLOOKUP($A425,'Plan de acci�n consolidado 2025'!$C$3:$X$482,I$1,0)</f>
        <v>N/A</v>
      </c>
      <c r="J425" t="str">
        <f>VLOOKUP($A425,'Plan de acci�n consolidado 2025'!$C$3:$X$482,J$1,0)</f>
        <v>N/A</v>
      </c>
      <c r="K425" t="str">
        <f>VLOOKUP($A425,'Plan de acci�n consolidado 2025'!$C$3:$X$482,K$1,0)</f>
        <v>N/A</v>
      </c>
      <c r="L425" t="str">
        <f>VLOOKUP($A425,'Plan de acci�n consolidado 2025'!$C$3:$X$482,L$1,0)</f>
        <v>N/A</v>
      </c>
      <c r="M425" t="str">
        <f>VLOOKUP($A425,'Plan de acci�n consolidado 2025'!$C$3:$X$482,M$1,0)</f>
        <v>N/A</v>
      </c>
      <c r="N425" t="str">
        <f>VLOOKUP($A425,'Plan de acci�n consolidado 2025'!$C$3:$X$482,N$1,0)</f>
        <v>N/A</v>
      </c>
      <c r="O425" t="str">
        <f>VLOOKUP($A425,'Plan de acci�n consolidado 2025'!$C$3:$X$482,O$1,0)</f>
        <v>Realizar invitaciones de servicio arreglo directo (Informe trimestral acumulado) (Informe elaborado de las invitaciones servicio arreglo directo)</v>
      </c>
      <c r="P425">
        <f>VLOOKUP($A425,'Plan de acci�n consolidado 2025'!$C$3:$X$482,P$1,0)</f>
        <v>30</v>
      </c>
      <c r="Q425">
        <f>VLOOKUP($A425,'Plan de acci�n consolidado 2025'!$C$3:$X$482,Q$1,0)</f>
        <v>4550</v>
      </c>
      <c r="R425" t="str">
        <f>VLOOKUP($A425,'Plan de acci�n consolidado 2025'!$C$3:$X$482,R$1,0)</f>
        <v>Númerica</v>
      </c>
      <c r="S425" t="str">
        <f>VLOOKUP($A425,'Plan de acci�n consolidado 2025'!$C$3:$X$482,S$1,0)</f>
        <v># de invitaciones realizadas / 4550 invitaciones programadas</v>
      </c>
      <c r="T425" s="161">
        <f>VLOOKUP($A425,'Plan de acci�n consolidado 2025'!$C$3:$X$482,T$1,0)</f>
        <v>45691</v>
      </c>
      <c r="U425" s="161">
        <f>VLOOKUP($A425,'Plan de acci�n consolidado 2025'!$C$3:$X$482,U$1,0)</f>
        <v>46022</v>
      </c>
      <c r="V425" t="str">
        <f>VLOOKUP($A425,'Plan de acci�n consolidado 2025'!$C$3:$X$482,V$1,0)</f>
        <v>3003-GRUPO DE TRABAJO DE APOYO A LA RED NACIONAL DE PROTECCIÓN  AL CONSUMIDOR</v>
      </c>
      <c r="W425">
        <f>VLOOKUP($A425,'Plan de acci�n consolidado 2025'!$C$3:$BB$482,W$1,0)</f>
        <v>3</v>
      </c>
      <c r="X425">
        <f>VLOOKUP($A425,'Plan de acci�n consolidado 2025'!$C$3:$BB$482,X$1,0)</f>
        <v>94.1</v>
      </c>
      <c r="Y425" t="str">
        <f>VLOOKUP($A425,'Plan de acci�n consolidado 2025'!$C$3:$BB$482,Y$1,0)</f>
        <v>Con corte a 31 de otubre se ha realizado un acumulado de 4.282  invitaciones, lo refleja un avance del 94.10% lo que ubica a la actividad en un nivel de  cumplimiento sobresaliente.  A la fecha del corte, se observa que la mayor contribución proviene de las Casas del Consumidor
Regionales, con el 80,20% del total de invitaciones, mientras que las Casas del Consumidor de Bogotá aportan el 15.69 % y las Rutas del Consumidor, a través de sus unidades móviles, representan el 4,11 %. Esta distribución evidencia una fuerte participación de los programas regionales como motor principal del avance en la gestión. Este servició permite gestionar y resolver de manera voluntaria, directa y amigable las diferencias en materia de consumo entre proveedores, productores y consumidores de bienes y servicios.</v>
      </c>
      <c r="Z425" s="161">
        <f>VLOOKUP($A425,'Plan de acci�n consolidado 2025'!$C$3:$BB$482,Z$1,0)</f>
        <v>0</v>
      </c>
      <c r="AA425">
        <f>VLOOKUP($A425,'Plan de acci�n consolidado 2025'!$C$3:$BB$482,AA$1,0)</f>
        <v>94.1</v>
      </c>
      <c r="AB425" t="str">
        <f>VLOOKUP($A425,'Plan de acci�n consolidado 2025'!$C$3:$BB$482,AB$1,0)</f>
        <v xml:space="preserve">El avance porcentual corresponde con los anexos allegados </v>
      </c>
      <c r="AC425" s="161">
        <f>VLOOKUP($A425,'Plan de acci�n consolidado 2025'!$C$3:$BB$482,AC$1,0)</f>
        <v>0</v>
      </c>
      <c r="AD425">
        <f>VLOOKUP($A425,'Plan de acci�n consolidado 2025'!$C$3:$BB$482,AD$1,0)</f>
        <v>0</v>
      </c>
      <c r="AE425">
        <f>VLOOKUP($A425,'Plan de acci�n consolidado 2025'!$C$3:$BB$482,AE$1,0)</f>
        <v>2.8229999999999995</v>
      </c>
    </row>
    <row r="426" spans="1:31" x14ac:dyDescent="0.25">
      <c r="A426" s="30" t="s">
        <v>1253</v>
      </c>
      <c r="B426" t="str">
        <f>VLOOKUP($A426,'Plan de acci�n consolidado 2025'!$C$3:$X$482,B$1,0)</f>
        <v>3003-GRUPO DE TRABAJO DE APOYO A LA RED NACIONAL DE PROTECCIÓN  AL CONSUMIDOR</v>
      </c>
      <c r="C426">
        <f>VLOOKUP($A426,'Plan de acci�n consolidado 2025'!$C$3:$X$482,C$1,0)</f>
        <v>4</v>
      </c>
      <c r="D426" t="str">
        <f>VLOOKUP($A426,'Plan de acci�n consolidado 2025'!$C$3:$X$482,D$1,0)</f>
        <v>Actividad propia</v>
      </c>
      <c r="E426" t="str">
        <f>VLOOKUP($A426,'Plan de acci�n consolidado 2025'!$C$3:$X$482,E$1,0)</f>
        <v>3003.2.2</v>
      </c>
      <c r="F426" t="str">
        <f>VLOOKUP($A426,'Plan de acci�n consolidado 2025'!$C$3:$X$482,F$1,0)</f>
        <v>N/A</v>
      </c>
      <c r="G426" t="str">
        <f>VLOOKUP($A426,'Plan de acci�n consolidado 2025'!$C$3:$X$482,G$1,0)</f>
        <v>N/A</v>
      </c>
      <c r="H426" t="str">
        <f>VLOOKUP($A426,'Plan de acci�n consolidado 2025'!$C$3:$X$482,H$1,0)</f>
        <v>N/A</v>
      </c>
      <c r="I426" t="str">
        <f>VLOOKUP($A426,'Plan de acci�n consolidado 2025'!$C$3:$X$482,I$1,0)</f>
        <v>N/A</v>
      </c>
      <c r="J426" t="str">
        <f>VLOOKUP($A426,'Plan de acci�n consolidado 2025'!$C$3:$X$482,J$1,0)</f>
        <v>N/A</v>
      </c>
      <c r="K426" t="str">
        <f>VLOOKUP($A426,'Plan de acci�n consolidado 2025'!$C$3:$X$482,K$1,0)</f>
        <v>N/A</v>
      </c>
      <c r="L426" t="str">
        <f>VLOOKUP($A426,'Plan de acci�n consolidado 2025'!$C$3:$X$482,L$1,0)</f>
        <v>N/A</v>
      </c>
      <c r="M426" t="str">
        <f>VLOOKUP($A426,'Plan de acci�n consolidado 2025'!$C$3:$X$482,M$1,0)</f>
        <v>N/A</v>
      </c>
      <c r="N426" t="str">
        <f>VLOOKUP($A426,'Plan de acci�n consolidado 2025'!$C$3:$X$482,N$1,0)</f>
        <v>N/A</v>
      </c>
      <c r="O426" t="str">
        <f>VLOOKUP($A426,'Plan de acci�n consolidado 2025'!$C$3:$X$482,O$1,0)</f>
        <v>Realizar Jornada Nacional de las soluciones en materia de protección al consumidor  (Informe jornada Nacional de las soluciones en materia de protección al consumidor)</v>
      </c>
      <c r="P426">
        <f>VLOOKUP($A426,'Plan de acci�n consolidado 2025'!$C$3:$X$482,P$1,0)</f>
        <v>30</v>
      </c>
      <c r="Q426">
        <f>VLOOKUP($A426,'Plan de acci�n consolidado 2025'!$C$3:$X$482,Q$1,0)</f>
        <v>4</v>
      </c>
      <c r="R426" t="str">
        <f>VLOOKUP($A426,'Plan de acci�n consolidado 2025'!$C$3:$X$482,R$1,0)</f>
        <v>Númerica</v>
      </c>
      <c r="S426" t="str">
        <f>VLOOKUP($A426,'Plan de acci�n consolidado 2025'!$C$3:$X$482,S$1,0)</f>
        <v># de jornadas realizadas / 4 jornadas programadas</v>
      </c>
      <c r="T426" s="161">
        <f>VLOOKUP($A426,'Plan de acci�n consolidado 2025'!$C$3:$X$482,T$1,0)</f>
        <v>45691</v>
      </c>
      <c r="U426" s="161">
        <f>VLOOKUP($A426,'Plan de acci�n consolidado 2025'!$C$3:$X$482,U$1,0)</f>
        <v>46022</v>
      </c>
      <c r="V426" t="str">
        <f>VLOOKUP($A426,'Plan de acci�n consolidado 2025'!$C$3:$X$482,V$1,0)</f>
        <v>3003-GRUPO DE TRABAJO DE APOYO A LA RED NACIONAL DE PROTECCIÓN  AL CONSUMIDOR</v>
      </c>
      <c r="W426">
        <f>VLOOKUP($A426,'Plan de acci�n consolidado 2025'!$C$3:$BB$482,W$1,0)</f>
        <v>3</v>
      </c>
      <c r="X426">
        <f>VLOOKUP($A426,'Plan de acci�n consolidado 2025'!$C$3:$BB$482,X$1,0)</f>
        <v>75</v>
      </c>
      <c r="Y426" t="str">
        <f>VLOOKUP($A426,'Plan de acci�n consolidado 2025'!$C$3:$BB$482,Y$1,0)</f>
        <v>El informe presenta los resultados consolidados de la Tercera Jornada de las Soluciones 2025, desarrollada del 15 al 19 de septiembre del presente año. El documento recopila información e integra datos cuantitativos y cualitativos sobre invitaciones generadas, reuniones efectivas y contratos de transacción.</v>
      </c>
      <c r="Z426" s="161">
        <f>VLOOKUP($A426,'Plan de acci�n consolidado 2025'!$C$3:$BB$482,Z$1,0)</f>
        <v>0</v>
      </c>
      <c r="AA426">
        <f>VLOOKUP($A426,'Plan de acci�n consolidado 2025'!$C$3:$BB$482,AA$1,0)</f>
        <v>75</v>
      </c>
      <c r="AB426" t="str">
        <f>VLOOKUP($A426,'Plan de acci�n consolidado 2025'!$C$3:$BB$482,AB$1,0)</f>
        <v xml:space="preserve">Se verifica seguimiento en atención a los soportes anexos </v>
      </c>
      <c r="AC426" s="161">
        <f>VLOOKUP($A426,'Plan de acci�n consolidado 2025'!$C$3:$BB$482,AC$1,0)</f>
        <v>0</v>
      </c>
      <c r="AD426">
        <f>VLOOKUP($A426,'Plan de acci�n consolidado 2025'!$C$3:$BB$482,AD$1,0)</f>
        <v>0</v>
      </c>
      <c r="AE426">
        <f>VLOOKUP($A426,'Plan de acci�n consolidado 2025'!$C$3:$BB$482,AE$1,0)</f>
        <v>2.25</v>
      </c>
    </row>
    <row r="427" spans="1:31" x14ac:dyDescent="0.25">
      <c r="A427" s="30" t="s">
        <v>1255</v>
      </c>
      <c r="B427" t="str">
        <f>VLOOKUP($A427,'Plan de acci�n consolidado 2025'!$C$3:$X$482,B$1,0)</f>
        <v>3003-GRUPO DE TRABAJO DE APOYO A LA RED NACIONAL DE PROTECCIÓN  AL CONSUMIDOR</v>
      </c>
      <c r="C427">
        <f>VLOOKUP($A427,'Plan de acci�n consolidado 2025'!$C$3:$X$482,C$1,0)</f>
        <v>4</v>
      </c>
      <c r="D427" t="str">
        <f>VLOOKUP($A427,'Plan de acci�n consolidado 2025'!$C$3:$X$482,D$1,0)</f>
        <v>Actividad propia</v>
      </c>
      <c r="E427" t="str">
        <f>VLOOKUP($A427,'Plan de acci�n consolidado 2025'!$C$3:$X$482,E$1,0)</f>
        <v>3003.2.3</v>
      </c>
      <c r="F427" t="str">
        <f>VLOOKUP($A427,'Plan de acci�n consolidado 2025'!$C$3:$X$482,F$1,0)</f>
        <v>N/A</v>
      </c>
      <c r="G427" t="str">
        <f>VLOOKUP($A427,'Plan de acci�n consolidado 2025'!$C$3:$X$482,G$1,0)</f>
        <v>N/A</v>
      </c>
      <c r="H427" t="str">
        <f>VLOOKUP($A427,'Plan de acci�n consolidado 2025'!$C$3:$X$482,H$1,0)</f>
        <v>N/A</v>
      </c>
      <c r="I427" t="str">
        <f>VLOOKUP($A427,'Plan de acci�n consolidado 2025'!$C$3:$X$482,I$1,0)</f>
        <v>N/A</v>
      </c>
      <c r="J427" t="str">
        <f>VLOOKUP($A427,'Plan de acci�n consolidado 2025'!$C$3:$X$482,J$1,0)</f>
        <v>N/A</v>
      </c>
      <c r="K427" t="str">
        <f>VLOOKUP($A427,'Plan de acci�n consolidado 2025'!$C$3:$X$482,K$1,0)</f>
        <v>N/A</v>
      </c>
      <c r="L427" t="str">
        <f>VLOOKUP($A427,'Plan de acci�n consolidado 2025'!$C$3:$X$482,L$1,0)</f>
        <v>N/A</v>
      </c>
      <c r="M427" t="str">
        <f>VLOOKUP($A427,'Plan de acci�n consolidado 2025'!$C$3:$X$482,M$1,0)</f>
        <v>N/A</v>
      </c>
      <c r="N427" t="str">
        <f>VLOOKUP($A427,'Plan de acci�n consolidado 2025'!$C$3:$X$482,N$1,0)</f>
        <v>N/A</v>
      </c>
      <c r="O427" t="str">
        <f>VLOOKUP($A427,'Plan de acci�n consolidado 2025'!$C$3:$X$482,O$1,0)</f>
        <v>Realizar encuentros de arreglo directo (Informe arreglos directos realizados)</v>
      </c>
      <c r="P427">
        <f>VLOOKUP($A427,'Plan de acci�n consolidado 2025'!$C$3:$X$482,P$1,0)</f>
        <v>40</v>
      </c>
      <c r="Q427">
        <f>VLOOKUP($A427,'Plan de acci�n consolidado 2025'!$C$3:$X$482,Q$1,0)</f>
        <v>1820</v>
      </c>
      <c r="R427" t="str">
        <f>VLOOKUP($A427,'Plan de acci�n consolidado 2025'!$C$3:$X$482,R$1,0)</f>
        <v>Númerica</v>
      </c>
      <c r="S427" t="str">
        <f>VLOOKUP($A427,'Plan de acci�n consolidado 2025'!$C$3:$X$482,S$1,0)</f>
        <v># de Encuentros de arreglos directos realizados / 1820 Encuentros de arreglos directos programados</v>
      </c>
      <c r="T427" s="161">
        <f>VLOOKUP($A427,'Plan de acci�n consolidado 2025'!$C$3:$X$482,T$1,0)</f>
        <v>45691</v>
      </c>
      <c r="U427" s="161">
        <f>VLOOKUP($A427,'Plan de acci�n consolidado 2025'!$C$3:$X$482,U$1,0)</f>
        <v>46022</v>
      </c>
      <c r="V427" t="str">
        <f>VLOOKUP($A427,'Plan de acci�n consolidado 2025'!$C$3:$X$482,V$1,0)</f>
        <v>3003-GRUPO DE TRABAJO DE APOYO A LA RED NACIONAL DE PROTECCIÓN  AL CONSUMIDOR</v>
      </c>
      <c r="W427">
        <f>VLOOKUP($A427,'Plan de acci�n consolidado 2025'!$C$3:$BB$482,W$1,0)</f>
        <v>4</v>
      </c>
      <c r="X427">
        <f>VLOOKUP($A427,'Plan de acci�n consolidado 2025'!$C$3:$BB$482,X$1,0)</f>
        <v>96</v>
      </c>
      <c r="Y427" t="str">
        <f>VLOOKUP($A427,'Plan de acci�n consolidado 2025'!$C$3:$BB$482,Y$1,0)</f>
        <v>Con corte a 31 de octubre se han realizado 1744 encuentros de arreglo directo, lo cual nos permite un avance del 96% respecto a la meta programada la cual esta fijada en 1820 encuentros de arreglo directo. Estas reuniones permitieron que mas usuarios, proveedores y productores participaran en este espacio de comunicación, para abordad diferencias en materia de Consumo.</v>
      </c>
      <c r="Z427" s="161">
        <f>VLOOKUP($A427,'Plan de acci�n consolidado 2025'!$C$3:$BB$482,Z$1,0)</f>
        <v>0</v>
      </c>
      <c r="AA427">
        <f>VLOOKUP($A427,'Plan de acci�n consolidado 2025'!$C$3:$BB$482,AA$1,0)</f>
        <v>96</v>
      </c>
      <c r="AB427" t="str">
        <f>VLOOKUP($A427,'Plan de acci�n consolidado 2025'!$C$3:$BB$482,AB$1,0)</f>
        <v xml:space="preserve">El avance porcentual registrado corresponde con las evidencias  </v>
      </c>
      <c r="AC427" s="161">
        <f>VLOOKUP($A427,'Plan de acci�n consolidado 2025'!$C$3:$BB$482,AC$1,0)</f>
        <v>0</v>
      </c>
      <c r="AD427">
        <f>VLOOKUP($A427,'Plan de acci�n consolidado 2025'!$C$3:$BB$482,AD$1,0)</f>
        <v>0</v>
      </c>
      <c r="AE427">
        <f>VLOOKUP($A427,'Plan de acci�n consolidado 2025'!$C$3:$BB$482,AE$1,0)</f>
        <v>3.84</v>
      </c>
    </row>
    <row r="428" spans="1:31" x14ac:dyDescent="0.25">
      <c r="A428" s="30" t="s">
        <v>1256</v>
      </c>
      <c r="B428" t="str">
        <f>VLOOKUP($A428,'Plan de acci�n consolidado 2025'!$C$3:$X$482,B$1,0)</f>
        <v>3003-GRUPO DE TRABAJO DE APOYO A LA RED NACIONAL DE PROTECCIÓN  AL CONSUMIDOR</v>
      </c>
      <c r="C428">
        <f>VLOOKUP($A428,'Plan de acci�n consolidado 2025'!$C$3:$X$482,C$1,0)</f>
        <v>4</v>
      </c>
      <c r="D428" t="str">
        <f>VLOOKUP($A428,'Plan de acci�n consolidado 2025'!$C$3:$X$482,D$1,0)</f>
        <v>Producto</v>
      </c>
      <c r="E428" t="str">
        <f>VLOOKUP($A428,'Plan de acci�n consolidado 2025'!$C$3:$X$482,E$1,0)</f>
        <v>3003.3</v>
      </c>
      <c r="F428" t="str">
        <f>VLOOKUP($A428,'Plan de acci�n consolidado 2025'!$C$3:$X$482,F$1,0)</f>
        <v>Innovador</v>
      </c>
      <c r="G428" t="str">
        <f>VLOOKUP($A428,'Plan de acci�n consolidado 2025'!$C$3:$X$482,G$1,0)</f>
        <v xml:space="preserve">Generar sinergias con agentes nacionales e internacionales que permitan potenciar las capacidades de la SIC.
</v>
      </c>
      <c r="H428" t="str">
        <f>VLOOKUP($A428,'Plan de acci�n consolidado 2025'!$C$3:$X$482,H$1,0)</f>
        <v xml:space="preserve">Cumplimiento de productos del PAI asociados a Generar sinergias con agentes nacionales e internacionales que permitan potenciar las capacidades de la SIC.
</v>
      </c>
      <c r="I428" t="str">
        <f>VLOOKUP($A428,'Plan de acci�n consolidado 2025'!$C$3:$X$482,I$1,0)</f>
        <v>1-Generación de oportunidades de cooperación y fortalecimiento de existentes con grupos de interés y de valor.-5-Direccionamiento de la oferta institucional con productos y/o servicios con enfoque preventivo, diferencial y territorial.</v>
      </c>
      <c r="J428" t="str">
        <f>VLOOKUP($A428,'Plan de acci�n consolidado 2025'!$C$3:$X$482,J$1,0)</f>
        <v>N/A</v>
      </c>
      <c r="K428" t="str">
        <f>VLOOKUP($A428,'Plan de acci�n consolidado 2025'!$C$3:$X$482,K$1,0)</f>
        <v>No</v>
      </c>
      <c r="L428" t="str">
        <f>VLOOKUP($A428,'Plan de acci�n consolidado 2025'!$C$3:$X$482,L$1,0)</f>
        <v>C-3503-0200-0009-40401c</v>
      </c>
      <c r="M428" t="str">
        <f>VLOOKUP($A428,'Plan de acci�n consolidado 2025'!$C$3:$X$482,M$1,0)</f>
        <v>Política Participación Ciudadana en la Gestión Pública _DIMENSIÓN Gestión con Valores para Resultados</v>
      </c>
      <c r="N428" t="str">
        <f>VLOOKUP($A428,'Plan de acci�n consolidado 2025'!$C$3:$X$482,N$1,0)</f>
        <v xml:space="preserve">PND_8_Fortalecer lasCapacidades yConocimiento sobreDerechos yDeberesDe las relacionesDeConsumo;
PND 10_Fortalecer las actividades de inspección, vigilancia y Control </v>
      </c>
      <c r="O428" t="str">
        <f>VLOOKUP($A428,'Plan de acci�n consolidado 2025'!$C$3:$X$482,O$1,0)</f>
        <v>Alcaldías en sus facultades administrativas y de metrología legal frente a la protección al consumidor en el territorio nacional, capacitadas (Informe final)</v>
      </c>
      <c r="P428">
        <f>VLOOKUP($A428,'Plan de acci�n consolidado 2025'!$C$3:$X$482,P$1,0)</f>
        <v>20</v>
      </c>
      <c r="Q428">
        <f>VLOOKUP($A428,'Plan de acci�n consolidado 2025'!$C$3:$X$482,Q$1,0)</f>
        <v>440</v>
      </c>
      <c r="R428" t="str">
        <f>VLOOKUP($A428,'Plan de acci�n consolidado 2025'!$C$3:$X$482,R$1,0)</f>
        <v>Númerica</v>
      </c>
      <c r="S428" t="str">
        <f>VLOOKUP($A428,'Plan de acci�n consolidado 2025'!$C$3:$X$482,S$1,0)</f>
        <v># de alcaldías en materia de protección al consumidor capacitadas(fortalecidas) / 440 alcaldías programadas para capacitar en el 2025 (40total de alcaldías)</v>
      </c>
      <c r="T428" s="161">
        <f>VLOOKUP($A428,'Plan de acci�n consolidado 2025'!$C$3:$X$482,T$1,0)</f>
        <v>45691</v>
      </c>
      <c r="U428" s="161">
        <f>VLOOKUP($A428,'Plan de acci�n consolidado 2025'!$C$3:$X$482,U$1,0)</f>
        <v>46022</v>
      </c>
      <c r="V428" t="str">
        <f>VLOOKUP($A428,'Plan de acci�n consolidado 2025'!$C$3:$X$482,V$1,0)</f>
        <v>3003-GRUPO DE TRABAJO DE APOYO A LA RED NACIONAL DE PROTECCIÓN  AL CONSUMIDOR</v>
      </c>
      <c r="W428">
        <f>VLOOKUP($A428,'Plan de acci�n consolidado 2025'!$C$3:$BB$482,W$1,0)</f>
        <v>20</v>
      </c>
      <c r="X428">
        <f>VLOOKUP($A428,'Plan de acci�n consolidado 2025'!$C$3:$BB$482,X$1,0)</f>
        <v>68.41</v>
      </c>
      <c r="Y428" t="str">
        <f>VLOOKUP($A428,'Plan de acci�n consolidado 2025'!$C$3:$BB$482,Y$1,0)</f>
        <v>Durante el mes de octubre, la RNPC llevó a cabo procesos de capacitación en 49 alcaldías.  Con este resultado, el porcentaje de avance acumulado al corte de octubre asciende al 68,41%. Dentro de las Alcaldías capacitadas se encuentran las de los departamentos de  Antioquia, Atlántico, Cauca, choco, Cundinamarca, Bolívar, Boyacá, Caldas, Caquetá, Magdalena, Meta, Nariño, Santander y Tolima entre otros.
Estas capacitaciones revisten un valor estratégico, dado que las alcaldías, en su calidad de primeras autoridades locales en materia de protección al consumidor, deben estar preparadas para ejercer las funciones que les han sido conferidas por la Ley 1480 de 2011.</v>
      </c>
      <c r="Z428" s="161">
        <f>VLOOKUP($A428,'Plan de acci�n consolidado 2025'!$C$3:$BB$482,Z$1,0)</f>
        <v>0</v>
      </c>
      <c r="AA428">
        <f>VLOOKUP($A428,'Plan de acci�n consolidado 2025'!$C$3:$BB$482,AA$1,0)</f>
        <v>68.41</v>
      </c>
      <c r="AB428" t="str">
        <f>VLOOKUP($A428,'Plan de acci�n consolidado 2025'!$C$3:$BB$482,AB$1,0)</f>
        <v>el avance porcentual registrado, corresponde con las evidencias allegadas</v>
      </c>
      <c r="AC428" s="161">
        <f>VLOOKUP($A428,'Plan de acci�n consolidado 2025'!$C$3:$BB$482,AC$1,0)</f>
        <v>0</v>
      </c>
      <c r="AD428">
        <f>VLOOKUP($A428,'Plan de acci�n consolidado 2025'!$C$3:$BB$482,AD$1,0)</f>
        <v>0</v>
      </c>
      <c r="AE428">
        <f>VLOOKUP($A428,'Plan de acci�n consolidado 2025'!$C$3:$BB$482,AE$1,0)</f>
        <v>13.681999999999999</v>
      </c>
    </row>
    <row r="429" spans="1:31" x14ac:dyDescent="0.25">
      <c r="A429" s="30" t="s">
        <v>1258</v>
      </c>
      <c r="B429" t="str">
        <f>VLOOKUP($A429,'Plan de acci�n consolidado 2025'!$C$3:$X$482,B$1,0)</f>
        <v>3003-GRUPO DE TRABAJO DE APOYO A LA RED NACIONAL DE PROTECCIÓN  AL CONSUMIDOR</v>
      </c>
      <c r="C429">
        <f>VLOOKUP($A429,'Plan de acci�n consolidado 2025'!$C$3:$X$482,C$1,0)</f>
        <v>4</v>
      </c>
      <c r="D429" t="str">
        <f>VLOOKUP($A429,'Plan de acci�n consolidado 2025'!$C$3:$X$482,D$1,0)</f>
        <v>Actividad propia</v>
      </c>
      <c r="E429" t="str">
        <f>VLOOKUP($A429,'Plan de acci�n consolidado 2025'!$C$3:$X$482,E$1,0)</f>
        <v>3003.3.1</v>
      </c>
      <c r="F429" t="str">
        <f>VLOOKUP($A429,'Plan de acci�n consolidado 2025'!$C$3:$X$482,F$1,0)</f>
        <v>N/A</v>
      </c>
      <c r="G429" t="str">
        <f>VLOOKUP($A429,'Plan de acci�n consolidado 2025'!$C$3:$X$482,G$1,0)</f>
        <v>N/A</v>
      </c>
      <c r="H429" t="str">
        <f>VLOOKUP($A429,'Plan de acci�n consolidado 2025'!$C$3:$X$482,H$1,0)</f>
        <v>N/A</v>
      </c>
      <c r="I429" t="str">
        <f>VLOOKUP($A429,'Plan de acci�n consolidado 2025'!$C$3:$X$482,I$1,0)</f>
        <v>N/A</v>
      </c>
      <c r="J429" t="str">
        <f>VLOOKUP($A429,'Plan de acci�n consolidado 2025'!$C$3:$X$482,J$1,0)</f>
        <v>N/A</v>
      </c>
      <c r="K429" t="str">
        <f>VLOOKUP($A429,'Plan de acci�n consolidado 2025'!$C$3:$X$482,K$1,0)</f>
        <v>N/A</v>
      </c>
      <c r="L429" t="str">
        <f>VLOOKUP($A429,'Plan de acci�n consolidado 2025'!$C$3:$X$482,L$1,0)</f>
        <v>N/A</v>
      </c>
      <c r="M429" t="str">
        <f>VLOOKUP($A429,'Plan de acci�n consolidado 2025'!$C$3:$X$482,M$1,0)</f>
        <v>N/A</v>
      </c>
      <c r="N429" t="str">
        <f>VLOOKUP($A429,'Plan de acci�n consolidado 2025'!$C$3:$X$482,N$1,0)</f>
        <v>N/A</v>
      </c>
      <c r="O429" t="str">
        <f>VLOOKUP($A429,'Plan de acci�n consolidado 2025'!$C$3:$X$482,O$1,0)</f>
        <v>Aprobar por parte del coordinador de la RED el cronograma de intervención de alcaldías (Cronograma de intervención de alcaldías aprobado por parte del coordinador de la RED)</v>
      </c>
      <c r="P429">
        <f>VLOOKUP($A429,'Plan de acci�n consolidado 2025'!$C$3:$X$482,P$1,0)</f>
        <v>20</v>
      </c>
      <c r="Q429">
        <f>VLOOKUP($A429,'Plan de acci�n consolidado 2025'!$C$3:$X$482,Q$1,0)</f>
        <v>1</v>
      </c>
      <c r="R429" t="str">
        <f>VLOOKUP($A429,'Plan de acci�n consolidado 2025'!$C$3:$X$482,R$1,0)</f>
        <v>Númerica</v>
      </c>
      <c r="S429" t="str">
        <f>VLOOKUP($A429,'Plan de acci�n consolidado 2025'!$C$3:$X$482,S$1,0)</f>
        <v># de cronogramas aprobado / 1 cronogramas programado</v>
      </c>
      <c r="T429" s="161">
        <f>VLOOKUP($A429,'Plan de acci�n consolidado 2025'!$C$3:$X$482,T$1,0)</f>
        <v>45691</v>
      </c>
      <c r="U429" s="161">
        <f>VLOOKUP($A429,'Plan de acci�n consolidado 2025'!$C$3:$X$482,U$1,0)</f>
        <v>45716</v>
      </c>
      <c r="V429" t="str">
        <f>VLOOKUP($A429,'Plan de acci�n consolidado 2025'!$C$3:$X$482,V$1,0)</f>
        <v>3003-GRUPO DE TRABAJO DE APOYO A LA RED NACIONAL DE PROTECCIÓN  AL CONSUMIDOR</v>
      </c>
      <c r="W429">
        <f>VLOOKUP($A429,'Plan de acci�n consolidado 2025'!$C$3:$BB$482,W$1,0)</f>
        <v>4</v>
      </c>
      <c r="X429">
        <f>VLOOKUP($A429,'Plan de acci�n consolidado 2025'!$C$3:$BB$482,X$1,0)</f>
        <v>100</v>
      </c>
      <c r="Y429" t="str">
        <f>VLOOKUP($A429,'Plan de acci�n consolidado 2025'!$C$3:$BB$482,Y$1,0)</f>
        <v>Se  aprobó por parte del coordinador  de laRNPC  el Cronograma de Visitas  a las alcaldías  del territorio nacional  que van ser cubiertas con capacitación de facultades administrativas correspondientes al año 2025 , no obstante  el siguiente cronograma  puede  tener variaciones teniendo en cuenta las novedades  que se puedan presentar  en la operación  y en la programación de las visitas  .</v>
      </c>
      <c r="Z429" s="161">
        <f>VLOOKUP($A429,'Plan de acci�n consolidado 2025'!$C$3:$BB$482,Z$1,0)</f>
        <v>45716</v>
      </c>
      <c r="AA429">
        <f>VLOOKUP($A429,'Plan de acci�n consolidado 2025'!$C$3:$BB$482,AA$1,0)</f>
        <v>100</v>
      </c>
      <c r="AB429" t="str">
        <f>VLOOKUP($A429,'Plan de acci�n consolidado 2025'!$C$3:$BB$482,AB$1,0)</f>
        <v xml:space="preserve">En cadena de correos enviado como evidencia se observa en uno de ellos la aprobación por parte del coordinador Arturo Martínez Ochoa el día 8 de febrero </v>
      </c>
      <c r="AC429" s="161">
        <f>VLOOKUP($A429,'Plan de acci�n consolidado 2025'!$C$3:$BB$482,AC$1,0)</f>
        <v>45716</v>
      </c>
      <c r="AD429">
        <f>VLOOKUP($A429,'Plan de acci�n consolidado 2025'!$C$3:$BB$482,AD$1,0)</f>
        <v>100</v>
      </c>
      <c r="AE429">
        <f>VLOOKUP($A429,'Plan de acci�n consolidado 2025'!$C$3:$BB$482,AE$1,0)</f>
        <v>4</v>
      </c>
    </row>
    <row r="430" spans="1:31" x14ac:dyDescent="0.25">
      <c r="A430" s="30" t="s">
        <v>1260</v>
      </c>
      <c r="B430" t="str">
        <f>VLOOKUP($A430,'Plan de acci�n consolidado 2025'!$C$3:$X$482,B$1,0)</f>
        <v>3003-GRUPO DE TRABAJO DE APOYO A LA RED NACIONAL DE PROTECCIÓN  AL CONSUMIDOR</v>
      </c>
      <c r="C430">
        <f>VLOOKUP($A430,'Plan de acci�n consolidado 2025'!$C$3:$X$482,C$1,0)</f>
        <v>4</v>
      </c>
      <c r="D430" t="str">
        <f>VLOOKUP($A430,'Plan de acci�n consolidado 2025'!$C$3:$X$482,D$1,0)</f>
        <v>Actividad propia</v>
      </c>
      <c r="E430" t="str">
        <f>VLOOKUP($A430,'Plan de acci�n consolidado 2025'!$C$3:$X$482,E$1,0)</f>
        <v>3003.3.2</v>
      </c>
      <c r="F430" t="str">
        <f>VLOOKUP($A430,'Plan de acci�n consolidado 2025'!$C$3:$X$482,F$1,0)</f>
        <v>N/A</v>
      </c>
      <c r="G430" t="str">
        <f>VLOOKUP($A430,'Plan de acci�n consolidado 2025'!$C$3:$X$482,G$1,0)</f>
        <v>N/A</v>
      </c>
      <c r="H430" t="str">
        <f>VLOOKUP($A430,'Plan de acci�n consolidado 2025'!$C$3:$X$482,H$1,0)</f>
        <v>N/A</v>
      </c>
      <c r="I430" t="str">
        <f>VLOOKUP($A430,'Plan de acci�n consolidado 2025'!$C$3:$X$482,I$1,0)</f>
        <v>N/A</v>
      </c>
      <c r="J430" t="str">
        <f>VLOOKUP($A430,'Plan de acci�n consolidado 2025'!$C$3:$X$482,J$1,0)</f>
        <v>N/A</v>
      </c>
      <c r="K430" t="str">
        <f>VLOOKUP($A430,'Plan de acci�n consolidado 2025'!$C$3:$X$482,K$1,0)</f>
        <v>N/A</v>
      </c>
      <c r="L430" t="str">
        <f>VLOOKUP($A430,'Plan de acci�n consolidado 2025'!$C$3:$X$482,L$1,0)</f>
        <v>N/A</v>
      </c>
      <c r="M430" t="str">
        <f>VLOOKUP($A430,'Plan de acci�n consolidado 2025'!$C$3:$X$482,M$1,0)</f>
        <v>N/A</v>
      </c>
      <c r="N430" t="str">
        <f>VLOOKUP($A430,'Plan de acci�n consolidado 2025'!$C$3:$X$482,N$1,0)</f>
        <v>N/A</v>
      </c>
      <c r="O430" t="str">
        <f>VLOOKUP($A430,'Plan de acci�n consolidado 2025'!$C$3:$X$482,O$1,0)</f>
        <v>Capacitar en materia de protección al consumidor a las alcaldías municipales (Informe trimestral de seguimiento y Listados de Asistencia/registros fotográficos/capturas de pantallas)</v>
      </c>
      <c r="P430">
        <f>VLOOKUP($A430,'Plan de acci�n consolidado 2025'!$C$3:$X$482,P$1,0)</f>
        <v>80</v>
      </c>
      <c r="Q430">
        <f>VLOOKUP($A430,'Plan de acci�n consolidado 2025'!$C$3:$X$482,Q$1,0)</f>
        <v>440</v>
      </c>
      <c r="R430" t="str">
        <f>VLOOKUP($A430,'Plan de acci�n consolidado 2025'!$C$3:$X$482,R$1,0)</f>
        <v>Númerica</v>
      </c>
      <c r="S430" t="str">
        <f>VLOOKUP($A430,'Plan de acci�n consolidado 2025'!$C$3:$X$482,S$1,0)</f>
        <v># de alcaldías capacitadas / 440 alcaldías programadas</v>
      </c>
      <c r="T430" s="161">
        <f>VLOOKUP($A430,'Plan de acci�n consolidado 2025'!$C$3:$X$482,T$1,0)</f>
        <v>45691</v>
      </c>
      <c r="U430" s="161">
        <f>VLOOKUP($A430,'Plan de acci�n consolidado 2025'!$C$3:$X$482,U$1,0)</f>
        <v>46022</v>
      </c>
      <c r="V430" t="str">
        <f>VLOOKUP($A430,'Plan de acci�n consolidado 2025'!$C$3:$X$482,V$1,0)</f>
        <v>3003-GRUPO DE TRABAJO DE APOYO A LA RED NACIONAL DE PROTECCIÓN  AL CONSUMIDOR</v>
      </c>
      <c r="W430">
        <f>VLOOKUP($A430,'Plan de acci�n consolidado 2025'!$C$3:$BB$482,W$1,0)</f>
        <v>16</v>
      </c>
      <c r="X430">
        <f>VLOOKUP($A430,'Plan de acci�n consolidado 2025'!$C$3:$BB$482,X$1,0)</f>
        <v>77.95</v>
      </c>
      <c r="Y430" t="str">
        <f>VLOOKUP($A430,'Plan de acci�n consolidado 2025'!$C$3:$BB$482,Y$1,0)</f>
        <v>Durante el mes de noviembre, la RNPC llevó a cabo procesos de capacitación en 43 alcaldías.  Con este resultado, el porcentaje de avance acumulado al corte de noviembre asciende al 77.95%. Dentro de las Alcaldías capacitadas se encuentran las de los departamentos de  Antioquia, Cauca, Norte de Santander (Catatumbo), Caldas, Quindío, Putumayo y Valle del Cauca, Tolima, Sucre, Santander, Bolívar, Meta, Magdalena y Nariño entre otros.
Estas capacitaciones revisten un valor estratégico, dado que las alcaldías, en su calidad de primeras autoridades locales en materia de protección al consumidor, deben estar preparadas para ejercer las funciones que les han sido conferidas por la Ley 1480 de 2011</v>
      </c>
      <c r="Z430" s="161">
        <f>VLOOKUP($A430,'Plan de acci�n consolidado 2025'!$C$3:$BB$482,Z$1,0)</f>
        <v>0</v>
      </c>
      <c r="AA430">
        <f>VLOOKUP($A430,'Plan de acci�n consolidado 2025'!$C$3:$BB$482,AA$1,0)</f>
        <v>77.95</v>
      </c>
      <c r="AB430" t="str">
        <f>VLOOKUP($A430,'Plan de acci�n consolidado 2025'!$C$3:$BB$482,AB$1,0)</f>
        <v xml:space="preserve">Se verifica el avance porcentual en razón a las evidencias allegadas </v>
      </c>
      <c r="AC430" s="161">
        <f>VLOOKUP($A430,'Plan de acci�n consolidado 2025'!$C$3:$BB$482,AC$1,0)</f>
        <v>0</v>
      </c>
      <c r="AD430">
        <f>VLOOKUP($A430,'Plan de acci�n consolidado 2025'!$C$3:$BB$482,AD$1,0)</f>
        <v>0</v>
      </c>
      <c r="AE430">
        <f>VLOOKUP($A430,'Plan de acci�n consolidado 2025'!$C$3:$BB$482,AE$1,0)</f>
        <v>12.472000000000001</v>
      </c>
    </row>
    <row r="431" spans="1:31" x14ac:dyDescent="0.25">
      <c r="A431" s="30" t="s">
        <v>1262</v>
      </c>
      <c r="B431" t="str">
        <f>VLOOKUP($A431,'Plan de acci�n consolidado 2025'!$C$3:$X$482,B$1,0)</f>
        <v>3003-GRUPO DE TRABAJO DE APOYO A LA RED NACIONAL DE PROTECCIÓN  AL CONSUMIDOR</v>
      </c>
      <c r="C431">
        <f>VLOOKUP($A431,'Plan de acci�n consolidado 2025'!$C$3:$X$482,C$1,0)</f>
        <v>4</v>
      </c>
      <c r="D431" t="str">
        <f>VLOOKUP($A431,'Plan de acci�n consolidado 2025'!$C$3:$X$482,D$1,0)</f>
        <v>Producto</v>
      </c>
      <c r="E431" t="str">
        <f>VLOOKUP($A431,'Plan de acci�n consolidado 2025'!$C$3:$X$482,E$1,0)</f>
        <v>3003.4</v>
      </c>
      <c r="F431" t="str">
        <f>VLOOKUP($A431,'Plan de acci�n consolidado 2025'!$C$3:$X$482,F$1,0)</f>
        <v>Operativo</v>
      </c>
      <c r="G431" t="str">
        <f>VLOOKUP($A431,'Plan de acci�n consolidado 2025'!$C$3:$X$482,G$1,0)</f>
        <v xml:space="preserve">Generar sinergias con agentes nacionales e internacionales que permitan potenciar las capacidades de la SIC.
</v>
      </c>
      <c r="H431" t="str">
        <f>VLOOKUP($A431,'Plan de acci�n consolidado 2025'!$C$3:$X$482,H$1,0)</f>
        <v xml:space="preserve">Cumplimiento de productos del PAI asociados a Generar sinergias con agentes nacionales e internacionales que permitan potenciar las capacidades de la SIC.
</v>
      </c>
      <c r="I431" t="str">
        <f>VLOOKUP($A431,'Plan de acci�n consolidado 2025'!$C$3:$X$482,I$1,0)</f>
        <v>1-Generación de oportunidades de cooperación y fortalecimiento de existentes con grupos de interés y de valor.-5-Direccionamiento de la oferta institucional con productos y/o servicios con enfoque preventivo, diferencial y territorial.</v>
      </c>
      <c r="J431" t="str">
        <f>VLOOKUP($A431,'Plan de acci�n consolidado 2025'!$C$3:$X$482,J$1,0)</f>
        <v>N/A</v>
      </c>
      <c r="K431" t="str">
        <f>VLOOKUP($A431,'Plan de acci�n consolidado 2025'!$C$3:$X$482,K$1,0)</f>
        <v>Si</v>
      </c>
      <c r="L431" t="str">
        <f>VLOOKUP($A431,'Plan de acci�n consolidado 2025'!$C$3:$X$482,L$1,0)</f>
        <v>C-3503-0200-0009-40401c</v>
      </c>
      <c r="M431" t="str">
        <f>VLOOKUP($A431,'Plan de acci�n consolidado 2025'!$C$3:$X$482,M$1,0)</f>
        <v>Política Servicio al Ciudadano_DIMENSIÓN Gestión con Valores para Resultados</v>
      </c>
      <c r="N431" t="str">
        <f>VLOOKUP($A431,'Plan de acci�n consolidado 2025'!$C$3:$X$482,N$1,0)</f>
        <v>PND_8_Fortalecer lasCapacidades yConocimiento sobreDerechos yDeberesDe las relacionesDeConsumo</v>
      </c>
      <c r="O431" t="str">
        <f>VLOOKUP($A431,'Plan de acci�n consolidado 2025'!$C$3:$X$482,O$1,0)</f>
        <v>Cobertura departamental de la Red Nacional de Protección al Consumidor, a través de las Casas de Consumidor de Bienes y Servicios, ampliada (Informe final)</v>
      </c>
      <c r="P431">
        <f>VLOOKUP($A431,'Plan de acci�n consolidado 2025'!$C$3:$X$482,P$1,0)</f>
        <v>15</v>
      </c>
      <c r="Q431">
        <f>VLOOKUP($A431,'Plan de acci�n consolidado 2025'!$C$3:$X$482,Q$1,0)</f>
        <v>5</v>
      </c>
      <c r="R431" t="str">
        <f>VLOOKUP($A431,'Plan de acci�n consolidado 2025'!$C$3:$X$482,R$1,0)</f>
        <v>Númerica</v>
      </c>
      <c r="S431" t="str">
        <f>VLOOKUP($A431,'Plan de acci�n consolidado 2025'!$C$3:$X$482,S$1,0)</f>
        <v># de casas abiertas en departamentos  generando presencia de la Red Nacional de Protección del Consumidor / 5 casas programadas</v>
      </c>
      <c r="T431" s="161">
        <f>VLOOKUP($A431,'Plan de acci�n consolidado 2025'!$C$3:$X$482,T$1,0)</f>
        <v>45691</v>
      </c>
      <c r="U431" s="161">
        <f>VLOOKUP($A431,'Plan de acci�n consolidado 2025'!$C$3:$X$482,U$1,0)</f>
        <v>46010</v>
      </c>
      <c r="V431" t="str">
        <f>VLOOKUP($A431,'Plan de acci�n consolidado 2025'!$C$3:$X$482,V$1,0)</f>
        <v>142-GRUPO DE TRABAJO DE SERVICIOS ADMINISTRATIVOS Y RECURSOS FÍSICOS;
3003-GRUPO DE TRABAJO DE APOYO A LA RED NACIONAL DE PROTECCIÓN  AL CONSUMIDOR;
73-GRUPO DE TRABAJO DE COMUNICACION</v>
      </c>
      <c r="W431">
        <f>VLOOKUP($A431,'Plan de acci�n consolidado 2025'!$C$3:$BB$482,W$1,0)</f>
        <v>15</v>
      </c>
      <c r="X431">
        <f>VLOOKUP($A431,'Plan de acci�n consolidado 2025'!$C$3:$BB$482,X$1,0)</f>
        <v>60</v>
      </c>
      <c r="Y431" t="str">
        <f>VLOOKUP($A431,'Plan de acci�n consolidado 2025'!$C$3:$BB$482,Y$1,0)</f>
        <v>El 4 de noviembre se llevó a cabo la apertura de la nueva casa del consumidor de bienes y servicios (CCBS) en Soacha, ubicada en la secretaria de Hacienda del Municipio, un punto estratégico que facilita el acceso a la ciudadanía, especialmente a los consumidores. Este evento de inauguración conto con diferentes actores del territorio, como lideres, empresarios, ciudadanía en general y servidores de la SIC.
La apertura de la tercera casa permite lograr un avance del 60% de la meta programada, correspondiente a las Casas de San Andrés, Santa Marta y Soacha.</v>
      </c>
      <c r="Z431" s="161">
        <f>VLOOKUP($A431,'Plan de acci�n consolidado 2025'!$C$3:$BB$482,Z$1,0)</f>
        <v>0</v>
      </c>
      <c r="AA431">
        <f>VLOOKUP($A431,'Plan de acci�n consolidado 2025'!$C$3:$BB$482,AA$1,0)</f>
        <v>60</v>
      </c>
      <c r="AB431" t="str">
        <f>VLOOKUP($A431,'Plan de acci�n consolidado 2025'!$C$3:$BB$482,AB$1,0)</f>
        <v xml:space="preserve">Se verifica el seguimiento registrado con las evidencias allegadas </v>
      </c>
      <c r="AC431" s="161">
        <f>VLOOKUP($A431,'Plan de acci�n consolidado 2025'!$C$3:$BB$482,AC$1,0)</f>
        <v>0</v>
      </c>
      <c r="AD431">
        <f>VLOOKUP($A431,'Plan de acci�n consolidado 2025'!$C$3:$BB$482,AD$1,0)</f>
        <v>0</v>
      </c>
      <c r="AE431">
        <f>VLOOKUP($A431,'Plan de acci�n consolidado 2025'!$C$3:$BB$482,AE$1,0)</f>
        <v>9</v>
      </c>
    </row>
    <row r="432" spans="1:31" x14ac:dyDescent="0.25">
      <c r="A432" s="30" t="s">
        <v>1264</v>
      </c>
      <c r="B432" t="str">
        <f>VLOOKUP($A432,'Plan de acci�n consolidado 2025'!$C$3:$X$482,B$1,0)</f>
        <v>3003-GRUPO DE TRABAJO DE APOYO A LA RED NACIONAL DE PROTECCIÓN  AL CONSUMIDOR</v>
      </c>
      <c r="C432">
        <f>VLOOKUP($A432,'Plan de acci�n consolidado 2025'!$C$3:$X$482,C$1,0)</f>
        <v>4</v>
      </c>
      <c r="D432" t="str">
        <f>VLOOKUP($A432,'Plan de acci�n consolidado 2025'!$C$3:$X$482,D$1,0)</f>
        <v>Actividad propia</v>
      </c>
      <c r="E432" t="str">
        <f>VLOOKUP($A432,'Plan de acci�n consolidado 2025'!$C$3:$X$482,E$1,0)</f>
        <v>3003.4.1</v>
      </c>
      <c r="F432" t="str">
        <f>VLOOKUP($A432,'Plan de acci�n consolidado 2025'!$C$3:$X$482,F$1,0)</f>
        <v>N/A</v>
      </c>
      <c r="G432" t="str">
        <f>VLOOKUP($A432,'Plan de acci�n consolidado 2025'!$C$3:$X$482,G$1,0)</f>
        <v>N/A</v>
      </c>
      <c r="H432" t="str">
        <f>VLOOKUP($A432,'Plan de acci�n consolidado 2025'!$C$3:$X$482,H$1,0)</f>
        <v>N/A</v>
      </c>
      <c r="I432" t="str">
        <f>VLOOKUP($A432,'Plan de acci�n consolidado 2025'!$C$3:$X$482,I$1,0)</f>
        <v>N/A</v>
      </c>
      <c r="J432" t="str">
        <f>VLOOKUP($A432,'Plan de acci�n consolidado 2025'!$C$3:$X$482,J$1,0)</f>
        <v>N/A</v>
      </c>
      <c r="K432" t="str">
        <f>VLOOKUP($A432,'Plan de acci�n consolidado 2025'!$C$3:$X$482,K$1,0)</f>
        <v>N/A</v>
      </c>
      <c r="L432" t="str">
        <f>VLOOKUP($A432,'Plan de acci�n consolidado 2025'!$C$3:$X$482,L$1,0)</f>
        <v>N/A</v>
      </c>
      <c r="M432" t="str">
        <f>VLOOKUP($A432,'Plan de acci�n consolidado 2025'!$C$3:$X$482,M$1,0)</f>
        <v>N/A</v>
      </c>
      <c r="N432" t="str">
        <f>VLOOKUP($A432,'Plan de acci�n consolidado 2025'!$C$3:$X$482,N$1,0)</f>
        <v>N/A</v>
      </c>
      <c r="O432" t="str">
        <f>VLOOKUP($A432,'Plan de acci�n consolidado 2025'!$C$3:$X$482,O$1,0)</f>
        <v>Gestionar y firmar los convenios interadministrativos con las entidades del orden nacional y/o alcaldías para la apertura de nuevas CCBS (Informe convenios interadministrativos con las entidades del orden nacional y/o alcaldías para la apertura de nuevas CCBS)</v>
      </c>
      <c r="P432">
        <f>VLOOKUP($A432,'Plan de acci�n consolidado 2025'!$C$3:$X$482,P$1,0)</f>
        <v>20</v>
      </c>
      <c r="Q432">
        <f>VLOOKUP($A432,'Plan de acci�n consolidado 2025'!$C$3:$X$482,Q$1,0)</f>
        <v>5</v>
      </c>
      <c r="R432" t="str">
        <f>VLOOKUP($A432,'Plan de acci�n consolidado 2025'!$C$3:$X$482,R$1,0)</f>
        <v>Númerica</v>
      </c>
      <c r="S432" t="str">
        <f>VLOOKUP($A432,'Plan de acci�n consolidado 2025'!$C$3:$X$482,S$1,0)</f>
        <v># de Convenios firmados / 5 convenios programados para firma</v>
      </c>
      <c r="T432" s="161">
        <f>VLOOKUP($A432,'Plan de acci�n consolidado 2025'!$C$3:$X$482,T$1,0)</f>
        <v>45691</v>
      </c>
      <c r="U432" s="161">
        <f>VLOOKUP($A432,'Plan de acci�n consolidado 2025'!$C$3:$X$482,U$1,0)</f>
        <v>46010</v>
      </c>
      <c r="V432" t="str">
        <f>VLOOKUP($A432,'Plan de acci�n consolidado 2025'!$C$3:$X$482,V$1,0)</f>
        <v>3003-GRUPO DE TRABAJO DE APOYO A LA RED NACIONAL DE PROTECCIÓN  AL CONSUMIDOR</v>
      </c>
      <c r="W432">
        <f>VLOOKUP($A432,'Plan de acci�n consolidado 2025'!$C$3:$BB$482,W$1,0)</f>
        <v>3</v>
      </c>
      <c r="X432">
        <f>VLOOKUP($A432,'Plan de acci�n consolidado 2025'!$C$3:$BB$482,X$1,0)</f>
        <v>0</v>
      </c>
      <c r="Y432" t="str">
        <f>VLOOKUP($A432,'Plan de acci�n consolidado 2025'!$C$3:$BB$482,Y$1,0)</f>
        <v>Nos encontramos gestionando con tratativas en las entidades del orden nacional y/o alcaldías, los convenios interadministrativos que brinden expansión a la Red Nacional, por lo cual municipios como Soacha o entidades del orden nacional, como DPS – Quibdó, busca expandir el alcance del programa.</v>
      </c>
      <c r="Z432" s="161">
        <f>VLOOKUP($A432,'Plan de acci�n consolidado 2025'!$C$3:$BB$482,Z$1,0)</f>
        <v>0</v>
      </c>
      <c r="AA432">
        <f>VLOOKUP($A432,'Plan de acci�n consolidado 2025'!$C$3:$BB$482,AA$1,0)</f>
        <v>0</v>
      </c>
      <c r="AB432" t="str">
        <f>VLOOKUP($A432,'Plan de acci�n consolidado 2025'!$C$3:$BB$482,AB$1,0)</f>
        <v xml:space="preserve">Se verifica el avance cualitativo registrado </v>
      </c>
      <c r="AC432" s="161">
        <f>VLOOKUP($A432,'Plan de acci�n consolidado 2025'!$C$3:$BB$482,AC$1,0)</f>
        <v>0</v>
      </c>
      <c r="AD432">
        <f>VLOOKUP($A432,'Plan de acci�n consolidado 2025'!$C$3:$BB$482,AD$1,0)</f>
        <v>0</v>
      </c>
      <c r="AE432">
        <f>VLOOKUP($A432,'Plan de acci�n consolidado 2025'!$C$3:$BB$482,AE$1,0)</f>
        <v>0</v>
      </c>
    </row>
    <row r="433" spans="1:31" x14ac:dyDescent="0.25">
      <c r="A433" s="30" t="s">
        <v>1266</v>
      </c>
      <c r="B433" t="str">
        <f>VLOOKUP($A433,'Plan de acci�n consolidado 2025'!$C$3:$X$482,B$1,0)</f>
        <v>3003-GRUPO DE TRABAJO DE APOYO A LA RED NACIONAL DE PROTECCIÓN  AL CONSUMIDOR</v>
      </c>
      <c r="C433">
        <f>VLOOKUP($A433,'Plan de acci�n consolidado 2025'!$C$3:$X$482,C$1,0)</f>
        <v>4</v>
      </c>
      <c r="D433" t="str">
        <f>VLOOKUP($A433,'Plan de acci�n consolidado 2025'!$C$3:$X$482,D$1,0)</f>
        <v>Actividad propia</v>
      </c>
      <c r="E433" t="str">
        <f>VLOOKUP($A433,'Plan de acci�n consolidado 2025'!$C$3:$X$482,E$1,0)</f>
        <v>3003.4.2</v>
      </c>
      <c r="F433" t="str">
        <f>VLOOKUP($A433,'Plan de acci�n consolidado 2025'!$C$3:$X$482,F$1,0)</f>
        <v>N/A</v>
      </c>
      <c r="G433" t="str">
        <f>VLOOKUP($A433,'Plan de acci�n consolidado 2025'!$C$3:$X$482,G$1,0)</f>
        <v>N/A</v>
      </c>
      <c r="H433" t="str">
        <f>VLOOKUP($A433,'Plan de acci�n consolidado 2025'!$C$3:$X$482,H$1,0)</f>
        <v>N/A</v>
      </c>
      <c r="I433" t="str">
        <f>VLOOKUP($A433,'Plan de acci�n consolidado 2025'!$C$3:$X$482,I$1,0)</f>
        <v>N/A</v>
      </c>
      <c r="J433" t="str">
        <f>VLOOKUP($A433,'Plan de acci�n consolidado 2025'!$C$3:$X$482,J$1,0)</f>
        <v>N/A</v>
      </c>
      <c r="K433" t="str">
        <f>VLOOKUP($A433,'Plan de acci�n consolidado 2025'!$C$3:$X$482,K$1,0)</f>
        <v>N/A</v>
      </c>
      <c r="L433" t="str">
        <f>VLOOKUP($A433,'Plan de acci�n consolidado 2025'!$C$3:$X$482,L$1,0)</f>
        <v>N/A</v>
      </c>
      <c r="M433" t="str">
        <f>VLOOKUP($A433,'Plan de acci�n consolidado 2025'!$C$3:$X$482,M$1,0)</f>
        <v>N/A</v>
      </c>
      <c r="N433" t="str">
        <f>VLOOKUP($A433,'Plan de acci�n consolidado 2025'!$C$3:$X$482,N$1,0)</f>
        <v>N/A</v>
      </c>
      <c r="O433" t="str">
        <f>VLOOKUP($A433,'Plan de acci�n consolidado 2025'!$C$3:$X$482,O$1,0)</f>
        <v>Realizar la adecuación y dotación del inmueble (infraestructura física, dotación de equipos tecnológicos, bienes de consumo  y personal) para apertura de las nuevas CCBS (Informe por CCBS aperturada) (Informe adecuación infraestructura física del inmueble, dotación de equipos tecnológicos y bienes de consumo y contratistas para apertura de las nuevas CCBS)</v>
      </c>
      <c r="P433">
        <f>VLOOKUP($A433,'Plan de acci�n consolidado 2025'!$C$3:$X$482,P$1,0)</f>
        <v>20</v>
      </c>
      <c r="Q433">
        <f>VLOOKUP($A433,'Plan de acci�n consolidado 2025'!$C$3:$X$482,Q$1,0)</f>
        <v>5</v>
      </c>
      <c r="R433" t="str">
        <f>VLOOKUP($A433,'Plan de acci�n consolidado 2025'!$C$3:$X$482,R$1,0)</f>
        <v>Númerica</v>
      </c>
      <c r="S433" t="str">
        <f>VLOOKUP($A433,'Plan de acci�n consolidado 2025'!$C$3:$X$482,S$1,0)</f>
        <v># de casas adecuadas y dotadas / 5 casas programadas</v>
      </c>
      <c r="T433" s="161">
        <f>VLOOKUP($A433,'Plan de acci�n consolidado 2025'!$C$3:$X$482,T$1,0)</f>
        <v>45691</v>
      </c>
      <c r="U433" s="161">
        <f>VLOOKUP($A433,'Plan de acci�n consolidado 2025'!$C$3:$X$482,U$1,0)</f>
        <v>46010</v>
      </c>
      <c r="V433" t="str">
        <f>VLOOKUP($A433,'Plan de acci�n consolidado 2025'!$C$3:$X$482,V$1,0)</f>
        <v>142-GRUPO DE TRABAJO DE SERVICIOS ADMINISTRATIVOS Y RECURSOS FÍSICOS;
3003-GRUPO DE TRABAJO DE APOYO A LA RED NACIONAL DE PROTECCIÓN  AL CONSUMIDOR</v>
      </c>
      <c r="W433">
        <f>VLOOKUP($A433,'Plan de acci�n consolidado 2025'!$C$3:$BB$482,W$1,0)</f>
        <v>3</v>
      </c>
      <c r="X433">
        <f>VLOOKUP($A433,'Plan de acci�n consolidado 2025'!$C$3:$BB$482,X$1,0)</f>
        <v>0</v>
      </c>
      <c r="Y433" t="str">
        <f>VLOOKUP($A433,'Plan de acci�n consolidado 2025'!$C$3:$BB$482,Y$1,0)</f>
        <v>Nos encontramos revisando las necesidades de las Casas para realizar las adecuaciones y dotación del inmueble (infraestructura física), dado que estas, cuentan con un contrato de obra suscrito por la Red Nacional. Por tal motivo, procedemos con la descripción correspondiente, a fin de que, una vez finalizado el trabajo, se pueda estampar el sello.</v>
      </c>
      <c r="Z433" s="161">
        <f>VLOOKUP($A433,'Plan de acci�n consolidado 2025'!$C$3:$BB$482,Z$1,0)</f>
        <v>0</v>
      </c>
      <c r="AA433">
        <f>VLOOKUP($A433,'Plan de acci�n consolidado 2025'!$C$3:$BB$482,AA$1,0)</f>
        <v>0</v>
      </c>
      <c r="AB433" t="str">
        <f>VLOOKUP($A433,'Plan de acci�n consolidado 2025'!$C$3:$BB$482,AB$1,0)</f>
        <v xml:space="preserve">Se verifica el seguimiento cualitativo realizado </v>
      </c>
      <c r="AC433" s="161">
        <f>VLOOKUP($A433,'Plan de acci�n consolidado 2025'!$C$3:$BB$482,AC$1,0)</f>
        <v>0</v>
      </c>
      <c r="AD433">
        <f>VLOOKUP($A433,'Plan de acci�n consolidado 2025'!$C$3:$BB$482,AD$1,0)</f>
        <v>0</v>
      </c>
      <c r="AE433">
        <f>VLOOKUP($A433,'Plan de acci�n consolidado 2025'!$C$3:$BB$482,AE$1,0)</f>
        <v>0</v>
      </c>
    </row>
    <row r="434" spans="1:31" x14ac:dyDescent="0.25">
      <c r="A434" s="30" t="s">
        <v>1269</v>
      </c>
      <c r="B434" t="str">
        <f>VLOOKUP($A434,'Plan de acci�n consolidado 2025'!$C$3:$X$482,B$1,0)</f>
        <v>3003-GRUPO DE TRABAJO DE APOYO A LA RED NACIONAL DE PROTECCIÓN  AL CONSUMIDOR</v>
      </c>
      <c r="C434">
        <f>VLOOKUP($A434,'Plan de acci�n consolidado 2025'!$C$3:$X$482,C$1,0)</f>
        <v>4</v>
      </c>
      <c r="D434" t="str">
        <f>VLOOKUP($A434,'Plan de acci�n consolidado 2025'!$C$3:$X$482,D$1,0)</f>
        <v>Actividad propia</v>
      </c>
      <c r="E434" t="str">
        <f>VLOOKUP($A434,'Plan de acci�n consolidado 2025'!$C$3:$X$482,E$1,0)</f>
        <v>3003.4.3</v>
      </c>
      <c r="F434" t="str">
        <f>VLOOKUP($A434,'Plan de acci�n consolidado 2025'!$C$3:$X$482,F$1,0)</f>
        <v>N/A</v>
      </c>
      <c r="G434" t="str">
        <f>VLOOKUP($A434,'Plan de acci�n consolidado 2025'!$C$3:$X$482,G$1,0)</f>
        <v>N/A</v>
      </c>
      <c r="H434" t="str">
        <f>VLOOKUP($A434,'Plan de acci�n consolidado 2025'!$C$3:$X$482,H$1,0)</f>
        <v>N/A</v>
      </c>
      <c r="I434" t="str">
        <f>VLOOKUP($A434,'Plan de acci�n consolidado 2025'!$C$3:$X$482,I$1,0)</f>
        <v>N/A</v>
      </c>
      <c r="J434" t="str">
        <f>VLOOKUP($A434,'Plan de acci�n consolidado 2025'!$C$3:$X$482,J$1,0)</f>
        <v>N/A</v>
      </c>
      <c r="K434" t="str">
        <f>VLOOKUP($A434,'Plan de acci�n consolidado 2025'!$C$3:$X$482,K$1,0)</f>
        <v>N/A</v>
      </c>
      <c r="L434" t="str">
        <f>VLOOKUP($A434,'Plan de acci�n consolidado 2025'!$C$3:$X$482,L$1,0)</f>
        <v>N/A</v>
      </c>
      <c r="M434" t="str">
        <f>VLOOKUP($A434,'Plan de acci�n consolidado 2025'!$C$3:$X$482,M$1,0)</f>
        <v>N/A</v>
      </c>
      <c r="N434" t="str">
        <f>VLOOKUP($A434,'Plan de acci�n consolidado 2025'!$C$3:$X$482,N$1,0)</f>
        <v>N/A</v>
      </c>
      <c r="O434" t="str">
        <f>VLOOKUP($A434,'Plan de acci�n consolidado 2025'!$C$3:$X$482,O$1,0)</f>
        <v>Realizar la inauguración y poner en operacion las Casas del Consumidor de Bienes y Servicios en el territorio nacional (Informe por CCBS aperturada) (Informe por CCBS apertura da y puesta en operación)</v>
      </c>
      <c r="P434">
        <f>VLOOKUP($A434,'Plan de acci�n consolidado 2025'!$C$3:$X$482,P$1,0)</f>
        <v>60</v>
      </c>
      <c r="Q434">
        <f>VLOOKUP($A434,'Plan de acci�n consolidado 2025'!$C$3:$X$482,Q$1,0)</f>
        <v>5</v>
      </c>
      <c r="R434" t="str">
        <f>VLOOKUP($A434,'Plan de acci�n consolidado 2025'!$C$3:$X$482,R$1,0)</f>
        <v>Númerica</v>
      </c>
      <c r="S434" t="str">
        <f>VLOOKUP($A434,'Plan de acci�n consolidado 2025'!$C$3:$X$482,S$1,0)</f>
        <v># de casas abiertas en departamentos generando presencia de la Red Nacional de Protección del Consumidor / 5 casas programadas</v>
      </c>
      <c r="T434" s="161">
        <f>VLOOKUP($A434,'Plan de acci�n consolidado 2025'!$C$3:$X$482,T$1,0)</f>
        <v>45691</v>
      </c>
      <c r="U434" s="161">
        <f>VLOOKUP($A434,'Plan de acci�n consolidado 2025'!$C$3:$X$482,U$1,0)</f>
        <v>46010</v>
      </c>
      <c r="V434" t="str">
        <f>VLOOKUP($A434,'Plan de acci�n consolidado 2025'!$C$3:$X$482,V$1,0)</f>
        <v>3003-GRUPO DE TRABAJO DE APOYO A LA RED NACIONAL DE PROTECCIÓN  AL CONSUMIDOR;
73-GRUPO DE TRABAJO DE COMUNICACION</v>
      </c>
      <c r="W434">
        <f>VLOOKUP($A434,'Plan de acci�n consolidado 2025'!$C$3:$BB$482,W$1,0)</f>
        <v>9</v>
      </c>
      <c r="X434">
        <f>VLOOKUP($A434,'Plan de acci�n consolidado 2025'!$C$3:$BB$482,X$1,0)</f>
        <v>60</v>
      </c>
      <c r="Y434" t="str">
        <f>VLOOKUP($A434,'Plan de acci�n consolidado 2025'!$C$3:$BB$482,Y$1,0)</f>
        <v>El 4 de noviembre se llevó a cabo la inauguración de la nueva casa del consumidor de bienes y servicios (CCBS) en Soacha, ubicada en la secretaria de Hacienda del Municipio, un punto estratégico que facilita el acceso a la ciudadanía, especialmente a los consumidores. Este evento de inauguración conto con diferentes actores del territorio, como lideres, empresarios, ciudadanía en general y servidores de la SIC.
La inauguración de la tercera casa permite lograr un avance del 60% de la meta programada, correspondiente a las Casas de San Andrés, Santa Marta y Soacha.</v>
      </c>
      <c r="Z434" s="161">
        <f>VLOOKUP($A434,'Plan de acci�n consolidado 2025'!$C$3:$BB$482,Z$1,0)</f>
        <v>0</v>
      </c>
      <c r="AA434">
        <f>VLOOKUP($A434,'Plan de acci�n consolidado 2025'!$C$3:$BB$482,AA$1,0)</f>
        <v>60</v>
      </c>
      <c r="AB434" t="str">
        <f>VLOOKUP($A434,'Plan de acci�n consolidado 2025'!$C$3:$BB$482,AB$1,0)</f>
        <v xml:space="preserve">Se verifica seguimiento en atención a los soportes allegados </v>
      </c>
      <c r="AC434" s="161">
        <f>VLOOKUP($A434,'Plan de acci�n consolidado 2025'!$C$3:$BB$482,AC$1,0)</f>
        <v>0</v>
      </c>
      <c r="AD434">
        <f>VLOOKUP($A434,'Plan de acci�n consolidado 2025'!$C$3:$BB$482,AD$1,0)</f>
        <v>0</v>
      </c>
      <c r="AE434">
        <f>VLOOKUP($A434,'Plan de acci�n consolidado 2025'!$C$3:$BB$482,AE$1,0)</f>
        <v>5.4</v>
      </c>
    </row>
    <row r="435" spans="1:31" x14ac:dyDescent="0.25">
      <c r="A435" s="30" t="s">
        <v>1271</v>
      </c>
      <c r="B435" t="str">
        <f>VLOOKUP($A435,'Plan de acci�n consolidado 2025'!$C$3:$X$482,B$1,0)</f>
        <v>3003-GRUPO DE TRABAJO DE APOYO A LA RED NACIONAL DE PROTECCIÓN  AL CONSUMIDOR</v>
      </c>
      <c r="C435">
        <f>VLOOKUP($A435,'Plan de acci�n consolidado 2025'!$C$3:$X$482,C$1,0)</f>
        <v>4</v>
      </c>
      <c r="D435" t="str">
        <f>VLOOKUP($A435,'Plan de acci�n consolidado 2025'!$C$3:$X$482,D$1,0)</f>
        <v>Producto</v>
      </c>
      <c r="E435" t="str">
        <f>VLOOKUP($A435,'Plan de acci�n consolidado 2025'!$C$3:$X$482,E$1,0)</f>
        <v>3003.5</v>
      </c>
      <c r="F435" t="str">
        <f>VLOOKUP($A435,'Plan de acci�n consolidado 2025'!$C$3:$X$482,F$1,0)</f>
        <v>Innovador</v>
      </c>
      <c r="G435" t="str">
        <f>VLOOKUP($A435,'Plan de acci�n consolidado 2025'!$C$3:$X$482,G$1,0)</f>
        <v xml:space="preserve">Promover el enfoque preventivo, diferencial y territorial en el que hacer misional de la entidad 
</v>
      </c>
      <c r="H435" t="str">
        <f>VLOOKUP($A435,'Plan de acci�n consolidado 2025'!$C$3:$X$482,H$1,0)</f>
        <v xml:space="preserve">Cumplimiento de productos del PAI asociados a Promover el enfoque preventivo, diferencial y territorial en el que hacer misional de la entidad 
</v>
      </c>
      <c r="I435" t="str">
        <f>VLOOKUP($A435,'Plan de acci�n consolidado 2025'!$C$3:$X$482,I$1,0)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35" t="str">
        <f>VLOOKUP($A435,'Plan de acci�n consolidado 2025'!$C$3:$X$482,J$1,0)</f>
        <v xml:space="preserve">PND - 5-31-5-b- Convergencia regional - Entidades públicas territoriales y nacionales fortalecidas </v>
      </c>
      <c r="K435" t="str">
        <f>VLOOKUP($A435,'Plan de acci�n consolidado 2025'!$C$3:$X$482,K$1,0)</f>
        <v>Si</v>
      </c>
      <c r="L435" t="str">
        <f>VLOOKUP($A435,'Plan de acci�n consolidado 2025'!$C$3:$X$482,L$1,0)</f>
        <v>C-3503-0200-0009-40401c</v>
      </c>
      <c r="M435" t="str">
        <f>VLOOKUP($A435,'Plan de acci�n consolidado 2025'!$C$3:$X$482,M$1,0)</f>
        <v>Política Gestión del Conocimiento y la Innovación _DIMENSIÓN Gestión del conocimiento y la innovación</v>
      </c>
      <c r="N435" t="str">
        <f>VLOOKUP($A435,'Plan de acci�n consolidado 2025'!$C$3:$X$482,N$1,0)</f>
        <v>PEI_17;
PES_20230197;
PND_8_Fortalecer lasCapacidades yConocimiento sobreDerechos yDeberesDe las relacionesDeConsumo</v>
      </c>
      <c r="O435" t="str">
        <f>VLOOKUP($A435,'Plan de acci�n consolidado 2025'!$C$3:$X$482,O$1,0)</f>
        <v>Guía de Aprendizaje en Derecho de Consumo traducida a lenguaje de minorías étnicas, elaborada y socializada  (Guía en formato digital)</v>
      </c>
      <c r="P435">
        <f>VLOOKUP($A435,'Plan de acci�n consolidado 2025'!$C$3:$X$482,P$1,0)</f>
        <v>20</v>
      </c>
      <c r="Q435">
        <f>VLOOKUP($A435,'Plan de acci�n consolidado 2025'!$C$3:$X$482,Q$1,0)</f>
        <v>1</v>
      </c>
      <c r="R435" t="str">
        <f>VLOOKUP($A435,'Plan de acci�n consolidado 2025'!$C$3:$X$482,R$1,0)</f>
        <v>Númerica</v>
      </c>
      <c r="S435" t="str">
        <f>VLOOKUP($A435,'Plan de acci�n consolidado 2025'!$C$3:$X$482,S$1,0)</f>
        <v># de Guía de Aprendizaje en Derecho de Consumo traducida a lenguaje de minorías étnicas, elaborada y socializada / 1 Guía de Aprendizaje en Derecho de Consumo traducida a lenguaje de minorías étnicas. Programada</v>
      </c>
      <c r="T435" s="161">
        <f>VLOOKUP($A435,'Plan de acci�n consolidado 2025'!$C$3:$X$482,T$1,0)</f>
        <v>45691</v>
      </c>
      <c r="U435" s="161">
        <f>VLOOKUP($A435,'Plan de acci�n consolidado 2025'!$C$3:$X$482,U$1,0)</f>
        <v>46006</v>
      </c>
      <c r="V435" t="str">
        <f>VLOOKUP($A435,'Plan de acci�n consolidado 2025'!$C$3:$X$482,V$1,0)</f>
        <v>3003-GRUPO DE TRABAJO DE APOYO A LA RED NACIONAL DE PROTECCIÓN  AL CONSUMIDOR;
71-GRUPO DE TRABAJO DE FORMACION</v>
      </c>
      <c r="W435">
        <f>VLOOKUP($A435,'Plan de acci�n consolidado 2025'!$C$3:$BB$482,W$1,0)</f>
        <v>20</v>
      </c>
      <c r="X435">
        <f>VLOOKUP($A435,'Plan de acci�n consolidado 2025'!$C$3:$BB$482,X$1,0)</f>
        <v>100</v>
      </c>
      <c r="Y435" t="str">
        <f>VLOOKUP($A435,'Plan de acci�n consolidado 2025'!$C$3:$BB$482,Y$1,0)</f>
        <v>Se traduce la Guía del consumidor NNA a Wayuunaiki, se cumple con la diagramación y se socializa acorde a la estrategia.</v>
      </c>
      <c r="Z435" s="161">
        <f>VLOOKUP($A435,'Plan de acci�n consolidado 2025'!$C$3:$BB$482,Z$1,0)</f>
        <v>45947</v>
      </c>
      <c r="AA435">
        <f>VLOOKUP($A435,'Plan de acci�n consolidado 2025'!$C$3:$BB$482,AA$1,0)</f>
        <v>100</v>
      </c>
      <c r="AB435" t="str">
        <f>VLOOKUP($A435,'Plan de acci�n consolidado 2025'!$C$3:$BB$482,AB$1,0)</f>
        <v>el avance porcentual registrado, corresponde con las evidencias allegadas</v>
      </c>
      <c r="AC435" s="161">
        <f>VLOOKUP($A435,'Plan de acci�n consolidado 2025'!$C$3:$BB$482,AC$1,0)</f>
        <v>0</v>
      </c>
      <c r="AD435">
        <f>VLOOKUP($A435,'Plan de acci�n consolidado 2025'!$C$3:$BB$482,AD$1,0)</f>
        <v>0</v>
      </c>
      <c r="AE435">
        <f>VLOOKUP($A435,'Plan de acci�n consolidado 2025'!$C$3:$BB$482,AE$1,0)</f>
        <v>20</v>
      </c>
    </row>
    <row r="436" spans="1:31" x14ac:dyDescent="0.25">
      <c r="A436" s="30" t="s">
        <v>1273</v>
      </c>
      <c r="B436" t="str">
        <f>VLOOKUP($A436,'Plan de acci�n consolidado 2025'!$C$3:$X$482,B$1,0)</f>
        <v>3003-GRUPO DE TRABAJO DE APOYO A LA RED NACIONAL DE PROTECCIÓN  AL CONSUMIDOR</v>
      </c>
      <c r="C436">
        <f>VLOOKUP($A436,'Plan de acci�n consolidado 2025'!$C$3:$X$482,C$1,0)</f>
        <v>4</v>
      </c>
      <c r="D436" t="str">
        <f>VLOOKUP($A436,'Plan de acci�n consolidado 2025'!$C$3:$X$482,D$1,0)</f>
        <v>Actividad propia</v>
      </c>
      <c r="E436" t="str">
        <f>VLOOKUP($A436,'Plan de acci�n consolidado 2025'!$C$3:$X$482,E$1,0)</f>
        <v>3003.5.1</v>
      </c>
      <c r="F436" t="str">
        <f>VLOOKUP($A436,'Plan de acci�n consolidado 2025'!$C$3:$X$482,F$1,0)</f>
        <v>N/A</v>
      </c>
      <c r="G436" t="str">
        <f>VLOOKUP($A436,'Plan de acci�n consolidado 2025'!$C$3:$X$482,G$1,0)</f>
        <v>N/A</v>
      </c>
      <c r="H436" t="str">
        <f>VLOOKUP($A436,'Plan de acci�n consolidado 2025'!$C$3:$X$482,H$1,0)</f>
        <v>N/A</v>
      </c>
      <c r="I436" t="str">
        <f>VLOOKUP($A436,'Plan de acci�n consolidado 2025'!$C$3:$X$482,I$1,0)</f>
        <v>N/A</v>
      </c>
      <c r="J436" t="str">
        <f>VLOOKUP($A436,'Plan de acci�n consolidado 2025'!$C$3:$X$482,J$1,0)</f>
        <v>N/A</v>
      </c>
      <c r="K436" t="str">
        <f>VLOOKUP($A436,'Plan de acci�n consolidado 2025'!$C$3:$X$482,K$1,0)</f>
        <v>N/A</v>
      </c>
      <c r="L436" t="str">
        <f>VLOOKUP($A436,'Plan de acci�n consolidado 2025'!$C$3:$X$482,L$1,0)</f>
        <v>N/A</v>
      </c>
      <c r="M436" t="str">
        <f>VLOOKUP($A436,'Plan de acci�n consolidado 2025'!$C$3:$X$482,M$1,0)</f>
        <v>N/A</v>
      </c>
      <c r="N436" t="str">
        <f>VLOOKUP($A436,'Plan de acci�n consolidado 2025'!$C$3:$X$482,N$1,0)</f>
        <v>N/A</v>
      </c>
      <c r="O436" t="str">
        <f>VLOOKUP($A436,'Plan de acci�n consolidado 2025'!$C$3:$X$482,O$1,0)</f>
        <v>Definir el grupo étnico para la traducción de la Guía de Aprendizaje en Derecho de Consumo  (Acta de acuerdo de grupo étnico definido)</v>
      </c>
      <c r="P436">
        <f>VLOOKUP($A436,'Plan de acci�n consolidado 2025'!$C$3:$X$482,P$1,0)</f>
        <v>10</v>
      </c>
      <c r="Q436">
        <f>VLOOKUP($A436,'Plan de acci�n consolidado 2025'!$C$3:$X$482,Q$1,0)</f>
        <v>1</v>
      </c>
      <c r="R436" t="str">
        <f>VLOOKUP($A436,'Plan de acci�n consolidado 2025'!$C$3:$X$482,R$1,0)</f>
        <v>Númerica</v>
      </c>
      <c r="S436" t="str">
        <f>VLOOKUP($A436,'Plan de acci�n consolidado 2025'!$C$3:$X$482,S$1,0)</f>
        <v># de Grupo Étnico definido para realizar la traducción de la guía / 1 Grupo Étnico  por definir para realizar la traducción de la guía</v>
      </c>
      <c r="T436" s="161">
        <f>VLOOKUP($A436,'Plan de acci�n consolidado 2025'!$C$3:$X$482,T$1,0)</f>
        <v>45691</v>
      </c>
      <c r="U436" s="161">
        <f>VLOOKUP($A436,'Plan de acci�n consolidado 2025'!$C$3:$X$482,U$1,0)</f>
        <v>45747</v>
      </c>
      <c r="V436" t="str">
        <f>VLOOKUP($A436,'Plan de acci�n consolidado 2025'!$C$3:$X$482,V$1,0)</f>
        <v>3003-GRUPO DE TRABAJO DE APOYO A LA RED NACIONAL DE PROTECCIÓN  AL CONSUMIDOR;
71-GRUPO DE TRABAJO DE FORMACION</v>
      </c>
      <c r="W436">
        <f>VLOOKUP($A436,'Plan de acci�n consolidado 2025'!$C$3:$BB$482,W$1,0)</f>
        <v>2</v>
      </c>
      <c r="X436">
        <f>VLOOKUP($A436,'Plan de acci�n consolidado 2025'!$C$3:$BB$482,X$1,0)</f>
        <v>100</v>
      </c>
      <c r="Y436" t="str">
        <f>VLOOKUP($A436,'Plan de acci�n consolidado 2025'!$C$3:$BB$482,Y$1,0)</f>
        <v>Se realiza reunión el 27 de marzo, en donde se realizó la presentación de la propuesta para la definición del Grupo étnico para la traducción de la guía NNA de la RNPC en donde se sugiere y define el grupo étnico WAYUUNAIKI
Para soporte de esta actividad se adjuntan: 
a. Acta firma  de la sesión.</v>
      </c>
      <c r="Z436" s="161">
        <f>VLOOKUP($A436,'Plan de acci�n consolidado 2025'!$C$3:$BB$482,Z$1,0)</f>
        <v>45743</v>
      </c>
      <c r="AA436">
        <f>VLOOKUP($A436,'Plan de acci�n consolidado 2025'!$C$3:$BB$482,AA$1,0)</f>
        <v>100</v>
      </c>
      <c r="AB436" t="str">
        <f>VLOOKUP($A436,'Plan de acci�n consolidado 2025'!$C$3:$BB$482,AB$1,0)</f>
        <v xml:space="preserve">Se verifica el cumplimiento de la actividad con la evidencia aportada </v>
      </c>
      <c r="AC436" s="161">
        <f>VLOOKUP($A436,'Plan de acci�n consolidado 2025'!$C$3:$BB$482,AC$1,0)</f>
        <v>45743</v>
      </c>
      <c r="AD436">
        <f>VLOOKUP($A436,'Plan de acci�n consolidado 2025'!$C$3:$BB$482,AD$1,0)</f>
        <v>100</v>
      </c>
      <c r="AE436">
        <f>VLOOKUP($A436,'Plan de acci�n consolidado 2025'!$C$3:$BB$482,AE$1,0)</f>
        <v>2</v>
      </c>
    </row>
    <row r="437" spans="1:31" x14ac:dyDescent="0.25">
      <c r="A437" s="30" t="s">
        <v>1276</v>
      </c>
      <c r="B437" t="str">
        <f>VLOOKUP($A437,'Plan de acci�n consolidado 2025'!$C$3:$X$482,B$1,0)</f>
        <v>3003-GRUPO DE TRABAJO DE APOYO A LA RED NACIONAL DE PROTECCIÓN  AL CONSUMIDOR</v>
      </c>
      <c r="C437">
        <f>VLOOKUP($A437,'Plan de acci�n consolidado 2025'!$C$3:$X$482,C$1,0)</f>
        <v>4</v>
      </c>
      <c r="D437" t="str">
        <f>VLOOKUP($A437,'Plan de acci�n consolidado 2025'!$C$3:$X$482,D$1,0)</f>
        <v>Actividad propia</v>
      </c>
      <c r="E437" t="str">
        <f>VLOOKUP($A437,'Plan de acci�n consolidado 2025'!$C$3:$X$482,E$1,0)</f>
        <v>3003.5.2</v>
      </c>
      <c r="F437" t="str">
        <f>VLOOKUP($A437,'Plan de acci�n consolidado 2025'!$C$3:$X$482,F$1,0)</f>
        <v>N/A</v>
      </c>
      <c r="G437" t="str">
        <f>VLOOKUP($A437,'Plan de acci�n consolidado 2025'!$C$3:$X$482,G$1,0)</f>
        <v>N/A</v>
      </c>
      <c r="H437" t="str">
        <f>VLOOKUP($A437,'Plan de acci�n consolidado 2025'!$C$3:$X$482,H$1,0)</f>
        <v>N/A</v>
      </c>
      <c r="I437" t="str">
        <f>VLOOKUP($A437,'Plan de acci�n consolidado 2025'!$C$3:$X$482,I$1,0)</f>
        <v>N/A</v>
      </c>
      <c r="J437" t="str">
        <f>VLOOKUP($A437,'Plan de acci�n consolidado 2025'!$C$3:$X$482,J$1,0)</f>
        <v>N/A</v>
      </c>
      <c r="K437" t="str">
        <f>VLOOKUP($A437,'Plan de acci�n consolidado 2025'!$C$3:$X$482,K$1,0)</f>
        <v>N/A</v>
      </c>
      <c r="L437" t="str">
        <f>VLOOKUP($A437,'Plan de acci�n consolidado 2025'!$C$3:$X$482,L$1,0)</f>
        <v>N/A</v>
      </c>
      <c r="M437" t="str">
        <f>VLOOKUP($A437,'Plan de acci�n consolidado 2025'!$C$3:$X$482,M$1,0)</f>
        <v>N/A</v>
      </c>
      <c r="N437" t="str">
        <f>VLOOKUP($A437,'Plan de acci�n consolidado 2025'!$C$3:$X$482,N$1,0)</f>
        <v>N/A</v>
      </c>
      <c r="O437" t="str">
        <f>VLOOKUP($A437,'Plan de acci�n consolidado 2025'!$C$3:$X$482,O$1,0)</f>
        <v>Consolidar y traducir la Guía de Aprendizaje en Derecho de Consumo en lenguaje étnico aprobada (Guía de Aprendizaje en Derecho de Consumo en lenguaje étnico aprobada y traducida)</v>
      </c>
      <c r="P437">
        <f>VLOOKUP($A437,'Plan de acci�n consolidado 2025'!$C$3:$X$482,P$1,0)</f>
        <v>50</v>
      </c>
      <c r="Q437">
        <f>VLOOKUP($A437,'Plan de acci�n consolidado 2025'!$C$3:$X$482,Q$1,0)</f>
        <v>1</v>
      </c>
      <c r="R437" t="str">
        <f>VLOOKUP($A437,'Plan de acci�n consolidado 2025'!$C$3:$X$482,R$1,0)</f>
        <v>Númerica</v>
      </c>
      <c r="S437" t="str">
        <f>VLOOKUP($A437,'Plan de acci�n consolidado 2025'!$C$3:$X$482,S$1,0)</f>
        <v># de Guía de Aprendizaje en Derecho de Consumo en lenguaje étnico, traducida / 1 Guía de Aprendizaje en Derecho de Consumo en lenguaje étnico, por traducir</v>
      </c>
      <c r="T437" s="161">
        <f>VLOOKUP($A437,'Plan de acci�n consolidado 2025'!$C$3:$X$482,T$1,0)</f>
        <v>45748</v>
      </c>
      <c r="U437" s="161">
        <f>VLOOKUP($A437,'Plan de acci�n consolidado 2025'!$C$3:$X$482,U$1,0)</f>
        <v>45898</v>
      </c>
      <c r="V437" t="str">
        <f>VLOOKUP($A437,'Plan de acci�n consolidado 2025'!$C$3:$X$482,V$1,0)</f>
        <v>3003-GRUPO DE TRABAJO DE APOYO A LA RED NACIONAL DE PROTECCIÓN  AL CONSUMIDOR</v>
      </c>
      <c r="W437">
        <f>VLOOKUP($A437,'Plan de acci�n consolidado 2025'!$C$3:$BB$482,W$1,0)</f>
        <v>10</v>
      </c>
      <c r="X437">
        <f>VLOOKUP($A437,'Plan de acci�n consolidado 2025'!$C$3:$BB$482,X$1,0)</f>
        <v>100</v>
      </c>
      <c r="Y437" t="str">
        <f>VLOOKUP($A437,'Plan de acci�n consolidado 2025'!$C$3:$BB$482,Y$1,0)</f>
        <v>Se realiza la traducción y diagramación de la Guía de Derechos de Niños, Niñas y Adolescentes a lenguaje Wayuunaiki</v>
      </c>
      <c r="Z437" s="161">
        <f>VLOOKUP($A437,'Plan de acci�n consolidado 2025'!$C$3:$BB$482,Z$1,0)</f>
        <v>0</v>
      </c>
      <c r="AA437">
        <f>VLOOKUP($A437,'Plan de acci�n consolidado 2025'!$C$3:$BB$482,AA$1,0)</f>
        <v>100</v>
      </c>
      <c r="AB437" t="str">
        <f>VLOOKUP($A437,'Plan de acci�n consolidado 2025'!$C$3:$BB$482,AB$1,0)</f>
        <v xml:space="preserve">Se verifica el cumplimiento con los soportes allegados </v>
      </c>
      <c r="AC437" s="161">
        <f>VLOOKUP($A437,'Plan de acci�n consolidado 2025'!$C$3:$BB$482,AC$1,0)</f>
        <v>0</v>
      </c>
      <c r="AD437">
        <f>VLOOKUP($A437,'Plan de acci�n consolidado 2025'!$C$3:$BB$482,AD$1,0)</f>
        <v>100</v>
      </c>
      <c r="AE437">
        <f>VLOOKUP($A437,'Plan de acci�n consolidado 2025'!$C$3:$BB$482,AE$1,0)</f>
        <v>10</v>
      </c>
    </row>
    <row r="438" spans="1:31" x14ac:dyDescent="0.25">
      <c r="A438" s="30" t="s">
        <v>1278</v>
      </c>
      <c r="B438" t="str">
        <f>VLOOKUP($A438,'Plan de acci�n consolidado 2025'!$C$3:$X$482,B$1,0)</f>
        <v>3003-GRUPO DE TRABAJO DE APOYO A LA RED NACIONAL DE PROTECCIÓN  AL CONSUMIDOR</v>
      </c>
      <c r="C438">
        <f>VLOOKUP($A438,'Plan de acci�n consolidado 2025'!$C$3:$X$482,C$1,0)</f>
        <v>4</v>
      </c>
      <c r="D438" t="str">
        <f>VLOOKUP($A438,'Plan de acci�n consolidado 2025'!$C$3:$X$482,D$1,0)</f>
        <v>Actividad propia</v>
      </c>
      <c r="E438" t="str">
        <f>VLOOKUP($A438,'Plan de acci�n consolidado 2025'!$C$3:$X$482,E$1,0)</f>
        <v>3003.5.3</v>
      </c>
      <c r="F438" t="str">
        <f>VLOOKUP($A438,'Plan de acci�n consolidado 2025'!$C$3:$X$482,F$1,0)</f>
        <v>N/A</v>
      </c>
      <c r="G438" t="str">
        <f>VLOOKUP($A438,'Plan de acci�n consolidado 2025'!$C$3:$X$482,G$1,0)</f>
        <v>N/A</v>
      </c>
      <c r="H438" t="str">
        <f>VLOOKUP($A438,'Plan de acci�n consolidado 2025'!$C$3:$X$482,H$1,0)</f>
        <v>N/A</v>
      </c>
      <c r="I438" t="str">
        <f>VLOOKUP($A438,'Plan de acci�n consolidado 2025'!$C$3:$X$482,I$1,0)</f>
        <v>N/A</v>
      </c>
      <c r="J438" t="str">
        <f>VLOOKUP($A438,'Plan de acci�n consolidado 2025'!$C$3:$X$482,J$1,0)</f>
        <v>N/A</v>
      </c>
      <c r="K438" t="str">
        <f>VLOOKUP($A438,'Plan de acci�n consolidado 2025'!$C$3:$X$482,K$1,0)</f>
        <v>N/A</v>
      </c>
      <c r="L438" t="str">
        <f>VLOOKUP($A438,'Plan de acci�n consolidado 2025'!$C$3:$X$482,L$1,0)</f>
        <v>N/A</v>
      </c>
      <c r="M438" t="str">
        <f>VLOOKUP($A438,'Plan de acci�n consolidado 2025'!$C$3:$X$482,M$1,0)</f>
        <v>N/A</v>
      </c>
      <c r="N438" t="str">
        <f>VLOOKUP($A438,'Plan de acci�n consolidado 2025'!$C$3:$X$482,N$1,0)</f>
        <v>N/A</v>
      </c>
      <c r="O438" t="str">
        <f>VLOOKUP($A438,'Plan de acci�n consolidado 2025'!$C$3:$X$482,O$1,0)</f>
        <v>Definir la Estrategia de socialización de la Guía de Aprendizaje en Derecho de Consumo (Documento Estrategia de socialización de la Guía de Aprendizaje en Derecho de Consumo)</v>
      </c>
      <c r="P438">
        <f>VLOOKUP($A438,'Plan de acci�n consolidado 2025'!$C$3:$X$482,P$1,0)</f>
        <v>20</v>
      </c>
      <c r="Q438">
        <f>VLOOKUP($A438,'Plan de acci�n consolidado 2025'!$C$3:$X$482,Q$1,0)</f>
        <v>1</v>
      </c>
      <c r="R438" t="str">
        <f>VLOOKUP($A438,'Plan de acci�n consolidado 2025'!$C$3:$X$482,R$1,0)</f>
        <v>Númerica</v>
      </c>
      <c r="S438" t="str">
        <f>VLOOKUP($A438,'Plan de acci�n consolidado 2025'!$C$3:$X$482,S$1,0)</f>
        <v># de Estrategia definida / 1 Estrategia por definir</v>
      </c>
      <c r="T438" s="161">
        <f>VLOOKUP($A438,'Plan de acci�n consolidado 2025'!$C$3:$X$482,T$1,0)</f>
        <v>45811</v>
      </c>
      <c r="U438" s="161">
        <f>VLOOKUP($A438,'Plan de acci�n consolidado 2025'!$C$3:$X$482,U$1,0)</f>
        <v>45898</v>
      </c>
      <c r="V438" t="str">
        <f>VLOOKUP($A438,'Plan de acci�n consolidado 2025'!$C$3:$X$482,V$1,0)</f>
        <v>3003-GRUPO DE TRABAJO DE APOYO A LA RED NACIONAL DE PROTECCIÓN  AL CONSUMIDOR</v>
      </c>
      <c r="W438">
        <f>VLOOKUP($A438,'Plan de acci�n consolidado 2025'!$C$3:$BB$482,W$1,0)</f>
        <v>4</v>
      </c>
      <c r="X438">
        <f>VLOOKUP($A438,'Plan de acci�n consolidado 2025'!$C$3:$BB$482,X$1,0)</f>
        <v>100</v>
      </c>
      <c r="Y438" t="str">
        <f>VLOOKUP($A438,'Plan de acci�n consolidado 2025'!$C$3:$BB$482,Y$1,0)</f>
        <v xml:space="preserve">Se aprueba por parte de la Coordinación de la RNPC la estrategia de socialización de la Guía NNA. 
</v>
      </c>
      <c r="Z438" s="161">
        <f>VLOOKUP($A438,'Plan de acci�n consolidado 2025'!$C$3:$BB$482,Z$1,0)</f>
        <v>0</v>
      </c>
      <c r="AA438">
        <f>VLOOKUP($A438,'Plan de acci�n consolidado 2025'!$C$3:$BB$482,AA$1,0)</f>
        <v>100</v>
      </c>
      <c r="AB438" t="str">
        <f>VLOOKUP($A438,'Plan de acci�n consolidado 2025'!$C$3:$BB$482,AB$1,0)</f>
        <v xml:space="preserve">Se verifica el cumplimiento al 100% de la actividad planeada: el soporte corresponde a documento de la estrategia de socialización de la guía de aprendizaje </v>
      </c>
      <c r="AC438" s="161">
        <f>VLOOKUP($A438,'Plan de acci�n consolidado 2025'!$C$3:$BB$482,AC$1,0)</f>
        <v>45901</v>
      </c>
      <c r="AD438">
        <f>VLOOKUP($A438,'Plan de acci�n consolidado 2025'!$C$3:$BB$482,AD$1,0)</f>
        <v>100</v>
      </c>
      <c r="AE438">
        <f>VLOOKUP($A438,'Plan de acci�n consolidado 2025'!$C$3:$BB$482,AE$1,0)</f>
        <v>4</v>
      </c>
    </row>
    <row r="439" spans="1:31" x14ac:dyDescent="0.25">
      <c r="A439" s="30" t="s">
        <v>1280</v>
      </c>
      <c r="B439" t="str">
        <f>VLOOKUP($A439,'Plan de acci�n consolidado 2025'!$C$3:$X$482,B$1,0)</f>
        <v>3003-GRUPO DE TRABAJO DE APOYO A LA RED NACIONAL DE PROTECCIÓN  AL CONSUMIDOR</v>
      </c>
      <c r="C439">
        <f>VLOOKUP($A439,'Plan de acci�n consolidado 2025'!$C$3:$X$482,C$1,0)</f>
        <v>4</v>
      </c>
      <c r="D439" t="str">
        <f>VLOOKUP($A439,'Plan de acci�n consolidado 2025'!$C$3:$X$482,D$1,0)</f>
        <v>Actividad propia</v>
      </c>
      <c r="E439" t="str">
        <f>VLOOKUP($A439,'Plan de acci�n consolidado 2025'!$C$3:$X$482,E$1,0)</f>
        <v>3003.5.4</v>
      </c>
      <c r="F439" t="str">
        <f>VLOOKUP($A439,'Plan de acci�n consolidado 2025'!$C$3:$X$482,F$1,0)</f>
        <v>N/A</v>
      </c>
      <c r="G439" t="str">
        <f>VLOOKUP($A439,'Plan de acci�n consolidado 2025'!$C$3:$X$482,G$1,0)</f>
        <v>N/A</v>
      </c>
      <c r="H439" t="str">
        <f>VLOOKUP($A439,'Plan de acci�n consolidado 2025'!$C$3:$X$482,H$1,0)</f>
        <v>N/A</v>
      </c>
      <c r="I439" t="str">
        <f>VLOOKUP($A439,'Plan de acci�n consolidado 2025'!$C$3:$X$482,I$1,0)</f>
        <v>N/A</v>
      </c>
      <c r="J439" t="str">
        <f>VLOOKUP($A439,'Plan de acci�n consolidado 2025'!$C$3:$X$482,J$1,0)</f>
        <v>N/A</v>
      </c>
      <c r="K439" t="str">
        <f>VLOOKUP($A439,'Plan de acci�n consolidado 2025'!$C$3:$X$482,K$1,0)</f>
        <v>N/A</v>
      </c>
      <c r="L439" t="str">
        <f>VLOOKUP($A439,'Plan de acci�n consolidado 2025'!$C$3:$X$482,L$1,0)</f>
        <v>N/A</v>
      </c>
      <c r="M439" t="str">
        <f>VLOOKUP($A439,'Plan de acci�n consolidado 2025'!$C$3:$X$482,M$1,0)</f>
        <v>N/A</v>
      </c>
      <c r="N439" t="str">
        <f>VLOOKUP($A439,'Plan de acci�n consolidado 2025'!$C$3:$X$482,N$1,0)</f>
        <v>N/A</v>
      </c>
      <c r="O439" t="str">
        <f>VLOOKUP($A439,'Plan de acci�n consolidado 2025'!$C$3:$X$482,O$1,0)</f>
        <v>Aplicar la estrategia de socialización definida (Informe de aplicación de la estrategia)</v>
      </c>
      <c r="P439">
        <f>VLOOKUP($A439,'Plan de acci�n consolidado 2025'!$C$3:$X$482,P$1,0)</f>
        <v>20</v>
      </c>
      <c r="Q439">
        <f>VLOOKUP($A439,'Plan de acci�n consolidado 2025'!$C$3:$X$482,Q$1,0)</f>
        <v>1</v>
      </c>
      <c r="R439" t="str">
        <f>VLOOKUP($A439,'Plan de acci�n consolidado 2025'!$C$3:$X$482,R$1,0)</f>
        <v>Númerica</v>
      </c>
      <c r="S439" t="str">
        <f>VLOOKUP($A439,'Plan de acci�n consolidado 2025'!$C$3:$X$482,S$1,0)</f>
        <v># de Estrategia de  socializada / 1 Estrategia programada</v>
      </c>
      <c r="T439" s="161">
        <f>VLOOKUP($A439,'Plan de acci�n consolidado 2025'!$C$3:$X$482,T$1,0)</f>
        <v>45901</v>
      </c>
      <c r="U439" s="161">
        <f>VLOOKUP($A439,'Plan de acci�n consolidado 2025'!$C$3:$X$482,U$1,0)</f>
        <v>46006</v>
      </c>
      <c r="V439" t="str">
        <f>VLOOKUP($A439,'Plan de acci�n consolidado 2025'!$C$3:$X$482,V$1,0)</f>
        <v>3003-GRUPO DE TRABAJO DE APOYO A LA RED NACIONAL DE PROTECCIÓN  AL CONSUMIDOR</v>
      </c>
      <c r="W439">
        <f>VLOOKUP($A439,'Plan de acci�n consolidado 2025'!$C$3:$BB$482,W$1,0)</f>
        <v>4</v>
      </c>
      <c r="X439">
        <f>VLOOKUP($A439,'Plan de acci�n consolidado 2025'!$C$3:$BB$482,X$1,0)</f>
        <v>100</v>
      </c>
      <c r="Y439" t="str">
        <f>VLOOKUP($A439,'Plan de acci�n consolidado 2025'!$C$3:$BB$482,Y$1,0)</f>
        <v>La Estrategia de Socialización fue ajustada a partir de una reorientación solicitada por la Superintendente, considerando su presencia en el evento y el impacto territorial esperado del material. El ajuste fue solicitado desde el área de Formación a la Coordinación de la RNPC, informada de las solicitudes y acompañante permanente del proceso adelantado por el equipo. La directriz implicó ampliar el alcance inicialmente previsto en una institución educativa, convocando representantes de distintos municipios para fortalecer el impacto territorial. Se redefinió la metodología para integrar a estudiantes, docentes, liderazgos y actores institucionales en mesas de trabajo colectivas. El ajuste incorpora únicamente los momentos metodológicos, actividades y materiales aplicados durante la jornada del 17 de octubre en Riohacha, eliminando elementos no utilizados y garantizando coherencia entre la estrategia, la ejecución y las evidencias del evento.</v>
      </c>
      <c r="Z439" s="161">
        <f>VLOOKUP($A439,'Plan de acci�n consolidado 2025'!$C$3:$BB$482,Z$1,0)</f>
        <v>0</v>
      </c>
      <c r="AA439">
        <f>VLOOKUP($A439,'Plan de acci�n consolidado 2025'!$C$3:$BB$482,AA$1,0)</f>
        <v>100</v>
      </c>
      <c r="AB439" t="str">
        <f>VLOOKUP($A439,'Plan de acci�n consolidado 2025'!$C$3:$BB$482,AB$1,0)</f>
        <v xml:space="preserve">Se verifica el cumplimiento de la actividad con las evidencias allegadas </v>
      </c>
      <c r="AC439" s="161">
        <f>VLOOKUP($A439,'Plan de acci�n consolidado 2025'!$C$3:$BB$482,AC$1,0)</f>
        <v>0</v>
      </c>
      <c r="AD439">
        <f>VLOOKUP($A439,'Plan de acci�n consolidado 2025'!$C$3:$BB$482,AD$1,0)</f>
        <v>0</v>
      </c>
      <c r="AE439">
        <f>VLOOKUP($A439,'Plan de acci�n consolidado 2025'!$C$3:$BB$482,AE$1,0)</f>
        <v>4</v>
      </c>
    </row>
    <row r="440" spans="1:31" x14ac:dyDescent="0.25">
      <c r="A440" s="30" t="s">
        <v>1281</v>
      </c>
      <c r="B440" t="str">
        <f>VLOOKUP($A440,'Plan de acci�n consolidado 2025'!$C$3:$X$482,B$1,0)</f>
        <v>3003-GRUPO DE TRABAJO DE APOYO A LA RED NACIONAL DE PROTECCIÓN  AL CONSUMIDOR</v>
      </c>
      <c r="C440">
        <f>VLOOKUP($A440,'Plan de acci�n consolidado 2025'!$C$3:$X$482,C$1,0)</f>
        <v>4</v>
      </c>
      <c r="D440" t="str">
        <f>VLOOKUP($A440,'Plan de acci�n consolidado 2025'!$C$3:$X$482,D$1,0)</f>
        <v>Producto</v>
      </c>
      <c r="E440" t="str">
        <f>VLOOKUP($A440,'Plan de acci�n consolidado 2025'!$C$3:$X$482,E$1,0)</f>
        <v>3003.6</v>
      </c>
      <c r="F440" t="str">
        <f>VLOOKUP($A440,'Plan de acci�n consolidado 2025'!$C$3:$X$482,F$1,0)</f>
        <v>Innovador</v>
      </c>
      <c r="G440" t="str">
        <f>VLOOKUP($A440,'Plan de acci�n consolidado 2025'!$C$3:$X$482,G$1,0)</f>
        <v xml:space="preserve">Generar sinergias con agentes nacionales e internacionales que permitan potenciar las capacidades de la SIC.
</v>
      </c>
      <c r="H440" t="str">
        <f>VLOOKUP($A440,'Plan de acci�n consolidado 2025'!$C$3:$X$482,H$1,0)</f>
        <v xml:space="preserve">Cumplimiento de productos del PAI asociados a Generar sinergias con agentes nacionales e internacionales que permitan potenciar las capacidades de la SIC.
</v>
      </c>
      <c r="I440" t="str">
        <f>VLOOKUP($A440,'Plan de acci�n consolidado 2025'!$C$3:$X$482,I$1,0)</f>
        <v>1-Generación de oportunidades de cooperación y fortalecimiento de existentes con grupos de interés y de valor.-5-Direccionamiento de la oferta institucional con productos y/o servicios con enfoque preventivo, diferencial y territorial.</v>
      </c>
      <c r="J440" t="str">
        <f>VLOOKUP($A440,'Plan de acci�n consolidado 2025'!$C$3:$X$482,J$1,0)</f>
        <v>N/A</v>
      </c>
      <c r="K440" t="str">
        <f>VLOOKUP($A440,'Plan de acci�n consolidado 2025'!$C$3:$X$482,K$1,0)</f>
        <v>No</v>
      </c>
      <c r="L440" t="str">
        <f>VLOOKUP($A440,'Plan de acci�n consolidado 2025'!$C$3:$X$482,L$1,0)</f>
        <v>C-3503-0200-0009-40401c</v>
      </c>
      <c r="M440" t="str">
        <f>VLOOKUP($A440,'Plan de acci�n consolidado 2025'!$C$3:$X$482,M$1,0)</f>
        <v>Política Participación Ciudadana en la Gestión Pública _DIMENSIÓN Gestión con Valores para Resultados</v>
      </c>
      <c r="N440" t="str">
        <f>VLOOKUP($A440,'Plan de acci�n consolidado 2025'!$C$3:$X$482,N$1,0)</f>
        <v>PND_8_Fortalecer lasCapacidades yConocimiento sobreDerechos yDeberesDe las relacionesDeConsumo</v>
      </c>
      <c r="O440" t="str">
        <f>VLOOKUP($A440,'Plan de acci�n consolidado 2025'!$C$3:$X$482,O$1,0)</f>
        <v>Cartilla Consufondo que permita mejorar el conocimiento e impacto en la protección de los consumidores de bienes y servicios a Ligas y asociaciones de consumidores, así como universidades en su condición de Entidades Sin Ánimo de Lucro de Reconocida Idoneidad. (Cartilla elaborada /correo de aprobación)."</v>
      </c>
      <c r="P440">
        <f>VLOOKUP($A440,'Plan de acci�n consolidado 2025'!$C$3:$X$482,P$1,0)</f>
        <v>15</v>
      </c>
      <c r="Q440">
        <f>VLOOKUP($A440,'Plan de acci�n consolidado 2025'!$C$3:$X$482,Q$1,0)</f>
        <v>1</v>
      </c>
      <c r="R440" t="str">
        <f>VLOOKUP($A440,'Plan de acci�n consolidado 2025'!$C$3:$X$482,R$1,0)</f>
        <v>Númerica</v>
      </c>
      <c r="S440" t="str">
        <f>VLOOKUP($A440,'Plan de acci�n consolidado 2025'!$C$3:$X$482,S$1,0)</f>
        <v># de Cartilla elaborada y aprobada. / 1 Cartilla programada</v>
      </c>
      <c r="T440" s="161">
        <f>VLOOKUP($A440,'Plan de acci�n consolidado 2025'!$C$3:$X$482,T$1,0)</f>
        <v>45691</v>
      </c>
      <c r="U440" s="161">
        <f>VLOOKUP($A440,'Plan de acci�n consolidado 2025'!$C$3:$X$482,U$1,0)</f>
        <v>45835</v>
      </c>
      <c r="V440" t="str">
        <f>VLOOKUP($A440,'Plan de acci�n consolidado 2025'!$C$3:$X$482,V$1,0)</f>
        <v>3003-GRUPO DE TRABAJO DE APOYO A LA RED NACIONAL DE PROTECCIÓN  AL CONSUMIDOR</v>
      </c>
      <c r="W440">
        <f>VLOOKUP($A440,'Plan de acci�n consolidado 2025'!$C$3:$BB$482,W$1,0)</f>
        <v>15</v>
      </c>
      <c r="X440">
        <f>VLOOKUP($A440,'Plan de acci�n consolidado 2025'!$C$3:$BB$482,X$1,0)</f>
        <v>100</v>
      </c>
      <c r="Y440" t="str">
        <f>VLOOKUP($A440,'Plan de acci�n consolidado 2025'!$C$3:$BB$482,Y$1,0)</f>
        <v>Tras el análisis realizado y la decisión de no continuar con la convocatoria CONSUFONDO 2025, así como la respectiva autorización para la modificación del alcance, y contando con la aprobación final de los documentos asociados, se da por finalizada la actualización de la Cartilla CONSUFONDO para la vigencia 2025.
Se anexa la cartilla actualizada y los correos de aprobación correspondientes.</v>
      </c>
      <c r="Z440" s="161">
        <f>VLOOKUP($A440,'Plan de acci�n consolidado 2025'!$C$3:$BB$482,Z$1,0)</f>
        <v>45835</v>
      </c>
      <c r="AA440">
        <f>VLOOKUP($A440,'Plan de acci�n consolidado 2025'!$C$3:$BB$482,AA$1,0)</f>
        <v>100</v>
      </c>
      <c r="AB440" t="str">
        <f>VLOOKUP($A440,'Plan de acci�n consolidado 2025'!$C$3:$BB$482,AB$1,0)</f>
        <v xml:space="preserve">Se verifica cumplimiento de la actividad con los soportes allegados y dentro de los tiempos establecido, se otorga 100% de eficiencia </v>
      </c>
      <c r="AC440" s="161">
        <f>VLOOKUP($A440,'Plan de acci�n consolidado 2025'!$C$3:$BB$482,AC$1,0)</f>
        <v>45835</v>
      </c>
      <c r="AD440">
        <f>VLOOKUP($A440,'Plan de acci�n consolidado 2025'!$C$3:$BB$482,AD$1,0)</f>
        <v>100</v>
      </c>
      <c r="AE440">
        <f>VLOOKUP($A440,'Plan de acci�n consolidado 2025'!$C$3:$BB$482,AE$1,0)</f>
        <v>15</v>
      </c>
    </row>
    <row r="441" spans="1:31" x14ac:dyDescent="0.25">
      <c r="A441" s="30" t="s">
        <v>1282</v>
      </c>
      <c r="B441" t="str">
        <f>VLOOKUP($A441,'Plan de acci�n consolidado 2025'!$C$3:$X$482,B$1,0)</f>
        <v>3003-GRUPO DE TRABAJO DE APOYO A LA RED NACIONAL DE PROTECCIÓN  AL CONSUMIDOR</v>
      </c>
      <c r="C441">
        <f>VLOOKUP($A441,'Plan de acci�n consolidado 2025'!$C$3:$X$482,C$1,0)</f>
        <v>4</v>
      </c>
      <c r="D441" t="str">
        <f>VLOOKUP($A441,'Plan de acci�n consolidado 2025'!$C$3:$X$482,D$1,0)</f>
        <v>Actividad propia</v>
      </c>
      <c r="E441" t="str">
        <f>VLOOKUP($A441,'Plan de acci�n consolidado 2025'!$C$3:$X$482,E$1,0)</f>
        <v>3003.6.1</v>
      </c>
      <c r="F441" t="str">
        <f>VLOOKUP($A441,'Plan de acci�n consolidado 2025'!$C$3:$X$482,F$1,0)</f>
        <v>N/A</v>
      </c>
      <c r="G441" t="str">
        <f>VLOOKUP($A441,'Plan de acci�n consolidado 2025'!$C$3:$X$482,G$1,0)</f>
        <v>N/A</v>
      </c>
      <c r="H441" t="str">
        <f>VLOOKUP($A441,'Plan de acci�n consolidado 2025'!$C$3:$X$482,H$1,0)</f>
        <v>N/A</v>
      </c>
      <c r="I441" t="str">
        <f>VLOOKUP($A441,'Plan de acci�n consolidado 2025'!$C$3:$X$482,I$1,0)</f>
        <v>N/A</v>
      </c>
      <c r="J441" t="str">
        <f>VLOOKUP($A441,'Plan de acci�n consolidado 2025'!$C$3:$X$482,J$1,0)</f>
        <v>N/A</v>
      </c>
      <c r="K441" t="str">
        <f>VLOOKUP($A441,'Plan de acci�n consolidado 2025'!$C$3:$X$482,K$1,0)</f>
        <v>N/A</v>
      </c>
      <c r="L441" t="str">
        <f>VLOOKUP($A441,'Plan de acci�n consolidado 2025'!$C$3:$X$482,L$1,0)</f>
        <v>N/A</v>
      </c>
      <c r="M441" t="str">
        <f>VLOOKUP($A441,'Plan de acci�n consolidado 2025'!$C$3:$X$482,M$1,0)</f>
        <v>N/A</v>
      </c>
      <c r="N441" t="str">
        <f>VLOOKUP($A441,'Plan de acci�n consolidado 2025'!$C$3:$X$482,N$1,0)</f>
        <v>N/A</v>
      </c>
      <c r="O441" t="str">
        <f>VLOOKUP($A441,'Plan de acci�n consolidado 2025'!$C$3:$X$482,O$1,0)</f>
        <v>Elaborar estudios previos  (Documento Estudios previos aprobados secretaria general y jurídica)</v>
      </c>
      <c r="P441">
        <f>VLOOKUP($A441,'Plan de acci�n consolidado 2025'!$C$3:$X$482,P$1,0)</f>
        <v>10</v>
      </c>
      <c r="Q441">
        <f>VLOOKUP($A441,'Plan de acci�n consolidado 2025'!$C$3:$X$482,Q$1,0)</f>
        <v>1</v>
      </c>
      <c r="R441" t="str">
        <f>VLOOKUP($A441,'Plan de acci�n consolidado 2025'!$C$3:$X$482,R$1,0)</f>
        <v>Númerica</v>
      </c>
      <c r="S441" t="str">
        <f>VLOOKUP($A441,'Plan de acci�n consolidado 2025'!$C$3:$X$482,S$1,0)</f>
        <v># de estudios previos elaborados / 1 estudios previos a elaborar</v>
      </c>
      <c r="T441" s="161">
        <f>VLOOKUP($A441,'Plan de acci�n consolidado 2025'!$C$3:$X$482,T$1,0)</f>
        <v>45691</v>
      </c>
      <c r="U441" s="161">
        <f>VLOOKUP($A441,'Plan de acci�n consolidado 2025'!$C$3:$X$482,U$1,0)</f>
        <v>45761</v>
      </c>
      <c r="V441" t="str">
        <f>VLOOKUP($A441,'Plan de acci�n consolidado 2025'!$C$3:$X$482,V$1,0)</f>
        <v>3003-GRUPO DE TRABAJO DE APOYO A LA RED NACIONAL DE PROTECCIÓN  AL CONSUMIDOR</v>
      </c>
      <c r="W441">
        <f>VLOOKUP($A441,'Plan de acci�n consolidado 2025'!$C$3:$BB$482,W$1,0)</f>
        <v>1.5</v>
      </c>
      <c r="X441">
        <f>VLOOKUP($A441,'Plan de acci�n consolidado 2025'!$C$3:$BB$482,X$1,0)</f>
        <v>100</v>
      </c>
      <c r="Y441" t="str">
        <f>VLOOKUP($A441,'Plan de acci�n consolidado 2025'!$C$3:$BB$482,Y$1,0)</f>
        <v>Se da cumplimiento a la Actividad 1 del plan de acción, correspondiente a la actualización y aprobación de los estudios previos del programa Consufondo para la vigencia 2025, toda vez que, a pesar de los retrasos inicialmente presentados por causas de índole administrativa y jurídica, se logró culminar satisfactoriamente el proceso de revisión, ajuste y validación de los documentos técnicos requeridos. Los retrasos estuvieron relacionados con la necesidad de resolver observaciones de carácter legal y administrativo que surgieron durante la etapa de formulación Y actualización de estos, lo cual implicó consultas adicionales con las áreas jurídica y contractual para garantizar el cumplimiento de la normatividad vigente. Como resultado, los estudios previos fueron debidamente actualizados, ajustados conforme a los lineamientos técnicos y normativos, y finalmente aprobados por la Secretaria General de la SIC, Contratos SIC y Financiera SIC.</v>
      </c>
      <c r="Z441" s="161">
        <f>VLOOKUP($A441,'Plan de acci�n consolidado 2025'!$C$3:$BB$482,Z$1,0)</f>
        <v>45812</v>
      </c>
      <c r="AA441">
        <f>VLOOKUP($A441,'Plan de acci�n consolidado 2025'!$C$3:$BB$482,AA$1,0)</f>
        <v>100</v>
      </c>
      <c r="AB441" t="str">
        <f>VLOOKUP($A441,'Plan de acci�n consolidado 2025'!$C$3:$BB$482,AB$1,0)</f>
        <v xml:space="preserve">Se verifica el cumplimiento de la actividad con las evidencias reportadas, se afecta el calculo de eficiencia dado que esta actividad tenia fecha de vencimiento el 14 de abril </v>
      </c>
      <c r="AC441" s="161">
        <f>VLOOKUP($A441,'Plan de acci�n consolidado 2025'!$C$3:$BB$482,AC$1,0)</f>
        <v>45812</v>
      </c>
      <c r="AD441">
        <f>VLOOKUP($A441,'Plan de acci�n consolidado 2025'!$C$3:$BB$482,AD$1,0)</f>
        <v>95</v>
      </c>
      <c r="AE441">
        <f>VLOOKUP($A441,'Plan de acci�n consolidado 2025'!$C$3:$BB$482,AE$1,0)</f>
        <v>1.5</v>
      </c>
    </row>
    <row r="442" spans="1:31" x14ac:dyDescent="0.25">
      <c r="A442" s="30" t="s">
        <v>1284</v>
      </c>
      <c r="B442" t="str">
        <f>VLOOKUP($A442,'Plan de acci�n consolidado 2025'!$C$3:$X$482,B$1,0)</f>
        <v>3003-GRUPO DE TRABAJO DE APOYO A LA RED NACIONAL DE PROTECCIÓN  AL CONSUMIDOR</v>
      </c>
      <c r="C442">
        <f>VLOOKUP($A442,'Plan de acci�n consolidado 2025'!$C$3:$X$482,C$1,0)</f>
        <v>4</v>
      </c>
      <c r="D442" t="str">
        <f>VLOOKUP($A442,'Plan de acci�n consolidado 2025'!$C$3:$X$482,D$1,0)</f>
        <v>Actividad propia</v>
      </c>
      <c r="E442" t="str">
        <f>VLOOKUP($A442,'Plan de acci�n consolidado 2025'!$C$3:$X$482,E$1,0)</f>
        <v>3003.6.2</v>
      </c>
      <c r="F442" t="str">
        <f>VLOOKUP($A442,'Plan de acci�n consolidado 2025'!$C$3:$X$482,F$1,0)</f>
        <v>N/A</v>
      </c>
      <c r="G442" t="str">
        <f>VLOOKUP($A442,'Plan de acci�n consolidado 2025'!$C$3:$X$482,G$1,0)</f>
        <v>N/A</v>
      </c>
      <c r="H442" t="str">
        <f>VLOOKUP($A442,'Plan de acci�n consolidado 2025'!$C$3:$X$482,H$1,0)</f>
        <v>N/A</v>
      </c>
      <c r="I442" t="str">
        <f>VLOOKUP($A442,'Plan de acci�n consolidado 2025'!$C$3:$X$482,I$1,0)</f>
        <v>N/A</v>
      </c>
      <c r="J442" t="str">
        <f>VLOOKUP($A442,'Plan de acci�n consolidado 2025'!$C$3:$X$482,J$1,0)</f>
        <v>N/A</v>
      </c>
      <c r="K442" t="str">
        <f>VLOOKUP($A442,'Plan de acci�n consolidado 2025'!$C$3:$X$482,K$1,0)</f>
        <v>N/A</v>
      </c>
      <c r="L442" t="str">
        <f>VLOOKUP($A442,'Plan de acci�n consolidado 2025'!$C$3:$X$482,L$1,0)</f>
        <v>N/A</v>
      </c>
      <c r="M442" t="str">
        <f>VLOOKUP($A442,'Plan de acci�n consolidado 2025'!$C$3:$X$482,M$1,0)</f>
        <v>N/A</v>
      </c>
      <c r="N442" t="str">
        <f>VLOOKUP($A442,'Plan de acci�n consolidado 2025'!$C$3:$X$482,N$1,0)</f>
        <v>N/A</v>
      </c>
      <c r="O442" t="str">
        <f>VLOOKUP($A442,'Plan de acci�n consolidado 2025'!$C$3:$X$482,O$1,0)</f>
        <v>Actualizar y aprobar la cartilla Consufondo  (Cartilla Actualizada y aprobada de Consufondo)</v>
      </c>
      <c r="P442">
        <f>VLOOKUP($A442,'Plan de acci�n consolidado 2025'!$C$3:$X$482,P$1,0)</f>
        <v>10</v>
      </c>
      <c r="Q442">
        <f>VLOOKUP($A442,'Plan de acci�n consolidado 2025'!$C$3:$X$482,Q$1,0)</f>
        <v>1</v>
      </c>
      <c r="R442" t="str">
        <f>VLOOKUP($A442,'Plan de acci�n consolidado 2025'!$C$3:$X$482,R$1,0)</f>
        <v>Númerica</v>
      </c>
      <c r="S442" t="str">
        <f>VLOOKUP($A442,'Plan de acci�n consolidado 2025'!$C$3:$X$482,S$1,0)</f>
        <v># de Cartilla revisada y/o ajustada / 1 Cartilla programada a revisar y/o ajustar</v>
      </c>
      <c r="T442" s="161">
        <f>VLOOKUP($A442,'Plan de acci�n consolidado 2025'!$C$3:$X$482,T$1,0)</f>
        <v>45748</v>
      </c>
      <c r="U442" s="161">
        <f>VLOOKUP($A442,'Plan de acci�n consolidado 2025'!$C$3:$X$482,U$1,0)</f>
        <v>45777</v>
      </c>
      <c r="V442" t="str">
        <f>VLOOKUP($A442,'Plan de acci�n consolidado 2025'!$C$3:$X$482,V$1,0)</f>
        <v>3003-GRUPO DE TRABAJO DE APOYO A LA RED NACIONAL DE PROTECCIÓN  AL CONSUMIDOR</v>
      </c>
      <c r="W442">
        <f>VLOOKUP($A442,'Plan de acci�n consolidado 2025'!$C$3:$BB$482,W$1,0)</f>
        <v>1.5</v>
      </c>
      <c r="X442">
        <f>VLOOKUP($A442,'Plan de acci�n consolidado 2025'!$C$3:$BB$482,X$1,0)</f>
        <v>100</v>
      </c>
      <c r="Y442" t="str">
        <f>VLOOKUP($A442,'Plan de acci�n consolidado 2025'!$C$3:$BB$482,Y$1,0)</f>
        <v>Se actualiza la Cartilla para acceder al Programa CONSUFONDO para la vigencia 2025. Se revisa y aprueba por parte de la Coordinación de la RNPC</v>
      </c>
      <c r="Z442" s="161">
        <f>VLOOKUP($A442,'Plan de acci�n consolidado 2025'!$C$3:$BB$482,Z$1,0)</f>
        <v>45777</v>
      </c>
      <c r="AA442">
        <f>VLOOKUP($A442,'Plan de acci�n consolidado 2025'!$C$3:$BB$482,AA$1,0)</f>
        <v>100</v>
      </c>
      <c r="AB442" t="str">
        <f>VLOOKUP($A442,'Plan de acci�n consolidado 2025'!$C$3:$BB$482,AB$1,0)</f>
        <v xml:space="preserve">Las evidencias reportas permiten validar el cumplimiento de la actividad </v>
      </c>
      <c r="AC442" s="161">
        <f>VLOOKUP($A442,'Plan de acci�n consolidado 2025'!$C$3:$BB$482,AC$1,0)</f>
        <v>45777</v>
      </c>
      <c r="AD442">
        <f>VLOOKUP($A442,'Plan de acci�n consolidado 2025'!$C$3:$BB$482,AD$1,0)</f>
        <v>100</v>
      </c>
      <c r="AE442">
        <f>VLOOKUP($A442,'Plan de acci�n consolidado 2025'!$C$3:$BB$482,AE$1,0)</f>
        <v>1.5</v>
      </c>
    </row>
    <row r="443" spans="1:31" x14ac:dyDescent="0.25">
      <c r="A443" s="30" t="s">
        <v>1286</v>
      </c>
      <c r="B443" t="str">
        <f>VLOOKUP($A443,'Plan de acci�n consolidado 2025'!$C$3:$X$482,B$1,0)</f>
        <v>3003-GRUPO DE TRABAJO DE APOYO A LA RED NACIONAL DE PROTECCIÓN  AL CONSUMIDOR</v>
      </c>
      <c r="C443">
        <f>VLOOKUP($A443,'Plan de acci�n consolidado 2025'!$C$3:$X$482,C$1,0)</f>
        <v>4</v>
      </c>
      <c r="D443" t="str">
        <f>VLOOKUP($A443,'Plan de acci�n consolidado 2025'!$C$3:$X$482,D$1,0)</f>
        <v>Actividad propia</v>
      </c>
      <c r="E443" t="str">
        <f>VLOOKUP($A443,'Plan de acci�n consolidado 2025'!$C$3:$X$482,E$1,0)</f>
        <v>3003.6.3</v>
      </c>
      <c r="F443" t="str">
        <f>VLOOKUP($A443,'Plan de acci�n consolidado 2025'!$C$3:$X$482,F$1,0)</f>
        <v>N/A</v>
      </c>
      <c r="G443" t="str">
        <f>VLOOKUP($A443,'Plan de acci�n consolidado 2025'!$C$3:$X$482,G$1,0)</f>
        <v>N/A</v>
      </c>
      <c r="H443" t="str">
        <f>VLOOKUP($A443,'Plan de acci�n consolidado 2025'!$C$3:$X$482,H$1,0)</f>
        <v>N/A</v>
      </c>
      <c r="I443" t="str">
        <f>VLOOKUP($A443,'Plan de acci�n consolidado 2025'!$C$3:$X$482,I$1,0)</f>
        <v>N/A</v>
      </c>
      <c r="J443" t="str">
        <f>VLOOKUP($A443,'Plan de acci�n consolidado 2025'!$C$3:$X$482,J$1,0)</f>
        <v>N/A</v>
      </c>
      <c r="K443" t="str">
        <f>VLOOKUP($A443,'Plan de acci�n consolidado 2025'!$C$3:$X$482,K$1,0)</f>
        <v>N/A</v>
      </c>
      <c r="L443" t="str">
        <f>VLOOKUP($A443,'Plan de acci�n consolidado 2025'!$C$3:$X$482,L$1,0)</f>
        <v>N/A</v>
      </c>
      <c r="M443" t="str">
        <f>VLOOKUP($A443,'Plan de acci�n consolidado 2025'!$C$3:$X$482,M$1,0)</f>
        <v>N/A</v>
      </c>
      <c r="N443" t="str">
        <f>VLOOKUP($A443,'Plan de acci�n consolidado 2025'!$C$3:$X$482,N$1,0)</f>
        <v>N/A</v>
      </c>
      <c r="O443" t="str">
        <f>VLOOKUP($A443,'Plan de acci�n consolidado 2025'!$C$3:$X$482,O$1,0)</f>
        <v>Realizar un informe de valoración del Programa consufondo 2025 y recomendaciones para próximas vigencias.(Informe final)</v>
      </c>
      <c r="P443">
        <f>VLOOKUP($A443,'Plan de acci�n consolidado 2025'!$C$3:$X$482,P$1,0)</f>
        <v>80</v>
      </c>
      <c r="Q443">
        <f>VLOOKUP($A443,'Plan de acci�n consolidado 2025'!$C$3:$X$482,Q$1,0)</f>
        <v>1</v>
      </c>
      <c r="R443" t="str">
        <f>VLOOKUP($A443,'Plan de acci�n consolidado 2025'!$C$3:$X$482,R$1,0)</f>
        <v>Númerica</v>
      </c>
      <c r="S443" t="str">
        <f>VLOOKUP($A443,'Plan de acci�n consolidado 2025'!$C$3:$X$482,S$1,0)</f>
        <v># de Informe realizado / 1 Informe programado</v>
      </c>
      <c r="T443" s="161">
        <f>VLOOKUP($A443,'Plan de acci�n consolidado 2025'!$C$3:$X$482,T$1,0)</f>
        <v>45779</v>
      </c>
      <c r="U443" s="161">
        <f>VLOOKUP($A443,'Plan de acci�n consolidado 2025'!$C$3:$X$482,U$1,0)</f>
        <v>45835</v>
      </c>
      <c r="V443" t="str">
        <f>VLOOKUP($A443,'Plan de acci�n consolidado 2025'!$C$3:$X$482,V$1,0)</f>
        <v>3003-GRUPO DE TRABAJO DE APOYO A LA RED NACIONAL DE PROTECCIÓN  AL CONSUMIDOR</v>
      </c>
      <c r="W443">
        <f>VLOOKUP($A443,'Plan de acci�n consolidado 2025'!$C$3:$BB$482,W$1,0)</f>
        <v>12</v>
      </c>
      <c r="X443">
        <f>VLOOKUP($A443,'Plan de acci�n consolidado 2025'!$C$3:$BB$482,X$1,0)</f>
        <v>100</v>
      </c>
      <c r="Y443" t="str">
        <f>VLOOKUP($A443,'Plan de acci�n consolidado 2025'!$C$3:$BB$482,Y$1,0)</f>
        <v xml:space="preserve">Teniendo en cuenta la modificación del  alcance del producto CONSUFONDO y de la actividad, se desarrolla informe correspondiente a la valoración del programa CONSUFONDO con recomendaciones para futuras vigencias. </v>
      </c>
      <c r="Z443" s="161">
        <f>VLOOKUP($A443,'Plan de acci�n consolidado 2025'!$C$3:$BB$482,Z$1,0)</f>
        <v>45835</v>
      </c>
      <c r="AA443">
        <f>VLOOKUP($A443,'Plan de acci�n consolidado 2025'!$C$3:$BB$482,AA$1,0)</f>
        <v>100</v>
      </c>
      <c r="AB443" t="str">
        <f>VLOOKUP($A443,'Plan de acci�n consolidado 2025'!$C$3:$BB$482,AB$1,0)</f>
        <v xml:space="preserve">Se verifica el cumplimiento de la actividad en atención a las evidencias allegadas, se asigna 100% de eficiencia por cumplirse dentro de los tiempos establecidos </v>
      </c>
      <c r="AC443" s="161">
        <f>VLOOKUP($A443,'Plan de acci�n consolidado 2025'!$C$3:$BB$482,AC$1,0)</f>
        <v>45835</v>
      </c>
      <c r="AD443">
        <f>VLOOKUP($A443,'Plan de acci�n consolidado 2025'!$C$3:$BB$482,AD$1,0)</f>
        <v>100</v>
      </c>
      <c r="AE443">
        <f>VLOOKUP($A443,'Plan de acci�n consolidado 2025'!$C$3:$BB$482,AE$1,0)</f>
        <v>12</v>
      </c>
    </row>
    <row r="444" spans="1:31" x14ac:dyDescent="0.25">
      <c r="A444" s="30" t="s">
        <v>1287</v>
      </c>
      <c r="B444" t="e">
        <f>VLOOKUP($A444,'Plan de acci�n consolidado 2025'!$C$3:$X$482,B$1,0)</f>
        <v>#N/A</v>
      </c>
      <c r="C444" t="e">
        <f>VLOOKUP($A444,'Plan de acci�n consolidado 2025'!$C$3:$X$482,C$1,0)</f>
        <v>#N/A</v>
      </c>
      <c r="D444" t="e">
        <f>VLOOKUP($A444,'Plan de acci�n consolidado 2025'!$C$3:$X$482,D$1,0)</f>
        <v>#N/A</v>
      </c>
      <c r="E444" t="e">
        <f>VLOOKUP($A444,'Plan de acci�n consolidado 2025'!$C$3:$X$482,E$1,0)</f>
        <v>#N/A</v>
      </c>
      <c r="F444" t="e">
        <f>VLOOKUP($A444,'Plan de acci�n consolidado 2025'!$C$3:$X$482,F$1,0)</f>
        <v>#N/A</v>
      </c>
      <c r="G444" t="e">
        <f>VLOOKUP($A444,'Plan de acci�n consolidado 2025'!$C$3:$X$482,G$1,0)</f>
        <v>#N/A</v>
      </c>
      <c r="H444" t="e">
        <f>VLOOKUP($A444,'Plan de acci�n consolidado 2025'!$C$3:$X$482,H$1,0)</f>
        <v>#N/A</v>
      </c>
      <c r="I444" t="e">
        <f>VLOOKUP($A444,'Plan de acci�n consolidado 2025'!$C$3:$X$482,I$1,0)</f>
        <v>#N/A</v>
      </c>
      <c r="J444" t="e">
        <f>VLOOKUP($A444,'Plan de acci�n consolidado 2025'!$C$3:$X$482,J$1,0)</f>
        <v>#N/A</v>
      </c>
      <c r="K444" t="e">
        <f>VLOOKUP($A444,'Plan de acci�n consolidado 2025'!$C$3:$X$482,K$1,0)</f>
        <v>#N/A</v>
      </c>
      <c r="L444" t="e">
        <f>VLOOKUP($A444,'Plan de acci�n consolidado 2025'!$C$3:$X$482,L$1,0)</f>
        <v>#N/A</v>
      </c>
      <c r="M444" t="e">
        <f>VLOOKUP($A444,'Plan de acci�n consolidado 2025'!$C$3:$X$482,M$1,0)</f>
        <v>#N/A</v>
      </c>
      <c r="N444" t="e">
        <f>VLOOKUP($A444,'Plan de acci�n consolidado 2025'!$C$3:$X$482,N$1,0)</f>
        <v>#N/A</v>
      </c>
      <c r="O444" t="e">
        <f>VLOOKUP($A444,'Plan de acci�n consolidado 2025'!$C$3:$X$482,O$1,0)</f>
        <v>#N/A</v>
      </c>
      <c r="P444" t="e">
        <f>VLOOKUP($A444,'Plan de acci�n consolidado 2025'!$C$3:$X$482,P$1,0)</f>
        <v>#N/A</v>
      </c>
      <c r="Q444" t="e">
        <f>VLOOKUP($A444,'Plan de acci�n consolidado 2025'!$C$3:$X$482,Q$1,0)</f>
        <v>#N/A</v>
      </c>
      <c r="R444" t="e">
        <f>VLOOKUP($A444,'Plan de acci�n consolidado 2025'!$C$3:$X$482,R$1,0)</f>
        <v>#N/A</v>
      </c>
      <c r="S444" t="e">
        <f>VLOOKUP($A444,'Plan de acci�n consolidado 2025'!$C$3:$X$482,S$1,0)</f>
        <v>#N/A</v>
      </c>
      <c r="T444" s="161" t="e">
        <f>VLOOKUP($A444,'Plan de acci�n consolidado 2025'!$C$3:$X$482,T$1,0)</f>
        <v>#N/A</v>
      </c>
      <c r="U444" s="161" t="e">
        <f>VLOOKUP($A444,'Plan de acci�n consolidado 2025'!$C$3:$X$482,U$1,0)</f>
        <v>#N/A</v>
      </c>
      <c r="V444" t="e">
        <f>VLOOKUP($A444,'Plan de acci�n consolidado 2025'!$C$3:$X$482,V$1,0)</f>
        <v>#N/A</v>
      </c>
      <c r="W444" t="e">
        <f>VLOOKUP($A444,'Plan de acci�n consolidado 2025'!$C$3:$BB$482,W$1,0)</f>
        <v>#N/A</v>
      </c>
      <c r="X444" t="e">
        <f>VLOOKUP($A444,'Plan de acci�n consolidado 2025'!$C$3:$BB$482,X$1,0)</f>
        <v>#N/A</v>
      </c>
      <c r="Y444" t="e">
        <f>VLOOKUP($A444,'Plan de acci�n consolidado 2025'!$C$3:$BB$482,Y$1,0)</f>
        <v>#N/A</v>
      </c>
      <c r="Z444" s="161" t="e">
        <f>VLOOKUP($A444,'Plan de acci�n consolidado 2025'!$C$3:$BB$482,Z$1,0)</f>
        <v>#N/A</v>
      </c>
      <c r="AA444" t="e">
        <f>VLOOKUP($A444,'Plan de acci�n consolidado 2025'!$C$3:$BB$482,AA$1,0)</f>
        <v>#N/A</v>
      </c>
      <c r="AB444" t="e">
        <f>VLOOKUP($A444,'Plan de acci�n consolidado 2025'!$C$3:$BB$482,AB$1,0)</f>
        <v>#N/A</v>
      </c>
      <c r="AC444" s="161" t="e">
        <f>VLOOKUP($A444,'Plan de acci�n consolidado 2025'!$C$3:$BB$482,AC$1,0)</f>
        <v>#N/A</v>
      </c>
      <c r="AD444" t="e">
        <f>VLOOKUP($A444,'Plan de acci�n consolidado 2025'!$C$3:$BB$482,AD$1,0)</f>
        <v>#N/A</v>
      </c>
      <c r="AE444" t="e">
        <f>VLOOKUP($A444,'Plan de acci�n consolidado 2025'!$C$3:$BB$482,AE$1,0)</f>
        <v>#N/A</v>
      </c>
    </row>
    <row r="445" spans="1:31" x14ac:dyDescent="0.25">
      <c r="A445" s="30" t="s">
        <v>1288</v>
      </c>
      <c r="B445" t="e">
        <f>VLOOKUP($A445,'Plan de acci�n consolidado 2025'!$C$3:$X$482,B$1,0)</f>
        <v>#N/A</v>
      </c>
      <c r="C445" t="e">
        <f>VLOOKUP($A445,'Plan de acci�n consolidado 2025'!$C$3:$X$482,C$1,0)</f>
        <v>#N/A</v>
      </c>
      <c r="D445" t="e">
        <f>VLOOKUP($A445,'Plan de acci�n consolidado 2025'!$C$3:$X$482,D$1,0)</f>
        <v>#N/A</v>
      </c>
      <c r="E445" t="e">
        <f>VLOOKUP($A445,'Plan de acci�n consolidado 2025'!$C$3:$X$482,E$1,0)</f>
        <v>#N/A</v>
      </c>
      <c r="F445" t="e">
        <f>VLOOKUP($A445,'Plan de acci�n consolidado 2025'!$C$3:$X$482,F$1,0)</f>
        <v>#N/A</v>
      </c>
      <c r="G445" t="e">
        <f>VLOOKUP($A445,'Plan de acci�n consolidado 2025'!$C$3:$X$482,G$1,0)</f>
        <v>#N/A</v>
      </c>
      <c r="H445" t="e">
        <f>VLOOKUP($A445,'Plan de acci�n consolidado 2025'!$C$3:$X$482,H$1,0)</f>
        <v>#N/A</v>
      </c>
      <c r="I445" t="e">
        <f>VLOOKUP($A445,'Plan de acci�n consolidado 2025'!$C$3:$X$482,I$1,0)</f>
        <v>#N/A</v>
      </c>
      <c r="J445" t="e">
        <f>VLOOKUP($A445,'Plan de acci�n consolidado 2025'!$C$3:$X$482,J$1,0)</f>
        <v>#N/A</v>
      </c>
      <c r="K445" t="e">
        <f>VLOOKUP($A445,'Plan de acci�n consolidado 2025'!$C$3:$X$482,K$1,0)</f>
        <v>#N/A</v>
      </c>
      <c r="L445" t="e">
        <f>VLOOKUP($A445,'Plan de acci�n consolidado 2025'!$C$3:$X$482,L$1,0)</f>
        <v>#N/A</v>
      </c>
      <c r="M445" t="e">
        <f>VLOOKUP($A445,'Plan de acci�n consolidado 2025'!$C$3:$X$482,M$1,0)</f>
        <v>#N/A</v>
      </c>
      <c r="N445" t="e">
        <f>VLOOKUP($A445,'Plan de acci�n consolidado 2025'!$C$3:$X$482,N$1,0)</f>
        <v>#N/A</v>
      </c>
      <c r="O445" t="e">
        <f>VLOOKUP($A445,'Plan de acci�n consolidado 2025'!$C$3:$X$482,O$1,0)</f>
        <v>#N/A</v>
      </c>
      <c r="P445" t="e">
        <f>VLOOKUP($A445,'Plan de acci�n consolidado 2025'!$C$3:$X$482,P$1,0)</f>
        <v>#N/A</v>
      </c>
      <c r="Q445" t="e">
        <f>VLOOKUP($A445,'Plan de acci�n consolidado 2025'!$C$3:$X$482,Q$1,0)</f>
        <v>#N/A</v>
      </c>
      <c r="R445" t="e">
        <f>VLOOKUP($A445,'Plan de acci�n consolidado 2025'!$C$3:$X$482,R$1,0)</f>
        <v>#N/A</v>
      </c>
      <c r="S445" t="e">
        <f>VLOOKUP($A445,'Plan de acci�n consolidado 2025'!$C$3:$X$482,S$1,0)</f>
        <v>#N/A</v>
      </c>
      <c r="T445" s="161" t="e">
        <f>VLOOKUP($A445,'Plan de acci�n consolidado 2025'!$C$3:$X$482,T$1,0)</f>
        <v>#N/A</v>
      </c>
      <c r="U445" s="161" t="e">
        <f>VLOOKUP($A445,'Plan de acci�n consolidado 2025'!$C$3:$X$482,U$1,0)</f>
        <v>#N/A</v>
      </c>
      <c r="V445" t="e">
        <f>VLOOKUP($A445,'Plan de acci�n consolidado 2025'!$C$3:$X$482,V$1,0)</f>
        <v>#N/A</v>
      </c>
      <c r="W445" t="e">
        <f>VLOOKUP($A445,'Plan de acci�n consolidado 2025'!$C$3:$BB$482,W$1,0)</f>
        <v>#N/A</v>
      </c>
      <c r="X445" t="e">
        <f>VLOOKUP($A445,'Plan de acci�n consolidado 2025'!$C$3:$BB$482,X$1,0)</f>
        <v>#N/A</v>
      </c>
      <c r="Y445" t="e">
        <f>VLOOKUP($A445,'Plan de acci�n consolidado 2025'!$C$3:$BB$482,Y$1,0)</f>
        <v>#N/A</v>
      </c>
      <c r="Z445" s="161" t="e">
        <f>VLOOKUP($A445,'Plan de acci�n consolidado 2025'!$C$3:$BB$482,Z$1,0)</f>
        <v>#N/A</v>
      </c>
      <c r="AA445" t="e">
        <f>VLOOKUP($A445,'Plan de acci�n consolidado 2025'!$C$3:$BB$482,AA$1,0)</f>
        <v>#N/A</v>
      </c>
      <c r="AB445" t="e">
        <f>VLOOKUP($A445,'Plan de acci�n consolidado 2025'!$C$3:$BB$482,AB$1,0)</f>
        <v>#N/A</v>
      </c>
      <c r="AC445" s="161" t="e">
        <f>VLOOKUP($A445,'Plan de acci�n consolidado 2025'!$C$3:$BB$482,AC$1,0)</f>
        <v>#N/A</v>
      </c>
      <c r="AD445" t="e">
        <f>VLOOKUP($A445,'Plan de acci�n consolidado 2025'!$C$3:$BB$482,AD$1,0)</f>
        <v>#N/A</v>
      </c>
      <c r="AE445" t="e">
        <f>VLOOKUP($A445,'Plan de acci�n consolidado 2025'!$C$3:$BB$482,AE$1,0)</f>
        <v>#N/A</v>
      </c>
    </row>
    <row r="446" spans="1:31" x14ac:dyDescent="0.25">
      <c r="A446" s="30" t="s">
        <v>1289</v>
      </c>
      <c r="B446" t="e">
        <f>VLOOKUP($A446,'Plan de acci�n consolidado 2025'!$C$3:$X$482,B$1,0)</f>
        <v>#N/A</v>
      </c>
      <c r="C446" t="e">
        <f>VLOOKUP($A446,'Plan de acci�n consolidado 2025'!$C$3:$X$482,C$1,0)</f>
        <v>#N/A</v>
      </c>
      <c r="D446" t="e">
        <f>VLOOKUP($A446,'Plan de acci�n consolidado 2025'!$C$3:$X$482,D$1,0)</f>
        <v>#N/A</v>
      </c>
      <c r="E446" t="e">
        <f>VLOOKUP($A446,'Plan de acci�n consolidado 2025'!$C$3:$X$482,E$1,0)</f>
        <v>#N/A</v>
      </c>
      <c r="F446" t="e">
        <f>VLOOKUP($A446,'Plan de acci�n consolidado 2025'!$C$3:$X$482,F$1,0)</f>
        <v>#N/A</v>
      </c>
      <c r="G446" t="e">
        <f>VLOOKUP($A446,'Plan de acci�n consolidado 2025'!$C$3:$X$482,G$1,0)</f>
        <v>#N/A</v>
      </c>
      <c r="H446" t="e">
        <f>VLOOKUP($A446,'Plan de acci�n consolidado 2025'!$C$3:$X$482,H$1,0)</f>
        <v>#N/A</v>
      </c>
      <c r="I446" t="e">
        <f>VLOOKUP($A446,'Plan de acci�n consolidado 2025'!$C$3:$X$482,I$1,0)</f>
        <v>#N/A</v>
      </c>
      <c r="J446" t="e">
        <f>VLOOKUP($A446,'Plan de acci�n consolidado 2025'!$C$3:$X$482,J$1,0)</f>
        <v>#N/A</v>
      </c>
      <c r="K446" t="e">
        <f>VLOOKUP($A446,'Plan de acci�n consolidado 2025'!$C$3:$X$482,K$1,0)</f>
        <v>#N/A</v>
      </c>
      <c r="L446" t="e">
        <f>VLOOKUP($A446,'Plan de acci�n consolidado 2025'!$C$3:$X$482,L$1,0)</f>
        <v>#N/A</v>
      </c>
      <c r="M446" t="e">
        <f>VLOOKUP($A446,'Plan de acci�n consolidado 2025'!$C$3:$X$482,M$1,0)</f>
        <v>#N/A</v>
      </c>
      <c r="N446" t="e">
        <f>VLOOKUP($A446,'Plan de acci�n consolidado 2025'!$C$3:$X$482,N$1,0)</f>
        <v>#N/A</v>
      </c>
      <c r="O446" t="e">
        <f>VLOOKUP($A446,'Plan de acci�n consolidado 2025'!$C$3:$X$482,O$1,0)</f>
        <v>#N/A</v>
      </c>
      <c r="P446" t="e">
        <f>VLOOKUP($A446,'Plan de acci�n consolidado 2025'!$C$3:$X$482,P$1,0)</f>
        <v>#N/A</v>
      </c>
      <c r="Q446" t="e">
        <f>VLOOKUP($A446,'Plan de acci�n consolidado 2025'!$C$3:$X$482,Q$1,0)</f>
        <v>#N/A</v>
      </c>
      <c r="R446" t="e">
        <f>VLOOKUP($A446,'Plan de acci�n consolidado 2025'!$C$3:$X$482,R$1,0)</f>
        <v>#N/A</v>
      </c>
      <c r="S446" t="e">
        <f>VLOOKUP($A446,'Plan de acci�n consolidado 2025'!$C$3:$X$482,S$1,0)</f>
        <v>#N/A</v>
      </c>
      <c r="T446" s="161" t="e">
        <f>VLOOKUP($A446,'Plan de acci�n consolidado 2025'!$C$3:$X$482,T$1,0)</f>
        <v>#N/A</v>
      </c>
      <c r="U446" s="161" t="e">
        <f>VLOOKUP($A446,'Plan de acci�n consolidado 2025'!$C$3:$X$482,U$1,0)</f>
        <v>#N/A</v>
      </c>
      <c r="V446" t="e">
        <f>VLOOKUP($A446,'Plan de acci�n consolidado 2025'!$C$3:$X$482,V$1,0)</f>
        <v>#N/A</v>
      </c>
      <c r="W446" t="e">
        <f>VLOOKUP($A446,'Plan de acci�n consolidado 2025'!$C$3:$BB$482,W$1,0)</f>
        <v>#N/A</v>
      </c>
      <c r="X446" t="e">
        <f>VLOOKUP($A446,'Plan de acci�n consolidado 2025'!$C$3:$BB$482,X$1,0)</f>
        <v>#N/A</v>
      </c>
      <c r="Y446" t="e">
        <f>VLOOKUP($A446,'Plan de acci�n consolidado 2025'!$C$3:$BB$482,Y$1,0)</f>
        <v>#N/A</v>
      </c>
      <c r="Z446" s="161" t="e">
        <f>VLOOKUP($A446,'Plan de acci�n consolidado 2025'!$C$3:$BB$482,Z$1,0)</f>
        <v>#N/A</v>
      </c>
      <c r="AA446" t="e">
        <f>VLOOKUP($A446,'Plan de acci�n consolidado 2025'!$C$3:$BB$482,AA$1,0)</f>
        <v>#N/A</v>
      </c>
      <c r="AB446" t="e">
        <f>VLOOKUP($A446,'Plan de acci�n consolidado 2025'!$C$3:$BB$482,AB$1,0)</f>
        <v>#N/A</v>
      </c>
      <c r="AC446" s="161" t="e">
        <f>VLOOKUP($A446,'Plan de acci�n consolidado 2025'!$C$3:$BB$482,AC$1,0)</f>
        <v>#N/A</v>
      </c>
      <c r="AD446" t="e">
        <f>VLOOKUP($A446,'Plan de acci�n consolidado 2025'!$C$3:$BB$482,AD$1,0)</f>
        <v>#N/A</v>
      </c>
      <c r="AE446" t="e">
        <f>VLOOKUP($A446,'Plan de acci�n consolidado 2025'!$C$3:$BB$482,AE$1,0)</f>
        <v>#N/A</v>
      </c>
    </row>
    <row r="447" spans="1:31" x14ac:dyDescent="0.25">
      <c r="A447" s="30" t="s">
        <v>1290</v>
      </c>
      <c r="B447" t="e">
        <f>VLOOKUP($A447,'Plan de acci�n consolidado 2025'!$C$3:$X$482,B$1,0)</f>
        <v>#N/A</v>
      </c>
      <c r="C447" t="e">
        <f>VLOOKUP($A447,'Plan de acci�n consolidado 2025'!$C$3:$X$482,C$1,0)</f>
        <v>#N/A</v>
      </c>
      <c r="D447" t="e">
        <f>VLOOKUP($A447,'Plan de acci�n consolidado 2025'!$C$3:$X$482,D$1,0)</f>
        <v>#N/A</v>
      </c>
      <c r="E447" t="e">
        <f>VLOOKUP($A447,'Plan de acci�n consolidado 2025'!$C$3:$X$482,E$1,0)</f>
        <v>#N/A</v>
      </c>
      <c r="F447" t="e">
        <f>VLOOKUP($A447,'Plan de acci�n consolidado 2025'!$C$3:$X$482,F$1,0)</f>
        <v>#N/A</v>
      </c>
      <c r="G447" t="e">
        <f>VLOOKUP($A447,'Plan de acci�n consolidado 2025'!$C$3:$X$482,G$1,0)</f>
        <v>#N/A</v>
      </c>
      <c r="H447" t="e">
        <f>VLOOKUP($A447,'Plan de acci�n consolidado 2025'!$C$3:$X$482,H$1,0)</f>
        <v>#N/A</v>
      </c>
      <c r="I447" t="e">
        <f>VLOOKUP($A447,'Plan de acci�n consolidado 2025'!$C$3:$X$482,I$1,0)</f>
        <v>#N/A</v>
      </c>
      <c r="J447" t="e">
        <f>VLOOKUP($A447,'Plan de acci�n consolidado 2025'!$C$3:$X$482,J$1,0)</f>
        <v>#N/A</v>
      </c>
      <c r="K447" t="e">
        <f>VLOOKUP($A447,'Plan de acci�n consolidado 2025'!$C$3:$X$482,K$1,0)</f>
        <v>#N/A</v>
      </c>
      <c r="L447" t="e">
        <f>VLOOKUP($A447,'Plan de acci�n consolidado 2025'!$C$3:$X$482,L$1,0)</f>
        <v>#N/A</v>
      </c>
      <c r="M447" t="e">
        <f>VLOOKUP($A447,'Plan de acci�n consolidado 2025'!$C$3:$X$482,M$1,0)</f>
        <v>#N/A</v>
      </c>
      <c r="N447" t="e">
        <f>VLOOKUP($A447,'Plan de acci�n consolidado 2025'!$C$3:$X$482,N$1,0)</f>
        <v>#N/A</v>
      </c>
      <c r="O447" t="e">
        <f>VLOOKUP($A447,'Plan de acci�n consolidado 2025'!$C$3:$X$482,O$1,0)</f>
        <v>#N/A</v>
      </c>
      <c r="P447" t="e">
        <f>VLOOKUP($A447,'Plan de acci�n consolidado 2025'!$C$3:$X$482,P$1,0)</f>
        <v>#N/A</v>
      </c>
      <c r="Q447" t="e">
        <f>VLOOKUP($A447,'Plan de acci�n consolidado 2025'!$C$3:$X$482,Q$1,0)</f>
        <v>#N/A</v>
      </c>
      <c r="R447" t="e">
        <f>VLOOKUP($A447,'Plan de acci�n consolidado 2025'!$C$3:$X$482,R$1,0)</f>
        <v>#N/A</v>
      </c>
      <c r="S447" t="e">
        <f>VLOOKUP($A447,'Plan de acci�n consolidado 2025'!$C$3:$X$482,S$1,0)</f>
        <v>#N/A</v>
      </c>
      <c r="T447" s="161" t="e">
        <f>VLOOKUP($A447,'Plan de acci�n consolidado 2025'!$C$3:$X$482,T$1,0)</f>
        <v>#N/A</v>
      </c>
      <c r="U447" s="161" t="e">
        <f>VLOOKUP($A447,'Plan de acci�n consolidado 2025'!$C$3:$X$482,U$1,0)</f>
        <v>#N/A</v>
      </c>
      <c r="V447" t="e">
        <f>VLOOKUP($A447,'Plan de acci�n consolidado 2025'!$C$3:$X$482,V$1,0)</f>
        <v>#N/A</v>
      </c>
      <c r="W447" t="e">
        <f>VLOOKUP($A447,'Plan de acci�n consolidado 2025'!$C$3:$BB$482,W$1,0)</f>
        <v>#N/A</v>
      </c>
      <c r="X447" t="e">
        <f>VLOOKUP($A447,'Plan de acci�n consolidado 2025'!$C$3:$BB$482,X$1,0)</f>
        <v>#N/A</v>
      </c>
      <c r="Y447" t="e">
        <f>VLOOKUP($A447,'Plan de acci�n consolidado 2025'!$C$3:$BB$482,Y$1,0)</f>
        <v>#N/A</v>
      </c>
      <c r="Z447" s="161" t="e">
        <f>VLOOKUP($A447,'Plan de acci�n consolidado 2025'!$C$3:$BB$482,Z$1,0)</f>
        <v>#N/A</v>
      </c>
      <c r="AA447" t="e">
        <f>VLOOKUP($A447,'Plan de acci�n consolidado 2025'!$C$3:$BB$482,AA$1,0)</f>
        <v>#N/A</v>
      </c>
      <c r="AB447" t="e">
        <f>VLOOKUP($A447,'Plan de acci�n consolidado 2025'!$C$3:$BB$482,AB$1,0)</f>
        <v>#N/A</v>
      </c>
      <c r="AC447" s="161" t="e">
        <f>VLOOKUP($A447,'Plan de acci�n consolidado 2025'!$C$3:$BB$482,AC$1,0)</f>
        <v>#N/A</v>
      </c>
      <c r="AD447" t="e">
        <f>VLOOKUP($A447,'Plan de acci�n consolidado 2025'!$C$3:$BB$482,AD$1,0)</f>
        <v>#N/A</v>
      </c>
      <c r="AE447" t="e">
        <f>VLOOKUP($A447,'Plan de acci�n consolidado 2025'!$C$3:$BB$482,AE$1,0)</f>
        <v>#N/A</v>
      </c>
    </row>
    <row r="448" spans="1:31" x14ac:dyDescent="0.25">
      <c r="A448" s="30" t="s">
        <v>1291</v>
      </c>
      <c r="B448" t="e">
        <f>VLOOKUP($A448,'Plan de acci�n consolidado 2025'!$C$3:$X$482,B$1,0)</f>
        <v>#N/A</v>
      </c>
      <c r="C448" t="e">
        <f>VLOOKUP($A448,'Plan de acci�n consolidado 2025'!$C$3:$X$482,C$1,0)</f>
        <v>#N/A</v>
      </c>
      <c r="D448" t="e">
        <f>VLOOKUP($A448,'Plan de acci�n consolidado 2025'!$C$3:$X$482,D$1,0)</f>
        <v>#N/A</v>
      </c>
      <c r="E448" t="e">
        <f>VLOOKUP($A448,'Plan de acci�n consolidado 2025'!$C$3:$X$482,E$1,0)</f>
        <v>#N/A</v>
      </c>
      <c r="F448" t="e">
        <f>VLOOKUP($A448,'Plan de acci�n consolidado 2025'!$C$3:$X$482,F$1,0)</f>
        <v>#N/A</v>
      </c>
      <c r="G448" t="e">
        <f>VLOOKUP($A448,'Plan de acci�n consolidado 2025'!$C$3:$X$482,G$1,0)</f>
        <v>#N/A</v>
      </c>
      <c r="H448" t="e">
        <f>VLOOKUP($A448,'Plan de acci�n consolidado 2025'!$C$3:$X$482,H$1,0)</f>
        <v>#N/A</v>
      </c>
      <c r="I448" t="e">
        <f>VLOOKUP($A448,'Plan de acci�n consolidado 2025'!$C$3:$X$482,I$1,0)</f>
        <v>#N/A</v>
      </c>
      <c r="J448" t="e">
        <f>VLOOKUP($A448,'Plan de acci�n consolidado 2025'!$C$3:$X$482,J$1,0)</f>
        <v>#N/A</v>
      </c>
      <c r="K448" t="e">
        <f>VLOOKUP($A448,'Plan de acci�n consolidado 2025'!$C$3:$X$482,K$1,0)</f>
        <v>#N/A</v>
      </c>
      <c r="L448" t="e">
        <f>VLOOKUP($A448,'Plan de acci�n consolidado 2025'!$C$3:$X$482,L$1,0)</f>
        <v>#N/A</v>
      </c>
      <c r="M448" t="e">
        <f>VLOOKUP($A448,'Plan de acci�n consolidado 2025'!$C$3:$X$482,M$1,0)</f>
        <v>#N/A</v>
      </c>
      <c r="N448" t="e">
        <f>VLOOKUP($A448,'Plan de acci�n consolidado 2025'!$C$3:$X$482,N$1,0)</f>
        <v>#N/A</v>
      </c>
      <c r="O448" t="e">
        <f>VLOOKUP($A448,'Plan de acci�n consolidado 2025'!$C$3:$X$482,O$1,0)</f>
        <v>#N/A</v>
      </c>
      <c r="P448" t="e">
        <f>VLOOKUP($A448,'Plan de acci�n consolidado 2025'!$C$3:$X$482,P$1,0)</f>
        <v>#N/A</v>
      </c>
      <c r="Q448" t="e">
        <f>VLOOKUP($A448,'Plan de acci�n consolidado 2025'!$C$3:$X$482,Q$1,0)</f>
        <v>#N/A</v>
      </c>
      <c r="R448" t="e">
        <f>VLOOKUP($A448,'Plan de acci�n consolidado 2025'!$C$3:$X$482,R$1,0)</f>
        <v>#N/A</v>
      </c>
      <c r="S448" t="e">
        <f>VLOOKUP($A448,'Plan de acci�n consolidado 2025'!$C$3:$X$482,S$1,0)</f>
        <v>#N/A</v>
      </c>
      <c r="T448" s="161" t="e">
        <f>VLOOKUP($A448,'Plan de acci�n consolidado 2025'!$C$3:$X$482,T$1,0)</f>
        <v>#N/A</v>
      </c>
      <c r="U448" s="161" t="e">
        <f>VLOOKUP($A448,'Plan de acci�n consolidado 2025'!$C$3:$X$482,U$1,0)</f>
        <v>#N/A</v>
      </c>
      <c r="V448" t="e">
        <f>VLOOKUP($A448,'Plan de acci�n consolidado 2025'!$C$3:$X$482,V$1,0)</f>
        <v>#N/A</v>
      </c>
      <c r="W448" t="e">
        <f>VLOOKUP($A448,'Plan de acci�n consolidado 2025'!$C$3:$BB$482,W$1,0)</f>
        <v>#N/A</v>
      </c>
      <c r="X448" t="e">
        <f>VLOOKUP($A448,'Plan de acci�n consolidado 2025'!$C$3:$BB$482,X$1,0)</f>
        <v>#N/A</v>
      </c>
      <c r="Y448" t="e">
        <f>VLOOKUP($A448,'Plan de acci�n consolidado 2025'!$C$3:$BB$482,Y$1,0)</f>
        <v>#N/A</v>
      </c>
      <c r="Z448" s="161" t="e">
        <f>VLOOKUP($A448,'Plan de acci�n consolidado 2025'!$C$3:$BB$482,Z$1,0)</f>
        <v>#N/A</v>
      </c>
      <c r="AA448" t="e">
        <f>VLOOKUP($A448,'Plan de acci�n consolidado 2025'!$C$3:$BB$482,AA$1,0)</f>
        <v>#N/A</v>
      </c>
      <c r="AB448" t="e">
        <f>VLOOKUP($A448,'Plan de acci�n consolidado 2025'!$C$3:$BB$482,AB$1,0)</f>
        <v>#N/A</v>
      </c>
      <c r="AC448" s="161" t="e">
        <f>VLOOKUP($A448,'Plan de acci�n consolidado 2025'!$C$3:$BB$482,AC$1,0)</f>
        <v>#N/A</v>
      </c>
      <c r="AD448" t="e">
        <f>VLOOKUP($A448,'Plan de acci�n consolidado 2025'!$C$3:$BB$482,AD$1,0)</f>
        <v>#N/A</v>
      </c>
      <c r="AE448" t="e">
        <f>VLOOKUP($A448,'Plan de acci�n consolidado 2025'!$C$3:$BB$482,AE$1,0)</f>
        <v>#N/A</v>
      </c>
    </row>
    <row r="449" spans="1:31" x14ac:dyDescent="0.25">
      <c r="A449" s="30" t="s">
        <v>1105</v>
      </c>
      <c r="B449" t="str">
        <f>VLOOKUP($A449,'Plan de acci�n consolidado 2025'!$C$3:$X$482,B$1,0)</f>
        <v>1000-DESPACHO DEL SUPERINTENDENTE DELEGADO PARA LA PROTECCIÓN DE LA COMPETENCIA</v>
      </c>
      <c r="C449">
        <f>VLOOKUP($A449,'Plan de acci�n consolidado 2025'!$C$3:$X$482,C$1,0)</f>
        <v>1</v>
      </c>
      <c r="D449" t="str">
        <f>VLOOKUP($A449,'Plan de acci�n consolidado 2025'!$C$3:$X$482,D$1,0)</f>
        <v>Producto</v>
      </c>
      <c r="E449" t="str">
        <f>VLOOKUP($A449,'Plan de acci�n consolidado 2025'!$C$3:$X$482,E$1,0)</f>
        <v>1000.1</v>
      </c>
      <c r="F449" t="str">
        <f>VLOOKUP($A449,'Plan de acci�n consolidado 2025'!$C$3:$X$482,F$1,0)</f>
        <v>Innovador</v>
      </c>
      <c r="G449" t="str">
        <f>VLOOKUP($A449,'Plan de acci�n consolidado 2025'!$C$3:$X$482,G$1,0)</f>
        <v xml:space="preserve">Promover el enfoque preventivo, diferencial y territorial en el que hacer misional de la entidad 
</v>
      </c>
      <c r="H449" t="str">
        <f>VLOOKUP($A449,'Plan de acci�n consolidado 2025'!$C$3:$X$482,H$1,0)</f>
        <v xml:space="preserve">Cumplimiento de productos del PAI asociados a Promover el enfoque preventivo, diferencial y territorial en el que hacer misional de la entidad 
</v>
      </c>
      <c r="I449" t="str">
        <f>VLOOKUP($A449,'Plan de acci�n consolidado 2025'!$C$3:$X$482,I$1,0)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49" t="str">
        <f>VLOOKUP($A449,'Plan de acci�n consolidado 2025'!$C$3:$X$482,J$1,0)</f>
        <v>N/A</v>
      </c>
      <c r="K449" t="str">
        <f>VLOOKUP($A449,'Plan de acci�n consolidado 2025'!$C$3:$X$482,K$1,0)</f>
        <v>No</v>
      </c>
      <c r="L449" t="str">
        <f>VLOOKUP($A449,'Plan de acci�n consolidado 2025'!$C$3:$X$482,L$1,0)</f>
        <v>N/A</v>
      </c>
      <c r="M449" t="str">
        <f>VLOOKUP($A449,'Plan de acci�n consolidado 2025'!$C$3:$X$482,M$1,0)</f>
        <v>Política Participación Ciudadana en la Gestión Pública _DIMENSIÓN Gestión con Valores para Resultados</v>
      </c>
      <c r="N449" t="str">
        <f>VLOOKUP($A449,'Plan de acci�n consolidado 2025'!$C$3:$X$482,N$1,0)</f>
        <v>PEI_6;
PEI_7;
PEI_8;
PEI_9;
PES_20230190;
PES_20230195;
PES_20230196;
PES_20230200;
PND_7_Fortalecer lasCapacidades yConocimiento sobreDerechos yDeberesDe las relacionesDeConsumo (programasDeCumplimiento enCompetencia)</v>
      </c>
      <c r="O449" t="str">
        <f>VLOOKUP($A449,'Plan de acci�n consolidado 2025'!$C$3:$X$482,O$1,0)</f>
        <v>Departamentos con estrategias para el Fortalecimiento sobre la Protección y Promoción de la libre competencia, beneficiados (Informe que de cuenta de los departamentos beneficiados )</v>
      </c>
      <c r="P449">
        <f>VLOOKUP($A449,'Plan de acci�n consolidado 2025'!$C$3:$X$482,P$1,0)</f>
        <v>20</v>
      </c>
      <c r="Q449">
        <f>VLOOKUP($A449,'Plan de acci�n consolidado 2025'!$C$3:$X$482,Q$1,0)</f>
        <v>56</v>
      </c>
      <c r="R449" t="str">
        <f>VLOOKUP($A449,'Plan de acci�n consolidado 2025'!$C$3:$X$482,R$1,0)</f>
        <v>Porcentual</v>
      </c>
      <c r="S449" t="str">
        <f>VLOOKUP($A449,'Plan de acci�n consolidado 2025'!$C$3:$X$482,S$1,0)</f>
        <v>% de Departamentos beneficiados / 56% de Departamentos del pais</v>
      </c>
      <c r="T449" s="161">
        <f>VLOOKUP($A449,'Plan de acci�n consolidado 2025'!$C$3:$X$482,T$1,0)</f>
        <v>45670</v>
      </c>
      <c r="U449" s="161">
        <f>VLOOKUP($A449,'Plan de acci�n consolidado 2025'!$C$3:$X$482,U$1,0)</f>
        <v>46003</v>
      </c>
      <c r="V449" t="str">
        <f>VLOOKUP($A449,'Plan de acci�n consolidado 2025'!$C$3:$X$482,V$1,0)</f>
        <v>1000-DESPACHO DEL SUPERINTENDENTE DELEGADO PARA LA PROTECCIÓN DE LA COMPETENCIA</v>
      </c>
      <c r="W449">
        <f>VLOOKUP($A449,'Plan de acci�n consolidado 2025'!$C$3:$BB$482,W$1,0)</f>
        <v>20</v>
      </c>
      <c r="X449">
        <f>VLOOKUP($A449,'Plan de acci�n consolidado 2025'!$C$3:$BB$482,X$1,0)</f>
        <v>33</v>
      </c>
      <c r="Y449" t="str">
        <f>VLOOKUP($A449,'Plan de acci�n consolidado 2025'!$C$3:$BB$482,Y$1,0)</f>
        <v>De acuerdo con lo establecido en el Programa Anual de Estrategias de Divulgación (PAED), se programaron 25 capacitaciones dirigidas a 18 departamentos de Colombia. A 30 de junio de 2025 se han desarrollado 8 capacitaciones definidas en el programa, que cubrieron 6 departamentos. Por lo anterior, el PAED presenta un avance del 32 %, con un cubrimiento del 33 % en los departamentos del país. Se realizaron 3 capacitaciones adicionales. 
A continuación, se listan las capacitaciones realizadas:
(1)  El 26 de junio de 2025 se llevó a cabo la jornada de asistencia técnica en libre competencia económica y cumplimiento para el desarrollo empresarial territorial, en Puerto Asís- Putumayo. La jornada de capacitación estuvo dirigida a los empresarios del municipio de Puerto Asís.
(2) El 17 de junio de 2025, se llevó a cabo la socialización en transferencia de conocimientos orientada a la economía popular, dirigida a Comerciantes de Corabastos. En la ciudad de Bogotá- Cundinamarca.</v>
      </c>
      <c r="Z449" s="161">
        <f>VLOOKUP($A449,'Plan de acci�n consolidado 2025'!$C$3:$BB$482,Z$1,0)</f>
        <v>0</v>
      </c>
      <c r="AA449">
        <f>VLOOKUP($A449,'Plan de acci�n consolidado 2025'!$C$3:$BB$482,AA$1,0)</f>
        <v>40.94</v>
      </c>
      <c r="AB449" t="str">
        <f>VLOOKUP($A449,'Plan de acci�n consolidado 2025'!$C$3:$BB$482,AB$1,0)</f>
        <v xml:space="preserve">El porcentaje de avance se soporta en el formato de seguimiento del Programa Anual de Estrategias de Divulgación, se adjuntaron los soportes. </v>
      </c>
      <c r="AC449" s="161">
        <f>VLOOKUP($A449,'Plan de acci�n consolidado 2025'!$C$3:$BB$482,AC$1,0)</f>
        <v>0</v>
      </c>
      <c r="AD449">
        <f>VLOOKUP($A449,'Plan de acci�n consolidado 2025'!$C$3:$BB$482,AD$1,0)</f>
        <v>0</v>
      </c>
      <c r="AE449">
        <f>VLOOKUP($A449,'Plan de acci�n consolidado 2025'!$C$3:$BB$482,AE$1,0)</f>
        <v>8.1879999999999988</v>
      </c>
    </row>
    <row r="450" spans="1:31" x14ac:dyDescent="0.25">
      <c r="A450" s="30" t="s">
        <v>1107</v>
      </c>
      <c r="B450" t="str">
        <f>VLOOKUP($A450,'Plan de acci�n consolidado 2025'!$C$3:$X$482,B$1,0)</f>
        <v>1000-DESPACHO DEL SUPERINTENDENTE DELEGADO PARA LA PROTECCIÓN DE LA COMPETENCIA</v>
      </c>
      <c r="C450">
        <f>VLOOKUP($A450,'Plan de acci�n consolidado 2025'!$C$3:$X$482,C$1,0)</f>
        <v>1</v>
      </c>
      <c r="D450" t="str">
        <f>VLOOKUP($A450,'Plan de acci�n consolidado 2025'!$C$3:$X$482,D$1,0)</f>
        <v>Actividad propia</v>
      </c>
      <c r="E450" t="str">
        <f>VLOOKUP($A450,'Plan de acci�n consolidado 2025'!$C$3:$X$482,E$1,0)</f>
        <v>1000.1.1</v>
      </c>
      <c r="F450" t="str">
        <f>VLOOKUP($A450,'Plan de acci�n consolidado 2025'!$C$3:$X$482,F$1,0)</f>
        <v>N/A</v>
      </c>
      <c r="G450" t="str">
        <f>VLOOKUP($A450,'Plan de acci�n consolidado 2025'!$C$3:$X$482,G$1,0)</f>
        <v>N/A</v>
      </c>
      <c r="H450" t="str">
        <f>VLOOKUP($A450,'Plan de acci�n consolidado 2025'!$C$3:$X$482,H$1,0)</f>
        <v>N/A</v>
      </c>
      <c r="I450" t="str">
        <f>VLOOKUP($A450,'Plan de acci�n consolidado 2025'!$C$3:$X$482,I$1,0)</f>
        <v>N/A</v>
      </c>
      <c r="J450" t="str">
        <f>VLOOKUP($A450,'Plan de acci�n consolidado 2025'!$C$3:$X$482,J$1,0)</f>
        <v>N/A</v>
      </c>
      <c r="K450" t="str">
        <f>VLOOKUP($A450,'Plan de acci�n consolidado 2025'!$C$3:$X$482,K$1,0)</f>
        <v>N/A</v>
      </c>
      <c r="L450" t="str">
        <f>VLOOKUP($A450,'Plan de acci�n consolidado 2025'!$C$3:$X$482,L$1,0)</f>
        <v>N/A</v>
      </c>
      <c r="M450" t="str">
        <f>VLOOKUP($A450,'Plan de acci�n consolidado 2025'!$C$3:$X$482,M$1,0)</f>
        <v>N/A</v>
      </c>
      <c r="N450" t="str">
        <f>VLOOKUP($A450,'Plan de acci�n consolidado 2025'!$C$3:$X$482,N$1,0)</f>
        <v>N/A</v>
      </c>
      <c r="O450" t="str">
        <f>VLOOKUP($A450,'Plan de acci�n consolidado 2025'!$C$3:$X$482,O$1,0)</f>
        <v>Establecer el plan de trabajo para la ampliación del Programa de Estrategias para el Fortalecimiento sobre la Protección y Promoción de la libre competencia a nivel territorial, identificando las actividades que se realizan en cada programa (Programa de Estrategias remitido al Delegado para la Protección de la Competencia)</v>
      </c>
      <c r="P450">
        <f>VLOOKUP($A450,'Plan de acci�n consolidado 2025'!$C$3:$X$482,P$1,0)</f>
        <v>20</v>
      </c>
      <c r="Q450">
        <f>VLOOKUP($A450,'Plan de acci�n consolidado 2025'!$C$3:$X$482,Q$1,0)</f>
        <v>1</v>
      </c>
      <c r="R450" t="str">
        <f>VLOOKUP($A450,'Plan de acci�n consolidado 2025'!$C$3:$X$482,R$1,0)</f>
        <v>Númerica</v>
      </c>
      <c r="S450" t="str">
        <f>VLOOKUP($A450,'Plan de acci�n consolidado 2025'!$C$3:$X$482,S$1,0)</f>
        <v># de programas  establecidos / 1 programas a establecer</v>
      </c>
      <c r="T450" s="161">
        <f>VLOOKUP($A450,'Plan de acci�n consolidado 2025'!$C$3:$X$482,T$1,0)</f>
        <v>45670</v>
      </c>
      <c r="U450" s="161">
        <f>VLOOKUP($A450,'Plan de acci�n consolidado 2025'!$C$3:$X$482,U$1,0)</f>
        <v>45716</v>
      </c>
      <c r="V450" t="str">
        <f>VLOOKUP($A450,'Plan de acci�n consolidado 2025'!$C$3:$X$482,V$1,0)</f>
        <v>1000-DESPACHO DEL SUPERINTENDENTE DELEGADO PARA LA PROTECCIÓN DE LA COMPETENCIA</v>
      </c>
      <c r="W450">
        <f>VLOOKUP($A450,'Plan de acci�n consolidado 2025'!$C$3:$BB$482,W$1,0)</f>
        <v>4</v>
      </c>
      <c r="X450">
        <f>VLOOKUP($A450,'Plan de acci�n consolidado 2025'!$C$3:$BB$482,X$1,0)</f>
        <v>100</v>
      </c>
      <c r="Y450" t="str">
        <f>VLOOKUP($A450,'Plan de acci�n consolidado 2025'!$C$3:$BB$482,Y$1,0)</f>
        <v>El 28 de febrero de 2025, el Director de Cumplimiento remitió a la Delegatura para la Protección de la Competencia la formulación del Programa Anual de Estrategias de Divulgación -PAED- (Plan de Trabajo para la ampliación PAED), junto con los cuatro (4) programas individuales que se desarrollarán a lo largo de la vigencia 2025. En este programa se establecieron 25 capacitaciones, distribuidas en 5 programas y abarcando 18 departamentos de Colombia.</v>
      </c>
      <c r="Z450" s="161">
        <f>VLOOKUP($A450,'Plan de acci�n consolidado 2025'!$C$3:$BB$482,Z$1,0)</f>
        <v>45716</v>
      </c>
      <c r="AA450">
        <f>VLOOKUP($A450,'Plan de acci�n consolidado 2025'!$C$3:$BB$482,AA$1,0)</f>
        <v>100</v>
      </c>
      <c r="AB450" t="str">
        <f>VLOOKUP($A450,'Plan de acci�n consolidado 2025'!$C$3:$BB$482,AB$1,0)</f>
        <v>Se avala plan de trabajo presentado por el área, el cual contempla los programas que se van a ejecutar para dar cumplimiento al producto. El área carga los programas planteados para dar cumplimiento al PES.
Se avala soporte del PAED enviado a la delegada, como menciona la actividad.</v>
      </c>
      <c r="AC450" s="161">
        <f>VLOOKUP($A450,'Plan de acci�n consolidado 2025'!$C$3:$BB$482,AC$1,0)</f>
        <v>45716</v>
      </c>
      <c r="AD450">
        <f>VLOOKUP($A450,'Plan de acci�n consolidado 2025'!$C$3:$BB$482,AD$1,0)</f>
        <v>100</v>
      </c>
      <c r="AE450">
        <f>VLOOKUP($A450,'Plan de acci�n consolidado 2025'!$C$3:$BB$482,AE$1,0)</f>
        <v>4</v>
      </c>
    </row>
    <row r="451" spans="1:31" x14ac:dyDescent="0.25">
      <c r="A451" s="30" t="s">
        <v>1109</v>
      </c>
      <c r="B451" t="str">
        <f>VLOOKUP($A451,'Plan de acci�n consolidado 2025'!$C$3:$X$482,B$1,0)</f>
        <v>1000-DESPACHO DEL SUPERINTENDENTE DELEGADO PARA LA PROTECCIÓN DE LA COMPETENCIA</v>
      </c>
      <c r="C451">
        <f>VLOOKUP($A451,'Plan de acci�n consolidado 2025'!$C$3:$X$482,C$1,0)</f>
        <v>1</v>
      </c>
      <c r="D451" t="str">
        <f>VLOOKUP($A451,'Plan de acci�n consolidado 2025'!$C$3:$X$482,D$1,0)</f>
        <v>Actividad propia</v>
      </c>
      <c r="E451" t="str">
        <f>VLOOKUP($A451,'Plan de acci�n consolidado 2025'!$C$3:$X$482,E$1,0)</f>
        <v>1000.1.2</v>
      </c>
      <c r="F451" t="str">
        <f>VLOOKUP($A451,'Plan de acci�n consolidado 2025'!$C$3:$X$482,F$1,0)</f>
        <v>N/A</v>
      </c>
      <c r="G451" t="str">
        <f>VLOOKUP($A451,'Plan de acci�n consolidado 2025'!$C$3:$X$482,G$1,0)</f>
        <v>N/A</v>
      </c>
      <c r="H451" t="str">
        <f>VLOOKUP($A451,'Plan de acci�n consolidado 2025'!$C$3:$X$482,H$1,0)</f>
        <v>N/A</v>
      </c>
      <c r="I451" t="str">
        <f>VLOOKUP($A451,'Plan de acci�n consolidado 2025'!$C$3:$X$482,I$1,0)</f>
        <v>N/A</v>
      </c>
      <c r="J451" t="str">
        <f>VLOOKUP($A451,'Plan de acci�n consolidado 2025'!$C$3:$X$482,J$1,0)</f>
        <v>N/A</v>
      </c>
      <c r="K451" t="str">
        <f>VLOOKUP($A451,'Plan de acci�n consolidado 2025'!$C$3:$X$482,K$1,0)</f>
        <v>N/A</v>
      </c>
      <c r="L451" t="str">
        <f>VLOOKUP($A451,'Plan de acci�n consolidado 2025'!$C$3:$X$482,L$1,0)</f>
        <v>N/A</v>
      </c>
      <c r="M451" t="str">
        <f>VLOOKUP($A451,'Plan de acci�n consolidado 2025'!$C$3:$X$482,M$1,0)</f>
        <v>N/A</v>
      </c>
      <c r="N451" t="str">
        <f>VLOOKUP($A451,'Plan de acci�n consolidado 2025'!$C$3:$X$482,N$1,0)</f>
        <v>N/A</v>
      </c>
      <c r="O451" t="str">
        <f>VLOOKUP($A451,'Plan de acci�n consolidado 2025'!$C$3:$X$482,O$1,0)</f>
        <v>Realizar las actividades del Programa de Estrategias para el Fortalecimiento sobre la Protección y Promoción de la libre competencia a nivel territorial, de acuerdo con el programa establecido. (Informe de cada una de las actividades definidas en el programa)</v>
      </c>
      <c r="P451">
        <f>VLOOKUP($A451,'Plan de acci�n consolidado 2025'!$C$3:$X$482,P$1,0)</f>
        <v>80</v>
      </c>
      <c r="Q451">
        <f>VLOOKUP($A451,'Plan de acci�n consolidado 2025'!$C$3:$X$482,Q$1,0)</f>
        <v>100</v>
      </c>
      <c r="R451" t="str">
        <f>VLOOKUP($A451,'Plan de acci�n consolidado 2025'!$C$3:$X$482,R$1,0)</f>
        <v>Porcentual</v>
      </c>
      <c r="S451" t="str">
        <f>VLOOKUP($A451,'Plan de acci�n consolidado 2025'!$C$3:$X$482,S$1,0)</f>
        <v>% de estrategias desarrolladas del programa / 100% de total de estrategias del programa</v>
      </c>
      <c r="T451" s="161">
        <f>VLOOKUP($A451,'Plan de acci�n consolidado 2025'!$C$3:$X$482,T$1,0)</f>
        <v>45719</v>
      </c>
      <c r="U451" s="161">
        <f>VLOOKUP($A451,'Plan de acci�n consolidado 2025'!$C$3:$X$482,U$1,0)</f>
        <v>46003</v>
      </c>
      <c r="V451" t="str">
        <f>VLOOKUP($A451,'Plan de acci�n consolidado 2025'!$C$3:$X$482,V$1,0)</f>
        <v>1000-DESPACHO DEL SUPERINTENDENTE DELEGADO PARA LA PROTECCIÓN DE LA COMPETENCIA</v>
      </c>
      <c r="W451">
        <f>VLOOKUP($A451,'Plan de acci�n consolidado 2025'!$C$3:$BB$482,W$1,0)</f>
        <v>16</v>
      </c>
      <c r="X451">
        <f>VLOOKUP($A451,'Plan de acci�n consolidado 2025'!$C$3:$BB$482,X$1,0)</f>
        <v>100</v>
      </c>
      <c r="Y451" t="str">
        <f>VLOOKUP($A451,'Plan de acci�n consolidado 2025'!$C$3:$BB$482,Y$1,0)</f>
        <v>"De acuerdo con lo establecido en el Programa Anual de Estrategias de Divulgación (PAED), se programaron 38 actividad dentro del PAED, de las cuales se han desarrollado 2. Con un avance del 100%. 
Fórmula de cálculo= 	estrategias desarrolladas del programa (38) / total de estrategias del programa (38)"</v>
      </c>
      <c r="Z451" s="161">
        <f>VLOOKUP($A451,'Plan de acci�n consolidado 2025'!$C$3:$BB$482,Z$1,0)</f>
        <v>0</v>
      </c>
      <c r="AA451">
        <f>VLOOKUP($A451,'Plan de acci�n consolidado 2025'!$C$3:$BB$482,AA$1,0)</f>
        <v>100</v>
      </c>
      <c r="AB451" t="str">
        <f>VLOOKUP($A451,'Plan de acci�n consolidado 2025'!$C$3:$BB$482,AB$1,0)</f>
        <v>Se valida en el archivo de Excel la información registrada en la columna F, identificando un total de 38 estrategias desarrolladas. El área ejecutó 6 estrategias adicionales que no estaban contempladas en la meta inicial; por lo tanto, la validación se realiza tomando como referencia las 38 estrategias previstas para el cumplimiento del 100%.</v>
      </c>
      <c r="AC451" s="161">
        <f>VLOOKUP($A451,'Plan de acci�n consolidado 2025'!$C$3:$BB$482,AC$1,0)</f>
        <v>0</v>
      </c>
      <c r="AD451">
        <f>VLOOKUP($A451,'Plan de acci�n consolidado 2025'!$C$3:$BB$482,AD$1,0)</f>
        <v>0</v>
      </c>
      <c r="AE451">
        <f>VLOOKUP($A451,'Plan de acci�n consolidado 2025'!$C$3:$BB$482,AE$1,0)</f>
        <v>16</v>
      </c>
    </row>
    <row r="452" spans="1:31" x14ac:dyDescent="0.25">
      <c r="A452" s="30" t="s">
        <v>1111</v>
      </c>
      <c r="B452" t="str">
        <f>VLOOKUP($A452,'Plan de acci�n consolidado 2025'!$C$3:$X$482,B$1,0)</f>
        <v>1000-DESPACHO DEL SUPERINTENDENTE DELEGADO PARA LA PROTECCIÓN DE LA COMPETENCIA</v>
      </c>
      <c r="C452">
        <f>VLOOKUP($A452,'Plan de acci�n consolidado 2025'!$C$3:$X$482,C$1,0)</f>
        <v>1</v>
      </c>
      <c r="D452" t="str">
        <f>VLOOKUP($A452,'Plan de acci�n consolidado 2025'!$C$3:$X$482,D$1,0)</f>
        <v>Producto</v>
      </c>
      <c r="E452" t="str">
        <f>VLOOKUP($A452,'Plan de acci�n consolidado 2025'!$C$3:$X$482,E$1,0)</f>
        <v>1000.2</v>
      </c>
      <c r="F452" t="str">
        <f>VLOOKUP($A452,'Plan de acci�n consolidado 2025'!$C$3:$X$482,F$1,0)</f>
        <v>Innovador</v>
      </c>
      <c r="G452" t="str">
        <f>VLOOKUP($A452,'Plan de acci�n consolidado 2025'!$C$3:$X$482,G$1,0)</f>
        <v xml:space="preserve">Fortalecer la gestión de la información, el conocimiento y la innovación para optimizar la capacidad institucional 
</v>
      </c>
      <c r="H452" t="str">
        <f>VLOOKUP($A452,'Plan de acci�n consolidado 2025'!$C$3:$X$482,H$1,0)</f>
        <v xml:space="preserve">Cumplimiento de productos del PAI asociados a Fortalecer la gestión de la información, el conocimiento y la innovación para optimizar la capacidad institucional 
</v>
      </c>
      <c r="I452" t="str">
        <f>VLOOKUP($A452,'Plan de acci�n consolidado 2025'!$C$3:$X$482,I$1,0)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52" t="str">
        <f>VLOOKUP($A452,'Plan de acci�n consolidado 2025'!$C$3:$X$482,J$1,0)</f>
        <v>N/A</v>
      </c>
      <c r="K452" t="str">
        <f>VLOOKUP($A452,'Plan de acci�n consolidado 2025'!$C$3:$X$482,K$1,0)</f>
        <v>Si</v>
      </c>
      <c r="L452" t="str">
        <f>VLOOKUP($A452,'Plan de acci�n consolidado 2025'!$C$3:$X$482,L$1,0)</f>
        <v>N/A</v>
      </c>
      <c r="M452" t="str">
        <f>VLOOKUP($A452,'Plan de acci�n consolidado 2025'!$C$3:$X$482,M$1,0)</f>
        <v>Política Servicio al Ciudadano_DIMENSIÓN Gestión con Valores para Resultados</v>
      </c>
      <c r="N452" t="str">
        <f>VLOOKUP($A452,'Plan de acci�n consolidado 2025'!$C$3:$X$482,N$1,0)</f>
        <v>PND_7_Fortalecer lasCapacidades yConocimiento sobreDerechos yDeberesDe las relacionesDeConsumo (programasDeCumplimiento enCompetencia);
PND_9_Ampliar los instrumentosDePrevención</v>
      </c>
      <c r="O452" t="str">
        <f>VLOOKUP($A452,'Plan de acci�n consolidado 2025'!$C$3:$X$482,O$1,0)</f>
        <v>Guías o directrices para incentivar de manera eficaz la aplicación de normas de protección y libre competencia económica y proporcionar claridad a empresas, autoridades públicas y de competencia homóloga, elaboradas y publicadas (Guía elaborada/capturas de publicación)</v>
      </c>
      <c r="P452">
        <f>VLOOKUP($A452,'Plan de acci�n consolidado 2025'!$C$3:$X$482,P$1,0)</f>
        <v>20</v>
      </c>
      <c r="Q452">
        <f>VLOOKUP($A452,'Plan de acci�n consolidado 2025'!$C$3:$X$482,Q$1,0)</f>
        <v>4</v>
      </c>
      <c r="R452" t="str">
        <f>VLOOKUP($A452,'Plan de acci�n consolidado 2025'!$C$3:$X$482,R$1,0)</f>
        <v>Númerica</v>
      </c>
      <c r="S452" t="str">
        <f>VLOOKUP($A452,'Plan de acci�n consolidado 2025'!$C$3:$X$482,S$1,0)</f>
        <v># de Captura de pantalla de Documentos de la guía o manual publicado / 4 Capturas de pantalla del documento de la guía o manual a publicar</v>
      </c>
      <c r="T452" s="161">
        <f>VLOOKUP($A452,'Plan de acci�n consolidado 2025'!$C$3:$X$482,T$1,0)</f>
        <v>45691</v>
      </c>
      <c r="U452" s="161">
        <f>VLOOKUP($A452,'Plan de acci�n consolidado 2025'!$C$3:$X$482,U$1,0)</f>
        <v>45989</v>
      </c>
      <c r="V452" t="str">
        <f>VLOOKUP($A452,'Plan de acci�n consolidado 2025'!$C$3:$X$482,V$1,0)</f>
        <v>10-OFICINA  ASESORA JURÍDICA;
1000-DESPACHO DEL SUPERINTENDENTE DELEGADO PARA LA PROTECCIÓN DE LA COMPETENCIA;
73-GRUPO DE TRABAJO DE COMUNICACION</v>
      </c>
      <c r="W452">
        <f>VLOOKUP($A452,'Plan de acci�n consolidado 2025'!$C$3:$BB$482,W$1,0)</f>
        <v>20</v>
      </c>
      <c r="X452">
        <f>VLOOKUP($A452,'Plan de acci�n consolidado 2025'!$C$3:$BB$482,X$1,0)</f>
        <v>100</v>
      </c>
      <c r="Y452" t="str">
        <f>VLOOKUP($A452,'Plan de acci�n consolidado 2025'!$C$3:$BB$482,Y$1,0)</f>
        <v>Se realizó la publicación de las cuatro (4) guías en la página web de la entidad, en el documento adjunto se muestra la evidencia de su publicación.</v>
      </c>
      <c r="Z452" s="161">
        <f>VLOOKUP($A452,'Plan de acci�n consolidado 2025'!$C$3:$BB$482,Z$1,0)</f>
        <v>45989</v>
      </c>
      <c r="AA452">
        <f>VLOOKUP($A452,'Plan de acci�n consolidado 2025'!$C$3:$BB$482,AA$1,0)</f>
        <v>100</v>
      </c>
      <c r="AB452" t="str">
        <f>VLOOKUP($A452,'Plan de acci�n consolidado 2025'!$C$3:$BB$482,AB$1,0)</f>
        <v xml:space="preserve">Se evidencia la publicación de las 4 guías. Se reduce la calificación en eficiencia, ya que se publicaron posterior a la fecha de entrega </v>
      </c>
      <c r="AC452" s="161">
        <f>VLOOKUP($A452,'Plan de acci�n consolidado 2025'!$C$3:$BB$482,AC$1,0)</f>
        <v>45996</v>
      </c>
      <c r="AD452">
        <f>VLOOKUP($A452,'Plan de acci�n consolidado 2025'!$C$3:$BB$482,AD$1,0)</f>
        <v>95</v>
      </c>
      <c r="AE452">
        <f>VLOOKUP($A452,'Plan de acci�n consolidado 2025'!$C$3:$BB$482,AE$1,0)</f>
        <v>20</v>
      </c>
    </row>
    <row r="453" spans="1:31" x14ac:dyDescent="0.25">
      <c r="A453" s="30" t="s">
        <v>1114</v>
      </c>
      <c r="B453" t="str">
        <f>VLOOKUP($A453,'Plan de acci�n consolidado 2025'!$C$3:$X$482,B$1,0)</f>
        <v>1000-DESPACHO DEL SUPERINTENDENTE DELEGADO PARA LA PROTECCIÓN DE LA COMPETENCIA</v>
      </c>
      <c r="C453">
        <f>VLOOKUP($A453,'Plan de acci�n consolidado 2025'!$C$3:$X$482,C$1,0)</f>
        <v>1</v>
      </c>
      <c r="D453" t="str">
        <f>VLOOKUP($A453,'Plan de acci�n consolidado 2025'!$C$3:$X$482,D$1,0)</f>
        <v>Actividad propia</v>
      </c>
      <c r="E453" t="str">
        <f>VLOOKUP($A453,'Plan de acci�n consolidado 2025'!$C$3:$X$482,E$1,0)</f>
        <v>1000.2.1</v>
      </c>
      <c r="F453" t="str">
        <f>VLOOKUP($A453,'Plan de acci�n consolidado 2025'!$C$3:$X$482,F$1,0)</f>
        <v>N/A</v>
      </c>
      <c r="G453" t="str">
        <f>VLOOKUP($A453,'Plan de acci�n consolidado 2025'!$C$3:$X$482,G$1,0)</f>
        <v>N/A</v>
      </c>
      <c r="H453" t="str">
        <f>VLOOKUP($A453,'Plan de acci�n consolidado 2025'!$C$3:$X$482,H$1,0)</f>
        <v>N/A</v>
      </c>
      <c r="I453" t="str">
        <f>VLOOKUP($A453,'Plan de acci�n consolidado 2025'!$C$3:$X$482,I$1,0)</f>
        <v>N/A</v>
      </c>
      <c r="J453" t="str">
        <f>VLOOKUP($A453,'Plan de acci�n consolidado 2025'!$C$3:$X$482,J$1,0)</f>
        <v>N/A</v>
      </c>
      <c r="K453" t="str">
        <f>VLOOKUP($A453,'Plan de acci�n consolidado 2025'!$C$3:$X$482,K$1,0)</f>
        <v>N/A</v>
      </c>
      <c r="L453" t="str">
        <f>VLOOKUP($A453,'Plan de acci�n consolidado 2025'!$C$3:$X$482,L$1,0)</f>
        <v>N/A</v>
      </c>
      <c r="M453" t="str">
        <f>VLOOKUP($A453,'Plan de acci�n consolidado 2025'!$C$3:$X$482,M$1,0)</f>
        <v>N/A</v>
      </c>
      <c r="N453" t="str">
        <f>VLOOKUP($A453,'Plan de acci�n consolidado 2025'!$C$3:$X$482,N$1,0)</f>
        <v>N/A</v>
      </c>
      <c r="O453" t="str">
        <f>VLOOKUP($A453,'Plan de acci�n consolidado 2025'!$C$3:$X$482,O$1,0)</f>
        <v>Elaborar y enviar los documentos a la Oficina Asesora Jurídica  (Documento en Word de la guía o manual remitido a la Oficina Asesora Jurídica)</v>
      </c>
      <c r="P453">
        <f>VLOOKUP($A453,'Plan de acci�n consolidado 2025'!$C$3:$X$482,P$1,0)</f>
        <v>50</v>
      </c>
      <c r="Q453">
        <f>VLOOKUP($A453,'Plan de acci�n consolidado 2025'!$C$3:$X$482,Q$1,0)</f>
        <v>4</v>
      </c>
      <c r="R453" t="str">
        <f>VLOOKUP($A453,'Plan de acci�n consolidado 2025'!$C$3:$X$482,R$1,0)</f>
        <v>Númerica</v>
      </c>
      <c r="S453" t="str">
        <f>VLOOKUP($A453,'Plan de acci�n consolidado 2025'!$C$3:$X$482,S$1,0)</f>
        <v># de guías o manuales elaborados y enviados / 4 guías o manuales  a elaborar y enviar</v>
      </c>
      <c r="T453" s="161">
        <f>VLOOKUP($A453,'Plan de acci�n consolidado 2025'!$C$3:$X$482,T$1,0)</f>
        <v>45691</v>
      </c>
      <c r="U453" s="161">
        <f>VLOOKUP($A453,'Plan de acci�n consolidado 2025'!$C$3:$X$482,U$1,0)</f>
        <v>45869</v>
      </c>
      <c r="V453" t="str">
        <f>VLOOKUP($A453,'Plan de acci�n consolidado 2025'!$C$3:$X$482,V$1,0)</f>
        <v>1000-DESPACHO DEL SUPERINTENDENTE DELEGADO PARA LA PROTECCIÓN DE LA COMPETENCIA</v>
      </c>
      <c r="W453">
        <f>VLOOKUP($A453,'Plan de acci�n consolidado 2025'!$C$3:$BB$482,W$1,0)</f>
        <v>10</v>
      </c>
      <c r="X453">
        <f>VLOOKUP($A453,'Plan de acci�n consolidado 2025'!$C$3:$BB$482,X$1,0)</f>
        <v>100</v>
      </c>
      <c r="Y453" t="str">
        <f>VLOOKUP($A453,'Plan de acci�n consolidado 2025'!$C$3:$BB$482,Y$1,0)</f>
        <v>El 26 de junio de 2025, se remitió a la Oficina Asesora Jurídica la Guía denominada "Guía de terceros interesados"
El 4 de julio de 2025 se remitió a la Oficina Asesora Jurídica la "Guías o directrices para incentivar de manera eficaz la aplicación de normas de protección y libre competencia económica y proporcionar claridad a empresas, autoridades públicas y de competencia homóloga, elaboradas y publicadas.”, en el marco del producto establecido en el Plan de Acción. Presenta un avance del 100%, debido a que se remitieron 4 guías de las 4 establecidas.</v>
      </c>
      <c r="Z453" s="161">
        <f>VLOOKUP($A453,'Plan de acci�n consolidado 2025'!$C$3:$BB$482,Z$1,0)</f>
        <v>45842</v>
      </c>
      <c r="AA453">
        <f>VLOOKUP($A453,'Plan de acci�n consolidado 2025'!$C$3:$BB$482,AA$1,0)</f>
        <v>100</v>
      </c>
      <c r="AB453" t="str">
        <f>VLOOKUP($A453,'Plan de acci�n consolidado 2025'!$C$3:$BB$482,AB$1,0)</f>
        <v xml:space="preserve">Se los soportes cumplen los entregables establecidos </v>
      </c>
      <c r="AC453" s="161">
        <f>VLOOKUP($A453,'Plan de acci�n consolidado 2025'!$C$3:$BB$482,AC$1,0)</f>
        <v>0</v>
      </c>
      <c r="AD453">
        <f>VLOOKUP($A453,'Plan de acci�n consolidado 2025'!$C$3:$BB$482,AD$1,0)</f>
        <v>100</v>
      </c>
      <c r="AE453">
        <f>VLOOKUP($A453,'Plan de acci�n consolidado 2025'!$C$3:$BB$482,AE$1,0)</f>
        <v>10</v>
      </c>
    </row>
    <row r="454" spans="1:31" x14ac:dyDescent="0.25">
      <c r="A454" s="30" t="s">
        <v>1116</v>
      </c>
      <c r="B454" t="str">
        <f>VLOOKUP($A454,'Plan de acci�n consolidado 2025'!$C$3:$X$482,B$1,0)</f>
        <v>1000-DESPACHO DEL SUPERINTENDENTE DELEGADO PARA LA PROTECCIÓN DE LA COMPETENCIA</v>
      </c>
      <c r="C454">
        <f>VLOOKUP($A454,'Plan de acci�n consolidado 2025'!$C$3:$X$482,C$1,0)</f>
        <v>1</v>
      </c>
      <c r="D454" t="str">
        <f>VLOOKUP($A454,'Plan de acci�n consolidado 2025'!$C$3:$X$482,D$1,0)</f>
        <v>Actividad sin participación</v>
      </c>
      <c r="E454" t="str">
        <f>VLOOKUP($A454,'Plan de acci�n consolidado 2025'!$C$3:$X$482,E$1,0)</f>
        <v>1000.2.2</v>
      </c>
      <c r="F454" t="str">
        <f>VLOOKUP($A454,'Plan de acci�n consolidado 2025'!$C$3:$X$482,F$1,0)</f>
        <v>N/A</v>
      </c>
      <c r="G454" t="str">
        <f>VLOOKUP($A454,'Plan de acci�n consolidado 2025'!$C$3:$X$482,G$1,0)</f>
        <v>N/A</v>
      </c>
      <c r="H454" t="str">
        <f>VLOOKUP($A454,'Plan de acci�n consolidado 2025'!$C$3:$X$482,H$1,0)</f>
        <v>N/A</v>
      </c>
      <c r="I454" t="str">
        <f>VLOOKUP($A454,'Plan de acci�n consolidado 2025'!$C$3:$X$482,I$1,0)</f>
        <v>N/A</v>
      </c>
      <c r="J454" t="str">
        <f>VLOOKUP($A454,'Plan de acci�n consolidado 2025'!$C$3:$X$482,J$1,0)</f>
        <v>N/A</v>
      </c>
      <c r="K454" t="str">
        <f>VLOOKUP($A454,'Plan de acci�n consolidado 2025'!$C$3:$X$482,K$1,0)</f>
        <v>N/A</v>
      </c>
      <c r="L454" t="str">
        <f>VLOOKUP($A454,'Plan de acci�n consolidado 2025'!$C$3:$X$482,L$1,0)</f>
        <v>N/A</v>
      </c>
      <c r="M454" t="str">
        <f>VLOOKUP($A454,'Plan de acci�n consolidado 2025'!$C$3:$X$482,M$1,0)</f>
        <v>N/A</v>
      </c>
      <c r="N454" t="str">
        <f>VLOOKUP($A454,'Plan de acci�n consolidado 2025'!$C$3:$X$482,N$1,0)</f>
        <v>N/A</v>
      </c>
      <c r="O454" t="str">
        <f>VLOOKUP($A454,'Plan de acci�n consolidado 2025'!$C$3:$X$482,O$1,0)</f>
        <v>Revisar y/o aprobar los documentos y enviarlos al área solicitante mediante correo electrónico. (Correo electrónico con revisión y/o aprobación de los documentos)</v>
      </c>
      <c r="P454">
        <f>VLOOKUP($A454,'Plan de acci�n consolidado 2025'!$C$3:$X$482,P$1,0)</f>
        <v>0</v>
      </c>
      <c r="Q454">
        <f>VLOOKUP($A454,'Plan de acci�n consolidado 2025'!$C$3:$X$482,Q$1,0)</f>
        <v>4</v>
      </c>
      <c r="R454" t="str">
        <f>VLOOKUP($A454,'Plan de acci�n consolidado 2025'!$C$3:$X$482,R$1,0)</f>
        <v>Númerica</v>
      </c>
      <c r="S454" t="str">
        <f>VLOOKUP($A454,'Plan de acci�n consolidado 2025'!$C$3:$X$482,S$1,0)</f>
        <v># de guías o manuales revisados / 4 guías o manuales remitidos para revisión</v>
      </c>
      <c r="T454" s="161">
        <f>VLOOKUP($A454,'Plan de acci�n consolidado 2025'!$C$3:$X$482,T$1,0)</f>
        <v>45736</v>
      </c>
      <c r="U454" s="161">
        <f>VLOOKUP($A454,'Plan de acci�n consolidado 2025'!$C$3:$X$482,U$1,0)</f>
        <v>45869</v>
      </c>
      <c r="V454" t="str">
        <f>VLOOKUP($A454,'Plan de acci�n consolidado 2025'!$C$3:$X$482,V$1,0)</f>
        <v>10-OFICINA  ASESORA JURÍDICA</v>
      </c>
      <c r="W454">
        <f>VLOOKUP($A454,'Plan de acci�n consolidado 2025'!$C$3:$BB$482,W$1,0)</f>
        <v>0</v>
      </c>
      <c r="X454">
        <f>VLOOKUP($A454,'Plan de acci�n consolidado 2025'!$C$3:$BB$482,X$1,0)</f>
        <v>100</v>
      </c>
      <c r="Y454" t="str">
        <f>VLOOKUP($A454,'Plan de acci�n consolidado 2025'!$C$3:$BB$482,Y$1,0)</f>
        <v xml:space="preserve">Desde la Oficina Asesora Jurídica se remiten las diferentes Guías aprobadas, a continuación se listan cada una de ellas, con las respectivas fechas: 
(1) Guías de Integraciones Empresariales, fecha de aprobación: 5 de junio de 2025.
(2) Guía sobre la prohibición general en compras públicas, fecha de aprobación:  5 de junio de 2025.
(3) Guías o directrices para incentivar de manera eficaz la aplicación de normas de protección y libre competencia económica y proporcionar claridad a empresas, autoridades públicas y de competencia homóloga, elaboradas y publicadas, fecha de aprobación: 7 de julio de 2025.
(4) Guía de terceros interesados, fecha de aprobación: 7 de julio de 2025. </v>
      </c>
      <c r="Z454" s="161">
        <f>VLOOKUP($A454,'Plan de acci�n consolidado 2025'!$C$3:$BB$482,Z$1,0)</f>
        <v>0</v>
      </c>
      <c r="AA454">
        <f>VLOOKUP($A454,'Plan de acci�n consolidado 2025'!$C$3:$BB$482,AA$1,0)</f>
        <v>100</v>
      </c>
      <c r="AB454" t="str">
        <f>VLOOKUP($A454,'Plan de acci�n consolidado 2025'!$C$3:$BB$482,AB$1,0)</f>
        <v xml:space="preserve">Los soportes dan cuenta del cumplimiento de la actividad programada. </v>
      </c>
      <c r="AC454" s="161">
        <f>VLOOKUP($A454,'Plan de acci�n consolidado 2025'!$C$3:$BB$482,AC$1,0)</f>
        <v>0</v>
      </c>
      <c r="AD454">
        <f>VLOOKUP($A454,'Plan de acci�n consolidado 2025'!$C$3:$BB$482,AD$1,0)</f>
        <v>0</v>
      </c>
      <c r="AE454">
        <f>VLOOKUP($A454,'Plan de acci�n consolidado 2025'!$C$3:$BB$482,AE$1,0)</f>
        <v>0</v>
      </c>
    </row>
    <row r="455" spans="1:31" x14ac:dyDescent="0.25">
      <c r="A455" s="30" t="s">
        <v>1119</v>
      </c>
      <c r="B455" t="str">
        <f>VLOOKUP($A455,'Plan de acci�n consolidado 2025'!$C$3:$X$482,B$1,0)</f>
        <v>1000-DESPACHO DEL SUPERINTENDENTE DELEGADO PARA LA PROTECCIÓN DE LA COMPETENCIA</v>
      </c>
      <c r="C455">
        <f>VLOOKUP($A455,'Plan de acci�n consolidado 2025'!$C$3:$X$482,C$1,0)</f>
        <v>1</v>
      </c>
      <c r="D455" t="str">
        <f>VLOOKUP($A455,'Plan de acci�n consolidado 2025'!$C$3:$X$482,D$1,0)</f>
        <v>Actividad propia</v>
      </c>
      <c r="E455" t="str">
        <f>VLOOKUP($A455,'Plan de acci�n consolidado 2025'!$C$3:$X$482,E$1,0)</f>
        <v>1000.2.3</v>
      </c>
      <c r="F455" t="str">
        <f>VLOOKUP($A455,'Plan de acci�n consolidado 2025'!$C$3:$X$482,F$1,0)</f>
        <v>N/A</v>
      </c>
      <c r="G455" t="str">
        <f>VLOOKUP($A455,'Plan de acci�n consolidado 2025'!$C$3:$X$482,G$1,0)</f>
        <v>N/A</v>
      </c>
      <c r="H455" t="str">
        <f>VLOOKUP($A455,'Plan de acci�n consolidado 2025'!$C$3:$X$482,H$1,0)</f>
        <v>N/A</v>
      </c>
      <c r="I455" t="str">
        <f>VLOOKUP($A455,'Plan de acci�n consolidado 2025'!$C$3:$X$482,I$1,0)</f>
        <v>N/A</v>
      </c>
      <c r="J455" t="str">
        <f>VLOOKUP($A455,'Plan de acci�n consolidado 2025'!$C$3:$X$482,J$1,0)</f>
        <v>N/A</v>
      </c>
      <c r="K455" t="str">
        <f>VLOOKUP($A455,'Plan de acci�n consolidado 2025'!$C$3:$X$482,K$1,0)</f>
        <v>N/A</v>
      </c>
      <c r="L455" t="str">
        <f>VLOOKUP($A455,'Plan de acci�n consolidado 2025'!$C$3:$X$482,L$1,0)</f>
        <v>N/A</v>
      </c>
      <c r="M455" t="str">
        <f>VLOOKUP($A455,'Plan de acci�n consolidado 2025'!$C$3:$X$482,M$1,0)</f>
        <v>N/A</v>
      </c>
      <c r="N455" t="str">
        <f>VLOOKUP($A455,'Plan de acci�n consolidado 2025'!$C$3:$X$482,N$1,0)</f>
        <v>N/A</v>
      </c>
      <c r="O455" t="str">
        <f>VLOOKUP($A455,'Plan de acci�n consolidado 2025'!$C$3:$X$482,O$1,0)</f>
        <v>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v>
      </c>
      <c r="P455">
        <f>VLOOKUP($A455,'Plan de acci�n consolidado 2025'!$C$3:$X$482,P$1,0)</f>
        <v>30</v>
      </c>
      <c r="Q455">
        <f>VLOOKUP($A455,'Plan de acci�n consolidado 2025'!$C$3:$X$482,Q$1,0)</f>
        <v>4</v>
      </c>
      <c r="R455" t="str">
        <f>VLOOKUP($A455,'Plan de acci�n consolidado 2025'!$C$3:$X$482,R$1,0)</f>
        <v>Númerica</v>
      </c>
      <c r="S455" t="str">
        <f>VLOOKUP($A455,'Plan de acci�n consolidado 2025'!$C$3:$X$482,S$1,0)</f>
        <v># de envíos al Grupo de trabajo de Comunicaciones y a la Oficina Asesora Jurídica, de guías o Manuales avalados por el superintendente / 4 envíos al Grupo de trabajo de Comunicaciones y a la Oficina Asesora Jurídica, de guías o Manuales avalados por el superintendente que requieren ser enviados</v>
      </c>
      <c r="T455" s="161">
        <f>VLOOKUP($A455,'Plan de acci�n consolidado 2025'!$C$3:$X$482,T$1,0)</f>
        <v>45870</v>
      </c>
      <c r="U455" s="161">
        <f>VLOOKUP($A455,'Plan de acci�n consolidado 2025'!$C$3:$X$482,U$1,0)</f>
        <v>45898</v>
      </c>
      <c r="V455" t="str">
        <f>VLOOKUP($A455,'Plan de acci�n consolidado 2025'!$C$3:$X$482,V$1,0)</f>
        <v>1000-DESPACHO DEL SUPERINTENDENTE DELEGADO PARA LA PROTECCIÓN DE LA COMPETENCIA</v>
      </c>
      <c r="W455">
        <f>VLOOKUP($A455,'Plan de acci�n consolidado 2025'!$C$3:$BB$482,W$1,0)</f>
        <v>6</v>
      </c>
      <c r="X455">
        <f>VLOOKUP($A455,'Plan de acci�n consolidado 2025'!$C$3:$BB$482,X$1,0)</f>
        <v>100</v>
      </c>
      <c r="Y455" t="str">
        <f>VLOOKUP($A455,'Plan de acci�n consolidado 2025'!$C$3:$BB$482,Y$1,0)</f>
        <v>Se remite la guía número cuatro (4) prevista en el plan de acción, correspondiente a la “Guía para la Gestión Integral del Riesgo de Prácticas Restrictivas de la Competencia en la Contratación Estatal”, a la OSCAE y a la Oficina Jurídica, el día 30 de septiembre de 2025.</v>
      </c>
      <c r="Z455" s="161">
        <f>VLOOKUP($A455,'Plan de acci�n consolidado 2025'!$C$3:$BB$482,Z$1,0)</f>
        <v>45930</v>
      </c>
      <c r="AA455">
        <f>VLOOKUP($A455,'Plan de acci�n consolidado 2025'!$C$3:$BB$482,AA$1,0)</f>
        <v>100</v>
      </c>
      <c r="AB455" t="str">
        <f>VLOOKUP($A455,'Plan de acci�n consolidado 2025'!$C$3:$BB$482,AB$1,0)</f>
        <v>Se valida cumplimiento del 100% conforme al desarrollo previsto para la actividad. Se castigan 5 puntos en eficiencia, teniendo en cuenta que el entregable se produce un mes después de la fecha inicial estipulada.</v>
      </c>
      <c r="AC455" s="161">
        <f>VLOOKUP($A455,'Plan de acci�n consolidado 2025'!$C$3:$BB$482,AC$1,0)</f>
        <v>45930</v>
      </c>
      <c r="AD455">
        <f>VLOOKUP($A455,'Plan de acci�n consolidado 2025'!$C$3:$BB$482,AD$1,0)</f>
        <v>95</v>
      </c>
      <c r="AE455">
        <f>VLOOKUP($A455,'Plan de acci�n consolidado 2025'!$C$3:$BB$482,AE$1,0)</f>
        <v>6</v>
      </c>
    </row>
    <row r="456" spans="1:31" x14ac:dyDescent="0.25">
      <c r="A456" s="30" t="s">
        <v>1121</v>
      </c>
      <c r="B456" t="str">
        <f>VLOOKUP($A456,'Plan de acci�n consolidado 2025'!$C$3:$X$482,B$1,0)</f>
        <v>1000-DESPACHO DEL SUPERINTENDENTE DELEGADO PARA LA PROTECCIÓN DE LA COMPETENCIA</v>
      </c>
      <c r="C456">
        <f>VLOOKUP($A456,'Plan de acci�n consolidado 2025'!$C$3:$X$482,C$1,0)</f>
        <v>1</v>
      </c>
      <c r="D456" t="str">
        <f>VLOOKUP($A456,'Plan de acci�n consolidado 2025'!$C$3:$X$482,D$1,0)</f>
        <v>Actividad sin participación</v>
      </c>
      <c r="E456" t="str">
        <f>VLOOKUP($A456,'Plan de acci�n consolidado 2025'!$C$3:$X$482,E$1,0)</f>
        <v>1000.2.4</v>
      </c>
      <c r="F456" t="str">
        <f>VLOOKUP($A456,'Plan de acci�n consolidado 2025'!$C$3:$X$482,F$1,0)</f>
        <v>N/A</v>
      </c>
      <c r="G456" t="str">
        <f>VLOOKUP($A456,'Plan de acci�n consolidado 2025'!$C$3:$X$482,G$1,0)</f>
        <v>N/A</v>
      </c>
      <c r="H456" t="str">
        <f>VLOOKUP($A456,'Plan de acci�n consolidado 2025'!$C$3:$X$482,H$1,0)</f>
        <v>N/A</v>
      </c>
      <c r="I456" t="str">
        <f>VLOOKUP($A456,'Plan de acci�n consolidado 2025'!$C$3:$X$482,I$1,0)</f>
        <v>N/A</v>
      </c>
      <c r="J456" t="str">
        <f>VLOOKUP($A456,'Plan de acci�n consolidado 2025'!$C$3:$X$482,J$1,0)</f>
        <v>N/A</v>
      </c>
      <c r="K456" t="str">
        <f>VLOOKUP($A456,'Plan de acci�n consolidado 2025'!$C$3:$X$482,K$1,0)</f>
        <v>N/A</v>
      </c>
      <c r="L456" t="str">
        <f>VLOOKUP($A456,'Plan de acci�n consolidado 2025'!$C$3:$X$482,L$1,0)</f>
        <v>N/A</v>
      </c>
      <c r="M456" t="str">
        <f>VLOOKUP($A456,'Plan de acci�n consolidado 2025'!$C$3:$X$482,M$1,0)</f>
        <v>N/A</v>
      </c>
      <c r="N456" t="str">
        <f>VLOOKUP($A456,'Plan de acci�n consolidado 2025'!$C$3:$X$482,N$1,0)</f>
        <v>N/A</v>
      </c>
      <c r="O456" t="str">
        <f>VLOOKUP($A456,'Plan de acci�n consolidado 2025'!$C$3:$X$482,O$1,0)</f>
        <v>Elaborar y enviar al área solicitante, los  documentos con ajustes de corrección de estilo y diagramado.  (Documento Final)</v>
      </c>
      <c r="P456">
        <f>VLOOKUP($A456,'Plan de acci�n consolidado 2025'!$C$3:$X$482,P$1,0)</f>
        <v>0</v>
      </c>
      <c r="Q456">
        <f>VLOOKUP($A456,'Plan de acci�n consolidado 2025'!$C$3:$X$482,Q$1,0)</f>
        <v>4</v>
      </c>
      <c r="R456" t="str">
        <f>VLOOKUP($A456,'Plan de acci�n consolidado 2025'!$C$3:$X$482,R$1,0)</f>
        <v>Númerica</v>
      </c>
      <c r="S456" t="str">
        <f>VLOOKUP($A456,'Plan de acci�n consolidado 2025'!$C$3:$X$482,S$1,0)</f>
        <v># de guías o Manuales con ajustes de corrección de estilo y diagramado elaborados y enviados / 4 guías o manuales con ajustes de corrección de estilo y diagramado que requieren ser elaborados y enviados</v>
      </c>
      <c r="T456" s="161">
        <f>VLOOKUP($A456,'Plan de acci�n consolidado 2025'!$C$3:$X$482,T$1,0)</f>
        <v>45901</v>
      </c>
      <c r="U456" s="161">
        <f>VLOOKUP($A456,'Plan de acci�n consolidado 2025'!$C$3:$X$482,U$1,0)</f>
        <v>45961</v>
      </c>
      <c r="V456" t="str">
        <f>VLOOKUP($A456,'Plan de acci�n consolidado 2025'!$C$3:$X$482,V$1,0)</f>
        <v>73-GRUPO DE TRABAJO DE COMUNICACION</v>
      </c>
      <c r="W456">
        <f>VLOOKUP($A456,'Plan de acci�n consolidado 2025'!$C$3:$BB$482,W$1,0)</f>
        <v>0</v>
      </c>
      <c r="X456">
        <f>VLOOKUP($A456,'Plan de acci�n consolidado 2025'!$C$3:$BB$482,X$1,0)</f>
        <v>100</v>
      </c>
      <c r="Y456" t="str">
        <f>VLOOKUP($A456,'Plan de acci�n consolidado 2025'!$C$3:$BB$482,Y$1,0)</f>
        <v xml:space="preserve">Se remitieron las cuatro (4) guías por parte de OSCAE, el 21 de octubre de 2025 con corrección de estilo y diagramación. No se logran adjuntar al reporte debido al peso de los documentos. Se adjunta correo electrónico. </v>
      </c>
      <c r="Z456" s="161">
        <f>VLOOKUP($A456,'Plan de acci�n consolidado 2025'!$C$3:$BB$482,Z$1,0)</f>
        <v>45951</v>
      </c>
      <c r="AA456">
        <f>VLOOKUP($A456,'Plan de acci�n consolidado 2025'!$C$3:$BB$482,AA$1,0)</f>
        <v>100</v>
      </c>
      <c r="AB456" t="str">
        <f>VLOOKUP($A456,'Plan de acci�n consolidado 2025'!$C$3:$BB$482,AB$1,0)</f>
        <v>Se valida el cumplimiento de la actividad al 100%</v>
      </c>
      <c r="AC456" s="161">
        <f>VLOOKUP($A456,'Plan de acci�n consolidado 2025'!$C$3:$BB$482,AC$1,0)</f>
        <v>45961</v>
      </c>
      <c r="AD456">
        <f>VLOOKUP($A456,'Plan de acci�n consolidado 2025'!$C$3:$BB$482,AD$1,0)</f>
        <v>100</v>
      </c>
      <c r="AE456">
        <f>VLOOKUP($A456,'Plan de acci�n consolidado 2025'!$C$3:$BB$482,AE$1,0)</f>
        <v>0</v>
      </c>
    </row>
    <row r="457" spans="1:31" x14ac:dyDescent="0.25">
      <c r="A457" s="30" t="s">
        <v>1123</v>
      </c>
      <c r="B457" t="str">
        <f>VLOOKUP($A457,'Plan de acci�n consolidado 2025'!$C$3:$X$482,B$1,0)</f>
        <v>1000-DESPACHO DEL SUPERINTENDENTE DELEGADO PARA LA PROTECCIÓN DE LA COMPETENCIA</v>
      </c>
      <c r="C457">
        <f>VLOOKUP($A457,'Plan de acci�n consolidado 2025'!$C$3:$X$482,C$1,0)</f>
        <v>1</v>
      </c>
      <c r="D457" t="str">
        <f>VLOOKUP($A457,'Plan de acci�n consolidado 2025'!$C$3:$X$482,D$1,0)</f>
        <v>Actividad propia</v>
      </c>
      <c r="E457" t="str">
        <f>VLOOKUP($A457,'Plan de acci�n consolidado 2025'!$C$3:$X$482,E$1,0)</f>
        <v>1000.2.5</v>
      </c>
      <c r="F457" t="str">
        <f>VLOOKUP($A457,'Plan de acci�n consolidado 2025'!$C$3:$X$482,F$1,0)</f>
        <v>N/A</v>
      </c>
      <c r="G457" t="str">
        <f>VLOOKUP($A457,'Plan de acci�n consolidado 2025'!$C$3:$X$482,G$1,0)</f>
        <v>N/A</v>
      </c>
      <c r="H457" t="str">
        <f>VLOOKUP($A457,'Plan de acci�n consolidado 2025'!$C$3:$X$482,H$1,0)</f>
        <v>N/A</v>
      </c>
      <c r="I457" t="str">
        <f>VLOOKUP($A457,'Plan de acci�n consolidado 2025'!$C$3:$X$482,I$1,0)</f>
        <v>N/A</v>
      </c>
      <c r="J457" t="str">
        <f>VLOOKUP($A457,'Plan de acci�n consolidado 2025'!$C$3:$X$482,J$1,0)</f>
        <v>N/A</v>
      </c>
      <c r="K457" t="str">
        <f>VLOOKUP($A457,'Plan de acci�n consolidado 2025'!$C$3:$X$482,K$1,0)</f>
        <v>N/A</v>
      </c>
      <c r="L457" t="str">
        <f>VLOOKUP($A457,'Plan de acci�n consolidado 2025'!$C$3:$X$482,L$1,0)</f>
        <v>N/A</v>
      </c>
      <c r="M457" t="str">
        <f>VLOOKUP($A457,'Plan de acci�n consolidado 2025'!$C$3:$X$482,M$1,0)</f>
        <v>N/A</v>
      </c>
      <c r="N457" t="str">
        <f>VLOOKUP($A457,'Plan de acci�n consolidado 2025'!$C$3:$X$482,N$1,0)</f>
        <v>N/A</v>
      </c>
      <c r="O457" t="str">
        <f>VLOOKUP($A457,'Plan de acci�n consolidado 2025'!$C$3:$X$482,O$1,0)</f>
        <v>Solicitar la Publicación de los documentos en la página web. (Correo electrónico y Documento de la guía o manual a publicar)</v>
      </c>
      <c r="P457">
        <f>VLOOKUP($A457,'Plan de acci�n consolidado 2025'!$C$3:$X$482,P$1,0)</f>
        <v>20</v>
      </c>
      <c r="Q457">
        <f>VLOOKUP($A457,'Plan de acci�n consolidado 2025'!$C$3:$X$482,Q$1,0)</f>
        <v>4</v>
      </c>
      <c r="R457" t="str">
        <f>VLOOKUP($A457,'Plan de acci�n consolidado 2025'!$C$3:$X$482,R$1,0)</f>
        <v>Númerica</v>
      </c>
      <c r="S457" t="str">
        <f>VLOOKUP($A457,'Plan de acci�n consolidado 2025'!$C$3:$X$482,S$1,0)</f>
        <v># de Captura de pantalla de Documentos de la guía o manual publicado / 4 Captura de pantalla de Documento de la guía o manual a publicar</v>
      </c>
      <c r="T457" s="161">
        <f>VLOOKUP($A457,'Plan de acci�n consolidado 2025'!$C$3:$X$482,T$1,0)</f>
        <v>45965</v>
      </c>
      <c r="U457" s="161">
        <f>VLOOKUP($A457,'Plan de acci�n consolidado 2025'!$C$3:$X$482,U$1,0)</f>
        <v>45989</v>
      </c>
      <c r="V457" t="str">
        <f>VLOOKUP($A457,'Plan de acci�n consolidado 2025'!$C$3:$X$482,V$1,0)</f>
        <v>1000-DESPACHO DEL SUPERINTENDENTE DELEGADO PARA LA PROTECCIÓN DE LA COMPETENCIA</v>
      </c>
      <c r="W457">
        <f>VLOOKUP($A457,'Plan de acci�n consolidado 2025'!$C$3:$BB$482,W$1,0)</f>
        <v>4</v>
      </c>
      <c r="X457">
        <f>VLOOKUP($A457,'Plan de acci�n consolidado 2025'!$C$3:$BB$482,X$1,0)</f>
        <v>100</v>
      </c>
      <c r="Y457" t="str">
        <f>VLOOKUP($A457,'Plan de acci�n consolidado 2025'!$C$3:$BB$482,Y$1,0)</f>
        <v>Se realizó la publicación de las cuatro (4) guías en la página web de la entidad, en el documento adjunto se muestra la evidencia de su publicación.</v>
      </c>
      <c r="Z457" s="161">
        <f>VLOOKUP($A457,'Plan de acci�n consolidado 2025'!$C$3:$BB$482,Z$1,0)</f>
        <v>45989</v>
      </c>
      <c r="AA457">
        <f>VLOOKUP($A457,'Plan de acci�n consolidado 2025'!$C$3:$BB$482,AA$1,0)</f>
        <v>100</v>
      </c>
      <c r="AB457" t="str">
        <f>VLOOKUP($A457,'Plan de acci�n consolidado 2025'!$C$3:$BB$482,AB$1,0)</f>
        <v>Se evidencia la publicación de las 4 guías en la página web. Se reducen 5 puntos en eficiencia por publicación tardía posterior a la fecha pactada de entrega.</v>
      </c>
      <c r="AC457" s="161">
        <f>VLOOKUP($A457,'Plan de acci�n consolidado 2025'!$C$3:$BB$482,AC$1,0)</f>
        <v>45996</v>
      </c>
      <c r="AD457">
        <f>VLOOKUP($A457,'Plan de acci�n consolidado 2025'!$C$3:$BB$482,AD$1,0)</f>
        <v>95</v>
      </c>
      <c r="AE457">
        <f>VLOOKUP($A457,'Plan de acci�n consolidado 2025'!$C$3:$BB$482,AE$1,0)</f>
        <v>4</v>
      </c>
    </row>
    <row r="458" spans="1:31" x14ac:dyDescent="0.25">
      <c r="A458" s="30" t="s">
        <v>1125</v>
      </c>
      <c r="B458" t="str">
        <f>VLOOKUP($A458,'Plan de acci�n consolidado 2025'!$C$3:$X$482,B$1,0)</f>
        <v>1000-DESPACHO DEL SUPERINTENDENTE DELEGADO PARA LA PROTECCIÓN DE LA COMPETENCIA</v>
      </c>
      <c r="C458">
        <f>VLOOKUP($A458,'Plan de acci�n consolidado 2025'!$C$3:$X$482,C$1,0)</f>
        <v>1</v>
      </c>
      <c r="D458" t="str">
        <f>VLOOKUP($A458,'Plan de acci�n consolidado 2025'!$C$3:$X$482,D$1,0)</f>
        <v>Producto</v>
      </c>
      <c r="E458" t="str">
        <f>VLOOKUP($A458,'Plan de acci�n consolidado 2025'!$C$3:$X$482,E$1,0)</f>
        <v>1000.3</v>
      </c>
      <c r="F458" t="str">
        <f>VLOOKUP($A458,'Plan de acci�n consolidado 2025'!$C$3:$X$482,F$1,0)</f>
        <v>Innovador</v>
      </c>
      <c r="G458" t="str">
        <f>VLOOKUP($A458,'Plan de acci�n consolidado 2025'!$C$3:$X$482,G$1,0)</f>
        <v xml:space="preserve">Generar sinergias con agentes nacionales e internacionales que permitan potenciar las capacidades de la SIC.
</v>
      </c>
      <c r="H458" t="str">
        <f>VLOOKUP($A458,'Plan de acci�n consolidado 2025'!$C$3:$X$482,H$1,0)</f>
        <v xml:space="preserve">Cumplimiento de productos del PAI asociados a Generar sinergias con agentes nacionales e internacionales que permitan potenciar las capacidades de la SIC.
</v>
      </c>
      <c r="I458" t="str">
        <f>VLOOKUP($A458,'Plan de acci�n consolidado 2025'!$C$3:$X$482,I$1,0)</f>
        <v>1-Generación de oportunidades de cooperación y fortalecimiento de existentes con grupos de interés y de valor.-5-Direccionamiento de la oferta institucional con productos y/o servicios con enfoque preventivo, diferencial y territorial.</v>
      </c>
      <c r="J458" t="str">
        <f>VLOOKUP($A458,'Plan de acci�n consolidado 2025'!$C$3:$X$482,J$1,0)</f>
        <v>N/A</v>
      </c>
      <c r="K458" t="str">
        <f>VLOOKUP($A458,'Plan de acci�n consolidado 2025'!$C$3:$X$482,K$1,0)</f>
        <v>No</v>
      </c>
      <c r="L458" t="str">
        <f>VLOOKUP($A458,'Plan de acci�n consolidado 2025'!$C$3:$X$482,L$1,0)</f>
        <v>N/A</v>
      </c>
      <c r="M458" t="str">
        <f>VLOOKUP($A458,'Plan de acci�n consolidado 2025'!$C$3:$X$482,M$1,0)</f>
        <v>Política Participación Ciudadana en la Gestión Pública _DIMENSIÓN Gestión con Valores para Resultados</v>
      </c>
      <c r="N458" t="str">
        <f>VLOOKUP($A458,'Plan de acci�n consolidado 2025'!$C$3:$X$482,N$1,0)</f>
        <v xml:space="preserve">PEI_4;
PEI_5;
PES_20230189;
PES_20230192;
PND_9_Ampliar los instrumentosDePrevención;
PND 10_Fortalecer las actividades de inspección, vigilancia y Control </v>
      </c>
      <c r="O458" t="str">
        <f>VLOOKUP($A458,'Plan de acci�n consolidado 2025'!$C$3:$X$482,O$1,0)</f>
        <v>Estudios Económicos o informes que permitan Identificar factores que generen distorsiones en la competencia de los mercados y acciones prioritarias en materia de defensa de la competencia, realizados  (Estudios Económicos o informes elaborados)</v>
      </c>
      <c r="P458">
        <f>VLOOKUP($A458,'Plan de acci�n consolidado 2025'!$C$3:$X$482,P$1,0)</f>
        <v>15</v>
      </c>
      <c r="Q458">
        <f>VLOOKUP($A458,'Plan de acci�n consolidado 2025'!$C$3:$X$482,Q$1,0)</f>
        <v>5</v>
      </c>
      <c r="R458" t="str">
        <f>VLOOKUP($A458,'Plan de acci�n consolidado 2025'!$C$3:$X$482,R$1,0)</f>
        <v>Númerica</v>
      </c>
      <c r="S458" t="str">
        <f>VLOOKUP($A458,'Plan de acci�n consolidado 2025'!$C$3:$X$482,S$1,0)</f>
        <v># de estudios realizados y entregados / 5 estudios a realizar y entregar</v>
      </c>
      <c r="T458" s="161">
        <f>VLOOKUP($A458,'Plan de acci�n consolidado 2025'!$C$3:$X$482,T$1,0)</f>
        <v>45691</v>
      </c>
      <c r="U458" s="161">
        <f>VLOOKUP($A458,'Plan de acci�n consolidado 2025'!$C$3:$X$482,U$1,0)</f>
        <v>46003</v>
      </c>
      <c r="V458" t="str">
        <f>VLOOKUP($A458,'Plan de acci�n consolidado 2025'!$C$3:$X$482,V$1,0)</f>
        <v>1000-DESPACHO DEL SUPERINTENDENTE DELEGADO PARA LA PROTECCIÓN DE LA COMPETENCIA</v>
      </c>
      <c r="W458">
        <f>VLOOKUP($A458,'Plan de acci�n consolidado 2025'!$C$3:$BB$482,W$1,0)</f>
        <v>15</v>
      </c>
      <c r="X458">
        <f>VLOOKUP($A458,'Plan de acci�n consolidado 2025'!$C$3:$BB$482,X$1,0)</f>
        <v>100</v>
      </c>
      <c r="Y458" t="str">
        <f>VLOOKUP($A458,'Plan de acci�n consolidado 2025'!$C$3:$BB$482,Y$1,0)</f>
        <v>Se realizó la remisión de los cinco (5) estudios, conforme a lo establecido en el producto y la meta, el día 5 de diciembre de 2025, al Delegado para la Protección de la Competencia.</v>
      </c>
      <c r="Z458" s="161">
        <f>VLOOKUP($A458,'Plan de acci�n consolidado 2025'!$C$3:$BB$482,Z$1,0)</f>
        <v>0</v>
      </c>
      <c r="AA458">
        <f>VLOOKUP($A458,'Plan de acci�n consolidado 2025'!$C$3:$BB$482,AA$1,0)</f>
        <v>100</v>
      </c>
      <c r="AB458" t="str">
        <f>VLOOKUP($A458,'Plan de acci�n consolidado 2025'!$C$3:$BB$482,AB$1,0)</f>
        <v>Se valida la entrega de los 5 estudios al Delegado. La descripción de los mismos se encuentra en el soporte "Correo remisorio de estudios"</v>
      </c>
      <c r="AC458" s="161">
        <f>VLOOKUP($A458,'Plan de acci�n consolidado 2025'!$C$3:$BB$482,AC$1,0)</f>
        <v>0</v>
      </c>
      <c r="AD458">
        <f>VLOOKUP($A458,'Plan de acci�n consolidado 2025'!$C$3:$BB$482,AD$1,0)</f>
        <v>0</v>
      </c>
      <c r="AE458">
        <f>VLOOKUP($A458,'Plan de acci�n consolidado 2025'!$C$3:$BB$482,AE$1,0)</f>
        <v>15</v>
      </c>
    </row>
    <row r="459" spans="1:31" x14ac:dyDescent="0.25">
      <c r="A459" s="30" t="s">
        <v>1127</v>
      </c>
      <c r="B459" t="str">
        <f>VLOOKUP($A459,'Plan de acci�n consolidado 2025'!$C$3:$X$482,B$1,0)</f>
        <v>1000-DESPACHO DEL SUPERINTENDENTE DELEGADO PARA LA PROTECCIÓN DE LA COMPETENCIA</v>
      </c>
      <c r="C459">
        <f>VLOOKUP($A459,'Plan de acci�n consolidado 2025'!$C$3:$X$482,C$1,0)</f>
        <v>1</v>
      </c>
      <c r="D459" t="str">
        <f>VLOOKUP($A459,'Plan de acci�n consolidado 2025'!$C$3:$X$482,D$1,0)</f>
        <v>Actividad propia</v>
      </c>
      <c r="E459" t="str">
        <f>VLOOKUP($A459,'Plan de acci�n consolidado 2025'!$C$3:$X$482,E$1,0)</f>
        <v>1000.3.1</v>
      </c>
      <c r="F459" t="str">
        <f>VLOOKUP($A459,'Plan de acci�n consolidado 2025'!$C$3:$X$482,F$1,0)</f>
        <v>N/A</v>
      </c>
      <c r="G459" t="str">
        <f>VLOOKUP($A459,'Plan de acci�n consolidado 2025'!$C$3:$X$482,G$1,0)</f>
        <v>N/A</v>
      </c>
      <c r="H459" t="str">
        <f>VLOOKUP($A459,'Plan de acci�n consolidado 2025'!$C$3:$X$482,H$1,0)</f>
        <v>N/A</v>
      </c>
      <c r="I459" t="str">
        <f>VLOOKUP($A459,'Plan de acci�n consolidado 2025'!$C$3:$X$482,I$1,0)</f>
        <v>N/A</v>
      </c>
      <c r="J459" t="str">
        <f>VLOOKUP($A459,'Plan de acci�n consolidado 2025'!$C$3:$X$482,J$1,0)</f>
        <v>N/A</v>
      </c>
      <c r="K459" t="str">
        <f>VLOOKUP($A459,'Plan de acci�n consolidado 2025'!$C$3:$X$482,K$1,0)</f>
        <v>N/A</v>
      </c>
      <c r="L459" t="str">
        <f>VLOOKUP($A459,'Plan de acci�n consolidado 2025'!$C$3:$X$482,L$1,0)</f>
        <v>N/A</v>
      </c>
      <c r="M459" t="str">
        <f>VLOOKUP($A459,'Plan de acci�n consolidado 2025'!$C$3:$X$482,M$1,0)</f>
        <v>N/A</v>
      </c>
      <c r="N459" t="str">
        <f>VLOOKUP($A459,'Plan de acci�n consolidado 2025'!$C$3:$X$482,N$1,0)</f>
        <v>N/A</v>
      </c>
      <c r="O459" t="str">
        <f>VLOOKUP($A459,'Plan de acci�n consolidado 2025'!$C$3:$X$482,O$1,0)</f>
        <v>Definir el alcance requerido, para los estudios o informes.  (Acta con el alcance definido)</v>
      </c>
      <c r="P459">
        <f>VLOOKUP($A459,'Plan de acci�n consolidado 2025'!$C$3:$X$482,P$1,0)</f>
        <v>20</v>
      </c>
      <c r="Q459">
        <f>VLOOKUP($A459,'Plan de acci�n consolidado 2025'!$C$3:$X$482,Q$1,0)</f>
        <v>5</v>
      </c>
      <c r="R459" t="str">
        <f>VLOOKUP($A459,'Plan de acci�n consolidado 2025'!$C$3:$X$482,R$1,0)</f>
        <v>Númerica</v>
      </c>
      <c r="S459" t="str">
        <f>VLOOKUP($A459,'Plan de acci�n consolidado 2025'!$C$3:$X$482,S$1,0)</f>
        <v># de actas con el alcance de  los estudios realizadas / 5 actas a realizar con el alcance de los estudios</v>
      </c>
      <c r="T459" s="161">
        <f>VLOOKUP($A459,'Plan de acci�n consolidado 2025'!$C$3:$X$482,T$1,0)</f>
        <v>45691</v>
      </c>
      <c r="U459" s="161">
        <f>VLOOKUP($A459,'Plan de acci�n consolidado 2025'!$C$3:$X$482,U$1,0)</f>
        <v>45716</v>
      </c>
      <c r="V459" t="str">
        <f>VLOOKUP($A459,'Plan de acci�n consolidado 2025'!$C$3:$X$482,V$1,0)</f>
        <v>1000-DESPACHO DEL SUPERINTENDENTE DELEGADO PARA LA PROTECCIÓN DE LA COMPETENCIA</v>
      </c>
      <c r="W459">
        <f>VLOOKUP($A459,'Plan de acci�n consolidado 2025'!$C$3:$BB$482,W$1,0)</f>
        <v>3</v>
      </c>
      <c r="X459">
        <f>VLOOKUP($A459,'Plan de acci�n consolidado 2025'!$C$3:$BB$482,X$1,0)</f>
        <v>100</v>
      </c>
      <c r="Y459" t="str">
        <f>VLOOKUP($A459,'Plan de acci�n consolidado 2025'!$C$3:$BB$482,Y$1,0)</f>
        <v xml:space="preserve">Se definió el alcance requerido, para cada uno de los cinco (5) estudios que se desarrollarán en la Delegatura para la Protección de la Competencia durante la vigencia 2025, mediante acta. </v>
      </c>
      <c r="Z459" s="161">
        <f>VLOOKUP($A459,'Plan de acci�n consolidado 2025'!$C$3:$BB$482,Z$1,0)</f>
        <v>45716</v>
      </c>
      <c r="AA459">
        <f>VLOOKUP($A459,'Plan de acci�n consolidado 2025'!$C$3:$BB$482,AA$1,0)</f>
        <v>100</v>
      </c>
      <c r="AB459" t="str">
        <f>VLOOKUP($A459,'Plan de acci�n consolidado 2025'!$C$3:$BB$482,AB$1,0)</f>
        <v>Se valida seguimiento de la acción y se constata su cumplimiento.</v>
      </c>
      <c r="AC459" s="161">
        <f>VLOOKUP($A459,'Plan de acci�n consolidado 2025'!$C$3:$BB$482,AC$1,0)</f>
        <v>45716</v>
      </c>
      <c r="AD459">
        <f>VLOOKUP($A459,'Plan de acci�n consolidado 2025'!$C$3:$BB$482,AD$1,0)</f>
        <v>100</v>
      </c>
      <c r="AE459">
        <f>VLOOKUP($A459,'Plan de acci�n consolidado 2025'!$C$3:$BB$482,AE$1,0)</f>
        <v>3</v>
      </c>
    </row>
    <row r="460" spans="1:31" x14ac:dyDescent="0.25">
      <c r="A460" s="30" t="s">
        <v>1129</v>
      </c>
      <c r="B460" t="str">
        <f>VLOOKUP($A460,'Plan de acci�n consolidado 2025'!$C$3:$X$482,B$1,0)</f>
        <v>1000-DESPACHO DEL SUPERINTENDENTE DELEGADO PARA LA PROTECCIÓN DE LA COMPETENCIA</v>
      </c>
      <c r="C460">
        <f>VLOOKUP($A460,'Plan de acci�n consolidado 2025'!$C$3:$X$482,C$1,0)</f>
        <v>1</v>
      </c>
      <c r="D460" t="str">
        <f>VLOOKUP($A460,'Plan de acci�n consolidado 2025'!$C$3:$X$482,D$1,0)</f>
        <v>Actividad propia</v>
      </c>
      <c r="E460" t="str">
        <f>VLOOKUP($A460,'Plan de acci�n consolidado 2025'!$C$3:$X$482,E$1,0)</f>
        <v>1000.3.2</v>
      </c>
      <c r="F460" t="str">
        <f>VLOOKUP($A460,'Plan de acci�n consolidado 2025'!$C$3:$X$482,F$1,0)</f>
        <v>N/A</v>
      </c>
      <c r="G460" t="str">
        <f>VLOOKUP($A460,'Plan de acci�n consolidado 2025'!$C$3:$X$482,G$1,0)</f>
        <v>N/A</v>
      </c>
      <c r="H460" t="str">
        <f>VLOOKUP($A460,'Plan de acci�n consolidado 2025'!$C$3:$X$482,H$1,0)</f>
        <v>N/A</v>
      </c>
      <c r="I460" t="str">
        <f>VLOOKUP($A460,'Plan de acci�n consolidado 2025'!$C$3:$X$482,I$1,0)</f>
        <v>N/A</v>
      </c>
      <c r="J460" t="str">
        <f>VLOOKUP($A460,'Plan de acci�n consolidado 2025'!$C$3:$X$482,J$1,0)</f>
        <v>N/A</v>
      </c>
      <c r="K460" t="str">
        <f>VLOOKUP($A460,'Plan de acci�n consolidado 2025'!$C$3:$X$482,K$1,0)</f>
        <v>N/A</v>
      </c>
      <c r="L460" t="str">
        <f>VLOOKUP($A460,'Plan de acci�n consolidado 2025'!$C$3:$X$482,L$1,0)</f>
        <v>N/A</v>
      </c>
      <c r="M460" t="str">
        <f>VLOOKUP($A460,'Plan de acci�n consolidado 2025'!$C$3:$X$482,M$1,0)</f>
        <v>N/A</v>
      </c>
      <c r="N460" t="str">
        <f>VLOOKUP($A460,'Plan de acci�n consolidado 2025'!$C$3:$X$482,N$1,0)</f>
        <v>N/A</v>
      </c>
      <c r="O460" t="str">
        <f>VLOOKUP($A460,'Plan de acci�n consolidado 2025'!$C$3:$X$482,O$1,0)</f>
        <v>Realizar y entregar los estudios o informes   (Estudio presentado a la Delegada para la Protección de la Competencia)</v>
      </c>
      <c r="P460">
        <f>VLOOKUP($A460,'Plan de acci�n consolidado 2025'!$C$3:$X$482,P$1,0)</f>
        <v>80</v>
      </c>
      <c r="Q460">
        <f>VLOOKUP($A460,'Plan de acci�n consolidado 2025'!$C$3:$X$482,Q$1,0)</f>
        <v>5</v>
      </c>
      <c r="R460" t="str">
        <f>VLOOKUP($A460,'Plan de acci�n consolidado 2025'!$C$3:$X$482,R$1,0)</f>
        <v>Númerica</v>
      </c>
      <c r="S460" t="str">
        <f>VLOOKUP($A460,'Plan de acci�n consolidado 2025'!$C$3:$X$482,S$1,0)</f>
        <v># de estudios realizados y entregados / 5 estudios a realizar</v>
      </c>
      <c r="T460" s="161">
        <f>VLOOKUP($A460,'Plan de acci�n consolidado 2025'!$C$3:$X$482,T$1,0)</f>
        <v>45719</v>
      </c>
      <c r="U460" s="161">
        <f>VLOOKUP($A460,'Plan de acci�n consolidado 2025'!$C$3:$X$482,U$1,0)</f>
        <v>46003</v>
      </c>
      <c r="V460" t="str">
        <f>VLOOKUP($A460,'Plan de acci�n consolidado 2025'!$C$3:$X$482,V$1,0)</f>
        <v>1000-DESPACHO DEL SUPERINTENDENTE DELEGADO PARA LA PROTECCIÓN DE LA COMPETENCIA</v>
      </c>
      <c r="W460">
        <f>VLOOKUP($A460,'Plan de acci�n consolidado 2025'!$C$3:$BB$482,W$1,0)</f>
        <v>12</v>
      </c>
      <c r="X460">
        <f>VLOOKUP($A460,'Plan de acci�n consolidado 2025'!$C$3:$BB$482,X$1,0)</f>
        <v>100</v>
      </c>
      <c r="Y460" t="str">
        <f>VLOOKUP($A460,'Plan de acci�n consolidado 2025'!$C$3:$BB$482,Y$1,0)</f>
        <v>Se realizó la remisión de los cinco (5) estudios, conforme a lo establecido en el producto y la meta, el día 5 de diciembre de 2025, al Delegado para la Protección de la Competencia.</v>
      </c>
      <c r="Z460" s="161">
        <f>VLOOKUP($A460,'Plan de acci�n consolidado 2025'!$C$3:$BB$482,Z$1,0)</f>
        <v>45996</v>
      </c>
      <c r="AA460">
        <f>VLOOKUP($A460,'Plan de acci�n consolidado 2025'!$C$3:$BB$482,AA$1,0)</f>
        <v>100</v>
      </c>
      <c r="AB460" t="str">
        <f>VLOOKUP($A460,'Plan de acci�n consolidado 2025'!$C$3:$BB$482,AB$1,0)</f>
        <v>Se valida la entrega de los 5 estudios al Delegado. La descripción de los mismos se encuentra en el soporte "Correo remisorio de estudios"</v>
      </c>
      <c r="AC460" s="161">
        <f>VLOOKUP($A460,'Plan de acci�n consolidado 2025'!$C$3:$BB$482,AC$1,0)</f>
        <v>0</v>
      </c>
      <c r="AD460">
        <f>VLOOKUP($A460,'Plan de acci�n consolidado 2025'!$C$3:$BB$482,AD$1,0)</f>
        <v>0</v>
      </c>
      <c r="AE460">
        <f>VLOOKUP($A460,'Plan de acci�n consolidado 2025'!$C$3:$BB$482,AE$1,0)</f>
        <v>12</v>
      </c>
    </row>
    <row r="461" spans="1:31" x14ac:dyDescent="0.25">
      <c r="A461" s="30" t="s">
        <v>1131</v>
      </c>
      <c r="B461" t="str">
        <f>VLOOKUP($A461,'Plan de acci�n consolidado 2025'!$C$3:$X$482,B$1,0)</f>
        <v>1000-DESPACHO DEL SUPERINTENDENTE DELEGADO PARA LA PROTECCIÓN DE LA COMPETENCIA</v>
      </c>
      <c r="C461">
        <f>VLOOKUP($A461,'Plan de acci�n consolidado 2025'!$C$3:$X$482,C$1,0)</f>
        <v>1</v>
      </c>
      <c r="D461" t="str">
        <f>VLOOKUP($A461,'Plan de acci�n consolidado 2025'!$C$3:$X$482,D$1,0)</f>
        <v>Producto</v>
      </c>
      <c r="E461" t="str">
        <f>VLOOKUP($A461,'Plan de acci�n consolidado 2025'!$C$3:$X$482,E$1,0)</f>
        <v>1000.4</v>
      </c>
      <c r="F461" t="str">
        <f>VLOOKUP($A461,'Plan de acci�n consolidado 2025'!$C$3:$X$482,F$1,0)</f>
        <v>Innovador</v>
      </c>
      <c r="G461" t="str">
        <f>VLOOKUP($A461,'Plan de acci�n consolidado 2025'!$C$3:$X$482,G$1,0)</f>
        <v xml:space="preserve">Generar sinergias con agentes nacionales e internacionales que permitan potenciar las capacidades de la SIC.
</v>
      </c>
      <c r="H461" t="str">
        <f>VLOOKUP($A461,'Plan de acci�n consolidado 2025'!$C$3:$X$482,H$1,0)</f>
        <v xml:space="preserve">Cumplimiento de productos del PAI asociados a Generar sinergias con agentes nacionales e internacionales que permitan potenciar las capacidades de la SIC.
</v>
      </c>
      <c r="I461" t="str">
        <f>VLOOKUP($A461,'Plan de acci�n consolidado 2025'!$C$3:$X$482,I$1,0)</f>
        <v>1-Generación de oportunidades de cooperación y fortalecimiento de existentes con grupos de interés y de valor.-5-Direccionamiento de la oferta institucional con productos y/o servicios con enfoque preventivo, diferencial y territorial.</v>
      </c>
      <c r="J461" t="str">
        <f>VLOOKUP($A461,'Plan de acci�n consolidado 2025'!$C$3:$X$482,J$1,0)</f>
        <v>N/A</v>
      </c>
      <c r="K461" t="str">
        <f>VLOOKUP($A461,'Plan de acci�n consolidado 2025'!$C$3:$X$482,K$1,0)</f>
        <v>No</v>
      </c>
      <c r="L461" t="str">
        <f>VLOOKUP($A461,'Plan de acci�n consolidado 2025'!$C$3:$X$482,L$1,0)</f>
        <v>N/A</v>
      </c>
      <c r="M461" t="str">
        <f>VLOOKUP($A461,'Plan de acci�n consolidado 2025'!$C$3:$X$482,M$1,0)</f>
        <v>Política Fortalecimiento Organizacional y Simplificación de Procesos _DIMENSIÓN Gestión con Valores para Resultados</v>
      </c>
      <c r="N461" t="str">
        <f>VLOOKUP($A461,'Plan de acci�n consolidado 2025'!$C$3:$X$482,N$1,0)</f>
        <v>PND_6_Fortalecer institucionalmente la autoridadDeCompetencia</v>
      </c>
      <c r="O461" t="str">
        <f>VLOOKUP($A461,'Plan de acci�n consolidado 2025'!$C$3:$X$482,O$1,0)</f>
        <v>Reforma de la norma andina Decisión 608 de la CAN, con el objetivo de contribuir al desarrollo de un sistema normativo de protección de la libre competencia a nivel andino (Documento de revisión)</v>
      </c>
      <c r="P461">
        <f>VLOOKUP($A461,'Plan de acci�n consolidado 2025'!$C$3:$X$482,P$1,0)</f>
        <v>15</v>
      </c>
      <c r="Q461">
        <f>VLOOKUP($A461,'Plan de acci�n consolidado 2025'!$C$3:$X$482,Q$1,0)</f>
        <v>1</v>
      </c>
      <c r="R461" t="str">
        <f>VLOOKUP($A461,'Plan de acci�n consolidado 2025'!$C$3:$X$482,R$1,0)</f>
        <v>Númerica</v>
      </c>
      <c r="S461" t="str">
        <f>VLOOKUP($A461,'Plan de acci�n consolidado 2025'!$C$3:$X$482,S$1,0)</f>
        <v># de documentos con revisión final / 1 documentos con revisión final</v>
      </c>
      <c r="T461" s="161">
        <f>VLOOKUP($A461,'Plan de acci�n consolidado 2025'!$C$3:$X$482,T$1,0)</f>
        <v>45691</v>
      </c>
      <c r="U461" s="161">
        <f>VLOOKUP($A461,'Plan de acci�n consolidado 2025'!$C$3:$X$482,U$1,0)</f>
        <v>46010</v>
      </c>
      <c r="V461" t="str">
        <f>VLOOKUP($A461,'Plan de acci�n consolidado 2025'!$C$3:$X$482,V$1,0)</f>
        <v>1000-DESPACHO DEL SUPERINTENDENTE DELEGADO PARA LA PROTECCIÓN DE LA COMPETENCIA</v>
      </c>
      <c r="W461">
        <f>VLOOKUP($A461,'Plan de acci�n consolidado 2025'!$C$3:$BB$482,W$1,0)</f>
        <v>15</v>
      </c>
      <c r="X461">
        <f>VLOOKUP($A461,'Plan de acci�n consolidado 2025'!$C$3:$BB$482,X$1,0)</f>
        <v>100</v>
      </c>
      <c r="Y461" t="str">
        <f>VLOOKUP($A461,'Plan de acci�n consolidado 2025'!$C$3:$BB$482,Y$1,0)</f>
        <v xml:space="preserve">Se realizó el informe sobre la discusión del proyecto de modificación de la Decisión 608 de la Comunidad Andina de Naciones (CAN). El cual fue presentado el 12 de diciembre de 2025 al Delegado para la Protección de la Competencia, producto de las reuniones realizadas de forma periódica. </v>
      </c>
      <c r="Z461" s="161">
        <f>VLOOKUP($A461,'Plan de acci�n consolidado 2025'!$C$3:$BB$482,Z$1,0)</f>
        <v>46003</v>
      </c>
      <c r="AA461">
        <f>VLOOKUP($A461,'Plan de acci�n consolidado 2025'!$C$3:$BB$482,AA$1,0)</f>
        <v>100</v>
      </c>
      <c r="AB461" t="str">
        <f>VLOOKUP($A461,'Plan de acci�n consolidado 2025'!$C$3:$BB$482,AB$1,0)</f>
        <v>Se valida el informe final de discusión del proyecto de modificación de la Decisión 608 de la Comunidad Andina de Naciones (CAN)</v>
      </c>
      <c r="AC461" s="161">
        <f>VLOOKUP($A461,'Plan de acci�n consolidado 2025'!$C$3:$BB$482,AC$1,0)</f>
        <v>0</v>
      </c>
      <c r="AD461">
        <f>VLOOKUP($A461,'Plan de acci�n consolidado 2025'!$C$3:$BB$482,AD$1,0)</f>
        <v>0</v>
      </c>
      <c r="AE461">
        <f>VLOOKUP($A461,'Plan de acci�n consolidado 2025'!$C$3:$BB$482,AE$1,0)</f>
        <v>15</v>
      </c>
    </row>
    <row r="462" spans="1:31" x14ac:dyDescent="0.25">
      <c r="A462" s="30" t="s">
        <v>1133</v>
      </c>
      <c r="B462" t="str">
        <f>VLOOKUP($A462,'Plan de acci�n consolidado 2025'!$C$3:$X$482,B$1,0)</f>
        <v>1000-DESPACHO DEL SUPERINTENDENTE DELEGADO PARA LA PROTECCIÓN DE LA COMPETENCIA</v>
      </c>
      <c r="C462">
        <f>VLOOKUP($A462,'Plan de acci�n consolidado 2025'!$C$3:$X$482,C$1,0)</f>
        <v>1</v>
      </c>
      <c r="D462" t="str">
        <f>VLOOKUP($A462,'Plan de acci�n consolidado 2025'!$C$3:$X$482,D$1,0)</f>
        <v>Actividad propia</v>
      </c>
      <c r="E462" t="str">
        <f>VLOOKUP($A462,'Plan de acci�n consolidado 2025'!$C$3:$X$482,E$1,0)</f>
        <v>1000.4.1</v>
      </c>
      <c r="F462" t="str">
        <f>VLOOKUP($A462,'Plan de acci�n consolidado 2025'!$C$3:$X$482,F$1,0)</f>
        <v>N/A</v>
      </c>
      <c r="G462" t="str">
        <f>VLOOKUP($A462,'Plan de acci�n consolidado 2025'!$C$3:$X$482,G$1,0)</f>
        <v>N/A</v>
      </c>
      <c r="H462" t="str">
        <f>VLOOKUP($A462,'Plan de acci�n consolidado 2025'!$C$3:$X$482,H$1,0)</f>
        <v>N/A</v>
      </c>
      <c r="I462" t="str">
        <f>VLOOKUP($A462,'Plan de acci�n consolidado 2025'!$C$3:$X$482,I$1,0)</f>
        <v>N/A</v>
      </c>
      <c r="J462" t="str">
        <f>VLOOKUP($A462,'Plan de acci�n consolidado 2025'!$C$3:$X$482,J$1,0)</f>
        <v>N/A</v>
      </c>
      <c r="K462" t="str">
        <f>VLOOKUP($A462,'Plan de acci�n consolidado 2025'!$C$3:$X$482,K$1,0)</f>
        <v>N/A</v>
      </c>
      <c r="L462" t="str">
        <f>VLOOKUP($A462,'Plan de acci�n consolidado 2025'!$C$3:$X$482,L$1,0)</f>
        <v>N/A</v>
      </c>
      <c r="M462" t="str">
        <f>VLOOKUP($A462,'Plan de acci�n consolidado 2025'!$C$3:$X$482,M$1,0)</f>
        <v>N/A</v>
      </c>
      <c r="N462" t="str">
        <f>VLOOKUP($A462,'Plan de acci�n consolidado 2025'!$C$3:$X$482,N$1,0)</f>
        <v>N/A</v>
      </c>
      <c r="O462" t="str">
        <f>VLOOKUP($A462,'Plan de acci�n consolidado 2025'!$C$3:$X$482,O$1,0)</f>
        <v>Participar en las reuniones para discusión, aprobación y divulgación del articulado de la modificación a la Decisión 608 de la CAN.  (Listado de asistencia, captura de pantalla de la reunión o acta de discusión)</v>
      </c>
      <c r="P462">
        <f>VLOOKUP($A462,'Plan de acci�n consolidado 2025'!$C$3:$X$482,P$1,0)</f>
        <v>20</v>
      </c>
      <c r="Q462">
        <f>VLOOKUP($A462,'Plan de acci�n consolidado 2025'!$C$3:$X$482,Q$1,0)</f>
        <v>6</v>
      </c>
      <c r="R462" t="str">
        <f>VLOOKUP($A462,'Plan de acci�n consolidado 2025'!$C$3:$X$482,R$1,0)</f>
        <v>Númerica</v>
      </c>
      <c r="S462" t="str">
        <f>VLOOKUP($A462,'Plan de acci�n consolidado 2025'!$C$3:$X$482,S$1,0)</f>
        <v># de reuniones realizadas / 6 reuniones programadas</v>
      </c>
      <c r="T462" s="161">
        <f>VLOOKUP($A462,'Plan de acci�n consolidado 2025'!$C$3:$X$482,T$1,0)</f>
        <v>45691</v>
      </c>
      <c r="U462" s="161">
        <f>VLOOKUP($A462,'Plan de acci�n consolidado 2025'!$C$3:$X$482,U$1,0)</f>
        <v>45989</v>
      </c>
      <c r="V462" t="str">
        <f>VLOOKUP($A462,'Plan de acci�n consolidado 2025'!$C$3:$X$482,V$1,0)</f>
        <v>1000-DESPACHO DEL SUPERINTENDENTE DELEGADO PARA LA PROTECCIÓN DE LA COMPETENCIA</v>
      </c>
      <c r="W462">
        <f>VLOOKUP($A462,'Plan de acci�n consolidado 2025'!$C$3:$BB$482,W$1,0)</f>
        <v>3</v>
      </c>
      <c r="X462">
        <f>VLOOKUP($A462,'Plan de acci�n consolidado 2025'!$C$3:$BB$482,X$1,0)</f>
        <v>100</v>
      </c>
      <c r="Y462" t="str">
        <f>VLOOKUP($A462,'Plan de acci�n consolidado 2025'!$C$3:$BB$482,Y$1,0)</f>
        <v xml:space="preserve">La reunión No. 4 se llevó a cabo el 20 de agosto de 2025. Lo anterior en el marco del articulado de la modificación a la Decisión 608 de la CAN. Esta corresponde a la cuarta de seis reuniones programadas. Durante el mes de septiembre de 2025, la Delegatura para la Protección de la Competencia participó activamente en las reuniones de la Comunidad Andina (CAN) orientadas a la discusión y revisión del articulado de la modificación a la Decisión 608. La reunión N. 5 se realizó 19 de septiembre de 2025 y la reunión N.6 se realizó 25 de septiembre de 2025.Así con esto se completan las 6 reuniones propuestas para discutir la Decisión 608. 
</v>
      </c>
      <c r="Z462" s="161">
        <f>VLOOKUP($A462,'Plan de acci�n consolidado 2025'!$C$3:$BB$482,Z$1,0)</f>
        <v>45925</v>
      </c>
      <c r="AA462">
        <f>VLOOKUP($A462,'Plan de acci�n consolidado 2025'!$C$3:$BB$482,AA$1,0)</f>
        <v>100</v>
      </c>
      <c r="AB462" t="str">
        <f>VLOOKUP($A462,'Plan de acci�n consolidado 2025'!$C$3:$BB$482,AB$1,0)</f>
        <v>Se constata la realización de las 6 reuniones de discusión con Delegados de la CAN</v>
      </c>
      <c r="AC462" s="161">
        <f>VLOOKUP($A462,'Plan de acci�n consolidado 2025'!$C$3:$BB$482,AC$1,0)</f>
        <v>0</v>
      </c>
      <c r="AD462">
        <f>VLOOKUP($A462,'Plan de acci�n consolidado 2025'!$C$3:$BB$482,AD$1,0)</f>
        <v>100</v>
      </c>
      <c r="AE462">
        <f>VLOOKUP($A462,'Plan de acci�n consolidado 2025'!$C$3:$BB$482,AE$1,0)</f>
        <v>3</v>
      </c>
    </row>
    <row r="463" spans="1:31" x14ac:dyDescent="0.25">
      <c r="A463" s="30" t="s">
        <v>1135</v>
      </c>
      <c r="B463" t="str">
        <f>VLOOKUP($A463,'Plan de acci�n consolidado 2025'!$C$3:$X$482,B$1,0)</f>
        <v>1000-DESPACHO DEL SUPERINTENDENTE DELEGADO PARA LA PROTECCIÓN DE LA COMPETENCIA</v>
      </c>
      <c r="C463">
        <f>VLOOKUP($A463,'Plan de acci�n consolidado 2025'!$C$3:$X$482,C$1,0)</f>
        <v>1</v>
      </c>
      <c r="D463" t="str">
        <f>VLOOKUP($A463,'Plan de acci�n consolidado 2025'!$C$3:$X$482,D$1,0)</f>
        <v>Actividad propia</v>
      </c>
      <c r="E463" t="str">
        <f>VLOOKUP($A463,'Plan de acci�n consolidado 2025'!$C$3:$X$482,E$1,0)</f>
        <v>1000.4.2</v>
      </c>
      <c r="F463" t="str">
        <f>VLOOKUP($A463,'Plan de acci�n consolidado 2025'!$C$3:$X$482,F$1,0)</f>
        <v>N/A</v>
      </c>
      <c r="G463" t="str">
        <f>VLOOKUP($A463,'Plan de acci�n consolidado 2025'!$C$3:$X$482,G$1,0)</f>
        <v>N/A</v>
      </c>
      <c r="H463" t="str">
        <f>VLOOKUP($A463,'Plan de acci�n consolidado 2025'!$C$3:$X$482,H$1,0)</f>
        <v>N/A</v>
      </c>
      <c r="I463" t="str">
        <f>VLOOKUP($A463,'Plan de acci�n consolidado 2025'!$C$3:$X$482,I$1,0)</f>
        <v>N/A</v>
      </c>
      <c r="J463" t="str">
        <f>VLOOKUP($A463,'Plan de acci�n consolidado 2025'!$C$3:$X$482,J$1,0)</f>
        <v>N/A</v>
      </c>
      <c r="K463" t="str">
        <f>VLOOKUP($A463,'Plan de acci�n consolidado 2025'!$C$3:$X$482,K$1,0)</f>
        <v>N/A</v>
      </c>
      <c r="L463" t="str">
        <f>VLOOKUP($A463,'Plan de acci�n consolidado 2025'!$C$3:$X$482,L$1,0)</f>
        <v>N/A</v>
      </c>
      <c r="M463" t="str">
        <f>VLOOKUP($A463,'Plan de acci�n consolidado 2025'!$C$3:$X$482,M$1,0)</f>
        <v>N/A</v>
      </c>
      <c r="N463" t="str">
        <f>VLOOKUP($A463,'Plan de acci�n consolidado 2025'!$C$3:$X$482,N$1,0)</f>
        <v>N/A</v>
      </c>
      <c r="O463" t="str">
        <f>VLOOKUP($A463,'Plan de acci�n consolidado 2025'!$C$3:$X$482,O$1,0)</f>
        <v>Realizar la revisión de las modificaciones a la Decisión 608  (Documento de revisión)</v>
      </c>
      <c r="P463">
        <f>VLOOKUP($A463,'Plan de acci�n consolidado 2025'!$C$3:$X$482,P$1,0)</f>
        <v>80</v>
      </c>
      <c r="Q463">
        <f>VLOOKUP($A463,'Plan de acci�n consolidado 2025'!$C$3:$X$482,Q$1,0)</f>
        <v>1</v>
      </c>
      <c r="R463" t="str">
        <f>VLOOKUP($A463,'Plan de acci�n consolidado 2025'!$C$3:$X$482,R$1,0)</f>
        <v>Númerica</v>
      </c>
      <c r="S463" t="str">
        <f>VLOOKUP($A463,'Plan de acci�n consolidado 2025'!$C$3:$X$482,S$1,0)</f>
        <v># de documentos con revisión final / 1 documentos con revisión final</v>
      </c>
      <c r="T463" s="161">
        <f>VLOOKUP($A463,'Plan de acci�n consolidado 2025'!$C$3:$X$482,T$1,0)</f>
        <v>45870</v>
      </c>
      <c r="U463" s="161">
        <f>VLOOKUP($A463,'Plan de acci�n consolidado 2025'!$C$3:$X$482,U$1,0)</f>
        <v>46010</v>
      </c>
      <c r="V463" t="str">
        <f>VLOOKUP($A463,'Plan de acci�n consolidado 2025'!$C$3:$X$482,V$1,0)</f>
        <v>1000-DESPACHO DEL SUPERINTENDENTE DELEGADO PARA LA PROTECCIÓN DE LA COMPETENCIA</v>
      </c>
      <c r="W463">
        <f>VLOOKUP($A463,'Plan de acci�n consolidado 2025'!$C$3:$BB$482,W$1,0)</f>
        <v>12</v>
      </c>
      <c r="X463">
        <f>VLOOKUP($A463,'Plan de acci�n consolidado 2025'!$C$3:$BB$482,X$1,0)</f>
        <v>100</v>
      </c>
      <c r="Y463" t="str">
        <f>VLOOKUP($A463,'Plan de acci�n consolidado 2025'!$C$3:$BB$482,Y$1,0)</f>
        <v xml:space="preserve">Se realizó el informe sobre la discusión del proyecto de modificación de la Decisión 608 de la Comunidad Andina de Naciones (CAN). El cual fue presentado el 12 de diciembre de 2025 al Delegado para la Protección de la Competencia, producto de las reuniones realizadas de forma periódica. </v>
      </c>
      <c r="Z463" s="161">
        <f>VLOOKUP($A463,'Plan de acci�n consolidado 2025'!$C$3:$BB$482,Z$1,0)</f>
        <v>46003</v>
      </c>
      <c r="AA463">
        <f>VLOOKUP($A463,'Plan de acci�n consolidado 2025'!$C$3:$BB$482,AA$1,0)</f>
        <v>100</v>
      </c>
      <c r="AB463" t="str">
        <f>VLOOKUP($A463,'Plan de acci�n consolidado 2025'!$C$3:$BB$482,AB$1,0)</f>
        <v>Se valida el cumplimiento de la actividad conforme a lo establecido en el indicador.</v>
      </c>
      <c r="AC463" s="161">
        <f>VLOOKUP($A463,'Plan de acci�n consolidado 2025'!$C$3:$BB$482,AC$1,0)</f>
        <v>0</v>
      </c>
      <c r="AD463">
        <f>VLOOKUP($A463,'Plan de acci�n consolidado 2025'!$C$3:$BB$482,AD$1,0)</f>
        <v>0</v>
      </c>
      <c r="AE463">
        <f>VLOOKUP($A463,'Plan de acci�n consolidado 2025'!$C$3:$BB$482,AE$1,0)</f>
        <v>12</v>
      </c>
    </row>
    <row r="464" spans="1:31" x14ac:dyDescent="0.25">
      <c r="A464" s="30" t="s">
        <v>1136</v>
      </c>
      <c r="B464" t="str">
        <f>VLOOKUP($A464,'Plan de acci�n consolidado 2025'!$C$3:$X$482,B$1,0)</f>
        <v>1000-DESPACHO DEL SUPERINTENDENTE DELEGADO PARA LA PROTECCIÓN DE LA COMPETENCIA</v>
      </c>
      <c r="C464">
        <f>VLOOKUP($A464,'Plan de acci�n consolidado 2025'!$C$3:$X$482,C$1,0)</f>
        <v>1</v>
      </c>
      <c r="D464" t="str">
        <f>VLOOKUP($A464,'Plan de acci�n consolidado 2025'!$C$3:$X$482,D$1,0)</f>
        <v>Producto</v>
      </c>
      <c r="E464" t="str">
        <f>VLOOKUP($A464,'Plan de acci�n consolidado 2025'!$C$3:$X$482,E$1,0)</f>
        <v>1000.5</v>
      </c>
      <c r="F464" t="str">
        <f>VLOOKUP($A464,'Plan de acci�n consolidado 2025'!$C$3:$X$482,F$1,0)</f>
        <v>Innovador</v>
      </c>
      <c r="G464" t="str">
        <f>VLOOKUP($A464,'Plan de acci�n consolidado 2025'!$C$3:$X$482,G$1,0)</f>
        <v xml:space="preserve">Promover el enfoque preventivo, diferencial y territorial en el que hacer misional de la entidad 
</v>
      </c>
      <c r="H464" t="str">
        <f>VLOOKUP($A464,'Plan de acci�n consolidado 2025'!$C$3:$X$482,H$1,0)</f>
        <v xml:space="preserve">Cumplimiento de productos del PAI asociados a Promover el enfoque preventivo, diferencial y territorial en el que hacer misional de la entidad 
</v>
      </c>
      <c r="I464" t="str">
        <f>VLOOKUP($A464,'Plan de acci�n consolidado 2025'!$C$3:$X$482,I$1,0)</f>
        <v>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J464" t="str">
        <f>VLOOKUP($A464,'Plan de acci�n consolidado 2025'!$C$3:$X$482,J$1,0)</f>
        <v xml:space="preserve">PND - 4-04-1-c- Transformación productiva, internacionalización y acción climática - Políticas de competencia, consumidor e infraestructura de la calidad modernas </v>
      </c>
      <c r="K464" t="str">
        <f>VLOOKUP($A464,'Plan de acci�n consolidado 2025'!$C$3:$X$482,K$1,0)</f>
        <v>No</v>
      </c>
      <c r="L464" t="str">
        <f>VLOOKUP($A464,'Plan de acci�n consolidado 2025'!$C$3:$X$482,L$1,0)</f>
        <v>N/A</v>
      </c>
      <c r="M464" t="str">
        <f>VLOOKUP($A464,'Plan de acci�n consolidado 2025'!$C$3:$X$482,M$1,0)</f>
        <v>Política Servicio al Ciudadano_DIMENSIÓN Gestión con Valores para Resultados</v>
      </c>
      <c r="N464" t="str">
        <f>VLOOKUP($A464,'Plan de acci�n consolidado 2025'!$C$3:$X$482,N$1,0)</f>
        <v>PND_9_Ampliar los instrumentosDePrevención;
PND _16_Construir mecanismosDe autorregulación que fortalezcan la ProtecciónDe laCompetencia;
PND _17_Sensibilizar en estos aspectos a los empresarios que utilizan plataformas Digitales para sus nichos de mercado.</v>
      </c>
      <c r="O464" t="str">
        <f>VLOOKUP($A464,'Plan de acci�n consolidado 2025'!$C$3:$X$482,O$1,0)</f>
        <v>Matriz de riesgos de colusión en contratación pública y formulación de mecanismos para reducir dichos riesgos, elaborada y socializada (Matrices guía para identificar riesgos entregada)</v>
      </c>
      <c r="P464">
        <f>VLOOKUP($A464,'Plan de acci�n consolidado 2025'!$C$3:$X$482,P$1,0)</f>
        <v>15</v>
      </c>
      <c r="Q464">
        <f>VLOOKUP($A464,'Plan de acci�n consolidado 2025'!$C$3:$X$482,Q$1,0)</f>
        <v>1</v>
      </c>
      <c r="R464" t="str">
        <f>VLOOKUP($A464,'Plan de acci�n consolidado 2025'!$C$3:$X$482,R$1,0)</f>
        <v>Númerica</v>
      </c>
      <c r="S464" t="str">
        <f>VLOOKUP($A464,'Plan de acci�n consolidado 2025'!$C$3:$X$482,S$1,0)</f>
        <v># de matrices guía para identificar riesgos entregadas / 1 matrices guía para identificar riesgos a realizar</v>
      </c>
      <c r="T464" s="161">
        <f>VLOOKUP($A464,'Plan de acci�n consolidado 2025'!$C$3:$X$482,T$1,0)</f>
        <v>45677</v>
      </c>
      <c r="U464" s="161">
        <f>VLOOKUP($A464,'Plan de acci�n consolidado 2025'!$C$3:$X$482,U$1,0)</f>
        <v>46003</v>
      </c>
      <c r="V464" t="str">
        <f>VLOOKUP($A464,'Plan de acci�n consolidado 2025'!$C$3:$X$482,V$1,0)</f>
        <v>1000-DESPACHO DEL SUPERINTENDENTE DELEGADO PARA LA PROTECCIÓN DE LA COMPETENCIA</v>
      </c>
      <c r="W464">
        <f>VLOOKUP($A464,'Plan de acci�n consolidado 2025'!$C$3:$BB$482,W$1,0)</f>
        <v>15</v>
      </c>
      <c r="X464">
        <f>VLOOKUP($A464,'Plan de acci�n consolidado 2025'!$C$3:$BB$482,X$1,0)</f>
        <v>100</v>
      </c>
      <c r="Y464" t="str">
        <f>VLOOKUP($A464,'Plan de acci�n consolidado 2025'!$C$3:$BB$482,Y$1,0)</f>
        <v xml:space="preserve">El 27 de junio de 2025 el Director de Cumplimiento remitió la guía denominada: Guías o directrices para incentivar de manera eficaz la aplicación de normas de protección y libre competencia económica y proporcionar claridad a empresas, autoridades públicas y de competencia homóloga, elaboradas y publicadas, esta incluye la Matriz de riesgo guía para identificar los principales riesgos de colusión en contratación pública. Sin embargo, faltaba su socialización, la cual adjunto </v>
      </c>
      <c r="Z464" s="161">
        <f>VLOOKUP($A464,'Plan de acci�n consolidado 2025'!$C$3:$BB$482,Z$1,0)</f>
        <v>46002</v>
      </c>
      <c r="AA464">
        <f>VLOOKUP($A464,'Plan de acci�n consolidado 2025'!$C$3:$BB$482,AA$1,0)</f>
        <v>100</v>
      </c>
      <c r="AB464" t="str">
        <f>VLOOKUP($A464,'Plan de acci�n consolidado 2025'!$C$3:$BB$482,AB$1,0)</f>
        <v>Se valida el cumplimiento al 100% conforme las evidencias presentadas</v>
      </c>
      <c r="AC464" s="161">
        <f>VLOOKUP($A464,'Plan de acci�n consolidado 2025'!$C$3:$BB$482,AC$1,0)</f>
        <v>46003</v>
      </c>
      <c r="AD464">
        <f>VLOOKUP($A464,'Plan de acci�n consolidado 2025'!$C$3:$BB$482,AD$1,0)</f>
        <v>100</v>
      </c>
      <c r="AE464">
        <f>VLOOKUP($A464,'Plan de acci�n consolidado 2025'!$C$3:$BB$482,AE$1,0)</f>
        <v>15</v>
      </c>
    </row>
    <row r="465" spans="1:31" x14ac:dyDescent="0.25">
      <c r="A465" s="30" t="s">
        <v>1138</v>
      </c>
      <c r="B465" t="str">
        <f>VLOOKUP($A465,'Plan de acci�n consolidado 2025'!$C$3:$X$482,B$1,0)</f>
        <v>1000-DESPACHO DEL SUPERINTENDENTE DELEGADO PARA LA PROTECCIÓN DE LA COMPETENCIA</v>
      </c>
      <c r="C465">
        <f>VLOOKUP($A465,'Plan de acci�n consolidado 2025'!$C$3:$X$482,C$1,0)</f>
        <v>1</v>
      </c>
      <c r="D465" t="str">
        <f>VLOOKUP($A465,'Plan de acci�n consolidado 2025'!$C$3:$X$482,D$1,0)</f>
        <v>Actividad propia</v>
      </c>
      <c r="E465" t="str">
        <f>VLOOKUP($A465,'Plan de acci�n consolidado 2025'!$C$3:$X$482,E$1,0)</f>
        <v>1000.5.1</v>
      </c>
      <c r="F465" t="str">
        <f>VLOOKUP($A465,'Plan de acci�n consolidado 2025'!$C$3:$X$482,F$1,0)</f>
        <v>N/A</v>
      </c>
      <c r="G465" t="str">
        <f>VLOOKUP($A465,'Plan de acci�n consolidado 2025'!$C$3:$X$482,G$1,0)</f>
        <v>N/A</v>
      </c>
      <c r="H465" t="str">
        <f>VLOOKUP($A465,'Plan de acci�n consolidado 2025'!$C$3:$X$482,H$1,0)</f>
        <v>N/A</v>
      </c>
      <c r="I465" t="str">
        <f>VLOOKUP($A465,'Plan de acci�n consolidado 2025'!$C$3:$X$482,I$1,0)</f>
        <v>N/A</v>
      </c>
      <c r="J465" t="str">
        <f>VLOOKUP($A465,'Plan de acci�n consolidado 2025'!$C$3:$X$482,J$1,0)</f>
        <v>N/A</v>
      </c>
      <c r="K465" t="str">
        <f>VLOOKUP($A465,'Plan de acci�n consolidado 2025'!$C$3:$X$482,K$1,0)</f>
        <v>N/A</v>
      </c>
      <c r="L465" t="str">
        <f>VLOOKUP($A465,'Plan de acci�n consolidado 2025'!$C$3:$X$482,L$1,0)</f>
        <v>N/A</v>
      </c>
      <c r="M465" t="str">
        <f>VLOOKUP($A465,'Plan de acci�n consolidado 2025'!$C$3:$X$482,M$1,0)</f>
        <v>N/A</v>
      </c>
      <c r="N465" t="str">
        <f>VLOOKUP($A465,'Plan de acci�n consolidado 2025'!$C$3:$X$482,N$1,0)</f>
        <v>N/A</v>
      </c>
      <c r="O465" t="str">
        <f>VLOOKUP($A465,'Plan de acci�n consolidado 2025'!$C$3:$X$482,O$1,0)</f>
        <v>Diseñar la matriz de riesgos de colusión en contratación pública a partir de la identificación y análisis de los riesgos de colusión en contratación pública (Documento con la identificación de riesgos)</v>
      </c>
      <c r="P465">
        <f>VLOOKUP($A465,'Plan de acci�n consolidado 2025'!$C$3:$X$482,P$1,0)</f>
        <v>20</v>
      </c>
      <c r="Q465">
        <f>VLOOKUP($A465,'Plan de acci�n consolidado 2025'!$C$3:$X$482,Q$1,0)</f>
        <v>1</v>
      </c>
      <c r="R465" t="str">
        <f>VLOOKUP($A465,'Plan de acci�n consolidado 2025'!$C$3:$X$482,R$1,0)</f>
        <v>Númerica</v>
      </c>
      <c r="S465" t="str">
        <f>VLOOKUP($A465,'Plan de acci�n consolidado 2025'!$C$3:$X$482,S$1,0)</f>
        <v># de documentos con la identificación de riesgos diseñadas / 1 Documentos con la identificación de riesgos a diseñar</v>
      </c>
      <c r="T465" s="161">
        <f>VLOOKUP($A465,'Plan de acci�n consolidado 2025'!$C$3:$X$482,T$1,0)</f>
        <v>45677</v>
      </c>
      <c r="U465" s="161">
        <f>VLOOKUP($A465,'Plan de acci�n consolidado 2025'!$C$3:$X$482,U$1,0)</f>
        <v>45835</v>
      </c>
      <c r="V465" t="str">
        <f>VLOOKUP($A465,'Plan de acci�n consolidado 2025'!$C$3:$X$482,V$1,0)</f>
        <v>1000-DESPACHO DEL SUPERINTENDENTE DELEGADO PARA LA PROTECCIÓN DE LA COMPETENCIA</v>
      </c>
      <c r="W465">
        <f>VLOOKUP($A465,'Plan de acci�n consolidado 2025'!$C$3:$BB$482,W$1,0)</f>
        <v>3</v>
      </c>
      <c r="X465">
        <f>VLOOKUP($A465,'Plan de acci�n consolidado 2025'!$C$3:$BB$482,X$1,0)</f>
        <v>100</v>
      </c>
      <c r="Y465" t="str">
        <f>VLOOKUP($A465,'Plan de acci�n consolidado 2025'!$C$3:$BB$482,Y$1,0)</f>
        <v>El 27 de junio de 2025 el Director de Cumplimiento remitió la guía denominada: Guías o directrices para incentivar de manera eficaz la aplicación de normas de protección y libre competencia económica y proporcionar claridad a empresas, autoridades públicas y de competencia homóloga, elaboradas y publicadas, esta incluye la Matriz de riesgo guía para identificar los principales riesgos de colusión en contratación pública.</v>
      </c>
      <c r="Z465" s="161">
        <f>VLOOKUP($A465,'Plan de acci�n consolidado 2025'!$C$3:$BB$482,Z$1,0)</f>
        <v>45835</v>
      </c>
      <c r="AA465">
        <f>VLOOKUP($A465,'Plan de acci�n consolidado 2025'!$C$3:$BB$482,AA$1,0)</f>
        <v>100</v>
      </c>
      <c r="AB465" t="str">
        <f>VLOOKUP($A465,'Plan de acci�n consolidado 2025'!$C$3:$BB$482,AB$1,0)</f>
        <v>Se verifico que el soporte adjuntado diera cumplimiento al entregables del producto</v>
      </c>
      <c r="AC465" s="161">
        <f>VLOOKUP($A465,'Plan de acci�n consolidado 2025'!$C$3:$BB$482,AC$1,0)</f>
        <v>45835</v>
      </c>
      <c r="AD465">
        <f>VLOOKUP($A465,'Plan de acci�n consolidado 2025'!$C$3:$BB$482,AD$1,0)</f>
        <v>100</v>
      </c>
      <c r="AE465">
        <f>VLOOKUP($A465,'Plan de acci�n consolidado 2025'!$C$3:$BB$482,AE$1,0)</f>
        <v>3</v>
      </c>
    </row>
    <row r="466" spans="1:31" x14ac:dyDescent="0.25">
      <c r="A466" s="30" t="s">
        <v>1140</v>
      </c>
      <c r="B466" t="str">
        <f>VLOOKUP($A466,'Plan de acci�n consolidado 2025'!$C$3:$X$482,B$1,0)</f>
        <v>1000-DESPACHO DEL SUPERINTENDENTE DELEGADO PARA LA PROTECCIÓN DE LA COMPETENCIA</v>
      </c>
      <c r="C466">
        <f>VLOOKUP($A466,'Plan de acci�n consolidado 2025'!$C$3:$X$482,C$1,0)</f>
        <v>1</v>
      </c>
      <c r="D466" t="str">
        <f>VLOOKUP($A466,'Plan de acci�n consolidado 2025'!$C$3:$X$482,D$1,0)</f>
        <v>Actividad propia</v>
      </c>
      <c r="E466" t="str">
        <f>VLOOKUP($A466,'Plan de acci�n consolidado 2025'!$C$3:$X$482,E$1,0)</f>
        <v>1000.5.2</v>
      </c>
      <c r="F466" t="str">
        <f>VLOOKUP($A466,'Plan de acci�n consolidado 2025'!$C$3:$X$482,F$1,0)</f>
        <v>N/A</v>
      </c>
      <c r="G466" t="str">
        <f>VLOOKUP($A466,'Plan de acci�n consolidado 2025'!$C$3:$X$482,G$1,0)</f>
        <v>N/A</v>
      </c>
      <c r="H466" t="str">
        <f>VLOOKUP($A466,'Plan de acci�n consolidado 2025'!$C$3:$X$482,H$1,0)</f>
        <v>N/A</v>
      </c>
      <c r="I466" t="str">
        <f>VLOOKUP($A466,'Plan de acci�n consolidado 2025'!$C$3:$X$482,I$1,0)</f>
        <v>N/A</v>
      </c>
      <c r="J466" t="str">
        <f>VLOOKUP($A466,'Plan de acci�n consolidado 2025'!$C$3:$X$482,J$1,0)</f>
        <v>N/A</v>
      </c>
      <c r="K466" t="str">
        <f>VLOOKUP($A466,'Plan de acci�n consolidado 2025'!$C$3:$X$482,K$1,0)</f>
        <v>N/A</v>
      </c>
      <c r="L466" t="str">
        <f>VLOOKUP($A466,'Plan de acci�n consolidado 2025'!$C$3:$X$482,L$1,0)</f>
        <v>N/A</v>
      </c>
      <c r="M466" t="str">
        <f>VLOOKUP($A466,'Plan de acci�n consolidado 2025'!$C$3:$X$482,M$1,0)</f>
        <v>N/A</v>
      </c>
      <c r="N466" t="str">
        <f>VLOOKUP($A466,'Plan de acci�n consolidado 2025'!$C$3:$X$482,N$1,0)</f>
        <v>N/A</v>
      </c>
      <c r="O466" t="str">
        <f>VLOOKUP($A466,'Plan de acci�n consolidado 2025'!$C$3:$X$482,O$1,0)</f>
        <v>Socializar la matriz con los grupos de valor externos (Soportes de la socialización de la matriz con las entidades)</v>
      </c>
      <c r="P466">
        <f>VLOOKUP($A466,'Plan de acci�n consolidado 2025'!$C$3:$X$482,P$1,0)</f>
        <v>80</v>
      </c>
      <c r="Q466">
        <f>VLOOKUP($A466,'Plan de acci�n consolidado 2025'!$C$3:$X$482,Q$1,0)</f>
        <v>1</v>
      </c>
      <c r="R466" t="str">
        <f>VLOOKUP($A466,'Plan de acci�n consolidado 2025'!$C$3:$X$482,R$1,0)</f>
        <v>Númerica</v>
      </c>
      <c r="S466" t="str">
        <f>VLOOKUP($A466,'Plan de acci�n consolidado 2025'!$C$3:$X$482,S$1,0)</f>
        <v># de matrices guía para identificar riesgos socializada / 1 matrices guía para identificar riesgos a socializar</v>
      </c>
      <c r="T466" s="161">
        <f>VLOOKUP($A466,'Plan de acci�n consolidado 2025'!$C$3:$X$482,T$1,0)</f>
        <v>45839</v>
      </c>
      <c r="U466" s="161">
        <f>VLOOKUP($A466,'Plan de acci�n consolidado 2025'!$C$3:$X$482,U$1,0)</f>
        <v>46003</v>
      </c>
      <c r="V466" t="str">
        <f>VLOOKUP($A466,'Plan de acci�n consolidado 2025'!$C$3:$X$482,V$1,0)</f>
        <v>1000-DESPACHO DEL SUPERINTENDENTE DELEGADO PARA LA PROTECCIÓN DE LA COMPETENCIA</v>
      </c>
      <c r="W466">
        <f>VLOOKUP($A466,'Plan de acci�n consolidado 2025'!$C$3:$BB$482,W$1,0)</f>
        <v>12</v>
      </c>
      <c r="X466">
        <f>VLOOKUP($A466,'Plan de acci�n consolidado 2025'!$C$3:$BB$482,X$1,0)</f>
        <v>100</v>
      </c>
      <c r="Y466" t="str">
        <f>VLOOKUP($A466,'Plan de acci�n consolidado 2025'!$C$3:$BB$482,Y$1,0)</f>
        <v xml:space="preserve">El 27 de junio de 2025 el Director de Cumplimiento remitió la guía denominada: Guías o directrices para incentivar de manera eficaz la aplicación de normas de protección y libre competencia económica y proporcionar claridad a empresas, autoridades públicas y de competencia homóloga, elaboradas y publicadas, esta incluye la Matriz de riesgo guía para identificar los principales riesgos de colusión en contratación pública. Sin embargo, faltaba su socialización, la cual adjunto </v>
      </c>
      <c r="Z466" s="161">
        <f>VLOOKUP($A466,'Plan de acci�n consolidado 2025'!$C$3:$BB$482,Z$1,0)</f>
        <v>46002</v>
      </c>
      <c r="AA466">
        <f>VLOOKUP($A466,'Plan de acci�n consolidado 2025'!$C$3:$BB$482,AA$1,0)</f>
        <v>100</v>
      </c>
      <c r="AB466" t="str">
        <f>VLOOKUP($A466,'Plan de acci�n consolidado 2025'!$C$3:$BB$482,AB$1,0)</f>
        <v>Se valida el cumplimiento al 100% conforme las evidencias presentadas</v>
      </c>
      <c r="AC466" s="161">
        <f>VLOOKUP($A466,'Plan de acci�n consolidado 2025'!$C$3:$BB$482,AC$1,0)</f>
        <v>46003</v>
      </c>
      <c r="AD466">
        <f>VLOOKUP($A466,'Plan de acci�n consolidado 2025'!$C$3:$BB$482,AD$1,0)</f>
        <v>100</v>
      </c>
      <c r="AE466">
        <f>VLOOKUP($A466,'Plan de acci�n consolidado 2025'!$C$3:$BB$482,AE$1,0)</f>
        <v>12</v>
      </c>
    </row>
    <row r="467" spans="1:31" x14ac:dyDescent="0.25">
      <c r="A467" s="30" t="s">
        <v>1142</v>
      </c>
      <c r="B467" t="str">
        <f>VLOOKUP($A467,'Plan de acci�n consolidado 2025'!$C$3:$X$482,B$1,0)</f>
        <v>1000-DESPACHO DEL SUPERINTENDENTE DELEGADO PARA LA PROTECCIÓN DE LA COMPETENCIA</v>
      </c>
      <c r="C467">
        <f>VLOOKUP($A467,'Plan de acci�n consolidado 2025'!$C$3:$X$482,C$1,0)</f>
        <v>1</v>
      </c>
      <c r="D467" t="str">
        <f>VLOOKUP($A467,'Plan de acci�n consolidado 2025'!$C$3:$X$482,D$1,0)</f>
        <v>Producto</v>
      </c>
      <c r="E467" t="str">
        <f>VLOOKUP($A467,'Plan de acci�n consolidado 2025'!$C$3:$X$482,E$1,0)</f>
        <v>1000.6</v>
      </c>
      <c r="F467" t="str">
        <f>VLOOKUP($A467,'Plan de acci�n consolidado 2025'!$C$3:$X$482,F$1,0)</f>
        <v>Innovador</v>
      </c>
      <c r="G467" t="str">
        <f>VLOOKUP($A467,'Plan de acci�n consolidado 2025'!$C$3:$X$482,G$1,0)</f>
        <v>Mejorar la oportunidad en la atención de trámites y servicios.</v>
      </c>
      <c r="H467" t="str">
        <f>VLOOKUP($A467,'Plan de acci�n consolidado 2025'!$C$3:$X$482,H$1,0)</f>
        <v>Avance promedio de cumplimiento de productos asociados a mejorar la oportunidad en la atención de trámites y servicios.</v>
      </c>
      <c r="I467" t="str">
        <f>VLOOKUP($A467,'Plan de acci�n consolidado 2025'!$C$3:$X$482,I$1,0)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67" t="str">
        <f>VLOOKUP($A467,'Plan de acci�n consolidado 2025'!$C$3:$X$482,J$1,0)</f>
        <v>N/A</v>
      </c>
      <c r="K467" t="str">
        <f>VLOOKUP($A467,'Plan de acci�n consolidado 2025'!$C$3:$X$482,K$1,0)</f>
        <v>No</v>
      </c>
      <c r="L467" t="str">
        <f>VLOOKUP($A467,'Plan de acci�n consolidado 2025'!$C$3:$X$482,L$1,0)</f>
        <v>N/A</v>
      </c>
      <c r="M467" t="str">
        <f>VLOOKUP($A467,'Plan de acci�n consolidado 2025'!$C$3:$X$482,M$1,0)</f>
        <v>Política Fortalecimiento Organizacional y Simplificación de Procesos _DIMENSIÓN Gestión con Valores para Resultados</v>
      </c>
      <c r="N467" t="str">
        <f>VLOOKUP($A467,'Plan de acci�n consolidado 2025'!$C$3:$X$482,N$1,0)</f>
        <v>N/A</v>
      </c>
      <c r="O467" t="str">
        <f>VLOOKUP($A467,'Plan de acci�n consolidado 2025'!$C$3:$X$482,O$1,0)</f>
        <v>Herramienta de control y gestión de los tiempos de las actividades de los procedimientos de la Delegatura, diseñada y probada  (Matrices con el registro  de los tiempos de cada actividad entregado)</v>
      </c>
      <c r="P467">
        <f>VLOOKUP($A467,'Plan de acci�n consolidado 2025'!$C$3:$X$482,P$1,0)</f>
        <v>15</v>
      </c>
      <c r="Q467">
        <f>VLOOKUP($A467,'Plan de acci�n consolidado 2025'!$C$3:$X$482,Q$1,0)</f>
        <v>1</v>
      </c>
      <c r="R467" t="str">
        <f>VLOOKUP($A467,'Plan de acci�n consolidado 2025'!$C$3:$X$482,R$1,0)</f>
        <v>Númerica</v>
      </c>
      <c r="S467" t="str">
        <f>VLOOKUP($A467,'Plan de acci�n consolidado 2025'!$C$3:$X$482,S$1,0)</f>
        <v># de matrices con el registro  de los tiempos / 1 matrices con la descripción de los tiempos planeadas</v>
      </c>
      <c r="T467" s="161">
        <f>VLOOKUP($A467,'Plan de acci�n consolidado 2025'!$C$3:$X$482,T$1,0)</f>
        <v>45677</v>
      </c>
      <c r="U467" s="161">
        <f>VLOOKUP($A467,'Plan de acci�n consolidado 2025'!$C$3:$X$482,U$1,0)</f>
        <v>46003</v>
      </c>
      <c r="V467" t="str">
        <f>VLOOKUP($A467,'Plan de acci�n consolidado 2025'!$C$3:$X$482,V$1,0)</f>
        <v>1000-DESPACHO DEL SUPERINTENDENTE DELEGADO PARA LA PROTECCIÓN DE LA COMPETENCIA</v>
      </c>
      <c r="W467">
        <f>VLOOKUP($A467,'Plan de acci�n consolidado 2025'!$C$3:$BB$482,W$1,0)</f>
        <v>15</v>
      </c>
      <c r="X467">
        <f>VLOOKUP($A467,'Plan de acci�n consolidado 2025'!$C$3:$BB$482,X$1,0)</f>
        <v>100</v>
      </c>
      <c r="Y467" t="str">
        <f>VLOOKUP($A467,'Plan de acci�n consolidado 2025'!$C$3:$BB$482,Y$1,0)</f>
        <v>Se realizaron las matrices con el registro de los tiempos de los procedimientos de la Delegatura, las cuales se encuentran en el archivo adjunto divididas por temática, en cumplimiento de la meta de cuatro (4) matrices. Adicionalmente, en el informe se presenta la prueba piloto de la herramienta de control desarrollada en la plataforma Power BI.</v>
      </c>
      <c r="Z467" s="161">
        <f>VLOOKUP($A467,'Plan de acci�n consolidado 2025'!$C$3:$BB$482,Z$1,0)</f>
        <v>45996</v>
      </c>
      <c r="AA467">
        <f>VLOOKUP($A467,'Plan de acci�n consolidado 2025'!$C$3:$BB$482,AA$1,0)</f>
        <v>100</v>
      </c>
      <c r="AB467" t="str">
        <f>VLOOKUP($A467,'Plan de acci�n consolidado 2025'!$C$3:$BB$482,AB$1,0)</f>
        <v>Se evidencia el Excel y el informe de la prueba piloto con la herramienta diseñada para el control de tiempos de los procedimientos de la Delegatura.</v>
      </c>
      <c r="AC467" s="161">
        <f>VLOOKUP($A467,'Plan de acci�n consolidado 2025'!$C$3:$BB$482,AC$1,0)</f>
        <v>0</v>
      </c>
      <c r="AD467">
        <f>VLOOKUP($A467,'Plan de acci�n consolidado 2025'!$C$3:$BB$482,AD$1,0)</f>
        <v>0</v>
      </c>
      <c r="AE467">
        <f>VLOOKUP($A467,'Plan de acci�n consolidado 2025'!$C$3:$BB$482,AE$1,0)</f>
        <v>15</v>
      </c>
    </row>
    <row r="468" spans="1:31" x14ac:dyDescent="0.25">
      <c r="A468" s="30" t="s">
        <v>1144</v>
      </c>
      <c r="B468" t="str">
        <f>VLOOKUP($A468,'Plan de acci�n consolidado 2025'!$C$3:$X$482,B$1,0)</f>
        <v>1000-DESPACHO DEL SUPERINTENDENTE DELEGADO PARA LA PROTECCIÓN DE LA COMPETENCIA</v>
      </c>
      <c r="C468">
        <f>VLOOKUP($A468,'Plan de acci�n consolidado 2025'!$C$3:$X$482,C$1,0)</f>
        <v>1</v>
      </c>
      <c r="D468" t="str">
        <f>VLOOKUP($A468,'Plan de acci�n consolidado 2025'!$C$3:$X$482,D$1,0)</f>
        <v>Actividad propia</v>
      </c>
      <c r="E468" t="str">
        <f>VLOOKUP($A468,'Plan de acci�n consolidado 2025'!$C$3:$X$482,E$1,0)</f>
        <v>1000.6.1</v>
      </c>
      <c r="F468" t="str">
        <f>VLOOKUP($A468,'Plan de acci�n consolidado 2025'!$C$3:$X$482,F$1,0)</f>
        <v>N/A</v>
      </c>
      <c r="G468" t="str">
        <f>VLOOKUP($A468,'Plan de acci�n consolidado 2025'!$C$3:$X$482,G$1,0)</f>
        <v>N/A</v>
      </c>
      <c r="H468" t="str">
        <f>VLOOKUP($A468,'Plan de acci�n consolidado 2025'!$C$3:$X$482,H$1,0)</f>
        <v>N/A</v>
      </c>
      <c r="I468" t="str">
        <f>VLOOKUP($A468,'Plan de acci�n consolidado 2025'!$C$3:$X$482,I$1,0)</f>
        <v>N/A</v>
      </c>
      <c r="J468" t="str">
        <f>VLOOKUP($A468,'Plan de acci�n consolidado 2025'!$C$3:$X$482,J$1,0)</f>
        <v>N/A</v>
      </c>
      <c r="K468" t="str">
        <f>VLOOKUP($A468,'Plan de acci�n consolidado 2025'!$C$3:$X$482,K$1,0)</f>
        <v>N/A</v>
      </c>
      <c r="L468" t="str">
        <f>VLOOKUP($A468,'Plan de acci�n consolidado 2025'!$C$3:$X$482,L$1,0)</f>
        <v>N/A</v>
      </c>
      <c r="M468" t="str">
        <f>VLOOKUP($A468,'Plan de acci�n consolidado 2025'!$C$3:$X$482,M$1,0)</f>
        <v>N/A</v>
      </c>
      <c r="N468" t="str">
        <f>VLOOKUP($A468,'Plan de acci�n consolidado 2025'!$C$3:$X$482,N$1,0)</f>
        <v>N/A</v>
      </c>
      <c r="O468" t="str">
        <f>VLOOKUP($A468,'Plan de acci�n consolidado 2025'!$C$3:$X$482,O$1,0)</f>
        <v>Diseñar la herramienta de control y gestión de tiempos (Matrices por procedimiento)</v>
      </c>
      <c r="P468">
        <f>VLOOKUP($A468,'Plan de acci�n consolidado 2025'!$C$3:$X$482,P$1,0)</f>
        <v>20</v>
      </c>
      <c r="Q468">
        <f>VLOOKUP($A468,'Plan de acci�n consolidado 2025'!$C$3:$X$482,Q$1,0)</f>
        <v>4</v>
      </c>
      <c r="R468" t="str">
        <f>VLOOKUP($A468,'Plan de acci�n consolidado 2025'!$C$3:$X$482,R$1,0)</f>
        <v>Númerica</v>
      </c>
      <c r="S468" t="str">
        <f>VLOOKUP($A468,'Plan de acci�n consolidado 2025'!$C$3:$X$482,S$1,0)</f>
        <v># de matrices con la descripción de actividades / 4 matrices con la descripción de actividades planeadas</v>
      </c>
      <c r="T468" s="161">
        <f>VLOOKUP($A468,'Plan de acci�n consolidado 2025'!$C$3:$X$482,T$1,0)</f>
        <v>45677</v>
      </c>
      <c r="U468" s="161">
        <f>VLOOKUP($A468,'Plan de acci�n consolidado 2025'!$C$3:$X$482,U$1,0)</f>
        <v>45835</v>
      </c>
      <c r="V468" t="str">
        <f>VLOOKUP($A468,'Plan de acci�n consolidado 2025'!$C$3:$X$482,V$1,0)</f>
        <v>1000-DESPACHO DEL SUPERINTENDENTE DELEGADO PARA LA PROTECCIÓN DE LA COMPETENCIA</v>
      </c>
      <c r="W468">
        <f>VLOOKUP($A468,'Plan de acci�n consolidado 2025'!$C$3:$BB$482,W$1,0)</f>
        <v>3</v>
      </c>
      <c r="X468">
        <f>VLOOKUP($A468,'Plan de acci�n consolidado 2025'!$C$3:$BB$482,X$1,0)</f>
        <v>100</v>
      </c>
      <c r="Y468" t="str">
        <f>VLOOKUP($A468,'Plan de acci�n consolidado 2025'!$C$3:$BB$482,Y$1,0)</f>
        <v>El 30 de mayo de 2025 se remitieron las matrices con la descripción de las actividades de los procedimientos de la Delegatura, elaboradas por la profesional Laura Salazar, a la Delegada para la Protección de la Competencia.</v>
      </c>
      <c r="Z468" s="161">
        <f>VLOOKUP($A468,'Plan de acci�n consolidado 2025'!$C$3:$BB$482,Z$1,0)</f>
        <v>45807</v>
      </c>
      <c r="AA468">
        <f>VLOOKUP($A468,'Plan de acci�n consolidado 2025'!$C$3:$BB$482,AA$1,0)</f>
        <v>100</v>
      </c>
      <c r="AB468" t="str">
        <f>VLOOKUP($A468,'Plan de acci�n consolidado 2025'!$C$3:$BB$482,AB$1,0)</f>
        <v>Se avala evidencia presentada por el área.</v>
      </c>
      <c r="AC468" s="161">
        <f>VLOOKUP($A468,'Plan de acci�n consolidado 2025'!$C$3:$BB$482,AC$1,0)</f>
        <v>45807</v>
      </c>
      <c r="AD468">
        <f>VLOOKUP($A468,'Plan de acci�n consolidado 2025'!$C$3:$BB$482,AD$1,0)</f>
        <v>100</v>
      </c>
      <c r="AE468">
        <f>VLOOKUP($A468,'Plan de acci�n consolidado 2025'!$C$3:$BB$482,AE$1,0)</f>
        <v>3</v>
      </c>
    </row>
    <row r="469" spans="1:31" x14ac:dyDescent="0.25">
      <c r="A469" s="30" t="s">
        <v>1146</v>
      </c>
      <c r="B469" t="str">
        <f>VLOOKUP($A469,'Plan de acci�n consolidado 2025'!$C$3:$X$482,B$1,0)</f>
        <v>1000-DESPACHO DEL SUPERINTENDENTE DELEGADO PARA LA PROTECCIÓN DE LA COMPETENCIA</v>
      </c>
      <c r="C469">
        <f>VLOOKUP($A469,'Plan de acci�n consolidado 2025'!$C$3:$X$482,C$1,0)</f>
        <v>1</v>
      </c>
      <c r="D469" t="str">
        <f>VLOOKUP($A469,'Plan de acci�n consolidado 2025'!$C$3:$X$482,D$1,0)</f>
        <v>Actividad propia</v>
      </c>
      <c r="E469" t="str">
        <f>VLOOKUP($A469,'Plan de acci�n consolidado 2025'!$C$3:$X$482,E$1,0)</f>
        <v>1000.6.2</v>
      </c>
      <c r="F469" t="str">
        <f>VLOOKUP($A469,'Plan de acci�n consolidado 2025'!$C$3:$X$482,F$1,0)</f>
        <v>N/A</v>
      </c>
      <c r="G469" t="str">
        <f>VLOOKUP($A469,'Plan de acci�n consolidado 2025'!$C$3:$X$482,G$1,0)</f>
        <v>N/A</v>
      </c>
      <c r="H469" t="str">
        <f>VLOOKUP($A469,'Plan de acci�n consolidado 2025'!$C$3:$X$482,H$1,0)</f>
        <v>N/A</v>
      </c>
      <c r="I469" t="str">
        <f>VLOOKUP($A469,'Plan de acci�n consolidado 2025'!$C$3:$X$482,I$1,0)</f>
        <v>N/A</v>
      </c>
      <c r="J469" t="str">
        <f>VLOOKUP($A469,'Plan de acci�n consolidado 2025'!$C$3:$X$482,J$1,0)</f>
        <v>N/A</v>
      </c>
      <c r="K469" t="str">
        <f>VLOOKUP($A469,'Plan de acci�n consolidado 2025'!$C$3:$X$482,K$1,0)</f>
        <v>N/A</v>
      </c>
      <c r="L469" t="str">
        <f>VLOOKUP($A469,'Plan de acci�n consolidado 2025'!$C$3:$X$482,L$1,0)</f>
        <v>N/A</v>
      </c>
      <c r="M469" t="str">
        <f>VLOOKUP($A469,'Plan de acci�n consolidado 2025'!$C$3:$X$482,M$1,0)</f>
        <v>N/A</v>
      </c>
      <c r="N469" t="str">
        <f>VLOOKUP($A469,'Plan de acci�n consolidado 2025'!$C$3:$X$482,N$1,0)</f>
        <v>N/A</v>
      </c>
      <c r="O469" t="str">
        <f>VLOOKUP($A469,'Plan de acci�n consolidado 2025'!$C$3:$X$482,O$1,0)</f>
        <v>Establecer las metas de tiempos de atención de las actividades definidas en la herramienta, a partir del histórico de atención de los trámites activos  (Matrices con los tiempos registrados de los trámites de la vigencia 2024)</v>
      </c>
      <c r="P469">
        <f>VLOOKUP($A469,'Plan de acci�n consolidado 2025'!$C$3:$X$482,P$1,0)</f>
        <v>40</v>
      </c>
      <c r="Q469">
        <f>VLOOKUP($A469,'Plan de acci�n consolidado 2025'!$C$3:$X$482,Q$1,0)</f>
        <v>4</v>
      </c>
      <c r="R469" t="str">
        <f>VLOOKUP($A469,'Plan de acci�n consolidado 2025'!$C$3:$X$482,R$1,0)</f>
        <v>Númerica</v>
      </c>
      <c r="S469" t="str">
        <f>VLOOKUP($A469,'Plan de acci�n consolidado 2025'!$C$3:$X$482,S$1,0)</f>
        <v># de matrices con el registro  de los tiempos / 4 matrices con la descripción de los tiempos planeadas</v>
      </c>
      <c r="T469" s="161">
        <f>VLOOKUP($A469,'Plan de acci�n consolidado 2025'!$C$3:$X$482,T$1,0)</f>
        <v>45839</v>
      </c>
      <c r="U469" s="161">
        <f>VLOOKUP($A469,'Plan de acci�n consolidado 2025'!$C$3:$X$482,U$1,0)</f>
        <v>45975</v>
      </c>
      <c r="V469" t="str">
        <f>VLOOKUP($A469,'Plan de acci�n consolidado 2025'!$C$3:$X$482,V$1,0)</f>
        <v>1000-DESPACHO DEL SUPERINTENDENTE DELEGADO PARA LA PROTECCIÓN DE LA COMPETENCIA</v>
      </c>
      <c r="W469">
        <f>VLOOKUP($A469,'Plan de acci�n consolidado 2025'!$C$3:$BB$482,W$1,0)</f>
        <v>6</v>
      </c>
      <c r="X469">
        <f>VLOOKUP($A469,'Plan de acci�n consolidado 2025'!$C$3:$BB$482,X$1,0)</f>
        <v>100</v>
      </c>
      <c r="Y469" t="str">
        <f>VLOOKUP($A469,'Plan de acci�n consolidado 2025'!$C$3:$BB$482,Y$1,0)</f>
        <v>Se realizaron las matrices con el registro de los tiempos de los procedimientos de la Delegatura, las cuales se encuentran en el archivo adjunto divididas por temática, en cumplimiento de la meta de cuatro (4) matrices. Adicionalmente, en el informe se presenta la prueba piloto de la herramienta de control desarrollada en la plataforma Power BI.</v>
      </c>
      <c r="Z469" s="161">
        <f>VLOOKUP($A469,'Plan de acci�n consolidado 2025'!$C$3:$BB$482,Z$1,0)</f>
        <v>45975</v>
      </c>
      <c r="AA469">
        <f>VLOOKUP($A469,'Plan de acci�n consolidado 2025'!$C$3:$BB$482,AA$1,0)</f>
        <v>100</v>
      </c>
      <c r="AB469" t="str">
        <f>VLOOKUP($A469,'Plan de acci�n consolidado 2025'!$C$3:$BB$482,AB$1,0)</f>
        <v>Se realizó la validación del archivo en Excel con las matrices desarrolladas por cada hoja, las cuales corresponden al total de las cuatro matrices previstas para la vigencia.</v>
      </c>
      <c r="AC469" s="161">
        <f>VLOOKUP($A469,'Plan de acci�n consolidado 2025'!$C$3:$BB$482,AC$1,0)</f>
        <v>45975</v>
      </c>
      <c r="AD469">
        <f>VLOOKUP($A469,'Plan de acci�n consolidado 2025'!$C$3:$BB$482,AD$1,0)</f>
        <v>100</v>
      </c>
      <c r="AE469">
        <f>VLOOKUP($A469,'Plan de acci�n consolidado 2025'!$C$3:$BB$482,AE$1,0)</f>
        <v>6</v>
      </c>
    </row>
    <row r="470" spans="1:31" x14ac:dyDescent="0.25">
      <c r="A470" s="30" t="s">
        <v>1148</v>
      </c>
      <c r="B470" t="str">
        <f>VLOOKUP($A470,'Plan de acci�n consolidado 2025'!$C$3:$X$482,B$1,0)</f>
        <v>1000-DESPACHO DEL SUPERINTENDENTE DELEGADO PARA LA PROTECCIÓN DE LA COMPETENCIA</v>
      </c>
      <c r="C470">
        <f>VLOOKUP($A470,'Plan de acci�n consolidado 2025'!$C$3:$X$482,C$1,0)</f>
        <v>1</v>
      </c>
      <c r="D470" t="str">
        <f>VLOOKUP($A470,'Plan de acci�n consolidado 2025'!$C$3:$X$482,D$1,0)</f>
        <v>Actividad propia</v>
      </c>
      <c r="E470" t="str">
        <f>VLOOKUP($A470,'Plan de acci�n consolidado 2025'!$C$3:$X$482,E$1,0)</f>
        <v>1000.6.3</v>
      </c>
      <c r="F470" t="str">
        <f>VLOOKUP($A470,'Plan de acci�n consolidado 2025'!$C$3:$X$482,F$1,0)</f>
        <v>N/A</v>
      </c>
      <c r="G470" t="str">
        <f>VLOOKUP($A470,'Plan de acci�n consolidado 2025'!$C$3:$X$482,G$1,0)</f>
        <v>N/A</v>
      </c>
      <c r="H470" t="str">
        <f>VLOOKUP($A470,'Plan de acci�n consolidado 2025'!$C$3:$X$482,H$1,0)</f>
        <v>N/A</v>
      </c>
      <c r="I470" t="str">
        <f>VLOOKUP($A470,'Plan de acci�n consolidado 2025'!$C$3:$X$482,I$1,0)</f>
        <v>N/A</v>
      </c>
      <c r="J470" t="str">
        <f>VLOOKUP($A470,'Plan de acci�n consolidado 2025'!$C$3:$X$482,J$1,0)</f>
        <v>N/A</v>
      </c>
      <c r="K470" t="str">
        <f>VLOOKUP($A470,'Plan de acci�n consolidado 2025'!$C$3:$X$482,K$1,0)</f>
        <v>N/A</v>
      </c>
      <c r="L470" t="str">
        <f>VLOOKUP($A470,'Plan de acci�n consolidado 2025'!$C$3:$X$482,L$1,0)</f>
        <v>N/A</v>
      </c>
      <c r="M470" t="str">
        <f>VLOOKUP($A470,'Plan de acci�n consolidado 2025'!$C$3:$X$482,M$1,0)</f>
        <v>N/A</v>
      </c>
      <c r="N470" t="str">
        <f>VLOOKUP($A470,'Plan de acci�n consolidado 2025'!$C$3:$X$482,N$1,0)</f>
        <v>N/A</v>
      </c>
      <c r="O470" t="str">
        <f>VLOOKUP($A470,'Plan de acci�n consolidado 2025'!$C$3:$X$482,O$1,0)</f>
        <v>Realizar prueba piloto de la herramienta de control y gestión (Informe de los resultados de la prueba piloto)</v>
      </c>
      <c r="P470">
        <f>VLOOKUP($A470,'Plan de acci�n consolidado 2025'!$C$3:$X$482,P$1,0)</f>
        <v>40</v>
      </c>
      <c r="Q470">
        <f>VLOOKUP($A470,'Plan de acci�n consolidado 2025'!$C$3:$X$482,Q$1,0)</f>
        <v>1</v>
      </c>
      <c r="R470" t="str">
        <f>VLOOKUP($A470,'Plan de acci�n consolidado 2025'!$C$3:$X$482,R$1,0)</f>
        <v>Númerica</v>
      </c>
      <c r="S470" t="str">
        <f>VLOOKUP($A470,'Plan de acci�n consolidado 2025'!$C$3:$X$482,S$1,0)</f>
        <v># de Prueba Piloto realizada / 1 Prueba Piloto programada</v>
      </c>
      <c r="T470" s="161">
        <f>VLOOKUP($A470,'Plan de acci�n consolidado 2025'!$C$3:$X$482,T$1,0)</f>
        <v>45975</v>
      </c>
      <c r="U470" s="161">
        <f>VLOOKUP($A470,'Plan de acci�n consolidado 2025'!$C$3:$X$482,U$1,0)</f>
        <v>46003</v>
      </c>
      <c r="V470" t="str">
        <f>VLOOKUP($A470,'Plan de acci�n consolidado 2025'!$C$3:$X$482,V$1,0)</f>
        <v>1000-DESPACHO DEL SUPERINTENDENTE DELEGADO PARA LA PROTECCIÓN DE LA COMPETENCIA</v>
      </c>
      <c r="W470">
        <f>VLOOKUP($A470,'Plan de acci�n consolidado 2025'!$C$3:$BB$482,W$1,0)</f>
        <v>6</v>
      </c>
      <c r="X470">
        <f>VLOOKUP($A470,'Plan de acci�n consolidado 2025'!$C$3:$BB$482,X$1,0)</f>
        <v>100</v>
      </c>
      <c r="Y470" t="str">
        <f>VLOOKUP($A470,'Plan de acci�n consolidado 2025'!$C$3:$BB$482,Y$1,0)</f>
        <v>Se realizaron las matrices con el registro de los tiempos de los procedimientos de la Delegatura, las cuales se encuentran en el archivo adjunto divididas por temática, en cumplimiento de la meta de cuatro (4) matrices. Adicionalmente, en el informe se presenta la prueba piloto de la herramienta de control desarrollada en la plataforma Power BI.</v>
      </c>
      <c r="Z470" s="161">
        <f>VLOOKUP($A470,'Plan de acci�n consolidado 2025'!$C$3:$BB$482,Z$1,0)</f>
        <v>45995</v>
      </c>
      <c r="AA470">
        <f>VLOOKUP($A470,'Plan de acci�n consolidado 2025'!$C$3:$BB$482,AA$1,0)</f>
        <v>100</v>
      </c>
      <c r="AB470" t="str">
        <f>VLOOKUP($A470,'Plan de acci�n consolidado 2025'!$C$3:$BB$482,AB$1,0)</f>
        <v>Se valida la prueba piloto con el registro de los tiempos de los procedimientos de la Delegatura.</v>
      </c>
      <c r="AC470" s="161">
        <f>VLOOKUP($A470,'Plan de acci�n consolidado 2025'!$C$3:$BB$482,AC$1,0)</f>
        <v>0</v>
      </c>
      <c r="AD470">
        <f>VLOOKUP($A470,'Plan de acci�n consolidado 2025'!$C$3:$BB$482,AD$1,0)</f>
        <v>0</v>
      </c>
      <c r="AE470">
        <f>VLOOKUP($A470,'Plan de acci�n consolidado 2025'!$C$3:$BB$482,AE$1,0)</f>
        <v>6</v>
      </c>
    </row>
    <row r="471" spans="1:31" x14ac:dyDescent="0.25">
      <c r="A471" s="30" t="s">
        <v>461</v>
      </c>
      <c r="B471" t="str">
        <f>VLOOKUP($A471,'Plan de acci�n consolidado 2025'!$C$3:$X$482,B$1,0)</f>
        <v>111-GRUPO DE TRABAJO DE ADMINISTRACIÓN DE PERSONAL</v>
      </c>
      <c r="C471">
        <f>VLOOKUP($A471,'Plan de acci�n consolidado 2025'!$C$3:$X$482,C$1,0)</f>
        <v>2</v>
      </c>
      <c r="D471" t="str">
        <f>VLOOKUP($A471,'Plan de acci�n consolidado 2025'!$C$3:$X$482,D$1,0)</f>
        <v>Producto</v>
      </c>
      <c r="E471" t="str">
        <f>VLOOKUP($A471,'Plan de acci�n consolidado 2025'!$C$3:$X$482,E$1,0)</f>
        <v>111.1</v>
      </c>
      <c r="F471" t="str">
        <f>VLOOKUP($A471,'Plan de acci�n consolidado 2025'!$C$3:$X$482,F$1,0)</f>
        <v>Operativo</v>
      </c>
      <c r="G471" t="str">
        <f>VLOOKUP($A471,'Plan de acci�n consolidado 2025'!$C$3:$X$482,G$1,0)</f>
        <v>Fortalecer el Sistema Integral de Gestión Institucional en el marco del Modelo Integrado de Planeación y gestión para mejorar la prestación del servicio.</v>
      </c>
      <c r="H471" t="str">
        <f>VLOOKUP($A471,'Plan de acci�n consolidado 2025'!$C$3:$X$482,H$1,0)</f>
        <v xml:space="preserve">Cumplimiento de productos del PAI asociados a Fortacer el Sistema Integral de Gestión Institucional para mejorar la prestación del servicio. 
</v>
      </c>
      <c r="I471" t="str">
        <f>VLOOKUP($A471,'Plan de acci�n consolidado 2025'!$C$3:$X$482,I$1,0)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71" t="str">
        <f>VLOOKUP($A471,'Plan de acci�n consolidado 2025'!$C$3:$X$482,J$1,0)</f>
        <v>N/A</v>
      </c>
      <c r="K471" t="str">
        <f>VLOOKUP($A471,'Plan de acci�n consolidado 2025'!$C$3:$X$482,K$1,0)</f>
        <v>No</v>
      </c>
      <c r="L471" t="str">
        <f>VLOOKUP($A471,'Plan de acci�n consolidado 2025'!$C$3:$X$482,L$1,0)</f>
        <v>N/A</v>
      </c>
      <c r="M471" t="str">
        <f>VLOOKUP($A471,'Plan de acci�n consolidado 2025'!$C$3:$X$482,M$1,0)</f>
        <v>Política de Gestión Estratégica del Talento Humano _DIMENSIÓN Talento humano</v>
      </c>
      <c r="N471" t="str">
        <f>VLOOKUP($A471,'Plan de acci�n consolidado 2025'!$C$3:$X$482,N$1,0)</f>
        <v>DECRETO 612</v>
      </c>
      <c r="O471" t="str">
        <f>VLOOKUP($A471,'Plan de acci�n consolidado 2025'!$C$3:$X$482,O$1,0)</f>
        <v>Plan anual de Previsión de Recursos Humanos, Elaborado y publicado en la página web de la SIC e Intrasic (Documento del Plan anual de Previsión de Recursos Humanos)</v>
      </c>
      <c r="P471">
        <f>VLOOKUP($A471,'Plan de acci�n consolidado 2025'!$C$3:$X$482,P$1,0)</f>
        <v>20</v>
      </c>
      <c r="Q471">
        <f>VLOOKUP($A471,'Plan de acci�n consolidado 2025'!$C$3:$X$482,Q$1,0)</f>
        <v>1</v>
      </c>
      <c r="R471" t="str">
        <f>VLOOKUP($A471,'Plan de acci�n consolidado 2025'!$C$3:$X$482,R$1,0)</f>
        <v>Númerica</v>
      </c>
      <c r="S471" t="str">
        <f>VLOOKUP($A471,'Plan de acci�n consolidado 2025'!$C$3:$X$482,S$1,0)</f>
        <v># de Plan anual de Previsión  elaborado y publicado / 1 Plan anual de Previsión a  elaborar y publicar</v>
      </c>
      <c r="T471" s="161">
        <f>VLOOKUP($A471,'Plan de acci�n consolidado 2025'!$C$3:$X$482,T$1,0)</f>
        <v>45672</v>
      </c>
      <c r="U471" s="161">
        <f>VLOOKUP($A471,'Plan de acci�n consolidado 2025'!$C$3:$X$482,U$1,0)</f>
        <v>45688</v>
      </c>
      <c r="V471" t="str">
        <f>VLOOKUP($A471,'Plan de acci�n consolidado 2025'!$C$3:$X$482,V$1,0)</f>
        <v>111-GRUPO DE TRABAJO DE ADMINISTRACIÓN DE PERSONAL</v>
      </c>
      <c r="W471">
        <f>VLOOKUP($A471,'Plan de acci�n consolidado 2025'!$C$3:$BB$482,W$1,0)</f>
        <v>20</v>
      </c>
      <c r="X471">
        <f>VLOOKUP($A471,'Plan de acci�n consolidado 2025'!$C$3:$BB$482,X$1,0)</f>
        <v>100</v>
      </c>
      <c r="Y471" t="str">
        <f>VLOOKUP($A471,'Plan de acci�n consolidado 2025'!$C$3:$BB$482,Y$1,0)</f>
        <v>Se reenvía nuevamente conforme a las instrucciones de la OAP, dando cumplimiento al producto y a las actividades propuestas dentro de los plazos establecidos.</v>
      </c>
      <c r="Z471" s="161">
        <f>VLOOKUP($A471,'Plan de acci�n consolidado 2025'!$C$3:$BB$482,Z$1,0)</f>
        <v>45688</v>
      </c>
      <c r="AA471">
        <f>VLOOKUP($A471,'Plan de acci�n consolidado 2025'!$C$3:$BB$482,AA$1,0)</f>
        <v>100</v>
      </c>
      <c r="AB471" t="str">
        <f>VLOOKUP($A471,'Plan de acci�n consolidado 2025'!$C$3:$BB$482,AB$1,0)</f>
        <v xml:space="preserve">Se avala el cumplimiento de la presente producto </v>
      </c>
      <c r="AC471" s="161">
        <f>VLOOKUP($A471,'Plan de acci�n consolidado 2025'!$C$3:$BB$482,AC$1,0)</f>
        <v>45688</v>
      </c>
      <c r="AD471">
        <f>VLOOKUP($A471,'Plan de acci�n consolidado 2025'!$C$3:$BB$482,AD$1,0)</f>
        <v>100</v>
      </c>
      <c r="AE471">
        <f>VLOOKUP($A471,'Plan de acci�n consolidado 2025'!$C$3:$BB$482,AE$1,0)</f>
        <v>20</v>
      </c>
    </row>
    <row r="472" spans="1:31" x14ac:dyDescent="0.25">
      <c r="A472" s="30" t="s">
        <v>468</v>
      </c>
      <c r="B472" t="str">
        <f>VLOOKUP($A472,'Plan de acci�n consolidado 2025'!$C$3:$X$482,B$1,0)</f>
        <v>111-GRUPO DE TRABAJO DE ADMINISTRACIÓN DE PERSONAL</v>
      </c>
      <c r="C472">
        <f>VLOOKUP($A472,'Plan de acci�n consolidado 2025'!$C$3:$X$482,C$1,0)</f>
        <v>2</v>
      </c>
      <c r="D472" t="str">
        <f>VLOOKUP($A472,'Plan de acci�n consolidado 2025'!$C$3:$X$482,D$1,0)</f>
        <v>Actividad propia</v>
      </c>
      <c r="E472" t="str">
        <f>VLOOKUP($A472,'Plan de acci�n consolidado 2025'!$C$3:$X$482,E$1,0)</f>
        <v>111.1.1</v>
      </c>
      <c r="F472" t="str">
        <f>VLOOKUP($A472,'Plan de acci�n consolidado 2025'!$C$3:$X$482,F$1,0)</f>
        <v>N/A</v>
      </c>
      <c r="G472" t="str">
        <f>VLOOKUP($A472,'Plan de acci�n consolidado 2025'!$C$3:$X$482,G$1,0)</f>
        <v>N/A</v>
      </c>
      <c r="H472" t="str">
        <f>VLOOKUP($A472,'Plan de acci�n consolidado 2025'!$C$3:$X$482,H$1,0)</f>
        <v>N/A</v>
      </c>
      <c r="I472" t="str">
        <f>VLOOKUP($A472,'Plan de acci�n consolidado 2025'!$C$3:$X$482,I$1,0)</f>
        <v>N/A</v>
      </c>
      <c r="J472" t="str">
        <f>VLOOKUP($A472,'Plan de acci�n consolidado 2025'!$C$3:$X$482,J$1,0)</f>
        <v>N/A</v>
      </c>
      <c r="K472" t="str">
        <f>VLOOKUP($A472,'Plan de acci�n consolidado 2025'!$C$3:$X$482,K$1,0)</f>
        <v>N/A</v>
      </c>
      <c r="L472" t="str">
        <f>VLOOKUP($A472,'Plan de acci�n consolidado 2025'!$C$3:$X$482,L$1,0)</f>
        <v>N/A</v>
      </c>
      <c r="M472" t="str">
        <f>VLOOKUP($A472,'Plan de acci�n consolidado 2025'!$C$3:$X$482,M$1,0)</f>
        <v>N/A</v>
      </c>
      <c r="N472" t="str">
        <f>VLOOKUP($A472,'Plan de acci�n consolidado 2025'!$C$3:$X$482,N$1,0)</f>
        <v>N/A</v>
      </c>
      <c r="O472" t="str">
        <f>VLOOKUP($A472,'Plan de acci�n consolidado 2025'!$C$3:$X$482,O$1,0)</f>
        <v>Elaborar el Plan anual de Previsión de Recursos Humanos (Único entregable) (Documento del Plan anual de Previsión de Recursos Humanos)</v>
      </c>
      <c r="P472">
        <f>VLOOKUP($A472,'Plan de acci�n consolidado 2025'!$C$3:$X$482,P$1,0)</f>
        <v>50</v>
      </c>
      <c r="Q472">
        <f>VLOOKUP($A472,'Plan de acci�n consolidado 2025'!$C$3:$X$482,Q$1,0)</f>
        <v>1</v>
      </c>
      <c r="R472" t="str">
        <f>VLOOKUP($A472,'Plan de acci�n consolidado 2025'!$C$3:$X$482,R$1,0)</f>
        <v>Númerica</v>
      </c>
      <c r="S472" t="str">
        <f>VLOOKUP($A472,'Plan de acci�n consolidado 2025'!$C$3:$X$482,S$1,0)</f>
        <v># de Plan anual de Previsión de Recursos Humanos elaborado / 1 Plan anual de Previsión de Recursos Humanos  a elaborar</v>
      </c>
      <c r="T472" s="161">
        <f>VLOOKUP($A472,'Plan de acci�n consolidado 2025'!$C$3:$X$482,T$1,0)</f>
        <v>45672</v>
      </c>
      <c r="U472" s="161">
        <f>VLOOKUP($A472,'Plan de acci�n consolidado 2025'!$C$3:$X$482,U$1,0)</f>
        <v>45688</v>
      </c>
      <c r="V472" t="str">
        <f>VLOOKUP($A472,'Plan de acci�n consolidado 2025'!$C$3:$X$482,V$1,0)</f>
        <v>111-GRUPO DE TRABAJO DE ADMINISTRACIÓN DE PERSONAL</v>
      </c>
      <c r="W472">
        <f>VLOOKUP($A472,'Plan de acci�n consolidado 2025'!$C$3:$BB$482,W$1,0)</f>
        <v>10</v>
      </c>
      <c r="X472">
        <f>VLOOKUP($A472,'Plan de acci�n consolidado 2025'!$C$3:$BB$482,X$1,0)</f>
        <v>100</v>
      </c>
      <c r="Y472" t="str">
        <f>VLOOKUP($A472,'Plan de acci�n consolidado 2025'!$C$3:$BB$482,Y$1,0)</f>
        <v>Se da cumplimento al producto y a las actividades propuestas en las fechas establecidas</v>
      </c>
      <c r="Z472" s="161">
        <f>VLOOKUP($A472,'Plan de acci�n consolidado 2025'!$C$3:$BB$482,Z$1,0)</f>
        <v>45688</v>
      </c>
      <c r="AA472">
        <f>VLOOKUP($A472,'Plan de acci�n consolidado 2025'!$C$3:$BB$482,AA$1,0)</f>
        <v>100</v>
      </c>
      <c r="AB472" t="str">
        <f>VLOOKUP($A472,'Plan de acci�n consolidado 2025'!$C$3:$BB$482,AB$1,0)</f>
        <v xml:space="preserve">Se avala el cumplimiento de la presente actividad mediante documento de plan de previsión de recursos humano </v>
      </c>
      <c r="AC472" s="161">
        <f>VLOOKUP($A472,'Plan de acci�n consolidado 2025'!$C$3:$BB$482,AC$1,0)</f>
        <v>45688</v>
      </c>
      <c r="AD472">
        <f>VLOOKUP($A472,'Plan de acci�n consolidado 2025'!$C$3:$BB$482,AD$1,0)</f>
        <v>100</v>
      </c>
      <c r="AE472">
        <f>VLOOKUP($A472,'Plan de acci�n consolidado 2025'!$C$3:$BB$482,AE$1,0)</f>
        <v>10</v>
      </c>
    </row>
    <row r="473" spans="1:31" x14ac:dyDescent="0.25">
      <c r="A473" s="30" t="s">
        <v>470</v>
      </c>
      <c r="B473" t="str">
        <f>VLOOKUP($A473,'Plan de acci�n consolidado 2025'!$C$3:$X$482,B$1,0)</f>
        <v>111-GRUPO DE TRABAJO DE ADMINISTRACIÓN DE PERSONAL</v>
      </c>
      <c r="C473">
        <f>VLOOKUP($A473,'Plan de acci�n consolidado 2025'!$C$3:$X$482,C$1,0)</f>
        <v>2</v>
      </c>
      <c r="D473" t="str">
        <f>VLOOKUP($A473,'Plan de acci�n consolidado 2025'!$C$3:$X$482,D$1,0)</f>
        <v>Actividad propia</v>
      </c>
      <c r="E473" t="str">
        <f>VLOOKUP($A473,'Plan de acci�n consolidado 2025'!$C$3:$X$482,E$1,0)</f>
        <v>111.1.2</v>
      </c>
      <c r="F473" t="str">
        <f>VLOOKUP($A473,'Plan de acci�n consolidado 2025'!$C$3:$X$482,F$1,0)</f>
        <v>N/A</v>
      </c>
      <c r="G473" t="str">
        <f>VLOOKUP($A473,'Plan de acci�n consolidado 2025'!$C$3:$X$482,G$1,0)</f>
        <v>N/A</v>
      </c>
      <c r="H473" t="str">
        <f>VLOOKUP($A473,'Plan de acci�n consolidado 2025'!$C$3:$X$482,H$1,0)</f>
        <v>N/A</v>
      </c>
      <c r="I473" t="str">
        <f>VLOOKUP($A473,'Plan de acci�n consolidado 2025'!$C$3:$X$482,I$1,0)</f>
        <v>N/A</v>
      </c>
      <c r="J473" t="str">
        <f>VLOOKUP($A473,'Plan de acci�n consolidado 2025'!$C$3:$X$482,J$1,0)</f>
        <v>N/A</v>
      </c>
      <c r="K473" t="str">
        <f>VLOOKUP($A473,'Plan de acci�n consolidado 2025'!$C$3:$X$482,K$1,0)</f>
        <v>N/A</v>
      </c>
      <c r="L473" t="str">
        <f>VLOOKUP($A473,'Plan de acci�n consolidado 2025'!$C$3:$X$482,L$1,0)</f>
        <v>N/A</v>
      </c>
      <c r="M473" t="str">
        <f>VLOOKUP($A473,'Plan de acci�n consolidado 2025'!$C$3:$X$482,M$1,0)</f>
        <v>N/A</v>
      </c>
      <c r="N473" t="str">
        <f>VLOOKUP($A473,'Plan de acci�n consolidado 2025'!$C$3:$X$482,N$1,0)</f>
        <v>N/A</v>
      </c>
      <c r="O473" t="str">
        <f>VLOOKUP($A473,'Plan de acci�n consolidado 2025'!$C$3:$X$482,O$1,0)</f>
        <v>Publicar el Plan anual de Previsión de Recursos Humanos (Único entregable) (Captura de pantalla de la publicación en la página web de la SIC e Intrasic)</v>
      </c>
      <c r="P473">
        <f>VLOOKUP($A473,'Plan de acci�n consolidado 2025'!$C$3:$X$482,P$1,0)</f>
        <v>50</v>
      </c>
      <c r="Q473">
        <f>VLOOKUP($A473,'Plan de acci�n consolidado 2025'!$C$3:$X$482,Q$1,0)</f>
        <v>1</v>
      </c>
      <c r="R473" t="str">
        <f>VLOOKUP($A473,'Plan de acci�n consolidado 2025'!$C$3:$X$482,R$1,0)</f>
        <v>Númerica</v>
      </c>
      <c r="S473" t="str">
        <f>VLOOKUP($A473,'Plan de acci�n consolidado 2025'!$C$3:$X$482,S$1,0)</f>
        <v># de Plan anual de Previsión de Recursos Humanos publicado / 1 Plan anual de Previsión de Recursos Humanos  a publicar</v>
      </c>
      <c r="T473" s="161">
        <f>VLOOKUP($A473,'Plan de acci�n consolidado 2025'!$C$3:$X$482,T$1,0)</f>
        <v>45672</v>
      </c>
      <c r="U473" s="161">
        <f>VLOOKUP($A473,'Plan de acci�n consolidado 2025'!$C$3:$X$482,U$1,0)</f>
        <v>45688</v>
      </c>
      <c r="V473" t="str">
        <f>VLOOKUP($A473,'Plan de acci�n consolidado 2025'!$C$3:$X$482,V$1,0)</f>
        <v>111-GRUPO DE TRABAJO DE ADMINISTRACIÓN DE PERSONAL</v>
      </c>
      <c r="W473">
        <f>VLOOKUP($A473,'Plan de acci�n consolidado 2025'!$C$3:$BB$482,W$1,0)</f>
        <v>10</v>
      </c>
      <c r="X473">
        <f>VLOOKUP($A473,'Plan de acci�n consolidado 2025'!$C$3:$BB$482,X$1,0)</f>
        <v>100</v>
      </c>
      <c r="Y473" t="str">
        <f>VLOOKUP($A473,'Plan de acci�n consolidado 2025'!$C$3:$BB$482,Y$1,0)</f>
        <v>Se da cumplimento al producto y a las actividades propuestas en las fechas establecidas</v>
      </c>
      <c r="Z473" s="161">
        <f>VLOOKUP($A473,'Plan de acci�n consolidado 2025'!$C$3:$BB$482,Z$1,0)</f>
        <v>45688</v>
      </c>
      <c r="AA473">
        <f>VLOOKUP($A473,'Plan de acci�n consolidado 2025'!$C$3:$BB$482,AA$1,0)</f>
        <v>100</v>
      </c>
      <c r="AB473" t="str">
        <f>VLOOKUP($A473,'Plan de acci�n consolidado 2025'!$C$3:$BB$482,AB$1,0)</f>
        <v xml:space="preserve">Se avala el cumplimiento de la presente actividad mediante la publicación del plan de previsión de recursos humanos </v>
      </c>
      <c r="AC473" s="161">
        <f>VLOOKUP($A473,'Plan de acci�n consolidado 2025'!$C$3:$BB$482,AC$1,0)</f>
        <v>45688</v>
      </c>
      <c r="AD473">
        <f>VLOOKUP($A473,'Plan de acci�n consolidado 2025'!$C$3:$BB$482,AD$1,0)</f>
        <v>100</v>
      </c>
      <c r="AE473">
        <f>VLOOKUP($A473,'Plan de acci�n consolidado 2025'!$C$3:$BB$482,AE$1,0)</f>
        <v>10</v>
      </c>
    </row>
    <row r="474" spans="1:31" x14ac:dyDescent="0.25">
      <c r="A474" s="30" t="s">
        <v>472</v>
      </c>
      <c r="B474" t="str">
        <f>VLOOKUP($A474,'Plan de acci�n consolidado 2025'!$C$3:$X$482,B$1,0)</f>
        <v>111-GRUPO DE TRABAJO DE ADMINISTRACIÓN DE PERSONAL</v>
      </c>
      <c r="C474">
        <f>VLOOKUP($A474,'Plan de acci�n consolidado 2025'!$C$3:$X$482,C$1,0)</f>
        <v>2</v>
      </c>
      <c r="D474" t="str">
        <f>VLOOKUP($A474,'Plan de acci�n consolidado 2025'!$C$3:$X$482,D$1,0)</f>
        <v>Producto</v>
      </c>
      <c r="E474" t="str">
        <f>VLOOKUP($A474,'Plan de acci�n consolidado 2025'!$C$3:$X$482,E$1,0)</f>
        <v>111.2</v>
      </c>
      <c r="F474" t="str">
        <f>VLOOKUP($A474,'Plan de acci�n consolidado 2025'!$C$3:$X$482,F$1,0)</f>
        <v>Operativo</v>
      </c>
      <c r="G474" t="str">
        <f>VLOOKUP($A474,'Plan de acci�n consolidado 2025'!$C$3:$X$482,G$1,0)</f>
        <v>Fortalecer el Sistema Integral de Gestión Institucional en el marco del Modelo Integrado de Planeación y gestión para mejorar la prestación del servicio.</v>
      </c>
      <c r="H474" t="str">
        <f>VLOOKUP($A474,'Plan de acci�n consolidado 2025'!$C$3:$X$482,H$1,0)</f>
        <v xml:space="preserve">Cumplimiento de productos del PAI asociados a Fortacer el Sistema Integral de Gestión Institucional para mejorar la prestación del servicio. 
</v>
      </c>
      <c r="I474" t="str">
        <f>VLOOKUP($A474,'Plan de acci�n consolidado 2025'!$C$3:$X$482,I$1,0)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74" t="str">
        <f>VLOOKUP($A474,'Plan de acci�n consolidado 2025'!$C$3:$X$482,J$1,0)</f>
        <v>N/A</v>
      </c>
      <c r="K474" t="str">
        <f>VLOOKUP($A474,'Plan de acci�n consolidado 2025'!$C$3:$X$482,K$1,0)</f>
        <v>No</v>
      </c>
      <c r="L474" t="str">
        <f>VLOOKUP($A474,'Plan de acci�n consolidado 2025'!$C$3:$X$482,L$1,0)</f>
        <v>N/A</v>
      </c>
      <c r="M474" t="str">
        <f>VLOOKUP($A474,'Plan de acci�n consolidado 2025'!$C$3:$X$482,M$1,0)</f>
        <v>Política de Gestión Estratégica del Talento Humano _DIMENSIÓN Talento humano</v>
      </c>
      <c r="N474" t="str">
        <f>VLOOKUP($A474,'Plan de acci�n consolidado 2025'!$C$3:$X$482,N$1,0)</f>
        <v>DECRETO 612</v>
      </c>
      <c r="O474" t="str">
        <f>VLOOKUP($A474,'Plan de acci�n consolidado 2025'!$C$3:$X$482,O$1,0)</f>
        <v>Plan anual de Vacantes, Elaborado y publicado en la página web de la SIC e Intrasic (Documento del Plan anual de Vacantes)</v>
      </c>
      <c r="P474">
        <f>VLOOKUP($A474,'Plan de acci�n consolidado 2025'!$C$3:$X$482,P$1,0)</f>
        <v>20</v>
      </c>
      <c r="Q474">
        <f>VLOOKUP($A474,'Plan de acci�n consolidado 2025'!$C$3:$X$482,Q$1,0)</f>
        <v>1</v>
      </c>
      <c r="R474" t="str">
        <f>VLOOKUP($A474,'Plan de acci�n consolidado 2025'!$C$3:$X$482,R$1,0)</f>
        <v>Númerica</v>
      </c>
      <c r="S474" t="str">
        <f>VLOOKUP($A474,'Plan de acci�n consolidado 2025'!$C$3:$X$482,S$1,0)</f>
        <v># de Plan anual vacantes elaborado y publicado / 1 Plan anual  vacantes a  elaborar y publicar</v>
      </c>
      <c r="T474" s="161">
        <f>VLOOKUP($A474,'Plan de acci�n consolidado 2025'!$C$3:$X$482,T$1,0)</f>
        <v>45672</v>
      </c>
      <c r="U474" s="161">
        <f>VLOOKUP($A474,'Plan de acci�n consolidado 2025'!$C$3:$X$482,U$1,0)</f>
        <v>45688</v>
      </c>
      <c r="V474" t="str">
        <f>VLOOKUP($A474,'Plan de acci�n consolidado 2025'!$C$3:$X$482,V$1,0)</f>
        <v>111-GRUPO DE TRABAJO DE ADMINISTRACIÓN DE PERSONAL</v>
      </c>
      <c r="W474">
        <f>VLOOKUP($A474,'Plan de acci�n consolidado 2025'!$C$3:$BB$482,W$1,0)</f>
        <v>20</v>
      </c>
      <c r="X474">
        <f>VLOOKUP($A474,'Plan de acci�n consolidado 2025'!$C$3:$BB$482,X$1,0)</f>
        <v>100</v>
      </c>
      <c r="Y474" t="str">
        <f>VLOOKUP($A474,'Plan de acci�n consolidado 2025'!$C$3:$BB$482,Y$1,0)</f>
        <v>Se reenvía nuevamente conforme a las instrucciones de la OAP, dando cumplimiento al producto y a las actividades propuestas dentro de los plazos establecidos.</v>
      </c>
      <c r="Z474" s="161">
        <f>VLOOKUP($A474,'Plan de acci�n consolidado 2025'!$C$3:$BB$482,Z$1,0)</f>
        <v>45688</v>
      </c>
      <c r="AA474">
        <f>VLOOKUP($A474,'Plan de acci�n consolidado 2025'!$C$3:$BB$482,AA$1,0)</f>
        <v>100</v>
      </c>
      <c r="AB474" t="str">
        <f>VLOOKUP($A474,'Plan de acci�n consolidado 2025'!$C$3:$BB$482,AB$1,0)</f>
        <v xml:space="preserve">Se avala el cumplimiento del presente producto plan de vacantes </v>
      </c>
      <c r="AC474" s="161">
        <f>VLOOKUP($A474,'Plan de acci�n consolidado 2025'!$C$3:$BB$482,AC$1,0)</f>
        <v>45688</v>
      </c>
      <c r="AD474">
        <f>VLOOKUP($A474,'Plan de acci�n consolidado 2025'!$C$3:$BB$482,AD$1,0)</f>
        <v>100</v>
      </c>
      <c r="AE474">
        <f>VLOOKUP($A474,'Plan de acci�n consolidado 2025'!$C$3:$BB$482,AE$1,0)</f>
        <v>20</v>
      </c>
    </row>
    <row r="475" spans="1:31" x14ac:dyDescent="0.25">
      <c r="A475" s="30" t="s">
        <v>474</v>
      </c>
      <c r="B475" t="str">
        <f>VLOOKUP($A475,'Plan de acci�n consolidado 2025'!$C$3:$X$482,B$1,0)</f>
        <v>111-GRUPO DE TRABAJO DE ADMINISTRACIÓN DE PERSONAL</v>
      </c>
      <c r="C475">
        <f>VLOOKUP($A475,'Plan de acci�n consolidado 2025'!$C$3:$X$482,C$1,0)</f>
        <v>2</v>
      </c>
      <c r="D475" t="str">
        <f>VLOOKUP($A475,'Plan de acci�n consolidado 2025'!$C$3:$X$482,D$1,0)</f>
        <v>Actividad propia</v>
      </c>
      <c r="E475" t="str">
        <f>VLOOKUP($A475,'Plan de acci�n consolidado 2025'!$C$3:$X$482,E$1,0)</f>
        <v>111.2.1</v>
      </c>
      <c r="F475" t="str">
        <f>VLOOKUP($A475,'Plan de acci�n consolidado 2025'!$C$3:$X$482,F$1,0)</f>
        <v>N/A</v>
      </c>
      <c r="G475" t="str">
        <f>VLOOKUP($A475,'Plan de acci�n consolidado 2025'!$C$3:$X$482,G$1,0)</f>
        <v>N/A</v>
      </c>
      <c r="H475" t="str">
        <f>VLOOKUP($A475,'Plan de acci�n consolidado 2025'!$C$3:$X$482,H$1,0)</f>
        <v>N/A</v>
      </c>
      <c r="I475" t="str">
        <f>VLOOKUP($A475,'Plan de acci�n consolidado 2025'!$C$3:$X$482,I$1,0)</f>
        <v>N/A</v>
      </c>
      <c r="J475" t="str">
        <f>VLOOKUP($A475,'Plan de acci�n consolidado 2025'!$C$3:$X$482,J$1,0)</f>
        <v>N/A</v>
      </c>
      <c r="K475" t="str">
        <f>VLOOKUP($A475,'Plan de acci�n consolidado 2025'!$C$3:$X$482,K$1,0)</f>
        <v>N/A</v>
      </c>
      <c r="L475" t="str">
        <f>VLOOKUP($A475,'Plan de acci�n consolidado 2025'!$C$3:$X$482,L$1,0)</f>
        <v>N/A</v>
      </c>
      <c r="M475" t="str">
        <f>VLOOKUP($A475,'Plan de acci�n consolidado 2025'!$C$3:$X$482,M$1,0)</f>
        <v>N/A</v>
      </c>
      <c r="N475" t="str">
        <f>VLOOKUP($A475,'Plan de acci�n consolidado 2025'!$C$3:$X$482,N$1,0)</f>
        <v>N/A</v>
      </c>
      <c r="O475" t="str">
        <f>VLOOKUP($A475,'Plan de acci�n consolidado 2025'!$C$3:$X$482,O$1,0)</f>
        <v>Elaborar el Plan anual de Vacantes (Único entregable) (Documento del Plan anual de Vacantes)</v>
      </c>
      <c r="P475">
        <f>VLOOKUP($A475,'Plan de acci�n consolidado 2025'!$C$3:$X$482,P$1,0)</f>
        <v>50</v>
      </c>
      <c r="Q475">
        <f>VLOOKUP($A475,'Plan de acci�n consolidado 2025'!$C$3:$X$482,Q$1,0)</f>
        <v>1</v>
      </c>
      <c r="R475" t="str">
        <f>VLOOKUP($A475,'Plan de acci�n consolidado 2025'!$C$3:$X$482,R$1,0)</f>
        <v>Númerica</v>
      </c>
      <c r="S475" t="str">
        <f>VLOOKUP($A475,'Plan de acci�n consolidado 2025'!$C$3:$X$482,S$1,0)</f>
        <v># de Plan anual de vacantes elaborado / 1 Plan anual de  vacantes a elaborar</v>
      </c>
      <c r="T475" s="161">
        <f>VLOOKUP($A475,'Plan de acci�n consolidado 2025'!$C$3:$X$482,T$1,0)</f>
        <v>45672</v>
      </c>
      <c r="U475" s="161">
        <f>VLOOKUP($A475,'Plan de acci�n consolidado 2025'!$C$3:$X$482,U$1,0)</f>
        <v>45688</v>
      </c>
      <c r="V475" t="str">
        <f>VLOOKUP($A475,'Plan de acci�n consolidado 2025'!$C$3:$X$482,V$1,0)</f>
        <v>111-GRUPO DE TRABAJO DE ADMINISTRACIÓN DE PERSONAL</v>
      </c>
      <c r="W475">
        <f>VLOOKUP($A475,'Plan de acci�n consolidado 2025'!$C$3:$BB$482,W$1,0)</f>
        <v>10</v>
      </c>
      <c r="X475">
        <f>VLOOKUP($A475,'Plan de acci�n consolidado 2025'!$C$3:$BB$482,X$1,0)</f>
        <v>100</v>
      </c>
      <c r="Y475" t="str">
        <f>VLOOKUP($A475,'Plan de acci�n consolidado 2025'!$C$3:$BB$482,Y$1,0)</f>
        <v>Se da cumplimento al producto y a las actividades propuestas en las fechas establecidas</v>
      </c>
      <c r="Z475" s="161">
        <f>VLOOKUP($A475,'Plan de acci�n consolidado 2025'!$C$3:$BB$482,Z$1,0)</f>
        <v>45688</v>
      </c>
      <c r="AA475">
        <f>VLOOKUP($A475,'Plan de acci�n consolidado 2025'!$C$3:$BB$482,AA$1,0)</f>
        <v>100</v>
      </c>
      <c r="AB475" t="str">
        <f>VLOOKUP($A475,'Plan de acci�n consolidado 2025'!$C$3:$BB$482,AB$1,0)</f>
        <v xml:space="preserve">Se avala el cumplimiento de la presente actividad mediante documento plan de vacantes </v>
      </c>
      <c r="AC475" s="161">
        <f>VLOOKUP($A475,'Plan de acci�n consolidado 2025'!$C$3:$BB$482,AC$1,0)</f>
        <v>45688</v>
      </c>
      <c r="AD475">
        <f>VLOOKUP($A475,'Plan de acci�n consolidado 2025'!$C$3:$BB$482,AD$1,0)</f>
        <v>100</v>
      </c>
      <c r="AE475">
        <f>VLOOKUP($A475,'Plan de acci�n consolidado 2025'!$C$3:$BB$482,AE$1,0)</f>
        <v>10</v>
      </c>
    </row>
    <row r="476" spans="1:31" x14ac:dyDescent="0.25">
      <c r="A476" s="30" t="s">
        <v>476</v>
      </c>
      <c r="B476" t="str">
        <f>VLOOKUP($A476,'Plan de acci�n consolidado 2025'!$C$3:$X$482,B$1,0)</f>
        <v>111-GRUPO DE TRABAJO DE ADMINISTRACIÓN DE PERSONAL</v>
      </c>
      <c r="C476">
        <f>VLOOKUP($A476,'Plan de acci�n consolidado 2025'!$C$3:$X$482,C$1,0)</f>
        <v>2</v>
      </c>
      <c r="D476" t="str">
        <f>VLOOKUP($A476,'Plan de acci�n consolidado 2025'!$C$3:$X$482,D$1,0)</f>
        <v>Actividad propia</v>
      </c>
      <c r="E476" t="str">
        <f>VLOOKUP($A476,'Plan de acci�n consolidado 2025'!$C$3:$X$482,E$1,0)</f>
        <v>111.2.2</v>
      </c>
      <c r="F476" t="str">
        <f>VLOOKUP($A476,'Plan de acci�n consolidado 2025'!$C$3:$X$482,F$1,0)</f>
        <v>N/A</v>
      </c>
      <c r="G476" t="str">
        <f>VLOOKUP($A476,'Plan de acci�n consolidado 2025'!$C$3:$X$482,G$1,0)</f>
        <v>N/A</v>
      </c>
      <c r="H476" t="str">
        <f>VLOOKUP($A476,'Plan de acci�n consolidado 2025'!$C$3:$X$482,H$1,0)</f>
        <v>N/A</v>
      </c>
      <c r="I476" t="str">
        <f>VLOOKUP($A476,'Plan de acci�n consolidado 2025'!$C$3:$X$482,I$1,0)</f>
        <v>N/A</v>
      </c>
      <c r="J476" t="str">
        <f>VLOOKUP($A476,'Plan de acci�n consolidado 2025'!$C$3:$X$482,J$1,0)</f>
        <v>N/A</v>
      </c>
      <c r="K476" t="str">
        <f>VLOOKUP($A476,'Plan de acci�n consolidado 2025'!$C$3:$X$482,K$1,0)</f>
        <v>N/A</v>
      </c>
      <c r="L476" t="str">
        <f>VLOOKUP($A476,'Plan de acci�n consolidado 2025'!$C$3:$X$482,L$1,0)</f>
        <v>N/A</v>
      </c>
      <c r="M476" t="str">
        <f>VLOOKUP($A476,'Plan de acci�n consolidado 2025'!$C$3:$X$482,M$1,0)</f>
        <v>N/A</v>
      </c>
      <c r="N476" t="str">
        <f>VLOOKUP($A476,'Plan de acci�n consolidado 2025'!$C$3:$X$482,N$1,0)</f>
        <v>N/A</v>
      </c>
      <c r="O476" t="str">
        <f>VLOOKUP($A476,'Plan de acci�n consolidado 2025'!$C$3:$X$482,O$1,0)</f>
        <v>Publicar el Plan anual de Vacantes (Único entregable) (Captura de pantalla de la publicación en la página web de la SIC e Intrasic)</v>
      </c>
      <c r="P476">
        <f>VLOOKUP($A476,'Plan de acci�n consolidado 2025'!$C$3:$X$482,P$1,0)</f>
        <v>50</v>
      </c>
      <c r="Q476">
        <f>VLOOKUP($A476,'Plan de acci�n consolidado 2025'!$C$3:$X$482,Q$1,0)</f>
        <v>1</v>
      </c>
      <c r="R476" t="str">
        <f>VLOOKUP($A476,'Plan de acci�n consolidado 2025'!$C$3:$X$482,R$1,0)</f>
        <v>Númerica</v>
      </c>
      <c r="S476" t="str">
        <f>VLOOKUP($A476,'Plan de acci�n consolidado 2025'!$C$3:$X$482,S$1,0)</f>
        <v># de Plan anual de vacantes publicado / 1 Plan anual vacantes a publicar</v>
      </c>
      <c r="T476" s="161">
        <f>VLOOKUP($A476,'Plan de acci�n consolidado 2025'!$C$3:$X$482,T$1,0)</f>
        <v>45672</v>
      </c>
      <c r="U476" s="161">
        <f>VLOOKUP($A476,'Plan de acci�n consolidado 2025'!$C$3:$X$482,U$1,0)</f>
        <v>45688</v>
      </c>
      <c r="V476" t="str">
        <f>VLOOKUP($A476,'Plan de acci�n consolidado 2025'!$C$3:$X$482,V$1,0)</f>
        <v>111-GRUPO DE TRABAJO DE ADMINISTRACIÓN DE PERSONAL</v>
      </c>
      <c r="W476">
        <f>VLOOKUP($A476,'Plan de acci�n consolidado 2025'!$C$3:$BB$482,W$1,0)</f>
        <v>10</v>
      </c>
      <c r="X476">
        <f>VLOOKUP($A476,'Plan de acci�n consolidado 2025'!$C$3:$BB$482,X$1,0)</f>
        <v>100</v>
      </c>
      <c r="Y476" t="str">
        <f>VLOOKUP($A476,'Plan de acci�n consolidado 2025'!$C$3:$BB$482,Y$1,0)</f>
        <v>Se da cumplimento al producto y a las actividades propuestas en las fechas establecidas</v>
      </c>
      <c r="Z476" s="161">
        <f>VLOOKUP($A476,'Plan de acci�n consolidado 2025'!$C$3:$BB$482,Z$1,0)</f>
        <v>45688</v>
      </c>
      <c r="AA476">
        <f>VLOOKUP($A476,'Plan de acci�n consolidado 2025'!$C$3:$BB$482,AA$1,0)</f>
        <v>100</v>
      </c>
      <c r="AB476" t="str">
        <f>VLOOKUP($A476,'Plan de acci�n consolidado 2025'!$C$3:$BB$482,AB$1,0)</f>
        <v>Se avala el cumplimiento de la presente actividad publicación del plan de vacantes.</v>
      </c>
      <c r="AC476" s="161">
        <f>VLOOKUP($A476,'Plan de acci�n consolidado 2025'!$C$3:$BB$482,AC$1,0)</f>
        <v>45688</v>
      </c>
      <c r="AD476">
        <f>VLOOKUP($A476,'Plan de acci�n consolidado 2025'!$C$3:$BB$482,AD$1,0)</f>
        <v>100</v>
      </c>
      <c r="AE476">
        <f>VLOOKUP($A476,'Plan de acci�n consolidado 2025'!$C$3:$BB$482,AE$1,0)</f>
        <v>10</v>
      </c>
    </row>
    <row r="477" spans="1:31" x14ac:dyDescent="0.25">
      <c r="A477" s="30" t="s">
        <v>478</v>
      </c>
      <c r="B477" t="str">
        <f>VLOOKUP($A477,'Plan de acci�n consolidado 2025'!$C$3:$X$482,B$1,0)</f>
        <v>111-GRUPO DE TRABAJO DE ADMINISTRACIÓN DE PERSONAL</v>
      </c>
      <c r="C477">
        <f>VLOOKUP($A477,'Plan de acci�n consolidado 2025'!$C$3:$X$482,C$1,0)</f>
        <v>2</v>
      </c>
      <c r="D477" t="str">
        <f>VLOOKUP($A477,'Plan de acci�n consolidado 2025'!$C$3:$X$482,D$1,0)</f>
        <v>Producto</v>
      </c>
      <c r="E477" t="str">
        <f>VLOOKUP($A477,'Plan de acci�n consolidado 2025'!$C$3:$X$482,E$1,0)</f>
        <v>111.3</v>
      </c>
      <c r="F477" t="str">
        <f>VLOOKUP($A477,'Plan de acci�n consolidado 2025'!$C$3:$X$482,F$1,0)</f>
        <v>Innovador</v>
      </c>
      <c r="G477" t="str">
        <f>VLOOKUP($A477,'Plan de acci�n consolidado 2025'!$C$3:$X$482,G$1,0)</f>
        <v xml:space="preserve">Fortalecer la gestión de la información, el conocimiento y la innovación para optimizar la capacidad institucional 
</v>
      </c>
      <c r="H477" t="str">
        <f>VLOOKUP($A477,'Plan de acci�n consolidado 2025'!$C$3:$X$482,H$1,0)</f>
        <v xml:space="preserve">Cumplimiento de productos del PAI asociados a Fortalecer la gestión de la información, el conocimiento y la innovación para optimizar la capacidad institucional 
</v>
      </c>
      <c r="I477" t="str">
        <f>VLOOKUP($A477,'Plan de acci�n consolidado 2025'!$C$3:$X$482,I$1,0)</f>
        <v>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77" t="str">
        <f>VLOOKUP($A477,'Plan de acci�n consolidado 2025'!$C$3:$X$482,J$1,0)</f>
        <v>N/A</v>
      </c>
      <c r="K477" t="str">
        <f>VLOOKUP($A477,'Plan de acci�n consolidado 2025'!$C$3:$X$482,K$1,0)</f>
        <v>Si</v>
      </c>
      <c r="L477" t="str">
        <f>VLOOKUP($A477,'Plan de acci�n consolidado 2025'!$C$3:$X$482,L$1,0)</f>
        <v>C-3599-0200-0005-53105b</v>
      </c>
      <c r="M477" t="str">
        <f>VLOOKUP($A477,'Plan de acci�n consolidado 2025'!$C$3:$X$482,M$1,0)</f>
        <v>Política de Gestión Estratégica del Talento Humano _DIMENSIÓN Talento humano</v>
      </c>
      <c r="N477" t="str">
        <f>VLOOKUP($A477,'Plan de acci�n consolidado 2025'!$C$3:$X$482,N$1,0)</f>
        <v>N/A</v>
      </c>
      <c r="O477" t="str">
        <f>VLOOKUP($A477,'Plan de acci�n consolidado 2025'!$C$3:$X$482,O$1,0)</f>
        <v>Estrategia que permita la continuidad en la prestación de servicio,  la garantía del bienestar integral y la adecuada gestión del conocimiento, implementada  (Herramienta tecnológica para retención del conocimiento)</v>
      </c>
      <c r="P477">
        <f>VLOOKUP($A477,'Plan de acci�n consolidado 2025'!$C$3:$X$482,P$1,0)</f>
        <v>60</v>
      </c>
      <c r="Q477">
        <f>VLOOKUP($A477,'Plan de acci�n consolidado 2025'!$C$3:$X$482,Q$1,0)</f>
        <v>1</v>
      </c>
      <c r="R477" t="str">
        <f>VLOOKUP($A477,'Plan de acci�n consolidado 2025'!$C$3:$X$482,R$1,0)</f>
        <v>Númerica</v>
      </c>
      <c r="S477" t="str">
        <f>VLOOKUP($A477,'Plan de acci�n consolidado 2025'!$C$3:$X$482,S$1,0)</f>
        <v># de Herramienta tecnológica implementada / 1 Herramienta tecnológica ejecutada</v>
      </c>
      <c r="T477" s="161">
        <f>VLOOKUP($A477,'Plan de acci�n consolidado 2025'!$C$3:$X$482,T$1,0)</f>
        <v>45659</v>
      </c>
      <c r="U477" s="161">
        <f>VLOOKUP($A477,'Plan de acci�n consolidado 2025'!$C$3:$X$482,U$1,0)</f>
        <v>46010</v>
      </c>
      <c r="V477" t="str">
        <f>VLOOKUP($A477,'Plan de acci�n consolidado 2025'!$C$3:$X$482,V$1,0)</f>
        <v>111-GRUPO DE TRABAJO DE ADMINISTRACIÓN DE PERSONAL;
20-OFICINA DE TECNOLOGÍA E INFORMÁTICA;
73-GRUPO DE TRABAJO DE COMUNICACION</v>
      </c>
      <c r="W477">
        <f>VLOOKUP($A477,'Plan de acci�n consolidado 2025'!$C$3:$BB$482,W$1,0)</f>
        <v>60</v>
      </c>
      <c r="X477">
        <f>VLOOKUP($A477,'Plan de acci�n consolidado 2025'!$C$3:$BB$482,X$1,0)</f>
        <v>0</v>
      </c>
      <c r="Y477">
        <f>VLOOKUP($A477,'Plan de acci�n consolidado 2025'!$C$3:$BB$482,Y$1,0)</f>
        <v>0</v>
      </c>
      <c r="Z477" s="161">
        <f>VLOOKUP($A477,'Plan de acci�n consolidado 2025'!$C$3:$BB$482,Z$1,0)</f>
        <v>0</v>
      </c>
      <c r="AA477">
        <f>VLOOKUP($A477,'Plan de acci�n consolidado 2025'!$C$3:$BB$482,AA$1,0)</f>
        <v>0</v>
      </c>
      <c r="AB477">
        <f>VLOOKUP($A477,'Plan de acci�n consolidado 2025'!$C$3:$BB$482,AB$1,0)</f>
        <v>0</v>
      </c>
      <c r="AC477" s="161">
        <f>VLOOKUP($A477,'Plan de acci�n consolidado 2025'!$C$3:$BB$482,AC$1,0)</f>
        <v>0</v>
      </c>
      <c r="AD477">
        <f>VLOOKUP($A477,'Plan de acci�n consolidado 2025'!$C$3:$BB$482,AD$1,0)</f>
        <v>0</v>
      </c>
      <c r="AE477">
        <f>VLOOKUP($A477,'Plan de acci�n consolidado 2025'!$C$3:$BB$482,AE$1,0)</f>
        <v>0</v>
      </c>
    </row>
    <row r="478" spans="1:31" x14ac:dyDescent="0.25">
      <c r="A478" s="30" t="s">
        <v>483</v>
      </c>
      <c r="B478" t="str">
        <f>VLOOKUP($A478,'Plan de acci�n consolidado 2025'!$C$3:$X$482,B$1,0)</f>
        <v>111-GRUPO DE TRABAJO DE ADMINISTRACIÓN DE PERSONAL</v>
      </c>
      <c r="C478">
        <f>VLOOKUP($A478,'Plan de acci�n consolidado 2025'!$C$3:$X$482,C$1,0)</f>
        <v>2</v>
      </c>
      <c r="D478" t="str">
        <f>VLOOKUP($A478,'Plan de acci�n consolidado 2025'!$C$3:$X$482,D$1,0)</f>
        <v>Actividad propia</v>
      </c>
      <c r="E478" t="str">
        <f>VLOOKUP($A478,'Plan de acci�n consolidado 2025'!$C$3:$X$482,E$1,0)</f>
        <v>111.3.1</v>
      </c>
      <c r="F478" t="str">
        <f>VLOOKUP($A478,'Plan de acci�n consolidado 2025'!$C$3:$X$482,F$1,0)</f>
        <v>N/A</v>
      </c>
      <c r="G478" t="str">
        <f>VLOOKUP($A478,'Plan de acci�n consolidado 2025'!$C$3:$X$482,G$1,0)</f>
        <v>N/A</v>
      </c>
      <c r="H478" t="str">
        <f>VLOOKUP($A478,'Plan de acci�n consolidado 2025'!$C$3:$X$482,H$1,0)</f>
        <v>N/A</v>
      </c>
      <c r="I478" t="str">
        <f>VLOOKUP($A478,'Plan de acci�n consolidado 2025'!$C$3:$X$482,I$1,0)</f>
        <v>N/A</v>
      </c>
      <c r="J478" t="str">
        <f>VLOOKUP($A478,'Plan de acci�n consolidado 2025'!$C$3:$X$482,J$1,0)</f>
        <v>N/A</v>
      </c>
      <c r="K478" t="str">
        <f>VLOOKUP($A478,'Plan de acci�n consolidado 2025'!$C$3:$X$482,K$1,0)</f>
        <v>N/A</v>
      </c>
      <c r="L478" t="str">
        <f>VLOOKUP($A478,'Plan de acci�n consolidado 2025'!$C$3:$X$482,L$1,0)</f>
        <v>N/A</v>
      </c>
      <c r="M478" t="str">
        <f>VLOOKUP($A478,'Plan de acci�n consolidado 2025'!$C$3:$X$482,M$1,0)</f>
        <v>N/A</v>
      </c>
      <c r="N478" t="str">
        <f>VLOOKUP($A478,'Plan de acci�n consolidado 2025'!$C$3:$X$482,N$1,0)</f>
        <v>N/A</v>
      </c>
      <c r="O478" t="str">
        <f>VLOOKUP($A478,'Plan de acci�n consolidado 2025'!$C$3:$X$482,O$1,0)</f>
        <v>Implementar una herramienta tecnológica para retención del conocimiento de los servidores públicos  de la entidad por retiro.  (Manual de usuario y acta de entrega de la herramienta)</v>
      </c>
      <c r="P478">
        <f>VLOOKUP($A478,'Plan de acci�n consolidado 2025'!$C$3:$X$482,P$1,0)</f>
        <v>50</v>
      </c>
      <c r="Q478">
        <f>VLOOKUP($A478,'Plan de acci�n consolidado 2025'!$C$3:$X$482,Q$1,0)</f>
        <v>2</v>
      </c>
      <c r="R478" t="str">
        <f>VLOOKUP($A478,'Plan de acci�n consolidado 2025'!$C$3:$X$482,R$1,0)</f>
        <v>Númerica</v>
      </c>
      <c r="S478" t="str">
        <f>VLOOKUP($A478,'Plan de acci�n consolidado 2025'!$C$3:$X$482,S$1,0)</f>
        <v># de Manual de usuario y acta de entrega final elaborados / 2 Manual de usuario y acta de entrega final recibidos</v>
      </c>
      <c r="T478" s="161">
        <f>VLOOKUP($A478,'Plan de acci�n consolidado 2025'!$C$3:$X$482,T$1,0)</f>
        <v>45659</v>
      </c>
      <c r="U478" s="161">
        <f>VLOOKUP($A478,'Plan de acci�n consolidado 2025'!$C$3:$X$482,U$1,0)</f>
        <v>45716</v>
      </c>
      <c r="V478" t="str">
        <f>VLOOKUP($A478,'Plan de acci�n consolidado 2025'!$C$3:$X$482,V$1,0)</f>
        <v>111-GRUPO DE TRABAJO DE ADMINISTRACIÓN DE PERSONAL;
20-OFICINA DE TECNOLOGÍA E INFORMÁTICA</v>
      </c>
      <c r="W478">
        <f>VLOOKUP($A478,'Plan de acci�n consolidado 2025'!$C$3:$BB$482,W$1,0)</f>
        <v>30</v>
      </c>
      <c r="X478">
        <f>VLOOKUP($A478,'Plan de acci�n consolidado 2025'!$C$3:$BB$482,X$1,0)</f>
        <v>100</v>
      </c>
      <c r="Y478" t="str">
        <f>VLOOKUP($A478,'Plan de acci�n consolidado 2025'!$C$3:$BB$482,Y$1,0)</f>
        <v>se realiza el Manual de usuario y acta de entrega final elaborados</v>
      </c>
      <c r="Z478" s="161">
        <f>VLOOKUP($A478,'Plan de acci�n consolidado 2025'!$C$3:$BB$482,Z$1,0)</f>
        <v>45716</v>
      </c>
      <c r="AA478">
        <f>VLOOKUP($A478,'Plan de acci�n consolidado 2025'!$C$3:$BB$482,AA$1,0)</f>
        <v>100</v>
      </c>
      <c r="AB478" t="str">
        <f>VLOOKUP($A478,'Plan de acci�n consolidado 2025'!$C$3:$BB$482,AB$1,0)</f>
        <v xml:space="preserve">Se avala el cumplimiento de la presente actividad mediante acta de entrega y manual del usuario </v>
      </c>
      <c r="AC478" s="161">
        <f>VLOOKUP($A478,'Plan de acci�n consolidado 2025'!$C$3:$BB$482,AC$1,0)</f>
        <v>45716</v>
      </c>
      <c r="AD478">
        <f>VLOOKUP($A478,'Plan de acci�n consolidado 2025'!$C$3:$BB$482,AD$1,0)</f>
        <v>100</v>
      </c>
      <c r="AE478">
        <f>VLOOKUP($A478,'Plan de acci�n consolidado 2025'!$C$3:$BB$482,AE$1,0)</f>
        <v>30</v>
      </c>
    </row>
    <row r="479" spans="1:31" x14ac:dyDescent="0.25">
      <c r="A479" s="30" t="s">
        <v>486</v>
      </c>
      <c r="B479" t="str">
        <f>VLOOKUP($A479,'Plan de acci�n consolidado 2025'!$C$3:$X$482,B$1,0)</f>
        <v>111-GRUPO DE TRABAJO DE ADMINISTRACIÓN DE PERSONAL</v>
      </c>
      <c r="C479">
        <f>VLOOKUP($A479,'Plan de acci�n consolidado 2025'!$C$3:$X$482,C$1,0)</f>
        <v>2</v>
      </c>
      <c r="D479" t="str">
        <f>VLOOKUP($A479,'Plan de acci�n consolidado 2025'!$C$3:$X$482,D$1,0)</f>
        <v>Actividad propia</v>
      </c>
      <c r="E479" t="str">
        <f>VLOOKUP($A479,'Plan de acci�n consolidado 2025'!$C$3:$X$482,E$1,0)</f>
        <v>111.3.2</v>
      </c>
      <c r="F479" t="str">
        <f>VLOOKUP($A479,'Plan de acci�n consolidado 2025'!$C$3:$X$482,F$1,0)</f>
        <v>N/A</v>
      </c>
      <c r="G479" t="str">
        <f>VLOOKUP($A479,'Plan de acci�n consolidado 2025'!$C$3:$X$482,G$1,0)</f>
        <v>N/A</v>
      </c>
      <c r="H479" t="str">
        <f>VLOOKUP($A479,'Plan de acci�n consolidado 2025'!$C$3:$X$482,H$1,0)</f>
        <v>N/A</v>
      </c>
      <c r="I479" t="str">
        <f>VLOOKUP($A479,'Plan de acci�n consolidado 2025'!$C$3:$X$482,I$1,0)</f>
        <v>N/A</v>
      </c>
      <c r="J479" t="str">
        <f>VLOOKUP($A479,'Plan de acci�n consolidado 2025'!$C$3:$X$482,J$1,0)</f>
        <v>N/A</v>
      </c>
      <c r="K479" t="str">
        <f>VLOOKUP($A479,'Plan de acci�n consolidado 2025'!$C$3:$X$482,K$1,0)</f>
        <v>N/A</v>
      </c>
      <c r="L479" t="str">
        <f>VLOOKUP($A479,'Plan de acci�n consolidado 2025'!$C$3:$X$482,L$1,0)</f>
        <v>N/A</v>
      </c>
      <c r="M479" t="str">
        <f>VLOOKUP($A479,'Plan de acci�n consolidado 2025'!$C$3:$X$482,M$1,0)</f>
        <v>N/A</v>
      </c>
      <c r="N479" t="str">
        <f>VLOOKUP($A479,'Plan de acci�n consolidado 2025'!$C$3:$X$482,N$1,0)</f>
        <v>N/A</v>
      </c>
      <c r="O479" t="str">
        <f>VLOOKUP($A479,'Plan de acci�n consolidado 2025'!$C$3:$X$482,O$1,0)</f>
        <v>Fomentar la apropiación de la herramienta a través de un recurso pedagógico y la encuesta de satisfacción   (Video didáctico para el diligenciamiento de la herramienta y resultados  de la encuesta de satisfacción)</v>
      </c>
      <c r="P479">
        <f>VLOOKUP($A479,'Plan de acci�n consolidado 2025'!$C$3:$X$482,P$1,0)</f>
        <v>25</v>
      </c>
      <c r="Q479">
        <f>VLOOKUP($A479,'Plan de acci�n consolidado 2025'!$C$3:$X$482,Q$1,0)</f>
        <v>2</v>
      </c>
      <c r="R479" t="str">
        <f>VLOOKUP($A479,'Plan de acci�n consolidado 2025'!$C$3:$X$482,R$1,0)</f>
        <v>Númerica</v>
      </c>
      <c r="S479" t="str">
        <f>VLOOKUP($A479,'Plan de acci�n consolidado 2025'!$C$3:$X$482,S$1,0)</f>
        <v># de Soportes realizados / 2 Soportes programados</v>
      </c>
      <c r="T479" s="161">
        <f>VLOOKUP($A479,'Plan de acci�n consolidado 2025'!$C$3:$X$482,T$1,0)</f>
        <v>45691</v>
      </c>
      <c r="U479" s="161">
        <f>VLOOKUP($A479,'Plan de acci�n consolidado 2025'!$C$3:$X$482,U$1,0)</f>
        <v>46010</v>
      </c>
      <c r="V479" t="str">
        <f>VLOOKUP($A479,'Plan de acci�n consolidado 2025'!$C$3:$X$482,V$1,0)</f>
        <v>111-GRUPO DE TRABAJO DE ADMINISTRACIÓN DE PERSONAL;
20-OFICINA DE TECNOLOGÍA E INFORMÁTICA;
73-GRUPO DE TRABAJO DE COMUNICACION</v>
      </c>
      <c r="W479">
        <f>VLOOKUP($A479,'Plan de acci�n consolidado 2025'!$C$3:$BB$482,W$1,0)</f>
        <v>15</v>
      </c>
      <c r="X479">
        <f>VLOOKUP($A479,'Plan de acci�n consolidado 2025'!$C$3:$BB$482,X$1,0)</f>
        <v>50</v>
      </c>
      <c r="Y479" t="str">
        <f>VLOOKUP($A479,'Plan de acci�n consolidado 2025'!$C$3:$BB$482,Y$1,0)</f>
        <v>Se realizó el video didáctico para el diligenciamiento de la Herramienta tecnológica para retención del conocimiento</v>
      </c>
      <c r="Z479" s="161">
        <f>VLOOKUP($A479,'Plan de acci�n consolidado 2025'!$C$3:$BB$482,Z$1,0)</f>
        <v>0</v>
      </c>
      <c r="AA479">
        <f>VLOOKUP($A479,'Plan de acci�n consolidado 2025'!$C$3:$BB$482,AA$1,0)</f>
        <v>50</v>
      </c>
      <c r="AB479" t="str">
        <f>VLOOKUP($A479,'Plan de acci�n consolidado 2025'!$C$3:$BB$482,AB$1,0)</f>
        <v>Se avala el avance dado a la presente actividad de transferencia del conocimiento de los funcionarios que se retiran por concurso de méritos.</v>
      </c>
      <c r="AC479" s="161">
        <f>VLOOKUP($A479,'Plan de acci�n consolidado 2025'!$C$3:$BB$482,AC$1,0)</f>
        <v>0</v>
      </c>
      <c r="AD479">
        <f>VLOOKUP($A479,'Plan de acci�n consolidado 2025'!$C$3:$BB$482,AD$1,0)</f>
        <v>0</v>
      </c>
      <c r="AE479">
        <f>VLOOKUP($A479,'Plan de acci�n consolidado 2025'!$C$3:$BB$482,AE$1,0)</f>
        <v>7.5</v>
      </c>
    </row>
    <row r="480" spans="1:31" x14ac:dyDescent="0.25">
      <c r="A480" s="30" t="s">
        <v>488</v>
      </c>
      <c r="B480" t="str">
        <f>VLOOKUP($A480,'Plan de acci�n consolidado 2025'!$C$3:$X$482,B$1,0)</f>
        <v>111-GRUPO DE TRABAJO DE ADMINISTRACIÓN DE PERSONAL</v>
      </c>
      <c r="C480">
        <f>VLOOKUP($A480,'Plan de acci�n consolidado 2025'!$C$3:$X$482,C$1,0)</f>
        <v>2</v>
      </c>
      <c r="D480" t="str">
        <f>VLOOKUP($A480,'Plan de acci�n consolidado 2025'!$C$3:$X$482,D$1,0)</f>
        <v>Actividad propia</v>
      </c>
      <c r="E480" t="str">
        <f>VLOOKUP($A480,'Plan de acci�n consolidado 2025'!$C$3:$X$482,E$1,0)</f>
        <v>111.3.3</v>
      </c>
      <c r="F480" t="str">
        <f>VLOOKUP($A480,'Plan de acci�n consolidado 2025'!$C$3:$X$482,F$1,0)</f>
        <v>N/A</v>
      </c>
      <c r="G480" t="str">
        <f>VLOOKUP($A480,'Plan de acci�n consolidado 2025'!$C$3:$X$482,G$1,0)</f>
        <v>N/A</v>
      </c>
      <c r="H480" t="str">
        <f>VLOOKUP($A480,'Plan de acci�n consolidado 2025'!$C$3:$X$482,H$1,0)</f>
        <v>N/A</v>
      </c>
      <c r="I480" t="str">
        <f>VLOOKUP($A480,'Plan de acci�n consolidado 2025'!$C$3:$X$482,I$1,0)</f>
        <v>N/A</v>
      </c>
      <c r="J480" t="str">
        <f>VLOOKUP($A480,'Plan de acci�n consolidado 2025'!$C$3:$X$482,J$1,0)</f>
        <v>N/A</v>
      </c>
      <c r="K480" t="str">
        <f>VLOOKUP($A480,'Plan de acci�n consolidado 2025'!$C$3:$X$482,K$1,0)</f>
        <v>N/A</v>
      </c>
      <c r="L480" t="str">
        <f>VLOOKUP($A480,'Plan de acci�n consolidado 2025'!$C$3:$X$482,L$1,0)</f>
        <v>N/A</v>
      </c>
      <c r="M480" t="str">
        <f>VLOOKUP($A480,'Plan de acci�n consolidado 2025'!$C$3:$X$482,M$1,0)</f>
        <v>N/A</v>
      </c>
      <c r="N480" t="str">
        <f>VLOOKUP($A480,'Plan de acci�n consolidado 2025'!$C$3:$X$482,N$1,0)</f>
        <v>N/A</v>
      </c>
      <c r="O480" t="str">
        <f>VLOOKUP($A480,'Plan de acci�n consolidado 2025'!$C$3:$X$482,O$1,0)</f>
        <v>Realizar seguimiento trimestral  al diligenciamiento de la herramienta por parte de los servidores que se retiran y  apropiación por parte de los funcionarios que ingresan  y presentarlo al CIGD     (Informes (trimestrales)</v>
      </c>
      <c r="P480">
        <f>VLOOKUP($A480,'Plan de acci�n consolidado 2025'!$C$3:$X$482,P$1,0)</f>
        <v>25</v>
      </c>
      <c r="Q480">
        <f>VLOOKUP($A480,'Plan de acci�n consolidado 2025'!$C$3:$X$482,Q$1,0)</f>
        <v>2</v>
      </c>
      <c r="R480" t="str">
        <f>VLOOKUP($A480,'Plan de acci�n consolidado 2025'!$C$3:$X$482,R$1,0)</f>
        <v>Númerica</v>
      </c>
      <c r="S480" t="str">
        <f>VLOOKUP($A480,'Plan de acci�n consolidado 2025'!$C$3:$X$482,S$1,0)</f>
        <v># de informes trimestrales elaborados / 2 informes trimestrales entregados</v>
      </c>
      <c r="T480" s="161">
        <f>VLOOKUP($A480,'Plan de acci�n consolidado 2025'!$C$3:$X$482,T$1,0)</f>
        <v>45811</v>
      </c>
      <c r="U480" s="161">
        <f>VLOOKUP($A480,'Plan de acci�n consolidado 2025'!$C$3:$X$482,U$1,0)</f>
        <v>46010</v>
      </c>
      <c r="V480" t="str">
        <f>VLOOKUP($A480,'Plan de acci�n consolidado 2025'!$C$3:$X$482,V$1,0)</f>
        <v>111-GRUPO DE TRABAJO DE ADMINISTRACIÓN DE PERSONAL</v>
      </c>
      <c r="W480">
        <f>VLOOKUP($A480,'Plan de acci�n consolidado 2025'!$C$3:$BB$482,W$1,0)</f>
        <v>15</v>
      </c>
      <c r="X480">
        <f>VLOOKUP($A480,'Plan de acci�n consolidado 2025'!$C$3:$BB$482,X$1,0)</f>
        <v>100</v>
      </c>
      <c r="Y480" t="str">
        <f>VLOOKUP($A480,'Plan de acci�n consolidado 2025'!$C$3:$BB$482,Y$1,0)</f>
        <v>Se anexa informe de septiembre, octubre, noviembre.</v>
      </c>
      <c r="Z480" s="161">
        <f>VLOOKUP($A480,'Plan de acci�n consolidado 2025'!$C$3:$BB$482,Z$1,0)</f>
        <v>0</v>
      </c>
      <c r="AA480">
        <f>VLOOKUP($A480,'Plan de acci�n consolidado 2025'!$C$3:$BB$482,AA$1,0)</f>
        <v>100</v>
      </c>
      <c r="AB480" t="str">
        <f>VLOOKUP($A480,'Plan de acci�n consolidado 2025'!$C$3:$BB$482,AB$1,0)</f>
        <v xml:space="preserve">Se verifica el cumplimiento de la actividad al 100%, soporte corresponde el entregable  </v>
      </c>
      <c r="AC480" s="161">
        <f>VLOOKUP($A480,'Plan de acci�n consolidado 2025'!$C$3:$BB$482,AC$1,0)</f>
        <v>0</v>
      </c>
      <c r="AD480">
        <f>VLOOKUP($A480,'Plan de acci�n consolidado 2025'!$C$3:$BB$482,AD$1,0)</f>
        <v>0</v>
      </c>
      <c r="AE480">
        <f>VLOOKUP($A480,'Plan de acci�n consolidado 2025'!$C$3:$BB$482,AE$1,0)</f>
        <v>15</v>
      </c>
    </row>
    <row r="481" spans="1:31" x14ac:dyDescent="0.25">
      <c r="A481" s="30" t="s">
        <v>1058</v>
      </c>
      <c r="B481" t="str">
        <f>VLOOKUP($A481,'Plan de acci�n consolidado 2025'!$C$3:$X$482,B$1,0)</f>
        <v>30-OFICINA ASESORA DE PLANEACIÓN</v>
      </c>
      <c r="C481">
        <f>VLOOKUP($A481,'Plan de acci�n consolidado 2025'!$C$3:$X$482,C$1,0)</f>
        <v>4</v>
      </c>
      <c r="D481" t="str">
        <f>VLOOKUP($A481,'Plan de acci�n consolidado 2025'!$C$3:$X$482,D$1,0)</f>
        <v>Producto</v>
      </c>
      <c r="E481" t="str">
        <f>VLOOKUP($A481,'Plan de acci�n consolidado 2025'!$C$3:$X$482,E$1,0)</f>
        <v>30.1</v>
      </c>
      <c r="F481" t="str">
        <f>VLOOKUP($A481,'Plan de acci�n consolidado 2025'!$C$3:$X$482,F$1,0)</f>
        <v>Innovador</v>
      </c>
      <c r="G481" t="str">
        <f>VLOOKUP($A481,'Plan de acci�n consolidado 2025'!$C$3:$X$482,G$1,0)</f>
        <v>Mejorar la oportunidad en la atención de trámites y servicios.</v>
      </c>
      <c r="H481" t="str">
        <f>VLOOKUP($A481,'Plan de acci�n consolidado 2025'!$C$3:$X$482,H$1,0)</f>
        <v>Avance promedio de cumplimiento de productos asociados a mejorar la oportunidad en la atención de trámites y servicios.</v>
      </c>
      <c r="I481" t="str">
        <f>VLOOKUP($A481,'Plan de acci�n consolidado 2025'!$C$3:$X$482,I$1,0)</f>
        <v>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J481" t="str">
        <f>VLOOKUP($A481,'Plan de acci�n consolidado 2025'!$C$3:$X$482,J$1,0)</f>
        <v>N/A</v>
      </c>
      <c r="K481" t="str">
        <f>VLOOKUP($A481,'Plan de acci�n consolidado 2025'!$C$3:$X$482,K$1,0)</f>
        <v>No</v>
      </c>
      <c r="L481" t="str">
        <f>VLOOKUP($A481,'Plan de acci�n consolidado 2025'!$C$3:$X$482,L$1,0)</f>
        <v>FUNCIONAMIENTO</v>
      </c>
      <c r="M481" t="str">
        <f>VLOOKUP($A481,'Plan de acci�n consolidado 2025'!$C$3:$X$482,M$1,0)</f>
        <v>Política Seguimiento y evaluación de la gestión institucional _DIMENSIÓN Evaluación de Resultados</v>
      </c>
      <c r="N481" t="str">
        <f>VLOOKUP($A481,'Plan de acci�n consolidado 2025'!$C$3:$X$482,N$1,0)</f>
        <v>N/A</v>
      </c>
      <c r="O481" t="str">
        <f>VLOOKUP($A481,'Plan de acci�n consolidado 2025'!$C$3:$X$482,O$1,0)</f>
        <v>Sistema de alertas para monitorear el comportamiento de los trámites misionales priorizados, elaborado y presentado (Correo electronico con el envío del reporte al equipo directivo)</v>
      </c>
      <c r="P481">
        <f>VLOOKUP($A481,'Plan de acci�n consolidado 2025'!$C$3:$X$482,P$1,0)</f>
        <v>20</v>
      </c>
      <c r="Q481">
        <f>VLOOKUP($A481,'Plan de acci�n consolidado 2025'!$C$3:$X$482,Q$1,0)</f>
        <v>1</v>
      </c>
      <c r="R481" t="str">
        <f>VLOOKUP($A481,'Plan de acci�n consolidado 2025'!$C$3:$X$482,R$1,0)</f>
        <v>Númerica</v>
      </c>
      <c r="S481" t="str">
        <f>VLOOKUP($A481,'Plan de acci�n consolidado 2025'!$C$3:$X$482,S$1,0)</f>
        <v># de Sistema de alertas elaborado y presentado / 1 Sistema de alertas programado</v>
      </c>
      <c r="T481" s="161">
        <f>VLOOKUP($A481,'Plan de acci�n consolidado 2025'!$C$3:$X$482,T$1,0)</f>
        <v>45730</v>
      </c>
      <c r="U481" s="161">
        <f>VLOOKUP($A481,'Plan de acci�n consolidado 2025'!$C$3:$X$482,U$1,0)</f>
        <v>46006</v>
      </c>
      <c r="V481" t="str">
        <f>VLOOKUP($A481,'Plan de acci�n consolidado 2025'!$C$3:$X$482,V$1,0)</f>
        <v>30-OFICINA ASESORA DE PLANEACIÓN</v>
      </c>
      <c r="W481">
        <f>VLOOKUP($A481,'Plan de acci�n consolidado 2025'!$C$3:$BB$482,W$1,0)</f>
        <v>20</v>
      </c>
      <c r="X481">
        <f>VLOOKUP($A481,'Plan de acci�n consolidado 2025'!$C$3:$BB$482,X$1,0)</f>
        <v>0</v>
      </c>
      <c r="Y481" t="str">
        <f>VLOOKUP($A481,'Plan de acci�n consolidado 2025'!$C$3:$BB$482,Y$1,0)</f>
        <v>a la fecha nos encontramos en el ajuste correspondientes de los reportes</v>
      </c>
      <c r="Z481" s="161">
        <f>VLOOKUP($A481,'Plan de acci�n consolidado 2025'!$C$3:$BB$482,Z$1,0)</f>
        <v>0</v>
      </c>
      <c r="AA481">
        <f>VLOOKUP($A481,'Plan de acci�n consolidado 2025'!$C$3:$BB$482,AA$1,0)</f>
        <v>0</v>
      </c>
      <c r="AB481" t="str">
        <f>VLOOKUP($A481,'Plan de acci�n consolidado 2025'!$C$3:$BB$482,AB$1,0)</f>
        <v>Se valida avance cualitativo</v>
      </c>
      <c r="AC481" s="161">
        <f>VLOOKUP($A481,'Plan de acci�n consolidado 2025'!$C$3:$BB$482,AC$1,0)</f>
        <v>0</v>
      </c>
      <c r="AD481">
        <f>VLOOKUP($A481,'Plan de acci�n consolidado 2025'!$C$3:$BB$482,AD$1,0)</f>
        <v>0</v>
      </c>
      <c r="AE481">
        <f>VLOOKUP($A481,'Plan de acci�n consolidado 2025'!$C$3:$BB$482,AE$1,0)</f>
        <v>0</v>
      </c>
    </row>
    <row r="482" spans="1:31" x14ac:dyDescent="0.25">
      <c r="A482" s="30" t="s">
        <v>1060</v>
      </c>
      <c r="B482" t="str">
        <f>VLOOKUP($A482,'Plan de acci�n consolidado 2025'!$C$3:$X$482,B$1,0)</f>
        <v>30-OFICINA ASESORA DE PLANEACIÓN</v>
      </c>
      <c r="C482">
        <f>VLOOKUP($A482,'Plan de acci�n consolidado 2025'!$C$3:$X$482,C$1,0)</f>
        <v>4</v>
      </c>
      <c r="D482" t="str">
        <f>VLOOKUP($A482,'Plan de acci�n consolidado 2025'!$C$3:$X$482,D$1,0)</f>
        <v>Actividad propia</v>
      </c>
      <c r="E482" t="str">
        <f>VLOOKUP($A482,'Plan de acci�n consolidado 2025'!$C$3:$X$482,E$1,0)</f>
        <v>30.1.1</v>
      </c>
      <c r="F482" t="str">
        <f>VLOOKUP($A482,'Plan de acci�n consolidado 2025'!$C$3:$X$482,F$1,0)</f>
        <v>N/A</v>
      </c>
      <c r="G482" t="str">
        <f>VLOOKUP($A482,'Plan de acci�n consolidado 2025'!$C$3:$X$482,G$1,0)</f>
        <v>N/A</v>
      </c>
      <c r="H482" t="str">
        <f>VLOOKUP($A482,'Plan de acci�n consolidado 2025'!$C$3:$X$482,H$1,0)</f>
        <v>N/A</v>
      </c>
      <c r="I482" t="str">
        <f>VLOOKUP($A482,'Plan de acci�n consolidado 2025'!$C$3:$X$482,I$1,0)</f>
        <v>N/A</v>
      </c>
      <c r="J482" t="str">
        <f>VLOOKUP($A482,'Plan de acci�n consolidado 2025'!$C$3:$X$482,J$1,0)</f>
        <v>N/A</v>
      </c>
      <c r="K482" t="str">
        <f>VLOOKUP($A482,'Plan de acci�n consolidado 2025'!$C$3:$X$482,K$1,0)</f>
        <v>N/A</v>
      </c>
      <c r="L482" t="str">
        <f>VLOOKUP($A482,'Plan de acci�n consolidado 2025'!$C$3:$X$482,L$1,0)</f>
        <v>N/A</v>
      </c>
      <c r="M482" t="str">
        <f>VLOOKUP($A482,'Plan de acci�n consolidado 2025'!$C$3:$X$482,M$1,0)</f>
        <v>N/A</v>
      </c>
      <c r="N482" t="str">
        <f>VLOOKUP($A482,'Plan de acci�n consolidado 2025'!$C$3:$X$482,N$1,0)</f>
        <v>N/A</v>
      </c>
      <c r="O482" t="str">
        <f>VLOOKUP($A482,'Plan de acci�n consolidado 2025'!$C$3:$X$482,O$1,0)</f>
        <v>Priorizar los trámites por Delegatura objeto de monitoreo (Documento con los tramites priorizados por Delegatura objeto de monitoreo)</v>
      </c>
      <c r="P482">
        <f>VLOOKUP($A482,'Plan de acci�n consolidado 2025'!$C$3:$X$482,P$1,0)</f>
        <v>20</v>
      </c>
      <c r="Q482">
        <f>VLOOKUP($A482,'Plan de acci�n consolidado 2025'!$C$3:$X$482,Q$1,0)</f>
        <v>1</v>
      </c>
      <c r="R482" t="str">
        <f>VLOOKUP($A482,'Plan de acci�n consolidado 2025'!$C$3:$X$482,R$1,0)</f>
        <v>Númerica</v>
      </c>
      <c r="S482" t="str">
        <f>VLOOKUP($A482,'Plan de acci�n consolidado 2025'!$C$3:$X$482,S$1,0)</f>
        <v># de Documento con trámites priorizados / 1 Documento programado</v>
      </c>
      <c r="T482" s="161">
        <f>VLOOKUP($A482,'Plan de acci�n consolidado 2025'!$C$3:$X$482,T$1,0)</f>
        <v>45730</v>
      </c>
      <c r="U482" s="161">
        <f>VLOOKUP($A482,'Plan de acci�n consolidado 2025'!$C$3:$X$482,U$1,0)</f>
        <v>45762</v>
      </c>
      <c r="V482" t="str">
        <f>VLOOKUP($A482,'Plan de acci�n consolidado 2025'!$C$3:$X$482,V$1,0)</f>
        <v>30-OFICINA ASESORA DE PLANEACIÓN</v>
      </c>
      <c r="W482">
        <f>VLOOKUP($A482,'Plan de acci�n consolidado 2025'!$C$3:$BB$482,W$1,0)</f>
        <v>4</v>
      </c>
      <c r="X482">
        <f>VLOOKUP($A482,'Plan de acci�n consolidado 2025'!$C$3:$BB$482,X$1,0)</f>
        <v>100</v>
      </c>
      <c r="Y482" t="str">
        <f>VLOOKUP($A482,'Plan de acci�n consolidado 2025'!$C$3:$BB$482,Y$1,0)</f>
        <v>Se identificaron los trámites correspondientes a cada una de las Delegaturas, teniendo en cuenta su impacto en el ciudadano, así como aquellos que, en alguna medida, afectan el funcionamiento interno de la entidad. En este análisis, se evaluará el stock de procesos pendientes, sus tiempos de ejecución y edad de cada uno de estos, con el propósito de identificar oportunidades de mejora que permitan tomar decisiones orientadas a optimizar tanto el impacto hacia el ciudadano como la gestión interna de cada una de las áreas.</v>
      </c>
      <c r="Z482" s="161">
        <f>VLOOKUP($A482,'Plan de acci�n consolidado 2025'!$C$3:$BB$482,Z$1,0)</f>
        <v>45840</v>
      </c>
      <c r="AA482">
        <f>VLOOKUP($A482,'Plan de acci�n consolidado 2025'!$C$3:$BB$482,AA$1,0)</f>
        <v>100</v>
      </c>
      <c r="AB482" t="str">
        <f>VLOOKUP($A482,'Plan de acci�n consolidado 2025'!$C$3:$BB$482,AB$1,0)</f>
        <v xml:space="preserve">Se da cumplimiento a la evidencia. Se deja la calificación de eficiencia en 90%, dado los 2 meses de retraso en la presentación de la evidencia. </v>
      </c>
      <c r="AC482" s="161">
        <f>VLOOKUP($A482,'Plan de acci�n consolidado 2025'!$C$3:$BB$482,AC$1,0)</f>
        <v>45840</v>
      </c>
      <c r="AD482">
        <f>VLOOKUP($A482,'Plan de acci�n consolidado 2025'!$C$3:$BB$482,AD$1,0)</f>
        <v>90</v>
      </c>
      <c r="AE482">
        <f>VLOOKUP($A482,'Plan de acci�n consolidado 2025'!$C$3:$BB$482,AE$1,0)</f>
        <v>4</v>
      </c>
    </row>
    <row r="483" spans="1:31" x14ac:dyDescent="0.25">
      <c r="A483" s="30" t="s">
        <v>1062</v>
      </c>
      <c r="B483" t="str">
        <f>VLOOKUP($A483,'Plan de acci�n consolidado 2025'!$C$3:$X$482,B$1,0)</f>
        <v>30-OFICINA ASESORA DE PLANEACIÓN</v>
      </c>
      <c r="C483">
        <f>VLOOKUP($A483,'Plan de acci�n consolidado 2025'!$C$3:$X$482,C$1,0)</f>
        <v>4</v>
      </c>
      <c r="D483" t="str">
        <f>VLOOKUP($A483,'Plan de acci�n consolidado 2025'!$C$3:$X$482,D$1,0)</f>
        <v>Actividad propia</v>
      </c>
      <c r="E483" t="str">
        <f>VLOOKUP($A483,'Plan de acci�n consolidado 2025'!$C$3:$X$482,E$1,0)</f>
        <v>30.1.2</v>
      </c>
      <c r="F483" t="str">
        <f>VLOOKUP($A483,'Plan de acci�n consolidado 2025'!$C$3:$X$482,F$1,0)</f>
        <v>N/A</v>
      </c>
      <c r="G483" t="str">
        <f>VLOOKUP($A483,'Plan de acci�n consolidado 2025'!$C$3:$X$482,G$1,0)</f>
        <v>N/A</v>
      </c>
      <c r="H483" t="str">
        <f>VLOOKUP($A483,'Plan de acci�n consolidado 2025'!$C$3:$X$482,H$1,0)</f>
        <v>N/A</v>
      </c>
      <c r="I483" t="str">
        <f>VLOOKUP($A483,'Plan de acci�n consolidado 2025'!$C$3:$X$482,I$1,0)</f>
        <v>N/A</v>
      </c>
      <c r="J483" t="str">
        <f>VLOOKUP($A483,'Plan de acci�n consolidado 2025'!$C$3:$X$482,J$1,0)</f>
        <v>N/A</v>
      </c>
      <c r="K483" t="str">
        <f>VLOOKUP($A483,'Plan de acci�n consolidado 2025'!$C$3:$X$482,K$1,0)</f>
        <v>N/A</v>
      </c>
      <c r="L483" t="str">
        <f>VLOOKUP($A483,'Plan de acci�n consolidado 2025'!$C$3:$X$482,L$1,0)</f>
        <v>N/A</v>
      </c>
      <c r="M483" t="str">
        <f>VLOOKUP($A483,'Plan de acci�n consolidado 2025'!$C$3:$X$482,M$1,0)</f>
        <v>N/A</v>
      </c>
      <c r="N483" t="str">
        <f>VLOOKUP($A483,'Plan de acci�n consolidado 2025'!$C$3:$X$482,N$1,0)</f>
        <v>N/A</v>
      </c>
      <c r="O483" t="str">
        <f>VLOOKUP($A483,'Plan de acci�n consolidado 2025'!$C$3:$X$482,O$1,0)</f>
        <v>Definir los parámetros que determinarán las alertas (Documento con la definición de los parámetros )</v>
      </c>
      <c r="P483">
        <f>VLOOKUP($A483,'Plan de acci�n consolidado 2025'!$C$3:$X$482,P$1,0)</f>
        <v>20</v>
      </c>
      <c r="Q483">
        <f>VLOOKUP($A483,'Plan de acci�n consolidado 2025'!$C$3:$X$482,Q$1,0)</f>
        <v>1</v>
      </c>
      <c r="R483" t="str">
        <f>VLOOKUP($A483,'Plan de acci�n consolidado 2025'!$C$3:$X$482,R$1,0)</f>
        <v>Númerica</v>
      </c>
      <c r="S483" t="str">
        <f>VLOOKUP($A483,'Plan de acci�n consolidado 2025'!$C$3:$X$482,S$1,0)</f>
        <v># de Documento con los parámetros de las alertas realizado / 1 Documento programado</v>
      </c>
      <c r="T483" s="161">
        <f>VLOOKUP($A483,'Plan de acci�n consolidado 2025'!$C$3:$X$482,T$1,0)</f>
        <v>45765</v>
      </c>
      <c r="U483" s="161">
        <f>VLOOKUP($A483,'Plan de acci�n consolidado 2025'!$C$3:$X$482,U$1,0)</f>
        <v>45779</v>
      </c>
      <c r="V483" t="str">
        <f>VLOOKUP($A483,'Plan de acci�n consolidado 2025'!$C$3:$X$482,V$1,0)</f>
        <v>30-OFICINA ASESORA DE PLANEACIÓN</v>
      </c>
      <c r="W483">
        <f>VLOOKUP($A483,'Plan de acci�n consolidado 2025'!$C$3:$BB$482,W$1,0)</f>
        <v>4</v>
      </c>
      <c r="X483">
        <f>VLOOKUP($A483,'Plan de acci�n consolidado 2025'!$C$3:$BB$482,X$1,0)</f>
        <v>100</v>
      </c>
      <c r="Y483" t="str">
        <f>VLOOKUP($A483,'Plan de acci�n consolidado 2025'!$C$3:$BB$482,Y$1,0)</f>
        <v>Se establecen los parámetros que determinarán la generación de alertas en los trámites priorizados, con el objetivo de permitir un seguimiento detallado y oportuno del comportamiento en la gestión de denuncias, quejas, investigaciones y demandas presentadas por la ciudadanía. Esta medida busca optimizar los procesos internos de la entidad, mejorar la capacidad de respuesta institucional y fortalecer los mecanismos de control y transparencia en la atención a los usuarios.</v>
      </c>
      <c r="Z483" s="161">
        <f>VLOOKUP($A483,'Plan de acci�n consolidado 2025'!$C$3:$BB$482,Z$1,0)</f>
        <v>45842</v>
      </c>
      <c r="AA483">
        <f>VLOOKUP($A483,'Plan de acci�n consolidado 2025'!$C$3:$BB$482,AA$1,0)</f>
        <v>100</v>
      </c>
      <c r="AB483" t="str">
        <f>VLOOKUP($A483,'Plan de acci�n consolidado 2025'!$C$3:$BB$482,AB$1,0)</f>
        <v xml:space="preserve">El avance porcentual registrado corresponde con el cálculo de la fórmula matemática definida y las evidencias reportadas, Se afecta eficiencia en 10 puntos porcentuales en razón a que esta actividad tiene fecha fin programada en el mes de mayo y se cumplió en el mes de julio </v>
      </c>
      <c r="AC483" s="161">
        <f>VLOOKUP($A483,'Plan de acci�n consolidado 2025'!$C$3:$BB$482,AC$1,0)</f>
        <v>45842</v>
      </c>
      <c r="AD483">
        <f>VLOOKUP($A483,'Plan de acci�n consolidado 2025'!$C$3:$BB$482,AD$1,0)</f>
        <v>90</v>
      </c>
      <c r="AE483">
        <f>VLOOKUP($A483,'Plan de acci�n consolidado 2025'!$C$3:$BB$482,AE$1,0)</f>
        <v>4</v>
      </c>
    </row>
    <row r="484" spans="1:31" x14ac:dyDescent="0.25">
      <c r="A484" s="30" t="s">
        <v>1064</v>
      </c>
      <c r="B484" t="str">
        <f>VLOOKUP($A484,'Plan de acci�n consolidado 2025'!$C$3:$X$482,B$1,0)</f>
        <v>30-OFICINA ASESORA DE PLANEACIÓN</v>
      </c>
      <c r="C484">
        <f>VLOOKUP($A484,'Plan de acci�n consolidado 2025'!$C$3:$X$482,C$1,0)</f>
        <v>4</v>
      </c>
      <c r="D484" t="str">
        <f>VLOOKUP($A484,'Plan de acci�n consolidado 2025'!$C$3:$X$482,D$1,0)</f>
        <v>Actividad propia</v>
      </c>
      <c r="E484" t="str">
        <f>VLOOKUP($A484,'Plan de acci�n consolidado 2025'!$C$3:$X$482,E$1,0)</f>
        <v>30.1.3</v>
      </c>
      <c r="F484" t="str">
        <f>VLOOKUP($A484,'Plan de acci�n consolidado 2025'!$C$3:$X$482,F$1,0)</f>
        <v>N/A</v>
      </c>
      <c r="G484" t="str">
        <f>VLOOKUP($A484,'Plan de acci�n consolidado 2025'!$C$3:$X$482,G$1,0)</f>
        <v>N/A</v>
      </c>
      <c r="H484" t="str">
        <f>VLOOKUP($A484,'Plan de acci�n consolidado 2025'!$C$3:$X$482,H$1,0)</f>
        <v>N/A</v>
      </c>
      <c r="I484" t="str">
        <f>VLOOKUP($A484,'Plan de acci�n consolidado 2025'!$C$3:$X$482,I$1,0)</f>
        <v>N/A</v>
      </c>
      <c r="J484" t="str">
        <f>VLOOKUP($A484,'Plan de acci�n consolidado 2025'!$C$3:$X$482,J$1,0)</f>
        <v>N/A</v>
      </c>
      <c r="K484" t="str">
        <f>VLOOKUP($A484,'Plan de acci�n consolidado 2025'!$C$3:$X$482,K$1,0)</f>
        <v>N/A</v>
      </c>
      <c r="L484" t="str">
        <f>VLOOKUP($A484,'Plan de acci�n consolidado 2025'!$C$3:$X$482,L$1,0)</f>
        <v>N/A</v>
      </c>
      <c r="M484" t="str">
        <f>VLOOKUP($A484,'Plan de acci�n consolidado 2025'!$C$3:$X$482,M$1,0)</f>
        <v>N/A</v>
      </c>
      <c r="N484" t="str">
        <f>VLOOKUP($A484,'Plan de acci�n consolidado 2025'!$C$3:$X$482,N$1,0)</f>
        <v>N/A</v>
      </c>
      <c r="O484" t="str">
        <f>VLOOKUP($A484,'Plan de acci�n consolidado 2025'!$C$3:$X$482,O$1,0)</f>
        <v>Definir y validar con las Delegaturas el diseño del reporte de alertas (Diseño del reporte de alertas definido y validado por las Delegaturas)</v>
      </c>
      <c r="P484">
        <f>VLOOKUP($A484,'Plan de acci�n consolidado 2025'!$C$3:$X$482,P$1,0)</f>
        <v>20</v>
      </c>
      <c r="Q484">
        <f>VLOOKUP($A484,'Plan de acci�n consolidado 2025'!$C$3:$X$482,Q$1,0)</f>
        <v>1</v>
      </c>
      <c r="R484" t="str">
        <f>VLOOKUP($A484,'Plan de acci�n consolidado 2025'!$C$3:$X$482,R$1,0)</f>
        <v>Númerica</v>
      </c>
      <c r="S484" t="str">
        <f>VLOOKUP($A484,'Plan de acci�n consolidado 2025'!$C$3:$X$482,S$1,0)</f>
        <v># de Reporte de alertas diseñado / 1 Reporte de alertas programado</v>
      </c>
      <c r="T484" s="161">
        <f>VLOOKUP($A484,'Plan de acci�n consolidado 2025'!$C$3:$X$482,T$1,0)</f>
        <v>45782</v>
      </c>
      <c r="U484" s="161">
        <f>VLOOKUP($A484,'Plan de acci�n consolidado 2025'!$C$3:$X$482,U$1,0)</f>
        <v>45912</v>
      </c>
      <c r="V484" t="str">
        <f>VLOOKUP($A484,'Plan de acci�n consolidado 2025'!$C$3:$X$482,V$1,0)</f>
        <v>30-OFICINA ASESORA DE PLANEACIÓN</v>
      </c>
      <c r="W484">
        <f>VLOOKUP($A484,'Plan de acci�n consolidado 2025'!$C$3:$BB$482,W$1,0)</f>
        <v>4</v>
      </c>
      <c r="X484">
        <f>VLOOKUP($A484,'Plan de acci�n consolidado 2025'!$C$3:$BB$482,X$1,0)</f>
        <v>0</v>
      </c>
      <c r="Y484">
        <f>VLOOKUP($A484,'Plan de acci�n consolidado 2025'!$C$3:$BB$482,Y$1,0)</f>
        <v>0</v>
      </c>
      <c r="Z484" s="161">
        <f>VLOOKUP($A484,'Plan de acci�n consolidado 2025'!$C$3:$BB$482,Z$1,0)</f>
        <v>0</v>
      </c>
      <c r="AA484">
        <f>VLOOKUP($A484,'Plan de acci�n consolidado 2025'!$C$3:$BB$482,AA$1,0)</f>
        <v>0</v>
      </c>
      <c r="AB484">
        <f>VLOOKUP($A484,'Plan de acci�n consolidado 2025'!$C$3:$BB$482,AB$1,0)</f>
        <v>0</v>
      </c>
      <c r="AC484" s="161">
        <f>VLOOKUP($A484,'Plan de acci�n consolidado 2025'!$C$3:$BB$482,AC$1,0)</f>
        <v>0</v>
      </c>
      <c r="AD484">
        <f>VLOOKUP($A484,'Plan de acci�n consolidado 2025'!$C$3:$BB$482,AD$1,0)</f>
        <v>0</v>
      </c>
      <c r="AE484">
        <f>VLOOKUP($A484,'Plan de acci�n consolidado 2025'!$C$3:$BB$482,AE$1,0)</f>
        <v>0</v>
      </c>
    </row>
    <row r="485" spans="1:31" x14ac:dyDescent="0.25">
      <c r="A485" s="30" t="s">
        <v>1066</v>
      </c>
      <c r="B485" t="str">
        <f>VLOOKUP($A485,'Plan de acci�n consolidado 2025'!$C$3:$X$482,B$1,0)</f>
        <v>30-OFICINA ASESORA DE PLANEACIÓN</v>
      </c>
      <c r="C485">
        <f>VLOOKUP($A485,'Plan de acci�n consolidado 2025'!$C$3:$X$482,C$1,0)</f>
        <v>4</v>
      </c>
      <c r="D485" t="str">
        <f>VLOOKUP($A485,'Plan de acci�n consolidado 2025'!$C$3:$X$482,D$1,0)</f>
        <v>Actividad propia</v>
      </c>
      <c r="E485" t="str">
        <f>VLOOKUP($A485,'Plan de acci�n consolidado 2025'!$C$3:$X$482,E$1,0)</f>
        <v>30.1.4</v>
      </c>
      <c r="F485" t="str">
        <f>VLOOKUP($A485,'Plan de acci�n consolidado 2025'!$C$3:$X$482,F$1,0)</f>
        <v>N/A</v>
      </c>
      <c r="G485" t="str">
        <f>VLOOKUP($A485,'Plan de acci�n consolidado 2025'!$C$3:$X$482,G$1,0)</f>
        <v>N/A</v>
      </c>
      <c r="H485" t="str">
        <f>VLOOKUP($A485,'Plan de acci�n consolidado 2025'!$C$3:$X$482,H$1,0)</f>
        <v>N/A</v>
      </c>
      <c r="I485" t="str">
        <f>VLOOKUP($A485,'Plan de acci�n consolidado 2025'!$C$3:$X$482,I$1,0)</f>
        <v>N/A</v>
      </c>
      <c r="J485" t="str">
        <f>VLOOKUP($A485,'Plan de acci�n consolidado 2025'!$C$3:$X$482,J$1,0)</f>
        <v>N/A</v>
      </c>
      <c r="K485" t="str">
        <f>VLOOKUP($A485,'Plan de acci�n consolidado 2025'!$C$3:$X$482,K$1,0)</f>
        <v>N/A</v>
      </c>
      <c r="L485" t="str">
        <f>VLOOKUP($A485,'Plan de acci�n consolidado 2025'!$C$3:$X$482,L$1,0)</f>
        <v>N/A</v>
      </c>
      <c r="M485" t="str">
        <f>VLOOKUP($A485,'Plan de acci�n consolidado 2025'!$C$3:$X$482,M$1,0)</f>
        <v>N/A</v>
      </c>
      <c r="N485" t="str">
        <f>VLOOKUP($A485,'Plan de acci�n consolidado 2025'!$C$3:$X$482,N$1,0)</f>
        <v>N/A</v>
      </c>
      <c r="O485" t="str">
        <f>VLOOKUP($A485,'Plan de acci�n consolidado 2025'!$C$3:$X$482,O$1,0)</f>
        <v>Elaborar y presentar reportes al equipo directivo.  (Correos electronicos con el envío del reporte al equipo directivo)</v>
      </c>
      <c r="P485">
        <f>VLOOKUP($A485,'Plan de acci�n consolidado 2025'!$C$3:$X$482,P$1,0)</f>
        <v>40</v>
      </c>
      <c r="Q485">
        <f>VLOOKUP($A485,'Plan de acci�n consolidado 2025'!$C$3:$X$482,Q$1,0)</f>
        <v>2</v>
      </c>
      <c r="R485" t="str">
        <f>VLOOKUP($A485,'Plan de acci�n consolidado 2025'!$C$3:$X$482,R$1,0)</f>
        <v>Númerica</v>
      </c>
      <c r="S485" t="str">
        <f>VLOOKUP($A485,'Plan de acci�n consolidado 2025'!$C$3:$X$482,S$1,0)</f>
        <v># de Reportes presentados / 2 Reportes programados</v>
      </c>
      <c r="T485" s="161">
        <f>VLOOKUP($A485,'Plan de acci�n consolidado 2025'!$C$3:$X$482,T$1,0)</f>
        <v>45915</v>
      </c>
      <c r="U485" s="161">
        <f>VLOOKUP($A485,'Plan de acci�n consolidado 2025'!$C$3:$X$482,U$1,0)</f>
        <v>46006</v>
      </c>
      <c r="V485" t="str">
        <f>VLOOKUP($A485,'Plan de acci�n consolidado 2025'!$C$3:$X$482,V$1,0)</f>
        <v>30-OFICINA ASESORA DE PLANEACIÓN</v>
      </c>
      <c r="W485">
        <f>VLOOKUP($A485,'Plan de acci�n consolidado 2025'!$C$3:$BB$482,W$1,0)</f>
        <v>8</v>
      </c>
      <c r="X485">
        <f>VLOOKUP($A485,'Plan de acci�n consolidado 2025'!$C$3:$BB$482,X$1,0)</f>
        <v>0</v>
      </c>
      <c r="Y485" t="str">
        <f>VLOOKUP($A485,'Plan de acci�n consolidado 2025'!$C$3:$BB$482,Y$1,0)</f>
        <v>Se están realizando los ajustes en cada uno de los reportes, de acuerdo con lo indicado en la primera revisión y se procederá al envió al equipo directivo</v>
      </c>
      <c r="Z485" s="161">
        <f>VLOOKUP($A485,'Plan de acci�n consolidado 2025'!$C$3:$BB$482,Z$1,0)</f>
        <v>0</v>
      </c>
      <c r="AA485">
        <f>VLOOKUP($A485,'Plan de acci�n consolidado 2025'!$C$3:$BB$482,AA$1,0)</f>
        <v>0</v>
      </c>
      <c r="AB485" t="str">
        <f>VLOOKUP($A485,'Plan de acci�n consolidado 2025'!$C$3:$BB$482,AB$1,0)</f>
        <v>Se valida avance cualitativo presentado</v>
      </c>
      <c r="AC485" s="161">
        <f>VLOOKUP($A485,'Plan de acci�n consolidado 2025'!$C$3:$BB$482,AC$1,0)</f>
        <v>0</v>
      </c>
      <c r="AD485">
        <f>VLOOKUP($A485,'Plan de acci�n consolidado 2025'!$C$3:$BB$482,AD$1,0)</f>
        <v>0</v>
      </c>
      <c r="AE485">
        <f>VLOOKUP($A485,'Plan de acci�n consolidado 2025'!$C$3:$BB$482,AE$1,0)</f>
        <v>0</v>
      </c>
    </row>
    <row r="486" spans="1:31" x14ac:dyDescent="0.25">
      <c r="A486" s="30" t="s">
        <v>1068</v>
      </c>
      <c r="B486" t="str">
        <f>VLOOKUP($A486,'Plan de acci�n consolidado 2025'!$C$3:$X$482,B$1,0)</f>
        <v>30-OFICINA ASESORA DE PLANEACIÓN</v>
      </c>
      <c r="C486">
        <f>VLOOKUP($A486,'Plan de acci�n consolidado 2025'!$C$3:$X$482,C$1,0)</f>
        <v>4</v>
      </c>
      <c r="D486" t="str">
        <f>VLOOKUP($A486,'Plan de acci�n consolidado 2025'!$C$3:$X$482,D$1,0)</f>
        <v>Producto</v>
      </c>
      <c r="E486" t="str">
        <f>VLOOKUP($A486,'Plan de acci�n consolidado 2025'!$C$3:$X$482,E$1,0)</f>
        <v>30.2</v>
      </c>
      <c r="F486" t="str">
        <f>VLOOKUP($A486,'Plan de acci�n consolidado 2025'!$C$3:$X$482,F$1,0)</f>
        <v>Innovador</v>
      </c>
      <c r="G486" t="str">
        <f>VLOOKUP($A486,'Plan de acci�n consolidado 2025'!$C$3:$X$482,G$1,0)</f>
        <v>Fortalecer el Sistema Integral de Gestión Institucional en el marco del Modelo Integrado de Planeación y gestión para mejorar la prestación del servicio.</v>
      </c>
      <c r="H486" t="str">
        <f>VLOOKUP($A486,'Plan de acci�n consolidado 2025'!$C$3:$X$482,H$1,0)</f>
        <v xml:space="preserve">Cumplimiento de productos del PAI asociados a Fortacer el Sistema Integral de Gestión Institucional para mejorar la prestación del servicio. 
</v>
      </c>
      <c r="I486" t="str">
        <f>VLOOKUP($A486,'Plan de acci�n consolidado 2025'!$C$3:$X$482,I$1,0)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86" t="str">
        <f>VLOOKUP($A486,'Plan de acci�n consolidado 2025'!$C$3:$X$482,J$1,0)</f>
        <v xml:space="preserve">PND - 5-31-5-b- Convergencia regional - Entidades públicas territoriales y nacionales fortalecidas </v>
      </c>
      <c r="K486" t="str">
        <f>VLOOKUP($A486,'Plan de acci�n consolidado 2025'!$C$3:$X$482,K$1,0)</f>
        <v>No</v>
      </c>
      <c r="L486" t="str">
        <f>VLOOKUP($A486,'Plan de acci�n consolidado 2025'!$C$3:$X$482,L$1,0)</f>
        <v>C-3503-0200-0016-40401c</v>
      </c>
      <c r="M486" t="str">
        <f>VLOOKUP($A486,'Plan de acci�n consolidado 2025'!$C$3:$X$482,M$1,0)</f>
        <v>Política Fortalecimiento Organizacional y Simplificación de Procesos _DIMENSIÓN Gestión con Valores para Resultados</v>
      </c>
      <c r="N486" t="str">
        <f>VLOOKUP($A486,'Plan de acci�n consolidado 2025'!$C$3:$X$482,N$1,0)</f>
        <v>N/A</v>
      </c>
      <c r="O486" t="str">
        <f>VLOOKUP($A486,'Plan de acci�n consolidado 2025'!$C$3:$X$482,O$1,0)</f>
        <v>Proyectos estratégicos transversales estructurados y ejecutados (Informe de resultados)</v>
      </c>
      <c r="P486">
        <f>VLOOKUP($A486,'Plan de acci�n consolidado 2025'!$C$3:$X$482,P$1,0)</f>
        <v>20</v>
      </c>
      <c r="Q486">
        <f>VLOOKUP($A486,'Plan de acci�n consolidado 2025'!$C$3:$X$482,Q$1,0)</f>
        <v>100</v>
      </c>
      <c r="R486" t="str">
        <f>VLOOKUP($A486,'Plan de acci�n consolidado 2025'!$C$3:$X$482,R$1,0)</f>
        <v>Porcentual</v>
      </c>
      <c r="S486" t="str">
        <f>VLOOKUP($A486,'Plan de acci�n consolidado 2025'!$C$3:$X$482,S$1,0)</f>
        <v>% de Proyectos estratégicos transversales estructurados y ejecutados / 100% de Proyectos estratégicos transversales programados</v>
      </c>
      <c r="T486" s="161">
        <f>VLOOKUP($A486,'Plan de acci�n consolidado 2025'!$C$3:$X$482,T$1,0)</f>
        <v>45712</v>
      </c>
      <c r="U486" s="161">
        <f>VLOOKUP($A486,'Plan de acci�n consolidado 2025'!$C$3:$X$482,U$1,0)</f>
        <v>46010</v>
      </c>
      <c r="V486" t="str">
        <f>VLOOKUP($A486,'Plan de acci�n consolidado 2025'!$C$3:$X$482,V$1,0)</f>
        <v>30-OFICINA ASESORA DE PLANEACIÓN</v>
      </c>
      <c r="W486">
        <f>VLOOKUP($A486,'Plan de acci�n consolidado 2025'!$C$3:$BB$482,W$1,0)</f>
        <v>20</v>
      </c>
      <c r="X486">
        <f>VLOOKUP($A486,'Plan de acci�n consolidado 2025'!$C$3:$BB$482,X$1,0)</f>
        <v>0</v>
      </c>
      <c r="Y486">
        <f>VLOOKUP($A486,'Plan de acci�n consolidado 2025'!$C$3:$BB$482,Y$1,0)</f>
        <v>0</v>
      </c>
      <c r="Z486" s="161">
        <f>VLOOKUP($A486,'Plan de acci�n consolidado 2025'!$C$3:$BB$482,Z$1,0)</f>
        <v>0</v>
      </c>
      <c r="AA486">
        <f>VLOOKUP($A486,'Plan de acci�n consolidado 2025'!$C$3:$BB$482,AA$1,0)</f>
        <v>0</v>
      </c>
      <c r="AB486">
        <f>VLOOKUP($A486,'Plan de acci�n consolidado 2025'!$C$3:$BB$482,AB$1,0)</f>
        <v>0</v>
      </c>
      <c r="AC486" s="161">
        <f>VLOOKUP($A486,'Plan de acci�n consolidado 2025'!$C$3:$BB$482,AC$1,0)</f>
        <v>0</v>
      </c>
      <c r="AD486">
        <f>VLOOKUP($A486,'Plan de acci�n consolidado 2025'!$C$3:$BB$482,AD$1,0)</f>
        <v>0</v>
      </c>
      <c r="AE486">
        <f>VLOOKUP($A486,'Plan de acci�n consolidado 2025'!$C$3:$BB$482,AE$1,0)</f>
        <v>0</v>
      </c>
    </row>
    <row r="487" spans="1:31" x14ac:dyDescent="0.25">
      <c r="A487" s="30" t="s">
        <v>1070</v>
      </c>
      <c r="B487" t="str">
        <f>VLOOKUP($A487,'Plan de acci�n consolidado 2025'!$C$3:$X$482,B$1,0)</f>
        <v>30-OFICINA ASESORA DE PLANEACIÓN</v>
      </c>
      <c r="C487">
        <f>VLOOKUP($A487,'Plan de acci�n consolidado 2025'!$C$3:$X$482,C$1,0)</f>
        <v>4</v>
      </c>
      <c r="D487" t="str">
        <f>VLOOKUP($A487,'Plan de acci�n consolidado 2025'!$C$3:$X$482,D$1,0)</f>
        <v>Actividad propia</v>
      </c>
      <c r="E487" t="str">
        <f>VLOOKUP($A487,'Plan de acci�n consolidado 2025'!$C$3:$X$482,E$1,0)</f>
        <v>30.2.1</v>
      </c>
      <c r="F487" t="str">
        <f>VLOOKUP($A487,'Plan de acci�n consolidado 2025'!$C$3:$X$482,F$1,0)</f>
        <v>N/A</v>
      </c>
      <c r="G487" t="str">
        <f>VLOOKUP($A487,'Plan de acci�n consolidado 2025'!$C$3:$X$482,G$1,0)</f>
        <v>N/A</v>
      </c>
      <c r="H487" t="str">
        <f>VLOOKUP($A487,'Plan de acci�n consolidado 2025'!$C$3:$X$482,H$1,0)</f>
        <v>N/A</v>
      </c>
      <c r="I487" t="str">
        <f>VLOOKUP($A487,'Plan de acci�n consolidado 2025'!$C$3:$X$482,I$1,0)</f>
        <v>N/A</v>
      </c>
      <c r="J487" t="str">
        <f>VLOOKUP($A487,'Plan de acci�n consolidado 2025'!$C$3:$X$482,J$1,0)</f>
        <v>N/A</v>
      </c>
      <c r="K487" t="str">
        <f>VLOOKUP($A487,'Plan de acci�n consolidado 2025'!$C$3:$X$482,K$1,0)</f>
        <v>N/A</v>
      </c>
      <c r="L487" t="str">
        <f>VLOOKUP($A487,'Plan de acci�n consolidado 2025'!$C$3:$X$482,L$1,0)</f>
        <v>N/A</v>
      </c>
      <c r="M487" t="str">
        <f>VLOOKUP($A487,'Plan de acci�n consolidado 2025'!$C$3:$X$482,M$1,0)</f>
        <v>N/A</v>
      </c>
      <c r="N487" t="str">
        <f>VLOOKUP($A487,'Plan de acci�n consolidado 2025'!$C$3:$X$482,N$1,0)</f>
        <v>N/A</v>
      </c>
      <c r="O487" t="str">
        <f>VLOOKUP($A487,'Plan de acci�n consolidado 2025'!$C$3:$X$482,O$1,0)</f>
        <v>Identificar y someter a aprobación del Despacho, la definición de 2 proyectos estratégicos de impacto transversal  a ser ejecutados (proyectos estratégicos de impacto transversal identificados y aprobados)</v>
      </c>
      <c r="P487">
        <f>VLOOKUP($A487,'Plan de acci�n consolidado 2025'!$C$3:$X$482,P$1,0)</f>
        <v>15</v>
      </c>
      <c r="Q487">
        <f>VLOOKUP($A487,'Plan de acci�n consolidado 2025'!$C$3:$X$482,Q$1,0)</f>
        <v>2</v>
      </c>
      <c r="R487" t="str">
        <f>VLOOKUP($A487,'Plan de acci�n consolidado 2025'!$C$3:$X$482,R$1,0)</f>
        <v>Númerica</v>
      </c>
      <c r="S487" t="str">
        <f>VLOOKUP($A487,'Plan de acci�n consolidado 2025'!$C$3:$X$482,S$1,0)</f>
        <v># de Proyectos estratégicos de impacto transversal a ser ejecutados aprobados / 2 Proyectos estratégicos de impacto transversal a ser ejecutados por aprobar</v>
      </c>
      <c r="T487" s="161">
        <f>VLOOKUP($A487,'Plan de acci�n consolidado 2025'!$C$3:$X$482,T$1,0)</f>
        <v>45712</v>
      </c>
      <c r="U487" s="161">
        <f>VLOOKUP($A487,'Plan de acci�n consolidado 2025'!$C$3:$X$482,U$1,0)</f>
        <v>45723</v>
      </c>
      <c r="V487" t="str">
        <f>VLOOKUP($A487,'Plan de acci�n consolidado 2025'!$C$3:$X$482,V$1,0)</f>
        <v>30-OFICINA ASESORA DE PLANEACIÓN</v>
      </c>
      <c r="W487">
        <f>VLOOKUP($A487,'Plan de acci�n consolidado 2025'!$C$3:$BB$482,W$1,0)</f>
        <v>3</v>
      </c>
      <c r="X487">
        <f>VLOOKUP($A487,'Plan de acci�n consolidado 2025'!$C$3:$BB$482,X$1,0)</f>
        <v>50</v>
      </c>
      <c r="Y487" t="str">
        <f>VLOOKUP($A487,'Plan de acci�n consolidado 2025'!$C$3:$BB$482,Y$1,0)</f>
        <v>Se identifican los dos proyectos transversales de interés estratégico, pero no se han sometido a revisión del despacho. Estos proyectos están asociados a Lenguaje claro y Lecciones aprendidas/buenas prácticas.</v>
      </c>
      <c r="Z487" s="161">
        <f>VLOOKUP($A487,'Plan de acci�n consolidado 2025'!$C$3:$BB$482,Z$1,0)</f>
        <v>0</v>
      </c>
      <c r="AA487">
        <f>VLOOKUP($A487,'Plan de acci�n consolidado 2025'!$C$3:$BB$482,AA$1,0)</f>
        <v>0</v>
      </c>
      <c r="AB487" t="str">
        <f>VLOOKUP($A487,'Plan de acci�n consolidado 2025'!$C$3:$BB$482,AB$1,0)</f>
        <v>Aunque se identificaron los proyectos estratégicos, no se puede calificar la actividad al 50%. Esto se debe a que, al ser aprobados por el Despacho, los proyectos podrían cambiar y afectar la información inicial. Además, la actividad aún no está aprobada, que es lo que se necesita para considerarla cumplida.</v>
      </c>
      <c r="AC487" s="161">
        <f>VLOOKUP($A487,'Plan de acci�n consolidado 2025'!$C$3:$BB$482,AC$1,0)</f>
        <v>0</v>
      </c>
      <c r="AD487">
        <f>VLOOKUP($A487,'Plan de acci�n consolidado 2025'!$C$3:$BB$482,AD$1,0)</f>
        <v>0</v>
      </c>
      <c r="AE487">
        <f>VLOOKUP($A487,'Plan de acci�n consolidado 2025'!$C$3:$BB$482,AE$1,0)</f>
        <v>0</v>
      </c>
    </row>
    <row r="488" spans="1:31" x14ac:dyDescent="0.25">
      <c r="A488" s="30" t="s">
        <v>1072</v>
      </c>
      <c r="B488" t="str">
        <f>VLOOKUP($A488,'Plan de acci�n consolidado 2025'!$C$3:$X$482,B$1,0)</f>
        <v>30-OFICINA ASESORA DE PLANEACIÓN</v>
      </c>
      <c r="C488">
        <f>VLOOKUP($A488,'Plan de acci�n consolidado 2025'!$C$3:$X$482,C$1,0)</f>
        <v>4</v>
      </c>
      <c r="D488" t="str">
        <f>VLOOKUP($A488,'Plan de acci�n consolidado 2025'!$C$3:$X$482,D$1,0)</f>
        <v>Actividad propia</v>
      </c>
      <c r="E488" t="str">
        <f>VLOOKUP($A488,'Plan de acci�n consolidado 2025'!$C$3:$X$482,E$1,0)</f>
        <v>30.2.2</v>
      </c>
      <c r="F488" t="str">
        <f>VLOOKUP($A488,'Plan de acci�n consolidado 2025'!$C$3:$X$482,F$1,0)</f>
        <v>N/A</v>
      </c>
      <c r="G488" t="str">
        <f>VLOOKUP($A488,'Plan de acci�n consolidado 2025'!$C$3:$X$482,G$1,0)</f>
        <v>N/A</v>
      </c>
      <c r="H488" t="str">
        <f>VLOOKUP($A488,'Plan de acci�n consolidado 2025'!$C$3:$X$482,H$1,0)</f>
        <v>N/A</v>
      </c>
      <c r="I488" t="str">
        <f>VLOOKUP($A488,'Plan de acci�n consolidado 2025'!$C$3:$X$482,I$1,0)</f>
        <v>N/A</v>
      </c>
      <c r="J488" t="str">
        <f>VLOOKUP($A488,'Plan de acci�n consolidado 2025'!$C$3:$X$482,J$1,0)</f>
        <v>N/A</v>
      </c>
      <c r="K488" t="str">
        <f>VLOOKUP($A488,'Plan de acci�n consolidado 2025'!$C$3:$X$482,K$1,0)</f>
        <v>N/A</v>
      </c>
      <c r="L488" t="str">
        <f>VLOOKUP($A488,'Plan de acci�n consolidado 2025'!$C$3:$X$482,L$1,0)</f>
        <v>N/A</v>
      </c>
      <c r="M488" t="str">
        <f>VLOOKUP($A488,'Plan de acci�n consolidado 2025'!$C$3:$X$482,M$1,0)</f>
        <v>N/A</v>
      </c>
      <c r="N488" t="str">
        <f>VLOOKUP($A488,'Plan de acci�n consolidado 2025'!$C$3:$X$482,N$1,0)</f>
        <v>N/A</v>
      </c>
      <c r="O488" t="str">
        <f>VLOOKUP($A488,'Plan de acci�n consolidado 2025'!$C$3:$X$482,O$1,0)</f>
        <v>Diseñar y concertar el plan de trabajo (actividades hito y responsable) (Plan de trabajo Diseñado y concertado con las áreas involucradas)</v>
      </c>
      <c r="P488">
        <f>VLOOKUP($A488,'Plan de acci�n consolidado 2025'!$C$3:$X$482,P$1,0)</f>
        <v>30</v>
      </c>
      <c r="Q488">
        <f>VLOOKUP($A488,'Plan de acci�n consolidado 2025'!$C$3:$X$482,Q$1,0)</f>
        <v>1</v>
      </c>
      <c r="R488" t="str">
        <f>VLOOKUP($A488,'Plan de acci�n consolidado 2025'!$C$3:$X$482,R$1,0)</f>
        <v>Númerica</v>
      </c>
      <c r="S488" t="str">
        <f>VLOOKUP($A488,'Plan de acci�n consolidado 2025'!$C$3:$X$482,S$1,0)</f>
        <v># de Plan de trabajo diseñado y concertado / 1 Plan de trabajo programado</v>
      </c>
      <c r="T488" s="161">
        <f>VLOOKUP($A488,'Plan de acci�n consolidado 2025'!$C$3:$X$482,T$1,0)</f>
        <v>45726</v>
      </c>
      <c r="U488" s="161">
        <f>VLOOKUP($A488,'Plan de acci�n consolidado 2025'!$C$3:$X$482,U$1,0)</f>
        <v>45777</v>
      </c>
      <c r="V488" t="str">
        <f>VLOOKUP($A488,'Plan de acci�n consolidado 2025'!$C$3:$X$482,V$1,0)</f>
        <v>30-OFICINA ASESORA DE PLANEACIÓN</v>
      </c>
      <c r="W488">
        <f>VLOOKUP($A488,'Plan de acci�n consolidado 2025'!$C$3:$BB$482,W$1,0)</f>
        <v>6</v>
      </c>
      <c r="X488">
        <f>VLOOKUP($A488,'Plan de acci�n consolidado 2025'!$C$3:$BB$482,X$1,0)</f>
        <v>0</v>
      </c>
      <c r="Y488">
        <f>VLOOKUP($A488,'Plan de acci�n consolidado 2025'!$C$3:$BB$482,Y$1,0)</f>
        <v>0</v>
      </c>
      <c r="Z488" s="161">
        <f>VLOOKUP($A488,'Plan de acci�n consolidado 2025'!$C$3:$BB$482,Z$1,0)</f>
        <v>0</v>
      </c>
      <c r="AA488">
        <f>VLOOKUP($A488,'Plan de acci�n consolidado 2025'!$C$3:$BB$482,AA$1,0)</f>
        <v>0</v>
      </c>
      <c r="AB488">
        <f>VLOOKUP($A488,'Plan de acci�n consolidado 2025'!$C$3:$BB$482,AB$1,0)</f>
        <v>0</v>
      </c>
      <c r="AC488" s="161">
        <f>VLOOKUP($A488,'Plan de acci�n consolidado 2025'!$C$3:$BB$482,AC$1,0)</f>
        <v>0</v>
      </c>
      <c r="AD488">
        <f>VLOOKUP($A488,'Plan de acci�n consolidado 2025'!$C$3:$BB$482,AD$1,0)</f>
        <v>0</v>
      </c>
      <c r="AE488">
        <f>VLOOKUP($A488,'Plan de acci�n consolidado 2025'!$C$3:$BB$482,AE$1,0)</f>
        <v>0</v>
      </c>
    </row>
    <row r="489" spans="1:31" x14ac:dyDescent="0.25">
      <c r="A489" s="30" t="s">
        <v>1074</v>
      </c>
      <c r="B489" t="str">
        <f>VLOOKUP($A489,'Plan de acci�n consolidado 2025'!$C$3:$X$482,B$1,0)</f>
        <v>30-OFICINA ASESORA DE PLANEACIÓN</v>
      </c>
      <c r="C489">
        <f>VLOOKUP($A489,'Plan de acci�n consolidado 2025'!$C$3:$X$482,C$1,0)</f>
        <v>4</v>
      </c>
      <c r="D489" t="str">
        <f>VLOOKUP($A489,'Plan de acci�n consolidado 2025'!$C$3:$X$482,D$1,0)</f>
        <v>Actividad propia</v>
      </c>
      <c r="E489" t="str">
        <f>VLOOKUP($A489,'Plan de acci�n consolidado 2025'!$C$3:$X$482,E$1,0)</f>
        <v>30.2.3</v>
      </c>
      <c r="F489" t="str">
        <f>VLOOKUP($A489,'Plan de acci�n consolidado 2025'!$C$3:$X$482,F$1,0)</f>
        <v>N/A</v>
      </c>
      <c r="G489" t="str">
        <f>VLOOKUP($A489,'Plan de acci�n consolidado 2025'!$C$3:$X$482,G$1,0)</f>
        <v>N/A</v>
      </c>
      <c r="H489" t="str">
        <f>VLOOKUP($A489,'Plan de acci�n consolidado 2025'!$C$3:$X$482,H$1,0)</f>
        <v>N/A</v>
      </c>
      <c r="I489" t="str">
        <f>VLOOKUP($A489,'Plan de acci�n consolidado 2025'!$C$3:$X$482,I$1,0)</f>
        <v>N/A</v>
      </c>
      <c r="J489" t="str">
        <f>VLOOKUP($A489,'Plan de acci�n consolidado 2025'!$C$3:$X$482,J$1,0)</f>
        <v>N/A</v>
      </c>
      <c r="K489" t="str">
        <f>VLOOKUP($A489,'Plan de acci�n consolidado 2025'!$C$3:$X$482,K$1,0)</f>
        <v>N/A</v>
      </c>
      <c r="L489" t="str">
        <f>VLOOKUP($A489,'Plan de acci�n consolidado 2025'!$C$3:$X$482,L$1,0)</f>
        <v>N/A</v>
      </c>
      <c r="M489" t="str">
        <f>VLOOKUP($A489,'Plan de acci�n consolidado 2025'!$C$3:$X$482,M$1,0)</f>
        <v>N/A</v>
      </c>
      <c r="N489" t="str">
        <f>VLOOKUP($A489,'Plan de acci�n consolidado 2025'!$C$3:$X$482,N$1,0)</f>
        <v>N/A</v>
      </c>
      <c r="O489" t="str">
        <f>VLOOKUP($A489,'Plan de acci�n consolidado 2025'!$C$3:$X$482,O$1,0)</f>
        <v>Ejecutar el plan de trabajo (Seguimiento al plan de trabajo y evidencias de su cumplimiento)</v>
      </c>
      <c r="P489">
        <f>VLOOKUP($A489,'Plan de acci�n consolidado 2025'!$C$3:$X$482,P$1,0)</f>
        <v>50</v>
      </c>
      <c r="Q489">
        <f>VLOOKUP($A489,'Plan de acci�n consolidado 2025'!$C$3:$X$482,Q$1,0)</f>
        <v>100</v>
      </c>
      <c r="R489" t="str">
        <f>VLOOKUP($A489,'Plan de acci�n consolidado 2025'!$C$3:$X$482,R$1,0)</f>
        <v>Porcentual</v>
      </c>
      <c r="S489" t="str">
        <f>VLOOKUP($A489,'Plan de acci�n consolidado 2025'!$C$3:$X$482,S$1,0)</f>
        <v>% de Avance logrado plan de trabajo / 100% de Avance propuesto plan de trabajo</v>
      </c>
      <c r="T489" s="161">
        <f>VLOOKUP($A489,'Plan de acci�n consolidado 2025'!$C$3:$X$482,T$1,0)</f>
        <v>45778</v>
      </c>
      <c r="U489" s="161">
        <f>VLOOKUP($A489,'Plan de acci�n consolidado 2025'!$C$3:$X$482,U$1,0)</f>
        <v>45989</v>
      </c>
      <c r="V489" t="str">
        <f>VLOOKUP($A489,'Plan de acci�n consolidado 2025'!$C$3:$X$482,V$1,0)</f>
        <v>30-OFICINA ASESORA DE PLANEACIÓN</v>
      </c>
      <c r="W489">
        <f>VLOOKUP($A489,'Plan de acci�n consolidado 2025'!$C$3:$BB$482,W$1,0)</f>
        <v>10</v>
      </c>
      <c r="X489">
        <f>VLOOKUP($A489,'Plan de acci�n consolidado 2025'!$C$3:$BB$482,X$1,0)</f>
        <v>0</v>
      </c>
      <c r="Y489">
        <f>VLOOKUP($A489,'Plan de acci�n consolidado 2025'!$C$3:$BB$482,Y$1,0)</f>
        <v>0</v>
      </c>
      <c r="Z489" s="161">
        <f>VLOOKUP($A489,'Plan de acci�n consolidado 2025'!$C$3:$BB$482,Z$1,0)</f>
        <v>0</v>
      </c>
      <c r="AA489">
        <f>VLOOKUP($A489,'Plan de acci�n consolidado 2025'!$C$3:$BB$482,AA$1,0)</f>
        <v>0</v>
      </c>
      <c r="AB489">
        <f>VLOOKUP($A489,'Plan de acci�n consolidado 2025'!$C$3:$BB$482,AB$1,0)</f>
        <v>0</v>
      </c>
      <c r="AC489" s="161">
        <f>VLOOKUP($A489,'Plan de acci�n consolidado 2025'!$C$3:$BB$482,AC$1,0)</f>
        <v>0</v>
      </c>
      <c r="AD489">
        <f>VLOOKUP($A489,'Plan de acci�n consolidado 2025'!$C$3:$BB$482,AD$1,0)</f>
        <v>0</v>
      </c>
      <c r="AE489">
        <f>VLOOKUP($A489,'Plan de acci�n consolidado 2025'!$C$3:$BB$482,AE$1,0)</f>
        <v>0</v>
      </c>
    </row>
    <row r="490" spans="1:31" x14ac:dyDescent="0.25">
      <c r="A490" s="30" t="s">
        <v>1075</v>
      </c>
      <c r="B490" t="str">
        <f>VLOOKUP($A490,'Plan de acci�n consolidado 2025'!$C$3:$X$482,B$1,0)</f>
        <v>30-OFICINA ASESORA DE PLANEACIÓN</v>
      </c>
      <c r="C490">
        <f>VLOOKUP($A490,'Plan de acci�n consolidado 2025'!$C$3:$X$482,C$1,0)</f>
        <v>4</v>
      </c>
      <c r="D490" t="str">
        <f>VLOOKUP($A490,'Plan de acci�n consolidado 2025'!$C$3:$X$482,D$1,0)</f>
        <v>Actividad propia</v>
      </c>
      <c r="E490" t="str">
        <f>VLOOKUP($A490,'Plan de acci�n consolidado 2025'!$C$3:$X$482,E$1,0)</f>
        <v>30.2.4</v>
      </c>
      <c r="F490" t="str">
        <f>VLOOKUP($A490,'Plan de acci�n consolidado 2025'!$C$3:$X$482,F$1,0)</f>
        <v>N/A</v>
      </c>
      <c r="G490" t="str">
        <f>VLOOKUP($A490,'Plan de acci�n consolidado 2025'!$C$3:$X$482,G$1,0)</f>
        <v>N/A</v>
      </c>
      <c r="H490" t="str">
        <f>VLOOKUP($A490,'Plan de acci�n consolidado 2025'!$C$3:$X$482,H$1,0)</f>
        <v>N/A</v>
      </c>
      <c r="I490" t="str">
        <f>VLOOKUP($A490,'Plan de acci�n consolidado 2025'!$C$3:$X$482,I$1,0)</f>
        <v>N/A</v>
      </c>
      <c r="J490" t="str">
        <f>VLOOKUP($A490,'Plan de acci�n consolidado 2025'!$C$3:$X$482,J$1,0)</f>
        <v>N/A</v>
      </c>
      <c r="K490" t="str">
        <f>VLOOKUP($A490,'Plan de acci�n consolidado 2025'!$C$3:$X$482,K$1,0)</f>
        <v>N/A</v>
      </c>
      <c r="L490" t="str">
        <f>VLOOKUP($A490,'Plan de acci�n consolidado 2025'!$C$3:$X$482,L$1,0)</f>
        <v>N/A</v>
      </c>
      <c r="M490" t="str">
        <f>VLOOKUP($A490,'Plan de acci�n consolidado 2025'!$C$3:$X$482,M$1,0)</f>
        <v>N/A</v>
      </c>
      <c r="N490" t="str">
        <f>VLOOKUP($A490,'Plan de acci�n consolidado 2025'!$C$3:$X$482,N$1,0)</f>
        <v>N/A</v>
      </c>
      <c r="O490" t="str">
        <f>VLOOKUP($A490,'Plan de acci�n consolidado 2025'!$C$3:$X$482,O$1,0)</f>
        <v>Presentar resultados (Presentación de resultados y  Lista de asistencia reunióno de presentación)</v>
      </c>
      <c r="P490">
        <f>VLOOKUP($A490,'Plan de acci�n consolidado 2025'!$C$3:$X$482,P$1,0)</f>
        <v>5</v>
      </c>
      <c r="Q490">
        <f>VLOOKUP($A490,'Plan de acci�n consolidado 2025'!$C$3:$X$482,Q$1,0)</f>
        <v>2</v>
      </c>
      <c r="R490" t="str">
        <f>VLOOKUP($A490,'Plan de acci�n consolidado 2025'!$C$3:$X$482,R$1,0)</f>
        <v>Númerica</v>
      </c>
      <c r="S490" t="str">
        <f>VLOOKUP($A490,'Plan de acci�n consolidado 2025'!$C$3:$X$482,S$1,0)</f>
        <v># de Soportes presentados / 2 Soportes a presentar</v>
      </c>
      <c r="T490" s="161">
        <f>VLOOKUP($A490,'Plan de acci�n consolidado 2025'!$C$3:$X$482,T$1,0)</f>
        <v>45992</v>
      </c>
      <c r="U490" s="161">
        <f>VLOOKUP($A490,'Plan de acci�n consolidado 2025'!$C$3:$X$482,U$1,0)</f>
        <v>46010</v>
      </c>
      <c r="V490" t="str">
        <f>VLOOKUP($A490,'Plan de acci�n consolidado 2025'!$C$3:$X$482,V$1,0)</f>
        <v>30-OFICINA ASESORA DE PLANEACIÓN</v>
      </c>
      <c r="W490">
        <f>VLOOKUP($A490,'Plan de acci�n consolidado 2025'!$C$3:$BB$482,W$1,0)</f>
        <v>1</v>
      </c>
      <c r="X490">
        <f>VLOOKUP($A490,'Plan de acci�n consolidado 2025'!$C$3:$BB$482,X$1,0)</f>
        <v>0</v>
      </c>
      <c r="Y490">
        <f>VLOOKUP($A490,'Plan de acci�n consolidado 2025'!$C$3:$BB$482,Y$1,0)</f>
        <v>0</v>
      </c>
      <c r="Z490" s="161">
        <f>VLOOKUP($A490,'Plan de acci�n consolidado 2025'!$C$3:$BB$482,Z$1,0)</f>
        <v>0</v>
      </c>
      <c r="AA490">
        <f>VLOOKUP($A490,'Plan de acci�n consolidado 2025'!$C$3:$BB$482,AA$1,0)</f>
        <v>0</v>
      </c>
      <c r="AB490">
        <f>VLOOKUP($A490,'Plan de acci�n consolidado 2025'!$C$3:$BB$482,AB$1,0)</f>
        <v>0</v>
      </c>
      <c r="AC490" s="161">
        <f>VLOOKUP($A490,'Plan de acci�n consolidado 2025'!$C$3:$BB$482,AC$1,0)</f>
        <v>0</v>
      </c>
      <c r="AD490">
        <f>VLOOKUP($A490,'Plan de acci�n consolidado 2025'!$C$3:$BB$482,AD$1,0)</f>
        <v>0</v>
      </c>
      <c r="AE490">
        <f>VLOOKUP($A490,'Plan de acci�n consolidado 2025'!$C$3:$BB$482,AE$1,0)</f>
        <v>0</v>
      </c>
    </row>
    <row r="491" spans="1:31" x14ac:dyDescent="0.25">
      <c r="A491" s="30" t="s">
        <v>1077</v>
      </c>
      <c r="B491" t="e">
        <f>VLOOKUP($A491,'Plan de acci�n consolidado 2025'!$C$3:$X$482,B$1,0)</f>
        <v>#N/A</v>
      </c>
      <c r="C491" t="e">
        <f>VLOOKUP($A491,'Plan de acci�n consolidado 2025'!$C$3:$X$482,C$1,0)</f>
        <v>#N/A</v>
      </c>
      <c r="D491" t="e">
        <f>VLOOKUP($A491,'Plan de acci�n consolidado 2025'!$C$3:$X$482,D$1,0)</f>
        <v>#N/A</v>
      </c>
      <c r="E491" t="e">
        <f>VLOOKUP($A491,'Plan de acci�n consolidado 2025'!$C$3:$X$482,E$1,0)</f>
        <v>#N/A</v>
      </c>
      <c r="F491" t="e">
        <f>VLOOKUP($A491,'Plan de acci�n consolidado 2025'!$C$3:$X$482,F$1,0)</f>
        <v>#N/A</v>
      </c>
      <c r="G491" t="e">
        <f>VLOOKUP($A491,'Plan de acci�n consolidado 2025'!$C$3:$X$482,G$1,0)</f>
        <v>#N/A</v>
      </c>
      <c r="H491" t="e">
        <f>VLOOKUP($A491,'Plan de acci�n consolidado 2025'!$C$3:$X$482,H$1,0)</f>
        <v>#N/A</v>
      </c>
      <c r="I491" t="e">
        <f>VLOOKUP($A491,'Plan de acci�n consolidado 2025'!$C$3:$X$482,I$1,0)</f>
        <v>#N/A</v>
      </c>
      <c r="J491" t="e">
        <f>VLOOKUP($A491,'Plan de acci�n consolidado 2025'!$C$3:$X$482,J$1,0)</f>
        <v>#N/A</v>
      </c>
      <c r="K491" t="e">
        <f>VLOOKUP($A491,'Plan de acci�n consolidado 2025'!$C$3:$X$482,K$1,0)</f>
        <v>#N/A</v>
      </c>
      <c r="L491" t="e">
        <f>VLOOKUP($A491,'Plan de acci�n consolidado 2025'!$C$3:$X$482,L$1,0)</f>
        <v>#N/A</v>
      </c>
      <c r="M491" t="e">
        <f>VLOOKUP($A491,'Plan de acci�n consolidado 2025'!$C$3:$X$482,M$1,0)</f>
        <v>#N/A</v>
      </c>
      <c r="N491" t="e">
        <f>VLOOKUP($A491,'Plan de acci�n consolidado 2025'!$C$3:$X$482,N$1,0)</f>
        <v>#N/A</v>
      </c>
      <c r="O491" t="e">
        <f>VLOOKUP($A491,'Plan de acci�n consolidado 2025'!$C$3:$X$482,O$1,0)</f>
        <v>#N/A</v>
      </c>
      <c r="P491" t="e">
        <f>VLOOKUP($A491,'Plan de acci�n consolidado 2025'!$C$3:$X$482,P$1,0)</f>
        <v>#N/A</v>
      </c>
      <c r="Q491" t="e">
        <f>VLOOKUP($A491,'Plan de acci�n consolidado 2025'!$C$3:$X$482,Q$1,0)</f>
        <v>#N/A</v>
      </c>
      <c r="R491" t="e">
        <f>VLOOKUP($A491,'Plan de acci�n consolidado 2025'!$C$3:$X$482,R$1,0)</f>
        <v>#N/A</v>
      </c>
      <c r="S491" t="e">
        <f>VLOOKUP($A491,'Plan de acci�n consolidado 2025'!$C$3:$X$482,S$1,0)</f>
        <v>#N/A</v>
      </c>
      <c r="T491" s="161" t="e">
        <f>VLOOKUP($A491,'Plan de acci�n consolidado 2025'!$C$3:$X$482,T$1,0)</f>
        <v>#N/A</v>
      </c>
      <c r="U491" s="161" t="e">
        <f>VLOOKUP($A491,'Plan de acci�n consolidado 2025'!$C$3:$X$482,U$1,0)</f>
        <v>#N/A</v>
      </c>
      <c r="V491" t="e">
        <f>VLOOKUP($A491,'Plan de acci�n consolidado 2025'!$C$3:$X$482,V$1,0)</f>
        <v>#N/A</v>
      </c>
      <c r="W491" t="e">
        <f>VLOOKUP($A491,'Plan de acci�n consolidado 2025'!$C$3:$BB$482,W$1,0)</f>
        <v>#N/A</v>
      </c>
      <c r="X491" t="e">
        <f>VLOOKUP($A491,'Plan de acci�n consolidado 2025'!$C$3:$BB$482,X$1,0)</f>
        <v>#N/A</v>
      </c>
      <c r="Y491" t="e">
        <f>VLOOKUP($A491,'Plan de acci�n consolidado 2025'!$C$3:$BB$482,Y$1,0)</f>
        <v>#N/A</v>
      </c>
      <c r="Z491" s="161" t="e">
        <f>VLOOKUP($A491,'Plan de acci�n consolidado 2025'!$C$3:$BB$482,Z$1,0)</f>
        <v>#N/A</v>
      </c>
      <c r="AA491" t="e">
        <f>VLOOKUP($A491,'Plan de acci�n consolidado 2025'!$C$3:$BB$482,AA$1,0)</f>
        <v>#N/A</v>
      </c>
      <c r="AB491" t="e">
        <f>VLOOKUP($A491,'Plan de acci�n consolidado 2025'!$C$3:$BB$482,AB$1,0)</f>
        <v>#N/A</v>
      </c>
      <c r="AC491" s="161" t="e">
        <f>VLOOKUP($A491,'Plan de acci�n consolidado 2025'!$C$3:$BB$482,AC$1,0)</f>
        <v>#N/A</v>
      </c>
      <c r="AD491" t="e">
        <f>VLOOKUP($A491,'Plan de acci�n consolidado 2025'!$C$3:$BB$482,AD$1,0)</f>
        <v>#N/A</v>
      </c>
      <c r="AE491" t="e">
        <f>VLOOKUP($A491,'Plan de acci�n consolidado 2025'!$C$3:$BB$482,AE$1,0)</f>
        <v>#N/A</v>
      </c>
    </row>
    <row r="492" spans="1:31" x14ac:dyDescent="0.25">
      <c r="A492" s="30" t="s">
        <v>1079</v>
      </c>
      <c r="B492" t="e">
        <f>VLOOKUP($A492,'Plan de acci�n consolidado 2025'!$C$3:$X$482,B$1,0)</f>
        <v>#N/A</v>
      </c>
      <c r="C492" t="e">
        <f>VLOOKUP($A492,'Plan de acci�n consolidado 2025'!$C$3:$X$482,C$1,0)</f>
        <v>#N/A</v>
      </c>
      <c r="D492" t="e">
        <f>VLOOKUP($A492,'Plan de acci�n consolidado 2025'!$C$3:$X$482,D$1,0)</f>
        <v>#N/A</v>
      </c>
      <c r="E492" t="e">
        <f>VLOOKUP($A492,'Plan de acci�n consolidado 2025'!$C$3:$X$482,E$1,0)</f>
        <v>#N/A</v>
      </c>
      <c r="F492" t="e">
        <f>VLOOKUP($A492,'Plan de acci�n consolidado 2025'!$C$3:$X$482,F$1,0)</f>
        <v>#N/A</v>
      </c>
      <c r="G492" t="e">
        <f>VLOOKUP($A492,'Plan de acci�n consolidado 2025'!$C$3:$X$482,G$1,0)</f>
        <v>#N/A</v>
      </c>
      <c r="H492" t="e">
        <f>VLOOKUP($A492,'Plan de acci�n consolidado 2025'!$C$3:$X$482,H$1,0)</f>
        <v>#N/A</v>
      </c>
      <c r="I492" t="e">
        <f>VLOOKUP($A492,'Plan de acci�n consolidado 2025'!$C$3:$X$482,I$1,0)</f>
        <v>#N/A</v>
      </c>
      <c r="J492" t="e">
        <f>VLOOKUP($A492,'Plan de acci�n consolidado 2025'!$C$3:$X$482,J$1,0)</f>
        <v>#N/A</v>
      </c>
      <c r="K492" t="e">
        <f>VLOOKUP($A492,'Plan de acci�n consolidado 2025'!$C$3:$X$482,K$1,0)</f>
        <v>#N/A</v>
      </c>
      <c r="L492" t="e">
        <f>VLOOKUP($A492,'Plan de acci�n consolidado 2025'!$C$3:$X$482,L$1,0)</f>
        <v>#N/A</v>
      </c>
      <c r="M492" t="e">
        <f>VLOOKUP($A492,'Plan de acci�n consolidado 2025'!$C$3:$X$482,M$1,0)</f>
        <v>#N/A</v>
      </c>
      <c r="N492" t="e">
        <f>VLOOKUP($A492,'Plan de acci�n consolidado 2025'!$C$3:$X$482,N$1,0)</f>
        <v>#N/A</v>
      </c>
      <c r="O492" t="e">
        <f>VLOOKUP($A492,'Plan de acci�n consolidado 2025'!$C$3:$X$482,O$1,0)</f>
        <v>#N/A</v>
      </c>
      <c r="P492" t="e">
        <f>VLOOKUP($A492,'Plan de acci�n consolidado 2025'!$C$3:$X$482,P$1,0)</f>
        <v>#N/A</v>
      </c>
      <c r="Q492" t="e">
        <f>VLOOKUP($A492,'Plan de acci�n consolidado 2025'!$C$3:$X$482,Q$1,0)</f>
        <v>#N/A</v>
      </c>
      <c r="R492" t="e">
        <f>VLOOKUP($A492,'Plan de acci�n consolidado 2025'!$C$3:$X$482,R$1,0)</f>
        <v>#N/A</v>
      </c>
      <c r="S492" t="e">
        <f>VLOOKUP($A492,'Plan de acci�n consolidado 2025'!$C$3:$X$482,S$1,0)</f>
        <v>#N/A</v>
      </c>
      <c r="T492" s="161" t="e">
        <f>VLOOKUP($A492,'Plan de acci�n consolidado 2025'!$C$3:$X$482,T$1,0)</f>
        <v>#N/A</v>
      </c>
      <c r="U492" s="161" t="e">
        <f>VLOOKUP($A492,'Plan de acci�n consolidado 2025'!$C$3:$X$482,U$1,0)</f>
        <v>#N/A</v>
      </c>
      <c r="V492" t="e">
        <f>VLOOKUP($A492,'Plan de acci�n consolidado 2025'!$C$3:$X$482,V$1,0)</f>
        <v>#N/A</v>
      </c>
      <c r="W492" t="e">
        <f>VLOOKUP($A492,'Plan de acci�n consolidado 2025'!$C$3:$BB$482,W$1,0)</f>
        <v>#N/A</v>
      </c>
      <c r="X492" t="e">
        <f>VLOOKUP($A492,'Plan de acci�n consolidado 2025'!$C$3:$BB$482,X$1,0)</f>
        <v>#N/A</v>
      </c>
      <c r="Y492" t="e">
        <f>VLOOKUP($A492,'Plan de acci�n consolidado 2025'!$C$3:$BB$482,Y$1,0)</f>
        <v>#N/A</v>
      </c>
      <c r="Z492" s="161" t="e">
        <f>VLOOKUP($A492,'Plan de acci�n consolidado 2025'!$C$3:$BB$482,Z$1,0)</f>
        <v>#N/A</v>
      </c>
      <c r="AA492" t="e">
        <f>VLOOKUP($A492,'Plan de acci�n consolidado 2025'!$C$3:$BB$482,AA$1,0)</f>
        <v>#N/A</v>
      </c>
      <c r="AB492" t="e">
        <f>VLOOKUP($A492,'Plan de acci�n consolidado 2025'!$C$3:$BB$482,AB$1,0)</f>
        <v>#N/A</v>
      </c>
      <c r="AC492" s="161" t="e">
        <f>VLOOKUP($A492,'Plan de acci�n consolidado 2025'!$C$3:$BB$482,AC$1,0)</f>
        <v>#N/A</v>
      </c>
      <c r="AD492" t="e">
        <f>VLOOKUP($A492,'Plan de acci�n consolidado 2025'!$C$3:$BB$482,AD$1,0)</f>
        <v>#N/A</v>
      </c>
      <c r="AE492" t="e">
        <f>VLOOKUP($A492,'Plan de acci�n consolidado 2025'!$C$3:$BB$482,AE$1,0)</f>
        <v>#N/A</v>
      </c>
    </row>
    <row r="493" spans="1:31" x14ac:dyDescent="0.25">
      <c r="A493" s="30" t="s">
        <v>1080</v>
      </c>
      <c r="B493" t="e">
        <f>VLOOKUP($A493,'Plan de acci�n consolidado 2025'!$C$3:$X$482,B$1,0)</f>
        <v>#N/A</v>
      </c>
      <c r="C493" t="e">
        <f>VLOOKUP($A493,'Plan de acci�n consolidado 2025'!$C$3:$X$482,C$1,0)</f>
        <v>#N/A</v>
      </c>
      <c r="D493" t="e">
        <f>VLOOKUP($A493,'Plan de acci�n consolidado 2025'!$C$3:$X$482,D$1,0)</f>
        <v>#N/A</v>
      </c>
      <c r="E493" t="e">
        <f>VLOOKUP($A493,'Plan de acci�n consolidado 2025'!$C$3:$X$482,E$1,0)</f>
        <v>#N/A</v>
      </c>
      <c r="F493" t="e">
        <f>VLOOKUP($A493,'Plan de acci�n consolidado 2025'!$C$3:$X$482,F$1,0)</f>
        <v>#N/A</v>
      </c>
      <c r="G493" t="e">
        <f>VLOOKUP($A493,'Plan de acci�n consolidado 2025'!$C$3:$X$482,G$1,0)</f>
        <v>#N/A</v>
      </c>
      <c r="H493" t="e">
        <f>VLOOKUP($A493,'Plan de acci�n consolidado 2025'!$C$3:$X$482,H$1,0)</f>
        <v>#N/A</v>
      </c>
      <c r="I493" t="e">
        <f>VLOOKUP($A493,'Plan de acci�n consolidado 2025'!$C$3:$X$482,I$1,0)</f>
        <v>#N/A</v>
      </c>
      <c r="J493" t="e">
        <f>VLOOKUP($A493,'Plan de acci�n consolidado 2025'!$C$3:$X$482,J$1,0)</f>
        <v>#N/A</v>
      </c>
      <c r="K493" t="e">
        <f>VLOOKUP($A493,'Plan de acci�n consolidado 2025'!$C$3:$X$482,K$1,0)</f>
        <v>#N/A</v>
      </c>
      <c r="L493" t="e">
        <f>VLOOKUP($A493,'Plan de acci�n consolidado 2025'!$C$3:$X$482,L$1,0)</f>
        <v>#N/A</v>
      </c>
      <c r="M493" t="e">
        <f>VLOOKUP($A493,'Plan de acci�n consolidado 2025'!$C$3:$X$482,M$1,0)</f>
        <v>#N/A</v>
      </c>
      <c r="N493" t="e">
        <f>VLOOKUP($A493,'Plan de acci�n consolidado 2025'!$C$3:$X$482,N$1,0)</f>
        <v>#N/A</v>
      </c>
      <c r="O493" t="e">
        <f>VLOOKUP($A493,'Plan de acci�n consolidado 2025'!$C$3:$X$482,O$1,0)</f>
        <v>#N/A</v>
      </c>
      <c r="P493" t="e">
        <f>VLOOKUP($A493,'Plan de acci�n consolidado 2025'!$C$3:$X$482,P$1,0)</f>
        <v>#N/A</v>
      </c>
      <c r="Q493" t="e">
        <f>VLOOKUP($A493,'Plan de acci�n consolidado 2025'!$C$3:$X$482,Q$1,0)</f>
        <v>#N/A</v>
      </c>
      <c r="R493" t="e">
        <f>VLOOKUP($A493,'Plan de acci�n consolidado 2025'!$C$3:$X$482,R$1,0)</f>
        <v>#N/A</v>
      </c>
      <c r="S493" t="e">
        <f>VLOOKUP($A493,'Plan de acci�n consolidado 2025'!$C$3:$X$482,S$1,0)</f>
        <v>#N/A</v>
      </c>
      <c r="T493" s="161" t="e">
        <f>VLOOKUP($A493,'Plan de acci�n consolidado 2025'!$C$3:$X$482,T$1,0)</f>
        <v>#N/A</v>
      </c>
      <c r="U493" s="161" t="e">
        <f>VLOOKUP($A493,'Plan de acci�n consolidado 2025'!$C$3:$X$482,U$1,0)</f>
        <v>#N/A</v>
      </c>
      <c r="V493" t="e">
        <f>VLOOKUP($A493,'Plan de acci�n consolidado 2025'!$C$3:$X$482,V$1,0)</f>
        <v>#N/A</v>
      </c>
      <c r="W493" t="e">
        <f>VLOOKUP($A493,'Plan de acci�n consolidado 2025'!$C$3:$BB$482,W$1,0)</f>
        <v>#N/A</v>
      </c>
      <c r="X493" t="e">
        <f>VLOOKUP($A493,'Plan de acci�n consolidado 2025'!$C$3:$BB$482,X$1,0)</f>
        <v>#N/A</v>
      </c>
      <c r="Y493" t="e">
        <f>VLOOKUP($A493,'Plan de acci�n consolidado 2025'!$C$3:$BB$482,Y$1,0)</f>
        <v>#N/A</v>
      </c>
      <c r="Z493" s="161" t="e">
        <f>VLOOKUP($A493,'Plan de acci�n consolidado 2025'!$C$3:$BB$482,Z$1,0)</f>
        <v>#N/A</v>
      </c>
      <c r="AA493" t="e">
        <f>VLOOKUP($A493,'Plan de acci�n consolidado 2025'!$C$3:$BB$482,AA$1,0)</f>
        <v>#N/A</v>
      </c>
      <c r="AB493" t="e">
        <f>VLOOKUP($A493,'Plan de acci�n consolidado 2025'!$C$3:$BB$482,AB$1,0)</f>
        <v>#N/A</v>
      </c>
      <c r="AC493" s="161" t="e">
        <f>VLOOKUP($A493,'Plan de acci�n consolidado 2025'!$C$3:$BB$482,AC$1,0)</f>
        <v>#N/A</v>
      </c>
      <c r="AD493" t="e">
        <f>VLOOKUP($A493,'Plan de acci�n consolidado 2025'!$C$3:$BB$482,AD$1,0)</f>
        <v>#N/A</v>
      </c>
      <c r="AE493" t="e">
        <f>VLOOKUP($A493,'Plan de acci�n consolidado 2025'!$C$3:$BB$482,AE$1,0)</f>
        <v>#N/A</v>
      </c>
    </row>
    <row r="494" spans="1:31" x14ac:dyDescent="0.25">
      <c r="A494" s="30" t="s">
        <v>1081</v>
      </c>
      <c r="B494" t="str">
        <f>VLOOKUP($A494,'Plan de acci�n consolidado 2025'!$C$3:$X$482,B$1,0)</f>
        <v>30-OFICINA ASESORA DE PLANEACIÓN</v>
      </c>
      <c r="C494">
        <f>VLOOKUP($A494,'Plan de acci�n consolidado 2025'!$C$3:$X$482,C$1,0)</f>
        <v>4</v>
      </c>
      <c r="D494" t="str">
        <f>VLOOKUP($A494,'Plan de acci�n consolidado 2025'!$C$3:$X$482,D$1,0)</f>
        <v>Producto</v>
      </c>
      <c r="E494" t="str">
        <f>VLOOKUP($A494,'Plan de acci�n consolidado 2025'!$C$3:$X$482,E$1,0)</f>
        <v>30.4</v>
      </c>
      <c r="F494" t="str">
        <f>VLOOKUP($A494,'Plan de acci�n consolidado 2025'!$C$3:$X$482,F$1,0)</f>
        <v>Innovador</v>
      </c>
      <c r="G494" t="str">
        <f>VLOOKUP($A494,'Plan de acci�n consolidado 2025'!$C$3:$X$482,G$1,0)</f>
        <v>Fortalecer el Sistema Integral de Gestión Institucional en el marco del Modelo Integrado de Planeación y gestión para mejorar la prestación del servicio.</v>
      </c>
      <c r="H494" t="str">
        <f>VLOOKUP($A494,'Plan de acci�n consolidado 2025'!$C$3:$X$482,H$1,0)</f>
        <v xml:space="preserve">Cumplimiento de productos del PAI asociados a Fortacer el Sistema Integral de Gestión Institucional para mejorar la prestación del servicio. 
</v>
      </c>
      <c r="I494" t="str">
        <f>VLOOKUP($A494,'Plan de acci�n consolidado 2025'!$C$3:$X$482,I$1,0)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494" t="str">
        <f>VLOOKUP($A494,'Plan de acci�n consolidado 2025'!$C$3:$X$482,J$1,0)</f>
        <v xml:space="preserve">PND - 5-31-5-b- Convergencia regional - Entidades públicas territoriales y nacionales fortalecidas </v>
      </c>
      <c r="K494" t="str">
        <f>VLOOKUP($A494,'Plan de acci�n consolidado 2025'!$C$3:$X$482,K$1,0)</f>
        <v>Si</v>
      </c>
      <c r="L494" t="str">
        <f>VLOOKUP($A494,'Plan de acci�n consolidado 2025'!$C$3:$X$482,L$1,0)</f>
        <v>C-3503-0200-0016-40401c</v>
      </c>
      <c r="M494" t="str">
        <f>VLOOKUP($A494,'Plan de acci�n consolidado 2025'!$C$3:$X$482,M$1,0)</f>
        <v>Política Gestión Presupuestal y Eficiencia del Gasto Público _DIMENSIÓN Direccionamiento Estratégico y Planeación</v>
      </c>
      <c r="N494" t="str">
        <f>VLOOKUP($A494,'Plan de acci�n consolidado 2025'!$C$3:$X$482,N$1,0)</f>
        <v>N/A</v>
      </c>
      <c r="O494" t="str">
        <f>VLOOKUP($A494,'Plan de acci�n consolidado 2025'!$C$3:$X$482,O$1,0)</f>
        <v>Estudio de costos de los trámites priorizados, realizado (Estudio Realizado )</v>
      </c>
      <c r="P494">
        <f>VLOOKUP($A494,'Plan de acci�n consolidado 2025'!$C$3:$X$482,P$1,0)</f>
        <v>20</v>
      </c>
      <c r="Q494">
        <f>VLOOKUP($A494,'Plan de acci�n consolidado 2025'!$C$3:$X$482,Q$1,0)</f>
        <v>1</v>
      </c>
      <c r="R494" t="str">
        <f>VLOOKUP($A494,'Plan de acci�n consolidado 2025'!$C$3:$X$482,R$1,0)</f>
        <v>Númerica</v>
      </c>
      <c r="S494" t="str">
        <f>VLOOKUP($A494,'Plan de acci�n consolidado 2025'!$C$3:$X$482,S$1,0)</f>
        <v># de Estudios realizado / 1 Estudio programado</v>
      </c>
      <c r="T494" s="161">
        <f>VLOOKUP($A494,'Plan de acci�n consolidado 2025'!$C$3:$X$482,T$1,0)</f>
        <v>45782</v>
      </c>
      <c r="U494" s="161">
        <f>VLOOKUP($A494,'Plan de acci�n consolidado 2025'!$C$3:$X$482,U$1,0)</f>
        <v>45981</v>
      </c>
      <c r="V494" t="str">
        <f>VLOOKUP($A494,'Plan de acci�n consolidado 2025'!$C$3:$X$482,V$1,0)</f>
        <v>30-OFICINA ASESORA DE PLANEACIÓN;
37-GRUPO DE TRABAJO DE ESTUDIOS ECONÓMICOS</v>
      </c>
      <c r="W494">
        <f>VLOOKUP($A494,'Plan de acci�n consolidado 2025'!$C$3:$BB$482,W$1,0)</f>
        <v>20</v>
      </c>
      <c r="X494">
        <f>VLOOKUP($A494,'Plan de acci�n consolidado 2025'!$C$3:$BB$482,X$1,0)</f>
        <v>0</v>
      </c>
      <c r="Y494" t="str">
        <f>VLOOKUP($A494,'Plan de acci�n consolidado 2025'!$C$3:$BB$482,Y$1,0)</f>
        <v xml:space="preserve">Para el presente producto, estudio de costos de los trámites priorizados, se han avanzado en: 1. la priorización de los trámites objeto del estudio de costeo 2. recopilar la información necesaria para realizar el estudio de costeo de uno de los trámites priorizados 3. recopilar la información necesaria para realizar el estudio de costeo de los demás trámites priorizados, con el propósito de determinar por parte del Grupo de Estudios Económicos el producto. </v>
      </c>
      <c r="Z494" s="161">
        <f>VLOOKUP($A494,'Plan de acci�n consolidado 2025'!$C$3:$BB$482,Z$1,0)</f>
        <v>0</v>
      </c>
      <c r="AA494">
        <f>VLOOKUP($A494,'Plan de acci�n consolidado 2025'!$C$3:$BB$482,AA$1,0)</f>
        <v>0</v>
      </c>
      <c r="AB494" t="str">
        <f>VLOOKUP($A494,'Plan de acci�n consolidado 2025'!$C$3:$BB$482,AB$1,0)</f>
        <v>Se valida avance cualitativo presentado</v>
      </c>
      <c r="AC494" s="161">
        <f>VLOOKUP($A494,'Plan de acci�n consolidado 2025'!$C$3:$BB$482,AC$1,0)</f>
        <v>0</v>
      </c>
      <c r="AD494">
        <f>VLOOKUP($A494,'Plan de acci�n consolidado 2025'!$C$3:$BB$482,AD$1,0)</f>
        <v>0</v>
      </c>
      <c r="AE494">
        <f>VLOOKUP($A494,'Plan de acci�n consolidado 2025'!$C$3:$BB$482,AE$1,0)</f>
        <v>0</v>
      </c>
    </row>
    <row r="495" spans="1:31" x14ac:dyDescent="0.25">
      <c r="A495" s="30" t="s">
        <v>1084</v>
      </c>
      <c r="B495" t="str">
        <f>VLOOKUP($A495,'Plan de acci�n consolidado 2025'!$C$3:$X$482,B$1,0)</f>
        <v>30-OFICINA ASESORA DE PLANEACIÓN</v>
      </c>
      <c r="C495">
        <f>VLOOKUP($A495,'Plan de acci�n consolidado 2025'!$C$3:$X$482,C$1,0)</f>
        <v>4</v>
      </c>
      <c r="D495" t="str">
        <f>VLOOKUP($A495,'Plan de acci�n consolidado 2025'!$C$3:$X$482,D$1,0)</f>
        <v>Actividad propia</v>
      </c>
      <c r="E495" t="str">
        <f>VLOOKUP($A495,'Plan de acci�n consolidado 2025'!$C$3:$X$482,E$1,0)</f>
        <v>30.4.1</v>
      </c>
      <c r="F495" t="str">
        <f>VLOOKUP($A495,'Plan de acci�n consolidado 2025'!$C$3:$X$482,F$1,0)</f>
        <v>N/A</v>
      </c>
      <c r="G495" t="str">
        <f>VLOOKUP($A495,'Plan de acci�n consolidado 2025'!$C$3:$X$482,G$1,0)</f>
        <v>N/A</v>
      </c>
      <c r="H495" t="str">
        <f>VLOOKUP($A495,'Plan de acci�n consolidado 2025'!$C$3:$X$482,H$1,0)</f>
        <v>N/A</v>
      </c>
      <c r="I495" t="str">
        <f>VLOOKUP($A495,'Plan de acci�n consolidado 2025'!$C$3:$X$482,I$1,0)</f>
        <v>N/A</v>
      </c>
      <c r="J495" t="str">
        <f>VLOOKUP($A495,'Plan de acci�n consolidado 2025'!$C$3:$X$482,J$1,0)</f>
        <v>N/A</v>
      </c>
      <c r="K495" t="str">
        <f>VLOOKUP($A495,'Plan de acci�n consolidado 2025'!$C$3:$X$482,K$1,0)</f>
        <v>N/A</v>
      </c>
      <c r="L495" t="str">
        <f>VLOOKUP($A495,'Plan de acci�n consolidado 2025'!$C$3:$X$482,L$1,0)</f>
        <v>N/A</v>
      </c>
      <c r="M495" t="str">
        <f>VLOOKUP($A495,'Plan de acci�n consolidado 2025'!$C$3:$X$482,M$1,0)</f>
        <v>N/A</v>
      </c>
      <c r="N495" t="str">
        <f>VLOOKUP($A495,'Plan de acci�n consolidado 2025'!$C$3:$X$482,N$1,0)</f>
        <v>N/A</v>
      </c>
      <c r="O495" t="str">
        <f>VLOOKUP($A495,'Plan de acci�n consolidado 2025'!$C$3:$X$482,O$1,0)</f>
        <v>Priorizar los trámites objeto del estudio de costeo (Documento con la priorización de trámites)</v>
      </c>
      <c r="P495">
        <f>VLOOKUP($A495,'Plan de acci�n consolidado 2025'!$C$3:$X$482,P$1,0)</f>
        <v>10</v>
      </c>
      <c r="Q495">
        <f>VLOOKUP($A495,'Plan de acci�n consolidado 2025'!$C$3:$X$482,Q$1,0)</f>
        <v>1</v>
      </c>
      <c r="R495" t="str">
        <f>VLOOKUP($A495,'Plan de acci�n consolidado 2025'!$C$3:$X$482,R$1,0)</f>
        <v>Númerica</v>
      </c>
      <c r="S495" t="str">
        <f>VLOOKUP($A495,'Plan de acci�n consolidado 2025'!$C$3:$X$482,S$1,0)</f>
        <v># de Documento con la priorización realizado / 1 Documento programado</v>
      </c>
      <c r="T495" s="161">
        <f>VLOOKUP($A495,'Plan de acci�n consolidado 2025'!$C$3:$X$482,T$1,0)</f>
        <v>45782</v>
      </c>
      <c r="U495" s="161">
        <f>VLOOKUP($A495,'Plan de acci�n consolidado 2025'!$C$3:$X$482,U$1,0)</f>
        <v>45814</v>
      </c>
      <c r="V495" t="str">
        <f>VLOOKUP($A495,'Plan de acci�n consolidado 2025'!$C$3:$X$482,V$1,0)</f>
        <v>30-OFICINA ASESORA DE PLANEACIÓN</v>
      </c>
      <c r="W495">
        <f>VLOOKUP($A495,'Plan de acci�n consolidado 2025'!$C$3:$BB$482,W$1,0)</f>
        <v>2</v>
      </c>
      <c r="X495">
        <f>VLOOKUP($A495,'Plan de acci�n consolidado 2025'!$C$3:$BB$482,X$1,0)</f>
        <v>100</v>
      </c>
      <c r="Y495" t="str">
        <f>VLOOKUP($A495,'Plan de acci�n consolidado 2025'!$C$3:$BB$482,Y$1,0)</f>
        <v xml:space="preserve">En cumplimiento de la actividad 30.4.1 del Plan de Acción "Priorizar los trámites objeto del estudio de costeo (Documento con la priorización de trámites)", se llevó a cabo la reunión para priorizarlos trámites que serán objeto de estudio de costos y su metodología, en tal sentido, se adjunta documento del informe ejecutivo de la reunión con las conclusiones del caso. </v>
      </c>
      <c r="Z495" s="161">
        <f>VLOOKUP($A495,'Plan de acci�n consolidado 2025'!$C$3:$BB$482,Z$1,0)</f>
        <v>45846</v>
      </c>
      <c r="AA495">
        <f>VLOOKUP($A495,'Plan de acci�n consolidado 2025'!$C$3:$BB$482,AA$1,0)</f>
        <v>100</v>
      </c>
      <c r="AB495" t="str">
        <f>VLOOKUP($A495,'Plan de acci�n consolidado 2025'!$C$3:$BB$482,AB$1,0)</f>
        <v>Se valida el documento con la priorización de los trámites objeto de estudio de costeo. Sin embargo, la calificación de eficiencia queda sobre el 90%, teniendo en cuenta que el entregable estaba estipulado para el 6 de junio.</v>
      </c>
      <c r="AC495" s="161">
        <f>VLOOKUP($A495,'Plan de acci�n consolidado 2025'!$C$3:$BB$482,AC$1,0)</f>
        <v>45890</v>
      </c>
      <c r="AD495">
        <f>VLOOKUP($A495,'Plan de acci�n consolidado 2025'!$C$3:$BB$482,AD$1,0)</f>
        <v>90</v>
      </c>
      <c r="AE495">
        <f>VLOOKUP($A495,'Plan de acci�n consolidado 2025'!$C$3:$BB$482,AE$1,0)</f>
        <v>2</v>
      </c>
    </row>
    <row r="496" spans="1:31" x14ac:dyDescent="0.25">
      <c r="A496" s="30" t="s">
        <v>1086</v>
      </c>
      <c r="B496" t="str">
        <f>VLOOKUP($A496,'Plan de acci�n consolidado 2025'!$C$3:$X$482,B$1,0)</f>
        <v>30-OFICINA ASESORA DE PLANEACIÓN</v>
      </c>
      <c r="C496">
        <f>VLOOKUP($A496,'Plan de acci�n consolidado 2025'!$C$3:$X$482,C$1,0)</f>
        <v>4</v>
      </c>
      <c r="D496" t="str">
        <f>VLOOKUP($A496,'Plan de acci�n consolidado 2025'!$C$3:$X$482,D$1,0)</f>
        <v>Actividad propia</v>
      </c>
      <c r="E496" t="str">
        <f>VLOOKUP($A496,'Plan de acci�n consolidado 2025'!$C$3:$X$482,E$1,0)</f>
        <v>30.4.2</v>
      </c>
      <c r="F496" t="str">
        <f>VLOOKUP($A496,'Plan de acci�n consolidado 2025'!$C$3:$X$482,F$1,0)</f>
        <v>N/A</v>
      </c>
      <c r="G496" t="str">
        <f>VLOOKUP($A496,'Plan de acci�n consolidado 2025'!$C$3:$X$482,G$1,0)</f>
        <v>N/A</v>
      </c>
      <c r="H496" t="str">
        <f>VLOOKUP($A496,'Plan de acci�n consolidado 2025'!$C$3:$X$482,H$1,0)</f>
        <v>N/A</v>
      </c>
      <c r="I496" t="str">
        <f>VLOOKUP($A496,'Plan de acci�n consolidado 2025'!$C$3:$X$482,I$1,0)</f>
        <v>N/A</v>
      </c>
      <c r="J496" t="str">
        <f>VLOOKUP($A496,'Plan de acci�n consolidado 2025'!$C$3:$X$482,J$1,0)</f>
        <v>N/A</v>
      </c>
      <c r="K496" t="str">
        <f>VLOOKUP($A496,'Plan de acci�n consolidado 2025'!$C$3:$X$482,K$1,0)</f>
        <v>N/A</v>
      </c>
      <c r="L496" t="str">
        <f>VLOOKUP($A496,'Plan de acci�n consolidado 2025'!$C$3:$X$482,L$1,0)</f>
        <v>N/A</v>
      </c>
      <c r="M496" t="str">
        <f>VLOOKUP($A496,'Plan de acci�n consolidado 2025'!$C$3:$X$482,M$1,0)</f>
        <v>N/A</v>
      </c>
      <c r="N496" t="str">
        <f>VLOOKUP($A496,'Plan de acci�n consolidado 2025'!$C$3:$X$482,N$1,0)</f>
        <v>N/A</v>
      </c>
      <c r="O496" t="str">
        <f>VLOOKUP($A496,'Plan de acci�n consolidado 2025'!$C$3:$X$482,O$1,0)</f>
        <v>Recopilar la información necesaria para realizar el estudio de costeo de uno de los trámites priorizados  (Documento que relacione la documentación recopilada)</v>
      </c>
      <c r="P496">
        <f>VLOOKUP($A496,'Plan de acci�n consolidado 2025'!$C$3:$X$482,P$1,0)</f>
        <v>8</v>
      </c>
      <c r="Q496">
        <f>VLOOKUP($A496,'Plan de acci�n consolidado 2025'!$C$3:$X$482,Q$1,0)</f>
        <v>100</v>
      </c>
      <c r="R496" t="str">
        <f>VLOOKUP($A496,'Plan de acci�n consolidado 2025'!$C$3:$X$482,R$1,0)</f>
        <v>Porcentual</v>
      </c>
      <c r="S496" t="str">
        <f>VLOOKUP($A496,'Plan de acci�n consolidado 2025'!$C$3:$X$482,S$1,0)</f>
        <v>% de Documentación recopilada / 100% de Documentación a recopilar</v>
      </c>
      <c r="T496" s="161">
        <f>VLOOKUP($A496,'Plan de acci�n consolidado 2025'!$C$3:$X$482,T$1,0)</f>
        <v>45817</v>
      </c>
      <c r="U496" s="161">
        <f>VLOOKUP($A496,'Plan de acci�n consolidado 2025'!$C$3:$X$482,U$1,0)</f>
        <v>45884</v>
      </c>
      <c r="V496" t="str">
        <f>VLOOKUP($A496,'Plan de acci�n consolidado 2025'!$C$3:$X$482,V$1,0)</f>
        <v>30-OFICINA ASESORA DE PLANEACIÓN;
37-GRUPO DE TRABAJO DE ESTUDIOS ECONÓMICOS</v>
      </c>
      <c r="W496">
        <f>VLOOKUP($A496,'Plan de acci�n consolidado 2025'!$C$3:$BB$482,W$1,0)</f>
        <v>1.6</v>
      </c>
      <c r="X496">
        <f>VLOOKUP($A496,'Plan de acci�n consolidado 2025'!$C$3:$BB$482,X$1,0)</f>
        <v>100</v>
      </c>
      <c r="Y496" t="str">
        <f>VLOOKUP($A496,'Plan de acci�n consolidado 2025'!$C$3:$BB$482,Y$1,0)</f>
        <v>A corte del 15 de agosto fecha de vencimiento de la actividad, se contaba con la información para realizar el costeo de los trámites de Integraciones Económicas, Notificación y Preevaluación, lo cual se evidencia con el documento en el cual se relacionan los links y descripción del acceso, de la información necesaria para realizar el costeo.</v>
      </c>
      <c r="Z496" s="161">
        <f>VLOOKUP($A496,'Plan de acci�n consolidado 2025'!$C$3:$BB$482,Z$1,0)</f>
        <v>45884</v>
      </c>
      <c r="AA496">
        <f>VLOOKUP($A496,'Plan de acci�n consolidado 2025'!$C$3:$BB$482,AA$1,0)</f>
        <v>100</v>
      </c>
      <c r="AB496" t="str">
        <f>VLOOKUP($A496,'Plan de acci�n consolidado 2025'!$C$3:$BB$482,AB$1,0)</f>
        <v>Se validad el cumplimiento y desarrollo de la actividad.</v>
      </c>
      <c r="AC496" s="161">
        <f>VLOOKUP($A496,'Plan de acci�n consolidado 2025'!$C$3:$BB$482,AC$1,0)</f>
        <v>45890</v>
      </c>
      <c r="AD496">
        <f>VLOOKUP($A496,'Plan de acci�n consolidado 2025'!$C$3:$BB$482,AD$1,0)</f>
        <v>100</v>
      </c>
      <c r="AE496">
        <f>VLOOKUP($A496,'Plan de acci�n consolidado 2025'!$C$3:$BB$482,AE$1,0)</f>
        <v>1.6</v>
      </c>
    </row>
    <row r="497" spans="1:31" x14ac:dyDescent="0.25">
      <c r="A497" s="30" t="s">
        <v>1088</v>
      </c>
      <c r="B497" t="str">
        <f>VLOOKUP($A497,'Plan de acci�n consolidado 2025'!$C$3:$X$482,B$1,0)</f>
        <v>30-OFICINA ASESORA DE PLANEACIÓN</v>
      </c>
      <c r="C497">
        <f>VLOOKUP($A497,'Plan de acci�n consolidado 2025'!$C$3:$X$482,C$1,0)</f>
        <v>4</v>
      </c>
      <c r="D497" t="str">
        <f>VLOOKUP($A497,'Plan de acci�n consolidado 2025'!$C$3:$X$482,D$1,0)</f>
        <v>Actividad propia</v>
      </c>
      <c r="E497" t="str">
        <f>VLOOKUP($A497,'Plan de acci�n consolidado 2025'!$C$3:$X$482,E$1,0)</f>
        <v>30.4.3</v>
      </c>
      <c r="F497" t="str">
        <f>VLOOKUP($A497,'Plan de acci�n consolidado 2025'!$C$3:$X$482,F$1,0)</f>
        <v>N/A</v>
      </c>
      <c r="G497" t="str">
        <f>VLOOKUP($A497,'Plan de acci�n consolidado 2025'!$C$3:$X$482,G$1,0)</f>
        <v>N/A</v>
      </c>
      <c r="H497" t="str">
        <f>VLOOKUP($A497,'Plan de acci�n consolidado 2025'!$C$3:$X$482,H$1,0)</f>
        <v>N/A</v>
      </c>
      <c r="I497" t="str">
        <f>VLOOKUP($A497,'Plan de acci�n consolidado 2025'!$C$3:$X$482,I$1,0)</f>
        <v>N/A</v>
      </c>
      <c r="J497" t="str">
        <f>VLOOKUP($A497,'Plan de acci�n consolidado 2025'!$C$3:$X$482,J$1,0)</f>
        <v>N/A</v>
      </c>
      <c r="K497" t="str">
        <f>VLOOKUP($A497,'Plan de acci�n consolidado 2025'!$C$3:$X$482,K$1,0)</f>
        <v>N/A</v>
      </c>
      <c r="L497" t="str">
        <f>VLOOKUP($A497,'Plan de acci�n consolidado 2025'!$C$3:$X$482,L$1,0)</f>
        <v>N/A</v>
      </c>
      <c r="M497" t="str">
        <f>VLOOKUP($A497,'Plan de acci�n consolidado 2025'!$C$3:$X$482,M$1,0)</f>
        <v>N/A</v>
      </c>
      <c r="N497" t="str">
        <f>VLOOKUP($A497,'Plan de acci�n consolidado 2025'!$C$3:$X$482,N$1,0)</f>
        <v>N/A</v>
      </c>
      <c r="O497" t="str">
        <f>VLOOKUP($A497,'Plan de acci�n consolidado 2025'!$C$3:$X$482,O$1,0)</f>
        <v>Recopilar la información necesaria para realizar el estudio de costeo de los demás trámites priorizados (Documento que relacione la documentación recopilada)</v>
      </c>
      <c r="P497">
        <f>VLOOKUP($A497,'Plan de acci�n consolidado 2025'!$C$3:$X$482,P$1,0)</f>
        <v>22</v>
      </c>
      <c r="Q497">
        <f>VLOOKUP($A497,'Plan de acci�n consolidado 2025'!$C$3:$X$482,Q$1,0)</f>
        <v>100</v>
      </c>
      <c r="R497" t="str">
        <f>VLOOKUP($A497,'Plan de acci�n consolidado 2025'!$C$3:$X$482,R$1,0)</f>
        <v>Porcentual</v>
      </c>
      <c r="S497" t="str">
        <f>VLOOKUP($A497,'Plan de acci�n consolidado 2025'!$C$3:$X$482,S$1,0)</f>
        <v>% de Documentación recopilada / 100% de Documentación a recopilar</v>
      </c>
      <c r="T497" s="161">
        <f>VLOOKUP($A497,'Plan de acci�n consolidado 2025'!$C$3:$X$482,T$1,0)</f>
        <v>45887</v>
      </c>
      <c r="U497" s="161">
        <f>VLOOKUP($A497,'Plan de acci�n consolidado 2025'!$C$3:$X$482,U$1,0)</f>
        <v>45926</v>
      </c>
      <c r="V497" t="str">
        <f>VLOOKUP($A497,'Plan de acci�n consolidado 2025'!$C$3:$X$482,V$1,0)</f>
        <v>30-OFICINA ASESORA DE PLANEACIÓN;
37-GRUPO DE TRABAJO DE ESTUDIOS ECONÓMICOS</v>
      </c>
      <c r="W497">
        <f>VLOOKUP($A497,'Plan de acci�n consolidado 2025'!$C$3:$BB$482,W$1,0)</f>
        <v>4.4000000000000004</v>
      </c>
      <c r="X497">
        <f>VLOOKUP($A497,'Plan de acci�n consolidado 2025'!$C$3:$BB$482,X$1,0)</f>
        <v>100</v>
      </c>
      <c r="Y497" t="str">
        <f>VLOOKUP($A497,'Plan de acci�n consolidado 2025'!$C$3:$BB$482,Y$1,0)</f>
        <v>Se realiza la recolección de la información necesaria para el estudio de costeo de los trámites priorizados, costos de nómina, tecnología (licencias, mesa de servicios, impresión), puesto de trabajo (desagregado administrativa), contratos,  formato de consolidación, resolución de tasas, etc.</v>
      </c>
      <c r="Z497" s="161">
        <f>VLOOKUP($A497,'Plan de acci�n consolidado 2025'!$C$3:$BB$482,Z$1,0)</f>
        <v>45926</v>
      </c>
      <c r="AA497">
        <f>VLOOKUP($A497,'Plan de acci�n consolidado 2025'!$C$3:$BB$482,AA$1,0)</f>
        <v>100</v>
      </c>
      <c r="AB497" t="str">
        <f>VLOOKUP($A497,'Plan de acci�n consolidado 2025'!$C$3:$BB$482,AB$1,0)</f>
        <v>Se evidencia la información recopilada, de acuerdo con lo establecido en el indicador.</v>
      </c>
      <c r="AC497" s="161">
        <f>VLOOKUP($A497,'Plan de acci�n consolidado 2025'!$C$3:$BB$482,AC$1,0)</f>
        <v>45933</v>
      </c>
      <c r="AD497">
        <f>VLOOKUP($A497,'Plan de acci�n consolidado 2025'!$C$3:$BB$482,AD$1,0)</f>
        <v>100</v>
      </c>
      <c r="AE497">
        <f>VLOOKUP($A497,'Plan de acci�n consolidado 2025'!$C$3:$BB$482,AE$1,0)</f>
        <v>4.4000000000000004</v>
      </c>
    </row>
    <row r="498" spans="1:31" x14ac:dyDescent="0.25">
      <c r="A498" s="30" t="s">
        <v>1090</v>
      </c>
      <c r="B498" t="str">
        <f>VLOOKUP($A498,'Plan de acci�n consolidado 2025'!$C$3:$X$482,B$1,0)</f>
        <v>30-OFICINA ASESORA DE PLANEACIÓN</v>
      </c>
      <c r="C498">
        <f>VLOOKUP($A498,'Plan de acci�n consolidado 2025'!$C$3:$X$482,C$1,0)</f>
        <v>4</v>
      </c>
      <c r="D498" t="str">
        <f>VLOOKUP($A498,'Plan de acci�n consolidado 2025'!$C$3:$X$482,D$1,0)</f>
        <v>Actividad propia</v>
      </c>
      <c r="E498" t="str">
        <f>VLOOKUP($A498,'Plan de acci�n consolidado 2025'!$C$3:$X$482,E$1,0)</f>
        <v>30.4.4</v>
      </c>
      <c r="F498" t="str">
        <f>VLOOKUP($A498,'Plan de acci�n consolidado 2025'!$C$3:$X$482,F$1,0)</f>
        <v>N/A</v>
      </c>
      <c r="G498" t="str">
        <f>VLOOKUP($A498,'Plan de acci�n consolidado 2025'!$C$3:$X$482,G$1,0)</f>
        <v>N/A</v>
      </c>
      <c r="H498" t="str">
        <f>VLOOKUP($A498,'Plan de acci�n consolidado 2025'!$C$3:$X$482,H$1,0)</f>
        <v>N/A</v>
      </c>
      <c r="I498" t="str">
        <f>VLOOKUP($A498,'Plan de acci�n consolidado 2025'!$C$3:$X$482,I$1,0)</f>
        <v>N/A</v>
      </c>
      <c r="J498" t="str">
        <f>VLOOKUP($A498,'Plan de acci�n consolidado 2025'!$C$3:$X$482,J$1,0)</f>
        <v>N/A</v>
      </c>
      <c r="K498" t="str">
        <f>VLOOKUP($A498,'Plan de acci�n consolidado 2025'!$C$3:$X$482,K$1,0)</f>
        <v>N/A</v>
      </c>
      <c r="L498" t="str">
        <f>VLOOKUP($A498,'Plan de acci�n consolidado 2025'!$C$3:$X$482,L$1,0)</f>
        <v>N/A</v>
      </c>
      <c r="M498" t="str">
        <f>VLOOKUP($A498,'Plan de acci�n consolidado 2025'!$C$3:$X$482,M$1,0)</f>
        <v>N/A</v>
      </c>
      <c r="N498" t="str">
        <f>VLOOKUP($A498,'Plan de acci�n consolidado 2025'!$C$3:$X$482,N$1,0)</f>
        <v>N/A</v>
      </c>
      <c r="O498" t="str">
        <f>VLOOKUP($A498,'Plan de acci�n consolidado 2025'!$C$3:$X$482,O$1,0)</f>
        <v>Realizar estudio de costo de los trámites priorizados (Estudio Realizado)</v>
      </c>
      <c r="P498">
        <f>VLOOKUP($A498,'Plan de acci�n consolidado 2025'!$C$3:$X$482,P$1,0)</f>
        <v>50</v>
      </c>
      <c r="Q498">
        <f>VLOOKUP($A498,'Plan de acci�n consolidado 2025'!$C$3:$X$482,Q$1,0)</f>
        <v>1</v>
      </c>
      <c r="R498" t="str">
        <f>VLOOKUP($A498,'Plan de acci�n consolidado 2025'!$C$3:$X$482,R$1,0)</f>
        <v>Númerica</v>
      </c>
      <c r="S498" t="str">
        <f>VLOOKUP($A498,'Plan de acci�n consolidado 2025'!$C$3:$X$482,S$1,0)</f>
        <v># de Estudio realizado / 1 Estudio programado</v>
      </c>
      <c r="T498" s="161">
        <f>VLOOKUP($A498,'Plan de acci�n consolidado 2025'!$C$3:$X$482,T$1,0)</f>
        <v>45854</v>
      </c>
      <c r="U498" s="161">
        <f>VLOOKUP($A498,'Plan de acci�n consolidado 2025'!$C$3:$X$482,U$1,0)</f>
        <v>45980</v>
      </c>
      <c r="V498" t="str">
        <f>VLOOKUP($A498,'Plan de acci�n consolidado 2025'!$C$3:$X$482,V$1,0)</f>
        <v>30-OFICINA ASESORA DE PLANEACIÓN;
37-GRUPO DE TRABAJO DE ESTUDIOS ECONÓMICOS</v>
      </c>
      <c r="W498">
        <f>VLOOKUP($A498,'Plan de acci�n consolidado 2025'!$C$3:$BB$482,W$1,0)</f>
        <v>10</v>
      </c>
      <c r="X498">
        <f>VLOOKUP($A498,'Plan de acci�n consolidado 2025'!$C$3:$BB$482,X$1,0)</f>
        <v>100</v>
      </c>
      <c r="Y498" t="str">
        <f>VLOOKUP($A498,'Plan de acci�n consolidado 2025'!$C$3:$BB$482,Y$1,0)</f>
        <v xml:space="preserve">Se adjuntan los archivos con el costeo de los trámites priorizados 1. OAVM de la delegatura de Reglamentos Técnicos y Metrología Legal, 2. Registro de Signos Distintivos de la Delegatura de Propiedad Industrial. 3. Cobro Coactivo de la Oficina Asesora Jurídica 4. Integraciones empresariales. Adicionalmente se adjunta el correo electrónico enviado el día 19 de noviembre por el Grupo de estudios económicos a la Oficina Asesora de Planeación, el proceso de generación de información se puede evidenciar adicionalmente en el siguiente Link https://its2sicgov.sharepoint.com/:f:/s/OAP173/IgCvMZZJ5DxfT4ORB7mHzb52ARKi67zvNVWRv6-CHVL2X1U?e=L1U3KI
Se adjunta el documento estudio de costeo de trámites </v>
      </c>
      <c r="Z498" s="161">
        <f>VLOOKUP($A498,'Plan de acci�n consolidado 2025'!$C$3:$BB$482,Z$1,0)</f>
        <v>45980</v>
      </c>
      <c r="AA498">
        <f>VLOOKUP($A498,'Plan de acci�n consolidado 2025'!$C$3:$BB$482,AA$1,0)</f>
        <v>100</v>
      </c>
      <c r="AB498" t="str">
        <f>VLOOKUP($A498,'Plan de acci�n consolidado 2025'!$C$3:$BB$482,AB$1,0)</f>
        <v>Se valida la actividad al 100%. Se descuentan 5 puntos en eficiencia, teniendo en cuenta que la fecha de finalización se produjo el 19 de noviembre y se envío 5 días después a lo indicado en el procedimiento de plan de acción.</v>
      </c>
      <c r="AC498" s="161">
        <f>VLOOKUP($A498,'Plan de acci�n consolidado 2025'!$C$3:$BB$482,AC$1,0)</f>
        <v>45980</v>
      </c>
      <c r="AD498">
        <f>VLOOKUP($A498,'Plan de acci�n consolidado 2025'!$C$3:$BB$482,AD$1,0)</f>
        <v>95</v>
      </c>
      <c r="AE498">
        <f>VLOOKUP($A498,'Plan de acci�n consolidado 2025'!$C$3:$BB$482,AE$1,0)</f>
        <v>10</v>
      </c>
    </row>
    <row r="499" spans="1:31" x14ac:dyDescent="0.25">
      <c r="A499" s="30" t="s">
        <v>1805</v>
      </c>
      <c r="B499" t="str">
        <f>VLOOKUP($A499,'Plan de acci�n consolidado 2025'!$C$3:$X$482,B$1,0)</f>
        <v>30-OFICINA ASESORA DE PLANEACIÓN</v>
      </c>
      <c r="C499">
        <f>VLOOKUP($A499,'Plan de acci�n consolidado 2025'!$C$3:$X$482,C$1,0)</f>
        <v>4</v>
      </c>
      <c r="D499" t="str">
        <f>VLOOKUP($A499,'Plan de acci�n consolidado 2025'!$C$3:$X$482,D$1,0)</f>
        <v>Actividad propia</v>
      </c>
      <c r="E499" t="str">
        <f>VLOOKUP($A499,'Plan de acci�n consolidado 2025'!$C$3:$X$482,E$1,0)</f>
        <v>30.4.5</v>
      </c>
      <c r="F499" t="str">
        <f>VLOOKUP($A499,'Plan de acci�n consolidado 2025'!$C$3:$X$482,F$1,0)</f>
        <v>N/A</v>
      </c>
      <c r="G499" t="str">
        <f>VLOOKUP($A499,'Plan de acci�n consolidado 2025'!$C$3:$X$482,G$1,0)</f>
        <v>N/A</v>
      </c>
      <c r="H499" t="str">
        <f>VLOOKUP($A499,'Plan de acci�n consolidado 2025'!$C$3:$X$482,H$1,0)</f>
        <v>N/A</v>
      </c>
      <c r="I499" t="str">
        <f>VLOOKUP($A499,'Plan de acci�n consolidado 2025'!$C$3:$X$482,I$1,0)</f>
        <v>N/A</v>
      </c>
      <c r="J499" t="str">
        <f>VLOOKUP($A499,'Plan de acci�n consolidado 2025'!$C$3:$X$482,J$1,0)</f>
        <v>N/A</v>
      </c>
      <c r="K499" t="str">
        <f>VLOOKUP($A499,'Plan de acci�n consolidado 2025'!$C$3:$X$482,K$1,0)</f>
        <v>N/A</v>
      </c>
      <c r="L499" t="str">
        <f>VLOOKUP($A499,'Plan de acci�n consolidado 2025'!$C$3:$X$482,L$1,0)</f>
        <v>N/A</v>
      </c>
      <c r="M499" t="str">
        <f>VLOOKUP($A499,'Plan de acci�n consolidado 2025'!$C$3:$X$482,M$1,0)</f>
        <v>N/A</v>
      </c>
      <c r="N499" t="str">
        <f>VLOOKUP($A499,'Plan de acci�n consolidado 2025'!$C$3:$X$482,N$1,0)</f>
        <v>N/A</v>
      </c>
      <c r="O499" t="str">
        <f>VLOOKUP($A499,'Plan de acci�n consolidado 2025'!$C$3:$X$482,O$1,0)</f>
        <v>Socializar los resultados del estudio con los jefes de las áreas responsables de los trámites costeados (Correo electronico con el envío del estudio realizado  /  Listas de asistencia a reunion de socialización)</v>
      </c>
      <c r="P499">
        <f>VLOOKUP($A499,'Plan de acci�n consolidado 2025'!$C$3:$X$482,P$1,0)</f>
        <v>10</v>
      </c>
      <c r="Q499">
        <f>VLOOKUP($A499,'Plan de acci�n consolidado 2025'!$C$3:$X$482,Q$1,0)</f>
        <v>1</v>
      </c>
      <c r="R499" t="str">
        <f>VLOOKUP($A499,'Plan de acci�n consolidado 2025'!$C$3:$X$482,R$1,0)</f>
        <v>Númerica</v>
      </c>
      <c r="S499" t="str">
        <f>VLOOKUP($A499,'Plan de acci�n consolidado 2025'!$C$3:$X$482,S$1,0)</f>
        <v># de Estudio realizado / 1 Estudio a socializar</v>
      </c>
      <c r="T499" s="161">
        <f>VLOOKUP($A499,'Plan de acci�n consolidado 2025'!$C$3:$X$482,T$1,0)</f>
        <v>45964</v>
      </c>
      <c r="U499" s="161">
        <f>VLOOKUP($A499,'Plan de acci�n consolidado 2025'!$C$3:$X$482,U$1,0)</f>
        <v>45981</v>
      </c>
      <c r="V499" t="str">
        <f>VLOOKUP($A499,'Plan de acci�n consolidado 2025'!$C$3:$X$482,V$1,0)</f>
        <v>30-OFICINA ASESORA DE PLANEACIÓN;
37-GRUPO DE TRABAJO DE ESTUDIOS ECONÓMICOS</v>
      </c>
      <c r="W499">
        <f>VLOOKUP($A499,'Plan de acci�n consolidado 2025'!$C$3:$BB$482,W$1,0)</f>
        <v>2</v>
      </c>
      <c r="X499">
        <f>VLOOKUP($A499,'Plan de acci�n consolidado 2025'!$C$3:$BB$482,X$1,0)</f>
        <v>100</v>
      </c>
      <c r="Y499" t="str">
        <f>VLOOKUP($A499,'Plan de acci�n consolidado 2025'!$C$3:$BB$482,Y$1,0)</f>
        <v xml:space="preserve">Se adjuntan los correos electrónicos impresos en PDF, donde se evidencia la socialización de la información correspondiente al costeo de trámites priorizados por parte de la Jefatura de la Oficina Asesora de Planeación, dirigidos a los jefes de las dependencias: 1. OAVM de la delegatura de Reglamentos Técnicos y Metrología Legal, 2. Registro de Signos Distintivos de la Delegatura de Propiedad Industrial. 3. Cobro Coactivo de la Oficina Asesora Jurídica 4. Integraciones empresariales, la documentación e información de todo el proceso se puede evidenciar adicionalmente en el siguiente Link https://its2sicgov.sharepoint.com/:f:/s/OAP173/IgDjaV3ANZAcTKjr-Mhbz0aUAexgflAu1ymM893HlugtTdQ?e=8gHrGA
Los estudio de costos se socializaron mediante correos electrónicos enviados el día 20 de noviembre, adjunto los archivos en Excel con el costeo de trámites priorizados.  </v>
      </c>
      <c r="Z499" s="161">
        <f>VLOOKUP($A499,'Plan de acci�n consolidado 2025'!$C$3:$BB$482,Z$1,0)</f>
        <v>45981</v>
      </c>
      <c r="AA499">
        <f>VLOOKUP($A499,'Plan de acci�n consolidado 2025'!$C$3:$BB$482,AA$1,0)</f>
        <v>100</v>
      </c>
      <c r="AB499" t="str">
        <f>VLOOKUP($A499,'Plan de acci�n consolidado 2025'!$C$3:$BB$482,AB$1,0)</f>
        <v>Se valida la actividad al 100%. Se descuentan 5 puntos en eficiencia, teniendo en cuenta que la fecha de finalización se produjo el 20 de noviembre y se envío 5 días después a lo indicado en el procedimiento de plan de acción.</v>
      </c>
      <c r="AC499" s="161">
        <f>VLOOKUP($A499,'Plan de acci�n consolidado 2025'!$C$3:$BB$482,AC$1,0)</f>
        <v>45981</v>
      </c>
      <c r="AD499">
        <f>VLOOKUP($A499,'Plan de acci�n consolidado 2025'!$C$3:$BB$482,AD$1,0)</f>
        <v>95</v>
      </c>
      <c r="AE499">
        <f>VLOOKUP($A499,'Plan de acci�n consolidado 2025'!$C$3:$BB$482,AE$1,0)</f>
        <v>2</v>
      </c>
    </row>
    <row r="500" spans="1:31" x14ac:dyDescent="0.25">
      <c r="A500" s="30" t="s">
        <v>1092</v>
      </c>
      <c r="B500" t="str">
        <f>VLOOKUP($A500,'Plan de acci�n consolidado 2025'!$C$3:$X$482,B$1,0)</f>
        <v>30-OFICINA ASESORA DE PLANEACIÓN</v>
      </c>
      <c r="C500">
        <f>VLOOKUP($A500,'Plan de acci�n consolidado 2025'!$C$3:$X$482,C$1,0)</f>
        <v>4</v>
      </c>
      <c r="D500" t="str">
        <f>VLOOKUP($A500,'Plan de acci�n consolidado 2025'!$C$3:$X$482,D$1,0)</f>
        <v>Producto</v>
      </c>
      <c r="E500" t="str">
        <f>VLOOKUP($A500,'Plan de acci�n consolidado 2025'!$C$3:$X$482,E$1,0)</f>
        <v>30.5</v>
      </c>
      <c r="F500" t="str">
        <f>VLOOKUP($A500,'Plan de acci�n consolidado 2025'!$C$3:$X$482,F$1,0)</f>
        <v>Operativo</v>
      </c>
      <c r="G500" t="str">
        <f>VLOOKUP($A500,'Plan de acci�n consolidado 2025'!$C$3:$X$482,G$1,0)</f>
        <v>Fortalecer el Sistema Integral de Gestión Institucional en el marco del Modelo Integrado de Planeación y gestión para mejorar la prestación del servicio.</v>
      </c>
      <c r="H500" t="str">
        <f>VLOOKUP($A500,'Plan de acci�n consolidado 2025'!$C$3:$X$482,H$1,0)</f>
        <v xml:space="preserve">Cumplimiento de productos del PAI asociados a Fortacer el Sistema Integral de Gestión Institucional para mejorar la prestación del servicio. 
</v>
      </c>
      <c r="I500" t="str">
        <f>VLOOKUP($A500,'Plan de acci�n consolidado 2025'!$C$3:$X$482,I$1,0)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500" t="str">
        <f>VLOOKUP($A500,'Plan de acci�n consolidado 2025'!$C$3:$X$482,J$1,0)</f>
        <v>N/A</v>
      </c>
      <c r="K500" t="str">
        <f>VLOOKUP($A500,'Plan de acci�n consolidado 2025'!$C$3:$X$482,K$1,0)</f>
        <v>No</v>
      </c>
      <c r="L500" t="str">
        <f>VLOOKUP($A500,'Plan de acci�n consolidado 2025'!$C$3:$X$482,L$1,0)</f>
        <v>N/A</v>
      </c>
      <c r="M500" t="str">
        <f>VLOOKUP($A500,'Plan de acci�n consolidado 2025'!$C$3:$X$482,M$1,0)</f>
        <v>Política Simplificación, Racionalización y Estandarización de trámites _DIMENSIÓN Gestión con Valores para Resultados</v>
      </c>
      <c r="N500" t="str">
        <f>VLOOKUP($A500,'Plan de acci�n consolidado 2025'!$C$3:$X$482,N$1,0)</f>
        <v>N/A</v>
      </c>
      <c r="O500" t="str">
        <f>VLOOKUP($A500,'Plan de acci�n consolidado 2025'!$C$3:$X$482,O$1,0)</f>
        <v>Estrategia de racionalización de trámites implementada</v>
      </c>
      <c r="P500">
        <f>VLOOKUP($A500,'Plan de acci�n consolidado 2025'!$C$3:$X$482,P$1,0)</f>
        <v>20</v>
      </c>
      <c r="Q500">
        <f>VLOOKUP($A500,'Plan de acci�n consolidado 2025'!$C$3:$X$482,Q$1,0)</f>
        <v>100</v>
      </c>
      <c r="R500" t="str">
        <f>VLOOKUP($A500,'Plan de acci�n consolidado 2025'!$C$3:$X$482,R$1,0)</f>
        <v>Porcentual</v>
      </c>
      <c r="S500" t="str">
        <f>VLOOKUP($A500,'Plan de acci�n consolidado 2025'!$C$3:$X$482,S$1,0)</f>
        <v>% de Estrategia implementada / 100% de Estrategia a implementada</v>
      </c>
      <c r="T500" s="161">
        <f>VLOOKUP($A500,'Plan de acci�n consolidado 2025'!$C$3:$X$482,T$1,0)</f>
        <v>45672</v>
      </c>
      <c r="U500" s="161">
        <f>VLOOKUP($A500,'Plan de acci�n consolidado 2025'!$C$3:$X$482,U$1,0)</f>
        <v>46013</v>
      </c>
      <c r="V500" t="str">
        <f>VLOOKUP($A500,'Plan de acci�n consolidado 2025'!$C$3:$X$482,V$1,0)</f>
        <v>30-OFICINA ASESORA DE PLANEACIÓN</v>
      </c>
      <c r="W500">
        <f>VLOOKUP($A500,'Plan de acci�n consolidado 2025'!$C$3:$BB$482,W$1,0)</f>
        <v>20</v>
      </c>
      <c r="X500">
        <f>VLOOKUP($A500,'Plan de acci�n consolidado 2025'!$C$3:$BB$482,X$1,0)</f>
        <v>0</v>
      </c>
      <c r="Y500">
        <f>VLOOKUP($A500,'Plan de acci�n consolidado 2025'!$C$3:$BB$482,Y$1,0)</f>
        <v>0</v>
      </c>
      <c r="Z500" s="161">
        <f>VLOOKUP($A500,'Plan de acci�n consolidado 2025'!$C$3:$BB$482,Z$1,0)</f>
        <v>0</v>
      </c>
      <c r="AA500">
        <f>VLOOKUP($A500,'Plan de acci�n consolidado 2025'!$C$3:$BB$482,AA$1,0)</f>
        <v>0</v>
      </c>
      <c r="AB500">
        <f>VLOOKUP($A500,'Plan de acci�n consolidado 2025'!$C$3:$BB$482,AB$1,0)</f>
        <v>0</v>
      </c>
      <c r="AC500" s="161">
        <f>VLOOKUP($A500,'Plan de acci�n consolidado 2025'!$C$3:$BB$482,AC$1,0)</f>
        <v>0</v>
      </c>
      <c r="AD500">
        <f>VLOOKUP($A500,'Plan de acci�n consolidado 2025'!$C$3:$BB$482,AD$1,0)</f>
        <v>0</v>
      </c>
      <c r="AE500">
        <f>VLOOKUP($A500,'Plan de acci�n consolidado 2025'!$C$3:$BB$482,AE$1,0)</f>
        <v>0</v>
      </c>
    </row>
    <row r="501" spans="1:31" x14ac:dyDescent="0.25">
      <c r="A501" s="30" t="s">
        <v>1095</v>
      </c>
      <c r="B501" t="str">
        <f>VLOOKUP($A501,'Plan de acci�n consolidado 2025'!$C$3:$X$482,B$1,0)</f>
        <v>30-OFICINA ASESORA DE PLANEACIÓN</v>
      </c>
      <c r="C501">
        <f>VLOOKUP($A501,'Plan de acci�n consolidado 2025'!$C$3:$X$482,C$1,0)</f>
        <v>4</v>
      </c>
      <c r="D501" t="str">
        <f>VLOOKUP($A501,'Plan de acci�n consolidado 2025'!$C$3:$X$482,D$1,0)</f>
        <v>Actividad propia</v>
      </c>
      <c r="E501" t="str">
        <f>VLOOKUP($A501,'Plan de acci�n consolidado 2025'!$C$3:$X$482,E$1,0)</f>
        <v>30.5.1</v>
      </c>
      <c r="F501" t="str">
        <f>VLOOKUP($A501,'Plan de acci�n consolidado 2025'!$C$3:$X$482,F$1,0)</f>
        <v>N/A</v>
      </c>
      <c r="G501" t="str">
        <f>VLOOKUP($A501,'Plan de acci�n consolidado 2025'!$C$3:$X$482,G$1,0)</f>
        <v>N/A</v>
      </c>
      <c r="H501" t="str">
        <f>VLOOKUP($A501,'Plan de acci�n consolidado 2025'!$C$3:$X$482,H$1,0)</f>
        <v>N/A</v>
      </c>
      <c r="I501" t="str">
        <f>VLOOKUP($A501,'Plan de acci�n consolidado 2025'!$C$3:$X$482,I$1,0)</f>
        <v>N/A</v>
      </c>
      <c r="J501" t="str">
        <f>VLOOKUP($A501,'Plan de acci�n consolidado 2025'!$C$3:$X$482,J$1,0)</f>
        <v>N/A</v>
      </c>
      <c r="K501" t="str">
        <f>VLOOKUP($A501,'Plan de acci�n consolidado 2025'!$C$3:$X$482,K$1,0)</f>
        <v>N/A</v>
      </c>
      <c r="L501" t="str">
        <f>VLOOKUP($A501,'Plan de acci�n consolidado 2025'!$C$3:$X$482,L$1,0)</f>
        <v>N/A</v>
      </c>
      <c r="M501" t="str">
        <f>VLOOKUP($A501,'Plan de acci�n consolidado 2025'!$C$3:$X$482,M$1,0)</f>
        <v>N/A</v>
      </c>
      <c r="N501" t="str">
        <f>VLOOKUP($A501,'Plan de acci�n consolidado 2025'!$C$3:$X$482,N$1,0)</f>
        <v>N/A</v>
      </c>
      <c r="O501" t="str">
        <f>VLOOKUP($A501,'Plan de acci�n consolidado 2025'!$C$3:$X$482,O$1,0)</f>
        <v>Elaborar el plan de trabajo de la estrategia de racionalización de trámites</v>
      </c>
      <c r="P501">
        <f>VLOOKUP($A501,'Plan de acci�n consolidado 2025'!$C$3:$X$482,P$1,0)</f>
        <v>20</v>
      </c>
      <c r="Q501">
        <f>VLOOKUP($A501,'Plan de acci�n consolidado 2025'!$C$3:$X$482,Q$1,0)</f>
        <v>1</v>
      </c>
      <c r="R501" t="str">
        <f>VLOOKUP($A501,'Plan de acci�n consolidado 2025'!$C$3:$X$482,R$1,0)</f>
        <v>Númerica</v>
      </c>
      <c r="S501" t="str">
        <f>VLOOKUP($A501,'Plan de acci�n consolidado 2025'!$C$3:$X$482,S$1,0)</f>
        <v># de Plan de trabajo elaborado / 1 Plan de trabajo a elaborar</v>
      </c>
      <c r="T501" s="161">
        <f>VLOOKUP($A501,'Plan de acci�n consolidado 2025'!$C$3:$X$482,T$1,0)</f>
        <v>45672</v>
      </c>
      <c r="U501" s="161">
        <f>VLOOKUP($A501,'Plan de acci�n consolidado 2025'!$C$3:$X$482,U$1,0)</f>
        <v>45744</v>
      </c>
      <c r="V501" t="str">
        <f>VLOOKUP($A501,'Plan de acci�n consolidado 2025'!$C$3:$X$482,V$1,0)</f>
        <v>30-OFICINA ASESORA DE PLANEACIÓN</v>
      </c>
      <c r="W501">
        <f>VLOOKUP($A501,'Plan de acci�n consolidado 2025'!$C$3:$BB$482,W$1,0)</f>
        <v>4</v>
      </c>
      <c r="X501">
        <f>VLOOKUP($A501,'Plan de acci�n consolidado 2025'!$C$3:$BB$482,X$1,0)</f>
        <v>100</v>
      </c>
      <c r="Y501" t="str">
        <f>VLOOKUP($A501,'Plan de acci�n consolidado 2025'!$C$3:$BB$482,Y$1,0)</f>
        <v xml:space="preserve">Se elaboró el plan de trabajo para la estrategia en el formato solicitado, con los hitos de establecidos por el SUIT. </v>
      </c>
      <c r="Z501" s="161">
        <f>VLOOKUP($A501,'Plan de acci�n consolidado 2025'!$C$3:$BB$482,Z$1,0)</f>
        <v>45687</v>
      </c>
      <c r="AA501">
        <f>VLOOKUP($A501,'Plan de acci�n consolidado 2025'!$C$3:$BB$482,AA$1,0)</f>
        <v>100</v>
      </c>
      <c r="AB501" t="str">
        <f>VLOOKUP($A501,'Plan de acci�n consolidado 2025'!$C$3:$BB$482,AB$1,0)</f>
        <v>Se da cumplimiento a la actividad</v>
      </c>
      <c r="AC501" s="161">
        <f>VLOOKUP($A501,'Plan de acci�n consolidado 2025'!$C$3:$BB$482,AC$1,0)</f>
        <v>45744</v>
      </c>
      <c r="AD501">
        <f>VLOOKUP($A501,'Plan de acci�n consolidado 2025'!$C$3:$BB$482,AD$1,0)</f>
        <v>100</v>
      </c>
      <c r="AE501">
        <f>VLOOKUP($A501,'Plan de acci�n consolidado 2025'!$C$3:$BB$482,AE$1,0)</f>
        <v>4</v>
      </c>
    </row>
    <row r="502" spans="1:31" x14ac:dyDescent="0.25">
      <c r="A502" s="30" t="s">
        <v>1097</v>
      </c>
      <c r="B502" t="str">
        <f>VLOOKUP($A502,'Plan de acci�n consolidado 2025'!$C$3:$X$482,B$1,0)</f>
        <v>30-OFICINA ASESORA DE PLANEACIÓN</v>
      </c>
      <c r="C502">
        <f>VLOOKUP($A502,'Plan de acci�n consolidado 2025'!$C$3:$X$482,C$1,0)</f>
        <v>4</v>
      </c>
      <c r="D502" t="str">
        <f>VLOOKUP($A502,'Plan de acci�n consolidado 2025'!$C$3:$X$482,D$1,0)</f>
        <v>Actividad propia</v>
      </c>
      <c r="E502" t="str">
        <f>VLOOKUP($A502,'Plan de acci�n consolidado 2025'!$C$3:$X$482,E$1,0)</f>
        <v>30.5.2</v>
      </c>
      <c r="F502" t="str">
        <f>VLOOKUP($A502,'Plan de acci�n consolidado 2025'!$C$3:$X$482,F$1,0)</f>
        <v>N/A</v>
      </c>
      <c r="G502" t="str">
        <f>VLOOKUP($A502,'Plan de acci�n consolidado 2025'!$C$3:$X$482,G$1,0)</f>
        <v>N/A</v>
      </c>
      <c r="H502" t="str">
        <f>VLOOKUP($A502,'Plan de acci�n consolidado 2025'!$C$3:$X$482,H$1,0)</f>
        <v>N/A</v>
      </c>
      <c r="I502" t="str">
        <f>VLOOKUP($A502,'Plan de acci�n consolidado 2025'!$C$3:$X$482,I$1,0)</f>
        <v>N/A</v>
      </c>
      <c r="J502" t="str">
        <f>VLOOKUP($A502,'Plan de acci�n consolidado 2025'!$C$3:$X$482,J$1,0)</f>
        <v>N/A</v>
      </c>
      <c r="K502" t="str">
        <f>VLOOKUP($A502,'Plan de acci�n consolidado 2025'!$C$3:$X$482,K$1,0)</f>
        <v>N/A</v>
      </c>
      <c r="L502" t="str">
        <f>VLOOKUP($A502,'Plan de acci�n consolidado 2025'!$C$3:$X$482,L$1,0)</f>
        <v>N/A</v>
      </c>
      <c r="M502" t="str">
        <f>VLOOKUP($A502,'Plan de acci�n consolidado 2025'!$C$3:$X$482,M$1,0)</f>
        <v>N/A</v>
      </c>
      <c r="N502" t="str">
        <f>VLOOKUP($A502,'Plan de acci�n consolidado 2025'!$C$3:$X$482,N$1,0)</f>
        <v>N/A</v>
      </c>
      <c r="O502" t="str">
        <f>VLOOKUP($A502,'Plan de acci�n consolidado 2025'!$C$3:$X$482,O$1,0)</f>
        <v>Ejecutar el plan de trabajo de la estrategia de racionalización de trámites</v>
      </c>
      <c r="P502">
        <f>VLOOKUP($A502,'Plan de acci�n consolidado 2025'!$C$3:$X$482,P$1,0)</f>
        <v>80</v>
      </c>
      <c r="Q502">
        <f>VLOOKUP($A502,'Plan de acci�n consolidado 2025'!$C$3:$X$482,Q$1,0)</f>
        <v>100</v>
      </c>
      <c r="R502" t="str">
        <f>VLOOKUP($A502,'Plan de acci�n consolidado 2025'!$C$3:$X$482,R$1,0)</f>
        <v>Porcentual</v>
      </c>
      <c r="S502" t="str">
        <f>VLOOKUP($A502,'Plan de acci�n consolidado 2025'!$C$3:$X$482,S$1,0)</f>
        <v>% de Plan de trabajo ejecutado / 100% de Plan de trabajo por ejecutar</v>
      </c>
      <c r="T502" s="161">
        <f>VLOOKUP($A502,'Plan de acci�n consolidado 2025'!$C$3:$X$482,T$1,0)</f>
        <v>45744</v>
      </c>
      <c r="U502" s="161">
        <f>VLOOKUP($A502,'Plan de acci�n consolidado 2025'!$C$3:$X$482,U$1,0)</f>
        <v>46013</v>
      </c>
      <c r="V502" t="str">
        <f>VLOOKUP($A502,'Plan de acci�n consolidado 2025'!$C$3:$X$482,V$1,0)</f>
        <v>30-OFICINA ASESORA DE PLANEACIÓN</v>
      </c>
      <c r="W502">
        <f>VLOOKUP($A502,'Plan de acci�n consolidado 2025'!$C$3:$BB$482,W$1,0)</f>
        <v>16</v>
      </c>
      <c r="X502">
        <f>VLOOKUP($A502,'Plan de acci�n consolidado 2025'!$C$3:$BB$482,X$1,0)</f>
        <v>13</v>
      </c>
      <c r="Y502" t="str">
        <f>VLOOKUP($A502,'Plan de acci�n consolidado 2025'!$C$3:$BB$482,Y$1,0)</f>
        <v xml:space="preserve">Corresponde a las actividades realizadas en el marco de la estrategia de racionalización de trámites en el SUIT, para dos trámites, 1 Sic Facilita 2 Denuncias consumidor. 
Se corrige el seguimiento en el plan de trabajo, disponible en la carpeta compartida. </v>
      </c>
      <c r="Z502" s="161">
        <f>VLOOKUP($A502,'Plan de acci�n consolidado 2025'!$C$3:$BB$482,Z$1,0)</f>
        <v>0</v>
      </c>
      <c r="AA502">
        <f>VLOOKUP($A502,'Plan de acci�n consolidado 2025'!$C$3:$BB$482,AA$1,0)</f>
        <v>13</v>
      </c>
      <c r="AB502" t="str">
        <f>VLOOKUP($A502,'Plan de acci�n consolidado 2025'!$C$3:$BB$482,AB$1,0)</f>
        <v>Se validan los soportes objeto de seguimiento</v>
      </c>
      <c r="AC502" s="161">
        <f>VLOOKUP($A502,'Plan de acci�n consolidado 2025'!$C$3:$BB$482,AC$1,0)</f>
        <v>0</v>
      </c>
      <c r="AD502">
        <f>VLOOKUP($A502,'Plan de acci�n consolidado 2025'!$C$3:$BB$482,AD$1,0)</f>
        <v>0</v>
      </c>
      <c r="AE502">
        <f>VLOOKUP($A502,'Plan de acci�n consolidado 2025'!$C$3:$BB$482,AE$1,0)</f>
        <v>2.08</v>
      </c>
    </row>
    <row r="503" spans="1:31" x14ac:dyDescent="0.25">
      <c r="A503" s="30" t="s">
        <v>1099</v>
      </c>
      <c r="B503" t="str">
        <f>VLOOKUP($A503,'Plan de acci�n consolidado 2025'!$C$3:$X$482,B$1,0)</f>
        <v>30-OFICINA ASESORA DE PLANEACIÓN</v>
      </c>
      <c r="C503">
        <f>VLOOKUP($A503,'Plan de acci�n consolidado 2025'!$C$3:$X$482,C$1,0)</f>
        <v>4</v>
      </c>
      <c r="D503" t="str">
        <f>VLOOKUP($A503,'Plan de acci�n consolidado 2025'!$C$3:$X$482,D$1,0)</f>
        <v>Producto</v>
      </c>
      <c r="E503" t="str">
        <f>VLOOKUP($A503,'Plan de acci�n consolidado 2025'!$C$3:$X$482,E$1,0)</f>
        <v>30.6</v>
      </c>
      <c r="F503" t="str">
        <f>VLOOKUP($A503,'Plan de acci�n consolidado 2025'!$C$3:$X$482,F$1,0)</f>
        <v>Operativo</v>
      </c>
      <c r="G503" t="str">
        <f>VLOOKUP($A503,'Plan de acci�n consolidado 2025'!$C$3:$X$482,G$1,0)</f>
        <v>Fortalecer el Sistema Integral de Gestión Institucional en el marco del Modelo Integrado de Planeación y gestión para mejorar la prestación del servicio.</v>
      </c>
      <c r="H503" t="str">
        <f>VLOOKUP($A503,'Plan de acci�n consolidado 2025'!$C$3:$X$482,H$1,0)</f>
        <v xml:space="preserve">Cumplimiento de productos del PAI asociados a Fortacer el Sistema Integral de Gestión Institucional para mejorar la prestación del servicio. 
</v>
      </c>
      <c r="I503" t="str">
        <f>VLOOKUP($A503,'Plan de acci�n consolidado 2025'!$C$3:$X$482,I$1,0)</f>
        <v>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J503" t="str">
        <f>VLOOKUP($A503,'Plan de acci�n consolidado 2025'!$C$3:$X$482,J$1,0)</f>
        <v>N/A</v>
      </c>
      <c r="K503" t="str">
        <f>VLOOKUP($A503,'Plan de acci�n consolidado 2025'!$C$3:$X$482,K$1,0)</f>
        <v>Si</v>
      </c>
      <c r="L503" t="str">
        <f>VLOOKUP($A503,'Plan de acci�n consolidado 2025'!$C$3:$X$482,L$1,0)</f>
        <v>N/A</v>
      </c>
      <c r="M503" t="str">
        <f>VLOOKUP($A503,'Plan de acci�n consolidado 2025'!$C$3:$X$482,M$1,0)</f>
        <v>Política Planeación Institucional _DIMENSIÓN Direccionamiento Estratégico y Planeación</v>
      </c>
      <c r="N503" t="str">
        <f>VLOOKUP($A503,'Plan de acci�n consolidado 2025'!$C$3:$X$482,N$1,0)</f>
        <v>DECRETO 612</v>
      </c>
      <c r="O503" t="str">
        <f>VLOOKUP($A503,'Plan de acci�n consolidado 2025'!$C$3:$X$482,O$1,0)</f>
        <v>Plan de Transparencia y Ética Publica, formulado y ejecutado</v>
      </c>
      <c r="P503">
        <f>VLOOKUP($A503,'Plan de acci�n consolidado 2025'!$C$3:$X$482,P$1,0)</f>
        <v>20</v>
      </c>
      <c r="Q503">
        <f>VLOOKUP($A503,'Plan de acci�n consolidado 2025'!$C$3:$X$482,Q$1,0)</f>
        <v>100</v>
      </c>
      <c r="R503" t="str">
        <f>VLOOKUP($A503,'Plan de acci�n consolidado 2025'!$C$3:$X$482,R$1,0)</f>
        <v>Porcentual</v>
      </c>
      <c r="S503" t="str">
        <f>VLOOKUP($A503,'Plan de acci�n consolidado 2025'!$C$3:$X$482,S$1,0)</f>
        <v>% de Estrategia implementada / 100% de Estrategia a implementada</v>
      </c>
      <c r="T503" s="161">
        <f>VLOOKUP($A503,'Plan de acci�n consolidado 2025'!$C$3:$X$482,T$1,0)</f>
        <v>45672</v>
      </c>
      <c r="U503" s="161">
        <f>VLOOKUP($A503,'Plan de acci�n consolidado 2025'!$C$3:$X$482,U$1,0)</f>
        <v>46013</v>
      </c>
      <c r="V503" t="str">
        <f>VLOOKUP($A503,'Plan de acci�n consolidado 2025'!$C$3:$X$482,V$1,0)</f>
        <v>100-SECRETARIA GENERAL;
30-OFICINA ASESORA DE PLANEACIÓN</v>
      </c>
      <c r="W503">
        <f>VLOOKUP($A503,'Plan de acci�n consolidado 2025'!$C$3:$BB$482,W$1,0)</f>
        <v>20</v>
      </c>
      <c r="X503">
        <f>VLOOKUP($A503,'Plan de acci�n consolidado 2025'!$C$3:$BB$482,X$1,0)</f>
        <v>0</v>
      </c>
      <c r="Y503">
        <f>VLOOKUP($A503,'Plan de acci�n consolidado 2025'!$C$3:$BB$482,Y$1,0)</f>
        <v>0</v>
      </c>
      <c r="Z503" s="161">
        <f>VLOOKUP($A503,'Plan de acci�n consolidado 2025'!$C$3:$BB$482,Z$1,0)</f>
        <v>0</v>
      </c>
      <c r="AA503">
        <f>VLOOKUP($A503,'Plan de acci�n consolidado 2025'!$C$3:$BB$482,AA$1,0)</f>
        <v>0</v>
      </c>
      <c r="AB503">
        <f>VLOOKUP($A503,'Plan de acci�n consolidado 2025'!$C$3:$BB$482,AB$1,0)</f>
        <v>0</v>
      </c>
      <c r="AC503" s="161">
        <f>VLOOKUP($A503,'Plan de acci�n consolidado 2025'!$C$3:$BB$482,AC$1,0)</f>
        <v>0</v>
      </c>
      <c r="AD503">
        <f>VLOOKUP($A503,'Plan de acci�n consolidado 2025'!$C$3:$BB$482,AD$1,0)</f>
        <v>0</v>
      </c>
      <c r="AE503">
        <f>VLOOKUP($A503,'Plan de acci�n consolidado 2025'!$C$3:$BB$482,AE$1,0)</f>
        <v>0</v>
      </c>
    </row>
    <row r="504" spans="1:31" x14ac:dyDescent="0.25">
      <c r="A504" s="30" t="s">
        <v>1102</v>
      </c>
      <c r="B504" t="str">
        <f>VLOOKUP($A504,'Plan de acci�n consolidado 2025'!$C$3:$X$482,B$1,0)</f>
        <v>30-OFICINA ASESORA DE PLANEACIÓN</v>
      </c>
      <c r="C504">
        <f>VLOOKUP($A504,'Plan de acci�n consolidado 2025'!$C$3:$X$482,C$1,0)</f>
        <v>4</v>
      </c>
      <c r="D504" t="str">
        <f>VLOOKUP($A504,'Plan de acci�n consolidado 2025'!$C$3:$X$482,D$1,0)</f>
        <v>Actividad propia</v>
      </c>
      <c r="E504" t="str">
        <f>VLOOKUP($A504,'Plan de acci�n consolidado 2025'!$C$3:$X$482,E$1,0)</f>
        <v>30.6.1</v>
      </c>
      <c r="F504" t="str">
        <f>VLOOKUP($A504,'Plan de acci�n consolidado 2025'!$C$3:$X$482,F$1,0)</f>
        <v>N/A</v>
      </c>
      <c r="G504" t="str">
        <f>VLOOKUP($A504,'Plan de acci�n consolidado 2025'!$C$3:$X$482,G$1,0)</f>
        <v>N/A</v>
      </c>
      <c r="H504" t="str">
        <f>VLOOKUP($A504,'Plan de acci�n consolidado 2025'!$C$3:$X$482,H$1,0)</f>
        <v>N/A</v>
      </c>
      <c r="I504" t="str">
        <f>VLOOKUP($A504,'Plan de acci�n consolidado 2025'!$C$3:$X$482,I$1,0)</f>
        <v>N/A</v>
      </c>
      <c r="J504" t="str">
        <f>VLOOKUP($A504,'Plan de acci�n consolidado 2025'!$C$3:$X$482,J$1,0)</f>
        <v>N/A</v>
      </c>
      <c r="K504" t="str">
        <f>VLOOKUP($A504,'Plan de acci�n consolidado 2025'!$C$3:$X$482,K$1,0)</f>
        <v>N/A</v>
      </c>
      <c r="L504" t="str">
        <f>VLOOKUP($A504,'Plan de acci�n consolidado 2025'!$C$3:$X$482,L$1,0)</f>
        <v>N/A</v>
      </c>
      <c r="M504" t="str">
        <f>VLOOKUP($A504,'Plan de acci�n consolidado 2025'!$C$3:$X$482,M$1,0)</f>
        <v>N/A</v>
      </c>
      <c r="N504" t="str">
        <f>VLOOKUP($A504,'Plan de acci�n consolidado 2025'!$C$3:$X$482,N$1,0)</f>
        <v>N/A</v>
      </c>
      <c r="O504" t="str">
        <f>VLOOKUP($A504,'Plan de acci�n consolidado 2025'!$C$3:$X$482,O$1,0)</f>
        <v>Elaborar el plan de trabajo para formular el Programa de Transparencia y Ética Pública - PTEP, en el marco de la ley 2195 de 2022 y su decreto reglamentario 1122 de 2024</v>
      </c>
      <c r="P504">
        <f>VLOOKUP($A504,'Plan de acci�n consolidado 2025'!$C$3:$X$482,P$1,0)</f>
        <v>20</v>
      </c>
      <c r="Q504">
        <f>VLOOKUP($A504,'Plan de acci�n consolidado 2025'!$C$3:$X$482,Q$1,0)</f>
        <v>1</v>
      </c>
      <c r="R504" t="str">
        <f>VLOOKUP($A504,'Plan de acci�n consolidado 2025'!$C$3:$X$482,R$1,0)</f>
        <v>Númerica</v>
      </c>
      <c r="S504" t="str">
        <f>VLOOKUP($A504,'Plan de acci�n consolidado 2025'!$C$3:$X$482,S$1,0)</f>
        <v># de Plan de trabajo elaborado / 1 Plan de trabajo a elaborar</v>
      </c>
      <c r="T504" s="161">
        <f>VLOOKUP($A504,'Plan de acci�n consolidado 2025'!$C$3:$X$482,T$1,0)</f>
        <v>45672</v>
      </c>
      <c r="U504" s="161">
        <f>VLOOKUP($A504,'Plan de acci�n consolidado 2025'!$C$3:$X$482,U$1,0)</f>
        <v>45703</v>
      </c>
      <c r="V504" t="str">
        <f>VLOOKUP($A504,'Plan de acci�n consolidado 2025'!$C$3:$X$482,V$1,0)</f>
        <v>100-SECRETARIA GENERAL;
30-OFICINA ASESORA DE PLANEACIÓN</v>
      </c>
      <c r="W504">
        <f>VLOOKUP($A504,'Plan de acci�n consolidado 2025'!$C$3:$BB$482,W$1,0)</f>
        <v>4</v>
      </c>
      <c r="X504">
        <f>VLOOKUP($A504,'Plan de acci�n consolidado 2025'!$C$3:$BB$482,X$1,0)</f>
        <v>100</v>
      </c>
      <c r="Y504" t="str">
        <f>VLOOKUP($A504,'Plan de acci�n consolidado 2025'!$C$3:$BB$482,Y$1,0)</f>
        <v xml:space="preserve">Se publica en la sede electrónica el plan de ejecución y monitoreo del PTEP, con énfasis en el cierre de brechas entre el PAAC y el estándar del Programa. </v>
      </c>
      <c r="Z504" s="161">
        <f>VLOOKUP($A504,'Plan de acci�n consolidado 2025'!$C$3:$BB$482,Z$1,0)</f>
        <v>45686</v>
      </c>
      <c r="AA504">
        <f>VLOOKUP($A504,'Plan de acci�n consolidado 2025'!$C$3:$BB$482,AA$1,0)</f>
        <v>100</v>
      </c>
      <c r="AB504" t="str">
        <f>VLOOKUP($A504,'Plan de acci�n consolidado 2025'!$C$3:$BB$482,AB$1,0)</f>
        <v>Se valida el cumplimiento de la actividad.</v>
      </c>
      <c r="AC504" s="161">
        <f>VLOOKUP($A504,'Plan de acci�n consolidado 2025'!$C$3:$BB$482,AC$1,0)</f>
        <v>45686</v>
      </c>
      <c r="AD504">
        <f>VLOOKUP($A504,'Plan de acci�n consolidado 2025'!$C$3:$BB$482,AD$1,0)</f>
        <v>100</v>
      </c>
      <c r="AE504">
        <f>VLOOKUP($A504,'Plan de acci�n consolidado 2025'!$C$3:$BB$482,AE$1,0)</f>
        <v>4</v>
      </c>
    </row>
    <row r="505" spans="1:31" x14ac:dyDescent="0.25">
      <c r="A505" s="30" t="s">
        <v>1103</v>
      </c>
      <c r="B505" t="str">
        <f>VLOOKUP($A505,'Plan de acci�n consolidado 2025'!$C$3:$X$483,B$1,0)</f>
        <v>30-OFICINA ASESORA DE PLANEACIÓN</v>
      </c>
      <c r="C505">
        <f>VLOOKUP($A505,'Plan de acci�n consolidado 2025'!$C$3:$X$483,C$1,0)</f>
        <v>4</v>
      </c>
      <c r="D505" t="str">
        <f>VLOOKUP($A505,'Plan de acci�n consolidado 2025'!$C$3:$X$483,D$1,0)</f>
        <v>Actividad propia</v>
      </c>
      <c r="E505" t="str">
        <f>VLOOKUP($A505,'Plan de acci�n consolidado 2025'!$C$3:$X$483,E$1,0)</f>
        <v>30.6.2</v>
      </c>
      <c r="F505" t="str">
        <f>VLOOKUP($A505,'Plan de acci�n consolidado 2025'!$C$3:$X$483,F$1,0)</f>
        <v>N/A</v>
      </c>
      <c r="G505" t="str">
        <f>VLOOKUP($A505,'Plan de acci�n consolidado 2025'!$C$3:$X$483,G$1,0)</f>
        <v>N/A</v>
      </c>
      <c r="H505" t="str">
        <f>VLOOKUP($A505,'Plan de acci�n consolidado 2025'!$C$3:$X$483,H$1,0)</f>
        <v>N/A</v>
      </c>
      <c r="I505" t="str">
        <f>VLOOKUP($A505,'Plan de acci�n consolidado 2025'!$C$3:$X$483,I$1,0)</f>
        <v>N/A</v>
      </c>
      <c r="J505" t="str">
        <f>VLOOKUP($A505,'Plan de acci�n consolidado 2025'!$C$3:$X$483,J$1,0)</f>
        <v>N/A</v>
      </c>
      <c r="K505" t="str">
        <f>VLOOKUP($A505,'Plan de acci�n consolidado 2025'!$C$3:$X$483,K$1,0)</f>
        <v>N/A</v>
      </c>
      <c r="L505" t="str">
        <f>VLOOKUP($A505,'Plan de acci�n consolidado 2025'!$C$3:$X$483,L$1,0)</f>
        <v>N/A</v>
      </c>
      <c r="M505" t="str">
        <f>VLOOKUP($A505,'Plan de acci�n consolidado 2025'!$C$3:$X$483,M$1,0)</f>
        <v>N/A</v>
      </c>
      <c r="N505" t="str">
        <f>VLOOKUP($A505,'Plan de acci�n consolidado 2025'!$C$3:$X$483,N$1,0)</f>
        <v>N/A</v>
      </c>
      <c r="O505" t="str">
        <f>VLOOKUP($A505,'Plan de acci�n consolidado 2025'!$C$3:$X$483,O$1,0)</f>
        <v>Ejecutar el plan de trabajo del Programa de Transparencia y Ética Pública</v>
      </c>
      <c r="P505">
        <f>VLOOKUP($A505,'Plan de acci�n consolidado 2025'!$C$3:$X$483,P$1,0)</f>
        <v>80</v>
      </c>
      <c r="Q505">
        <f>VLOOKUP($A505,'Plan de acci�n consolidado 2025'!$C$3:$X$483,Q$1,0)</f>
        <v>100</v>
      </c>
      <c r="R505" t="str">
        <f>VLOOKUP($A505,'Plan de acci�n consolidado 2025'!$C$3:$X$483,R$1,0)</f>
        <v>Porcentual</v>
      </c>
      <c r="S505" t="str">
        <f>VLOOKUP($A505,'Plan de acci�n consolidado 2025'!$C$3:$X$483,S$1,0)</f>
        <v>% de Plan de trabajo ejecutado / 100% de Plan de trabajo por ejecutar</v>
      </c>
      <c r="T505">
        <f>VLOOKUP($A505,'Plan de acci�n consolidado 2025'!$C$3:$X$483,T$1,0)</f>
        <v>45688</v>
      </c>
      <c r="U505">
        <f>VLOOKUP($A505,'Plan de acci�n consolidado 2025'!$C$3:$X$483,U$1,0)</f>
        <v>46013</v>
      </c>
      <c r="V505" t="str">
        <f>VLOOKUP($A505,'Plan de acci�n consolidado 2025'!$C$3:$X$483,V$1,0)</f>
        <v>100-SECRETARIA GENERAL;
30-OFICINA ASESORA DE PLANEACIÓN</v>
      </c>
      <c r="W505">
        <f>VLOOKUP($A505,'Plan de acci�n consolidado 2025'!$C$3:$BB$482,W$1,0)</f>
        <v>16</v>
      </c>
      <c r="X505">
        <f>VLOOKUP($A505,'Plan de acci�n consolidado 2025'!$C$3:$BB$482,X$1,0)</f>
        <v>74.13</v>
      </c>
      <c r="Y505" t="str">
        <f>VLOOKUP($A505,'Plan de acci�n consolidado 2025'!$C$3:$BB$482,Y$1,0)</f>
        <v xml:space="preserve">El documento detalla los avances alcanzados y contiene los enlaces a las evidencias respectivas. En este corte se reporta un 24,13% adicional de avance, que, sumado al 50% del reporte anterior, completa un 74,13 % de cumplimiento calculado. 
Se anexa la presentación utilizada en el CIGD del 26 de noviembre, el plan en formato Excel con el detalle de avances y evidencias, y el certificado del Webmaster de la publicación del seguimiento. 
</v>
      </c>
      <c r="Z505" s="161">
        <f>VLOOKUP($A505,'Plan de acci�n consolidado 2025'!$C$3:$BB$482,Z$1,0)</f>
        <v>0</v>
      </c>
      <c r="AA505">
        <f>VLOOKUP($A505,'Plan de acci�n consolidado 2025'!$C$3:$BB$482,AA$1,0)</f>
        <v>74.13</v>
      </c>
      <c r="AB505" t="str">
        <f>VLOOKUP($A505,'Plan de acci�n consolidado 2025'!$C$3:$BB$482,AB$1,0)</f>
        <v>Se valida conforme la información presentada.</v>
      </c>
      <c r="AC505" s="161">
        <f>VLOOKUP($A505,'Plan de acci�n consolidado 2025'!$C$3:$BB$482,AC$1,0)</f>
        <v>0</v>
      </c>
      <c r="AD505">
        <f>VLOOKUP($A505,'Plan de acci�n consolidado 2025'!$C$3:$BB$482,AD$1,0)</f>
        <v>0</v>
      </c>
      <c r="AE505">
        <f>VLOOKUP($A505,'Plan de acci�n consolidado 2025'!$C$3:$BB$482,AE$1,0)</f>
        <v>11.860799999999999</v>
      </c>
    </row>
    <row r="506" spans="1:31" x14ac:dyDescent="0.25">
      <c r="N506"/>
    </row>
    <row r="507" spans="1:31" x14ac:dyDescent="0.25">
      <c r="N507"/>
    </row>
    <row r="508" spans="1:31" x14ac:dyDescent="0.25">
      <c r="N508"/>
    </row>
    <row r="509" spans="1:31" x14ac:dyDescent="0.25">
      <c r="N509"/>
    </row>
    <row r="510" spans="1:31" x14ac:dyDescent="0.25">
      <c r="N510"/>
    </row>
    <row r="511" spans="1:31" x14ac:dyDescent="0.25">
      <c r="N511"/>
    </row>
    <row r="512" spans="1:31" x14ac:dyDescent="0.25">
      <c r="N512"/>
    </row>
    <row r="513" spans="14:14" x14ac:dyDescent="0.25">
      <c r="N513"/>
    </row>
    <row r="514" spans="14:14" x14ac:dyDescent="0.25">
      <c r="N514"/>
    </row>
    <row r="515" spans="14:14" x14ac:dyDescent="0.25">
      <c r="N515"/>
    </row>
  </sheetData>
  <mergeCells count="1">
    <mergeCell ref="B2:V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94EFD-2727-4B54-A73A-4E1A126E1685}">
  <sheetPr>
    <tabColor rgb="FFFF0000"/>
  </sheetPr>
  <dimension ref="A2:D35"/>
  <sheetViews>
    <sheetView topLeftCell="A18" workbookViewId="0">
      <selection activeCell="AZ1" sqref="AZ1"/>
    </sheetView>
  </sheetViews>
  <sheetFormatPr baseColWidth="10" defaultRowHeight="15" x14ac:dyDescent="0.25"/>
  <cols>
    <col min="1" max="1" width="40.7109375" customWidth="1"/>
    <col min="2" max="2" width="21.5703125" bestFit="1" customWidth="1"/>
  </cols>
  <sheetData>
    <row r="2" spans="1:4" x14ac:dyDescent="0.25">
      <c r="A2" s="267" t="s">
        <v>2911</v>
      </c>
      <c r="B2" t="s">
        <v>2912</v>
      </c>
    </row>
    <row r="4" spans="1:4" x14ac:dyDescent="0.25">
      <c r="A4" s="267" t="s">
        <v>1398</v>
      </c>
      <c r="B4" t="s">
        <v>2910</v>
      </c>
    </row>
    <row r="5" spans="1:4" x14ac:dyDescent="0.25">
      <c r="A5" s="207" t="s">
        <v>1104</v>
      </c>
      <c r="B5">
        <v>99.375</v>
      </c>
      <c r="C5" s="207">
        <v>1000</v>
      </c>
      <c r="D5">
        <f>+B5</f>
        <v>99.375</v>
      </c>
    </row>
    <row r="6" spans="1:4" x14ac:dyDescent="0.25">
      <c r="A6" s="207" t="s">
        <v>1332</v>
      </c>
      <c r="B6">
        <v>100</v>
      </c>
      <c r="C6" s="207">
        <v>100</v>
      </c>
      <c r="D6">
        <f t="shared" ref="D6:D34" si="0">+B6</f>
        <v>100</v>
      </c>
    </row>
    <row r="7" spans="1:4" x14ac:dyDescent="0.25">
      <c r="A7" s="207" t="s">
        <v>677</v>
      </c>
      <c r="B7">
        <v>100</v>
      </c>
      <c r="C7" s="207">
        <v>105</v>
      </c>
      <c r="D7">
        <f t="shared" si="0"/>
        <v>100</v>
      </c>
    </row>
    <row r="8" spans="1:4" x14ac:dyDescent="0.25">
      <c r="A8" s="207" t="s">
        <v>459</v>
      </c>
      <c r="B8">
        <v>100</v>
      </c>
      <c r="C8" s="207">
        <v>111</v>
      </c>
      <c r="D8">
        <f t="shared" si="0"/>
        <v>100</v>
      </c>
    </row>
    <row r="9" spans="1:4" x14ac:dyDescent="0.25">
      <c r="A9" s="207" t="s">
        <v>529</v>
      </c>
      <c r="B9">
        <v>100</v>
      </c>
      <c r="C9" s="207">
        <v>117</v>
      </c>
      <c r="D9">
        <f t="shared" si="0"/>
        <v>100</v>
      </c>
    </row>
    <row r="10" spans="1:4" x14ac:dyDescent="0.25">
      <c r="A10" s="207" t="s">
        <v>772</v>
      </c>
      <c r="B10">
        <v>100</v>
      </c>
      <c r="C10" s="207">
        <v>12</v>
      </c>
      <c r="D10">
        <f t="shared" si="0"/>
        <v>100</v>
      </c>
    </row>
    <row r="11" spans="1:4" x14ac:dyDescent="0.25">
      <c r="A11" s="207" t="s">
        <v>1173</v>
      </c>
      <c r="B11">
        <v>98.333333333333329</v>
      </c>
      <c r="C11" s="207">
        <v>130</v>
      </c>
      <c r="D11">
        <f t="shared" si="0"/>
        <v>98.333333333333329</v>
      </c>
    </row>
    <row r="12" spans="1:4" x14ac:dyDescent="0.25">
      <c r="A12" s="207" t="s">
        <v>762</v>
      </c>
      <c r="B12">
        <v>100</v>
      </c>
      <c r="C12" s="207">
        <v>13</v>
      </c>
      <c r="D12">
        <f t="shared" si="0"/>
        <v>100</v>
      </c>
    </row>
    <row r="13" spans="1:4" x14ac:dyDescent="0.25">
      <c r="A13" s="207" t="s">
        <v>1366</v>
      </c>
      <c r="B13">
        <v>98.75</v>
      </c>
      <c r="C13" s="207">
        <v>141</v>
      </c>
      <c r="D13">
        <f t="shared" si="0"/>
        <v>98.75</v>
      </c>
    </row>
    <row r="14" spans="1:4" x14ac:dyDescent="0.25">
      <c r="A14" s="207" t="s">
        <v>571</v>
      </c>
      <c r="B14">
        <v>100</v>
      </c>
      <c r="C14" s="207">
        <v>142</v>
      </c>
      <c r="D14">
        <f t="shared" si="0"/>
        <v>100</v>
      </c>
    </row>
    <row r="15" spans="1:4" x14ac:dyDescent="0.25">
      <c r="A15" s="207" t="s">
        <v>968</v>
      </c>
      <c r="B15">
        <v>79.333333333333329</v>
      </c>
      <c r="C15" s="207">
        <v>2000</v>
      </c>
      <c r="D15">
        <f t="shared" si="0"/>
        <v>79.333333333333329</v>
      </c>
    </row>
    <row r="16" spans="1:4" x14ac:dyDescent="0.25">
      <c r="A16" s="207" t="s">
        <v>736</v>
      </c>
      <c r="B16">
        <v>100</v>
      </c>
      <c r="C16" s="207">
        <v>2010</v>
      </c>
      <c r="D16">
        <f t="shared" si="0"/>
        <v>100</v>
      </c>
    </row>
    <row r="17" spans="1:4" x14ac:dyDescent="0.25">
      <c r="A17" s="207" t="s">
        <v>686</v>
      </c>
      <c r="B17">
        <v>100</v>
      </c>
      <c r="C17" s="207">
        <v>2023</v>
      </c>
      <c r="D17">
        <f t="shared" si="0"/>
        <v>100</v>
      </c>
    </row>
    <row r="18" spans="1:4" x14ac:dyDescent="0.25">
      <c r="A18" s="207" t="s">
        <v>508</v>
      </c>
      <c r="B18">
        <v>100</v>
      </c>
      <c r="C18" s="207">
        <v>20</v>
      </c>
      <c r="D18">
        <f t="shared" si="0"/>
        <v>100</v>
      </c>
    </row>
    <row r="19" spans="1:4" x14ac:dyDescent="0.25">
      <c r="A19" s="207" t="s">
        <v>1249</v>
      </c>
      <c r="B19">
        <v>100</v>
      </c>
      <c r="C19" s="207">
        <v>3000</v>
      </c>
      <c r="D19">
        <f t="shared" si="0"/>
        <v>100</v>
      </c>
    </row>
    <row r="20" spans="1:4" x14ac:dyDescent="0.25">
      <c r="A20" s="207" t="s">
        <v>1241</v>
      </c>
      <c r="B20">
        <v>99.5</v>
      </c>
      <c r="C20" s="207">
        <v>3003</v>
      </c>
      <c r="D20">
        <f t="shared" si="0"/>
        <v>99.5</v>
      </c>
    </row>
    <row r="21" spans="1:4" x14ac:dyDescent="0.25">
      <c r="A21" s="207" t="s">
        <v>1057</v>
      </c>
      <c r="B21">
        <v>67</v>
      </c>
      <c r="C21" s="207">
        <v>30</v>
      </c>
      <c r="D21">
        <f t="shared" si="0"/>
        <v>67</v>
      </c>
    </row>
    <row r="22" spans="1:4" x14ac:dyDescent="0.25">
      <c r="A22" s="207" t="s">
        <v>627</v>
      </c>
      <c r="B22">
        <v>100</v>
      </c>
      <c r="C22" s="207">
        <v>3100</v>
      </c>
      <c r="D22">
        <f t="shared" si="0"/>
        <v>100</v>
      </c>
    </row>
    <row r="23" spans="1:4" x14ac:dyDescent="0.25">
      <c r="A23" s="207" t="s">
        <v>954</v>
      </c>
      <c r="B23">
        <v>100</v>
      </c>
      <c r="C23" s="207">
        <v>3200</v>
      </c>
      <c r="D23">
        <f t="shared" si="0"/>
        <v>100</v>
      </c>
    </row>
    <row r="24" spans="1:4" x14ac:dyDescent="0.25">
      <c r="A24" s="207" t="s">
        <v>788</v>
      </c>
      <c r="B24">
        <v>97.727272727272734</v>
      </c>
      <c r="C24" s="207">
        <v>37</v>
      </c>
      <c r="D24">
        <f t="shared" si="0"/>
        <v>97.727272727272734</v>
      </c>
    </row>
    <row r="25" spans="1:4" x14ac:dyDescent="0.25">
      <c r="A25" s="207" t="s">
        <v>1017</v>
      </c>
      <c r="B25">
        <v>73.75</v>
      </c>
      <c r="C25" s="207">
        <v>4000</v>
      </c>
      <c r="D25">
        <f t="shared" si="0"/>
        <v>73.75</v>
      </c>
    </row>
    <row r="26" spans="1:4" x14ac:dyDescent="0.25">
      <c r="A26" s="207" t="s">
        <v>490</v>
      </c>
      <c r="B26">
        <v>100</v>
      </c>
      <c r="C26" s="207">
        <v>50</v>
      </c>
      <c r="D26">
        <f t="shared" si="0"/>
        <v>100</v>
      </c>
    </row>
    <row r="27" spans="1:4" x14ac:dyDescent="0.25">
      <c r="A27" s="207" t="s">
        <v>1187</v>
      </c>
      <c r="B27">
        <v>100</v>
      </c>
      <c r="C27" s="207">
        <v>6000</v>
      </c>
      <c r="D27">
        <f t="shared" si="0"/>
        <v>100</v>
      </c>
    </row>
    <row r="28" spans="1:4" x14ac:dyDescent="0.25">
      <c r="A28" s="207" t="s">
        <v>647</v>
      </c>
      <c r="B28">
        <v>65.833333333333329</v>
      </c>
      <c r="C28" s="207">
        <v>60</v>
      </c>
      <c r="D28">
        <f t="shared" si="0"/>
        <v>65.833333333333329</v>
      </c>
    </row>
    <row r="29" spans="1:4" x14ac:dyDescent="0.25">
      <c r="A29" s="207" t="s">
        <v>834</v>
      </c>
      <c r="B29">
        <v>99.166666666666671</v>
      </c>
      <c r="C29" s="207">
        <v>7000</v>
      </c>
      <c r="D29">
        <f t="shared" si="0"/>
        <v>99.166666666666671</v>
      </c>
    </row>
    <row r="30" spans="1:4" x14ac:dyDescent="0.25">
      <c r="A30" s="207" t="s">
        <v>874</v>
      </c>
      <c r="B30">
        <v>100</v>
      </c>
      <c r="C30" s="207">
        <v>7100</v>
      </c>
      <c r="D30">
        <f t="shared" si="0"/>
        <v>100</v>
      </c>
    </row>
    <row r="31" spans="1:4" x14ac:dyDescent="0.25">
      <c r="A31" s="207" t="s">
        <v>1150</v>
      </c>
      <c r="B31">
        <v>100</v>
      </c>
      <c r="C31" s="207">
        <v>71</v>
      </c>
      <c r="D31">
        <f t="shared" si="0"/>
        <v>100</v>
      </c>
    </row>
    <row r="32" spans="1:4" x14ac:dyDescent="0.25">
      <c r="A32" s="207" t="s">
        <v>892</v>
      </c>
      <c r="B32">
        <v>100</v>
      </c>
      <c r="C32" s="207">
        <v>7200</v>
      </c>
      <c r="D32">
        <f t="shared" si="0"/>
        <v>100</v>
      </c>
    </row>
    <row r="33" spans="1:4" x14ac:dyDescent="0.25">
      <c r="A33" s="207" t="s">
        <v>908</v>
      </c>
      <c r="B33">
        <v>76.15384615384616</v>
      </c>
      <c r="C33" s="207">
        <v>72</v>
      </c>
      <c r="D33">
        <f t="shared" si="0"/>
        <v>76.15384615384616</v>
      </c>
    </row>
    <row r="34" spans="1:4" x14ac:dyDescent="0.25">
      <c r="A34" s="207" t="s">
        <v>586</v>
      </c>
      <c r="B34">
        <v>96.666666666666671</v>
      </c>
      <c r="C34" s="207">
        <v>73</v>
      </c>
      <c r="D34">
        <f t="shared" si="0"/>
        <v>96.666666666666671</v>
      </c>
    </row>
    <row r="35" spans="1:4" x14ac:dyDescent="0.25">
      <c r="A35" s="207" t="s">
        <v>1399</v>
      </c>
      <c r="B35">
        <v>94.013452914798208</v>
      </c>
      <c r="C35" s="295" t="s">
        <v>1399</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790BC-E447-4132-BA9A-26039742D4A8}">
  <sheetPr>
    <tabColor rgb="FFFF0000"/>
  </sheetPr>
  <dimension ref="A1:AH485"/>
  <sheetViews>
    <sheetView topLeftCell="D1" workbookViewId="0">
      <selection activeCell="C1" sqref="A1:C1048576"/>
    </sheetView>
  </sheetViews>
  <sheetFormatPr baseColWidth="10" defaultColWidth="9.140625" defaultRowHeight="15" x14ac:dyDescent="0.25"/>
  <cols>
    <col min="1" max="3" width="0" style="30" hidden="1" customWidth="1"/>
    <col min="4" max="4" width="20.42578125" style="30" customWidth="1"/>
    <col min="5" max="5" width="13.28515625" style="30" customWidth="1"/>
    <col min="6" max="6" width="11.85546875" style="30" customWidth="1"/>
    <col min="7" max="7" width="9.140625" style="30" customWidth="1"/>
    <col min="8" max="8" width="12.7109375" style="30" customWidth="1"/>
    <col min="9" max="9" width="23.140625" style="30" customWidth="1"/>
    <col min="10" max="10" width="24.140625" style="30" customWidth="1"/>
    <col min="11" max="11" width="11.85546875" style="30" customWidth="1"/>
    <col min="12" max="12" width="56.28515625" style="30" customWidth="1"/>
    <col min="13" max="13" width="46.42578125" style="30" customWidth="1"/>
    <col min="14" max="14" width="25.5703125" style="30" customWidth="1"/>
    <col min="15" max="15" width="19" style="30" customWidth="1"/>
    <col min="16" max="16" width="22.28515625" style="30" customWidth="1"/>
    <col min="17" max="17" width="22.5703125" style="30" customWidth="1"/>
    <col min="18" max="18" width="18" style="30" customWidth="1"/>
    <col min="19" max="19" width="6.42578125" style="30" customWidth="1"/>
    <col min="20" max="20" width="20" style="30" customWidth="1"/>
    <col min="21" max="21" width="21.42578125" style="30" customWidth="1"/>
    <col min="22" max="22" width="13.42578125" style="30" customWidth="1"/>
    <col min="23" max="23" width="10.7109375" style="30" customWidth="1"/>
    <col min="24" max="24" width="24.85546875" style="30" customWidth="1"/>
    <col min="25" max="25" width="17" style="30" customWidth="1"/>
    <col min="26" max="26" width="26.5703125" style="30" customWidth="1"/>
    <col min="27" max="27" width="15.7109375" style="30" customWidth="1"/>
    <col min="28" max="28" width="32.5703125" style="158" hidden="1" customWidth="1"/>
    <col min="29" max="29" width="29.5703125" style="30" bestFit="1" customWidth="1"/>
    <col min="30" max="31" width="28" style="30" customWidth="1"/>
    <col min="32" max="33" width="21.28515625" style="30" customWidth="1"/>
    <col min="34" max="34" width="6.7109375" style="30" customWidth="1"/>
    <col min="35" max="16384" width="9.140625" style="30"/>
  </cols>
  <sheetData>
    <row r="1" spans="1:34" ht="15.75" thickBot="1" x14ac:dyDescent="0.3">
      <c r="D1" s="30" t="s">
        <v>3232</v>
      </c>
      <c r="G1" s="30">
        <v>1</v>
      </c>
      <c r="H1" s="30">
        <v>2</v>
      </c>
      <c r="I1" s="30">
        <v>3</v>
      </c>
      <c r="J1" s="30">
        <v>4</v>
      </c>
      <c r="K1" s="30">
        <v>5</v>
      </c>
      <c r="L1" s="30">
        <v>6</v>
      </c>
      <c r="M1" s="30">
        <v>7</v>
      </c>
      <c r="N1" s="30">
        <v>8</v>
      </c>
      <c r="O1" s="30">
        <v>9</v>
      </c>
      <c r="P1" s="30">
        <v>10</v>
      </c>
      <c r="Q1" s="30">
        <v>11</v>
      </c>
      <c r="R1" s="30">
        <v>12</v>
      </c>
      <c r="S1" s="30">
        <v>13</v>
      </c>
      <c r="T1" s="30">
        <v>14</v>
      </c>
      <c r="U1" s="30">
        <v>15</v>
      </c>
      <c r="V1" s="30">
        <v>16</v>
      </c>
      <c r="W1" s="30">
        <v>17</v>
      </c>
      <c r="X1" s="30">
        <v>18</v>
      </c>
      <c r="Y1" s="30">
        <v>19</v>
      </c>
      <c r="Z1" s="30">
        <v>20</v>
      </c>
      <c r="AA1" s="30">
        <v>21</v>
      </c>
      <c r="AB1" s="158">
        <v>22</v>
      </c>
      <c r="AC1" s="30">
        <v>23</v>
      </c>
      <c r="AD1" s="30">
        <v>24</v>
      </c>
      <c r="AE1" s="30">
        <v>25</v>
      </c>
      <c r="AF1" s="30">
        <v>26</v>
      </c>
      <c r="AG1" s="480">
        <v>4.37</v>
      </c>
    </row>
    <row r="2" spans="1:34" ht="22.5" thickTop="1" thickBot="1" x14ac:dyDescent="0.4">
      <c r="D2" s="512" t="s">
        <v>3244</v>
      </c>
      <c r="E2" s="512"/>
      <c r="F2" s="512"/>
      <c r="G2" s="512"/>
      <c r="H2" s="512"/>
      <c r="I2" s="512"/>
      <c r="J2" s="512"/>
      <c r="K2" s="512"/>
      <c r="L2" s="512"/>
      <c r="M2" s="512"/>
      <c r="N2" s="512"/>
      <c r="O2" s="512"/>
      <c r="P2" s="512"/>
      <c r="Q2" s="512"/>
      <c r="R2" s="512"/>
      <c r="S2" s="512"/>
      <c r="T2" s="512"/>
      <c r="U2" s="512"/>
      <c r="V2" s="512"/>
      <c r="W2" s="512"/>
      <c r="X2" s="512"/>
      <c r="Y2" s="513"/>
      <c r="Z2" s="475" t="s">
        <v>2926</v>
      </c>
      <c r="AA2" s="474"/>
      <c r="AB2" s="476"/>
      <c r="AC2" s="475" t="s">
        <v>1883</v>
      </c>
      <c r="AD2" s="474"/>
      <c r="AE2" s="474"/>
      <c r="AF2" s="474"/>
      <c r="AG2" s="474"/>
    </row>
    <row r="3" spans="1:34" ht="15.75" thickTop="1" x14ac:dyDescent="0.25">
      <c r="A3" s="39" t="s">
        <v>454</v>
      </c>
      <c r="B3" s="39" t="s">
        <v>1500</v>
      </c>
      <c r="C3" s="39" t="s">
        <v>454</v>
      </c>
      <c r="D3" s="39" t="s">
        <v>1500</v>
      </c>
      <c r="E3" s="39" t="s">
        <v>1501</v>
      </c>
      <c r="F3" s="39" t="s">
        <v>453</v>
      </c>
      <c r="G3" s="39" t="s">
        <v>454</v>
      </c>
      <c r="H3" s="39" t="s">
        <v>1502</v>
      </c>
      <c r="I3" s="39" t="s">
        <v>0</v>
      </c>
      <c r="J3" s="39" t="s">
        <v>1503</v>
      </c>
      <c r="K3" s="39" t="s">
        <v>455</v>
      </c>
      <c r="L3" s="39" t="s">
        <v>1504</v>
      </c>
      <c r="M3" s="39" t="s">
        <v>1505</v>
      </c>
      <c r="N3" s="39" t="s">
        <v>1</v>
      </c>
      <c r="O3" s="39" t="s">
        <v>456</v>
      </c>
      <c r="P3" s="39" t="s">
        <v>1506</v>
      </c>
      <c r="Q3" s="39" t="s">
        <v>457</v>
      </c>
      <c r="R3" s="39" t="s">
        <v>1507</v>
      </c>
      <c r="S3" s="39" t="s">
        <v>3</v>
      </c>
      <c r="T3" s="39" t="s">
        <v>4</v>
      </c>
      <c r="U3" s="39" t="s">
        <v>458</v>
      </c>
      <c r="V3" s="39" t="s">
        <v>5</v>
      </c>
      <c r="W3" s="39" t="s">
        <v>6</v>
      </c>
      <c r="X3" s="39" t="s">
        <v>7</v>
      </c>
      <c r="Y3" s="39" t="s">
        <v>2623</v>
      </c>
      <c r="Z3" s="39" t="s">
        <v>1885</v>
      </c>
      <c r="AA3" s="39" t="s">
        <v>1886</v>
      </c>
      <c r="AB3" s="160" t="s">
        <v>1887</v>
      </c>
      <c r="AC3" s="39" t="s">
        <v>1888</v>
      </c>
      <c r="AD3" s="39" t="s">
        <v>1889</v>
      </c>
      <c r="AE3" s="39" t="s">
        <v>1890</v>
      </c>
      <c r="AF3" s="39" t="s">
        <v>1891</v>
      </c>
      <c r="AG3" s="39" t="s">
        <v>1892</v>
      </c>
      <c r="AH3" s="30" t="s">
        <v>3231</v>
      </c>
    </row>
    <row r="4" spans="1:34" x14ac:dyDescent="0.25">
      <c r="A4">
        <v>117</v>
      </c>
      <c r="B4" t="s">
        <v>2543</v>
      </c>
      <c r="C4" t="s">
        <v>530</v>
      </c>
      <c r="D4" t="s">
        <v>529</v>
      </c>
      <c r="E4">
        <v>0</v>
      </c>
      <c r="F4" t="s">
        <v>460</v>
      </c>
      <c r="G4" t="s">
        <v>530</v>
      </c>
      <c r="H4" t="s">
        <v>479</v>
      </c>
      <c r="I4" t="s">
        <v>1467</v>
      </c>
      <c r="J4" t="s">
        <v>1468</v>
      </c>
      <c r="K4" t="s">
        <v>1469</v>
      </c>
      <c r="L4" t="s">
        <v>1812</v>
      </c>
      <c r="M4" t="s">
        <v>463</v>
      </c>
      <c r="N4" t="s">
        <v>19</v>
      </c>
      <c r="O4" t="s">
        <v>464</v>
      </c>
      <c r="P4" t="s">
        <v>19</v>
      </c>
      <c r="Q4" t="s">
        <v>69</v>
      </c>
      <c r="R4">
        <v>15</v>
      </c>
      <c r="S4">
        <v>100</v>
      </c>
      <c r="T4" t="s">
        <v>493</v>
      </c>
      <c r="U4" t="s">
        <v>531</v>
      </c>
      <c r="V4" s="161">
        <v>45691</v>
      </c>
      <c r="W4" s="161">
        <v>45989</v>
      </c>
      <c r="X4" t="s">
        <v>529</v>
      </c>
      <c r="Y4">
        <v>15</v>
      </c>
      <c r="Z4" s="209">
        <v>100</v>
      </c>
      <c r="AA4" t="s">
        <v>2927</v>
      </c>
      <c r="AB4" s="210">
        <v>45989</v>
      </c>
      <c r="AC4">
        <v>100</v>
      </c>
      <c r="AD4" t="s">
        <v>2928</v>
      </c>
      <c r="AE4" s="211">
        <v>45989</v>
      </c>
      <c r="AF4">
        <v>100</v>
      </c>
      <c r="AG4" s="212">
        <f>(AC4*Y4)/100</f>
        <v>15</v>
      </c>
      <c r="AH4" s="30">
        <v>11</v>
      </c>
    </row>
    <row r="5" spans="1:34" x14ac:dyDescent="0.25">
      <c r="A5">
        <v>117</v>
      </c>
      <c r="B5" t="s">
        <v>2543</v>
      </c>
      <c r="C5" t="s">
        <v>532</v>
      </c>
      <c r="D5" t="s">
        <v>529</v>
      </c>
      <c r="E5">
        <v>0</v>
      </c>
      <c r="F5" t="s">
        <v>467</v>
      </c>
      <c r="G5" t="s">
        <v>532</v>
      </c>
      <c r="H5" t="s">
        <v>19</v>
      </c>
      <c r="I5" t="s">
        <v>19</v>
      </c>
      <c r="J5" t="s">
        <v>19</v>
      </c>
      <c r="K5" t="s">
        <v>19</v>
      </c>
      <c r="L5" t="s">
        <v>19</v>
      </c>
      <c r="M5" t="s">
        <v>19</v>
      </c>
      <c r="N5" t="s">
        <v>19</v>
      </c>
      <c r="O5" t="s">
        <v>19</v>
      </c>
      <c r="P5" t="s">
        <v>19</v>
      </c>
      <c r="Q5" t="s">
        <v>70</v>
      </c>
      <c r="R5">
        <v>25</v>
      </c>
      <c r="S5">
        <v>100</v>
      </c>
      <c r="T5" t="s">
        <v>493</v>
      </c>
      <c r="U5" t="s">
        <v>533</v>
      </c>
      <c r="V5" s="161">
        <v>45691</v>
      </c>
      <c r="W5" s="161">
        <v>45989</v>
      </c>
      <c r="X5" t="s">
        <v>529</v>
      </c>
      <c r="Y5">
        <v>3.75</v>
      </c>
      <c r="Z5" s="209">
        <v>100</v>
      </c>
      <c r="AA5" t="s">
        <v>2929</v>
      </c>
      <c r="AB5" s="210">
        <v>45989</v>
      </c>
      <c r="AC5">
        <v>100</v>
      </c>
      <c r="AD5" t="s">
        <v>2930</v>
      </c>
      <c r="AE5" s="211">
        <v>45989</v>
      </c>
      <c r="AF5">
        <v>100</v>
      </c>
      <c r="AG5" s="212">
        <f t="shared" ref="AG5:AG68" si="0">(AC5*Y5)/100</f>
        <v>3.75</v>
      </c>
      <c r="AH5" s="30">
        <v>11</v>
      </c>
    </row>
    <row r="6" spans="1:34" x14ac:dyDescent="0.25">
      <c r="A6">
        <v>117</v>
      </c>
      <c r="B6" t="s">
        <v>2543</v>
      </c>
      <c r="C6" t="s">
        <v>534</v>
      </c>
      <c r="D6" t="s">
        <v>529</v>
      </c>
      <c r="E6">
        <v>0</v>
      </c>
      <c r="F6" t="s">
        <v>467</v>
      </c>
      <c r="G6" t="s">
        <v>534</v>
      </c>
      <c r="H6" t="s">
        <v>19</v>
      </c>
      <c r="I6" t="s">
        <v>19</v>
      </c>
      <c r="J6" t="s">
        <v>19</v>
      </c>
      <c r="K6" t="s">
        <v>19</v>
      </c>
      <c r="L6" t="s">
        <v>19</v>
      </c>
      <c r="M6" t="s">
        <v>19</v>
      </c>
      <c r="N6" t="s">
        <v>19</v>
      </c>
      <c r="O6" t="s">
        <v>19</v>
      </c>
      <c r="P6" t="s">
        <v>19</v>
      </c>
      <c r="Q6" t="s">
        <v>71</v>
      </c>
      <c r="R6">
        <v>25</v>
      </c>
      <c r="S6">
        <v>1</v>
      </c>
      <c r="T6" t="s">
        <v>465</v>
      </c>
      <c r="U6" t="s">
        <v>535</v>
      </c>
      <c r="V6" s="161">
        <v>45748</v>
      </c>
      <c r="W6" s="161">
        <v>45777</v>
      </c>
      <c r="X6" t="s">
        <v>529</v>
      </c>
      <c r="Y6" t="s">
        <v>3245</v>
      </c>
      <c r="Z6" s="209">
        <v>100</v>
      </c>
      <c r="AA6" t="s">
        <v>2546</v>
      </c>
      <c r="AB6" s="210">
        <v>45777</v>
      </c>
      <c r="AC6">
        <v>100</v>
      </c>
      <c r="AD6" t="s">
        <v>2547</v>
      </c>
      <c r="AE6" s="211">
        <v>45777</v>
      </c>
      <c r="AF6">
        <v>100</v>
      </c>
      <c r="AG6" s="212" t="e">
        <f t="shared" si="0"/>
        <v>#VALUE!</v>
      </c>
      <c r="AH6" s="30">
        <v>4</v>
      </c>
    </row>
    <row r="7" spans="1:34" x14ac:dyDescent="0.25">
      <c r="A7">
        <v>117</v>
      </c>
      <c r="B7" t="s">
        <v>2543</v>
      </c>
      <c r="C7" t="s">
        <v>536</v>
      </c>
      <c r="D7" t="s">
        <v>529</v>
      </c>
      <c r="E7">
        <v>0</v>
      </c>
      <c r="F7" t="s">
        <v>467</v>
      </c>
      <c r="G7" t="s">
        <v>536</v>
      </c>
      <c r="H7" t="s">
        <v>19</v>
      </c>
      <c r="I7" t="s">
        <v>19</v>
      </c>
      <c r="J7" t="s">
        <v>19</v>
      </c>
      <c r="K7" t="s">
        <v>19</v>
      </c>
      <c r="L7" t="s">
        <v>19</v>
      </c>
      <c r="M7" t="s">
        <v>19</v>
      </c>
      <c r="N7" t="s">
        <v>19</v>
      </c>
      <c r="O7" t="s">
        <v>19</v>
      </c>
      <c r="P7" t="s">
        <v>19</v>
      </c>
      <c r="Q7" t="s">
        <v>72</v>
      </c>
      <c r="R7">
        <v>25</v>
      </c>
      <c r="S7">
        <v>1</v>
      </c>
      <c r="T7" t="s">
        <v>465</v>
      </c>
      <c r="U7" t="s">
        <v>537</v>
      </c>
      <c r="V7" s="161">
        <v>45811</v>
      </c>
      <c r="W7" s="161">
        <v>45839</v>
      </c>
      <c r="X7" t="s">
        <v>529</v>
      </c>
      <c r="Y7">
        <v>3.75</v>
      </c>
      <c r="Z7" s="209">
        <v>100</v>
      </c>
      <c r="AA7" t="s">
        <v>2548</v>
      </c>
      <c r="AB7" s="210">
        <v>45835</v>
      </c>
      <c r="AC7">
        <v>100</v>
      </c>
      <c r="AD7" t="s">
        <v>2549</v>
      </c>
      <c r="AE7" s="211">
        <v>45835</v>
      </c>
      <c r="AF7">
        <v>100</v>
      </c>
      <c r="AG7" s="212">
        <f t="shared" si="0"/>
        <v>3.75</v>
      </c>
      <c r="AH7" s="30">
        <v>7</v>
      </c>
    </row>
    <row r="8" spans="1:34" x14ac:dyDescent="0.25">
      <c r="A8">
        <v>117</v>
      </c>
      <c r="B8" t="s">
        <v>2543</v>
      </c>
      <c r="C8" t="s">
        <v>538</v>
      </c>
      <c r="D8" t="s">
        <v>529</v>
      </c>
      <c r="E8">
        <v>0</v>
      </c>
      <c r="F8" t="s">
        <v>467</v>
      </c>
      <c r="G8" t="s">
        <v>538</v>
      </c>
      <c r="H8" t="s">
        <v>19</v>
      </c>
      <c r="I8" t="s">
        <v>19</v>
      </c>
      <c r="J8" t="s">
        <v>19</v>
      </c>
      <c r="K8" t="s">
        <v>19</v>
      </c>
      <c r="L8" t="s">
        <v>19</v>
      </c>
      <c r="M8" t="s">
        <v>19</v>
      </c>
      <c r="N8" t="s">
        <v>19</v>
      </c>
      <c r="O8" t="s">
        <v>19</v>
      </c>
      <c r="P8" t="s">
        <v>19</v>
      </c>
      <c r="Q8" t="s">
        <v>73</v>
      </c>
      <c r="R8">
        <v>25</v>
      </c>
      <c r="S8">
        <v>6</v>
      </c>
      <c r="T8" t="s">
        <v>465</v>
      </c>
      <c r="U8" t="s">
        <v>539</v>
      </c>
      <c r="V8" s="161">
        <v>45811</v>
      </c>
      <c r="W8" s="161">
        <v>45989</v>
      </c>
      <c r="X8" t="s">
        <v>529</v>
      </c>
      <c r="Y8">
        <v>3.75</v>
      </c>
      <c r="Z8" s="209">
        <v>100</v>
      </c>
      <c r="AA8" t="s">
        <v>2931</v>
      </c>
      <c r="AB8" s="210">
        <v>45989</v>
      </c>
      <c r="AC8">
        <v>100</v>
      </c>
      <c r="AD8" t="s">
        <v>2932</v>
      </c>
      <c r="AE8" s="211">
        <v>45989</v>
      </c>
      <c r="AF8">
        <v>100</v>
      </c>
      <c r="AG8" s="212">
        <f t="shared" si="0"/>
        <v>3.75</v>
      </c>
      <c r="AH8" s="30">
        <v>11</v>
      </c>
    </row>
    <row r="9" spans="1:34" x14ac:dyDescent="0.25">
      <c r="A9">
        <v>117</v>
      </c>
      <c r="B9" t="s">
        <v>2543</v>
      </c>
      <c r="C9" t="s">
        <v>540</v>
      </c>
      <c r="D9" t="s">
        <v>529</v>
      </c>
      <c r="E9">
        <v>0</v>
      </c>
      <c r="F9" t="s">
        <v>460</v>
      </c>
      <c r="G9" t="s">
        <v>540</v>
      </c>
      <c r="H9" t="s">
        <v>462</v>
      </c>
      <c r="I9" t="s">
        <v>1464</v>
      </c>
      <c r="J9" t="s">
        <v>1465</v>
      </c>
      <c r="K9" t="s">
        <v>1466</v>
      </c>
      <c r="L9" t="s">
        <v>1812</v>
      </c>
      <c r="M9" t="s">
        <v>463</v>
      </c>
      <c r="N9" t="s">
        <v>19</v>
      </c>
      <c r="O9" t="s">
        <v>464</v>
      </c>
      <c r="P9" t="s">
        <v>1813</v>
      </c>
      <c r="Q9" t="s">
        <v>74</v>
      </c>
      <c r="R9">
        <v>17</v>
      </c>
      <c r="S9">
        <v>1</v>
      </c>
      <c r="T9" t="s">
        <v>465</v>
      </c>
      <c r="U9" t="s">
        <v>541</v>
      </c>
      <c r="V9" s="161">
        <v>45677</v>
      </c>
      <c r="W9" s="161">
        <v>45716</v>
      </c>
      <c r="X9" t="s">
        <v>529</v>
      </c>
      <c r="Y9">
        <v>17</v>
      </c>
      <c r="Z9" s="209">
        <v>100</v>
      </c>
      <c r="AA9" t="s">
        <v>2552</v>
      </c>
      <c r="AB9" s="210">
        <v>45716</v>
      </c>
      <c r="AC9">
        <v>100</v>
      </c>
      <c r="AD9" t="s">
        <v>2553</v>
      </c>
      <c r="AE9" s="211">
        <v>45716</v>
      </c>
      <c r="AF9">
        <v>100</v>
      </c>
      <c r="AG9" s="212">
        <f t="shared" si="0"/>
        <v>17</v>
      </c>
      <c r="AH9" s="30">
        <v>2</v>
      </c>
    </row>
    <row r="10" spans="1:34" x14ac:dyDescent="0.25">
      <c r="A10">
        <v>117</v>
      </c>
      <c r="B10" t="s">
        <v>2543</v>
      </c>
      <c r="C10" t="s">
        <v>542</v>
      </c>
      <c r="D10" t="s">
        <v>529</v>
      </c>
      <c r="E10">
        <v>0</v>
      </c>
      <c r="F10" t="s">
        <v>467</v>
      </c>
      <c r="G10" t="s">
        <v>542</v>
      </c>
      <c r="H10" t="s">
        <v>19</v>
      </c>
      <c r="I10" t="s">
        <v>19</v>
      </c>
      <c r="J10" t="s">
        <v>19</v>
      </c>
      <c r="K10" t="s">
        <v>19</v>
      </c>
      <c r="L10" t="s">
        <v>19</v>
      </c>
      <c r="M10" t="s">
        <v>19</v>
      </c>
      <c r="N10" t="s">
        <v>19</v>
      </c>
      <c r="O10" t="s">
        <v>19</v>
      </c>
      <c r="P10" t="s">
        <v>19</v>
      </c>
      <c r="Q10" t="s">
        <v>75</v>
      </c>
      <c r="R10">
        <v>60</v>
      </c>
      <c r="S10">
        <v>1</v>
      </c>
      <c r="T10" t="s">
        <v>465</v>
      </c>
      <c r="U10" t="s">
        <v>543</v>
      </c>
      <c r="V10" s="161">
        <v>45677</v>
      </c>
      <c r="W10" s="161">
        <v>45688</v>
      </c>
      <c r="X10" t="s">
        <v>529</v>
      </c>
      <c r="Y10">
        <v>10.199999999999999</v>
      </c>
      <c r="Z10" s="209">
        <v>100</v>
      </c>
      <c r="AA10" t="s">
        <v>2554</v>
      </c>
      <c r="AB10" s="210">
        <v>45688</v>
      </c>
      <c r="AC10">
        <v>100</v>
      </c>
      <c r="AD10" t="s">
        <v>2555</v>
      </c>
      <c r="AE10" s="211">
        <v>45688</v>
      </c>
      <c r="AF10">
        <v>100</v>
      </c>
      <c r="AG10" s="212">
        <f t="shared" si="0"/>
        <v>10.199999999999999</v>
      </c>
      <c r="AH10" s="30">
        <v>1</v>
      </c>
    </row>
    <row r="11" spans="1:34" x14ac:dyDescent="0.25">
      <c r="A11">
        <v>117</v>
      </c>
      <c r="B11" t="s">
        <v>2543</v>
      </c>
      <c r="C11" t="s">
        <v>544</v>
      </c>
      <c r="D11" t="s">
        <v>529</v>
      </c>
      <c r="E11">
        <v>0</v>
      </c>
      <c r="F11" t="s">
        <v>467</v>
      </c>
      <c r="G11" t="s">
        <v>544</v>
      </c>
      <c r="H11" t="s">
        <v>19</v>
      </c>
      <c r="I11" t="s">
        <v>19</v>
      </c>
      <c r="J11" t="s">
        <v>19</v>
      </c>
      <c r="K11" t="s">
        <v>19</v>
      </c>
      <c r="L11" t="s">
        <v>19</v>
      </c>
      <c r="M11" t="s">
        <v>19</v>
      </c>
      <c r="N11" t="s">
        <v>19</v>
      </c>
      <c r="O11" t="s">
        <v>19</v>
      </c>
      <c r="P11" t="s">
        <v>19</v>
      </c>
      <c r="Q11" t="s">
        <v>76</v>
      </c>
      <c r="R11">
        <v>40</v>
      </c>
      <c r="S11">
        <v>1</v>
      </c>
      <c r="T11" t="s">
        <v>465</v>
      </c>
      <c r="U11" t="s">
        <v>545</v>
      </c>
      <c r="V11" s="161">
        <v>45691</v>
      </c>
      <c r="W11" s="161">
        <v>45716</v>
      </c>
      <c r="X11" t="s">
        <v>529</v>
      </c>
      <c r="Y11">
        <v>6.8</v>
      </c>
      <c r="Z11" s="209">
        <v>100</v>
      </c>
      <c r="AA11" t="s">
        <v>2556</v>
      </c>
      <c r="AB11" s="210">
        <v>45716</v>
      </c>
      <c r="AC11">
        <v>100</v>
      </c>
      <c r="AD11" t="s">
        <v>2557</v>
      </c>
      <c r="AE11" s="211">
        <v>45716</v>
      </c>
      <c r="AF11">
        <v>100</v>
      </c>
      <c r="AG11" s="212">
        <f t="shared" si="0"/>
        <v>6.8</v>
      </c>
      <c r="AH11" s="30">
        <v>2</v>
      </c>
    </row>
    <row r="12" spans="1:34" x14ac:dyDescent="0.25">
      <c r="A12">
        <v>117</v>
      </c>
      <c r="B12" t="s">
        <v>2543</v>
      </c>
      <c r="C12" t="s">
        <v>546</v>
      </c>
      <c r="D12" t="s">
        <v>529</v>
      </c>
      <c r="E12">
        <v>0</v>
      </c>
      <c r="F12" t="s">
        <v>460</v>
      </c>
      <c r="G12" t="s">
        <v>546</v>
      </c>
      <c r="H12" t="s">
        <v>462</v>
      </c>
      <c r="I12" t="s">
        <v>1464</v>
      </c>
      <c r="J12" t="s">
        <v>1465</v>
      </c>
      <c r="K12" t="s">
        <v>1466</v>
      </c>
      <c r="L12" t="s">
        <v>1812</v>
      </c>
      <c r="M12" t="s">
        <v>463</v>
      </c>
      <c r="N12" t="s">
        <v>19</v>
      </c>
      <c r="O12" t="s">
        <v>464</v>
      </c>
      <c r="P12" t="s">
        <v>19</v>
      </c>
      <c r="Q12" t="s">
        <v>77</v>
      </c>
      <c r="R12">
        <v>17</v>
      </c>
      <c r="S12">
        <v>1</v>
      </c>
      <c r="T12" t="s">
        <v>465</v>
      </c>
      <c r="U12" t="s">
        <v>547</v>
      </c>
      <c r="V12" s="161">
        <v>45677</v>
      </c>
      <c r="W12" s="161">
        <v>46013</v>
      </c>
      <c r="X12" t="s">
        <v>529</v>
      </c>
      <c r="Y12">
        <v>17</v>
      </c>
      <c r="Z12" s="209"/>
      <c r="AA12"/>
      <c r="AB12" s="210"/>
      <c r="AC12"/>
      <c r="AD12"/>
      <c r="AE12" s="211"/>
      <c r="AF12"/>
      <c r="AG12" s="212">
        <f t="shared" si="0"/>
        <v>0</v>
      </c>
      <c r="AH12" s="30">
        <v>12</v>
      </c>
    </row>
    <row r="13" spans="1:34" x14ac:dyDescent="0.25">
      <c r="A13">
        <v>117</v>
      </c>
      <c r="B13" t="s">
        <v>2543</v>
      </c>
      <c r="C13" t="s">
        <v>548</v>
      </c>
      <c r="D13" t="s">
        <v>529</v>
      </c>
      <c r="E13">
        <v>0</v>
      </c>
      <c r="F13" t="s">
        <v>467</v>
      </c>
      <c r="G13" t="s">
        <v>548</v>
      </c>
      <c r="H13" t="s">
        <v>19</v>
      </c>
      <c r="I13" t="s">
        <v>19</v>
      </c>
      <c r="J13" t="s">
        <v>19</v>
      </c>
      <c r="K13" t="s">
        <v>19</v>
      </c>
      <c r="L13" t="s">
        <v>19</v>
      </c>
      <c r="M13" t="s">
        <v>19</v>
      </c>
      <c r="N13" t="s">
        <v>19</v>
      </c>
      <c r="O13" t="s">
        <v>19</v>
      </c>
      <c r="P13" t="s">
        <v>19</v>
      </c>
      <c r="Q13" t="s">
        <v>78</v>
      </c>
      <c r="R13">
        <v>80</v>
      </c>
      <c r="S13">
        <v>1</v>
      </c>
      <c r="T13" t="s">
        <v>465</v>
      </c>
      <c r="U13" t="s">
        <v>547</v>
      </c>
      <c r="V13" s="161">
        <v>45677</v>
      </c>
      <c r="W13" s="161">
        <v>45688</v>
      </c>
      <c r="X13" t="s">
        <v>529</v>
      </c>
      <c r="Y13">
        <v>13.6</v>
      </c>
      <c r="Z13" s="209">
        <v>100</v>
      </c>
      <c r="AA13" t="s">
        <v>2558</v>
      </c>
      <c r="AB13" s="210">
        <v>45687</v>
      </c>
      <c r="AC13">
        <v>100</v>
      </c>
      <c r="AD13" t="s">
        <v>2559</v>
      </c>
      <c r="AE13" s="211">
        <v>45687</v>
      </c>
      <c r="AF13">
        <v>100</v>
      </c>
      <c r="AG13" s="212">
        <f t="shared" si="0"/>
        <v>13.6</v>
      </c>
      <c r="AH13" s="30">
        <v>1</v>
      </c>
    </row>
    <row r="14" spans="1:34" x14ac:dyDescent="0.25">
      <c r="A14">
        <v>117</v>
      </c>
      <c r="B14" t="s">
        <v>2543</v>
      </c>
      <c r="C14" t="s">
        <v>549</v>
      </c>
      <c r="D14" t="s">
        <v>529</v>
      </c>
      <c r="E14">
        <v>0</v>
      </c>
      <c r="F14" t="s">
        <v>467</v>
      </c>
      <c r="G14" t="s">
        <v>549</v>
      </c>
      <c r="H14" t="s">
        <v>19</v>
      </c>
      <c r="I14" t="s">
        <v>19</v>
      </c>
      <c r="J14" t="s">
        <v>19</v>
      </c>
      <c r="K14" t="s">
        <v>19</v>
      </c>
      <c r="L14" t="s">
        <v>19</v>
      </c>
      <c r="M14" t="s">
        <v>19</v>
      </c>
      <c r="N14" t="s">
        <v>19</v>
      </c>
      <c r="O14" t="s">
        <v>19</v>
      </c>
      <c r="P14" t="s">
        <v>19</v>
      </c>
      <c r="Q14" t="s">
        <v>79</v>
      </c>
      <c r="R14">
        <v>20</v>
      </c>
      <c r="S14">
        <v>100</v>
      </c>
      <c r="T14" t="s">
        <v>493</v>
      </c>
      <c r="U14" t="s">
        <v>550</v>
      </c>
      <c r="V14" s="161">
        <v>45691</v>
      </c>
      <c r="W14" s="161">
        <v>46013</v>
      </c>
      <c r="X14" t="s">
        <v>529</v>
      </c>
      <c r="Y14">
        <v>3.4</v>
      </c>
      <c r="Z14" s="209">
        <v>73</v>
      </c>
      <c r="AA14" t="s">
        <v>2683</v>
      </c>
      <c r="AB14" s="210"/>
      <c r="AC14">
        <v>73</v>
      </c>
      <c r="AD14" t="s">
        <v>2684</v>
      </c>
      <c r="AE14" s="211"/>
      <c r="AF14"/>
      <c r="AG14" s="212">
        <f t="shared" si="0"/>
        <v>2.4819999999999998</v>
      </c>
      <c r="AH14" s="30">
        <v>12</v>
      </c>
    </row>
    <row r="15" spans="1:34" x14ac:dyDescent="0.25">
      <c r="A15">
        <v>117</v>
      </c>
      <c r="B15" t="s">
        <v>2543</v>
      </c>
      <c r="C15" t="s">
        <v>551</v>
      </c>
      <c r="D15" t="s">
        <v>529</v>
      </c>
      <c r="E15">
        <v>0</v>
      </c>
      <c r="F15" t="s">
        <v>460</v>
      </c>
      <c r="G15" t="s">
        <v>551</v>
      </c>
      <c r="H15" t="s">
        <v>462</v>
      </c>
      <c r="I15" t="s">
        <v>1464</v>
      </c>
      <c r="J15" t="s">
        <v>1465</v>
      </c>
      <c r="K15" t="s">
        <v>1466</v>
      </c>
      <c r="L15" t="s">
        <v>1812</v>
      </c>
      <c r="M15" t="s">
        <v>463</v>
      </c>
      <c r="N15" t="s">
        <v>20</v>
      </c>
      <c r="O15" t="s">
        <v>464</v>
      </c>
      <c r="P15" t="s">
        <v>1536</v>
      </c>
      <c r="Q15" t="s">
        <v>80</v>
      </c>
      <c r="R15">
        <v>17</v>
      </c>
      <c r="S15">
        <v>100</v>
      </c>
      <c r="T15" t="s">
        <v>493</v>
      </c>
      <c r="U15" t="s">
        <v>552</v>
      </c>
      <c r="V15" s="161">
        <v>45670</v>
      </c>
      <c r="W15" s="161">
        <v>46013</v>
      </c>
      <c r="X15" t="s">
        <v>529</v>
      </c>
      <c r="Y15">
        <v>17</v>
      </c>
      <c r="Z15" s="209">
        <v>41.1</v>
      </c>
      <c r="AA15" t="s">
        <v>2562</v>
      </c>
      <c r="AB15" s="210"/>
      <c r="AC15">
        <v>41.1</v>
      </c>
      <c r="AD15" t="s">
        <v>2563</v>
      </c>
      <c r="AE15" s="211"/>
      <c r="AF15"/>
      <c r="AG15" s="212">
        <f t="shared" si="0"/>
        <v>6.9870000000000001</v>
      </c>
      <c r="AH15" s="30">
        <v>12</v>
      </c>
    </row>
    <row r="16" spans="1:34" x14ac:dyDescent="0.25">
      <c r="A16">
        <v>117</v>
      </c>
      <c r="B16" t="s">
        <v>2543</v>
      </c>
      <c r="C16" t="s">
        <v>553</v>
      </c>
      <c r="D16" t="s">
        <v>529</v>
      </c>
      <c r="E16">
        <v>0</v>
      </c>
      <c r="F16" t="s">
        <v>467</v>
      </c>
      <c r="G16" t="s">
        <v>553</v>
      </c>
      <c r="H16" t="s">
        <v>19</v>
      </c>
      <c r="I16" t="s">
        <v>19</v>
      </c>
      <c r="J16" t="s">
        <v>19</v>
      </c>
      <c r="K16" t="s">
        <v>19</v>
      </c>
      <c r="L16" t="s">
        <v>19</v>
      </c>
      <c r="M16" t="s">
        <v>19</v>
      </c>
      <c r="N16" t="s">
        <v>19</v>
      </c>
      <c r="O16" t="s">
        <v>19</v>
      </c>
      <c r="P16" t="s">
        <v>19</v>
      </c>
      <c r="Q16" t="s">
        <v>81</v>
      </c>
      <c r="R16">
        <v>15</v>
      </c>
      <c r="S16">
        <v>1</v>
      </c>
      <c r="T16" t="s">
        <v>465</v>
      </c>
      <c r="U16" t="s">
        <v>554</v>
      </c>
      <c r="V16" s="161">
        <v>45670</v>
      </c>
      <c r="W16" s="161">
        <v>45688</v>
      </c>
      <c r="X16" t="s">
        <v>529</v>
      </c>
      <c r="Y16">
        <v>2.5499999999999998</v>
      </c>
      <c r="Z16" s="209">
        <v>100</v>
      </c>
      <c r="AA16" t="s">
        <v>2564</v>
      </c>
      <c r="AB16" s="210">
        <v>45688</v>
      </c>
      <c r="AC16">
        <v>100</v>
      </c>
      <c r="AD16" t="s">
        <v>2565</v>
      </c>
      <c r="AE16" s="211">
        <v>45688</v>
      </c>
      <c r="AF16">
        <v>100</v>
      </c>
      <c r="AG16" s="212">
        <f t="shared" si="0"/>
        <v>2.5499999999999998</v>
      </c>
      <c r="AH16" s="30">
        <v>1</v>
      </c>
    </row>
    <row r="17" spans="1:34" x14ac:dyDescent="0.25">
      <c r="A17">
        <v>117</v>
      </c>
      <c r="B17" t="s">
        <v>2543</v>
      </c>
      <c r="C17" t="s">
        <v>555</v>
      </c>
      <c r="D17" t="s">
        <v>529</v>
      </c>
      <c r="E17">
        <v>0</v>
      </c>
      <c r="F17" t="s">
        <v>467</v>
      </c>
      <c r="G17" t="s">
        <v>555</v>
      </c>
      <c r="H17" t="s">
        <v>19</v>
      </c>
      <c r="I17" t="s">
        <v>19</v>
      </c>
      <c r="J17" t="s">
        <v>19</v>
      </c>
      <c r="K17" t="s">
        <v>19</v>
      </c>
      <c r="L17" t="s">
        <v>19</v>
      </c>
      <c r="M17" t="s">
        <v>19</v>
      </c>
      <c r="N17" t="s">
        <v>19</v>
      </c>
      <c r="O17" t="s">
        <v>19</v>
      </c>
      <c r="P17" t="s">
        <v>19</v>
      </c>
      <c r="Q17" t="s">
        <v>82</v>
      </c>
      <c r="R17">
        <v>15</v>
      </c>
      <c r="S17">
        <v>1</v>
      </c>
      <c r="T17" t="s">
        <v>465</v>
      </c>
      <c r="U17" t="s">
        <v>556</v>
      </c>
      <c r="V17" s="161">
        <v>45670</v>
      </c>
      <c r="W17" s="161">
        <v>45688</v>
      </c>
      <c r="X17" t="s">
        <v>529</v>
      </c>
      <c r="Y17">
        <v>2.5499999999999998</v>
      </c>
      <c r="Z17" s="209">
        <v>100</v>
      </c>
      <c r="AA17" t="s">
        <v>2566</v>
      </c>
      <c r="AB17" s="210">
        <v>45688</v>
      </c>
      <c r="AC17">
        <v>100</v>
      </c>
      <c r="AD17" t="s">
        <v>2567</v>
      </c>
      <c r="AE17" s="211">
        <v>45688</v>
      </c>
      <c r="AF17">
        <v>100</v>
      </c>
      <c r="AG17" s="212">
        <f t="shared" si="0"/>
        <v>2.5499999999999998</v>
      </c>
      <c r="AH17" s="30">
        <v>1</v>
      </c>
    </row>
    <row r="18" spans="1:34" x14ac:dyDescent="0.25">
      <c r="A18">
        <v>117</v>
      </c>
      <c r="B18" t="s">
        <v>2543</v>
      </c>
      <c r="C18" t="s">
        <v>557</v>
      </c>
      <c r="D18" t="s">
        <v>529</v>
      </c>
      <c r="E18">
        <v>0</v>
      </c>
      <c r="F18" t="s">
        <v>467</v>
      </c>
      <c r="G18" t="s">
        <v>557</v>
      </c>
      <c r="H18" t="s">
        <v>19</v>
      </c>
      <c r="I18" t="s">
        <v>19</v>
      </c>
      <c r="J18" t="s">
        <v>19</v>
      </c>
      <c r="K18" t="s">
        <v>19</v>
      </c>
      <c r="L18" t="s">
        <v>19</v>
      </c>
      <c r="M18" t="s">
        <v>19</v>
      </c>
      <c r="N18" t="s">
        <v>19</v>
      </c>
      <c r="O18" t="s">
        <v>19</v>
      </c>
      <c r="P18" t="s">
        <v>19</v>
      </c>
      <c r="Q18" t="s">
        <v>83</v>
      </c>
      <c r="R18">
        <v>70</v>
      </c>
      <c r="S18">
        <v>100</v>
      </c>
      <c r="T18" t="s">
        <v>493</v>
      </c>
      <c r="U18" t="s">
        <v>550</v>
      </c>
      <c r="V18" s="161">
        <v>45691</v>
      </c>
      <c r="W18" s="161">
        <v>46013</v>
      </c>
      <c r="X18" t="s">
        <v>529</v>
      </c>
      <c r="Y18">
        <v>11.9</v>
      </c>
      <c r="Z18" s="209">
        <v>75.099999999999994</v>
      </c>
      <c r="AA18" t="s">
        <v>2685</v>
      </c>
      <c r="AB18" s="210"/>
      <c r="AC18">
        <v>75.099999999999994</v>
      </c>
      <c r="AD18" t="s">
        <v>2686</v>
      </c>
      <c r="AE18" s="211"/>
      <c r="AF18"/>
      <c r="AG18" s="212">
        <f t="shared" si="0"/>
        <v>8.9368999999999996</v>
      </c>
      <c r="AH18" s="30">
        <v>12</v>
      </c>
    </row>
    <row r="19" spans="1:34" x14ac:dyDescent="0.25">
      <c r="A19">
        <v>117</v>
      </c>
      <c r="B19" t="s">
        <v>2543</v>
      </c>
      <c r="C19" t="s">
        <v>558</v>
      </c>
      <c r="D19" t="s">
        <v>529</v>
      </c>
      <c r="E19">
        <v>0</v>
      </c>
      <c r="F19" t="s">
        <v>460</v>
      </c>
      <c r="G19" t="s">
        <v>558</v>
      </c>
      <c r="H19" t="s">
        <v>462</v>
      </c>
      <c r="I19" t="s">
        <v>1464</v>
      </c>
      <c r="J19" t="s">
        <v>1465</v>
      </c>
      <c r="K19" t="s">
        <v>1466</v>
      </c>
      <c r="L19" t="s">
        <v>1812</v>
      </c>
      <c r="M19" t="s">
        <v>463</v>
      </c>
      <c r="N19" t="s">
        <v>20</v>
      </c>
      <c r="O19" t="s">
        <v>464</v>
      </c>
      <c r="P19" t="s">
        <v>1536</v>
      </c>
      <c r="Q19" t="s">
        <v>84</v>
      </c>
      <c r="R19">
        <v>17</v>
      </c>
      <c r="S19">
        <v>100</v>
      </c>
      <c r="T19" t="s">
        <v>493</v>
      </c>
      <c r="U19" t="s">
        <v>559</v>
      </c>
      <c r="V19" s="161">
        <v>45670</v>
      </c>
      <c r="W19" s="161">
        <v>46013</v>
      </c>
      <c r="X19" t="s">
        <v>529</v>
      </c>
      <c r="Y19">
        <v>17</v>
      </c>
      <c r="Z19" s="209">
        <v>10.5</v>
      </c>
      <c r="AA19" t="s">
        <v>2570</v>
      </c>
      <c r="AB19" s="210"/>
      <c r="AC19">
        <v>10.5</v>
      </c>
      <c r="AD19" t="s">
        <v>2571</v>
      </c>
      <c r="AE19" s="211"/>
      <c r="AF19"/>
      <c r="AG19" s="212">
        <f t="shared" si="0"/>
        <v>1.7849999999999999</v>
      </c>
      <c r="AH19" s="30">
        <v>12</v>
      </c>
    </row>
    <row r="20" spans="1:34" x14ac:dyDescent="0.25">
      <c r="A20">
        <v>117</v>
      </c>
      <c r="B20" t="s">
        <v>2543</v>
      </c>
      <c r="C20" t="s">
        <v>560</v>
      </c>
      <c r="D20" t="s">
        <v>529</v>
      </c>
      <c r="E20">
        <v>0</v>
      </c>
      <c r="F20" t="s">
        <v>467</v>
      </c>
      <c r="G20" t="s">
        <v>560</v>
      </c>
      <c r="H20" t="s">
        <v>19</v>
      </c>
      <c r="I20" t="s">
        <v>19</v>
      </c>
      <c r="J20" t="s">
        <v>19</v>
      </c>
      <c r="K20" t="s">
        <v>19</v>
      </c>
      <c r="L20" t="s">
        <v>19</v>
      </c>
      <c r="M20" t="s">
        <v>19</v>
      </c>
      <c r="N20" t="s">
        <v>19</v>
      </c>
      <c r="O20" t="s">
        <v>19</v>
      </c>
      <c r="P20" t="s">
        <v>19</v>
      </c>
      <c r="Q20" t="s">
        <v>85</v>
      </c>
      <c r="R20">
        <v>15</v>
      </c>
      <c r="S20">
        <v>1</v>
      </c>
      <c r="T20" t="s">
        <v>465</v>
      </c>
      <c r="U20" t="s">
        <v>561</v>
      </c>
      <c r="V20" s="161">
        <v>45670</v>
      </c>
      <c r="W20" s="161">
        <v>45688</v>
      </c>
      <c r="X20" t="s">
        <v>529</v>
      </c>
      <c r="Y20">
        <v>2.5499999999999998</v>
      </c>
      <c r="Z20" s="209">
        <v>100</v>
      </c>
      <c r="AA20" t="s">
        <v>2572</v>
      </c>
      <c r="AB20" s="210">
        <v>45688</v>
      </c>
      <c r="AC20">
        <v>100</v>
      </c>
      <c r="AD20" t="s">
        <v>2573</v>
      </c>
      <c r="AE20" s="211">
        <v>45688</v>
      </c>
      <c r="AF20">
        <v>100</v>
      </c>
      <c r="AG20" s="212">
        <f t="shared" si="0"/>
        <v>2.5499999999999998</v>
      </c>
      <c r="AH20" s="30">
        <v>1</v>
      </c>
    </row>
    <row r="21" spans="1:34" x14ac:dyDescent="0.25">
      <c r="A21">
        <v>117</v>
      </c>
      <c r="B21" t="s">
        <v>2543</v>
      </c>
      <c r="C21" t="s">
        <v>562</v>
      </c>
      <c r="D21" t="s">
        <v>529</v>
      </c>
      <c r="E21">
        <v>0</v>
      </c>
      <c r="F21" t="s">
        <v>467</v>
      </c>
      <c r="G21" t="s">
        <v>562</v>
      </c>
      <c r="H21" t="s">
        <v>19</v>
      </c>
      <c r="I21" t="s">
        <v>19</v>
      </c>
      <c r="J21" t="s">
        <v>19</v>
      </c>
      <c r="K21" t="s">
        <v>19</v>
      </c>
      <c r="L21" t="s">
        <v>19</v>
      </c>
      <c r="M21" t="s">
        <v>19</v>
      </c>
      <c r="N21" t="s">
        <v>19</v>
      </c>
      <c r="O21" t="s">
        <v>19</v>
      </c>
      <c r="P21" t="s">
        <v>19</v>
      </c>
      <c r="Q21" t="s">
        <v>86</v>
      </c>
      <c r="R21">
        <v>15</v>
      </c>
      <c r="S21">
        <v>1</v>
      </c>
      <c r="T21" t="s">
        <v>465</v>
      </c>
      <c r="U21" t="s">
        <v>563</v>
      </c>
      <c r="V21" s="161">
        <v>45670</v>
      </c>
      <c r="W21" s="161">
        <v>45688</v>
      </c>
      <c r="X21" t="s">
        <v>529</v>
      </c>
      <c r="Y21">
        <v>2.5499999999999998</v>
      </c>
      <c r="Z21" s="209">
        <v>100</v>
      </c>
      <c r="AA21" t="s">
        <v>2574</v>
      </c>
      <c r="AB21" s="210">
        <v>45688</v>
      </c>
      <c r="AC21">
        <v>100</v>
      </c>
      <c r="AD21" t="s">
        <v>2575</v>
      </c>
      <c r="AE21" s="211">
        <v>45688</v>
      </c>
      <c r="AF21">
        <v>100</v>
      </c>
      <c r="AG21" s="212">
        <f t="shared" si="0"/>
        <v>2.5499999999999998</v>
      </c>
      <c r="AH21" s="30">
        <v>1</v>
      </c>
    </row>
    <row r="22" spans="1:34" x14ac:dyDescent="0.25">
      <c r="A22">
        <v>117</v>
      </c>
      <c r="B22" t="s">
        <v>2543</v>
      </c>
      <c r="C22" t="s">
        <v>564</v>
      </c>
      <c r="D22" t="s">
        <v>529</v>
      </c>
      <c r="E22">
        <v>0</v>
      </c>
      <c r="F22" t="s">
        <v>467</v>
      </c>
      <c r="G22" t="s">
        <v>564</v>
      </c>
      <c r="H22" t="s">
        <v>19</v>
      </c>
      <c r="I22" t="s">
        <v>19</v>
      </c>
      <c r="J22" t="s">
        <v>19</v>
      </c>
      <c r="K22" t="s">
        <v>19</v>
      </c>
      <c r="L22" t="s">
        <v>19</v>
      </c>
      <c r="M22" t="s">
        <v>19</v>
      </c>
      <c r="N22" t="s">
        <v>19</v>
      </c>
      <c r="O22" t="s">
        <v>19</v>
      </c>
      <c r="P22" t="s">
        <v>19</v>
      </c>
      <c r="Q22" t="s">
        <v>87</v>
      </c>
      <c r="R22">
        <v>70</v>
      </c>
      <c r="S22">
        <v>100</v>
      </c>
      <c r="T22" t="s">
        <v>493</v>
      </c>
      <c r="U22" t="s">
        <v>550</v>
      </c>
      <c r="V22" s="161">
        <v>45691</v>
      </c>
      <c r="W22" s="161">
        <v>46013</v>
      </c>
      <c r="X22" t="s">
        <v>529</v>
      </c>
      <c r="Y22">
        <v>11.9</v>
      </c>
      <c r="Z22" s="209">
        <v>75.5</v>
      </c>
      <c r="AA22" t="s">
        <v>2687</v>
      </c>
      <c r="AB22" s="210"/>
      <c r="AC22">
        <v>75.5</v>
      </c>
      <c r="AD22" t="s">
        <v>2688</v>
      </c>
      <c r="AE22" s="211"/>
      <c r="AF22"/>
      <c r="AG22" s="212">
        <f t="shared" si="0"/>
        <v>8.9845000000000006</v>
      </c>
      <c r="AH22" s="30">
        <v>12</v>
      </c>
    </row>
    <row r="23" spans="1:34" x14ac:dyDescent="0.25">
      <c r="A23">
        <v>117</v>
      </c>
      <c r="B23" t="s">
        <v>2543</v>
      </c>
      <c r="C23" t="s">
        <v>565</v>
      </c>
      <c r="D23" t="s">
        <v>529</v>
      </c>
      <c r="E23">
        <v>0</v>
      </c>
      <c r="F23" t="s">
        <v>460</v>
      </c>
      <c r="G23" t="s">
        <v>565</v>
      </c>
      <c r="H23" t="s">
        <v>462</v>
      </c>
      <c r="I23" t="s">
        <v>1464</v>
      </c>
      <c r="J23" t="s">
        <v>1465</v>
      </c>
      <c r="K23" t="s">
        <v>1466</v>
      </c>
      <c r="L23" t="s">
        <v>1812</v>
      </c>
      <c r="M23" t="s">
        <v>463</v>
      </c>
      <c r="N23" t="s">
        <v>20</v>
      </c>
      <c r="O23" t="s">
        <v>464</v>
      </c>
      <c r="P23" t="s">
        <v>1536</v>
      </c>
      <c r="Q23" t="s">
        <v>88</v>
      </c>
      <c r="R23">
        <v>17</v>
      </c>
      <c r="S23">
        <v>100</v>
      </c>
      <c r="T23" t="s">
        <v>493</v>
      </c>
      <c r="U23" t="s">
        <v>566</v>
      </c>
      <c r="V23" s="161">
        <v>45670</v>
      </c>
      <c r="W23" s="161">
        <v>46013</v>
      </c>
      <c r="X23" t="s">
        <v>529</v>
      </c>
      <c r="Y23">
        <v>17</v>
      </c>
      <c r="Z23" s="209">
        <v>43</v>
      </c>
      <c r="AA23" t="s">
        <v>2578</v>
      </c>
      <c r="AB23" s="210"/>
      <c r="AC23">
        <v>43</v>
      </c>
      <c r="AD23" t="s">
        <v>2579</v>
      </c>
      <c r="AE23" s="211"/>
      <c r="AF23"/>
      <c r="AG23" s="212">
        <f t="shared" si="0"/>
        <v>7.31</v>
      </c>
      <c r="AH23" s="30">
        <v>12</v>
      </c>
    </row>
    <row r="24" spans="1:34" x14ac:dyDescent="0.25">
      <c r="A24">
        <v>117</v>
      </c>
      <c r="B24" t="s">
        <v>2543</v>
      </c>
      <c r="C24" t="s">
        <v>567</v>
      </c>
      <c r="D24" t="s">
        <v>529</v>
      </c>
      <c r="E24">
        <v>0</v>
      </c>
      <c r="F24" t="s">
        <v>467</v>
      </c>
      <c r="G24" t="s">
        <v>567</v>
      </c>
      <c r="H24" t="s">
        <v>19</v>
      </c>
      <c r="I24" t="s">
        <v>19</v>
      </c>
      <c r="J24" t="s">
        <v>19</v>
      </c>
      <c r="K24" t="s">
        <v>19</v>
      </c>
      <c r="L24" t="s">
        <v>19</v>
      </c>
      <c r="M24" t="s">
        <v>19</v>
      </c>
      <c r="N24" t="s">
        <v>19</v>
      </c>
      <c r="O24" t="s">
        <v>19</v>
      </c>
      <c r="P24" t="s">
        <v>19</v>
      </c>
      <c r="Q24" t="s">
        <v>89</v>
      </c>
      <c r="R24">
        <v>30</v>
      </c>
      <c r="S24">
        <v>1</v>
      </c>
      <c r="T24" t="s">
        <v>493</v>
      </c>
      <c r="U24" t="s">
        <v>568</v>
      </c>
      <c r="V24" s="161">
        <v>45670</v>
      </c>
      <c r="W24" s="161">
        <v>45688</v>
      </c>
      <c r="X24" t="s">
        <v>529</v>
      </c>
      <c r="Y24">
        <v>5.0999999999999996</v>
      </c>
      <c r="Z24" s="209">
        <v>100</v>
      </c>
      <c r="AA24" t="s">
        <v>2580</v>
      </c>
      <c r="AB24" s="210">
        <v>45688</v>
      </c>
      <c r="AC24">
        <v>100</v>
      </c>
      <c r="AD24" t="s">
        <v>2581</v>
      </c>
      <c r="AE24" s="211">
        <v>45688</v>
      </c>
      <c r="AF24">
        <v>100</v>
      </c>
      <c r="AG24" s="212">
        <f t="shared" si="0"/>
        <v>5.0999999999999996</v>
      </c>
      <c r="AH24" s="30">
        <v>1</v>
      </c>
    </row>
    <row r="25" spans="1:34" x14ac:dyDescent="0.25">
      <c r="A25">
        <v>117</v>
      </c>
      <c r="B25" t="s">
        <v>2543</v>
      </c>
      <c r="C25" t="s">
        <v>569</v>
      </c>
      <c r="D25" t="s">
        <v>529</v>
      </c>
      <c r="E25">
        <v>0</v>
      </c>
      <c r="F25" t="s">
        <v>467</v>
      </c>
      <c r="G25" t="s">
        <v>569</v>
      </c>
      <c r="H25" t="s">
        <v>19</v>
      </c>
      <c r="I25" t="s">
        <v>19</v>
      </c>
      <c r="J25" t="s">
        <v>19</v>
      </c>
      <c r="K25" t="s">
        <v>19</v>
      </c>
      <c r="L25" t="s">
        <v>19</v>
      </c>
      <c r="M25" t="s">
        <v>19</v>
      </c>
      <c r="N25" t="s">
        <v>19</v>
      </c>
      <c r="O25" t="s">
        <v>19</v>
      </c>
      <c r="P25" t="s">
        <v>19</v>
      </c>
      <c r="Q25" t="s">
        <v>90</v>
      </c>
      <c r="R25">
        <v>70</v>
      </c>
      <c r="S25">
        <v>100</v>
      </c>
      <c r="T25" t="s">
        <v>493</v>
      </c>
      <c r="U25" t="s">
        <v>570</v>
      </c>
      <c r="V25" s="161">
        <v>45691</v>
      </c>
      <c r="W25" s="161">
        <v>46013</v>
      </c>
      <c r="X25" t="s">
        <v>529</v>
      </c>
      <c r="Y25">
        <v>11.9</v>
      </c>
      <c r="Z25" s="209">
        <v>65</v>
      </c>
      <c r="AA25" t="s">
        <v>2689</v>
      </c>
      <c r="AB25" s="210"/>
      <c r="AC25">
        <v>65</v>
      </c>
      <c r="AD25" t="s">
        <v>2690</v>
      </c>
      <c r="AE25" s="211"/>
      <c r="AF25"/>
      <c r="AG25" s="212">
        <f t="shared" si="0"/>
        <v>7.7350000000000003</v>
      </c>
      <c r="AH25" s="30">
        <v>12</v>
      </c>
    </row>
    <row r="26" spans="1:34" x14ac:dyDescent="0.25">
      <c r="A26">
        <v>2023</v>
      </c>
      <c r="B26" t="s">
        <v>2109</v>
      </c>
      <c r="C26" t="s">
        <v>687</v>
      </c>
      <c r="D26" t="s">
        <v>686</v>
      </c>
      <c r="E26">
        <v>0</v>
      </c>
      <c r="F26" t="s">
        <v>460</v>
      </c>
      <c r="G26" t="s">
        <v>687</v>
      </c>
      <c r="H26" t="s">
        <v>462</v>
      </c>
      <c r="I26" t="s">
        <v>1473</v>
      </c>
      <c r="J26" t="s">
        <v>1474</v>
      </c>
      <c r="K26" t="s">
        <v>1475</v>
      </c>
      <c r="L26" t="s">
        <v>1814</v>
      </c>
      <c r="M26" t="s">
        <v>463</v>
      </c>
      <c r="N26" t="s">
        <v>32</v>
      </c>
      <c r="O26" t="s">
        <v>614</v>
      </c>
      <c r="P26" t="s">
        <v>1815</v>
      </c>
      <c r="Q26" t="s">
        <v>212</v>
      </c>
      <c r="R26">
        <v>30</v>
      </c>
      <c r="S26">
        <v>100</v>
      </c>
      <c r="T26" t="s">
        <v>493</v>
      </c>
      <c r="U26" t="s">
        <v>688</v>
      </c>
      <c r="V26" s="161">
        <v>45670</v>
      </c>
      <c r="W26" s="161">
        <v>45989</v>
      </c>
      <c r="X26" t="s">
        <v>686</v>
      </c>
      <c r="Y26">
        <v>30</v>
      </c>
      <c r="Z26" s="209">
        <v>100</v>
      </c>
      <c r="AA26" t="s">
        <v>2933</v>
      </c>
      <c r="AB26" s="210">
        <v>45989</v>
      </c>
      <c r="AC26">
        <v>100</v>
      </c>
      <c r="AD26" t="s">
        <v>2934</v>
      </c>
      <c r="AE26" s="211">
        <v>45989</v>
      </c>
      <c r="AF26">
        <v>100</v>
      </c>
      <c r="AG26" s="212">
        <f t="shared" si="0"/>
        <v>30</v>
      </c>
      <c r="AH26" s="30">
        <v>11</v>
      </c>
    </row>
    <row r="27" spans="1:34" x14ac:dyDescent="0.25">
      <c r="A27">
        <v>2023</v>
      </c>
      <c r="B27" t="s">
        <v>2109</v>
      </c>
      <c r="C27" t="s">
        <v>689</v>
      </c>
      <c r="D27" t="s">
        <v>686</v>
      </c>
      <c r="E27">
        <v>0</v>
      </c>
      <c r="F27" t="s">
        <v>467</v>
      </c>
      <c r="G27" t="s">
        <v>689</v>
      </c>
      <c r="H27" t="s">
        <v>19</v>
      </c>
      <c r="I27" t="s">
        <v>19</v>
      </c>
      <c r="J27" t="s">
        <v>19</v>
      </c>
      <c r="K27" t="s">
        <v>19</v>
      </c>
      <c r="L27" t="s">
        <v>19</v>
      </c>
      <c r="M27" t="s">
        <v>19</v>
      </c>
      <c r="N27" t="s">
        <v>19</v>
      </c>
      <c r="O27" t="s">
        <v>19</v>
      </c>
      <c r="P27" t="s">
        <v>19</v>
      </c>
      <c r="Q27" t="s">
        <v>213</v>
      </c>
      <c r="R27">
        <v>10</v>
      </c>
      <c r="S27">
        <v>1</v>
      </c>
      <c r="T27" t="s">
        <v>465</v>
      </c>
      <c r="U27" t="s">
        <v>690</v>
      </c>
      <c r="V27" s="161">
        <v>45670</v>
      </c>
      <c r="W27" s="161">
        <v>45716</v>
      </c>
      <c r="X27" t="s">
        <v>686</v>
      </c>
      <c r="Y27">
        <v>3</v>
      </c>
      <c r="Z27" s="209">
        <v>100</v>
      </c>
      <c r="AA27" t="s">
        <v>2111</v>
      </c>
      <c r="AB27" s="210">
        <v>45716</v>
      </c>
      <c r="AC27">
        <v>100</v>
      </c>
      <c r="AD27" t="s">
        <v>2112</v>
      </c>
      <c r="AE27" s="211">
        <v>45716</v>
      </c>
      <c r="AF27">
        <v>100</v>
      </c>
      <c r="AG27" s="212">
        <f t="shared" si="0"/>
        <v>3</v>
      </c>
      <c r="AH27" s="30">
        <v>2</v>
      </c>
    </row>
    <row r="28" spans="1:34" x14ac:dyDescent="0.25">
      <c r="A28">
        <v>2023</v>
      </c>
      <c r="B28" t="s">
        <v>2109</v>
      </c>
      <c r="C28" t="s">
        <v>691</v>
      </c>
      <c r="D28" t="s">
        <v>686</v>
      </c>
      <c r="E28">
        <v>0</v>
      </c>
      <c r="F28" t="s">
        <v>467</v>
      </c>
      <c r="G28" t="s">
        <v>691</v>
      </c>
      <c r="H28" t="s">
        <v>19</v>
      </c>
      <c r="I28" t="s">
        <v>19</v>
      </c>
      <c r="J28" t="s">
        <v>19</v>
      </c>
      <c r="K28" t="s">
        <v>19</v>
      </c>
      <c r="L28" t="s">
        <v>19</v>
      </c>
      <c r="M28" t="s">
        <v>19</v>
      </c>
      <c r="N28" t="s">
        <v>19</v>
      </c>
      <c r="O28" t="s">
        <v>19</v>
      </c>
      <c r="P28" t="s">
        <v>19</v>
      </c>
      <c r="Q28" t="s">
        <v>214</v>
      </c>
      <c r="R28">
        <v>60</v>
      </c>
      <c r="S28">
        <v>100</v>
      </c>
      <c r="T28" t="s">
        <v>493</v>
      </c>
      <c r="U28" t="s">
        <v>688</v>
      </c>
      <c r="V28" s="161">
        <v>45691</v>
      </c>
      <c r="W28" s="161">
        <v>45989</v>
      </c>
      <c r="X28" t="s">
        <v>686</v>
      </c>
      <c r="Y28">
        <v>18</v>
      </c>
      <c r="Z28" s="209">
        <v>100</v>
      </c>
      <c r="AA28" t="s">
        <v>2935</v>
      </c>
      <c r="AB28" s="210">
        <v>45989</v>
      </c>
      <c r="AC28">
        <v>100</v>
      </c>
      <c r="AD28" t="s">
        <v>2936</v>
      </c>
      <c r="AE28" s="211">
        <v>45989</v>
      </c>
      <c r="AF28">
        <v>100</v>
      </c>
      <c r="AG28" s="212">
        <f t="shared" si="0"/>
        <v>18</v>
      </c>
      <c r="AH28" s="30">
        <v>11</v>
      </c>
    </row>
    <row r="29" spans="1:34" x14ac:dyDescent="0.25">
      <c r="A29">
        <v>2023</v>
      </c>
      <c r="B29" t="s">
        <v>2109</v>
      </c>
      <c r="C29" t="s">
        <v>692</v>
      </c>
      <c r="D29" t="s">
        <v>686</v>
      </c>
      <c r="E29">
        <v>0</v>
      </c>
      <c r="F29" t="s">
        <v>467</v>
      </c>
      <c r="G29" t="s">
        <v>692</v>
      </c>
      <c r="H29" t="s">
        <v>19</v>
      </c>
      <c r="I29" t="s">
        <v>19</v>
      </c>
      <c r="J29" t="s">
        <v>19</v>
      </c>
      <c r="K29" t="s">
        <v>19</v>
      </c>
      <c r="L29" t="s">
        <v>19</v>
      </c>
      <c r="M29" t="s">
        <v>19</v>
      </c>
      <c r="N29" t="s">
        <v>19</v>
      </c>
      <c r="O29" t="s">
        <v>19</v>
      </c>
      <c r="P29" t="s">
        <v>19</v>
      </c>
      <c r="Q29" t="s">
        <v>215</v>
      </c>
      <c r="R29">
        <v>10</v>
      </c>
      <c r="S29">
        <v>1</v>
      </c>
      <c r="T29" t="s">
        <v>465</v>
      </c>
      <c r="U29" t="s">
        <v>690</v>
      </c>
      <c r="V29" s="161">
        <v>45691</v>
      </c>
      <c r="W29" s="161">
        <v>45716</v>
      </c>
      <c r="X29" t="s">
        <v>686</v>
      </c>
      <c r="Y29">
        <v>3</v>
      </c>
      <c r="Z29" s="209">
        <v>100</v>
      </c>
      <c r="AA29" t="s">
        <v>2114</v>
      </c>
      <c r="AB29" s="210">
        <v>45716</v>
      </c>
      <c r="AC29">
        <v>100</v>
      </c>
      <c r="AD29" t="s">
        <v>2115</v>
      </c>
      <c r="AE29" s="211">
        <v>45716</v>
      </c>
      <c r="AF29">
        <v>100</v>
      </c>
      <c r="AG29" s="212">
        <f t="shared" si="0"/>
        <v>3</v>
      </c>
      <c r="AH29" s="30">
        <v>2</v>
      </c>
    </row>
    <row r="30" spans="1:34" x14ac:dyDescent="0.25">
      <c r="A30">
        <v>2023</v>
      </c>
      <c r="B30" t="s">
        <v>2109</v>
      </c>
      <c r="C30" t="s">
        <v>693</v>
      </c>
      <c r="D30" t="s">
        <v>686</v>
      </c>
      <c r="E30">
        <v>0</v>
      </c>
      <c r="F30" t="s">
        <v>467</v>
      </c>
      <c r="G30" t="s">
        <v>693</v>
      </c>
      <c r="H30" t="s">
        <v>19</v>
      </c>
      <c r="I30" t="s">
        <v>19</v>
      </c>
      <c r="J30" t="s">
        <v>19</v>
      </c>
      <c r="K30" t="s">
        <v>19</v>
      </c>
      <c r="L30" t="s">
        <v>19</v>
      </c>
      <c r="M30" t="s">
        <v>19</v>
      </c>
      <c r="N30" t="s">
        <v>19</v>
      </c>
      <c r="O30" t="s">
        <v>19</v>
      </c>
      <c r="P30" t="s">
        <v>19</v>
      </c>
      <c r="Q30" t="s">
        <v>216</v>
      </c>
      <c r="R30">
        <v>20</v>
      </c>
      <c r="S30">
        <v>100</v>
      </c>
      <c r="T30" t="s">
        <v>493</v>
      </c>
      <c r="U30" t="s">
        <v>688</v>
      </c>
      <c r="V30" s="161">
        <v>45719</v>
      </c>
      <c r="W30" s="161">
        <v>45989</v>
      </c>
      <c r="X30" t="s">
        <v>686</v>
      </c>
      <c r="Y30">
        <v>6</v>
      </c>
      <c r="Z30" s="209">
        <v>100</v>
      </c>
      <c r="AA30" t="s">
        <v>2937</v>
      </c>
      <c r="AB30" s="210">
        <v>45989</v>
      </c>
      <c r="AC30">
        <v>100</v>
      </c>
      <c r="AD30" t="s">
        <v>2938</v>
      </c>
      <c r="AE30" s="211">
        <v>45989</v>
      </c>
      <c r="AF30">
        <v>100</v>
      </c>
      <c r="AG30" s="212">
        <f t="shared" si="0"/>
        <v>6</v>
      </c>
      <c r="AH30" s="30">
        <v>11</v>
      </c>
    </row>
    <row r="31" spans="1:34" x14ac:dyDescent="0.25">
      <c r="A31">
        <v>2023</v>
      </c>
      <c r="B31" t="s">
        <v>2109</v>
      </c>
      <c r="C31" t="s">
        <v>694</v>
      </c>
      <c r="D31" t="s">
        <v>686</v>
      </c>
      <c r="E31">
        <v>0</v>
      </c>
      <c r="F31" t="s">
        <v>460</v>
      </c>
      <c r="G31" t="s">
        <v>694</v>
      </c>
      <c r="H31" t="s">
        <v>462</v>
      </c>
      <c r="I31" t="s">
        <v>1476</v>
      </c>
      <c r="J31" t="s">
        <v>1477</v>
      </c>
      <c r="K31" t="s">
        <v>1478</v>
      </c>
      <c r="L31" t="s">
        <v>1816</v>
      </c>
      <c r="M31" t="s">
        <v>463</v>
      </c>
      <c r="N31" t="s">
        <v>19</v>
      </c>
      <c r="O31" t="s">
        <v>695</v>
      </c>
      <c r="P31" t="s">
        <v>1817</v>
      </c>
      <c r="Q31" t="s">
        <v>348</v>
      </c>
      <c r="R31">
        <v>10</v>
      </c>
      <c r="S31">
        <v>2</v>
      </c>
      <c r="T31" t="s">
        <v>465</v>
      </c>
      <c r="U31" t="s">
        <v>696</v>
      </c>
      <c r="V31" s="161">
        <v>45670</v>
      </c>
      <c r="W31" s="161">
        <v>45989</v>
      </c>
      <c r="X31" t="s">
        <v>686</v>
      </c>
      <c r="Y31">
        <v>10</v>
      </c>
      <c r="Z31" s="209">
        <v>100</v>
      </c>
      <c r="AA31" t="s">
        <v>2939</v>
      </c>
      <c r="AB31" s="210">
        <v>45987</v>
      </c>
      <c r="AC31">
        <v>100</v>
      </c>
      <c r="AD31" t="s">
        <v>2940</v>
      </c>
      <c r="AE31" s="211">
        <v>45989</v>
      </c>
      <c r="AF31">
        <v>100</v>
      </c>
      <c r="AG31" s="212">
        <f t="shared" si="0"/>
        <v>10</v>
      </c>
      <c r="AH31" s="30">
        <v>11</v>
      </c>
    </row>
    <row r="32" spans="1:34" x14ac:dyDescent="0.25">
      <c r="A32">
        <v>2023</v>
      </c>
      <c r="B32" t="s">
        <v>2109</v>
      </c>
      <c r="C32" t="s">
        <v>697</v>
      </c>
      <c r="D32" t="s">
        <v>686</v>
      </c>
      <c r="E32">
        <v>0</v>
      </c>
      <c r="F32" t="s">
        <v>467</v>
      </c>
      <c r="G32" t="s">
        <v>697</v>
      </c>
      <c r="H32" t="s">
        <v>19</v>
      </c>
      <c r="I32" t="s">
        <v>19</v>
      </c>
      <c r="J32" t="s">
        <v>19</v>
      </c>
      <c r="K32" t="s">
        <v>19</v>
      </c>
      <c r="L32" t="s">
        <v>19</v>
      </c>
      <c r="M32" t="s">
        <v>19</v>
      </c>
      <c r="N32" t="s">
        <v>19</v>
      </c>
      <c r="O32" t="s">
        <v>19</v>
      </c>
      <c r="P32" t="s">
        <v>19</v>
      </c>
      <c r="Q32" t="s">
        <v>349</v>
      </c>
      <c r="R32">
        <v>60</v>
      </c>
      <c r="S32">
        <v>1</v>
      </c>
      <c r="T32" t="s">
        <v>465</v>
      </c>
      <c r="U32" t="s">
        <v>698</v>
      </c>
      <c r="V32" s="161">
        <v>45670</v>
      </c>
      <c r="W32" s="161">
        <v>45747</v>
      </c>
      <c r="X32" t="s">
        <v>686</v>
      </c>
      <c r="Y32">
        <v>6</v>
      </c>
      <c r="Z32" s="209">
        <v>100</v>
      </c>
      <c r="AA32" t="s">
        <v>2120</v>
      </c>
      <c r="AB32" s="210">
        <v>45744</v>
      </c>
      <c r="AC32">
        <v>100</v>
      </c>
      <c r="AD32" t="s">
        <v>2121</v>
      </c>
      <c r="AE32" s="211">
        <v>45744</v>
      </c>
      <c r="AF32">
        <v>100</v>
      </c>
      <c r="AG32" s="212">
        <f t="shared" si="0"/>
        <v>6</v>
      </c>
      <c r="AH32" s="30">
        <v>3</v>
      </c>
    </row>
    <row r="33" spans="1:34" x14ac:dyDescent="0.25">
      <c r="A33">
        <v>2023</v>
      </c>
      <c r="B33" t="s">
        <v>2109</v>
      </c>
      <c r="C33" t="s">
        <v>699</v>
      </c>
      <c r="D33" t="s">
        <v>686</v>
      </c>
      <c r="E33">
        <v>0</v>
      </c>
      <c r="F33" t="s">
        <v>467</v>
      </c>
      <c r="G33" t="s">
        <v>699</v>
      </c>
      <c r="H33" t="s">
        <v>19</v>
      </c>
      <c r="I33" t="s">
        <v>19</v>
      </c>
      <c r="J33" t="s">
        <v>19</v>
      </c>
      <c r="K33" t="s">
        <v>19</v>
      </c>
      <c r="L33" t="s">
        <v>19</v>
      </c>
      <c r="M33" t="s">
        <v>19</v>
      </c>
      <c r="N33" t="s">
        <v>19</v>
      </c>
      <c r="O33" t="s">
        <v>19</v>
      </c>
      <c r="P33" t="s">
        <v>19</v>
      </c>
      <c r="Q33" t="s">
        <v>350</v>
      </c>
      <c r="R33">
        <v>40</v>
      </c>
      <c r="S33">
        <v>2</v>
      </c>
      <c r="T33" t="s">
        <v>465</v>
      </c>
      <c r="U33" t="s">
        <v>696</v>
      </c>
      <c r="V33" s="161">
        <v>45748</v>
      </c>
      <c r="W33" s="161">
        <v>45989</v>
      </c>
      <c r="X33" t="s">
        <v>686</v>
      </c>
      <c r="Y33">
        <v>4</v>
      </c>
      <c r="Z33" s="209">
        <v>100</v>
      </c>
      <c r="AA33" t="s">
        <v>2941</v>
      </c>
      <c r="AB33" s="210">
        <v>45987</v>
      </c>
      <c r="AC33">
        <v>100</v>
      </c>
      <c r="AD33" t="s">
        <v>2942</v>
      </c>
      <c r="AE33" s="211">
        <v>45989</v>
      </c>
      <c r="AF33">
        <v>100</v>
      </c>
      <c r="AG33" s="212">
        <f t="shared" si="0"/>
        <v>4</v>
      </c>
      <c r="AH33" s="30">
        <v>11</v>
      </c>
    </row>
    <row r="34" spans="1:34" x14ac:dyDescent="0.25">
      <c r="A34">
        <v>2023</v>
      </c>
      <c r="B34" t="s">
        <v>2109</v>
      </c>
      <c r="C34" t="s">
        <v>700</v>
      </c>
      <c r="D34" t="s">
        <v>686</v>
      </c>
      <c r="E34">
        <v>0</v>
      </c>
      <c r="F34" t="s">
        <v>460</v>
      </c>
      <c r="G34" t="s">
        <v>700</v>
      </c>
      <c r="H34" t="s">
        <v>462</v>
      </c>
      <c r="I34" t="s">
        <v>1473</v>
      </c>
      <c r="J34" t="s">
        <v>1474</v>
      </c>
      <c r="K34" t="s">
        <v>1475</v>
      </c>
      <c r="L34" t="s">
        <v>1814</v>
      </c>
      <c r="M34" t="s">
        <v>463</v>
      </c>
      <c r="N34" t="s">
        <v>32</v>
      </c>
      <c r="O34" t="s">
        <v>614</v>
      </c>
      <c r="P34" t="s">
        <v>1818</v>
      </c>
      <c r="Q34" t="s">
        <v>217</v>
      </c>
      <c r="R34">
        <v>30</v>
      </c>
      <c r="S34">
        <v>100</v>
      </c>
      <c r="T34" t="s">
        <v>493</v>
      </c>
      <c r="U34" t="s">
        <v>688</v>
      </c>
      <c r="V34" s="161">
        <v>45691</v>
      </c>
      <c r="W34" s="161">
        <v>45989</v>
      </c>
      <c r="X34" t="s">
        <v>686</v>
      </c>
      <c r="Y34">
        <v>30</v>
      </c>
      <c r="Z34" s="209">
        <v>100</v>
      </c>
      <c r="AA34" t="s">
        <v>2943</v>
      </c>
      <c r="AB34" s="210">
        <v>45989</v>
      </c>
      <c r="AC34">
        <v>100</v>
      </c>
      <c r="AD34" t="s">
        <v>2944</v>
      </c>
      <c r="AE34" s="211">
        <v>45989</v>
      </c>
      <c r="AF34">
        <v>100</v>
      </c>
      <c r="AG34" s="212">
        <f t="shared" si="0"/>
        <v>30</v>
      </c>
      <c r="AH34" s="30">
        <v>11</v>
      </c>
    </row>
    <row r="35" spans="1:34" x14ac:dyDescent="0.25">
      <c r="A35">
        <v>2023</v>
      </c>
      <c r="B35" t="s">
        <v>2109</v>
      </c>
      <c r="C35" t="s">
        <v>701</v>
      </c>
      <c r="D35" t="s">
        <v>686</v>
      </c>
      <c r="E35">
        <v>0</v>
      </c>
      <c r="F35" t="s">
        <v>467</v>
      </c>
      <c r="G35" t="s">
        <v>701</v>
      </c>
      <c r="H35" t="s">
        <v>19</v>
      </c>
      <c r="I35" t="s">
        <v>19</v>
      </c>
      <c r="J35" t="s">
        <v>19</v>
      </c>
      <c r="K35" t="s">
        <v>19</v>
      </c>
      <c r="L35" t="s">
        <v>19</v>
      </c>
      <c r="M35" t="s">
        <v>19</v>
      </c>
      <c r="N35" t="s">
        <v>19</v>
      </c>
      <c r="O35" t="s">
        <v>19</v>
      </c>
      <c r="P35" t="s">
        <v>19</v>
      </c>
      <c r="Q35" t="s">
        <v>218</v>
      </c>
      <c r="R35">
        <v>60</v>
      </c>
      <c r="S35">
        <v>1</v>
      </c>
      <c r="T35" t="s">
        <v>465</v>
      </c>
      <c r="U35" t="s">
        <v>690</v>
      </c>
      <c r="V35" s="161">
        <v>45691</v>
      </c>
      <c r="W35" s="161">
        <v>45716</v>
      </c>
      <c r="X35" t="s">
        <v>686</v>
      </c>
      <c r="Y35">
        <v>18</v>
      </c>
      <c r="Z35" s="209">
        <v>100</v>
      </c>
      <c r="AA35" t="s">
        <v>2126</v>
      </c>
      <c r="AB35" s="210">
        <v>45716</v>
      </c>
      <c r="AC35">
        <v>100</v>
      </c>
      <c r="AD35" t="s">
        <v>2127</v>
      </c>
      <c r="AE35" s="211">
        <v>45716</v>
      </c>
      <c r="AF35">
        <v>100</v>
      </c>
      <c r="AG35" s="212">
        <f t="shared" si="0"/>
        <v>18</v>
      </c>
      <c r="AH35" s="30">
        <v>2</v>
      </c>
    </row>
    <row r="36" spans="1:34" x14ac:dyDescent="0.25">
      <c r="A36">
        <v>2023</v>
      </c>
      <c r="B36" t="s">
        <v>2109</v>
      </c>
      <c r="C36" t="s">
        <v>702</v>
      </c>
      <c r="D36" t="s">
        <v>686</v>
      </c>
      <c r="E36">
        <v>0</v>
      </c>
      <c r="F36" t="s">
        <v>467</v>
      </c>
      <c r="G36" t="s">
        <v>702</v>
      </c>
      <c r="H36" t="s">
        <v>19</v>
      </c>
      <c r="I36" t="s">
        <v>19</v>
      </c>
      <c r="J36" t="s">
        <v>19</v>
      </c>
      <c r="K36" t="s">
        <v>19</v>
      </c>
      <c r="L36" t="s">
        <v>19</v>
      </c>
      <c r="M36" t="s">
        <v>19</v>
      </c>
      <c r="N36" t="s">
        <v>19</v>
      </c>
      <c r="O36" t="s">
        <v>19</v>
      </c>
      <c r="P36" t="s">
        <v>19</v>
      </c>
      <c r="Q36" t="s">
        <v>219</v>
      </c>
      <c r="R36">
        <v>10</v>
      </c>
      <c r="S36">
        <v>100</v>
      </c>
      <c r="T36" t="s">
        <v>493</v>
      </c>
      <c r="U36" t="s">
        <v>688</v>
      </c>
      <c r="V36" s="161">
        <v>45691</v>
      </c>
      <c r="W36" s="161">
        <v>45989</v>
      </c>
      <c r="X36" t="s">
        <v>686</v>
      </c>
      <c r="Y36">
        <v>3</v>
      </c>
      <c r="Z36" s="209">
        <v>100</v>
      </c>
      <c r="AA36" t="s">
        <v>2945</v>
      </c>
      <c r="AB36" s="210">
        <v>45989</v>
      </c>
      <c r="AC36">
        <v>100</v>
      </c>
      <c r="AD36" t="s">
        <v>2946</v>
      </c>
      <c r="AE36" s="211">
        <v>45989</v>
      </c>
      <c r="AF36">
        <v>100</v>
      </c>
      <c r="AG36" s="212">
        <f t="shared" si="0"/>
        <v>3</v>
      </c>
      <c r="AH36" s="30">
        <v>11</v>
      </c>
    </row>
    <row r="37" spans="1:34" x14ac:dyDescent="0.25">
      <c r="A37">
        <v>2023</v>
      </c>
      <c r="B37" t="s">
        <v>2109</v>
      </c>
      <c r="C37" t="s">
        <v>703</v>
      </c>
      <c r="D37" t="s">
        <v>686</v>
      </c>
      <c r="E37">
        <v>0</v>
      </c>
      <c r="F37" t="s">
        <v>467</v>
      </c>
      <c r="G37" t="s">
        <v>703</v>
      </c>
      <c r="H37" t="s">
        <v>19</v>
      </c>
      <c r="I37" t="s">
        <v>19</v>
      </c>
      <c r="J37" t="s">
        <v>19</v>
      </c>
      <c r="K37" t="s">
        <v>19</v>
      </c>
      <c r="L37" t="s">
        <v>19</v>
      </c>
      <c r="M37" t="s">
        <v>19</v>
      </c>
      <c r="N37" t="s">
        <v>19</v>
      </c>
      <c r="O37" t="s">
        <v>19</v>
      </c>
      <c r="P37" t="s">
        <v>19</v>
      </c>
      <c r="Q37" t="s">
        <v>220</v>
      </c>
      <c r="R37">
        <v>10</v>
      </c>
      <c r="S37">
        <v>1</v>
      </c>
      <c r="T37" t="s">
        <v>465</v>
      </c>
      <c r="U37" t="s">
        <v>690</v>
      </c>
      <c r="V37" s="161">
        <v>45691</v>
      </c>
      <c r="W37" s="161">
        <v>45716</v>
      </c>
      <c r="X37" t="s">
        <v>686</v>
      </c>
      <c r="Y37">
        <v>3</v>
      </c>
      <c r="Z37" s="209">
        <v>100</v>
      </c>
      <c r="AA37" t="s">
        <v>2130</v>
      </c>
      <c r="AB37" s="210">
        <v>45716</v>
      </c>
      <c r="AC37">
        <v>100</v>
      </c>
      <c r="AD37" t="s">
        <v>2131</v>
      </c>
      <c r="AE37" s="211">
        <v>45716</v>
      </c>
      <c r="AF37">
        <v>100</v>
      </c>
      <c r="AG37" s="212">
        <f t="shared" si="0"/>
        <v>3</v>
      </c>
      <c r="AH37" s="30">
        <v>2</v>
      </c>
    </row>
    <row r="38" spans="1:34" x14ac:dyDescent="0.25">
      <c r="A38">
        <v>2023</v>
      </c>
      <c r="B38" t="s">
        <v>2109</v>
      </c>
      <c r="C38" t="s">
        <v>704</v>
      </c>
      <c r="D38" t="s">
        <v>686</v>
      </c>
      <c r="E38">
        <v>0</v>
      </c>
      <c r="F38" t="s">
        <v>467</v>
      </c>
      <c r="G38" t="s">
        <v>704</v>
      </c>
      <c r="H38" t="s">
        <v>19</v>
      </c>
      <c r="I38" t="s">
        <v>19</v>
      </c>
      <c r="J38" t="s">
        <v>19</v>
      </c>
      <c r="K38" t="s">
        <v>19</v>
      </c>
      <c r="L38" t="s">
        <v>19</v>
      </c>
      <c r="M38" t="s">
        <v>19</v>
      </c>
      <c r="N38" t="s">
        <v>19</v>
      </c>
      <c r="O38" t="s">
        <v>19</v>
      </c>
      <c r="P38" t="s">
        <v>19</v>
      </c>
      <c r="Q38" t="s">
        <v>221</v>
      </c>
      <c r="R38">
        <v>20</v>
      </c>
      <c r="S38">
        <v>100</v>
      </c>
      <c r="T38" t="s">
        <v>493</v>
      </c>
      <c r="U38" t="s">
        <v>688</v>
      </c>
      <c r="V38" s="161">
        <v>45691</v>
      </c>
      <c r="W38" s="161">
        <v>45989</v>
      </c>
      <c r="X38" t="s">
        <v>686</v>
      </c>
      <c r="Y38">
        <v>6</v>
      </c>
      <c r="Z38" s="209">
        <v>100</v>
      </c>
      <c r="AA38" t="s">
        <v>2947</v>
      </c>
      <c r="AB38" s="210">
        <v>45989</v>
      </c>
      <c r="AC38">
        <v>100</v>
      </c>
      <c r="AD38" t="s">
        <v>2948</v>
      </c>
      <c r="AE38" s="211">
        <v>45989</v>
      </c>
      <c r="AF38">
        <v>100</v>
      </c>
      <c r="AG38" s="212">
        <f t="shared" si="0"/>
        <v>6</v>
      </c>
      <c r="AH38" s="30">
        <v>11</v>
      </c>
    </row>
    <row r="39" spans="1:34" x14ac:dyDescent="0.25">
      <c r="A39">
        <v>2023</v>
      </c>
      <c r="B39" t="s">
        <v>2109</v>
      </c>
      <c r="C39" t="s">
        <v>705</v>
      </c>
      <c r="D39" t="s">
        <v>686</v>
      </c>
      <c r="E39">
        <v>0</v>
      </c>
      <c r="F39" t="s">
        <v>460</v>
      </c>
      <c r="G39" t="s">
        <v>705</v>
      </c>
      <c r="H39" t="s">
        <v>462</v>
      </c>
      <c r="I39" t="s">
        <v>1473</v>
      </c>
      <c r="J39" t="s">
        <v>1468</v>
      </c>
      <c r="K39" t="s">
        <v>1475</v>
      </c>
      <c r="L39" t="s">
        <v>1814</v>
      </c>
      <c r="M39" t="s">
        <v>463</v>
      </c>
      <c r="N39" t="s">
        <v>32</v>
      </c>
      <c r="O39" t="s">
        <v>614</v>
      </c>
      <c r="P39" t="s">
        <v>1819</v>
      </c>
      <c r="Q39" t="s">
        <v>222</v>
      </c>
      <c r="R39">
        <v>10</v>
      </c>
      <c r="S39">
        <v>2</v>
      </c>
      <c r="T39" t="s">
        <v>465</v>
      </c>
      <c r="U39" t="s">
        <v>706</v>
      </c>
      <c r="V39" s="161">
        <v>45691</v>
      </c>
      <c r="W39" s="161">
        <v>46003</v>
      </c>
      <c r="X39" t="s">
        <v>686</v>
      </c>
      <c r="Y39">
        <v>10</v>
      </c>
      <c r="Z39" s="209">
        <v>50</v>
      </c>
      <c r="AA39" t="s">
        <v>2949</v>
      </c>
      <c r="AB39" s="210"/>
      <c r="AC39">
        <v>50</v>
      </c>
      <c r="AD39" t="s">
        <v>2950</v>
      </c>
      <c r="AE39" s="211"/>
      <c r="AF39"/>
      <c r="AG39" s="212">
        <f t="shared" si="0"/>
        <v>5</v>
      </c>
      <c r="AH39" s="30">
        <v>12</v>
      </c>
    </row>
    <row r="40" spans="1:34" x14ac:dyDescent="0.25">
      <c r="A40">
        <v>2023</v>
      </c>
      <c r="B40" t="s">
        <v>2109</v>
      </c>
      <c r="C40" t="s">
        <v>707</v>
      </c>
      <c r="D40" t="s">
        <v>686</v>
      </c>
      <c r="E40">
        <v>0</v>
      </c>
      <c r="F40" t="s">
        <v>467</v>
      </c>
      <c r="G40" t="s">
        <v>707</v>
      </c>
      <c r="H40" t="s">
        <v>19</v>
      </c>
      <c r="I40" t="s">
        <v>19</v>
      </c>
      <c r="J40" t="s">
        <v>19</v>
      </c>
      <c r="K40" t="s">
        <v>19</v>
      </c>
      <c r="L40" t="s">
        <v>19</v>
      </c>
      <c r="M40" t="s">
        <v>19</v>
      </c>
      <c r="N40" t="s">
        <v>19</v>
      </c>
      <c r="O40" t="s">
        <v>19</v>
      </c>
      <c r="P40" t="s">
        <v>19</v>
      </c>
      <c r="Q40" t="s">
        <v>223</v>
      </c>
      <c r="R40">
        <v>10</v>
      </c>
      <c r="S40">
        <v>1</v>
      </c>
      <c r="T40" t="s">
        <v>465</v>
      </c>
      <c r="U40" t="s">
        <v>708</v>
      </c>
      <c r="V40" s="161">
        <v>45691</v>
      </c>
      <c r="W40" s="161">
        <v>45716</v>
      </c>
      <c r="X40" t="s">
        <v>686</v>
      </c>
      <c r="Y40">
        <v>1</v>
      </c>
      <c r="Z40" s="209">
        <v>100</v>
      </c>
      <c r="AA40" t="s">
        <v>2136</v>
      </c>
      <c r="AB40" s="210">
        <v>45716</v>
      </c>
      <c r="AC40">
        <v>100</v>
      </c>
      <c r="AD40" t="s">
        <v>2137</v>
      </c>
      <c r="AE40" s="211">
        <v>45716</v>
      </c>
      <c r="AF40">
        <v>100</v>
      </c>
      <c r="AG40" s="212">
        <f t="shared" si="0"/>
        <v>1</v>
      </c>
      <c r="AH40" s="30">
        <v>2</v>
      </c>
    </row>
    <row r="41" spans="1:34" x14ac:dyDescent="0.25">
      <c r="A41">
        <v>2023</v>
      </c>
      <c r="B41" t="s">
        <v>2109</v>
      </c>
      <c r="C41" t="s">
        <v>709</v>
      </c>
      <c r="D41" t="s">
        <v>686</v>
      </c>
      <c r="E41">
        <v>0</v>
      </c>
      <c r="F41" t="s">
        <v>467</v>
      </c>
      <c r="G41" t="s">
        <v>709</v>
      </c>
      <c r="H41" t="s">
        <v>19</v>
      </c>
      <c r="I41" t="s">
        <v>19</v>
      </c>
      <c r="J41" t="s">
        <v>19</v>
      </c>
      <c r="K41" t="s">
        <v>19</v>
      </c>
      <c r="L41" t="s">
        <v>19</v>
      </c>
      <c r="M41" t="s">
        <v>19</v>
      </c>
      <c r="N41" t="s">
        <v>19</v>
      </c>
      <c r="O41" t="s">
        <v>19</v>
      </c>
      <c r="P41" t="s">
        <v>19</v>
      </c>
      <c r="Q41" t="s">
        <v>224</v>
      </c>
      <c r="R41">
        <v>70</v>
      </c>
      <c r="S41">
        <v>2</v>
      </c>
      <c r="T41" t="s">
        <v>465</v>
      </c>
      <c r="U41" t="s">
        <v>710</v>
      </c>
      <c r="V41" s="161">
        <v>45719</v>
      </c>
      <c r="W41" s="161">
        <v>45989</v>
      </c>
      <c r="X41" t="s">
        <v>686</v>
      </c>
      <c r="Y41">
        <v>7</v>
      </c>
      <c r="Z41" s="209">
        <v>100</v>
      </c>
      <c r="AA41" t="s">
        <v>2951</v>
      </c>
      <c r="AB41" s="210">
        <v>45989</v>
      </c>
      <c r="AC41">
        <v>100</v>
      </c>
      <c r="AD41" t="s">
        <v>2952</v>
      </c>
      <c r="AE41" s="211">
        <v>45989</v>
      </c>
      <c r="AF41">
        <v>100</v>
      </c>
      <c r="AG41" s="212">
        <f t="shared" si="0"/>
        <v>7</v>
      </c>
      <c r="AH41" s="30">
        <v>11</v>
      </c>
    </row>
    <row r="42" spans="1:34" x14ac:dyDescent="0.25">
      <c r="A42">
        <v>2023</v>
      </c>
      <c r="B42" t="s">
        <v>2109</v>
      </c>
      <c r="C42" t="s">
        <v>711</v>
      </c>
      <c r="D42" t="s">
        <v>686</v>
      </c>
      <c r="E42">
        <v>0</v>
      </c>
      <c r="F42" t="s">
        <v>467</v>
      </c>
      <c r="G42" t="s">
        <v>711</v>
      </c>
      <c r="H42" t="s">
        <v>19</v>
      </c>
      <c r="I42" t="s">
        <v>19</v>
      </c>
      <c r="J42" t="s">
        <v>19</v>
      </c>
      <c r="K42" t="s">
        <v>19</v>
      </c>
      <c r="L42" t="s">
        <v>19</v>
      </c>
      <c r="M42" t="s">
        <v>19</v>
      </c>
      <c r="N42" t="s">
        <v>19</v>
      </c>
      <c r="O42" t="s">
        <v>19</v>
      </c>
      <c r="P42" t="s">
        <v>19</v>
      </c>
      <c r="Q42" t="s">
        <v>225</v>
      </c>
      <c r="R42">
        <v>20</v>
      </c>
      <c r="S42">
        <v>2</v>
      </c>
      <c r="T42" t="s">
        <v>465</v>
      </c>
      <c r="U42" t="s">
        <v>706</v>
      </c>
      <c r="V42" s="161">
        <v>45719</v>
      </c>
      <c r="W42" s="161">
        <v>46003</v>
      </c>
      <c r="X42" t="s">
        <v>686</v>
      </c>
      <c r="Y42">
        <v>2</v>
      </c>
      <c r="Z42" s="209">
        <v>0</v>
      </c>
      <c r="AA42" t="s">
        <v>2953</v>
      </c>
      <c r="AB42" s="210"/>
      <c r="AC42">
        <v>0</v>
      </c>
      <c r="AD42" t="s">
        <v>2954</v>
      </c>
      <c r="AE42" s="211"/>
      <c r="AF42"/>
      <c r="AG42" s="212">
        <f t="shared" si="0"/>
        <v>0</v>
      </c>
      <c r="AH42" s="30">
        <v>12</v>
      </c>
    </row>
    <row r="43" spans="1:34" x14ac:dyDescent="0.25">
      <c r="A43">
        <v>2023</v>
      </c>
      <c r="B43" t="s">
        <v>2109</v>
      </c>
      <c r="C43" t="s">
        <v>712</v>
      </c>
      <c r="D43" t="s">
        <v>686</v>
      </c>
      <c r="E43">
        <v>0</v>
      </c>
      <c r="F43" t="s">
        <v>460</v>
      </c>
      <c r="G43" t="s">
        <v>712</v>
      </c>
      <c r="H43" t="s">
        <v>462</v>
      </c>
      <c r="I43" t="s">
        <v>1473</v>
      </c>
      <c r="J43" t="s">
        <v>1474</v>
      </c>
      <c r="K43" t="s">
        <v>1475</v>
      </c>
      <c r="L43" t="s">
        <v>1814</v>
      </c>
      <c r="M43" t="s">
        <v>463</v>
      </c>
      <c r="N43" t="s">
        <v>19</v>
      </c>
      <c r="O43" t="s">
        <v>614</v>
      </c>
      <c r="P43" t="s">
        <v>1820</v>
      </c>
      <c r="Q43" t="s">
        <v>226</v>
      </c>
      <c r="R43">
        <v>10</v>
      </c>
      <c r="S43">
        <v>1</v>
      </c>
      <c r="T43" t="s">
        <v>465</v>
      </c>
      <c r="U43" t="s">
        <v>713</v>
      </c>
      <c r="V43" s="161">
        <v>45691</v>
      </c>
      <c r="W43" s="161">
        <v>45989</v>
      </c>
      <c r="X43" t="s">
        <v>686</v>
      </c>
      <c r="Y43">
        <v>10</v>
      </c>
      <c r="Z43" s="209">
        <v>100</v>
      </c>
      <c r="AA43" t="s">
        <v>2955</v>
      </c>
      <c r="AB43" s="210">
        <v>45989</v>
      </c>
      <c r="AC43">
        <v>100</v>
      </c>
      <c r="AD43" t="s">
        <v>2956</v>
      </c>
      <c r="AE43" s="211">
        <v>45989</v>
      </c>
      <c r="AF43">
        <v>100</v>
      </c>
      <c r="AG43" s="212">
        <f t="shared" si="0"/>
        <v>10</v>
      </c>
      <c r="AH43" s="30">
        <v>11</v>
      </c>
    </row>
    <row r="44" spans="1:34" ht="409.5" x14ac:dyDescent="0.25">
      <c r="A44">
        <v>2023</v>
      </c>
      <c r="B44" t="s">
        <v>2109</v>
      </c>
      <c r="C44" t="s">
        <v>714</v>
      </c>
      <c r="D44" t="s">
        <v>686</v>
      </c>
      <c r="E44">
        <v>0</v>
      </c>
      <c r="F44" t="s">
        <v>467</v>
      </c>
      <c r="G44" t="s">
        <v>714</v>
      </c>
      <c r="H44" t="s">
        <v>19</v>
      </c>
      <c r="I44" t="s">
        <v>19</v>
      </c>
      <c r="J44" t="s">
        <v>19</v>
      </c>
      <c r="K44" t="s">
        <v>19</v>
      </c>
      <c r="L44" t="s">
        <v>19</v>
      </c>
      <c r="M44" t="s">
        <v>19</v>
      </c>
      <c r="N44" t="s">
        <v>19</v>
      </c>
      <c r="O44" t="s">
        <v>19</v>
      </c>
      <c r="P44" t="s">
        <v>19</v>
      </c>
      <c r="Q44" t="s">
        <v>227</v>
      </c>
      <c r="R44">
        <v>70</v>
      </c>
      <c r="S44">
        <v>1</v>
      </c>
      <c r="T44" t="s">
        <v>465</v>
      </c>
      <c r="U44" t="s">
        <v>715</v>
      </c>
      <c r="V44" s="161">
        <v>45691</v>
      </c>
      <c r="W44" s="161">
        <v>45930</v>
      </c>
      <c r="X44" t="s">
        <v>686</v>
      </c>
      <c r="Y44">
        <v>7</v>
      </c>
      <c r="Z44" s="209">
        <v>100</v>
      </c>
      <c r="AA44" s="478" t="s">
        <v>3182</v>
      </c>
      <c r="AB44" s="210">
        <v>45930</v>
      </c>
      <c r="AC44">
        <v>100</v>
      </c>
      <c r="AD44" t="s">
        <v>2144</v>
      </c>
      <c r="AE44" s="211">
        <v>45930</v>
      </c>
      <c r="AF44">
        <v>100</v>
      </c>
      <c r="AG44" s="212">
        <f t="shared" si="0"/>
        <v>7</v>
      </c>
      <c r="AH44" s="30">
        <v>9</v>
      </c>
    </row>
    <row r="45" spans="1:34" x14ac:dyDescent="0.25">
      <c r="A45">
        <v>2023</v>
      </c>
      <c r="B45" t="s">
        <v>2109</v>
      </c>
      <c r="C45" t="s">
        <v>716</v>
      </c>
      <c r="D45" t="s">
        <v>686</v>
      </c>
      <c r="E45">
        <v>0</v>
      </c>
      <c r="F45" t="s">
        <v>467</v>
      </c>
      <c r="G45" t="s">
        <v>716</v>
      </c>
      <c r="H45" t="s">
        <v>19</v>
      </c>
      <c r="I45" t="s">
        <v>19</v>
      </c>
      <c r="J45" t="s">
        <v>19</v>
      </c>
      <c r="K45" t="s">
        <v>19</v>
      </c>
      <c r="L45" t="s">
        <v>19</v>
      </c>
      <c r="M45" t="s">
        <v>19</v>
      </c>
      <c r="N45" t="s">
        <v>19</v>
      </c>
      <c r="O45" t="s">
        <v>19</v>
      </c>
      <c r="P45" t="s">
        <v>19</v>
      </c>
      <c r="Q45" t="s">
        <v>228</v>
      </c>
      <c r="R45">
        <v>30</v>
      </c>
      <c r="S45">
        <v>1</v>
      </c>
      <c r="T45" t="s">
        <v>465</v>
      </c>
      <c r="U45" t="s">
        <v>717</v>
      </c>
      <c r="V45" s="161">
        <v>45931</v>
      </c>
      <c r="W45" s="161">
        <v>45989</v>
      </c>
      <c r="X45" t="s">
        <v>686</v>
      </c>
      <c r="Y45">
        <v>3</v>
      </c>
      <c r="Z45" s="209">
        <v>100</v>
      </c>
      <c r="AA45" t="s">
        <v>2955</v>
      </c>
      <c r="AB45" s="210">
        <v>45989</v>
      </c>
      <c r="AC45">
        <v>100</v>
      </c>
      <c r="AD45" t="s">
        <v>2957</v>
      </c>
      <c r="AE45" s="211">
        <v>45989</v>
      </c>
      <c r="AF45">
        <v>100</v>
      </c>
      <c r="AG45" s="212">
        <f t="shared" si="0"/>
        <v>3</v>
      </c>
      <c r="AH45" s="30">
        <v>11</v>
      </c>
    </row>
    <row r="46" spans="1:34" x14ac:dyDescent="0.25">
      <c r="A46">
        <v>2023</v>
      </c>
      <c r="B46" t="s">
        <v>2109</v>
      </c>
      <c r="C46" t="s">
        <v>718</v>
      </c>
      <c r="D46" t="s">
        <v>686</v>
      </c>
      <c r="E46">
        <v>0</v>
      </c>
      <c r="F46" t="s">
        <v>460</v>
      </c>
      <c r="G46" t="s">
        <v>718</v>
      </c>
      <c r="H46" t="s">
        <v>479</v>
      </c>
      <c r="I46" t="s">
        <v>1473</v>
      </c>
      <c r="J46" t="s">
        <v>1474</v>
      </c>
      <c r="K46" t="s">
        <v>1475</v>
      </c>
      <c r="L46" t="s">
        <v>1814</v>
      </c>
      <c r="M46" t="s">
        <v>463</v>
      </c>
      <c r="N46" t="s">
        <v>32</v>
      </c>
      <c r="O46" t="s">
        <v>695</v>
      </c>
      <c r="P46" t="s">
        <v>1821</v>
      </c>
      <c r="Q46" t="s">
        <v>229</v>
      </c>
      <c r="R46">
        <v>10</v>
      </c>
      <c r="S46">
        <v>1</v>
      </c>
      <c r="T46" t="s">
        <v>465</v>
      </c>
      <c r="U46" t="s">
        <v>719</v>
      </c>
      <c r="V46" s="161">
        <v>45691</v>
      </c>
      <c r="W46" s="161">
        <v>45898</v>
      </c>
      <c r="X46" t="s">
        <v>686</v>
      </c>
      <c r="Y46">
        <v>10</v>
      </c>
      <c r="Z46" s="209">
        <v>100</v>
      </c>
      <c r="AA46" t="s">
        <v>3183</v>
      </c>
      <c r="AB46" s="210">
        <v>45912</v>
      </c>
      <c r="AC46">
        <v>100</v>
      </c>
      <c r="AD46" t="s">
        <v>2146</v>
      </c>
      <c r="AE46" s="211">
        <v>45912</v>
      </c>
      <c r="AF46">
        <v>100</v>
      </c>
      <c r="AG46" s="212">
        <f t="shared" si="0"/>
        <v>10</v>
      </c>
      <c r="AH46" s="30">
        <v>8</v>
      </c>
    </row>
    <row r="47" spans="1:34" x14ac:dyDescent="0.25">
      <c r="A47">
        <v>2023</v>
      </c>
      <c r="B47" t="s">
        <v>2109</v>
      </c>
      <c r="C47" t="s">
        <v>720</v>
      </c>
      <c r="D47" t="s">
        <v>686</v>
      </c>
      <c r="E47">
        <v>0</v>
      </c>
      <c r="F47" t="s">
        <v>467</v>
      </c>
      <c r="G47" t="s">
        <v>720</v>
      </c>
      <c r="H47" t="s">
        <v>19</v>
      </c>
      <c r="I47" t="s">
        <v>19</v>
      </c>
      <c r="J47" t="s">
        <v>19</v>
      </c>
      <c r="K47" t="s">
        <v>19</v>
      </c>
      <c r="L47" t="s">
        <v>19</v>
      </c>
      <c r="M47" t="s">
        <v>19</v>
      </c>
      <c r="N47" t="s">
        <v>19</v>
      </c>
      <c r="O47" t="s">
        <v>19</v>
      </c>
      <c r="P47" t="s">
        <v>19</v>
      </c>
      <c r="Q47" t="s">
        <v>230</v>
      </c>
      <c r="R47">
        <v>20</v>
      </c>
      <c r="S47">
        <v>1</v>
      </c>
      <c r="T47" t="s">
        <v>465</v>
      </c>
      <c r="U47" t="s">
        <v>721</v>
      </c>
      <c r="V47" s="161">
        <v>45691</v>
      </c>
      <c r="W47" s="161">
        <v>45716</v>
      </c>
      <c r="X47" t="s">
        <v>686</v>
      </c>
      <c r="Y47">
        <v>2</v>
      </c>
      <c r="Z47" s="209">
        <v>100</v>
      </c>
      <c r="AA47" t="s">
        <v>2147</v>
      </c>
      <c r="AB47" s="210">
        <v>45716</v>
      </c>
      <c r="AC47">
        <v>100</v>
      </c>
      <c r="AD47" t="s">
        <v>2148</v>
      </c>
      <c r="AE47" s="211">
        <v>45716</v>
      </c>
      <c r="AF47">
        <v>100</v>
      </c>
      <c r="AG47" s="212">
        <f t="shared" si="0"/>
        <v>2</v>
      </c>
      <c r="AH47" s="30">
        <v>2</v>
      </c>
    </row>
    <row r="48" spans="1:34" x14ac:dyDescent="0.25">
      <c r="A48">
        <v>2023</v>
      </c>
      <c r="B48" t="s">
        <v>2109</v>
      </c>
      <c r="C48" t="s">
        <v>722</v>
      </c>
      <c r="D48" t="s">
        <v>686</v>
      </c>
      <c r="E48">
        <v>0</v>
      </c>
      <c r="F48" t="s">
        <v>467</v>
      </c>
      <c r="G48" t="s">
        <v>722</v>
      </c>
      <c r="H48" t="s">
        <v>19</v>
      </c>
      <c r="I48" t="s">
        <v>19</v>
      </c>
      <c r="J48" t="s">
        <v>19</v>
      </c>
      <c r="K48" t="s">
        <v>19</v>
      </c>
      <c r="L48" t="s">
        <v>19</v>
      </c>
      <c r="M48" t="s">
        <v>19</v>
      </c>
      <c r="N48" t="s">
        <v>19</v>
      </c>
      <c r="O48" t="s">
        <v>19</v>
      </c>
      <c r="P48" t="s">
        <v>19</v>
      </c>
      <c r="Q48" t="s">
        <v>231</v>
      </c>
      <c r="R48">
        <v>10</v>
      </c>
      <c r="S48">
        <v>2</v>
      </c>
      <c r="T48" t="s">
        <v>465</v>
      </c>
      <c r="U48" t="s">
        <v>723</v>
      </c>
      <c r="V48" s="161">
        <v>45719</v>
      </c>
      <c r="W48" s="161">
        <v>45747</v>
      </c>
      <c r="X48" t="s">
        <v>686</v>
      </c>
      <c r="Y48">
        <v>1</v>
      </c>
      <c r="Z48" s="209">
        <v>100</v>
      </c>
      <c r="AA48" t="s">
        <v>2149</v>
      </c>
      <c r="AB48" s="210">
        <v>45747</v>
      </c>
      <c r="AC48">
        <v>100</v>
      </c>
      <c r="AD48" t="s">
        <v>2150</v>
      </c>
      <c r="AE48" s="211">
        <v>45747</v>
      </c>
      <c r="AF48">
        <v>100</v>
      </c>
      <c r="AG48" s="212">
        <f t="shared" si="0"/>
        <v>1</v>
      </c>
      <c r="AH48" s="30">
        <v>3</v>
      </c>
    </row>
    <row r="49" spans="1:34" x14ac:dyDescent="0.25">
      <c r="A49">
        <v>2023</v>
      </c>
      <c r="B49" t="s">
        <v>2109</v>
      </c>
      <c r="C49" t="s">
        <v>724</v>
      </c>
      <c r="D49" t="s">
        <v>686</v>
      </c>
      <c r="E49">
        <v>0</v>
      </c>
      <c r="F49" t="s">
        <v>467</v>
      </c>
      <c r="G49" t="s">
        <v>724</v>
      </c>
      <c r="H49" t="s">
        <v>19</v>
      </c>
      <c r="I49" t="s">
        <v>19</v>
      </c>
      <c r="J49" t="s">
        <v>19</v>
      </c>
      <c r="K49" t="s">
        <v>19</v>
      </c>
      <c r="L49" t="s">
        <v>19</v>
      </c>
      <c r="M49" t="s">
        <v>19</v>
      </c>
      <c r="N49" t="s">
        <v>19</v>
      </c>
      <c r="O49" t="s">
        <v>19</v>
      </c>
      <c r="P49" t="s">
        <v>19</v>
      </c>
      <c r="Q49" t="s">
        <v>232</v>
      </c>
      <c r="R49">
        <v>70</v>
      </c>
      <c r="S49">
        <v>1</v>
      </c>
      <c r="T49" t="s">
        <v>465</v>
      </c>
      <c r="U49" t="s">
        <v>719</v>
      </c>
      <c r="V49" s="161">
        <v>45748</v>
      </c>
      <c r="W49" s="161">
        <v>45898</v>
      </c>
      <c r="X49" t="s">
        <v>686</v>
      </c>
      <c r="Y49">
        <v>7</v>
      </c>
      <c r="Z49" s="209">
        <v>100</v>
      </c>
      <c r="AA49" t="s">
        <v>2145</v>
      </c>
      <c r="AB49" s="210">
        <v>45912</v>
      </c>
      <c r="AC49">
        <v>100</v>
      </c>
      <c r="AD49" t="s">
        <v>2151</v>
      </c>
      <c r="AE49" s="211">
        <v>45912</v>
      </c>
      <c r="AF49">
        <v>100</v>
      </c>
      <c r="AG49" s="212">
        <f t="shared" si="0"/>
        <v>7</v>
      </c>
      <c r="AH49" s="30">
        <v>8</v>
      </c>
    </row>
    <row r="50" spans="1:34" x14ac:dyDescent="0.25">
      <c r="A50">
        <v>7200</v>
      </c>
      <c r="B50" t="s">
        <v>2593</v>
      </c>
      <c r="C50" t="s">
        <v>893</v>
      </c>
      <c r="D50" t="s">
        <v>892</v>
      </c>
      <c r="E50">
        <v>0</v>
      </c>
      <c r="F50" t="s">
        <v>460</v>
      </c>
      <c r="G50" t="s">
        <v>893</v>
      </c>
      <c r="H50" t="s">
        <v>479</v>
      </c>
      <c r="I50" t="s">
        <v>1470</v>
      </c>
      <c r="J50" t="s">
        <v>1471</v>
      </c>
      <c r="K50" t="s">
        <v>1472</v>
      </c>
      <c r="L50" t="s">
        <v>1823</v>
      </c>
      <c r="M50" t="s">
        <v>480</v>
      </c>
      <c r="N50" t="s">
        <v>23</v>
      </c>
      <c r="O50" t="s">
        <v>574</v>
      </c>
      <c r="P50" t="s">
        <v>19</v>
      </c>
      <c r="Q50" t="s">
        <v>181</v>
      </c>
      <c r="R50">
        <v>50</v>
      </c>
      <c r="S50">
        <v>1</v>
      </c>
      <c r="T50" t="s">
        <v>465</v>
      </c>
      <c r="U50" t="s">
        <v>894</v>
      </c>
      <c r="V50" s="161">
        <v>45691</v>
      </c>
      <c r="W50" s="161">
        <v>45960</v>
      </c>
      <c r="X50" t="s">
        <v>895</v>
      </c>
      <c r="Y50">
        <v>50</v>
      </c>
      <c r="Z50" s="209">
        <v>100</v>
      </c>
      <c r="AA50" t="s">
        <v>2691</v>
      </c>
      <c r="AB50" s="210">
        <v>45960</v>
      </c>
      <c r="AC50">
        <v>100</v>
      </c>
      <c r="AD50" t="s">
        <v>2692</v>
      </c>
      <c r="AE50" s="211">
        <v>45960</v>
      </c>
      <c r="AF50">
        <v>100</v>
      </c>
      <c r="AG50" s="212">
        <f t="shared" si="0"/>
        <v>50</v>
      </c>
      <c r="AH50" s="30">
        <v>10</v>
      </c>
    </row>
    <row r="51" spans="1:34" x14ac:dyDescent="0.25">
      <c r="A51">
        <v>7200</v>
      </c>
      <c r="B51" t="s">
        <v>2593</v>
      </c>
      <c r="C51" t="s">
        <v>896</v>
      </c>
      <c r="D51" t="s">
        <v>892</v>
      </c>
      <c r="E51">
        <v>0</v>
      </c>
      <c r="F51" t="s">
        <v>467</v>
      </c>
      <c r="G51" t="s">
        <v>896</v>
      </c>
      <c r="H51" t="s">
        <v>19</v>
      </c>
      <c r="I51" t="s">
        <v>19</v>
      </c>
      <c r="J51" t="s">
        <v>19</v>
      </c>
      <c r="K51" t="s">
        <v>19</v>
      </c>
      <c r="L51" t="s">
        <v>19</v>
      </c>
      <c r="M51" t="s">
        <v>19</v>
      </c>
      <c r="N51" t="s">
        <v>19</v>
      </c>
      <c r="O51">
        <v>0</v>
      </c>
      <c r="P51" t="s">
        <v>19</v>
      </c>
      <c r="Q51" t="s">
        <v>24</v>
      </c>
      <c r="R51">
        <v>100</v>
      </c>
      <c r="S51">
        <v>1</v>
      </c>
      <c r="T51" t="s">
        <v>465</v>
      </c>
      <c r="U51" t="s">
        <v>897</v>
      </c>
      <c r="V51" s="161">
        <v>45691</v>
      </c>
      <c r="W51" s="161">
        <v>45777</v>
      </c>
      <c r="X51" t="s">
        <v>895</v>
      </c>
      <c r="Y51">
        <v>50</v>
      </c>
      <c r="Z51" s="209">
        <v>100</v>
      </c>
      <c r="AA51" t="s">
        <v>2594</v>
      </c>
      <c r="AB51" s="210">
        <v>45777</v>
      </c>
      <c r="AC51">
        <v>100</v>
      </c>
      <c r="AD51" t="s">
        <v>2215</v>
      </c>
      <c r="AE51" s="211">
        <v>45777</v>
      </c>
      <c r="AF51">
        <v>100</v>
      </c>
      <c r="AG51" s="212">
        <f t="shared" si="0"/>
        <v>50</v>
      </c>
      <c r="AH51" s="30">
        <v>4</v>
      </c>
    </row>
    <row r="52" spans="1:34" x14ac:dyDescent="0.25">
      <c r="A52">
        <v>7200</v>
      </c>
      <c r="B52" t="s">
        <v>2593</v>
      </c>
      <c r="C52" t="s">
        <v>898</v>
      </c>
      <c r="D52" t="s">
        <v>892</v>
      </c>
      <c r="E52">
        <v>0</v>
      </c>
      <c r="F52" t="s">
        <v>1847</v>
      </c>
      <c r="G52" t="s">
        <v>898</v>
      </c>
      <c r="H52" t="s">
        <v>19</v>
      </c>
      <c r="I52" t="s">
        <v>19</v>
      </c>
      <c r="J52" t="s">
        <v>19</v>
      </c>
      <c r="K52" t="s">
        <v>19</v>
      </c>
      <c r="L52" t="s">
        <v>19</v>
      </c>
      <c r="M52" t="s">
        <v>19</v>
      </c>
      <c r="N52" t="s">
        <v>19</v>
      </c>
      <c r="O52" t="s">
        <v>19</v>
      </c>
      <c r="P52" t="s">
        <v>19</v>
      </c>
      <c r="Q52" t="s">
        <v>25</v>
      </c>
      <c r="R52">
        <v>0</v>
      </c>
      <c r="S52">
        <v>1</v>
      </c>
      <c r="T52" t="s">
        <v>465</v>
      </c>
      <c r="U52" t="s">
        <v>897</v>
      </c>
      <c r="V52" s="161">
        <v>45779</v>
      </c>
      <c r="W52" s="161">
        <v>45839</v>
      </c>
      <c r="X52" t="s">
        <v>508</v>
      </c>
      <c r="Y52">
        <v>0</v>
      </c>
      <c r="Z52" s="209">
        <v>100</v>
      </c>
      <c r="AA52" t="s">
        <v>2595</v>
      </c>
      <c r="AB52" s="210">
        <v>45839</v>
      </c>
      <c r="AC52">
        <v>100</v>
      </c>
      <c r="AD52" t="s">
        <v>2596</v>
      </c>
      <c r="AE52" s="211">
        <v>45839</v>
      </c>
      <c r="AF52">
        <v>100</v>
      </c>
      <c r="AG52" s="212">
        <f t="shared" si="0"/>
        <v>0</v>
      </c>
      <c r="AH52" s="30">
        <v>7</v>
      </c>
    </row>
    <row r="53" spans="1:34" x14ac:dyDescent="0.25">
      <c r="A53">
        <v>7200</v>
      </c>
      <c r="B53" t="s">
        <v>2593</v>
      </c>
      <c r="C53" t="s">
        <v>899</v>
      </c>
      <c r="D53" t="s">
        <v>892</v>
      </c>
      <c r="E53">
        <v>0</v>
      </c>
      <c r="F53" t="s">
        <v>1847</v>
      </c>
      <c r="G53" t="s">
        <v>899</v>
      </c>
      <c r="H53" t="s">
        <v>19</v>
      </c>
      <c r="I53" t="s">
        <v>19</v>
      </c>
      <c r="J53" t="s">
        <v>19</v>
      </c>
      <c r="K53" t="s">
        <v>19</v>
      </c>
      <c r="L53" t="s">
        <v>19</v>
      </c>
      <c r="M53" t="s">
        <v>19</v>
      </c>
      <c r="N53" t="s">
        <v>19</v>
      </c>
      <c r="O53" t="s">
        <v>19</v>
      </c>
      <c r="P53" t="s">
        <v>19</v>
      </c>
      <c r="Q53" t="s">
        <v>182</v>
      </c>
      <c r="R53">
        <v>0</v>
      </c>
      <c r="S53">
        <v>1</v>
      </c>
      <c r="T53" t="s">
        <v>465</v>
      </c>
      <c r="U53" t="s">
        <v>897</v>
      </c>
      <c r="V53" s="161">
        <v>45839</v>
      </c>
      <c r="W53" s="161">
        <v>45869</v>
      </c>
      <c r="X53" t="s">
        <v>508</v>
      </c>
      <c r="Y53">
        <v>0</v>
      </c>
      <c r="Z53" s="209">
        <v>100</v>
      </c>
      <c r="AA53" t="s">
        <v>2597</v>
      </c>
      <c r="AB53" s="210">
        <v>45869</v>
      </c>
      <c r="AC53">
        <v>100</v>
      </c>
      <c r="AD53" t="s">
        <v>2598</v>
      </c>
      <c r="AE53" s="211">
        <v>45869</v>
      </c>
      <c r="AF53">
        <v>100</v>
      </c>
      <c r="AG53" s="212">
        <f t="shared" si="0"/>
        <v>0</v>
      </c>
      <c r="AH53" s="30">
        <v>7</v>
      </c>
    </row>
    <row r="54" spans="1:34" x14ac:dyDescent="0.25">
      <c r="A54">
        <v>7200</v>
      </c>
      <c r="B54" t="s">
        <v>2593</v>
      </c>
      <c r="C54" t="s">
        <v>900</v>
      </c>
      <c r="D54" t="s">
        <v>892</v>
      </c>
      <c r="E54">
        <v>0</v>
      </c>
      <c r="F54" t="s">
        <v>1847</v>
      </c>
      <c r="G54" t="s">
        <v>900</v>
      </c>
      <c r="H54" t="s">
        <v>19</v>
      </c>
      <c r="I54" t="s">
        <v>19</v>
      </c>
      <c r="J54" t="s">
        <v>19</v>
      </c>
      <c r="K54" t="s">
        <v>19</v>
      </c>
      <c r="L54" t="s">
        <v>19</v>
      </c>
      <c r="M54" t="s">
        <v>19</v>
      </c>
      <c r="N54" t="s">
        <v>19</v>
      </c>
      <c r="O54" t="s">
        <v>19</v>
      </c>
      <c r="P54" t="s">
        <v>19</v>
      </c>
      <c r="Q54" t="s">
        <v>183</v>
      </c>
      <c r="R54">
        <v>0</v>
      </c>
      <c r="S54">
        <v>1</v>
      </c>
      <c r="T54" t="s">
        <v>465</v>
      </c>
      <c r="U54" t="s">
        <v>897</v>
      </c>
      <c r="V54" s="161">
        <v>45870</v>
      </c>
      <c r="W54" s="161">
        <v>45960</v>
      </c>
      <c r="X54" t="s">
        <v>508</v>
      </c>
      <c r="Y54">
        <v>0</v>
      </c>
      <c r="Z54" s="209">
        <v>100</v>
      </c>
      <c r="AA54" t="s">
        <v>2691</v>
      </c>
      <c r="AB54" s="210">
        <v>45960</v>
      </c>
      <c r="AC54">
        <v>100</v>
      </c>
      <c r="AD54" t="s">
        <v>2693</v>
      </c>
      <c r="AE54" s="211">
        <v>45960</v>
      </c>
      <c r="AF54">
        <v>100</v>
      </c>
      <c r="AG54" s="212">
        <f t="shared" si="0"/>
        <v>0</v>
      </c>
      <c r="AH54" s="30">
        <v>10</v>
      </c>
    </row>
    <row r="55" spans="1:34" x14ac:dyDescent="0.25">
      <c r="A55">
        <v>7200</v>
      </c>
      <c r="B55" t="s">
        <v>2593</v>
      </c>
      <c r="C55" t="s">
        <v>901</v>
      </c>
      <c r="D55" t="s">
        <v>892</v>
      </c>
      <c r="E55">
        <v>0</v>
      </c>
      <c r="F55" t="s">
        <v>460</v>
      </c>
      <c r="G55" t="s">
        <v>901</v>
      </c>
      <c r="H55" t="s">
        <v>462</v>
      </c>
      <c r="I55" t="s">
        <v>1467</v>
      </c>
      <c r="J55" t="s">
        <v>1468</v>
      </c>
      <c r="K55" t="s">
        <v>1469</v>
      </c>
      <c r="L55" t="s">
        <v>1812</v>
      </c>
      <c r="M55" t="s">
        <v>463</v>
      </c>
      <c r="N55" t="s">
        <v>23</v>
      </c>
      <c r="O55" t="s">
        <v>614</v>
      </c>
      <c r="P55" t="s">
        <v>19</v>
      </c>
      <c r="Q55" t="s">
        <v>271</v>
      </c>
      <c r="R55">
        <v>50</v>
      </c>
      <c r="S55">
        <v>2</v>
      </c>
      <c r="T55" t="s">
        <v>465</v>
      </c>
      <c r="U55" t="s">
        <v>902</v>
      </c>
      <c r="V55" s="161">
        <v>45691</v>
      </c>
      <c r="W55" s="161">
        <v>45989</v>
      </c>
      <c r="X55" t="s">
        <v>892</v>
      </c>
      <c r="Y55">
        <v>50</v>
      </c>
      <c r="Z55" s="209">
        <v>100</v>
      </c>
      <c r="AA55" t="s">
        <v>2958</v>
      </c>
      <c r="AB55" s="477"/>
      <c r="AC55">
        <v>100</v>
      </c>
      <c r="AD55" t="s">
        <v>2959</v>
      </c>
      <c r="AE55" s="211"/>
      <c r="AF55">
        <v>0</v>
      </c>
      <c r="AG55" s="212">
        <f t="shared" si="0"/>
        <v>50</v>
      </c>
      <c r="AH55" s="30">
        <v>11</v>
      </c>
    </row>
    <row r="56" spans="1:34" x14ac:dyDescent="0.25">
      <c r="A56">
        <v>7200</v>
      </c>
      <c r="B56" t="s">
        <v>2593</v>
      </c>
      <c r="C56" t="s">
        <v>903</v>
      </c>
      <c r="D56" t="s">
        <v>892</v>
      </c>
      <c r="E56">
        <v>0</v>
      </c>
      <c r="F56" t="s">
        <v>467</v>
      </c>
      <c r="G56" t="s">
        <v>903</v>
      </c>
      <c r="H56" t="s">
        <v>19</v>
      </c>
      <c r="I56" t="s">
        <v>19</v>
      </c>
      <c r="J56" t="s">
        <v>19</v>
      </c>
      <c r="K56" t="s">
        <v>19</v>
      </c>
      <c r="L56" t="s">
        <v>19</v>
      </c>
      <c r="M56" t="s">
        <v>19</v>
      </c>
      <c r="N56" t="s">
        <v>19</v>
      </c>
      <c r="O56" t="s">
        <v>19</v>
      </c>
      <c r="P56" t="s">
        <v>19</v>
      </c>
      <c r="Q56" t="s">
        <v>272</v>
      </c>
      <c r="R56">
        <v>20</v>
      </c>
      <c r="S56">
        <v>2</v>
      </c>
      <c r="T56" t="s">
        <v>465</v>
      </c>
      <c r="U56" t="s">
        <v>904</v>
      </c>
      <c r="V56" s="161">
        <v>45691</v>
      </c>
      <c r="W56" s="161">
        <v>45842</v>
      </c>
      <c r="X56" t="s">
        <v>892</v>
      </c>
      <c r="Y56">
        <v>10</v>
      </c>
      <c r="Z56" s="209">
        <v>100</v>
      </c>
      <c r="AA56" t="s">
        <v>2601</v>
      </c>
      <c r="AB56" s="210"/>
      <c r="AC56">
        <v>100</v>
      </c>
      <c r="AD56" t="s">
        <v>2602</v>
      </c>
      <c r="AE56" s="211">
        <v>45811</v>
      </c>
      <c r="AF56">
        <v>100</v>
      </c>
      <c r="AG56" s="212">
        <f t="shared" si="0"/>
        <v>10</v>
      </c>
      <c r="AH56" s="30">
        <v>7</v>
      </c>
    </row>
    <row r="57" spans="1:34" x14ac:dyDescent="0.25">
      <c r="A57">
        <v>7200</v>
      </c>
      <c r="B57" t="s">
        <v>2593</v>
      </c>
      <c r="C57" t="s">
        <v>905</v>
      </c>
      <c r="D57" t="s">
        <v>892</v>
      </c>
      <c r="E57">
        <v>0</v>
      </c>
      <c r="F57" t="s">
        <v>467</v>
      </c>
      <c r="G57" t="s">
        <v>905</v>
      </c>
      <c r="H57" t="s">
        <v>19</v>
      </c>
      <c r="I57" t="s">
        <v>19</v>
      </c>
      <c r="J57" t="s">
        <v>19</v>
      </c>
      <c r="K57" t="s">
        <v>19</v>
      </c>
      <c r="L57" t="s">
        <v>19</v>
      </c>
      <c r="M57" t="s">
        <v>19</v>
      </c>
      <c r="N57" t="s">
        <v>19</v>
      </c>
      <c r="O57" t="s">
        <v>19</v>
      </c>
      <c r="P57" t="s">
        <v>19</v>
      </c>
      <c r="Q57" t="s">
        <v>273</v>
      </c>
      <c r="R57">
        <v>40</v>
      </c>
      <c r="S57">
        <v>1</v>
      </c>
      <c r="T57" t="s">
        <v>465</v>
      </c>
      <c r="U57" t="s">
        <v>906</v>
      </c>
      <c r="V57" s="161">
        <v>45720</v>
      </c>
      <c r="W57" s="161">
        <v>45835</v>
      </c>
      <c r="X57" t="s">
        <v>892</v>
      </c>
      <c r="Y57">
        <v>20</v>
      </c>
      <c r="Z57" s="209">
        <v>100</v>
      </c>
      <c r="AA57" t="s">
        <v>2599</v>
      </c>
      <c r="AB57" s="210">
        <v>45835</v>
      </c>
      <c r="AC57">
        <v>100</v>
      </c>
      <c r="AD57" t="s">
        <v>2603</v>
      </c>
      <c r="AE57" s="211">
        <v>45835</v>
      </c>
      <c r="AF57">
        <v>100</v>
      </c>
      <c r="AG57" s="212">
        <f t="shared" si="0"/>
        <v>20</v>
      </c>
      <c r="AH57" s="30">
        <v>6</v>
      </c>
    </row>
    <row r="58" spans="1:34" x14ac:dyDescent="0.25">
      <c r="A58">
        <v>7200</v>
      </c>
      <c r="B58" t="s">
        <v>2593</v>
      </c>
      <c r="C58" t="s">
        <v>907</v>
      </c>
      <c r="D58" t="s">
        <v>892</v>
      </c>
      <c r="E58">
        <v>0</v>
      </c>
      <c r="F58" t="s">
        <v>467</v>
      </c>
      <c r="G58" t="s">
        <v>907</v>
      </c>
      <c r="H58" t="s">
        <v>19</v>
      </c>
      <c r="I58" t="s">
        <v>19</v>
      </c>
      <c r="J58" t="s">
        <v>19</v>
      </c>
      <c r="K58" t="s">
        <v>19</v>
      </c>
      <c r="L58" t="s">
        <v>19</v>
      </c>
      <c r="M58" t="s">
        <v>19</v>
      </c>
      <c r="N58" t="s">
        <v>19</v>
      </c>
      <c r="O58" t="s">
        <v>19</v>
      </c>
      <c r="P58" t="s">
        <v>19</v>
      </c>
      <c r="Q58" t="s">
        <v>274</v>
      </c>
      <c r="R58">
        <v>40</v>
      </c>
      <c r="S58">
        <v>1</v>
      </c>
      <c r="T58" t="s">
        <v>465</v>
      </c>
      <c r="U58" t="s">
        <v>906</v>
      </c>
      <c r="V58" s="161">
        <v>45839</v>
      </c>
      <c r="W58" s="161">
        <v>45989</v>
      </c>
      <c r="X58" t="s">
        <v>892</v>
      </c>
      <c r="Y58">
        <v>20</v>
      </c>
      <c r="Z58" s="209">
        <v>100</v>
      </c>
      <c r="AA58" t="s">
        <v>2960</v>
      </c>
      <c r="AB58" s="477"/>
      <c r="AC58">
        <v>100</v>
      </c>
      <c r="AD58" t="s">
        <v>2961</v>
      </c>
      <c r="AE58" s="211"/>
      <c r="AF58">
        <v>100</v>
      </c>
      <c r="AG58" s="212">
        <f t="shared" si="0"/>
        <v>20</v>
      </c>
      <c r="AH58" s="30">
        <v>11</v>
      </c>
    </row>
    <row r="59" spans="1:34" x14ac:dyDescent="0.25">
      <c r="A59">
        <v>13</v>
      </c>
      <c r="B59" t="s">
        <v>2152</v>
      </c>
      <c r="C59" t="s">
        <v>763</v>
      </c>
      <c r="D59" t="s">
        <v>762</v>
      </c>
      <c r="E59">
        <v>0</v>
      </c>
      <c r="F59" t="s">
        <v>460</v>
      </c>
      <c r="G59" t="s">
        <v>763</v>
      </c>
      <c r="H59" t="s">
        <v>462</v>
      </c>
      <c r="I59" t="s">
        <v>1467</v>
      </c>
      <c r="J59" t="s">
        <v>1468</v>
      </c>
      <c r="K59" t="s">
        <v>1469</v>
      </c>
      <c r="L59" t="s">
        <v>19</v>
      </c>
      <c r="M59" t="s">
        <v>480</v>
      </c>
      <c r="N59" t="s">
        <v>19</v>
      </c>
      <c r="O59" t="s">
        <v>1437</v>
      </c>
      <c r="P59" t="s">
        <v>19</v>
      </c>
      <c r="Q59" t="s">
        <v>433</v>
      </c>
      <c r="R59">
        <v>100</v>
      </c>
      <c r="S59">
        <v>1</v>
      </c>
      <c r="T59" t="s">
        <v>465</v>
      </c>
      <c r="U59" t="s">
        <v>764</v>
      </c>
      <c r="V59" s="161">
        <v>45684</v>
      </c>
      <c r="W59" s="161">
        <v>46001</v>
      </c>
      <c r="X59" t="s">
        <v>765</v>
      </c>
      <c r="Y59">
        <v>100</v>
      </c>
      <c r="Z59" s="209"/>
      <c r="AA59"/>
      <c r="AB59" s="210"/>
      <c r="AC59"/>
      <c r="AD59"/>
      <c r="AE59" s="211"/>
      <c r="AF59"/>
      <c r="AG59" s="212">
        <f t="shared" si="0"/>
        <v>0</v>
      </c>
      <c r="AH59" s="30">
        <v>12</v>
      </c>
    </row>
    <row r="60" spans="1:34" x14ac:dyDescent="0.25">
      <c r="A60">
        <v>13</v>
      </c>
      <c r="B60" t="s">
        <v>2152</v>
      </c>
      <c r="C60" t="s">
        <v>766</v>
      </c>
      <c r="D60" t="s">
        <v>762</v>
      </c>
      <c r="E60">
        <v>0</v>
      </c>
      <c r="F60" t="s">
        <v>467</v>
      </c>
      <c r="G60" t="s">
        <v>766</v>
      </c>
      <c r="H60" t="s">
        <v>19</v>
      </c>
      <c r="I60" t="s">
        <v>19</v>
      </c>
      <c r="J60" t="s">
        <v>19</v>
      </c>
      <c r="K60" t="s">
        <v>19</v>
      </c>
      <c r="L60" t="s">
        <v>19</v>
      </c>
      <c r="M60" t="s">
        <v>19</v>
      </c>
      <c r="N60" t="s">
        <v>19</v>
      </c>
      <c r="O60" t="s">
        <v>19</v>
      </c>
      <c r="P60" t="s">
        <v>19</v>
      </c>
      <c r="Q60" t="s">
        <v>434</v>
      </c>
      <c r="R60">
        <v>100</v>
      </c>
      <c r="S60">
        <v>1</v>
      </c>
      <c r="T60" t="s">
        <v>465</v>
      </c>
      <c r="U60" t="s">
        <v>767</v>
      </c>
      <c r="V60" s="161">
        <v>45684</v>
      </c>
      <c r="W60" s="161">
        <v>45716</v>
      </c>
      <c r="X60" t="s">
        <v>762</v>
      </c>
      <c r="Y60">
        <v>100</v>
      </c>
      <c r="Z60" s="209">
        <v>100</v>
      </c>
      <c r="AA60" t="s">
        <v>3184</v>
      </c>
      <c r="AB60" s="210">
        <v>45716</v>
      </c>
      <c r="AC60">
        <v>100</v>
      </c>
      <c r="AD60" t="s">
        <v>2154</v>
      </c>
      <c r="AE60" s="211">
        <v>45716</v>
      </c>
      <c r="AF60">
        <v>100</v>
      </c>
      <c r="AG60" s="212">
        <f t="shared" si="0"/>
        <v>100</v>
      </c>
      <c r="AH60" s="30">
        <v>2</v>
      </c>
    </row>
    <row r="61" spans="1:34" x14ac:dyDescent="0.25">
      <c r="A61">
        <v>13</v>
      </c>
      <c r="B61" t="s">
        <v>2152</v>
      </c>
      <c r="C61" t="s">
        <v>768</v>
      </c>
      <c r="D61" t="s">
        <v>762</v>
      </c>
      <c r="E61">
        <v>0</v>
      </c>
      <c r="F61" t="s">
        <v>1847</v>
      </c>
      <c r="G61" t="s">
        <v>768</v>
      </c>
      <c r="H61" t="s">
        <v>19</v>
      </c>
      <c r="I61" t="s">
        <v>19</v>
      </c>
      <c r="J61" t="s">
        <v>19</v>
      </c>
      <c r="K61" t="s">
        <v>19</v>
      </c>
      <c r="L61" t="s">
        <v>19</v>
      </c>
      <c r="M61" t="s">
        <v>19</v>
      </c>
      <c r="N61" t="s">
        <v>19</v>
      </c>
      <c r="O61" t="s">
        <v>19</v>
      </c>
      <c r="P61" t="s">
        <v>19</v>
      </c>
      <c r="Q61" t="s">
        <v>435</v>
      </c>
      <c r="R61">
        <v>0</v>
      </c>
      <c r="S61">
        <v>1</v>
      </c>
      <c r="T61" t="s">
        <v>465</v>
      </c>
      <c r="U61" t="s">
        <v>769</v>
      </c>
      <c r="V61" s="161">
        <v>45719</v>
      </c>
      <c r="W61" s="161">
        <v>45777</v>
      </c>
      <c r="X61" t="s">
        <v>586</v>
      </c>
      <c r="Y61">
        <v>0</v>
      </c>
      <c r="Z61" s="209">
        <v>100</v>
      </c>
      <c r="AA61" t="s">
        <v>3185</v>
      </c>
      <c r="AB61" s="210">
        <v>45777</v>
      </c>
      <c r="AC61">
        <v>100</v>
      </c>
      <c r="AD61" t="s">
        <v>2053</v>
      </c>
      <c r="AE61" s="211">
        <v>45747</v>
      </c>
      <c r="AF61">
        <v>100</v>
      </c>
      <c r="AG61" s="212">
        <f t="shared" si="0"/>
        <v>0</v>
      </c>
      <c r="AH61" s="30">
        <v>4</v>
      </c>
    </row>
    <row r="62" spans="1:34" x14ac:dyDescent="0.25">
      <c r="A62">
        <v>13</v>
      </c>
      <c r="B62" t="s">
        <v>2152</v>
      </c>
      <c r="C62" t="s">
        <v>770</v>
      </c>
      <c r="D62" t="s">
        <v>762</v>
      </c>
      <c r="E62">
        <v>0</v>
      </c>
      <c r="F62" t="s">
        <v>1847</v>
      </c>
      <c r="G62" t="s">
        <v>770</v>
      </c>
      <c r="H62" t="s">
        <v>19</v>
      </c>
      <c r="I62" t="s">
        <v>19</v>
      </c>
      <c r="J62" t="s">
        <v>19</v>
      </c>
      <c r="K62" t="s">
        <v>19</v>
      </c>
      <c r="L62" t="s">
        <v>19</v>
      </c>
      <c r="M62" t="s">
        <v>19</v>
      </c>
      <c r="N62" t="s">
        <v>19</v>
      </c>
      <c r="O62" t="s">
        <v>19</v>
      </c>
      <c r="P62" t="s">
        <v>19</v>
      </c>
      <c r="Q62" t="s">
        <v>436</v>
      </c>
      <c r="R62">
        <v>0</v>
      </c>
      <c r="S62">
        <v>1</v>
      </c>
      <c r="T62" t="s">
        <v>493</v>
      </c>
      <c r="U62" t="s">
        <v>771</v>
      </c>
      <c r="V62" s="161">
        <v>45748</v>
      </c>
      <c r="W62" s="161">
        <v>46001</v>
      </c>
      <c r="X62" t="s">
        <v>586</v>
      </c>
      <c r="Y62">
        <v>0</v>
      </c>
      <c r="Z62" s="209">
        <v>0</v>
      </c>
      <c r="AA62" t="s">
        <v>2156</v>
      </c>
      <c r="AB62" s="210"/>
      <c r="AC62">
        <v>0</v>
      </c>
      <c r="AD62" t="s">
        <v>2157</v>
      </c>
      <c r="AE62" s="211"/>
      <c r="AF62"/>
      <c r="AG62" s="212">
        <f t="shared" si="0"/>
        <v>0</v>
      </c>
      <c r="AH62" s="30">
        <v>12</v>
      </c>
    </row>
    <row r="63" spans="1:34" ht="409.5" x14ac:dyDescent="0.25">
      <c r="A63">
        <v>20</v>
      </c>
      <c r="B63" t="s">
        <v>2039</v>
      </c>
      <c r="C63" t="s">
        <v>509</v>
      </c>
      <c r="D63" t="s">
        <v>508</v>
      </c>
      <c r="E63">
        <v>0</v>
      </c>
      <c r="F63" t="s">
        <v>460</v>
      </c>
      <c r="G63" t="s">
        <v>509</v>
      </c>
      <c r="H63" t="s">
        <v>479</v>
      </c>
      <c r="I63" t="s">
        <v>1467</v>
      </c>
      <c r="J63" t="s">
        <v>1468</v>
      </c>
      <c r="K63" t="s">
        <v>1469</v>
      </c>
      <c r="L63" t="s">
        <v>1812</v>
      </c>
      <c r="M63" t="s">
        <v>463</v>
      </c>
      <c r="N63" t="s">
        <v>50</v>
      </c>
      <c r="O63" t="s">
        <v>510</v>
      </c>
      <c r="P63" t="s">
        <v>1824</v>
      </c>
      <c r="Q63" t="s">
        <v>366</v>
      </c>
      <c r="R63">
        <v>20</v>
      </c>
      <c r="S63">
        <v>100</v>
      </c>
      <c r="T63" t="s">
        <v>493</v>
      </c>
      <c r="U63" t="s">
        <v>494</v>
      </c>
      <c r="V63" s="161">
        <v>45691</v>
      </c>
      <c r="W63" s="161">
        <v>46003</v>
      </c>
      <c r="X63" t="s">
        <v>508</v>
      </c>
      <c r="Y63">
        <v>20</v>
      </c>
      <c r="Z63" s="209">
        <v>76</v>
      </c>
      <c r="AA63" s="478" t="s">
        <v>2962</v>
      </c>
      <c r="AB63" s="210"/>
      <c r="AC63">
        <v>76</v>
      </c>
      <c r="AD63" t="s">
        <v>2963</v>
      </c>
      <c r="AE63" s="211"/>
      <c r="AF63"/>
      <c r="AG63" s="212">
        <f t="shared" si="0"/>
        <v>15.2</v>
      </c>
      <c r="AH63" s="30">
        <v>12</v>
      </c>
    </row>
    <row r="64" spans="1:34" x14ac:dyDescent="0.25">
      <c r="A64">
        <v>20</v>
      </c>
      <c r="B64" t="s">
        <v>2039</v>
      </c>
      <c r="C64" t="s">
        <v>511</v>
      </c>
      <c r="D64" t="s">
        <v>508</v>
      </c>
      <c r="E64">
        <v>0</v>
      </c>
      <c r="F64" t="s">
        <v>467</v>
      </c>
      <c r="G64" t="s">
        <v>511</v>
      </c>
      <c r="H64" t="s">
        <v>19</v>
      </c>
      <c r="I64" t="s">
        <v>19</v>
      </c>
      <c r="J64" t="s">
        <v>19</v>
      </c>
      <c r="K64" t="s">
        <v>19</v>
      </c>
      <c r="L64" t="s">
        <v>19</v>
      </c>
      <c r="M64" t="s">
        <v>19</v>
      </c>
      <c r="N64" t="s">
        <v>19</v>
      </c>
      <c r="O64" t="s">
        <v>19</v>
      </c>
      <c r="P64" t="s">
        <v>19</v>
      </c>
      <c r="Q64" t="s">
        <v>367</v>
      </c>
      <c r="R64">
        <v>20</v>
      </c>
      <c r="S64">
        <v>1</v>
      </c>
      <c r="T64" t="s">
        <v>465</v>
      </c>
      <c r="U64" t="s">
        <v>512</v>
      </c>
      <c r="V64" s="161">
        <v>45691</v>
      </c>
      <c r="W64" s="161">
        <v>45716</v>
      </c>
      <c r="X64" t="s">
        <v>508</v>
      </c>
      <c r="Y64">
        <v>4</v>
      </c>
      <c r="Z64" s="209">
        <v>100</v>
      </c>
      <c r="AA64" t="s">
        <v>2042</v>
      </c>
      <c r="AB64" s="210">
        <v>45716</v>
      </c>
      <c r="AC64">
        <v>100</v>
      </c>
      <c r="AD64" t="s">
        <v>2043</v>
      </c>
      <c r="AE64" s="211">
        <v>45716</v>
      </c>
      <c r="AF64">
        <v>100</v>
      </c>
      <c r="AG64" s="212">
        <f t="shared" si="0"/>
        <v>4</v>
      </c>
      <c r="AH64" s="30">
        <v>2</v>
      </c>
    </row>
    <row r="65" spans="1:34" x14ac:dyDescent="0.25">
      <c r="A65">
        <v>20</v>
      </c>
      <c r="B65" t="s">
        <v>2039</v>
      </c>
      <c r="C65" t="s">
        <v>513</v>
      </c>
      <c r="D65" t="s">
        <v>508</v>
      </c>
      <c r="E65">
        <v>0</v>
      </c>
      <c r="F65" t="s">
        <v>467</v>
      </c>
      <c r="G65" t="s">
        <v>513</v>
      </c>
      <c r="H65" t="s">
        <v>19</v>
      </c>
      <c r="I65" t="s">
        <v>19</v>
      </c>
      <c r="J65" t="s">
        <v>19</v>
      </c>
      <c r="K65" t="s">
        <v>19</v>
      </c>
      <c r="L65" t="s">
        <v>19</v>
      </c>
      <c r="M65" t="s">
        <v>19</v>
      </c>
      <c r="N65" t="s">
        <v>19</v>
      </c>
      <c r="O65" t="s">
        <v>19</v>
      </c>
      <c r="P65" t="s">
        <v>19</v>
      </c>
      <c r="Q65" t="s">
        <v>368</v>
      </c>
      <c r="R65">
        <v>80</v>
      </c>
      <c r="S65">
        <v>100</v>
      </c>
      <c r="T65" t="s">
        <v>493</v>
      </c>
      <c r="U65" t="s">
        <v>494</v>
      </c>
      <c r="V65" s="161">
        <v>45719</v>
      </c>
      <c r="W65" s="161">
        <v>46003</v>
      </c>
      <c r="X65" t="s">
        <v>508</v>
      </c>
      <c r="Y65">
        <v>16</v>
      </c>
      <c r="Z65" s="209">
        <v>76</v>
      </c>
      <c r="AA65" t="s">
        <v>2962</v>
      </c>
      <c r="AB65" s="210"/>
      <c r="AC65">
        <v>76</v>
      </c>
      <c r="AD65" t="s">
        <v>2964</v>
      </c>
      <c r="AE65" s="211"/>
      <c r="AF65"/>
      <c r="AG65" s="212">
        <f t="shared" si="0"/>
        <v>12.16</v>
      </c>
      <c r="AH65" s="30">
        <v>12</v>
      </c>
    </row>
    <row r="66" spans="1:34" x14ac:dyDescent="0.25">
      <c r="A66">
        <v>20</v>
      </c>
      <c r="B66" t="s">
        <v>2039</v>
      </c>
      <c r="C66" t="s">
        <v>514</v>
      </c>
      <c r="D66" t="s">
        <v>508</v>
      </c>
      <c r="E66">
        <v>0</v>
      </c>
      <c r="F66" t="s">
        <v>460</v>
      </c>
      <c r="G66" t="s">
        <v>514</v>
      </c>
      <c r="H66" t="s">
        <v>479</v>
      </c>
      <c r="I66" t="s">
        <v>1467</v>
      </c>
      <c r="J66" t="s">
        <v>1468</v>
      </c>
      <c r="K66" t="s">
        <v>1469</v>
      </c>
      <c r="L66" t="s">
        <v>1812</v>
      </c>
      <c r="M66" t="s">
        <v>463</v>
      </c>
      <c r="N66" t="s">
        <v>50</v>
      </c>
      <c r="O66" t="s">
        <v>510</v>
      </c>
      <c r="P66" t="s">
        <v>19</v>
      </c>
      <c r="Q66" t="s">
        <v>369</v>
      </c>
      <c r="R66">
        <v>20</v>
      </c>
      <c r="S66">
        <v>100</v>
      </c>
      <c r="T66" t="s">
        <v>493</v>
      </c>
      <c r="U66" t="s">
        <v>494</v>
      </c>
      <c r="V66" s="161">
        <v>45691</v>
      </c>
      <c r="W66" s="161">
        <v>46003</v>
      </c>
      <c r="X66" t="s">
        <v>508</v>
      </c>
      <c r="Y66">
        <v>20</v>
      </c>
      <c r="Z66" s="209">
        <v>74</v>
      </c>
      <c r="AA66" t="s">
        <v>2044</v>
      </c>
      <c r="AB66" s="210"/>
      <c r="AC66">
        <v>74</v>
      </c>
      <c r="AD66" t="s">
        <v>2041</v>
      </c>
      <c r="AE66" s="211"/>
      <c r="AF66"/>
      <c r="AG66" s="212">
        <f t="shared" si="0"/>
        <v>14.8</v>
      </c>
      <c r="AH66" s="30">
        <v>12</v>
      </c>
    </row>
    <row r="67" spans="1:34" x14ac:dyDescent="0.25">
      <c r="A67">
        <v>20</v>
      </c>
      <c r="B67" t="s">
        <v>2039</v>
      </c>
      <c r="C67" t="s">
        <v>515</v>
      </c>
      <c r="D67" t="s">
        <v>508</v>
      </c>
      <c r="E67">
        <v>0</v>
      </c>
      <c r="F67" t="s">
        <v>467</v>
      </c>
      <c r="G67" t="s">
        <v>515</v>
      </c>
      <c r="H67" t="s">
        <v>19</v>
      </c>
      <c r="I67" t="s">
        <v>19</v>
      </c>
      <c r="J67" t="s">
        <v>19</v>
      </c>
      <c r="K67" t="s">
        <v>19</v>
      </c>
      <c r="L67" t="s">
        <v>19</v>
      </c>
      <c r="M67" t="s">
        <v>19</v>
      </c>
      <c r="N67" t="s">
        <v>19</v>
      </c>
      <c r="O67" t="s">
        <v>19</v>
      </c>
      <c r="P67" t="s">
        <v>19</v>
      </c>
      <c r="Q67" t="s">
        <v>370</v>
      </c>
      <c r="R67">
        <v>20</v>
      </c>
      <c r="S67">
        <v>1</v>
      </c>
      <c r="T67" t="s">
        <v>465</v>
      </c>
      <c r="U67" t="s">
        <v>512</v>
      </c>
      <c r="V67" s="161">
        <v>45691</v>
      </c>
      <c r="W67" s="161">
        <v>45745</v>
      </c>
      <c r="X67" t="s">
        <v>508</v>
      </c>
      <c r="Y67">
        <v>4</v>
      </c>
      <c r="Z67" s="209">
        <v>100</v>
      </c>
      <c r="AA67" t="s">
        <v>2045</v>
      </c>
      <c r="AB67" s="210">
        <v>45745</v>
      </c>
      <c r="AC67">
        <v>100</v>
      </c>
      <c r="AD67" t="s">
        <v>2046</v>
      </c>
      <c r="AE67" s="211">
        <v>45745</v>
      </c>
      <c r="AF67">
        <v>100</v>
      </c>
      <c r="AG67" s="212">
        <f t="shared" si="0"/>
        <v>4</v>
      </c>
      <c r="AH67" s="30">
        <v>3</v>
      </c>
    </row>
    <row r="68" spans="1:34" x14ac:dyDescent="0.25">
      <c r="A68">
        <v>20</v>
      </c>
      <c r="B68" t="s">
        <v>2039</v>
      </c>
      <c r="C68" t="s">
        <v>516</v>
      </c>
      <c r="D68" t="s">
        <v>508</v>
      </c>
      <c r="E68">
        <v>0</v>
      </c>
      <c r="F68" t="s">
        <v>467</v>
      </c>
      <c r="G68" t="s">
        <v>516</v>
      </c>
      <c r="H68" t="s">
        <v>19</v>
      </c>
      <c r="I68" t="s">
        <v>19</v>
      </c>
      <c r="J68" t="s">
        <v>19</v>
      </c>
      <c r="K68" t="s">
        <v>19</v>
      </c>
      <c r="L68" t="s">
        <v>19</v>
      </c>
      <c r="M68" t="s">
        <v>19</v>
      </c>
      <c r="N68" t="s">
        <v>19</v>
      </c>
      <c r="O68" t="s">
        <v>19</v>
      </c>
      <c r="P68" t="s">
        <v>19</v>
      </c>
      <c r="Q68" t="s">
        <v>371</v>
      </c>
      <c r="R68">
        <v>80</v>
      </c>
      <c r="S68">
        <v>100</v>
      </c>
      <c r="T68" t="s">
        <v>493</v>
      </c>
      <c r="U68" t="s">
        <v>494</v>
      </c>
      <c r="V68" s="161">
        <v>45719</v>
      </c>
      <c r="W68" s="161">
        <v>46003</v>
      </c>
      <c r="X68" t="s">
        <v>508</v>
      </c>
      <c r="Y68">
        <v>16</v>
      </c>
      <c r="Z68" s="209">
        <v>74</v>
      </c>
      <c r="AA68" t="s">
        <v>2044</v>
      </c>
      <c r="AB68" s="210"/>
      <c r="AC68">
        <v>74</v>
      </c>
      <c r="AD68" t="s">
        <v>2041</v>
      </c>
      <c r="AE68" s="211"/>
      <c r="AF68"/>
      <c r="AG68" s="212">
        <f t="shared" si="0"/>
        <v>11.84</v>
      </c>
      <c r="AH68" s="30">
        <v>12</v>
      </c>
    </row>
    <row r="69" spans="1:34" x14ac:dyDescent="0.25">
      <c r="A69">
        <v>20</v>
      </c>
      <c r="B69" t="s">
        <v>2039</v>
      </c>
      <c r="C69" t="s">
        <v>517</v>
      </c>
      <c r="D69" t="s">
        <v>508</v>
      </c>
      <c r="E69">
        <v>0</v>
      </c>
      <c r="F69" t="s">
        <v>460</v>
      </c>
      <c r="G69" t="s">
        <v>517</v>
      </c>
      <c r="H69" t="s">
        <v>462</v>
      </c>
      <c r="I69" t="s">
        <v>1464</v>
      </c>
      <c r="J69" t="s">
        <v>1465</v>
      </c>
      <c r="K69" t="s">
        <v>1466</v>
      </c>
      <c r="L69" t="s">
        <v>1812</v>
      </c>
      <c r="M69" t="s">
        <v>463</v>
      </c>
      <c r="N69" t="s">
        <v>50</v>
      </c>
      <c r="O69" t="s">
        <v>1433</v>
      </c>
      <c r="P69" t="s">
        <v>1536</v>
      </c>
      <c r="Q69" t="s">
        <v>399</v>
      </c>
      <c r="R69">
        <v>20</v>
      </c>
      <c r="S69">
        <v>100</v>
      </c>
      <c r="T69" t="s">
        <v>493</v>
      </c>
      <c r="U69" t="s">
        <v>494</v>
      </c>
      <c r="V69" s="161">
        <v>45670</v>
      </c>
      <c r="W69" s="161">
        <v>46003</v>
      </c>
      <c r="X69" t="s">
        <v>508</v>
      </c>
      <c r="Y69">
        <v>20</v>
      </c>
      <c r="Z69" s="209">
        <v>70</v>
      </c>
      <c r="AA69" t="s">
        <v>2047</v>
      </c>
      <c r="AB69" s="210"/>
      <c r="AC69">
        <v>70</v>
      </c>
      <c r="AD69" t="s">
        <v>2041</v>
      </c>
      <c r="AE69" s="211"/>
      <c r="AF69"/>
      <c r="AG69" s="212">
        <f t="shared" ref="AG69:AG132" si="1">(AC69*Y69)/100</f>
        <v>14</v>
      </c>
      <c r="AH69" s="30">
        <v>12</v>
      </c>
    </row>
    <row r="70" spans="1:34" x14ac:dyDescent="0.25">
      <c r="A70">
        <v>20</v>
      </c>
      <c r="B70" t="s">
        <v>2039</v>
      </c>
      <c r="C70" t="s">
        <v>518</v>
      </c>
      <c r="D70" t="s">
        <v>508</v>
      </c>
      <c r="E70">
        <v>0</v>
      </c>
      <c r="F70" t="s">
        <v>467</v>
      </c>
      <c r="G70" t="s">
        <v>518</v>
      </c>
      <c r="H70" t="s">
        <v>19</v>
      </c>
      <c r="I70" t="s">
        <v>19</v>
      </c>
      <c r="J70" t="s">
        <v>19</v>
      </c>
      <c r="K70" t="s">
        <v>19</v>
      </c>
      <c r="L70" t="s">
        <v>19</v>
      </c>
      <c r="M70" t="s">
        <v>19</v>
      </c>
      <c r="N70" t="s">
        <v>19</v>
      </c>
      <c r="O70" t="s">
        <v>19</v>
      </c>
      <c r="P70" t="s">
        <v>19</v>
      </c>
      <c r="Q70" t="s">
        <v>400</v>
      </c>
      <c r="R70">
        <v>20</v>
      </c>
      <c r="S70">
        <v>1</v>
      </c>
      <c r="T70" t="s">
        <v>465</v>
      </c>
      <c r="U70" t="s">
        <v>512</v>
      </c>
      <c r="V70" s="161">
        <v>45670</v>
      </c>
      <c r="W70" s="161">
        <v>45688</v>
      </c>
      <c r="X70" t="s">
        <v>508</v>
      </c>
      <c r="Y70">
        <v>4</v>
      </c>
      <c r="Z70" s="209">
        <v>100</v>
      </c>
      <c r="AA70" t="s">
        <v>2048</v>
      </c>
      <c r="AB70" s="210">
        <v>45688</v>
      </c>
      <c r="AC70">
        <v>100</v>
      </c>
      <c r="AD70" t="s">
        <v>2049</v>
      </c>
      <c r="AE70" s="211">
        <v>45688</v>
      </c>
      <c r="AF70">
        <v>100</v>
      </c>
      <c r="AG70" s="212">
        <f t="shared" si="1"/>
        <v>4</v>
      </c>
      <c r="AH70" s="30">
        <v>1</v>
      </c>
    </row>
    <row r="71" spans="1:34" x14ac:dyDescent="0.25">
      <c r="A71">
        <v>20</v>
      </c>
      <c r="B71" t="s">
        <v>2039</v>
      </c>
      <c r="C71" t="s">
        <v>519</v>
      </c>
      <c r="D71" t="s">
        <v>508</v>
      </c>
      <c r="E71">
        <v>0</v>
      </c>
      <c r="F71" t="s">
        <v>467</v>
      </c>
      <c r="G71" t="s">
        <v>519</v>
      </c>
      <c r="H71" t="s">
        <v>19</v>
      </c>
      <c r="I71" t="s">
        <v>19</v>
      </c>
      <c r="J71" t="s">
        <v>19</v>
      </c>
      <c r="K71" t="s">
        <v>19</v>
      </c>
      <c r="L71" t="s">
        <v>19</v>
      </c>
      <c r="M71" t="s">
        <v>19</v>
      </c>
      <c r="N71" t="s">
        <v>19</v>
      </c>
      <c r="O71" t="s">
        <v>19</v>
      </c>
      <c r="P71" t="s">
        <v>19</v>
      </c>
      <c r="Q71" t="s">
        <v>401</v>
      </c>
      <c r="R71">
        <v>80</v>
      </c>
      <c r="S71">
        <v>100</v>
      </c>
      <c r="T71" t="s">
        <v>493</v>
      </c>
      <c r="U71" t="s">
        <v>494</v>
      </c>
      <c r="V71" s="161">
        <v>45691</v>
      </c>
      <c r="W71" s="161">
        <v>46003</v>
      </c>
      <c r="X71" t="s">
        <v>508</v>
      </c>
      <c r="Y71">
        <v>16</v>
      </c>
      <c r="Z71" s="209">
        <v>71</v>
      </c>
      <c r="AA71" t="s">
        <v>2965</v>
      </c>
      <c r="AB71" s="210"/>
      <c r="AC71">
        <v>71</v>
      </c>
      <c r="AD71" t="s">
        <v>2966</v>
      </c>
      <c r="AE71" s="211"/>
      <c r="AF71"/>
      <c r="AG71" s="212">
        <f t="shared" si="1"/>
        <v>11.36</v>
      </c>
      <c r="AH71" s="30">
        <v>12</v>
      </c>
    </row>
    <row r="72" spans="1:34" x14ac:dyDescent="0.25">
      <c r="A72">
        <v>20</v>
      </c>
      <c r="B72" t="s">
        <v>2039</v>
      </c>
      <c r="C72" t="s">
        <v>520</v>
      </c>
      <c r="D72" t="s">
        <v>508</v>
      </c>
      <c r="E72">
        <v>0</v>
      </c>
      <c r="F72" t="s">
        <v>460</v>
      </c>
      <c r="G72" t="s">
        <v>520</v>
      </c>
      <c r="H72" t="s">
        <v>462</v>
      </c>
      <c r="I72" t="s">
        <v>1464</v>
      </c>
      <c r="J72" t="s">
        <v>1465</v>
      </c>
      <c r="K72" t="s">
        <v>1466</v>
      </c>
      <c r="L72" t="s">
        <v>1812</v>
      </c>
      <c r="M72" t="s">
        <v>463</v>
      </c>
      <c r="N72" t="s">
        <v>50</v>
      </c>
      <c r="O72" t="s">
        <v>1433</v>
      </c>
      <c r="P72" t="s">
        <v>1536</v>
      </c>
      <c r="Q72" t="s">
        <v>402</v>
      </c>
      <c r="R72">
        <v>20</v>
      </c>
      <c r="S72">
        <v>100</v>
      </c>
      <c r="T72" t="s">
        <v>493</v>
      </c>
      <c r="U72" t="s">
        <v>521</v>
      </c>
      <c r="V72" s="161">
        <v>45684</v>
      </c>
      <c r="W72" s="161">
        <v>46003</v>
      </c>
      <c r="X72" t="s">
        <v>508</v>
      </c>
      <c r="Y72">
        <v>20</v>
      </c>
      <c r="Z72" s="209">
        <v>66</v>
      </c>
      <c r="AA72" t="s">
        <v>2050</v>
      </c>
      <c r="AB72" s="210"/>
      <c r="AC72">
        <v>24.75</v>
      </c>
      <c r="AD72" t="s">
        <v>2051</v>
      </c>
      <c r="AE72" s="211"/>
      <c r="AF72"/>
      <c r="AG72" s="212">
        <f t="shared" si="1"/>
        <v>4.95</v>
      </c>
      <c r="AH72" s="30">
        <v>12</v>
      </c>
    </row>
    <row r="73" spans="1:34" x14ac:dyDescent="0.25">
      <c r="A73">
        <v>20</v>
      </c>
      <c r="B73" t="s">
        <v>2039</v>
      </c>
      <c r="C73" t="s">
        <v>522</v>
      </c>
      <c r="D73" t="s">
        <v>508</v>
      </c>
      <c r="E73">
        <v>0</v>
      </c>
      <c r="F73" t="s">
        <v>467</v>
      </c>
      <c r="G73" t="s">
        <v>522</v>
      </c>
      <c r="H73" t="s">
        <v>19</v>
      </c>
      <c r="I73" t="s">
        <v>19</v>
      </c>
      <c r="J73" t="s">
        <v>19</v>
      </c>
      <c r="K73" t="s">
        <v>19</v>
      </c>
      <c r="L73" t="s">
        <v>19</v>
      </c>
      <c r="M73" t="s">
        <v>19</v>
      </c>
      <c r="N73" t="s">
        <v>19</v>
      </c>
      <c r="O73" t="s">
        <v>19</v>
      </c>
      <c r="P73" t="s">
        <v>19</v>
      </c>
      <c r="Q73" t="s">
        <v>403</v>
      </c>
      <c r="R73">
        <v>40</v>
      </c>
      <c r="S73">
        <v>1</v>
      </c>
      <c r="T73" t="s">
        <v>465</v>
      </c>
      <c r="U73" t="s">
        <v>523</v>
      </c>
      <c r="V73" s="161">
        <v>45684</v>
      </c>
      <c r="W73" s="161">
        <v>45777</v>
      </c>
      <c r="X73" t="s">
        <v>508</v>
      </c>
      <c r="Y73">
        <v>8</v>
      </c>
      <c r="Z73" s="209">
        <v>100</v>
      </c>
      <c r="AA73" t="s">
        <v>2052</v>
      </c>
      <c r="AB73" s="210">
        <v>45777</v>
      </c>
      <c r="AC73">
        <v>100</v>
      </c>
      <c r="AD73" t="s">
        <v>2053</v>
      </c>
      <c r="AE73" s="211">
        <v>45777</v>
      </c>
      <c r="AF73">
        <v>100</v>
      </c>
      <c r="AG73" s="212">
        <f t="shared" si="1"/>
        <v>8</v>
      </c>
      <c r="AH73" s="30">
        <v>4</v>
      </c>
    </row>
    <row r="74" spans="1:34" x14ac:dyDescent="0.25">
      <c r="A74">
        <v>20</v>
      </c>
      <c r="B74" t="s">
        <v>2039</v>
      </c>
      <c r="C74" t="s">
        <v>524</v>
      </c>
      <c r="D74" t="s">
        <v>508</v>
      </c>
      <c r="E74">
        <v>0</v>
      </c>
      <c r="F74" t="s">
        <v>467</v>
      </c>
      <c r="G74" t="s">
        <v>524</v>
      </c>
      <c r="H74" t="s">
        <v>19</v>
      </c>
      <c r="I74" t="s">
        <v>19</v>
      </c>
      <c r="J74" t="s">
        <v>19</v>
      </c>
      <c r="K74" t="s">
        <v>19</v>
      </c>
      <c r="L74" t="s">
        <v>19</v>
      </c>
      <c r="M74" t="s">
        <v>19</v>
      </c>
      <c r="N74" t="s">
        <v>19</v>
      </c>
      <c r="O74" t="s">
        <v>19</v>
      </c>
      <c r="P74" t="s">
        <v>19</v>
      </c>
      <c r="Q74" t="s">
        <v>404</v>
      </c>
      <c r="R74">
        <v>60</v>
      </c>
      <c r="S74">
        <v>100</v>
      </c>
      <c r="T74" t="s">
        <v>493</v>
      </c>
      <c r="U74" t="s">
        <v>521</v>
      </c>
      <c r="V74" s="161">
        <v>45748</v>
      </c>
      <c r="W74" s="161">
        <v>46003</v>
      </c>
      <c r="X74" t="s">
        <v>508</v>
      </c>
      <c r="Y74">
        <v>12</v>
      </c>
      <c r="Z74" s="209">
        <v>24.75</v>
      </c>
      <c r="AA74" t="s">
        <v>2054</v>
      </c>
      <c r="AB74" s="210"/>
      <c r="AC74">
        <v>24.75</v>
      </c>
      <c r="AD74" t="s">
        <v>2055</v>
      </c>
      <c r="AE74" s="211"/>
      <c r="AF74"/>
      <c r="AG74" s="212">
        <f t="shared" si="1"/>
        <v>2.97</v>
      </c>
      <c r="AH74" s="30">
        <v>12</v>
      </c>
    </row>
    <row r="75" spans="1:34" x14ac:dyDescent="0.25">
      <c r="A75">
        <v>20</v>
      </c>
      <c r="B75" t="s">
        <v>2039</v>
      </c>
      <c r="C75" t="s">
        <v>525</v>
      </c>
      <c r="D75" t="s">
        <v>508</v>
      </c>
      <c r="E75">
        <v>0</v>
      </c>
      <c r="F75" t="s">
        <v>460</v>
      </c>
      <c r="G75" t="s">
        <v>525</v>
      </c>
      <c r="H75" t="s">
        <v>479</v>
      </c>
      <c r="I75" t="s">
        <v>1470</v>
      </c>
      <c r="J75" t="s">
        <v>1471</v>
      </c>
      <c r="K75" t="s">
        <v>1472</v>
      </c>
      <c r="L75" t="s">
        <v>1823</v>
      </c>
      <c r="M75" t="s">
        <v>463</v>
      </c>
      <c r="N75" t="s">
        <v>50</v>
      </c>
      <c r="O75" t="s">
        <v>510</v>
      </c>
      <c r="P75" t="s">
        <v>1536</v>
      </c>
      <c r="Q75" t="s">
        <v>372</v>
      </c>
      <c r="R75">
        <v>20</v>
      </c>
      <c r="S75">
        <v>100</v>
      </c>
      <c r="T75" t="s">
        <v>493</v>
      </c>
      <c r="U75" t="s">
        <v>494</v>
      </c>
      <c r="V75" s="161">
        <v>45670</v>
      </c>
      <c r="W75" s="161">
        <v>46003</v>
      </c>
      <c r="X75" t="s">
        <v>508</v>
      </c>
      <c r="Y75">
        <v>20</v>
      </c>
      <c r="Z75" s="209">
        <v>89</v>
      </c>
      <c r="AA75" t="s">
        <v>2056</v>
      </c>
      <c r="AB75" s="210"/>
      <c r="AC75">
        <v>89</v>
      </c>
      <c r="AD75" t="s">
        <v>2057</v>
      </c>
      <c r="AE75" s="211"/>
      <c r="AF75"/>
      <c r="AG75" s="212">
        <f t="shared" si="1"/>
        <v>17.8</v>
      </c>
      <c r="AH75" s="30">
        <v>12</v>
      </c>
    </row>
    <row r="76" spans="1:34" x14ac:dyDescent="0.25">
      <c r="A76">
        <v>20</v>
      </c>
      <c r="B76" t="s">
        <v>2039</v>
      </c>
      <c r="C76" t="s">
        <v>527</v>
      </c>
      <c r="D76" t="s">
        <v>508</v>
      </c>
      <c r="E76">
        <v>0</v>
      </c>
      <c r="F76" t="s">
        <v>467</v>
      </c>
      <c r="G76" t="s">
        <v>527</v>
      </c>
      <c r="H76" t="s">
        <v>19</v>
      </c>
      <c r="I76" t="s">
        <v>19</v>
      </c>
      <c r="J76" t="s">
        <v>19</v>
      </c>
      <c r="K76" t="s">
        <v>19</v>
      </c>
      <c r="L76" t="s">
        <v>19</v>
      </c>
      <c r="M76" t="s">
        <v>19</v>
      </c>
      <c r="N76" t="s">
        <v>19</v>
      </c>
      <c r="O76" t="s">
        <v>19</v>
      </c>
      <c r="P76" t="s">
        <v>19</v>
      </c>
      <c r="Q76" t="s">
        <v>373</v>
      </c>
      <c r="R76">
        <v>20</v>
      </c>
      <c r="S76">
        <v>1</v>
      </c>
      <c r="T76" t="s">
        <v>465</v>
      </c>
      <c r="U76" t="s">
        <v>512</v>
      </c>
      <c r="V76" s="161">
        <v>45670</v>
      </c>
      <c r="W76" s="161">
        <v>45688</v>
      </c>
      <c r="X76" t="s">
        <v>508</v>
      </c>
      <c r="Y76">
        <v>4</v>
      </c>
      <c r="Z76" s="209">
        <v>100</v>
      </c>
      <c r="AA76" t="s">
        <v>2058</v>
      </c>
      <c r="AB76" s="210">
        <v>45688</v>
      </c>
      <c r="AC76">
        <v>100</v>
      </c>
      <c r="AD76" t="s">
        <v>2059</v>
      </c>
      <c r="AE76" s="211">
        <v>45688</v>
      </c>
      <c r="AF76">
        <v>100</v>
      </c>
      <c r="AG76" s="212">
        <f t="shared" si="1"/>
        <v>4</v>
      </c>
      <c r="AH76" s="30">
        <v>1</v>
      </c>
    </row>
    <row r="77" spans="1:34" x14ac:dyDescent="0.25">
      <c r="A77">
        <v>20</v>
      </c>
      <c r="B77" t="s">
        <v>2039</v>
      </c>
      <c r="C77" t="s">
        <v>528</v>
      </c>
      <c r="D77" t="s">
        <v>508</v>
      </c>
      <c r="E77">
        <v>0</v>
      </c>
      <c r="F77" t="s">
        <v>467</v>
      </c>
      <c r="G77" t="s">
        <v>528</v>
      </c>
      <c r="H77" t="s">
        <v>19</v>
      </c>
      <c r="I77" t="s">
        <v>19</v>
      </c>
      <c r="J77" t="s">
        <v>19</v>
      </c>
      <c r="K77" t="s">
        <v>19</v>
      </c>
      <c r="L77" t="s">
        <v>19</v>
      </c>
      <c r="M77" t="s">
        <v>19</v>
      </c>
      <c r="N77" t="s">
        <v>19</v>
      </c>
      <c r="O77" t="s">
        <v>19</v>
      </c>
      <c r="P77" t="s">
        <v>19</v>
      </c>
      <c r="Q77" t="s">
        <v>374</v>
      </c>
      <c r="R77">
        <v>80</v>
      </c>
      <c r="S77">
        <v>100</v>
      </c>
      <c r="T77" t="s">
        <v>493</v>
      </c>
      <c r="U77" t="s">
        <v>494</v>
      </c>
      <c r="V77" s="161">
        <v>45691</v>
      </c>
      <c r="W77" s="161">
        <v>46003</v>
      </c>
      <c r="X77" t="s">
        <v>508</v>
      </c>
      <c r="Y77">
        <v>16</v>
      </c>
      <c r="Z77" s="209">
        <v>89</v>
      </c>
      <c r="AA77" t="s">
        <v>2060</v>
      </c>
      <c r="AB77" s="210"/>
      <c r="AC77">
        <v>89</v>
      </c>
      <c r="AD77" t="s">
        <v>2057</v>
      </c>
      <c r="AE77" s="211"/>
      <c r="AF77"/>
      <c r="AG77" s="212">
        <f t="shared" si="1"/>
        <v>14.24</v>
      </c>
      <c r="AH77" s="30">
        <v>12</v>
      </c>
    </row>
    <row r="78" spans="1:34" x14ac:dyDescent="0.25">
      <c r="A78">
        <v>60</v>
      </c>
      <c r="B78" t="s">
        <v>2249</v>
      </c>
      <c r="C78" t="s">
        <v>648</v>
      </c>
      <c r="D78" t="s">
        <v>647</v>
      </c>
      <c r="E78">
        <v>0</v>
      </c>
      <c r="F78" t="s">
        <v>460</v>
      </c>
      <c r="G78" t="s">
        <v>648</v>
      </c>
      <c r="H78" t="s">
        <v>462</v>
      </c>
      <c r="I78" t="s">
        <v>1464</v>
      </c>
      <c r="J78" t="s">
        <v>1465</v>
      </c>
      <c r="K78" t="s">
        <v>1466</v>
      </c>
      <c r="L78" t="s">
        <v>1812</v>
      </c>
      <c r="M78" t="s">
        <v>463</v>
      </c>
      <c r="N78" t="s">
        <v>19</v>
      </c>
      <c r="O78" t="s">
        <v>1435</v>
      </c>
      <c r="P78" t="s">
        <v>19</v>
      </c>
      <c r="Q78" t="s">
        <v>410</v>
      </c>
      <c r="R78">
        <v>35</v>
      </c>
      <c r="S78">
        <v>1</v>
      </c>
      <c r="T78" t="s">
        <v>465</v>
      </c>
      <c r="U78" t="s">
        <v>649</v>
      </c>
      <c r="V78" s="161">
        <v>45691</v>
      </c>
      <c r="W78" s="161">
        <v>46010</v>
      </c>
      <c r="X78" t="s">
        <v>647</v>
      </c>
      <c r="Y78">
        <v>35</v>
      </c>
      <c r="Z78" s="209">
        <v>0</v>
      </c>
      <c r="AA78" t="s">
        <v>2250</v>
      </c>
      <c r="AB78" s="210"/>
      <c r="AC78">
        <v>0</v>
      </c>
      <c r="AD78" t="s">
        <v>2251</v>
      </c>
      <c r="AE78" s="211"/>
      <c r="AF78"/>
      <c r="AG78" s="212">
        <f t="shared" si="1"/>
        <v>0</v>
      </c>
      <c r="AH78" s="30">
        <v>12</v>
      </c>
    </row>
    <row r="79" spans="1:34" x14ac:dyDescent="0.25">
      <c r="A79">
        <v>60</v>
      </c>
      <c r="B79" t="s">
        <v>2249</v>
      </c>
      <c r="C79" t="s">
        <v>650</v>
      </c>
      <c r="D79" t="s">
        <v>647</v>
      </c>
      <c r="E79">
        <v>0</v>
      </c>
      <c r="F79" t="s">
        <v>467</v>
      </c>
      <c r="G79" t="s">
        <v>650</v>
      </c>
      <c r="H79" t="s">
        <v>19</v>
      </c>
      <c r="I79" t="s">
        <v>19</v>
      </c>
      <c r="J79" t="s">
        <v>19</v>
      </c>
      <c r="K79" t="s">
        <v>19</v>
      </c>
      <c r="L79" t="s">
        <v>19</v>
      </c>
      <c r="M79" t="s">
        <v>19</v>
      </c>
      <c r="N79" t="s">
        <v>19</v>
      </c>
      <c r="O79" t="s">
        <v>19</v>
      </c>
      <c r="P79" t="s">
        <v>19</v>
      </c>
      <c r="Q79" t="s">
        <v>411</v>
      </c>
      <c r="R79">
        <v>20</v>
      </c>
      <c r="S79">
        <v>1</v>
      </c>
      <c r="T79" t="s">
        <v>465</v>
      </c>
      <c r="U79" t="s">
        <v>651</v>
      </c>
      <c r="V79" s="161">
        <v>45691</v>
      </c>
      <c r="W79" s="161">
        <v>45747</v>
      </c>
      <c r="X79" t="s">
        <v>647</v>
      </c>
      <c r="Y79">
        <v>7</v>
      </c>
      <c r="Z79" s="209">
        <v>100</v>
      </c>
      <c r="AA79" t="s">
        <v>2252</v>
      </c>
      <c r="AB79" s="210">
        <v>45747</v>
      </c>
      <c r="AC79">
        <v>100</v>
      </c>
      <c r="AD79" t="s">
        <v>2253</v>
      </c>
      <c r="AE79" s="211">
        <v>45716</v>
      </c>
      <c r="AF79">
        <v>100</v>
      </c>
      <c r="AG79" s="212">
        <f t="shared" si="1"/>
        <v>7</v>
      </c>
      <c r="AH79" s="30">
        <v>3</v>
      </c>
    </row>
    <row r="80" spans="1:34" x14ac:dyDescent="0.25">
      <c r="A80">
        <v>60</v>
      </c>
      <c r="B80" t="s">
        <v>2249</v>
      </c>
      <c r="C80" t="s">
        <v>652</v>
      </c>
      <c r="D80" t="s">
        <v>647</v>
      </c>
      <c r="E80">
        <v>0</v>
      </c>
      <c r="F80" t="s">
        <v>467</v>
      </c>
      <c r="G80" t="s">
        <v>652</v>
      </c>
      <c r="H80" t="s">
        <v>19</v>
      </c>
      <c r="I80" t="s">
        <v>19</v>
      </c>
      <c r="J80" t="s">
        <v>19</v>
      </c>
      <c r="K80" t="s">
        <v>19</v>
      </c>
      <c r="L80" t="s">
        <v>19</v>
      </c>
      <c r="M80" t="s">
        <v>19</v>
      </c>
      <c r="N80" t="s">
        <v>19</v>
      </c>
      <c r="O80" t="s">
        <v>19</v>
      </c>
      <c r="P80" t="s">
        <v>19</v>
      </c>
      <c r="Q80" t="s">
        <v>412</v>
      </c>
      <c r="R80">
        <v>20</v>
      </c>
      <c r="S80">
        <v>1</v>
      </c>
      <c r="T80" t="s">
        <v>465</v>
      </c>
      <c r="U80" t="s">
        <v>653</v>
      </c>
      <c r="V80" s="161">
        <v>45839</v>
      </c>
      <c r="W80" s="161">
        <v>45869</v>
      </c>
      <c r="X80" t="s">
        <v>647</v>
      </c>
      <c r="Y80">
        <v>7</v>
      </c>
      <c r="Z80" s="209">
        <v>100</v>
      </c>
      <c r="AA80" t="s">
        <v>2250</v>
      </c>
      <c r="AB80" s="210">
        <v>45861</v>
      </c>
      <c r="AC80">
        <v>100</v>
      </c>
      <c r="AD80" t="s">
        <v>2254</v>
      </c>
      <c r="AE80" s="211">
        <v>45861</v>
      </c>
      <c r="AF80">
        <v>95</v>
      </c>
      <c r="AG80" s="212">
        <f t="shared" si="1"/>
        <v>7</v>
      </c>
      <c r="AH80" s="30">
        <v>7</v>
      </c>
    </row>
    <row r="81" spans="1:34" x14ac:dyDescent="0.25">
      <c r="A81">
        <v>60</v>
      </c>
      <c r="B81" t="s">
        <v>2249</v>
      </c>
      <c r="C81" t="s">
        <v>654</v>
      </c>
      <c r="D81" t="s">
        <v>647</v>
      </c>
      <c r="E81">
        <v>0</v>
      </c>
      <c r="F81" t="s">
        <v>467</v>
      </c>
      <c r="G81" t="s">
        <v>654</v>
      </c>
      <c r="H81" t="s">
        <v>19</v>
      </c>
      <c r="I81" t="s">
        <v>19</v>
      </c>
      <c r="J81" t="s">
        <v>19</v>
      </c>
      <c r="K81" t="s">
        <v>19</v>
      </c>
      <c r="L81" t="s">
        <v>19</v>
      </c>
      <c r="M81" t="s">
        <v>19</v>
      </c>
      <c r="N81" t="s">
        <v>19</v>
      </c>
      <c r="O81" t="s">
        <v>19</v>
      </c>
      <c r="P81" t="s">
        <v>19</v>
      </c>
      <c r="Q81" t="s">
        <v>413</v>
      </c>
      <c r="R81">
        <v>30</v>
      </c>
      <c r="S81">
        <v>1</v>
      </c>
      <c r="T81" t="s">
        <v>465</v>
      </c>
      <c r="U81" t="s">
        <v>655</v>
      </c>
      <c r="V81" s="161">
        <v>45931</v>
      </c>
      <c r="W81" s="161">
        <v>45989</v>
      </c>
      <c r="X81" t="s">
        <v>647</v>
      </c>
      <c r="Y81">
        <v>10.5</v>
      </c>
      <c r="Z81" s="209">
        <v>100</v>
      </c>
      <c r="AA81" t="s">
        <v>2967</v>
      </c>
      <c r="AB81" s="210">
        <v>45961</v>
      </c>
      <c r="AC81">
        <v>100</v>
      </c>
      <c r="AD81" t="s">
        <v>2968</v>
      </c>
      <c r="AE81" s="211">
        <v>45961</v>
      </c>
      <c r="AF81">
        <v>100</v>
      </c>
      <c r="AG81" s="212">
        <f t="shared" si="1"/>
        <v>10.5</v>
      </c>
      <c r="AH81" s="30">
        <v>11</v>
      </c>
    </row>
    <row r="82" spans="1:34" x14ac:dyDescent="0.25">
      <c r="A82">
        <v>60</v>
      </c>
      <c r="B82" t="s">
        <v>2249</v>
      </c>
      <c r="C82" t="s">
        <v>656</v>
      </c>
      <c r="D82" t="s">
        <v>647</v>
      </c>
      <c r="E82">
        <v>0</v>
      </c>
      <c r="F82" t="s">
        <v>467</v>
      </c>
      <c r="G82" t="s">
        <v>656</v>
      </c>
      <c r="H82" t="s">
        <v>19</v>
      </c>
      <c r="I82" t="s">
        <v>19</v>
      </c>
      <c r="J82" t="s">
        <v>19</v>
      </c>
      <c r="K82" t="s">
        <v>19</v>
      </c>
      <c r="L82" t="s">
        <v>19</v>
      </c>
      <c r="M82" t="s">
        <v>19</v>
      </c>
      <c r="N82" t="s">
        <v>19</v>
      </c>
      <c r="O82" t="s">
        <v>19</v>
      </c>
      <c r="P82" t="s">
        <v>19</v>
      </c>
      <c r="Q82" t="s">
        <v>414</v>
      </c>
      <c r="R82">
        <v>30</v>
      </c>
      <c r="S82">
        <v>1</v>
      </c>
      <c r="T82" t="s">
        <v>465</v>
      </c>
      <c r="U82" t="s">
        <v>657</v>
      </c>
      <c r="V82" s="161">
        <v>45992</v>
      </c>
      <c r="W82" s="161">
        <v>46010</v>
      </c>
      <c r="X82" t="s">
        <v>647</v>
      </c>
      <c r="Y82">
        <v>10.5</v>
      </c>
      <c r="Z82" s="209"/>
      <c r="AA82"/>
      <c r="AB82" s="210"/>
      <c r="AC82"/>
      <c r="AD82"/>
      <c r="AE82" s="211"/>
      <c r="AF82"/>
      <c r="AG82" s="212">
        <f t="shared" si="1"/>
        <v>0</v>
      </c>
      <c r="AH82" s="30">
        <v>12</v>
      </c>
    </row>
    <row r="83" spans="1:34" x14ac:dyDescent="0.25">
      <c r="A83">
        <v>60</v>
      </c>
      <c r="B83" t="s">
        <v>2249</v>
      </c>
      <c r="C83" t="s">
        <v>658</v>
      </c>
      <c r="D83" t="s">
        <v>647</v>
      </c>
      <c r="E83">
        <v>0</v>
      </c>
      <c r="F83" t="s">
        <v>460</v>
      </c>
      <c r="G83" t="s">
        <v>658</v>
      </c>
      <c r="H83" t="s">
        <v>462</v>
      </c>
      <c r="I83" t="s">
        <v>1464</v>
      </c>
      <c r="J83" t="s">
        <v>1465</v>
      </c>
      <c r="K83" t="s">
        <v>1466</v>
      </c>
      <c r="L83" t="s">
        <v>1812</v>
      </c>
      <c r="M83" t="s">
        <v>463</v>
      </c>
      <c r="N83" t="s">
        <v>19</v>
      </c>
      <c r="O83" t="s">
        <v>1435</v>
      </c>
      <c r="P83" t="s">
        <v>1829</v>
      </c>
      <c r="Q83" t="s">
        <v>415</v>
      </c>
      <c r="R83">
        <v>35</v>
      </c>
      <c r="S83">
        <v>1</v>
      </c>
      <c r="T83" t="s">
        <v>465</v>
      </c>
      <c r="U83" t="s">
        <v>659</v>
      </c>
      <c r="V83" s="161">
        <v>45811</v>
      </c>
      <c r="W83" s="161">
        <v>46022</v>
      </c>
      <c r="X83" t="s">
        <v>647</v>
      </c>
      <c r="Y83">
        <v>35</v>
      </c>
      <c r="Z83" s="209">
        <v>0</v>
      </c>
      <c r="AA83" t="s">
        <v>2255</v>
      </c>
      <c r="AB83" s="210"/>
      <c r="AC83">
        <v>0</v>
      </c>
      <c r="AD83" t="s">
        <v>2256</v>
      </c>
      <c r="AE83" s="211"/>
      <c r="AF83"/>
      <c r="AG83" s="212">
        <f t="shared" si="1"/>
        <v>0</v>
      </c>
      <c r="AH83" s="30">
        <v>12</v>
      </c>
    </row>
    <row r="84" spans="1:34" x14ac:dyDescent="0.25">
      <c r="A84">
        <v>60</v>
      </c>
      <c r="B84" t="s">
        <v>2249</v>
      </c>
      <c r="C84" t="s">
        <v>660</v>
      </c>
      <c r="D84" t="s">
        <v>647</v>
      </c>
      <c r="E84">
        <v>0</v>
      </c>
      <c r="F84" t="s">
        <v>467</v>
      </c>
      <c r="G84" t="s">
        <v>660</v>
      </c>
      <c r="H84" t="s">
        <v>19</v>
      </c>
      <c r="I84" t="s">
        <v>19</v>
      </c>
      <c r="J84" t="s">
        <v>19</v>
      </c>
      <c r="K84" t="s">
        <v>19</v>
      </c>
      <c r="L84" t="s">
        <v>19</v>
      </c>
      <c r="M84" t="s">
        <v>19</v>
      </c>
      <c r="N84" t="s">
        <v>19</v>
      </c>
      <c r="O84" t="s">
        <v>19</v>
      </c>
      <c r="P84" t="s">
        <v>19</v>
      </c>
      <c r="Q84" t="s">
        <v>416</v>
      </c>
      <c r="R84">
        <v>15</v>
      </c>
      <c r="S84">
        <v>1</v>
      </c>
      <c r="T84" t="s">
        <v>465</v>
      </c>
      <c r="U84" t="s">
        <v>661</v>
      </c>
      <c r="V84" s="161">
        <v>45811</v>
      </c>
      <c r="W84" s="161">
        <v>45930</v>
      </c>
      <c r="X84" t="s">
        <v>647</v>
      </c>
      <c r="Y84">
        <v>5.25</v>
      </c>
      <c r="Z84" s="209">
        <v>100</v>
      </c>
      <c r="AA84" t="s">
        <v>2255</v>
      </c>
      <c r="AB84" s="477"/>
      <c r="AC84">
        <v>100</v>
      </c>
      <c r="AD84" t="s">
        <v>2091</v>
      </c>
      <c r="AE84" s="211"/>
      <c r="AF84">
        <v>100</v>
      </c>
      <c r="AG84" s="212">
        <f t="shared" si="1"/>
        <v>5.25</v>
      </c>
      <c r="AH84" s="30">
        <v>9</v>
      </c>
    </row>
    <row r="85" spans="1:34" x14ac:dyDescent="0.25">
      <c r="A85">
        <v>60</v>
      </c>
      <c r="B85" t="s">
        <v>2249</v>
      </c>
      <c r="C85" t="s">
        <v>662</v>
      </c>
      <c r="D85" t="s">
        <v>647</v>
      </c>
      <c r="E85">
        <v>0</v>
      </c>
      <c r="F85" t="s">
        <v>467</v>
      </c>
      <c r="G85" t="s">
        <v>662</v>
      </c>
      <c r="H85" t="s">
        <v>19</v>
      </c>
      <c r="I85" t="s">
        <v>19</v>
      </c>
      <c r="J85" t="s">
        <v>19</v>
      </c>
      <c r="K85" t="s">
        <v>19</v>
      </c>
      <c r="L85" t="s">
        <v>19</v>
      </c>
      <c r="M85" t="s">
        <v>19</v>
      </c>
      <c r="N85" t="s">
        <v>19</v>
      </c>
      <c r="O85" t="s">
        <v>19</v>
      </c>
      <c r="P85" t="s">
        <v>19</v>
      </c>
      <c r="Q85" t="s">
        <v>417</v>
      </c>
      <c r="R85">
        <v>20</v>
      </c>
      <c r="S85">
        <v>1</v>
      </c>
      <c r="T85" t="s">
        <v>465</v>
      </c>
      <c r="U85" t="s">
        <v>663</v>
      </c>
      <c r="V85" s="161">
        <v>45931</v>
      </c>
      <c r="W85" s="161">
        <v>45961</v>
      </c>
      <c r="X85" t="s">
        <v>647</v>
      </c>
      <c r="Y85">
        <v>7</v>
      </c>
      <c r="Z85" s="209"/>
      <c r="AA85"/>
      <c r="AB85" s="210"/>
      <c r="AC85"/>
      <c r="AD85"/>
      <c r="AE85" s="211"/>
      <c r="AF85">
        <v>0</v>
      </c>
      <c r="AG85" s="212">
        <f t="shared" si="1"/>
        <v>0</v>
      </c>
      <c r="AH85" s="30">
        <v>10</v>
      </c>
    </row>
    <row r="86" spans="1:34" x14ac:dyDescent="0.25">
      <c r="A86">
        <v>60</v>
      </c>
      <c r="B86" t="s">
        <v>2249</v>
      </c>
      <c r="C86" t="s">
        <v>664</v>
      </c>
      <c r="D86" t="s">
        <v>647</v>
      </c>
      <c r="E86">
        <v>0</v>
      </c>
      <c r="F86" t="s">
        <v>467</v>
      </c>
      <c r="G86" t="s">
        <v>664</v>
      </c>
      <c r="H86" t="s">
        <v>19</v>
      </c>
      <c r="I86" t="s">
        <v>19</v>
      </c>
      <c r="J86" t="s">
        <v>19</v>
      </c>
      <c r="K86" t="s">
        <v>19</v>
      </c>
      <c r="L86" t="s">
        <v>19</v>
      </c>
      <c r="M86" t="s">
        <v>19</v>
      </c>
      <c r="N86" t="s">
        <v>19</v>
      </c>
      <c r="O86" t="s">
        <v>19</v>
      </c>
      <c r="P86" t="s">
        <v>19</v>
      </c>
      <c r="Q86" t="s">
        <v>418</v>
      </c>
      <c r="R86">
        <v>25</v>
      </c>
      <c r="S86">
        <v>1</v>
      </c>
      <c r="T86" t="s">
        <v>465</v>
      </c>
      <c r="U86" t="s">
        <v>665</v>
      </c>
      <c r="V86" s="161">
        <v>45965</v>
      </c>
      <c r="W86" s="161">
        <v>45989</v>
      </c>
      <c r="X86" t="s">
        <v>647</v>
      </c>
      <c r="Y86">
        <v>8.75</v>
      </c>
      <c r="Z86" s="209"/>
      <c r="AA86"/>
      <c r="AB86" s="210"/>
      <c r="AC86"/>
      <c r="AD86"/>
      <c r="AE86" s="211"/>
      <c r="AF86">
        <v>0</v>
      </c>
      <c r="AG86" s="212">
        <f t="shared" si="1"/>
        <v>0</v>
      </c>
      <c r="AH86" s="30">
        <v>11</v>
      </c>
    </row>
    <row r="87" spans="1:34" x14ac:dyDescent="0.25">
      <c r="A87">
        <v>60</v>
      </c>
      <c r="B87" t="s">
        <v>2249</v>
      </c>
      <c r="C87" t="s">
        <v>666</v>
      </c>
      <c r="D87" t="s">
        <v>647</v>
      </c>
      <c r="E87">
        <v>0</v>
      </c>
      <c r="F87" t="s">
        <v>467</v>
      </c>
      <c r="G87" t="s">
        <v>666</v>
      </c>
      <c r="H87" t="s">
        <v>19</v>
      </c>
      <c r="I87" t="s">
        <v>19</v>
      </c>
      <c r="J87" t="s">
        <v>19</v>
      </c>
      <c r="K87" t="s">
        <v>19</v>
      </c>
      <c r="L87" t="s">
        <v>19</v>
      </c>
      <c r="M87" t="s">
        <v>19</v>
      </c>
      <c r="N87" t="s">
        <v>19</v>
      </c>
      <c r="O87" t="s">
        <v>19</v>
      </c>
      <c r="P87" t="s">
        <v>19</v>
      </c>
      <c r="Q87" t="s">
        <v>419</v>
      </c>
      <c r="R87">
        <v>20</v>
      </c>
      <c r="S87">
        <v>1</v>
      </c>
      <c r="T87" t="s">
        <v>465</v>
      </c>
      <c r="U87" t="s">
        <v>667</v>
      </c>
      <c r="V87" s="161">
        <v>45992</v>
      </c>
      <c r="W87" s="161">
        <v>46006</v>
      </c>
      <c r="X87" t="s">
        <v>647</v>
      </c>
      <c r="Y87">
        <v>7</v>
      </c>
      <c r="Z87" s="209"/>
      <c r="AA87"/>
      <c r="AB87" s="210"/>
      <c r="AC87"/>
      <c r="AD87"/>
      <c r="AE87" s="211"/>
      <c r="AF87"/>
      <c r="AG87" s="212">
        <f t="shared" si="1"/>
        <v>0</v>
      </c>
      <c r="AH87" s="30">
        <v>12</v>
      </c>
    </row>
    <row r="88" spans="1:34" x14ac:dyDescent="0.25">
      <c r="A88">
        <v>60</v>
      </c>
      <c r="B88" t="s">
        <v>2249</v>
      </c>
      <c r="C88" t="s">
        <v>668</v>
      </c>
      <c r="D88" t="s">
        <v>647</v>
      </c>
      <c r="E88">
        <v>0</v>
      </c>
      <c r="F88" t="s">
        <v>467</v>
      </c>
      <c r="G88" t="s">
        <v>668</v>
      </c>
      <c r="H88" t="s">
        <v>19</v>
      </c>
      <c r="I88" t="s">
        <v>19</v>
      </c>
      <c r="J88" t="s">
        <v>19</v>
      </c>
      <c r="K88" t="s">
        <v>19</v>
      </c>
      <c r="L88" t="s">
        <v>19</v>
      </c>
      <c r="M88" t="s">
        <v>19</v>
      </c>
      <c r="N88" t="s">
        <v>19</v>
      </c>
      <c r="O88" t="s">
        <v>19</v>
      </c>
      <c r="P88" t="s">
        <v>19</v>
      </c>
      <c r="Q88" t="s">
        <v>420</v>
      </c>
      <c r="R88">
        <v>20</v>
      </c>
      <c r="S88">
        <v>1</v>
      </c>
      <c r="T88" t="s">
        <v>465</v>
      </c>
      <c r="U88" t="s">
        <v>669</v>
      </c>
      <c r="V88" s="161">
        <v>46007</v>
      </c>
      <c r="W88" s="161">
        <v>46022</v>
      </c>
      <c r="X88" t="s">
        <v>647</v>
      </c>
      <c r="Y88">
        <v>7</v>
      </c>
      <c r="Z88" s="209"/>
      <c r="AA88"/>
      <c r="AB88" s="210"/>
      <c r="AC88"/>
      <c r="AD88"/>
      <c r="AE88" s="211"/>
      <c r="AF88"/>
      <c r="AG88" s="212">
        <f t="shared" si="1"/>
        <v>0</v>
      </c>
      <c r="AH88" s="30">
        <v>12</v>
      </c>
    </row>
    <row r="89" spans="1:34" x14ac:dyDescent="0.25">
      <c r="A89">
        <v>60</v>
      </c>
      <c r="B89" t="s">
        <v>2249</v>
      </c>
      <c r="C89" t="s">
        <v>670</v>
      </c>
      <c r="D89" t="s">
        <v>647</v>
      </c>
      <c r="E89">
        <v>0</v>
      </c>
      <c r="F89" t="s">
        <v>460</v>
      </c>
      <c r="G89" t="s">
        <v>670</v>
      </c>
      <c r="H89" t="s">
        <v>462</v>
      </c>
      <c r="I89" t="s">
        <v>1467</v>
      </c>
      <c r="J89" t="s">
        <v>1468</v>
      </c>
      <c r="K89" t="s">
        <v>1469</v>
      </c>
      <c r="L89" t="s">
        <v>1812</v>
      </c>
      <c r="M89" t="s">
        <v>463</v>
      </c>
      <c r="N89" t="s">
        <v>19</v>
      </c>
      <c r="O89" t="s">
        <v>1435</v>
      </c>
      <c r="P89" t="s">
        <v>1830</v>
      </c>
      <c r="Q89" t="s">
        <v>421</v>
      </c>
      <c r="R89">
        <v>30</v>
      </c>
      <c r="S89">
        <v>2</v>
      </c>
      <c r="T89" t="s">
        <v>465</v>
      </c>
      <c r="U89" t="s">
        <v>671</v>
      </c>
      <c r="V89" s="161">
        <v>45684</v>
      </c>
      <c r="W89" s="161">
        <v>45989</v>
      </c>
      <c r="X89" t="s">
        <v>647</v>
      </c>
      <c r="Y89">
        <v>30</v>
      </c>
      <c r="Z89" s="209">
        <v>100</v>
      </c>
      <c r="AA89" t="s">
        <v>2969</v>
      </c>
      <c r="AB89" s="210">
        <v>45996</v>
      </c>
      <c r="AC89">
        <v>100</v>
      </c>
      <c r="AD89" t="s">
        <v>2970</v>
      </c>
      <c r="AE89" s="211">
        <v>45989</v>
      </c>
      <c r="AF89">
        <v>100</v>
      </c>
      <c r="AG89" s="212">
        <f t="shared" si="1"/>
        <v>30</v>
      </c>
      <c r="AH89" s="30">
        <v>11</v>
      </c>
    </row>
    <row r="90" spans="1:34" x14ac:dyDescent="0.25">
      <c r="A90">
        <v>60</v>
      </c>
      <c r="B90" t="s">
        <v>2249</v>
      </c>
      <c r="C90" t="s">
        <v>672</v>
      </c>
      <c r="D90" t="s">
        <v>647</v>
      </c>
      <c r="E90">
        <v>0</v>
      </c>
      <c r="F90" t="s">
        <v>467</v>
      </c>
      <c r="G90" t="s">
        <v>672</v>
      </c>
      <c r="H90" t="s">
        <v>19</v>
      </c>
      <c r="I90" t="s">
        <v>19</v>
      </c>
      <c r="J90" t="s">
        <v>19</v>
      </c>
      <c r="K90" t="s">
        <v>19</v>
      </c>
      <c r="L90" t="s">
        <v>19</v>
      </c>
      <c r="M90" t="s">
        <v>19</v>
      </c>
      <c r="N90" t="s">
        <v>19</v>
      </c>
      <c r="O90" t="s">
        <v>19</v>
      </c>
      <c r="P90" t="s">
        <v>19</v>
      </c>
      <c r="Q90" t="s">
        <v>422</v>
      </c>
      <c r="R90">
        <v>30</v>
      </c>
      <c r="S90">
        <v>1</v>
      </c>
      <c r="T90" t="s">
        <v>465</v>
      </c>
      <c r="U90" t="s">
        <v>673</v>
      </c>
      <c r="V90" s="161">
        <v>45684</v>
      </c>
      <c r="W90" s="161">
        <v>45716</v>
      </c>
      <c r="X90" t="s">
        <v>647</v>
      </c>
      <c r="Y90">
        <v>9</v>
      </c>
      <c r="Z90" s="209">
        <v>100</v>
      </c>
      <c r="AA90" t="s">
        <v>2259</v>
      </c>
      <c r="AB90" s="210">
        <v>45716</v>
      </c>
      <c r="AC90">
        <v>100</v>
      </c>
      <c r="AD90" t="s">
        <v>2260</v>
      </c>
      <c r="AE90" s="211">
        <v>45693</v>
      </c>
      <c r="AF90">
        <v>100</v>
      </c>
      <c r="AG90" s="212">
        <f t="shared" si="1"/>
        <v>9</v>
      </c>
      <c r="AH90" s="30">
        <v>2</v>
      </c>
    </row>
    <row r="91" spans="1:34" x14ac:dyDescent="0.25">
      <c r="A91">
        <v>60</v>
      </c>
      <c r="B91" t="s">
        <v>2249</v>
      </c>
      <c r="C91" t="s">
        <v>674</v>
      </c>
      <c r="D91" t="s">
        <v>647</v>
      </c>
      <c r="E91">
        <v>0</v>
      </c>
      <c r="F91" t="s">
        <v>467</v>
      </c>
      <c r="G91" t="s">
        <v>674</v>
      </c>
      <c r="H91" t="s">
        <v>19</v>
      </c>
      <c r="I91" t="s">
        <v>19</v>
      </c>
      <c r="J91" t="s">
        <v>19</v>
      </c>
      <c r="K91" t="s">
        <v>19</v>
      </c>
      <c r="L91" t="s">
        <v>19</v>
      </c>
      <c r="M91" t="s">
        <v>19</v>
      </c>
      <c r="N91" t="s">
        <v>19</v>
      </c>
      <c r="O91" t="s">
        <v>19</v>
      </c>
      <c r="P91" t="s">
        <v>19</v>
      </c>
      <c r="Q91" t="s">
        <v>423</v>
      </c>
      <c r="R91">
        <v>40</v>
      </c>
      <c r="S91">
        <v>2</v>
      </c>
      <c r="T91" t="s">
        <v>465</v>
      </c>
      <c r="U91" t="s">
        <v>671</v>
      </c>
      <c r="V91" s="161">
        <v>45719</v>
      </c>
      <c r="W91" s="161">
        <v>45930</v>
      </c>
      <c r="X91" t="s">
        <v>647</v>
      </c>
      <c r="Y91">
        <v>12</v>
      </c>
      <c r="Z91" s="209">
        <v>50</v>
      </c>
      <c r="AA91" t="s">
        <v>2971</v>
      </c>
      <c r="AB91" s="210"/>
      <c r="AC91">
        <v>100</v>
      </c>
      <c r="AD91" t="s">
        <v>2972</v>
      </c>
      <c r="AE91" s="211">
        <v>45958</v>
      </c>
      <c r="AF91">
        <v>100</v>
      </c>
      <c r="AG91" s="212">
        <f t="shared" si="1"/>
        <v>12</v>
      </c>
      <c r="AH91" s="30">
        <v>9</v>
      </c>
    </row>
    <row r="92" spans="1:34" ht="405" x14ac:dyDescent="0.25">
      <c r="A92">
        <v>60</v>
      </c>
      <c r="B92" t="s">
        <v>2249</v>
      </c>
      <c r="C92" t="s">
        <v>675</v>
      </c>
      <c r="D92" t="s">
        <v>647</v>
      </c>
      <c r="E92">
        <v>0</v>
      </c>
      <c r="F92" t="s">
        <v>467</v>
      </c>
      <c r="G92" t="s">
        <v>675</v>
      </c>
      <c r="H92" t="s">
        <v>19</v>
      </c>
      <c r="I92" t="s">
        <v>19</v>
      </c>
      <c r="J92" t="s">
        <v>19</v>
      </c>
      <c r="K92" t="s">
        <v>19</v>
      </c>
      <c r="L92" t="s">
        <v>19</v>
      </c>
      <c r="M92" t="s">
        <v>19</v>
      </c>
      <c r="N92" t="s">
        <v>19</v>
      </c>
      <c r="O92" t="s">
        <v>19</v>
      </c>
      <c r="P92" t="s">
        <v>19</v>
      </c>
      <c r="Q92" t="s">
        <v>424</v>
      </c>
      <c r="R92">
        <v>30</v>
      </c>
      <c r="S92">
        <v>2</v>
      </c>
      <c r="T92" t="s">
        <v>465</v>
      </c>
      <c r="U92" t="s">
        <v>676</v>
      </c>
      <c r="V92" s="161">
        <v>45748</v>
      </c>
      <c r="W92" s="161">
        <v>45989</v>
      </c>
      <c r="X92" t="s">
        <v>647</v>
      </c>
      <c r="Y92">
        <v>9</v>
      </c>
      <c r="Z92" s="209">
        <v>50</v>
      </c>
      <c r="AA92" s="478" t="s">
        <v>3186</v>
      </c>
      <c r="AB92" s="210"/>
      <c r="AC92">
        <v>100</v>
      </c>
      <c r="AD92" t="s">
        <v>2973</v>
      </c>
      <c r="AE92" s="211">
        <v>45989</v>
      </c>
      <c r="AF92">
        <v>100</v>
      </c>
      <c r="AG92" s="212">
        <f t="shared" si="1"/>
        <v>9</v>
      </c>
      <c r="AH92" s="30">
        <v>11</v>
      </c>
    </row>
    <row r="93" spans="1:34" ht="409.5" x14ac:dyDescent="0.25">
      <c r="A93">
        <v>3200</v>
      </c>
      <c r="B93" t="s">
        <v>2523</v>
      </c>
      <c r="C93" t="s">
        <v>955</v>
      </c>
      <c r="D93" t="s">
        <v>954</v>
      </c>
      <c r="E93">
        <v>0</v>
      </c>
      <c r="F93" t="s">
        <v>460</v>
      </c>
      <c r="G93" t="s">
        <v>955</v>
      </c>
      <c r="H93" t="s">
        <v>479</v>
      </c>
      <c r="I93" t="s">
        <v>1467</v>
      </c>
      <c r="J93" t="s">
        <v>1468</v>
      </c>
      <c r="K93" t="s">
        <v>1469</v>
      </c>
      <c r="L93" t="s">
        <v>1812</v>
      </c>
      <c r="M93" t="s">
        <v>463</v>
      </c>
      <c r="N93" t="s">
        <v>20</v>
      </c>
      <c r="O93" t="s">
        <v>614</v>
      </c>
      <c r="P93" t="s">
        <v>1828</v>
      </c>
      <c r="Q93" t="s">
        <v>138</v>
      </c>
      <c r="R93">
        <v>50</v>
      </c>
      <c r="S93">
        <v>10</v>
      </c>
      <c r="T93" t="s">
        <v>465</v>
      </c>
      <c r="U93" t="s">
        <v>957</v>
      </c>
      <c r="V93" s="161">
        <v>45672</v>
      </c>
      <c r="W93" s="161">
        <v>46006</v>
      </c>
      <c r="X93" t="s">
        <v>954</v>
      </c>
      <c r="Y93">
        <v>50</v>
      </c>
      <c r="Z93" s="209">
        <v>100</v>
      </c>
      <c r="AA93" s="478" t="s">
        <v>3187</v>
      </c>
      <c r="AB93" s="210">
        <v>45904</v>
      </c>
      <c r="AC93">
        <v>100</v>
      </c>
      <c r="AD93" t="s">
        <v>2695</v>
      </c>
      <c r="AE93" s="211"/>
      <c r="AF93"/>
      <c r="AG93" s="212">
        <f t="shared" si="1"/>
        <v>50</v>
      </c>
      <c r="AH93" s="30">
        <v>12</v>
      </c>
    </row>
    <row r="94" spans="1:34" x14ac:dyDescent="0.25">
      <c r="A94">
        <v>3200</v>
      </c>
      <c r="B94" t="s">
        <v>2523</v>
      </c>
      <c r="C94" t="s">
        <v>958</v>
      </c>
      <c r="D94" t="s">
        <v>954</v>
      </c>
      <c r="E94">
        <v>0</v>
      </c>
      <c r="F94" t="s">
        <v>467</v>
      </c>
      <c r="G94" t="s">
        <v>958</v>
      </c>
      <c r="H94" t="s">
        <v>19</v>
      </c>
      <c r="I94" t="s">
        <v>19</v>
      </c>
      <c r="J94" t="s">
        <v>19</v>
      </c>
      <c r="K94" t="s">
        <v>19</v>
      </c>
      <c r="L94" t="s">
        <v>19</v>
      </c>
      <c r="M94" t="s">
        <v>19</v>
      </c>
      <c r="N94" t="s">
        <v>19</v>
      </c>
      <c r="O94" t="s">
        <v>19</v>
      </c>
      <c r="P94" t="s">
        <v>19</v>
      </c>
      <c r="Q94" t="s">
        <v>139</v>
      </c>
      <c r="R94">
        <v>50</v>
      </c>
      <c r="S94">
        <v>1</v>
      </c>
      <c r="T94" t="s">
        <v>465</v>
      </c>
      <c r="U94" t="s">
        <v>959</v>
      </c>
      <c r="V94" s="161">
        <v>45672</v>
      </c>
      <c r="W94" s="161">
        <v>45702</v>
      </c>
      <c r="X94" t="s">
        <v>954</v>
      </c>
      <c r="Y94">
        <v>25</v>
      </c>
      <c r="Z94" s="209">
        <v>100</v>
      </c>
      <c r="AA94" t="s">
        <v>2525</v>
      </c>
      <c r="AB94" s="210">
        <v>45681</v>
      </c>
      <c r="AC94">
        <v>100</v>
      </c>
      <c r="AD94" t="s">
        <v>2526</v>
      </c>
      <c r="AE94" s="211">
        <v>45700</v>
      </c>
      <c r="AF94">
        <v>100</v>
      </c>
      <c r="AG94" s="212">
        <f t="shared" si="1"/>
        <v>25</v>
      </c>
      <c r="AH94" s="30">
        <v>2</v>
      </c>
    </row>
    <row r="95" spans="1:34" x14ac:dyDescent="0.25">
      <c r="A95">
        <v>3200</v>
      </c>
      <c r="B95" t="s">
        <v>2523</v>
      </c>
      <c r="C95" t="s">
        <v>960</v>
      </c>
      <c r="D95" t="s">
        <v>954</v>
      </c>
      <c r="E95">
        <v>0</v>
      </c>
      <c r="F95" t="s">
        <v>467</v>
      </c>
      <c r="G95" t="s">
        <v>960</v>
      </c>
      <c r="H95" t="s">
        <v>19</v>
      </c>
      <c r="I95" t="s">
        <v>19</v>
      </c>
      <c r="J95" t="s">
        <v>19</v>
      </c>
      <c r="K95" t="s">
        <v>19</v>
      </c>
      <c r="L95" t="s">
        <v>19</v>
      </c>
      <c r="M95" t="s">
        <v>19</v>
      </c>
      <c r="N95" t="s">
        <v>19</v>
      </c>
      <c r="O95" t="s">
        <v>19</v>
      </c>
      <c r="P95" t="s">
        <v>19</v>
      </c>
      <c r="Q95" t="s">
        <v>140</v>
      </c>
      <c r="R95">
        <v>50</v>
      </c>
      <c r="S95">
        <v>10</v>
      </c>
      <c r="T95" t="s">
        <v>465</v>
      </c>
      <c r="U95" t="s">
        <v>957</v>
      </c>
      <c r="V95" s="161">
        <v>45705</v>
      </c>
      <c r="W95" s="161">
        <v>46006</v>
      </c>
      <c r="X95" t="s">
        <v>954</v>
      </c>
      <c r="Y95">
        <v>25</v>
      </c>
      <c r="Z95" s="209">
        <v>100</v>
      </c>
      <c r="AA95" t="s">
        <v>2527</v>
      </c>
      <c r="AB95" s="210"/>
      <c r="AC95">
        <v>100</v>
      </c>
      <c r="AD95" t="s">
        <v>1992</v>
      </c>
      <c r="AE95" s="211"/>
      <c r="AF95"/>
      <c r="AG95" s="212">
        <f t="shared" si="1"/>
        <v>25</v>
      </c>
      <c r="AH95" s="30">
        <v>12</v>
      </c>
    </row>
    <row r="96" spans="1:34" x14ac:dyDescent="0.25">
      <c r="A96">
        <v>3200</v>
      </c>
      <c r="B96" t="s">
        <v>2523</v>
      </c>
      <c r="C96" t="s">
        <v>961</v>
      </c>
      <c r="D96" t="s">
        <v>954</v>
      </c>
      <c r="E96">
        <v>0</v>
      </c>
      <c r="F96" t="s">
        <v>460</v>
      </c>
      <c r="G96" t="s">
        <v>961</v>
      </c>
      <c r="H96" t="s">
        <v>462</v>
      </c>
      <c r="I96" t="s">
        <v>1473</v>
      </c>
      <c r="J96" t="s">
        <v>1474</v>
      </c>
      <c r="K96" t="s">
        <v>1475</v>
      </c>
      <c r="L96" t="s">
        <v>1812</v>
      </c>
      <c r="M96" t="s">
        <v>463</v>
      </c>
      <c r="N96" t="s">
        <v>20</v>
      </c>
      <c r="O96" t="s">
        <v>614</v>
      </c>
      <c r="P96" t="s">
        <v>19</v>
      </c>
      <c r="Q96" t="s">
        <v>241</v>
      </c>
      <c r="R96">
        <v>50</v>
      </c>
      <c r="S96">
        <v>80</v>
      </c>
      <c r="T96" t="s">
        <v>493</v>
      </c>
      <c r="U96" t="s">
        <v>962</v>
      </c>
      <c r="V96" s="161">
        <v>45659</v>
      </c>
      <c r="W96" s="161">
        <v>46021</v>
      </c>
      <c r="X96" t="s">
        <v>954</v>
      </c>
      <c r="Y96">
        <v>50</v>
      </c>
      <c r="Z96" s="209">
        <v>78</v>
      </c>
      <c r="AA96" t="s">
        <v>2974</v>
      </c>
      <c r="AB96" s="210"/>
      <c r="AC96">
        <v>78</v>
      </c>
      <c r="AD96" t="s">
        <v>2975</v>
      </c>
      <c r="AE96" s="211"/>
      <c r="AF96"/>
      <c r="AG96" s="212">
        <f t="shared" si="1"/>
        <v>39</v>
      </c>
      <c r="AH96" s="30">
        <v>12</v>
      </c>
    </row>
    <row r="97" spans="1:34" x14ac:dyDescent="0.25">
      <c r="A97">
        <v>3200</v>
      </c>
      <c r="B97" t="s">
        <v>2523</v>
      </c>
      <c r="C97" t="s">
        <v>963</v>
      </c>
      <c r="D97" t="s">
        <v>954</v>
      </c>
      <c r="E97">
        <v>0</v>
      </c>
      <c r="F97" t="s">
        <v>467</v>
      </c>
      <c r="G97" t="s">
        <v>963</v>
      </c>
      <c r="H97" t="s">
        <v>19</v>
      </c>
      <c r="I97" t="s">
        <v>19</v>
      </c>
      <c r="J97" t="s">
        <v>19</v>
      </c>
      <c r="K97" t="s">
        <v>19</v>
      </c>
      <c r="L97" t="s">
        <v>19</v>
      </c>
      <c r="M97" t="s">
        <v>19</v>
      </c>
      <c r="N97" t="s">
        <v>19</v>
      </c>
      <c r="O97" t="s">
        <v>19</v>
      </c>
      <c r="P97" t="s">
        <v>19</v>
      </c>
      <c r="Q97" t="s">
        <v>242</v>
      </c>
      <c r="R97">
        <v>25</v>
      </c>
      <c r="S97">
        <v>1</v>
      </c>
      <c r="T97" t="s">
        <v>465</v>
      </c>
      <c r="U97" t="s">
        <v>964</v>
      </c>
      <c r="V97" s="161">
        <v>45659</v>
      </c>
      <c r="W97" s="161">
        <v>45730</v>
      </c>
      <c r="X97" t="s">
        <v>954</v>
      </c>
      <c r="Y97">
        <v>12.5</v>
      </c>
      <c r="Z97" s="209">
        <v>100</v>
      </c>
      <c r="AA97" t="s">
        <v>2528</v>
      </c>
      <c r="AB97" s="210">
        <v>45693</v>
      </c>
      <c r="AC97">
        <v>100</v>
      </c>
      <c r="AD97" t="s">
        <v>2529</v>
      </c>
      <c r="AE97" s="211">
        <v>45693</v>
      </c>
      <c r="AF97">
        <v>100</v>
      </c>
      <c r="AG97" s="212">
        <f t="shared" si="1"/>
        <v>12.5</v>
      </c>
      <c r="AH97" s="30">
        <v>3</v>
      </c>
    </row>
    <row r="98" spans="1:34" x14ac:dyDescent="0.25">
      <c r="A98">
        <v>3200</v>
      </c>
      <c r="B98" t="s">
        <v>2523</v>
      </c>
      <c r="C98" t="s">
        <v>965</v>
      </c>
      <c r="D98" t="s">
        <v>954</v>
      </c>
      <c r="E98">
        <v>0</v>
      </c>
      <c r="F98" t="s">
        <v>467</v>
      </c>
      <c r="G98" t="s">
        <v>965</v>
      </c>
      <c r="H98" t="s">
        <v>19</v>
      </c>
      <c r="I98" t="s">
        <v>19</v>
      </c>
      <c r="J98" t="s">
        <v>19</v>
      </c>
      <c r="K98" t="s">
        <v>19</v>
      </c>
      <c r="L98" t="s">
        <v>19</v>
      </c>
      <c r="M98" t="s">
        <v>19</v>
      </c>
      <c r="N98" t="s">
        <v>19</v>
      </c>
      <c r="O98" t="s">
        <v>19</v>
      </c>
      <c r="P98" t="s">
        <v>19</v>
      </c>
      <c r="Q98" t="s">
        <v>243</v>
      </c>
      <c r="R98">
        <v>25</v>
      </c>
      <c r="S98">
        <v>1</v>
      </c>
      <c r="T98" t="s">
        <v>465</v>
      </c>
      <c r="U98" t="s">
        <v>964</v>
      </c>
      <c r="V98" s="161">
        <v>45659</v>
      </c>
      <c r="W98" s="161">
        <v>45853</v>
      </c>
      <c r="X98" t="s">
        <v>954</v>
      </c>
      <c r="Y98">
        <v>12.5</v>
      </c>
      <c r="Z98" s="209">
        <v>100</v>
      </c>
      <c r="AA98" t="s">
        <v>2530</v>
      </c>
      <c r="AB98" s="477"/>
      <c r="AC98">
        <v>100</v>
      </c>
      <c r="AD98" t="s">
        <v>2531</v>
      </c>
      <c r="AE98" s="211"/>
      <c r="AF98">
        <v>100</v>
      </c>
      <c r="AG98" s="212">
        <f t="shared" si="1"/>
        <v>12.5</v>
      </c>
      <c r="AH98" s="30">
        <v>7</v>
      </c>
    </row>
    <row r="99" spans="1:34" x14ac:dyDescent="0.25">
      <c r="A99">
        <v>3200</v>
      </c>
      <c r="B99" t="s">
        <v>2523</v>
      </c>
      <c r="C99" t="s">
        <v>966</v>
      </c>
      <c r="D99" t="s">
        <v>954</v>
      </c>
      <c r="E99">
        <v>0</v>
      </c>
      <c r="F99" t="s">
        <v>467</v>
      </c>
      <c r="G99" t="s">
        <v>966</v>
      </c>
      <c r="H99" t="s">
        <v>19</v>
      </c>
      <c r="I99" t="s">
        <v>19</v>
      </c>
      <c r="J99" t="s">
        <v>19</v>
      </c>
      <c r="K99" t="s">
        <v>19</v>
      </c>
      <c r="L99" t="s">
        <v>19</v>
      </c>
      <c r="M99" t="s">
        <v>19</v>
      </c>
      <c r="N99" t="s">
        <v>19</v>
      </c>
      <c r="O99" t="s">
        <v>19</v>
      </c>
      <c r="P99" t="s">
        <v>19</v>
      </c>
      <c r="Q99" t="s">
        <v>244</v>
      </c>
      <c r="R99">
        <v>50</v>
      </c>
      <c r="S99">
        <v>80</v>
      </c>
      <c r="T99" t="s">
        <v>493</v>
      </c>
      <c r="U99" t="s">
        <v>967</v>
      </c>
      <c r="V99" s="161">
        <v>45659</v>
      </c>
      <c r="W99" s="161">
        <v>46021</v>
      </c>
      <c r="X99" t="s">
        <v>954</v>
      </c>
      <c r="Y99">
        <v>25</v>
      </c>
      <c r="Z99" s="209">
        <v>78</v>
      </c>
      <c r="AA99" t="s">
        <v>2976</v>
      </c>
      <c r="AB99" s="210"/>
      <c r="AC99">
        <v>78</v>
      </c>
      <c r="AD99" t="s">
        <v>2977</v>
      </c>
      <c r="AE99" s="211"/>
      <c r="AF99"/>
      <c r="AG99" s="212">
        <f t="shared" si="1"/>
        <v>19.5</v>
      </c>
      <c r="AH99" s="30">
        <v>12</v>
      </c>
    </row>
    <row r="100" spans="1:34" x14ac:dyDescent="0.25">
      <c r="A100">
        <v>12</v>
      </c>
      <c r="B100" t="s">
        <v>2460</v>
      </c>
      <c r="C100" t="s">
        <v>773</v>
      </c>
      <c r="D100" t="s">
        <v>772</v>
      </c>
      <c r="E100">
        <v>0</v>
      </c>
      <c r="F100" t="s">
        <v>460</v>
      </c>
      <c r="G100" t="s">
        <v>773</v>
      </c>
      <c r="H100" t="s">
        <v>462</v>
      </c>
      <c r="I100" t="s">
        <v>1464</v>
      </c>
      <c r="J100" t="s">
        <v>1465</v>
      </c>
      <c r="K100" t="s">
        <v>1466</v>
      </c>
      <c r="L100" t="s">
        <v>19</v>
      </c>
      <c r="M100" t="s">
        <v>463</v>
      </c>
      <c r="N100" t="s">
        <v>19</v>
      </c>
      <c r="O100" t="s">
        <v>1437</v>
      </c>
      <c r="P100" t="s">
        <v>19</v>
      </c>
      <c r="Q100" t="s">
        <v>425</v>
      </c>
      <c r="R100">
        <v>100</v>
      </c>
      <c r="S100">
        <v>100</v>
      </c>
      <c r="T100" t="s">
        <v>493</v>
      </c>
      <c r="U100" t="s">
        <v>774</v>
      </c>
      <c r="V100" s="161">
        <v>45687</v>
      </c>
      <c r="W100" s="161">
        <v>45849</v>
      </c>
      <c r="X100" t="s">
        <v>772</v>
      </c>
      <c r="Y100">
        <v>100</v>
      </c>
      <c r="Z100" s="209">
        <v>100</v>
      </c>
      <c r="AA100" t="s">
        <v>2461</v>
      </c>
      <c r="AB100" s="210">
        <v>45849</v>
      </c>
      <c r="AC100">
        <v>100</v>
      </c>
      <c r="AD100" t="s">
        <v>2462</v>
      </c>
      <c r="AE100" s="211">
        <v>45849</v>
      </c>
      <c r="AF100">
        <v>100</v>
      </c>
      <c r="AG100" s="212">
        <f t="shared" si="1"/>
        <v>100</v>
      </c>
      <c r="AH100" s="30">
        <v>7</v>
      </c>
    </row>
    <row r="101" spans="1:34" x14ac:dyDescent="0.25">
      <c r="A101">
        <v>12</v>
      </c>
      <c r="B101" t="s">
        <v>2460</v>
      </c>
      <c r="C101" t="s">
        <v>775</v>
      </c>
      <c r="D101" t="s">
        <v>772</v>
      </c>
      <c r="E101">
        <v>0</v>
      </c>
      <c r="F101" t="s">
        <v>467</v>
      </c>
      <c r="G101" t="s">
        <v>775</v>
      </c>
      <c r="H101" t="s">
        <v>19</v>
      </c>
      <c r="I101" t="s">
        <v>19</v>
      </c>
      <c r="J101" t="s">
        <v>19</v>
      </c>
      <c r="K101" t="s">
        <v>19</v>
      </c>
      <c r="L101" t="s">
        <v>19</v>
      </c>
      <c r="M101" t="s">
        <v>19</v>
      </c>
      <c r="N101" t="s">
        <v>19</v>
      </c>
      <c r="O101" t="s">
        <v>19</v>
      </c>
      <c r="P101" t="s">
        <v>19</v>
      </c>
      <c r="Q101" t="s">
        <v>426</v>
      </c>
      <c r="R101">
        <v>15</v>
      </c>
      <c r="S101">
        <v>1</v>
      </c>
      <c r="T101" t="s">
        <v>465</v>
      </c>
      <c r="U101" t="s">
        <v>776</v>
      </c>
      <c r="V101" s="161">
        <v>45687</v>
      </c>
      <c r="W101" s="161">
        <v>45716</v>
      </c>
      <c r="X101" t="s">
        <v>772</v>
      </c>
      <c r="Y101">
        <v>15</v>
      </c>
      <c r="Z101" s="209">
        <v>100</v>
      </c>
      <c r="AA101" t="s">
        <v>2463</v>
      </c>
      <c r="AB101" s="210">
        <v>45716</v>
      </c>
      <c r="AC101">
        <v>100</v>
      </c>
      <c r="AD101" t="s">
        <v>1937</v>
      </c>
      <c r="AE101" s="211">
        <v>45688</v>
      </c>
      <c r="AF101">
        <v>100</v>
      </c>
      <c r="AG101" s="212">
        <f t="shared" si="1"/>
        <v>15</v>
      </c>
      <c r="AH101" s="30">
        <v>2</v>
      </c>
    </row>
    <row r="102" spans="1:34" x14ac:dyDescent="0.25">
      <c r="A102">
        <v>12</v>
      </c>
      <c r="B102" t="s">
        <v>2460</v>
      </c>
      <c r="C102" t="s">
        <v>777</v>
      </c>
      <c r="D102" t="s">
        <v>772</v>
      </c>
      <c r="E102">
        <v>0</v>
      </c>
      <c r="F102" t="s">
        <v>467</v>
      </c>
      <c r="G102" t="s">
        <v>777</v>
      </c>
      <c r="H102" t="s">
        <v>19</v>
      </c>
      <c r="I102" t="s">
        <v>19</v>
      </c>
      <c r="J102" t="s">
        <v>19</v>
      </c>
      <c r="K102" t="s">
        <v>19</v>
      </c>
      <c r="L102" t="s">
        <v>19</v>
      </c>
      <c r="M102" t="s">
        <v>19</v>
      </c>
      <c r="N102" t="s">
        <v>19</v>
      </c>
      <c r="O102" t="s">
        <v>19</v>
      </c>
      <c r="P102" t="s">
        <v>19</v>
      </c>
      <c r="Q102" t="s">
        <v>427</v>
      </c>
      <c r="R102">
        <v>10</v>
      </c>
      <c r="S102">
        <v>1</v>
      </c>
      <c r="T102" t="s">
        <v>465</v>
      </c>
      <c r="U102" t="s">
        <v>778</v>
      </c>
      <c r="V102" s="161">
        <v>45713</v>
      </c>
      <c r="W102" s="161">
        <v>45741</v>
      </c>
      <c r="X102" t="s">
        <v>772</v>
      </c>
      <c r="Y102">
        <v>10</v>
      </c>
      <c r="Z102" s="209">
        <v>100</v>
      </c>
      <c r="AA102" t="s">
        <v>2464</v>
      </c>
      <c r="AB102" s="210">
        <v>45726.318786122683</v>
      </c>
      <c r="AC102">
        <v>100</v>
      </c>
      <c r="AD102" t="s">
        <v>1937</v>
      </c>
      <c r="AE102" s="211">
        <v>45726.318786122683</v>
      </c>
      <c r="AF102">
        <v>100</v>
      </c>
      <c r="AG102" s="212">
        <f t="shared" si="1"/>
        <v>10</v>
      </c>
      <c r="AH102" s="30">
        <v>3</v>
      </c>
    </row>
    <row r="103" spans="1:34" x14ac:dyDescent="0.25">
      <c r="A103">
        <v>12</v>
      </c>
      <c r="B103" t="s">
        <v>2460</v>
      </c>
      <c r="C103" t="s">
        <v>779</v>
      </c>
      <c r="D103" t="s">
        <v>772</v>
      </c>
      <c r="E103">
        <v>0</v>
      </c>
      <c r="F103" t="s">
        <v>467</v>
      </c>
      <c r="G103" t="s">
        <v>779</v>
      </c>
      <c r="H103" t="s">
        <v>19</v>
      </c>
      <c r="I103" t="s">
        <v>19</v>
      </c>
      <c r="J103" t="s">
        <v>19</v>
      </c>
      <c r="K103" t="s">
        <v>19</v>
      </c>
      <c r="L103" t="s">
        <v>19</v>
      </c>
      <c r="M103" t="s">
        <v>19</v>
      </c>
      <c r="N103" t="s">
        <v>19</v>
      </c>
      <c r="O103" t="s">
        <v>19</v>
      </c>
      <c r="P103" t="s">
        <v>19</v>
      </c>
      <c r="Q103" t="s">
        <v>428</v>
      </c>
      <c r="R103">
        <v>10</v>
      </c>
      <c r="S103">
        <v>1</v>
      </c>
      <c r="T103" t="s">
        <v>465</v>
      </c>
      <c r="U103" t="s">
        <v>780</v>
      </c>
      <c r="V103" s="161">
        <v>45713</v>
      </c>
      <c r="W103" s="161">
        <v>45741</v>
      </c>
      <c r="X103" t="s">
        <v>772</v>
      </c>
      <c r="Y103">
        <v>10</v>
      </c>
      <c r="Z103" s="209">
        <v>100</v>
      </c>
      <c r="AA103" t="s">
        <v>2465</v>
      </c>
      <c r="AB103" s="210">
        <v>45741</v>
      </c>
      <c r="AC103">
        <v>100</v>
      </c>
      <c r="AD103" t="s">
        <v>2466</v>
      </c>
      <c r="AE103" s="211">
        <v>45716</v>
      </c>
      <c r="AF103">
        <v>100</v>
      </c>
      <c r="AG103" s="212">
        <f t="shared" si="1"/>
        <v>10</v>
      </c>
      <c r="AH103" s="30">
        <v>3</v>
      </c>
    </row>
    <row r="104" spans="1:34" x14ac:dyDescent="0.25">
      <c r="A104">
        <v>12</v>
      </c>
      <c r="B104" t="s">
        <v>2460</v>
      </c>
      <c r="C104" t="s">
        <v>781</v>
      </c>
      <c r="D104" t="s">
        <v>772</v>
      </c>
      <c r="E104">
        <v>0</v>
      </c>
      <c r="F104" t="s">
        <v>467</v>
      </c>
      <c r="G104" t="s">
        <v>781</v>
      </c>
      <c r="H104" t="s">
        <v>19</v>
      </c>
      <c r="I104" t="s">
        <v>19</v>
      </c>
      <c r="J104" t="s">
        <v>19</v>
      </c>
      <c r="K104" t="s">
        <v>19</v>
      </c>
      <c r="L104" t="s">
        <v>19</v>
      </c>
      <c r="M104" t="s">
        <v>19</v>
      </c>
      <c r="N104" t="s">
        <v>19</v>
      </c>
      <c r="O104" t="s">
        <v>19</v>
      </c>
      <c r="P104" t="s">
        <v>19</v>
      </c>
      <c r="Q104" t="s">
        <v>429</v>
      </c>
      <c r="R104">
        <v>20</v>
      </c>
      <c r="S104">
        <v>1</v>
      </c>
      <c r="T104" t="s">
        <v>465</v>
      </c>
      <c r="U104" t="s">
        <v>782</v>
      </c>
      <c r="V104" s="161">
        <v>45742</v>
      </c>
      <c r="W104" s="161">
        <v>45772</v>
      </c>
      <c r="X104" t="s">
        <v>772</v>
      </c>
      <c r="Y104">
        <v>20</v>
      </c>
      <c r="Z104" s="209">
        <v>100</v>
      </c>
      <c r="AA104" t="s">
        <v>2467</v>
      </c>
      <c r="AB104" s="210">
        <v>45772</v>
      </c>
      <c r="AC104">
        <v>100</v>
      </c>
      <c r="AD104" t="s">
        <v>2053</v>
      </c>
      <c r="AE104" s="211">
        <v>45747</v>
      </c>
      <c r="AF104">
        <v>100</v>
      </c>
      <c r="AG104" s="212">
        <f t="shared" si="1"/>
        <v>20</v>
      </c>
      <c r="AH104" s="30">
        <v>4</v>
      </c>
    </row>
    <row r="105" spans="1:34" x14ac:dyDescent="0.25">
      <c r="A105">
        <v>12</v>
      </c>
      <c r="B105" t="s">
        <v>2460</v>
      </c>
      <c r="C105" t="s">
        <v>783</v>
      </c>
      <c r="D105" t="s">
        <v>772</v>
      </c>
      <c r="E105">
        <v>0</v>
      </c>
      <c r="F105" t="s">
        <v>467</v>
      </c>
      <c r="G105" t="s">
        <v>783</v>
      </c>
      <c r="H105" t="s">
        <v>19</v>
      </c>
      <c r="I105" t="s">
        <v>19</v>
      </c>
      <c r="J105" t="s">
        <v>19</v>
      </c>
      <c r="K105" t="s">
        <v>19</v>
      </c>
      <c r="L105" t="s">
        <v>19</v>
      </c>
      <c r="M105" t="s">
        <v>19</v>
      </c>
      <c r="N105" t="s">
        <v>19</v>
      </c>
      <c r="O105" t="s">
        <v>19</v>
      </c>
      <c r="P105" t="s">
        <v>19</v>
      </c>
      <c r="Q105" t="s">
        <v>430</v>
      </c>
      <c r="R105">
        <v>15</v>
      </c>
      <c r="S105">
        <v>1</v>
      </c>
      <c r="T105" t="s">
        <v>465</v>
      </c>
      <c r="U105" t="s">
        <v>784</v>
      </c>
      <c r="V105" s="161">
        <v>45775</v>
      </c>
      <c r="W105" s="161">
        <v>45807</v>
      </c>
      <c r="X105" t="s">
        <v>772</v>
      </c>
      <c r="Y105">
        <v>15</v>
      </c>
      <c r="Z105" s="209">
        <v>100</v>
      </c>
      <c r="AA105" t="s">
        <v>2468</v>
      </c>
      <c r="AB105" s="210">
        <v>45807</v>
      </c>
      <c r="AC105">
        <v>100</v>
      </c>
      <c r="AD105" t="s">
        <v>2095</v>
      </c>
      <c r="AE105" s="211">
        <v>45807</v>
      </c>
      <c r="AF105">
        <v>100</v>
      </c>
      <c r="AG105" s="212">
        <f t="shared" si="1"/>
        <v>15</v>
      </c>
      <c r="AH105" s="30">
        <v>5</v>
      </c>
    </row>
    <row r="106" spans="1:34" x14ac:dyDescent="0.25">
      <c r="A106">
        <v>12</v>
      </c>
      <c r="B106" t="s">
        <v>2460</v>
      </c>
      <c r="C106" t="s">
        <v>785</v>
      </c>
      <c r="D106" t="s">
        <v>772</v>
      </c>
      <c r="E106">
        <v>0</v>
      </c>
      <c r="F106" t="s">
        <v>467</v>
      </c>
      <c r="G106" t="s">
        <v>785</v>
      </c>
      <c r="H106" t="s">
        <v>19</v>
      </c>
      <c r="I106" t="s">
        <v>19</v>
      </c>
      <c r="J106" t="s">
        <v>19</v>
      </c>
      <c r="K106" t="s">
        <v>19</v>
      </c>
      <c r="L106" t="s">
        <v>19</v>
      </c>
      <c r="M106" t="s">
        <v>19</v>
      </c>
      <c r="N106" t="s">
        <v>19</v>
      </c>
      <c r="O106" t="s">
        <v>19</v>
      </c>
      <c r="P106" t="s">
        <v>19</v>
      </c>
      <c r="Q106" t="s">
        <v>431</v>
      </c>
      <c r="R106">
        <v>10</v>
      </c>
      <c r="S106">
        <v>1</v>
      </c>
      <c r="T106" t="s">
        <v>465</v>
      </c>
      <c r="U106" t="s">
        <v>778</v>
      </c>
      <c r="V106" s="161">
        <v>45811</v>
      </c>
      <c r="W106" s="161">
        <v>45828</v>
      </c>
      <c r="X106" t="s">
        <v>772</v>
      </c>
      <c r="Y106">
        <v>10</v>
      </c>
      <c r="Z106" s="209">
        <v>100</v>
      </c>
      <c r="AA106" t="s">
        <v>3188</v>
      </c>
      <c r="AB106" s="210">
        <v>45812</v>
      </c>
      <c r="AC106">
        <v>100</v>
      </c>
      <c r="AD106" t="s">
        <v>2258</v>
      </c>
      <c r="AE106" s="211">
        <v>45812</v>
      </c>
      <c r="AF106">
        <v>100</v>
      </c>
      <c r="AG106" s="212">
        <f t="shared" si="1"/>
        <v>10</v>
      </c>
      <c r="AH106" s="30">
        <v>6</v>
      </c>
    </row>
    <row r="107" spans="1:34" x14ac:dyDescent="0.25">
      <c r="A107">
        <v>12</v>
      </c>
      <c r="B107" t="s">
        <v>2460</v>
      </c>
      <c r="C107" t="s">
        <v>786</v>
      </c>
      <c r="D107" t="s">
        <v>772</v>
      </c>
      <c r="E107">
        <v>0</v>
      </c>
      <c r="F107" t="s">
        <v>467</v>
      </c>
      <c r="G107" t="s">
        <v>786</v>
      </c>
      <c r="H107" t="s">
        <v>19</v>
      </c>
      <c r="I107" t="s">
        <v>19</v>
      </c>
      <c r="J107" t="s">
        <v>19</v>
      </c>
      <c r="K107" t="s">
        <v>19</v>
      </c>
      <c r="L107" t="s">
        <v>19</v>
      </c>
      <c r="M107" t="s">
        <v>19</v>
      </c>
      <c r="N107" t="s">
        <v>19</v>
      </c>
      <c r="O107" t="s">
        <v>19</v>
      </c>
      <c r="P107" t="s">
        <v>19</v>
      </c>
      <c r="Q107" t="s">
        <v>432</v>
      </c>
      <c r="R107">
        <v>20</v>
      </c>
      <c r="S107">
        <v>1</v>
      </c>
      <c r="T107" t="s">
        <v>465</v>
      </c>
      <c r="U107" t="s">
        <v>787</v>
      </c>
      <c r="V107" s="161">
        <v>45832</v>
      </c>
      <c r="W107" s="161">
        <v>45849</v>
      </c>
      <c r="X107" t="s">
        <v>772</v>
      </c>
      <c r="Y107">
        <v>20</v>
      </c>
      <c r="Z107" s="209">
        <v>100</v>
      </c>
      <c r="AA107" t="s">
        <v>2461</v>
      </c>
      <c r="AB107" s="210">
        <v>45849</v>
      </c>
      <c r="AC107">
        <v>100</v>
      </c>
      <c r="AD107" t="s">
        <v>2470</v>
      </c>
      <c r="AE107" s="211">
        <v>45849</v>
      </c>
      <c r="AF107">
        <v>100</v>
      </c>
      <c r="AG107" s="212">
        <f t="shared" si="1"/>
        <v>20</v>
      </c>
      <c r="AH107" s="30">
        <v>7</v>
      </c>
    </row>
    <row r="108" spans="1:34" x14ac:dyDescent="0.25">
      <c r="A108">
        <v>37</v>
      </c>
      <c r="B108" t="s">
        <v>2471</v>
      </c>
      <c r="C108" t="s">
        <v>789</v>
      </c>
      <c r="D108" t="s">
        <v>788</v>
      </c>
      <c r="E108">
        <v>0</v>
      </c>
      <c r="F108" t="s">
        <v>460</v>
      </c>
      <c r="G108" t="s">
        <v>789</v>
      </c>
      <c r="H108" t="s">
        <v>462</v>
      </c>
      <c r="I108" t="s">
        <v>1467</v>
      </c>
      <c r="J108" t="s">
        <v>1465</v>
      </c>
      <c r="K108" t="s">
        <v>1469</v>
      </c>
      <c r="L108" t="s">
        <v>19</v>
      </c>
      <c r="M108" t="s">
        <v>463</v>
      </c>
      <c r="N108" t="s">
        <v>287</v>
      </c>
      <c r="O108" t="s">
        <v>747</v>
      </c>
      <c r="P108" t="s">
        <v>19</v>
      </c>
      <c r="Q108" t="s">
        <v>288</v>
      </c>
      <c r="R108">
        <v>50</v>
      </c>
      <c r="S108">
        <v>2</v>
      </c>
      <c r="T108" t="s">
        <v>465</v>
      </c>
      <c r="U108" t="s">
        <v>790</v>
      </c>
      <c r="V108" s="161">
        <v>45672</v>
      </c>
      <c r="W108" s="161">
        <v>46006</v>
      </c>
      <c r="X108" t="s">
        <v>788</v>
      </c>
      <c r="Y108">
        <v>50</v>
      </c>
      <c r="Z108" s="209"/>
      <c r="AA108"/>
      <c r="AB108" s="210"/>
      <c r="AC108"/>
      <c r="AD108"/>
      <c r="AE108" s="211"/>
      <c r="AF108"/>
      <c r="AG108" s="212">
        <f t="shared" si="1"/>
        <v>0</v>
      </c>
      <c r="AH108" s="30">
        <v>12</v>
      </c>
    </row>
    <row r="109" spans="1:34" x14ac:dyDescent="0.25">
      <c r="A109">
        <v>37</v>
      </c>
      <c r="B109" t="s">
        <v>2471</v>
      </c>
      <c r="C109" t="s">
        <v>791</v>
      </c>
      <c r="D109" t="s">
        <v>788</v>
      </c>
      <c r="E109">
        <v>0</v>
      </c>
      <c r="F109" t="s">
        <v>467</v>
      </c>
      <c r="G109" t="s">
        <v>791</v>
      </c>
      <c r="H109" t="s">
        <v>19</v>
      </c>
      <c r="I109" t="s">
        <v>19</v>
      </c>
      <c r="J109" t="s">
        <v>19</v>
      </c>
      <c r="K109" t="s">
        <v>19</v>
      </c>
      <c r="L109" t="s">
        <v>19</v>
      </c>
      <c r="M109" t="s">
        <v>19</v>
      </c>
      <c r="N109" t="s">
        <v>19</v>
      </c>
      <c r="O109" t="s">
        <v>19</v>
      </c>
      <c r="P109" t="s">
        <v>19</v>
      </c>
      <c r="Q109" t="s">
        <v>289</v>
      </c>
      <c r="R109">
        <v>10</v>
      </c>
      <c r="S109">
        <v>1</v>
      </c>
      <c r="T109" t="s">
        <v>465</v>
      </c>
      <c r="U109" t="s">
        <v>792</v>
      </c>
      <c r="V109" s="161">
        <v>45672</v>
      </c>
      <c r="W109" s="161">
        <v>45762</v>
      </c>
      <c r="X109" t="s">
        <v>788</v>
      </c>
      <c r="Y109">
        <v>5</v>
      </c>
      <c r="Z109" s="209">
        <v>100</v>
      </c>
      <c r="AA109" t="s">
        <v>2472</v>
      </c>
      <c r="AB109" s="210">
        <v>45755</v>
      </c>
      <c r="AC109">
        <v>100</v>
      </c>
      <c r="AD109" t="s">
        <v>2473</v>
      </c>
      <c r="AE109" s="211">
        <v>45785</v>
      </c>
      <c r="AF109">
        <v>95</v>
      </c>
      <c r="AG109" s="212">
        <f t="shared" si="1"/>
        <v>5</v>
      </c>
      <c r="AH109" s="30">
        <v>4</v>
      </c>
    </row>
    <row r="110" spans="1:34" x14ac:dyDescent="0.25">
      <c r="A110">
        <v>37</v>
      </c>
      <c r="B110" t="s">
        <v>2471</v>
      </c>
      <c r="C110" t="s">
        <v>793</v>
      </c>
      <c r="D110" t="s">
        <v>788</v>
      </c>
      <c r="E110">
        <v>0</v>
      </c>
      <c r="F110" t="s">
        <v>467</v>
      </c>
      <c r="G110" t="s">
        <v>793</v>
      </c>
      <c r="H110" t="s">
        <v>19</v>
      </c>
      <c r="I110" t="s">
        <v>19</v>
      </c>
      <c r="J110" t="s">
        <v>19</v>
      </c>
      <c r="K110" t="s">
        <v>19</v>
      </c>
      <c r="L110" t="s">
        <v>19</v>
      </c>
      <c r="M110" t="s">
        <v>19</v>
      </c>
      <c r="N110" t="s">
        <v>19</v>
      </c>
      <c r="O110" t="s">
        <v>19</v>
      </c>
      <c r="P110" t="s">
        <v>19</v>
      </c>
      <c r="Q110" t="s">
        <v>290</v>
      </c>
      <c r="R110">
        <v>30</v>
      </c>
      <c r="S110">
        <v>1</v>
      </c>
      <c r="T110" t="s">
        <v>465</v>
      </c>
      <c r="U110" t="s">
        <v>794</v>
      </c>
      <c r="V110" s="161">
        <v>45689</v>
      </c>
      <c r="W110" s="161">
        <v>45915</v>
      </c>
      <c r="X110" t="s">
        <v>788</v>
      </c>
      <c r="Y110">
        <v>15</v>
      </c>
      <c r="Z110" s="209">
        <v>100</v>
      </c>
      <c r="AA110" t="s">
        <v>2474</v>
      </c>
      <c r="AB110" s="210">
        <v>45915</v>
      </c>
      <c r="AC110">
        <v>100</v>
      </c>
      <c r="AD110" t="s">
        <v>2475</v>
      </c>
      <c r="AE110" s="211">
        <v>45915</v>
      </c>
      <c r="AF110">
        <v>95</v>
      </c>
      <c r="AG110" s="212">
        <f t="shared" si="1"/>
        <v>15</v>
      </c>
      <c r="AH110" s="30">
        <v>9</v>
      </c>
    </row>
    <row r="111" spans="1:34" x14ac:dyDescent="0.25">
      <c r="A111">
        <v>37</v>
      </c>
      <c r="B111" t="s">
        <v>2471</v>
      </c>
      <c r="C111" t="s">
        <v>795</v>
      </c>
      <c r="D111" t="s">
        <v>788</v>
      </c>
      <c r="E111">
        <v>0</v>
      </c>
      <c r="F111" t="s">
        <v>467</v>
      </c>
      <c r="G111" t="s">
        <v>795</v>
      </c>
      <c r="H111" t="s">
        <v>19</v>
      </c>
      <c r="I111" t="s">
        <v>19</v>
      </c>
      <c r="J111" t="s">
        <v>19</v>
      </c>
      <c r="K111" t="s">
        <v>19</v>
      </c>
      <c r="L111" t="s">
        <v>19</v>
      </c>
      <c r="M111" t="s">
        <v>19</v>
      </c>
      <c r="N111" t="s">
        <v>19</v>
      </c>
      <c r="O111" t="s">
        <v>19</v>
      </c>
      <c r="P111" t="s">
        <v>19</v>
      </c>
      <c r="Q111" t="s">
        <v>291</v>
      </c>
      <c r="R111">
        <v>20</v>
      </c>
      <c r="S111">
        <v>1</v>
      </c>
      <c r="T111" t="s">
        <v>465</v>
      </c>
      <c r="U111" t="s">
        <v>796</v>
      </c>
      <c r="V111" s="161">
        <v>45689</v>
      </c>
      <c r="W111" s="161">
        <v>45915</v>
      </c>
      <c r="X111" t="s">
        <v>788</v>
      </c>
      <c r="Y111">
        <v>10</v>
      </c>
      <c r="Z111" s="209">
        <v>100</v>
      </c>
      <c r="AA111" t="s">
        <v>2476</v>
      </c>
      <c r="AB111" s="210">
        <v>45915</v>
      </c>
      <c r="AC111">
        <v>100</v>
      </c>
      <c r="AD111" t="s">
        <v>2477</v>
      </c>
      <c r="AE111" s="211">
        <v>45915</v>
      </c>
      <c r="AF111">
        <v>95</v>
      </c>
      <c r="AG111" s="212">
        <f t="shared" si="1"/>
        <v>10</v>
      </c>
      <c r="AH111" s="30">
        <v>9</v>
      </c>
    </row>
    <row r="112" spans="1:34" x14ac:dyDescent="0.25">
      <c r="A112">
        <v>37</v>
      </c>
      <c r="B112" t="s">
        <v>2471</v>
      </c>
      <c r="C112" t="s">
        <v>797</v>
      </c>
      <c r="D112" t="s">
        <v>788</v>
      </c>
      <c r="E112">
        <v>0</v>
      </c>
      <c r="F112" t="s">
        <v>467</v>
      </c>
      <c r="G112" t="s">
        <v>797</v>
      </c>
      <c r="H112" t="s">
        <v>19</v>
      </c>
      <c r="I112" t="s">
        <v>19</v>
      </c>
      <c r="J112" t="s">
        <v>19</v>
      </c>
      <c r="K112" t="s">
        <v>19</v>
      </c>
      <c r="L112" t="s">
        <v>19</v>
      </c>
      <c r="M112" t="s">
        <v>19</v>
      </c>
      <c r="N112" t="s">
        <v>19</v>
      </c>
      <c r="O112" t="s">
        <v>19</v>
      </c>
      <c r="P112" t="s">
        <v>19</v>
      </c>
      <c r="Q112" t="s">
        <v>292</v>
      </c>
      <c r="R112">
        <v>20</v>
      </c>
      <c r="S112">
        <v>1</v>
      </c>
      <c r="T112" t="s">
        <v>465</v>
      </c>
      <c r="U112" t="s">
        <v>798</v>
      </c>
      <c r="V112" s="161">
        <v>45717</v>
      </c>
      <c r="W112" s="161">
        <v>45976</v>
      </c>
      <c r="X112" t="s">
        <v>788</v>
      </c>
      <c r="Y112">
        <v>10</v>
      </c>
      <c r="Z112" s="209">
        <v>100</v>
      </c>
      <c r="AA112" t="s">
        <v>2978</v>
      </c>
      <c r="AB112" s="210">
        <v>45976</v>
      </c>
      <c r="AC112">
        <v>100</v>
      </c>
      <c r="AD112" t="s">
        <v>2979</v>
      </c>
      <c r="AE112" s="211">
        <v>45976</v>
      </c>
      <c r="AF112">
        <v>100</v>
      </c>
      <c r="AG112" s="212">
        <f t="shared" si="1"/>
        <v>10</v>
      </c>
      <c r="AH112" s="30">
        <v>11</v>
      </c>
    </row>
    <row r="113" spans="1:34" x14ac:dyDescent="0.25">
      <c r="A113">
        <v>37</v>
      </c>
      <c r="B113" t="s">
        <v>2471</v>
      </c>
      <c r="C113" t="s">
        <v>799</v>
      </c>
      <c r="D113" t="s">
        <v>788</v>
      </c>
      <c r="E113">
        <v>0</v>
      </c>
      <c r="F113" t="s">
        <v>467</v>
      </c>
      <c r="G113" t="s">
        <v>799</v>
      </c>
      <c r="H113" t="s">
        <v>19</v>
      </c>
      <c r="I113" t="s">
        <v>19</v>
      </c>
      <c r="J113" t="s">
        <v>19</v>
      </c>
      <c r="K113" t="s">
        <v>19</v>
      </c>
      <c r="L113" t="s">
        <v>19</v>
      </c>
      <c r="M113" t="s">
        <v>19</v>
      </c>
      <c r="N113" t="s">
        <v>19</v>
      </c>
      <c r="O113" t="s">
        <v>19</v>
      </c>
      <c r="P113" t="s">
        <v>19</v>
      </c>
      <c r="Q113" t="s">
        <v>293</v>
      </c>
      <c r="R113">
        <v>20</v>
      </c>
      <c r="S113">
        <v>1</v>
      </c>
      <c r="T113" t="s">
        <v>465</v>
      </c>
      <c r="U113" t="s">
        <v>800</v>
      </c>
      <c r="V113" s="161">
        <v>45748</v>
      </c>
      <c r="W113" s="161">
        <v>46006</v>
      </c>
      <c r="X113" t="s">
        <v>788</v>
      </c>
      <c r="Y113">
        <v>10</v>
      </c>
      <c r="Z113" s="209"/>
      <c r="AA113"/>
      <c r="AB113" s="210"/>
      <c r="AC113"/>
      <c r="AD113"/>
      <c r="AE113" s="211"/>
      <c r="AF113"/>
      <c r="AG113" s="212">
        <f t="shared" si="1"/>
        <v>0</v>
      </c>
      <c r="AH113" s="30">
        <v>12</v>
      </c>
    </row>
    <row r="114" spans="1:34" x14ac:dyDescent="0.25">
      <c r="A114">
        <v>37</v>
      </c>
      <c r="B114" t="s">
        <v>2471</v>
      </c>
      <c r="C114" t="s">
        <v>801</v>
      </c>
      <c r="D114" t="s">
        <v>788</v>
      </c>
      <c r="E114">
        <v>0</v>
      </c>
      <c r="F114" t="s">
        <v>460</v>
      </c>
      <c r="G114" t="s">
        <v>801</v>
      </c>
      <c r="H114" t="s">
        <v>462</v>
      </c>
      <c r="I114" t="s">
        <v>1467</v>
      </c>
      <c r="J114" t="s">
        <v>1468</v>
      </c>
      <c r="K114" t="s">
        <v>1469</v>
      </c>
      <c r="L114" t="s">
        <v>1812</v>
      </c>
      <c r="M114" t="s">
        <v>463</v>
      </c>
      <c r="N114" t="s">
        <v>287</v>
      </c>
      <c r="O114" t="s">
        <v>747</v>
      </c>
      <c r="P114" t="s">
        <v>19</v>
      </c>
      <c r="Q114" t="s">
        <v>294</v>
      </c>
      <c r="R114">
        <v>15</v>
      </c>
      <c r="S114">
        <v>11</v>
      </c>
      <c r="T114" t="s">
        <v>465</v>
      </c>
      <c r="U114" t="s">
        <v>802</v>
      </c>
      <c r="V114" s="161">
        <v>45672</v>
      </c>
      <c r="W114" s="161">
        <v>46006</v>
      </c>
      <c r="X114" t="s">
        <v>788</v>
      </c>
      <c r="Y114">
        <v>15</v>
      </c>
      <c r="Z114" s="209"/>
      <c r="AA114"/>
      <c r="AB114" s="210"/>
      <c r="AC114"/>
      <c r="AD114"/>
      <c r="AE114" s="211"/>
      <c r="AF114"/>
      <c r="AG114" s="212">
        <f t="shared" si="1"/>
        <v>0</v>
      </c>
      <c r="AH114" s="30">
        <v>12</v>
      </c>
    </row>
    <row r="115" spans="1:34" x14ac:dyDescent="0.25">
      <c r="A115">
        <v>37</v>
      </c>
      <c r="B115" t="s">
        <v>2471</v>
      </c>
      <c r="C115" t="s">
        <v>803</v>
      </c>
      <c r="D115" t="s">
        <v>788</v>
      </c>
      <c r="E115">
        <v>0</v>
      </c>
      <c r="F115" t="s">
        <v>467</v>
      </c>
      <c r="G115" t="s">
        <v>803</v>
      </c>
      <c r="H115" t="s">
        <v>19</v>
      </c>
      <c r="I115" t="s">
        <v>19</v>
      </c>
      <c r="J115" t="s">
        <v>19</v>
      </c>
      <c r="K115" t="s">
        <v>19</v>
      </c>
      <c r="L115" t="s">
        <v>19</v>
      </c>
      <c r="M115" t="s">
        <v>19</v>
      </c>
      <c r="N115" t="s">
        <v>19</v>
      </c>
      <c r="O115" t="s">
        <v>19</v>
      </c>
      <c r="P115" t="s">
        <v>19</v>
      </c>
      <c r="Q115" t="s">
        <v>295</v>
      </c>
      <c r="R115">
        <v>80</v>
      </c>
      <c r="S115">
        <v>11</v>
      </c>
      <c r="T115" t="s">
        <v>465</v>
      </c>
      <c r="U115" t="s">
        <v>804</v>
      </c>
      <c r="V115" s="161">
        <v>45672</v>
      </c>
      <c r="W115" s="161">
        <v>46006</v>
      </c>
      <c r="X115" t="s">
        <v>788</v>
      </c>
      <c r="Y115">
        <v>12</v>
      </c>
      <c r="Z115" s="209">
        <v>81.81</v>
      </c>
      <c r="AA115" t="s">
        <v>2980</v>
      </c>
      <c r="AB115" s="210"/>
      <c r="AC115">
        <v>81.81</v>
      </c>
      <c r="AD115" t="s">
        <v>2981</v>
      </c>
      <c r="AE115" s="211"/>
      <c r="AF115"/>
      <c r="AG115" s="212">
        <f t="shared" si="1"/>
        <v>9.8171999999999997</v>
      </c>
      <c r="AH115" s="30">
        <v>12</v>
      </c>
    </row>
    <row r="116" spans="1:34" x14ac:dyDescent="0.25">
      <c r="A116">
        <v>37</v>
      </c>
      <c r="B116" t="s">
        <v>2471</v>
      </c>
      <c r="C116" t="s">
        <v>805</v>
      </c>
      <c r="D116" t="s">
        <v>788</v>
      </c>
      <c r="E116">
        <v>0</v>
      </c>
      <c r="F116" t="s">
        <v>467</v>
      </c>
      <c r="G116" t="s">
        <v>805</v>
      </c>
      <c r="H116" t="s">
        <v>19</v>
      </c>
      <c r="I116" t="s">
        <v>19</v>
      </c>
      <c r="J116" t="s">
        <v>19</v>
      </c>
      <c r="K116" t="s">
        <v>19</v>
      </c>
      <c r="L116" t="s">
        <v>19</v>
      </c>
      <c r="M116" t="s">
        <v>19</v>
      </c>
      <c r="N116" t="s">
        <v>19</v>
      </c>
      <c r="O116" t="s">
        <v>19</v>
      </c>
      <c r="P116" t="s">
        <v>19</v>
      </c>
      <c r="Q116" t="s">
        <v>296</v>
      </c>
      <c r="R116">
        <v>20</v>
      </c>
      <c r="S116">
        <v>11</v>
      </c>
      <c r="T116" t="s">
        <v>465</v>
      </c>
      <c r="U116" t="s">
        <v>806</v>
      </c>
      <c r="V116" s="161">
        <v>45672</v>
      </c>
      <c r="W116" s="161">
        <v>46006</v>
      </c>
      <c r="X116" t="s">
        <v>788</v>
      </c>
      <c r="Y116">
        <v>3</v>
      </c>
      <c r="Z116" s="209">
        <v>81.81</v>
      </c>
      <c r="AA116" t="s">
        <v>2982</v>
      </c>
      <c r="AB116" s="210"/>
      <c r="AC116">
        <v>81.81</v>
      </c>
      <c r="AD116" t="s">
        <v>2983</v>
      </c>
      <c r="AE116" s="211"/>
      <c r="AF116"/>
      <c r="AG116" s="212">
        <f t="shared" si="1"/>
        <v>2.4542999999999999</v>
      </c>
      <c r="AH116" s="30">
        <v>12</v>
      </c>
    </row>
    <row r="117" spans="1:34" x14ac:dyDescent="0.25">
      <c r="A117">
        <v>37</v>
      </c>
      <c r="B117" t="s">
        <v>2471</v>
      </c>
      <c r="C117" t="s">
        <v>807</v>
      </c>
      <c r="D117" t="s">
        <v>788</v>
      </c>
      <c r="E117">
        <v>0</v>
      </c>
      <c r="F117" t="s">
        <v>460</v>
      </c>
      <c r="G117" t="s">
        <v>807</v>
      </c>
      <c r="H117" t="s">
        <v>462</v>
      </c>
      <c r="I117" t="s">
        <v>1467</v>
      </c>
      <c r="J117" t="s">
        <v>1468</v>
      </c>
      <c r="K117" t="s">
        <v>1469</v>
      </c>
      <c r="L117" t="s">
        <v>19</v>
      </c>
      <c r="M117" t="s">
        <v>463</v>
      </c>
      <c r="N117" t="s">
        <v>287</v>
      </c>
      <c r="O117" t="s">
        <v>747</v>
      </c>
      <c r="P117" t="s">
        <v>19</v>
      </c>
      <c r="Q117" t="s">
        <v>297</v>
      </c>
      <c r="R117">
        <v>5</v>
      </c>
      <c r="S117">
        <v>1</v>
      </c>
      <c r="T117" t="s">
        <v>465</v>
      </c>
      <c r="U117" t="s">
        <v>808</v>
      </c>
      <c r="V117" s="161">
        <v>45705</v>
      </c>
      <c r="W117" s="161">
        <v>46006</v>
      </c>
      <c r="X117" t="s">
        <v>788</v>
      </c>
      <c r="Y117">
        <v>5</v>
      </c>
      <c r="Z117" s="209"/>
      <c r="AA117"/>
      <c r="AB117" s="210"/>
      <c r="AC117"/>
      <c r="AD117"/>
      <c r="AE117" s="211"/>
      <c r="AF117"/>
      <c r="AG117" s="212">
        <f t="shared" si="1"/>
        <v>0</v>
      </c>
      <c r="AH117" s="30">
        <v>12</v>
      </c>
    </row>
    <row r="118" spans="1:34" x14ac:dyDescent="0.25">
      <c r="A118">
        <v>37</v>
      </c>
      <c r="B118" t="s">
        <v>2471</v>
      </c>
      <c r="C118" t="s">
        <v>809</v>
      </c>
      <c r="D118" t="s">
        <v>788</v>
      </c>
      <c r="E118">
        <v>0</v>
      </c>
      <c r="F118" t="s">
        <v>467</v>
      </c>
      <c r="G118" t="s">
        <v>809</v>
      </c>
      <c r="H118" t="s">
        <v>19</v>
      </c>
      <c r="I118" t="s">
        <v>19</v>
      </c>
      <c r="J118" t="s">
        <v>19</v>
      </c>
      <c r="K118" t="s">
        <v>19</v>
      </c>
      <c r="L118" t="s">
        <v>19</v>
      </c>
      <c r="M118" t="s">
        <v>19</v>
      </c>
      <c r="N118" t="s">
        <v>19</v>
      </c>
      <c r="O118" t="s">
        <v>19</v>
      </c>
      <c r="P118" t="s">
        <v>19</v>
      </c>
      <c r="Q118" t="s">
        <v>298</v>
      </c>
      <c r="R118">
        <v>10</v>
      </c>
      <c r="S118">
        <v>1</v>
      </c>
      <c r="T118" t="s">
        <v>465</v>
      </c>
      <c r="U118" t="s">
        <v>792</v>
      </c>
      <c r="V118" s="161">
        <v>45705</v>
      </c>
      <c r="W118" s="161">
        <v>46006</v>
      </c>
      <c r="X118" t="s">
        <v>788</v>
      </c>
      <c r="Y118">
        <v>0.5</v>
      </c>
      <c r="Z118" s="209">
        <v>100</v>
      </c>
      <c r="AA118" t="s">
        <v>2482</v>
      </c>
      <c r="AB118" s="210"/>
      <c r="AC118">
        <v>100</v>
      </c>
      <c r="AD118" t="s">
        <v>2053</v>
      </c>
      <c r="AE118" s="211"/>
      <c r="AF118"/>
      <c r="AG118" s="212">
        <f t="shared" si="1"/>
        <v>0.5</v>
      </c>
      <c r="AH118" s="30">
        <v>12</v>
      </c>
    </row>
    <row r="119" spans="1:34" x14ac:dyDescent="0.25">
      <c r="A119">
        <v>37</v>
      </c>
      <c r="B119" t="s">
        <v>2471</v>
      </c>
      <c r="C119" t="s">
        <v>810</v>
      </c>
      <c r="D119" t="s">
        <v>788</v>
      </c>
      <c r="E119">
        <v>0</v>
      </c>
      <c r="F119" t="s">
        <v>467</v>
      </c>
      <c r="G119" t="s">
        <v>810</v>
      </c>
      <c r="H119" t="s">
        <v>19</v>
      </c>
      <c r="I119" t="s">
        <v>19</v>
      </c>
      <c r="J119" t="s">
        <v>19</v>
      </c>
      <c r="K119" t="s">
        <v>19</v>
      </c>
      <c r="L119" t="s">
        <v>19</v>
      </c>
      <c r="M119" t="s">
        <v>19</v>
      </c>
      <c r="N119" t="s">
        <v>19</v>
      </c>
      <c r="O119" t="s">
        <v>19</v>
      </c>
      <c r="P119" t="s">
        <v>19</v>
      </c>
      <c r="Q119" t="s">
        <v>299</v>
      </c>
      <c r="R119">
        <v>30</v>
      </c>
      <c r="S119">
        <v>1</v>
      </c>
      <c r="T119" t="s">
        <v>465</v>
      </c>
      <c r="U119" t="s">
        <v>794</v>
      </c>
      <c r="V119" s="161">
        <v>45712</v>
      </c>
      <c r="W119" s="161">
        <v>45887</v>
      </c>
      <c r="X119" t="s">
        <v>788</v>
      </c>
      <c r="Y119">
        <v>1.5</v>
      </c>
      <c r="Z119" s="209">
        <v>100</v>
      </c>
      <c r="AA119" t="s">
        <v>2483</v>
      </c>
      <c r="AB119" s="210">
        <v>45886</v>
      </c>
      <c r="AC119">
        <v>100</v>
      </c>
      <c r="AD119" t="s">
        <v>2484</v>
      </c>
      <c r="AE119" s="211">
        <v>45887</v>
      </c>
      <c r="AF119">
        <v>100</v>
      </c>
      <c r="AG119" s="212">
        <f t="shared" si="1"/>
        <v>1.5</v>
      </c>
      <c r="AH119" s="30">
        <v>8</v>
      </c>
    </row>
    <row r="120" spans="1:34" x14ac:dyDescent="0.25">
      <c r="A120">
        <v>37</v>
      </c>
      <c r="B120" t="s">
        <v>2471</v>
      </c>
      <c r="C120" t="s">
        <v>811</v>
      </c>
      <c r="D120" t="s">
        <v>788</v>
      </c>
      <c r="E120">
        <v>0</v>
      </c>
      <c r="F120" t="s">
        <v>467</v>
      </c>
      <c r="G120" t="s">
        <v>811</v>
      </c>
      <c r="H120" t="s">
        <v>19</v>
      </c>
      <c r="I120" t="s">
        <v>19</v>
      </c>
      <c r="J120" t="s">
        <v>19</v>
      </c>
      <c r="K120" t="s">
        <v>19</v>
      </c>
      <c r="L120" t="s">
        <v>19</v>
      </c>
      <c r="M120" t="s">
        <v>19</v>
      </c>
      <c r="N120" t="s">
        <v>19</v>
      </c>
      <c r="O120" t="s">
        <v>19</v>
      </c>
      <c r="P120" t="s">
        <v>19</v>
      </c>
      <c r="Q120" t="s">
        <v>300</v>
      </c>
      <c r="R120">
        <v>20</v>
      </c>
      <c r="S120">
        <v>1</v>
      </c>
      <c r="T120" t="s">
        <v>465</v>
      </c>
      <c r="U120" t="s">
        <v>796</v>
      </c>
      <c r="V120" s="161">
        <v>45712</v>
      </c>
      <c r="W120" s="161">
        <v>45915</v>
      </c>
      <c r="X120" t="s">
        <v>788</v>
      </c>
      <c r="Y120">
        <v>1</v>
      </c>
      <c r="Z120" s="209">
        <v>100</v>
      </c>
      <c r="AA120" t="s">
        <v>2485</v>
      </c>
      <c r="AB120" s="210">
        <v>45914</v>
      </c>
      <c r="AC120">
        <v>100</v>
      </c>
      <c r="AD120" t="s">
        <v>2486</v>
      </c>
      <c r="AE120" s="211">
        <v>45915</v>
      </c>
      <c r="AF120">
        <v>100</v>
      </c>
      <c r="AG120" s="212">
        <f t="shared" si="1"/>
        <v>1</v>
      </c>
      <c r="AH120" s="30">
        <v>9</v>
      </c>
    </row>
    <row r="121" spans="1:34" x14ac:dyDescent="0.25">
      <c r="A121">
        <v>37</v>
      </c>
      <c r="B121" t="s">
        <v>2471</v>
      </c>
      <c r="C121" t="s">
        <v>812</v>
      </c>
      <c r="D121" t="s">
        <v>788</v>
      </c>
      <c r="E121">
        <v>0</v>
      </c>
      <c r="F121" t="s">
        <v>467</v>
      </c>
      <c r="G121" t="s">
        <v>812</v>
      </c>
      <c r="H121" t="s">
        <v>19</v>
      </c>
      <c r="I121" t="s">
        <v>19</v>
      </c>
      <c r="J121" t="s">
        <v>19</v>
      </c>
      <c r="K121" t="s">
        <v>19</v>
      </c>
      <c r="L121" t="s">
        <v>19</v>
      </c>
      <c r="M121" t="s">
        <v>19</v>
      </c>
      <c r="N121" t="s">
        <v>19</v>
      </c>
      <c r="O121" t="s">
        <v>19</v>
      </c>
      <c r="P121" t="s">
        <v>19</v>
      </c>
      <c r="Q121" t="s">
        <v>301</v>
      </c>
      <c r="R121">
        <v>20</v>
      </c>
      <c r="S121">
        <v>1</v>
      </c>
      <c r="T121" t="s">
        <v>465</v>
      </c>
      <c r="U121" t="s">
        <v>798</v>
      </c>
      <c r="V121" s="161">
        <v>45717</v>
      </c>
      <c r="W121" s="161">
        <v>45975</v>
      </c>
      <c r="X121" t="s">
        <v>788</v>
      </c>
      <c r="Y121">
        <v>1</v>
      </c>
      <c r="Z121" s="209">
        <v>100</v>
      </c>
      <c r="AA121" t="s">
        <v>2984</v>
      </c>
      <c r="AB121" s="210">
        <v>45976</v>
      </c>
      <c r="AC121">
        <v>100</v>
      </c>
      <c r="AD121" t="s">
        <v>2985</v>
      </c>
      <c r="AE121" s="211">
        <v>45976</v>
      </c>
      <c r="AF121">
        <v>100</v>
      </c>
      <c r="AG121" s="212">
        <f t="shared" si="1"/>
        <v>1</v>
      </c>
      <c r="AH121" s="30">
        <v>11</v>
      </c>
    </row>
    <row r="122" spans="1:34" x14ac:dyDescent="0.25">
      <c r="A122">
        <v>37</v>
      </c>
      <c r="B122" t="s">
        <v>2471</v>
      </c>
      <c r="C122" t="s">
        <v>813</v>
      </c>
      <c r="D122" t="s">
        <v>788</v>
      </c>
      <c r="E122">
        <v>0</v>
      </c>
      <c r="F122" t="s">
        <v>467</v>
      </c>
      <c r="G122" t="s">
        <v>813</v>
      </c>
      <c r="H122" t="s">
        <v>19</v>
      </c>
      <c r="I122" t="s">
        <v>19</v>
      </c>
      <c r="J122" t="s">
        <v>19</v>
      </c>
      <c r="K122" t="s">
        <v>19</v>
      </c>
      <c r="L122" t="s">
        <v>19</v>
      </c>
      <c r="M122" t="s">
        <v>19</v>
      </c>
      <c r="N122" t="s">
        <v>19</v>
      </c>
      <c r="O122" t="s">
        <v>19</v>
      </c>
      <c r="P122" t="s">
        <v>19</v>
      </c>
      <c r="Q122" t="s">
        <v>302</v>
      </c>
      <c r="R122">
        <v>20</v>
      </c>
      <c r="S122">
        <v>1</v>
      </c>
      <c r="T122" t="s">
        <v>465</v>
      </c>
      <c r="U122" t="s">
        <v>800</v>
      </c>
      <c r="V122" s="161">
        <v>45748</v>
      </c>
      <c r="W122" s="161">
        <v>46006</v>
      </c>
      <c r="X122" t="s">
        <v>788</v>
      </c>
      <c r="Y122">
        <v>1</v>
      </c>
      <c r="Z122" s="209"/>
      <c r="AA122"/>
      <c r="AB122" s="210"/>
      <c r="AC122"/>
      <c r="AD122"/>
      <c r="AE122" s="211"/>
      <c r="AF122"/>
      <c r="AG122" s="212">
        <f t="shared" si="1"/>
        <v>0</v>
      </c>
      <c r="AH122" s="30">
        <v>12</v>
      </c>
    </row>
    <row r="123" spans="1:34" x14ac:dyDescent="0.25">
      <c r="A123">
        <v>37</v>
      </c>
      <c r="B123" t="s">
        <v>2471</v>
      </c>
      <c r="C123" t="s">
        <v>814</v>
      </c>
      <c r="D123" t="s">
        <v>788</v>
      </c>
      <c r="E123">
        <v>0</v>
      </c>
      <c r="F123" t="s">
        <v>460</v>
      </c>
      <c r="G123" t="s">
        <v>814</v>
      </c>
      <c r="H123" t="s">
        <v>462</v>
      </c>
      <c r="I123" t="s">
        <v>1467</v>
      </c>
      <c r="J123" t="s">
        <v>1468</v>
      </c>
      <c r="K123" t="s">
        <v>1469</v>
      </c>
      <c r="L123" t="s">
        <v>19</v>
      </c>
      <c r="M123" t="s">
        <v>463</v>
      </c>
      <c r="N123" t="s">
        <v>287</v>
      </c>
      <c r="O123" t="s">
        <v>747</v>
      </c>
      <c r="P123" t="s">
        <v>19</v>
      </c>
      <c r="Q123" t="s">
        <v>303</v>
      </c>
      <c r="R123">
        <v>10</v>
      </c>
      <c r="S123">
        <v>1</v>
      </c>
      <c r="T123" t="s">
        <v>465</v>
      </c>
      <c r="U123" t="s">
        <v>815</v>
      </c>
      <c r="V123" s="161">
        <v>45705</v>
      </c>
      <c r="W123" s="161">
        <v>46006</v>
      </c>
      <c r="X123" t="s">
        <v>788</v>
      </c>
      <c r="Y123">
        <v>10</v>
      </c>
      <c r="Z123" s="209"/>
      <c r="AA123"/>
      <c r="AB123" s="210"/>
      <c r="AC123"/>
      <c r="AD123"/>
      <c r="AE123" s="211"/>
      <c r="AF123"/>
      <c r="AG123" s="212">
        <f t="shared" si="1"/>
        <v>0</v>
      </c>
      <c r="AH123" s="30">
        <v>12</v>
      </c>
    </row>
    <row r="124" spans="1:34" x14ac:dyDescent="0.25">
      <c r="A124">
        <v>37</v>
      </c>
      <c r="B124" t="s">
        <v>2471</v>
      </c>
      <c r="C124" t="s">
        <v>816</v>
      </c>
      <c r="D124" t="s">
        <v>788</v>
      </c>
      <c r="E124">
        <v>0</v>
      </c>
      <c r="F124" t="s">
        <v>467</v>
      </c>
      <c r="G124" t="s">
        <v>816</v>
      </c>
      <c r="H124" t="s">
        <v>19</v>
      </c>
      <c r="I124" t="s">
        <v>19</v>
      </c>
      <c r="J124" t="s">
        <v>19</v>
      </c>
      <c r="K124" t="s">
        <v>19</v>
      </c>
      <c r="L124" t="s">
        <v>19</v>
      </c>
      <c r="M124" t="s">
        <v>19</v>
      </c>
      <c r="N124" t="s">
        <v>19</v>
      </c>
      <c r="O124" t="s">
        <v>19</v>
      </c>
      <c r="P124" t="s">
        <v>19</v>
      </c>
      <c r="Q124" t="s">
        <v>289</v>
      </c>
      <c r="R124">
        <v>10</v>
      </c>
      <c r="S124">
        <v>1</v>
      </c>
      <c r="T124" t="s">
        <v>465</v>
      </c>
      <c r="U124" t="s">
        <v>792</v>
      </c>
      <c r="V124" s="161">
        <v>45705</v>
      </c>
      <c r="W124" s="161">
        <v>46006</v>
      </c>
      <c r="X124" t="s">
        <v>788</v>
      </c>
      <c r="Y124">
        <v>1</v>
      </c>
      <c r="Z124" s="209">
        <v>100</v>
      </c>
      <c r="AA124" t="s">
        <v>2487</v>
      </c>
      <c r="AB124" s="210"/>
      <c r="AC124">
        <v>100</v>
      </c>
      <c r="AD124" t="s">
        <v>2488</v>
      </c>
      <c r="AE124" s="211"/>
      <c r="AF124"/>
      <c r="AG124" s="212">
        <f t="shared" si="1"/>
        <v>1</v>
      </c>
      <c r="AH124" s="30">
        <v>12</v>
      </c>
    </row>
    <row r="125" spans="1:34" x14ac:dyDescent="0.25">
      <c r="A125">
        <v>37</v>
      </c>
      <c r="B125" t="s">
        <v>2471</v>
      </c>
      <c r="C125" t="s">
        <v>817</v>
      </c>
      <c r="D125" t="s">
        <v>788</v>
      </c>
      <c r="E125">
        <v>0</v>
      </c>
      <c r="F125" t="s">
        <v>467</v>
      </c>
      <c r="G125" t="s">
        <v>817</v>
      </c>
      <c r="H125" t="s">
        <v>19</v>
      </c>
      <c r="I125" t="s">
        <v>19</v>
      </c>
      <c r="J125" t="s">
        <v>19</v>
      </c>
      <c r="K125" t="s">
        <v>19</v>
      </c>
      <c r="L125" t="s">
        <v>19</v>
      </c>
      <c r="M125" t="s">
        <v>19</v>
      </c>
      <c r="N125" t="s">
        <v>19</v>
      </c>
      <c r="O125" t="s">
        <v>19</v>
      </c>
      <c r="P125" t="s">
        <v>19</v>
      </c>
      <c r="Q125" t="s">
        <v>304</v>
      </c>
      <c r="R125">
        <v>25</v>
      </c>
      <c r="S125">
        <v>1</v>
      </c>
      <c r="T125" t="s">
        <v>465</v>
      </c>
      <c r="U125" t="s">
        <v>796</v>
      </c>
      <c r="V125" s="161">
        <v>45712</v>
      </c>
      <c r="W125" s="161">
        <v>45823</v>
      </c>
      <c r="X125" t="s">
        <v>788</v>
      </c>
      <c r="Y125">
        <v>2.5</v>
      </c>
      <c r="Z125" s="209">
        <v>100</v>
      </c>
      <c r="AA125" t="s">
        <v>2489</v>
      </c>
      <c r="AB125" s="210">
        <v>45833</v>
      </c>
      <c r="AC125">
        <v>100</v>
      </c>
      <c r="AD125" t="s">
        <v>2490</v>
      </c>
      <c r="AE125" s="211">
        <v>45823</v>
      </c>
      <c r="AF125">
        <v>100</v>
      </c>
      <c r="AG125" s="212">
        <f t="shared" si="1"/>
        <v>2.5</v>
      </c>
      <c r="AH125" s="30">
        <v>6</v>
      </c>
    </row>
    <row r="126" spans="1:34" x14ac:dyDescent="0.25">
      <c r="A126">
        <v>37</v>
      </c>
      <c r="B126" t="s">
        <v>2471</v>
      </c>
      <c r="C126" t="s">
        <v>818</v>
      </c>
      <c r="D126" t="s">
        <v>788</v>
      </c>
      <c r="E126">
        <v>0</v>
      </c>
      <c r="F126" t="s">
        <v>467</v>
      </c>
      <c r="G126" t="s">
        <v>818</v>
      </c>
      <c r="H126" t="s">
        <v>19</v>
      </c>
      <c r="I126" t="s">
        <v>19</v>
      </c>
      <c r="J126" t="s">
        <v>19</v>
      </c>
      <c r="K126" t="s">
        <v>19</v>
      </c>
      <c r="L126" t="s">
        <v>19</v>
      </c>
      <c r="M126" t="s">
        <v>19</v>
      </c>
      <c r="N126" t="s">
        <v>19</v>
      </c>
      <c r="O126" t="s">
        <v>19</v>
      </c>
      <c r="P126" t="s">
        <v>19</v>
      </c>
      <c r="Q126" t="s">
        <v>305</v>
      </c>
      <c r="R126">
        <v>20</v>
      </c>
      <c r="S126">
        <v>1</v>
      </c>
      <c r="T126" t="s">
        <v>465</v>
      </c>
      <c r="U126" t="s">
        <v>819</v>
      </c>
      <c r="V126" s="161">
        <v>45712</v>
      </c>
      <c r="W126" s="161">
        <v>45884</v>
      </c>
      <c r="X126" t="s">
        <v>788</v>
      </c>
      <c r="Y126">
        <v>2</v>
      </c>
      <c r="Z126" s="209">
        <v>100</v>
      </c>
      <c r="AA126" t="s">
        <v>2491</v>
      </c>
      <c r="AB126" s="210">
        <v>45888</v>
      </c>
      <c r="AC126">
        <v>100</v>
      </c>
      <c r="AD126" t="s">
        <v>2492</v>
      </c>
      <c r="AE126" s="211">
        <v>45888</v>
      </c>
      <c r="AF126">
        <v>100</v>
      </c>
      <c r="AG126" s="212">
        <f t="shared" si="1"/>
        <v>2</v>
      </c>
      <c r="AH126" s="30">
        <v>8</v>
      </c>
    </row>
    <row r="127" spans="1:34" x14ac:dyDescent="0.25">
      <c r="A127">
        <v>37</v>
      </c>
      <c r="B127" t="s">
        <v>2471</v>
      </c>
      <c r="C127" t="s">
        <v>820</v>
      </c>
      <c r="D127" t="s">
        <v>788</v>
      </c>
      <c r="E127">
        <v>0</v>
      </c>
      <c r="F127" t="s">
        <v>467</v>
      </c>
      <c r="G127" t="s">
        <v>820</v>
      </c>
      <c r="H127" t="s">
        <v>19</v>
      </c>
      <c r="I127" t="s">
        <v>19</v>
      </c>
      <c r="J127" t="s">
        <v>19</v>
      </c>
      <c r="K127" t="s">
        <v>19</v>
      </c>
      <c r="L127" t="s">
        <v>19</v>
      </c>
      <c r="M127" t="s">
        <v>19</v>
      </c>
      <c r="N127" t="s">
        <v>19</v>
      </c>
      <c r="O127" t="s">
        <v>19</v>
      </c>
      <c r="P127" t="s">
        <v>19</v>
      </c>
      <c r="Q127" t="s">
        <v>306</v>
      </c>
      <c r="R127">
        <v>20</v>
      </c>
      <c r="S127">
        <v>1</v>
      </c>
      <c r="T127" t="s">
        <v>465</v>
      </c>
      <c r="U127" t="s">
        <v>794</v>
      </c>
      <c r="V127" s="161">
        <v>45717</v>
      </c>
      <c r="W127" s="161">
        <v>45945</v>
      </c>
      <c r="X127" t="s">
        <v>788</v>
      </c>
      <c r="Y127">
        <v>2</v>
      </c>
      <c r="Z127" s="209">
        <v>100</v>
      </c>
      <c r="AA127" t="s">
        <v>3189</v>
      </c>
      <c r="AB127" s="210">
        <v>45946</v>
      </c>
      <c r="AC127">
        <v>100</v>
      </c>
      <c r="AD127" t="s">
        <v>2696</v>
      </c>
      <c r="AE127" s="211">
        <v>45946</v>
      </c>
      <c r="AF127">
        <v>95</v>
      </c>
      <c r="AG127" s="212">
        <f t="shared" si="1"/>
        <v>2</v>
      </c>
      <c r="AH127" s="30">
        <v>10</v>
      </c>
    </row>
    <row r="128" spans="1:34" x14ac:dyDescent="0.25">
      <c r="A128">
        <v>37</v>
      </c>
      <c r="B128" t="s">
        <v>2471</v>
      </c>
      <c r="C128" t="s">
        <v>821</v>
      </c>
      <c r="D128" t="s">
        <v>788</v>
      </c>
      <c r="E128">
        <v>0</v>
      </c>
      <c r="F128" t="s">
        <v>467</v>
      </c>
      <c r="G128" t="s">
        <v>821</v>
      </c>
      <c r="H128" t="s">
        <v>19</v>
      </c>
      <c r="I128" t="s">
        <v>19</v>
      </c>
      <c r="J128" t="s">
        <v>19</v>
      </c>
      <c r="K128" t="s">
        <v>19</v>
      </c>
      <c r="L128" t="s">
        <v>19</v>
      </c>
      <c r="M128" t="s">
        <v>19</v>
      </c>
      <c r="N128" t="s">
        <v>19</v>
      </c>
      <c r="O128" t="s">
        <v>19</v>
      </c>
      <c r="P128" t="s">
        <v>19</v>
      </c>
      <c r="Q128" t="s">
        <v>307</v>
      </c>
      <c r="R128">
        <v>20</v>
      </c>
      <c r="S128">
        <v>1</v>
      </c>
      <c r="T128" t="s">
        <v>465</v>
      </c>
      <c r="U128" t="s">
        <v>822</v>
      </c>
      <c r="V128" s="161">
        <v>45748</v>
      </c>
      <c r="W128" s="161">
        <v>45976</v>
      </c>
      <c r="X128" t="s">
        <v>788</v>
      </c>
      <c r="Y128">
        <v>2</v>
      </c>
      <c r="Z128" s="209">
        <v>100</v>
      </c>
      <c r="AA128" t="s">
        <v>3190</v>
      </c>
      <c r="AB128" s="210">
        <v>45976</v>
      </c>
      <c r="AC128">
        <v>100</v>
      </c>
      <c r="AD128" t="s">
        <v>2986</v>
      </c>
      <c r="AE128" s="211">
        <v>45975</v>
      </c>
      <c r="AF128">
        <v>100</v>
      </c>
      <c r="AG128" s="212">
        <f t="shared" si="1"/>
        <v>2</v>
      </c>
      <c r="AH128" s="30">
        <v>11</v>
      </c>
    </row>
    <row r="129" spans="1:34" x14ac:dyDescent="0.25">
      <c r="A129">
        <v>37</v>
      </c>
      <c r="B129" t="s">
        <v>2471</v>
      </c>
      <c r="C129" t="s">
        <v>823</v>
      </c>
      <c r="D129" t="s">
        <v>788</v>
      </c>
      <c r="E129">
        <v>0</v>
      </c>
      <c r="F129" t="s">
        <v>467</v>
      </c>
      <c r="G129" t="s">
        <v>823</v>
      </c>
      <c r="H129" t="s">
        <v>19</v>
      </c>
      <c r="I129" t="s">
        <v>19</v>
      </c>
      <c r="J129" t="s">
        <v>19</v>
      </c>
      <c r="K129" t="s">
        <v>19</v>
      </c>
      <c r="L129" t="s">
        <v>19</v>
      </c>
      <c r="M129" t="s">
        <v>19</v>
      </c>
      <c r="N129" t="s">
        <v>19</v>
      </c>
      <c r="O129" t="s">
        <v>19</v>
      </c>
      <c r="P129" t="s">
        <v>19</v>
      </c>
      <c r="Q129" t="s">
        <v>308</v>
      </c>
      <c r="R129">
        <v>5</v>
      </c>
      <c r="S129">
        <v>1</v>
      </c>
      <c r="T129" t="s">
        <v>465</v>
      </c>
      <c r="U129" t="s">
        <v>815</v>
      </c>
      <c r="V129" s="161">
        <v>45778</v>
      </c>
      <c r="W129" s="161">
        <v>46006</v>
      </c>
      <c r="X129" t="s">
        <v>788</v>
      </c>
      <c r="Y129">
        <v>0.5</v>
      </c>
      <c r="Z129" s="209"/>
      <c r="AA129"/>
      <c r="AB129" s="210"/>
      <c r="AC129"/>
      <c r="AD129"/>
      <c r="AE129" s="211"/>
      <c r="AF129"/>
      <c r="AG129" s="212">
        <f t="shared" si="1"/>
        <v>0</v>
      </c>
      <c r="AH129" s="30">
        <v>12</v>
      </c>
    </row>
    <row r="130" spans="1:34" x14ac:dyDescent="0.25">
      <c r="A130">
        <v>37</v>
      </c>
      <c r="B130" t="s">
        <v>2471</v>
      </c>
      <c r="C130" t="s">
        <v>824</v>
      </c>
      <c r="D130" t="s">
        <v>788</v>
      </c>
      <c r="E130">
        <v>0</v>
      </c>
      <c r="F130" t="s">
        <v>460</v>
      </c>
      <c r="G130" t="s">
        <v>824</v>
      </c>
      <c r="H130" t="s">
        <v>462</v>
      </c>
      <c r="I130" t="s">
        <v>1467</v>
      </c>
      <c r="J130" t="s">
        <v>1468</v>
      </c>
      <c r="K130" t="s">
        <v>1469</v>
      </c>
      <c r="L130" t="s">
        <v>1812</v>
      </c>
      <c r="M130" t="s">
        <v>463</v>
      </c>
      <c r="N130" t="s">
        <v>287</v>
      </c>
      <c r="O130" t="s">
        <v>747</v>
      </c>
      <c r="P130" t="s">
        <v>19</v>
      </c>
      <c r="Q130" t="s">
        <v>309</v>
      </c>
      <c r="R130">
        <v>20</v>
      </c>
      <c r="S130">
        <v>50</v>
      </c>
      <c r="T130" t="s">
        <v>465</v>
      </c>
      <c r="U130" t="s">
        <v>825</v>
      </c>
      <c r="V130" s="161">
        <v>45659</v>
      </c>
      <c r="W130" s="161">
        <v>46010</v>
      </c>
      <c r="X130" t="s">
        <v>788</v>
      </c>
      <c r="Y130">
        <v>20</v>
      </c>
      <c r="Z130" s="209">
        <v>34</v>
      </c>
      <c r="AA130" t="s">
        <v>2493</v>
      </c>
      <c r="AB130" s="210"/>
      <c r="AC130">
        <v>34</v>
      </c>
      <c r="AD130" t="s">
        <v>2494</v>
      </c>
      <c r="AE130" s="211"/>
      <c r="AF130"/>
      <c r="AG130" s="212">
        <f t="shared" si="1"/>
        <v>6.8</v>
      </c>
      <c r="AH130" s="30">
        <v>12</v>
      </c>
    </row>
    <row r="131" spans="1:34" x14ac:dyDescent="0.25">
      <c r="A131">
        <v>37</v>
      </c>
      <c r="B131" t="s">
        <v>2471</v>
      </c>
      <c r="C131" t="s">
        <v>826</v>
      </c>
      <c r="D131" t="s">
        <v>788</v>
      </c>
      <c r="E131">
        <v>0</v>
      </c>
      <c r="F131" t="s">
        <v>467</v>
      </c>
      <c r="G131" t="s">
        <v>826</v>
      </c>
      <c r="H131" t="s">
        <v>19</v>
      </c>
      <c r="I131" t="s">
        <v>19</v>
      </c>
      <c r="J131" t="s">
        <v>19</v>
      </c>
      <c r="K131" t="s">
        <v>19</v>
      </c>
      <c r="L131" t="s">
        <v>19</v>
      </c>
      <c r="M131" t="s">
        <v>19</v>
      </c>
      <c r="N131" t="s">
        <v>19</v>
      </c>
      <c r="O131" t="s">
        <v>19</v>
      </c>
      <c r="P131" t="s">
        <v>19</v>
      </c>
      <c r="Q131" t="s">
        <v>310</v>
      </c>
      <c r="R131">
        <v>5</v>
      </c>
      <c r="S131">
        <v>1</v>
      </c>
      <c r="T131" t="s">
        <v>465</v>
      </c>
      <c r="U131" t="s">
        <v>827</v>
      </c>
      <c r="V131" s="161">
        <v>45659</v>
      </c>
      <c r="W131" s="161">
        <v>45716</v>
      </c>
      <c r="X131" t="s">
        <v>788</v>
      </c>
      <c r="Y131">
        <v>1</v>
      </c>
      <c r="Z131" s="209">
        <v>100</v>
      </c>
      <c r="AA131" t="s">
        <v>2495</v>
      </c>
      <c r="AB131" s="210">
        <v>45679</v>
      </c>
      <c r="AC131">
        <v>100</v>
      </c>
      <c r="AD131" t="s">
        <v>2496</v>
      </c>
      <c r="AE131" s="211">
        <v>45679</v>
      </c>
      <c r="AF131">
        <v>100</v>
      </c>
      <c r="AG131" s="212">
        <f t="shared" si="1"/>
        <v>1</v>
      </c>
      <c r="AH131" s="30">
        <v>2</v>
      </c>
    </row>
    <row r="132" spans="1:34" x14ac:dyDescent="0.25">
      <c r="A132">
        <v>37</v>
      </c>
      <c r="B132" t="s">
        <v>2471</v>
      </c>
      <c r="C132" t="s">
        <v>828</v>
      </c>
      <c r="D132" t="s">
        <v>788</v>
      </c>
      <c r="E132">
        <v>0</v>
      </c>
      <c r="F132" t="s">
        <v>467</v>
      </c>
      <c r="G132" t="s">
        <v>828</v>
      </c>
      <c r="H132" t="s">
        <v>19</v>
      </c>
      <c r="I132" t="s">
        <v>19</v>
      </c>
      <c r="J132" t="s">
        <v>19</v>
      </c>
      <c r="K132" t="s">
        <v>19</v>
      </c>
      <c r="L132" t="s">
        <v>19</v>
      </c>
      <c r="M132" t="s">
        <v>19</v>
      </c>
      <c r="N132" t="s">
        <v>19</v>
      </c>
      <c r="O132" t="s">
        <v>19</v>
      </c>
      <c r="P132" t="s">
        <v>19</v>
      </c>
      <c r="Q132" t="s">
        <v>311</v>
      </c>
      <c r="R132">
        <v>10</v>
      </c>
      <c r="S132">
        <v>1</v>
      </c>
      <c r="T132" t="s">
        <v>465</v>
      </c>
      <c r="U132" t="s">
        <v>829</v>
      </c>
      <c r="V132" s="161">
        <v>45717</v>
      </c>
      <c r="W132" s="161">
        <v>45731</v>
      </c>
      <c r="X132" t="s">
        <v>788</v>
      </c>
      <c r="Y132">
        <v>2</v>
      </c>
      <c r="Z132" s="209">
        <v>100</v>
      </c>
      <c r="AA132" t="s">
        <v>2497</v>
      </c>
      <c r="AB132" s="210">
        <v>45730</v>
      </c>
      <c r="AC132">
        <v>100</v>
      </c>
      <c r="AD132" t="s">
        <v>2498</v>
      </c>
      <c r="AE132" s="211">
        <v>45730</v>
      </c>
      <c r="AF132">
        <v>100</v>
      </c>
      <c r="AG132" s="212">
        <f t="shared" si="1"/>
        <v>2</v>
      </c>
      <c r="AH132" s="30">
        <v>3</v>
      </c>
    </row>
    <row r="133" spans="1:34" x14ac:dyDescent="0.25">
      <c r="A133">
        <v>37</v>
      </c>
      <c r="B133" t="s">
        <v>2471</v>
      </c>
      <c r="C133" t="s">
        <v>830</v>
      </c>
      <c r="D133" t="s">
        <v>788</v>
      </c>
      <c r="E133">
        <v>0</v>
      </c>
      <c r="F133" t="s">
        <v>467</v>
      </c>
      <c r="G133" t="s">
        <v>830</v>
      </c>
      <c r="H133" t="s">
        <v>19</v>
      </c>
      <c r="I133" t="s">
        <v>19</v>
      </c>
      <c r="J133" t="s">
        <v>19</v>
      </c>
      <c r="K133" t="s">
        <v>19</v>
      </c>
      <c r="L133" t="s">
        <v>19</v>
      </c>
      <c r="M133" t="s">
        <v>19</v>
      </c>
      <c r="N133" t="s">
        <v>19</v>
      </c>
      <c r="O133" t="s">
        <v>19</v>
      </c>
      <c r="P133" t="s">
        <v>19</v>
      </c>
      <c r="Q133" t="s">
        <v>312</v>
      </c>
      <c r="R133">
        <v>10</v>
      </c>
      <c r="S133">
        <v>1</v>
      </c>
      <c r="T133" t="s">
        <v>465</v>
      </c>
      <c r="U133" t="s">
        <v>831</v>
      </c>
      <c r="V133" s="161">
        <v>45733</v>
      </c>
      <c r="W133" s="161">
        <v>45752</v>
      </c>
      <c r="X133" t="s">
        <v>788</v>
      </c>
      <c r="Y133">
        <v>2</v>
      </c>
      <c r="Z133" s="209">
        <v>100</v>
      </c>
      <c r="AA133" t="s">
        <v>2499</v>
      </c>
      <c r="AB133" s="210">
        <v>45790</v>
      </c>
      <c r="AC133">
        <v>100</v>
      </c>
      <c r="AD133" t="s">
        <v>2500</v>
      </c>
      <c r="AE133" s="211">
        <v>45790</v>
      </c>
      <c r="AF133">
        <v>95</v>
      </c>
      <c r="AG133" s="212">
        <f t="shared" ref="AG133:AG196" si="2">(AC133*Y133)/100</f>
        <v>2</v>
      </c>
      <c r="AH133" s="30">
        <v>4</v>
      </c>
    </row>
    <row r="134" spans="1:34" x14ac:dyDescent="0.25">
      <c r="A134">
        <v>37</v>
      </c>
      <c r="B134" t="s">
        <v>2471</v>
      </c>
      <c r="C134" t="s">
        <v>832</v>
      </c>
      <c r="D134" t="s">
        <v>788</v>
      </c>
      <c r="E134">
        <v>0</v>
      </c>
      <c r="F134" t="s">
        <v>467</v>
      </c>
      <c r="G134" t="s">
        <v>832</v>
      </c>
      <c r="H134" t="s">
        <v>19</v>
      </c>
      <c r="I134" t="s">
        <v>19</v>
      </c>
      <c r="J134" t="s">
        <v>19</v>
      </c>
      <c r="K134" t="s">
        <v>19</v>
      </c>
      <c r="L134" t="s">
        <v>19</v>
      </c>
      <c r="M134" t="s">
        <v>19</v>
      </c>
      <c r="N134" t="s">
        <v>19</v>
      </c>
      <c r="O134" t="s">
        <v>19</v>
      </c>
      <c r="P134" t="s">
        <v>19</v>
      </c>
      <c r="Q134" t="s">
        <v>313</v>
      </c>
      <c r="R134">
        <v>75</v>
      </c>
      <c r="S134">
        <v>100</v>
      </c>
      <c r="T134" t="s">
        <v>493</v>
      </c>
      <c r="U134" t="s">
        <v>833</v>
      </c>
      <c r="V134" s="161">
        <v>45754</v>
      </c>
      <c r="W134" s="161">
        <v>46010</v>
      </c>
      <c r="X134" t="s">
        <v>788</v>
      </c>
      <c r="Y134">
        <v>15</v>
      </c>
      <c r="Z134" s="209">
        <v>34</v>
      </c>
      <c r="AA134" t="s">
        <v>2501</v>
      </c>
      <c r="AB134" s="210"/>
      <c r="AC134">
        <v>34</v>
      </c>
      <c r="AD134" t="s">
        <v>2502</v>
      </c>
      <c r="AE134" s="211"/>
      <c r="AF134"/>
      <c r="AG134" s="212">
        <f t="shared" si="2"/>
        <v>5.0999999999999996</v>
      </c>
      <c r="AH134" s="30">
        <v>12</v>
      </c>
    </row>
    <row r="135" spans="1:34" x14ac:dyDescent="0.25">
      <c r="A135">
        <v>141</v>
      </c>
      <c r="B135" t="s">
        <v>2158</v>
      </c>
      <c r="C135" t="s">
        <v>1367</v>
      </c>
      <c r="D135" t="s">
        <v>1366</v>
      </c>
      <c r="E135">
        <v>0</v>
      </c>
      <c r="F135" t="s">
        <v>460</v>
      </c>
      <c r="G135" t="s">
        <v>1367</v>
      </c>
      <c r="H135" t="s">
        <v>19</v>
      </c>
      <c r="I135" t="s">
        <v>1473</v>
      </c>
      <c r="J135" t="s">
        <v>1474</v>
      </c>
      <c r="K135" t="s">
        <v>1475</v>
      </c>
      <c r="L135" t="s">
        <v>1823</v>
      </c>
      <c r="M135" t="s">
        <v>463</v>
      </c>
      <c r="N135" t="s">
        <v>20</v>
      </c>
      <c r="O135" t="s">
        <v>983</v>
      </c>
      <c r="P135" t="s">
        <v>19</v>
      </c>
      <c r="Q135" t="s">
        <v>1368</v>
      </c>
      <c r="R135">
        <v>30</v>
      </c>
      <c r="S135">
        <v>100</v>
      </c>
      <c r="T135" t="s">
        <v>493</v>
      </c>
      <c r="U135" t="s">
        <v>833</v>
      </c>
      <c r="V135" s="161">
        <v>45691</v>
      </c>
      <c r="W135" s="161">
        <v>46010</v>
      </c>
      <c r="X135" t="s">
        <v>1366</v>
      </c>
      <c r="Y135">
        <v>30</v>
      </c>
      <c r="Z135" s="209">
        <v>73</v>
      </c>
      <c r="AA135" t="s">
        <v>2987</v>
      </c>
      <c r="AB135" s="210"/>
      <c r="AC135">
        <v>73</v>
      </c>
      <c r="AD135" t="s">
        <v>2988</v>
      </c>
      <c r="AE135" s="211"/>
      <c r="AF135"/>
      <c r="AG135" s="212">
        <f t="shared" si="2"/>
        <v>21.9</v>
      </c>
      <c r="AH135" s="30">
        <v>12</v>
      </c>
    </row>
    <row r="136" spans="1:34" x14ac:dyDescent="0.25">
      <c r="A136">
        <v>141</v>
      </c>
      <c r="B136" t="s">
        <v>2158</v>
      </c>
      <c r="C136" t="s">
        <v>1369</v>
      </c>
      <c r="D136" t="s">
        <v>1366</v>
      </c>
      <c r="E136">
        <v>0</v>
      </c>
      <c r="F136" t="s">
        <v>467</v>
      </c>
      <c r="G136" t="s">
        <v>1369</v>
      </c>
      <c r="H136" t="s">
        <v>19</v>
      </c>
      <c r="I136" t="s">
        <v>19</v>
      </c>
      <c r="J136" t="s">
        <v>19</v>
      </c>
      <c r="K136" t="s">
        <v>19</v>
      </c>
      <c r="L136" t="s">
        <v>19</v>
      </c>
      <c r="M136" t="s">
        <v>19</v>
      </c>
      <c r="N136" t="s">
        <v>19</v>
      </c>
      <c r="O136" t="s">
        <v>19</v>
      </c>
      <c r="P136" t="s">
        <v>19</v>
      </c>
      <c r="Q136" t="s">
        <v>1370</v>
      </c>
      <c r="R136">
        <v>25</v>
      </c>
      <c r="S136">
        <v>1</v>
      </c>
      <c r="T136" t="s">
        <v>465</v>
      </c>
      <c r="U136" t="s">
        <v>1371</v>
      </c>
      <c r="V136" s="161">
        <v>45691</v>
      </c>
      <c r="W136" s="161">
        <v>45772</v>
      </c>
      <c r="X136" t="s">
        <v>1366</v>
      </c>
      <c r="Y136">
        <v>7.5</v>
      </c>
      <c r="Z136" s="209">
        <v>100</v>
      </c>
      <c r="AA136" t="s">
        <v>3191</v>
      </c>
      <c r="AB136" s="210">
        <v>45772</v>
      </c>
      <c r="AC136">
        <v>100</v>
      </c>
      <c r="AD136" t="s">
        <v>2162</v>
      </c>
      <c r="AE136" s="211">
        <v>45772</v>
      </c>
      <c r="AF136">
        <v>100</v>
      </c>
      <c r="AG136" s="212">
        <f t="shared" si="2"/>
        <v>7.5</v>
      </c>
      <c r="AH136" s="30">
        <v>4</v>
      </c>
    </row>
    <row r="137" spans="1:34" x14ac:dyDescent="0.25">
      <c r="A137">
        <v>141</v>
      </c>
      <c r="B137" t="s">
        <v>2158</v>
      </c>
      <c r="C137" t="s">
        <v>1372</v>
      </c>
      <c r="D137" t="s">
        <v>1366</v>
      </c>
      <c r="E137">
        <v>0</v>
      </c>
      <c r="F137" t="s">
        <v>467</v>
      </c>
      <c r="G137" t="s">
        <v>1372</v>
      </c>
      <c r="H137" t="s">
        <v>19</v>
      </c>
      <c r="I137" t="s">
        <v>19</v>
      </c>
      <c r="J137" t="s">
        <v>19</v>
      </c>
      <c r="K137" t="s">
        <v>19</v>
      </c>
      <c r="L137" t="s">
        <v>19</v>
      </c>
      <c r="M137" t="s">
        <v>19</v>
      </c>
      <c r="N137" t="s">
        <v>19</v>
      </c>
      <c r="O137" t="s">
        <v>19</v>
      </c>
      <c r="P137" t="s">
        <v>19</v>
      </c>
      <c r="Q137" t="s">
        <v>1373</v>
      </c>
      <c r="R137">
        <v>25</v>
      </c>
      <c r="S137">
        <v>1</v>
      </c>
      <c r="T137" t="s">
        <v>465</v>
      </c>
      <c r="U137" t="s">
        <v>1374</v>
      </c>
      <c r="V137" s="161">
        <v>45775</v>
      </c>
      <c r="W137" s="161">
        <v>45793</v>
      </c>
      <c r="X137" t="s">
        <v>1366</v>
      </c>
      <c r="Y137">
        <v>7.5</v>
      </c>
      <c r="Z137" s="209">
        <v>100</v>
      </c>
      <c r="AA137" t="s">
        <v>2163</v>
      </c>
      <c r="AB137" s="210">
        <v>45793</v>
      </c>
      <c r="AC137">
        <v>100</v>
      </c>
      <c r="AD137" t="s">
        <v>2164</v>
      </c>
      <c r="AE137" s="211">
        <v>45793</v>
      </c>
      <c r="AF137">
        <v>95</v>
      </c>
      <c r="AG137" s="212">
        <f t="shared" si="2"/>
        <v>7.5</v>
      </c>
      <c r="AH137" s="30">
        <v>5</v>
      </c>
    </row>
    <row r="138" spans="1:34" x14ac:dyDescent="0.25">
      <c r="A138">
        <v>141</v>
      </c>
      <c r="B138" t="s">
        <v>2158</v>
      </c>
      <c r="C138" t="s">
        <v>1375</v>
      </c>
      <c r="D138" t="s">
        <v>1366</v>
      </c>
      <c r="E138">
        <v>0</v>
      </c>
      <c r="F138" t="s">
        <v>467</v>
      </c>
      <c r="G138" t="s">
        <v>1375</v>
      </c>
      <c r="H138" t="s">
        <v>19</v>
      </c>
      <c r="I138" t="s">
        <v>19</v>
      </c>
      <c r="J138" t="s">
        <v>19</v>
      </c>
      <c r="K138" t="s">
        <v>19</v>
      </c>
      <c r="L138" t="s">
        <v>19</v>
      </c>
      <c r="M138" t="s">
        <v>19</v>
      </c>
      <c r="N138" t="s">
        <v>19</v>
      </c>
      <c r="O138" t="s">
        <v>19</v>
      </c>
      <c r="P138" t="s">
        <v>19</v>
      </c>
      <c r="Q138" t="s">
        <v>1376</v>
      </c>
      <c r="R138">
        <v>50</v>
      </c>
      <c r="S138">
        <v>100</v>
      </c>
      <c r="T138" t="s">
        <v>493</v>
      </c>
      <c r="U138" t="s">
        <v>833</v>
      </c>
      <c r="V138" s="161">
        <v>45796</v>
      </c>
      <c r="W138" s="161">
        <v>46010</v>
      </c>
      <c r="X138" t="s">
        <v>1366</v>
      </c>
      <c r="Y138">
        <v>15</v>
      </c>
      <c r="Z138" s="209">
        <v>100</v>
      </c>
      <c r="AA138" t="s">
        <v>2989</v>
      </c>
      <c r="AB138" s="210"/>
      <c r="AC138">
        <v>100</v>
      </c>
      <c r="AD138" t="s">
        <v>2990</v>
      </c>
      <c r="AE138" s="211"/>
      <c r="AF138"/>
      <c r="AG138" s="212">
        <f t="shared" si="2"/>
        <v>15</v>
      </c>
      <c r="AH138" s="30">
        <v>12</v>
      </c>
    </row>
    <row r="139" spans="1:34" x14ac:dyDescent="0.25">
      <c r="A139">
        <v>141</v>
      </c>
      <c r="B139" t="s">
        <v>2158</v>
      </c>
      <c r="C139" t="s">
        <v>1377</v>
      </c>
      <c r="D139" t="s">
        <v>1366</v>
      </c>
      <c r="E139">
        <v>0</v>
      </c>
      <c r="F139" t="s">
        <v>460</v>
      </c>
      <c r="G139" t="s">
        <v>1377</v>
      </c>
      <c r="H139" t="s">
        <v>19</v>
      </c>
      <c r="I139" t="s">
        <v>1473</v>
      </c>
      <c r="J139" t="s">
        <v>1474</v>
      </c>
      <c r="K139" t="s">
        <v>1475</v>
      </c>
      <c r="L139" t="s">
        <v>1812</v>
      </c>
      <c r="M139" t="s">
        <v>463</v>
      </c>
      <c r="N139" t="s">
        <v>20</v>
      </c>
      <c r="O139" t="s">
        <v>983</v>
      </c>
      <c r="P139" t="s">
        <v>1831</v>
      </c>
      <c r="Q139" t="s">
        <v>114</v>
      </c>
      <c r="R139">
        <v>30</v>
      </c>
      <c r="S139">
        <v>100</v>
      </c>
      <c r="T139" t="s">
        <v>493</v>
      </c>
      <c r="U139" t="s">
        <v>1378</v>
      </c>
      <c r="V139" s="161">
        <v>45671</v>
      </c>
      <c r="W139" s="161">
        <v>46010</v>
      </c>
      <c r="X139" t="s">
        <v>1366</v>
      </c>
      <c r="Y139">
        <v>30</v>
      </c>
      <c r="Z139" s="209">
        <v>95</v>
      </c>
      <c r="AA139" t="s">
        <v>2991</v>
      </c>
      <c r="AB139" s="210"/>
      <c r="AC139">
        <v>95</v>
      </c>
      <c r="AD139" t="s">
        <v>2992</v>
      </c>
      <c r="AE139" s="211"/>
      <c r="AF139"/>
      <c r="AG139" s="212">
        <f t="shared" si="2"/>
        <v>28.5</v>
      </c>
      <c r="AH139" s="30">
        <v>12</v>
      </c>
    </row>
    <row r="140" spans="1:34" x14ac:dyDescent="0.25">
      <c r="A140">
        <v>141</v>
      </c>
      <c r="B140" t="s">
        <v>2158</v>
      </c>
      <c r="C140" t="s">
        <v>1379</v>
      </c>
      <c r="D140" t="s">
        <v>1366</v>
      </c>
      <c r="E140">
        <v>0</v>
      </c>
      <c r="F140" t="s">
        <v>467</v>
      </c>
      <c r="G140" t="s">
        <v>1379</v>
      </c>
      <c r="H140" t="s">
        <v>19</v>
      </c>
      <c r="I140" t="s">
        <v>19</v>
      </c>
      <c r="J140" t="s">
        <v>19</v>
      </c>
      <c r="K140" t="s">
        <v>19</v>
      </c>
      <c r="L140" t="s">
        <v>19</v>
      </c>
      <c r="M140" t="s">
        <v>19</v>
      </c>
      <c r="N140" t="s">
        <v>19</v>
      </c>
      <c r="O140" t="s">
        <v>19</v>
      </c>
      <c r="P140" t="s">
        <v>19</v>
      </c>
      <c r="Q140" t="s">
        <v>115</v>
      </c>
      <c r="R140">
        <v>30</v>
      </c>
      <c r="S140">
        <v>1</v>
      </c>
      <c r="T140" t="s">
        <v>465</v>
      </c>
      <c r="U140" t="s">
        <v>1380</v>
      </c>
      <c r="V140" s="161">
        <v>45671</v>
      </c>
      <c r="W140" s="161">
        <v>45688</v>
      </c>
      <c r="X140" t="s">
        <v>1366</v>
      </c>
      <c r="Y140">
        <v>9</v>
      </c>
      <c r="Z140" s="209">
        <v>100</v>
      </c>
      <c r="AA140" t="s">
        <v>2169</v>
      </c>
      <c r="AB140" s="210">
        <v>45688</v>
      </c>
      <c r="AC140">
        <v>100</v>
      </c>
      <c r="AD140" t="s">
        <v>2170</v>
      </c>
      <c r="AE140" s="211">
        <v>45688</v>
      </c>
      <c r="AF140">
        <v>100</v>
      </c>
      <c r="AG140" s="212">
        <f t="shared" si="2"/>
        <v>9</v>
      </c>
      <c r="AH140" s="30">
        <v>1</v>
      </c>
    </row>
    <row r="141" spans="1:34" x14ac:dyDescent="0.25">
      <c r="A141">
        <v>141</v>
      </c>
      <c r="B141" t="s">
        <v>2158</v>
      </c>
      <c r="C141" t="s">
        <v>1381</v>
      </c>
      <c r="D141" t="s">
        <v>1366</v>
      </c>
      <c r="E141">
        <v>0</v>
      </c>
      <c r="F141" t="s">
        <v>467</v>
      </c>
      <c r="G141" t="s">
        <v>1381</v>
      </c>
      <c r="H141" t="s">
        <v>19</v>
      </c>
      <c r="I141" t="s">
        <v>19</v>
      </c>
      <c r="J141" t="s">
        <v>19</v>
      </c>
      <c r="K141" t="s">
        <v>19</v>
      </c>
      <c r="L141" t="s">
        <v>19</v>
      </c>
      <c r="M141" t="s">
        <v>19</v>
      </c>
      <c r="N141" t="s">
        <v>19</v>
      </c>
      <c r="O141" t="s">
        <v>19</v>
      </c>
      <c r="P141" t="s">
        <v>19</v>
      </c>
      <c r="Q141" t="s">
        <v>116</v>
      </c>
      <c r="R141">
        <v>30</v>
      </c>
      <c r="S141">
        <v>1</v>
      </c>
      <c r="T141" t="s">
        <v>465</v>
      </c>
      <c r="U141" t="s">
        <v>1382</v>
      </c>
      <c r="V141" s="161">
        <v>45671</v>
      </c>
      <c r="W141" s="161">
        <v>45688</v>
      </c>
      <c r="X141" t="s">
        <v>1366</v>
      </c>
      <c r="Y141">
        <v>9</v>
      </c>
      <c r="Z141" s="209">
        <v>100</v>
      </c>
      <c r="AA141" t="s">
        <v>2171</v>
      </c>
      <c r="AB141" s="210">
        <v>45688</v>
      </c>
      <c r="AC141">
        <v>100</v>
      </c>
      <c r="AD141" t="s">
        <v>2172</v>
      </c>
      <c r="AE141" s="211">
        <v>45688</v>
      </c>
      <c r="AF141">
        <v>100</v>
      </c>
      <c r="AG141" s="212">
        <f t="shared" si="2"/>
        <v>9</v>
      </c>
      <c r="AH141" s="30">
        <v>1</v>
      </c>
    </row>
    <row r="142" spans="1:34" x14ac:dyDescent="0.25">
      <c r="A142">
        <v>141</v>
      </c>
      <c r="B142" t="s">
        <v>2158</v>
      </c>
      <c r="C142" t="s">
        <v>1383</v>
      </c>
      <c r="D142" t="s">
        <v>1366</v>
      </c>
      <c r="E142">
        <v>0</v>
      </c>
      <c r="F142" t="s">
        <v>467</v>
      </c>
      <c r="G142" t="s">
        <v>1383</v>
      </c>
      <c r="H142" t="s">
        <v>19</v>
      </c>
      <c r="I142" t="s">
        <v>19</v>
      </c>
      <c r="J142" t="s">
        <v>19</v>
      </c>
      <c r="K142" t="s">
        <v>19</v>
      </c>
      <c r="L142" t="s">
        <v>19</v>
      </c>
      <c r="M142" t="s">
        <v>19</v>
      </c>
      <c r="N142" t="s">
        <v>19</v>
      </c>
      <c r="O142" t="s">
        <v>19</v>
      </c>
      <c r="P142" t="s">
        <v>19</v>
      </c>
      <c r="Q142" t="s">
        <v>117</v>
      </c>
      <c r="R142">
        <v>40</v>
      </c>
      <c r="S142">
        <v>100</v>
      </c>
      <c r="T142" t="s">
        <v>493</v>
      </c>
      <c r="U142" t="s">
        <v>1384</v>
      </c>
      <c r="V142" s="161">
        <v>45691</v>
      </c>
      <c r="W142" s="161">
        <v>46010</v>
      </c>
      <c r="X142" t="s">
        <v>1366</v>
      </c>
      <c r="Y142">
        <v>12</v>
      </c>
      <c r="Z142" s="209">
        <v>95</v>
      </c>
      <c r="AA142" t="s">
        <v>2993</v>
      </c>
      <c r="AB142" s="210"/>
      <c r="AC142">
        <v>95</v>
      </c>
      <c r="AD142" t="s">
        <v>2994</v>
      </c>
      <c r="AE142" s="211"/>
      <c r="AF142"/>
      <c r="AG142" s="212">
        <f t="shared" si="2"/>
        <v>11.4</v>
      </c>
      <c r="AH142" s="30">
        <v>12</v>
      </c>
    </row>
    <row r="143" spans="1:34" x14ac:dyDescent="0.25">
      <c r="A143">
        <v>141</v>
      </c>
      <c r="B143" t="s">
        <v>2158</v>
      </c>
      <c r="C143" t="s">
        <v>1385</v>
      </c>
      <c r="D143" t="s">
        <v>1366</v>
      </c>
      <c r="E143">
        <v>0</v>
      </c>
      <c r="F143" t="s">
        <v>460</v>
      </c>
      <c r="G143" t="s">
        <v>1385</v>
      </c>
      <c r="H143" t="s">
        <v>462</v>
      </c>
      <c r="I143" t="s">
        <v>1479</v>
      </c>
      <c r="J143" t="s">
        <v>1480</v>
      </c>
      <c r="K143" t="s">
        <v>1481</v>
      </c>
      <c r="L143" t="s">
        <v>1812</v>
      </c>
      <c r="M143" t="s">
        <v>463</v>
      </c>
      <c r="N143" t="s">
        <v>22</v>
      </c>
      <c r="O143" t="s">
        <v>19</v>
      </c>
      <c r="P143" t="s">
        <v>19</v>
      </c>
      <c r="Q143" t="s">
        <v>118</v>
      </c>
      <c r="R143">
        <v>40</v>
      </c>
      <c r="S143">
        <v>3357800</v>
      </c>
      <c r="T143" t="s">
        <v>465</v>
      </c>
      <c r="U143" t="s">
        <v>1386</v>
      </c>
      <c r="V143" s="161">
        <v>45659</v>
      </c>
      <c r="W143" s="161">
        <v>46022</v>
      </c>
      <c r="X143" t="s">
        <v>1366</v>
      </c>
      <c r="Y143">
        <v>40</v>
      </c>
      <c r="Z143" s="209">
        <v>102.83</v>
      </c>
      <c r="AA143" t="s">
        <v>2995</v>
      </c>
      <c r="AB143" s="210"/>
      <c r="AC143">
        <v>100</v>
      </c>
      <c r="AD143" t="s">
        <v>2996</v>
      </c>
      <c r="AE143" s="211"/>
      <c r="AF143"/>
      <c r="AG143" s="212">
        <f t="shared" si="2"/>
        <v>40</v>
      </c>
      <c r="AH143" s="30">
        <v>12</v>
      </c>
    </row>
    <row r="144" spans="1:34" x14ac:dyDescent="0.25">
      <c r="A144">
        <v>141</v>
      </c>
      <c r="B144" t="s">
        <v>2158</v>
      </c>
      <c r="C144" t="s">
        <v>1387</v>
      </c>
      <c r="D144" t="s">
        <v>1366</v>
      </c>
      <c r="E144">
        <v>0</v>
      </c>
      <c r="F144" t="s">
        <v>467</v>
      </c>
      <c r="G144" t="s">
        <v>1387</v>
      </c>
      <c r="H144" t="s">
        <v>19</v>
      </c>
      <c r="I144" t="s">
        <v>19</v>
      </c>
      <c r="J144" t="s">
        <v>19</v>
      </c>
      <c r="K144" t="s">
        <v>19</v>
      </c>
      <c r="L144" t="s">
        <v>19</v>
      </c>
      <c r="M144" t="s">
        <v>19</v>
      </c>
      <c r="N144" t="s">
        <v>19</v>
      </c>
      <c r="O144" t="s">
        <v>19</v>
      </c>
      <c r="P144" t="s">
        <v>19</v>
      </c>
      <c r="Q144" t="s">
        <v>119</v>
      </c>
      <c r="R144">
        <v>100</v>
      </c>
      <c r="S144">
        <v>3357800</v>
      </c>
      <c r="T144" t="s">
        <v>465</v>
      </c>
      <c r="U144" t="s">
        <v>1386</v>
      </c>
      <c r="V144" s="161">
        <v>45659</v>
      </c>
      <c r="W144" s="161">
        <v>46022</v>
      </c>
      <c r="X144" t="s">
        <v>1366</v>
      </c>
      <c r="Y144">
        <v>40</v>
      </c>
      <c r="Z144" s="209">
        <v>102.83</v>
      </c>
      <c r="AA144" t="s">
        <v>2997</v>
      </c>
      <c r="AB144" s="210"/>
      <c r="AC144">
        <v>100</v>
      </c>
      <c r="AD144" t="s">
        <v>2998</v>
      </c>
      <c r="AE144" s="211"/>
      <c r="AF144"/>
      <c r="AG144" s="212">
        <f t="shared" si="2"/>
        <v>40</v>
      </c>
      <c r="AH144" s="30">
        <v>12</v>
      </c>
    </row>
    <row r="145" spans="1:34" x14ac:dyDescent="0.25">
      <c r="A145">
        <v>100</v>
      </c>
      <c r="B145" t="s">
        <v>2324</v>
      </c>
      <c r="C145" t="s">
        <v>1333</v>
      </c>
      <c r="D145" t="s">
        <v>1332</v>
      </c>
      <c r="E145">
        <v>2</v>
      </c>
      <c r="F145" t="s">
        <v>460</v>
      </c>
      <c r="G145" t="s">
        <v>1333</v>
      </c>
      <c r="H145" t="s">
        <v>479</v>
      </c>
      <c r="I145" t="s">
        <v>1470</v>
      </c>
      <c r="J145" t="s">
        <v>1471</v>
      </c>
      <c r="K145" t="s">
        <v>1472</v>
      </c>
      <c r="L145" t="s">
        <v>19</v>
      </c>
      <c r="M145" t="s">
        <v>480</v>
      </c>
      <c r="N145" t="s">
        <v>20</v>
      </c>
      <c r="O145" t="s">
        <v>510</v>
      </c>
      <c r="P145" t="s">
        <v>19</v>
      </c>
      <c r="Q145" t="s">
        <v>375</v>
      </c>
      <c r="R145">
        <v>25</v>
      </c>
      <c r="S145">
        <v>100</v>
      </c>
      <c r="T145" t="s">
        <v>493</v>
      </c>
      <c r="U145" t="s">
        <v>1334</v>
      </c>
      <c r="V145" s="161">
        <v>45719</v>
      </c>
      <c r="W145" s="161">
        <v>46007</v>
      </c>
      <c r="X145" t="s">
        <v>1335</v>
      </c>
      <c r="Y145">
        <v>25</v>
      </c>
      <c r="Z145" s="209"/>
      <c r="AA145"/>
      <c r="AB145" s="210"/>
      <c r="AC145"/>
      <c r="AD145"/>
      <c r="AE145" s="211"/>
      <c r="AF145"/>
      <c r="AG145" s="212">
        <f t="shared" si="2"/>
        <v>0</v>
      </c>
      <c r="AH145" s="30">
        <v>12</v>
      </c>
    </row>
    <row r="146" spans="1:34" x14ac:dyDescent="0.25">
      <c r="A146">
        <v>100</v>
      </c>
      <c r="B146" t="s">
        <v>2324</v>
      </c>
      <c r="C146" t="s">
        <v>1336</v>
      </c>
      <c r="D146" t="s">
        <v>1332</v>
      </c>
      <c r="E146">
        <v>2</v>
      </c>
      <c r="F146" t="s">
        <v>467</v>
      </c>
      <c r="G146" t="s">
        <v>1336</v>
      </c>
      <c r="H146" t="s">
        <v>19</v>
      </c>
      <c r="I146" t="s">
        <v>19</v>
      </c>
      <c r="J146" t="s">
        <v>19</v>
      </c>
      <c r="K146" t="s">
        <v>19</v>
      </c>
      <c r="L146" t="s">
        <v>19</v>
      </c>
      <c r="M146" t="s">
        <v>19</v>
      </c>
      <c r="N146" t="s">
        <v>19</v>
      </c>
      <c r="O146" t="s">
        <v>19</v>
      </c>
      <c r="P146" t="s">
        <v>19</v>
      </c>
      <c r="Q146" t="s">
        <v>376</v>
      </c>
      <c r="R146">
        <v>25</v>
      </c>
      <c r="S146">
        <v>1</v>
      </c>
      <c r="T146" t="s">
        <v>465</v>
      </c>
      <c r="U146" t="s">
        <v>1337</v>
      </c>
      <c r="V146" s="161">
        <v>45719</v>
      </c>
      <c r="W146" s="161">
        <v>45747</v>
      </c>
      <c r="X146" t="s">
        <v>1338</v>
      </c>
      <c r="Y146">
        <v>6.25</v>
      </c>
      <c r="Z146" s="209">
        <v>100</v>
      </c>
      <c r="AA146" t="s">
        <v>2325</v>
      </c>
      <c r="AB146" s="210">
        <v>45741</v>
      </c>
      <c r="AC146">
        <v>100</v>
      </c>
      <c r="AD146" t="s">
        <v>2326</v>
      </c>
      <c r="AE146" s="211">
        <v>45741</v>
      </c>
      <c r="AF146">
        <v>100</v>
      </c>
      <c r="AG146" s="212">
        <f t="shared" si="2"/>
        <v>6.25</v>
      </c>
      <c r="AH146" s="30">
        <v>3</v>
      </c>
    </row>
    <row r="147" spans="1:34" x14ac:dyDescent="0.25">
      <c r="A147">
        <v>100</v>
      </c>
      <c r="B147" t="s">
        <v>2324</v>
      </c>
      <c r="C147" t="s">
        <v>1339</v>
      </c>
      <c r="D147" t="s">
        <v>1332</v>
      </c>
      <c r="E147">
        <v>2</v>
      </c>
      <c r="F147" t="s">
        <v>467</v>
      </c>
      <c r="G147" t="s">
        <v>1339</v>
      </c>
      <c r="H147" t="s">
        <v>19</v>
      </c>
      <c r="I147" t="s">
        <v>19</v>
      </c>
      <c r="J147" t="s">
        <v>19</v>
      </c>
      <c r="K147" t="s">
        <v>19</v>
      </c>
      <c r="L147" t="s">
        <v>19</v>
      </c>
      <c r="M147" t="s">
        <v>19</v>
      </c>
      <c r="N147" t="s">
        <v>19</v>
      </c>
      <c r="O147" t="s">
        <v>19</v>
      </c>
      <c r="P147" t="s">
        <v>19</v>
      </c>
      <c r="Q147" t="s">
        <v>377</v>
      </c>
      <c r="R147">
        <v>15</v>
      </c>
      <c r="S147">
        <v>1</v>
      </c>
      <c r="T147" t="s">
        <v>465</v>
      </c>
      <c r="U147" t="s">
        <v>1340</v>
      </c>
      <c r="V147" s="161">
        <v>45748</v>
      </c>
      <c r="W147" s="161">
        <v>45777</v>
      </c>
      <c r="X147" t="s">
        <v>1335</v>
      </c>
      <c r="Y147">
        <v>3.75</v>
      </c>
      <c r="Z147" s="209">
        <v>100</v>
      </c>
      <c r="AA147" t="s">
        <v>2327</v>
      </c>
      <c r="AB147" s="210">
        <v>45777</v>
      </c>
      <c r="AC147">
        <v>100</v>
      </c>
      <c r="AD147" t="s">
        <v>2328</v>
      </c>
      <c r="AE147" s="211">
        <v>45777</v>
      </c>
      <c r="AF147">
        <v>100</v>
      </c>
      <c r="AG147" s="212">
        <f t="shared" si="2"/>
        <v>3.75</v>
      </c>
      <c r="AH147" s="30">
        <v>4</v>
      </c>
    </row>
    <row r="148" spans="1:34" x14ac:dyDescent="0.25">
      <c r="A148">
        <v>100</v>
      </c>
      <c r="B148" t="s">
        <v>2324</v>
      </c>
      <c r="C148" t="s">
        <v>1341</v>
      </c>
      <c r="D148" t="s">
        <v>1332</v>
      </c>
      <c r="E148">
        <v>2</v>
      </c>
      <c r="F148" t="s">
        <v>467</v>
      </c>
      <c r="G148" t="s">
        <v>1341</v>
      </c>
      <c r="H148" t="s">
        <v>19</v>
      </c>
      <c r="I148" t="s">
        <v>19</v>
      </c>
      <c r="J148" t="s">
        <v>19</v>
      </c>
      <c r="K148" t="s">
        <v>19</v>
      </c>
      <c r="L148" t="s">
        <v>19</v>
      </c>
      <c r="M148" t="s">
        <v>19</v>
      </c>
      <c r="N148" t="s">
        <v>19</v>
      </c>
      <c r="O148" t="s">
        <v>19</v>
      </c>
      <c r="P148" t="s">
        <v>19</v>
      </c>
      <c r="Q148" t="s">
        <v>378</v>
      </c>
      <c r="R148">
        <v>60</v>
      </c>
      <c r="S148">
        <v>100</v>
      </c>
      <c r="T148" t="s">
        <v>493</v>
      </c>
      <c r="U148" t="s">
        <v>1334</v>
      </c>
      <c r="V148" s="161">
        <v>45779</v>
      </c>
      <c r="W148" s="161">
        <v>46007</v>
      </c>
      <c r="X148" t="s">
        <v>1335</v>
      </c>
      <c r="Y148">
        <v>15</v>
      </c>
      <c r="Z148" s="209">
        <v>59</v>
      </c>
      <c r="AA148" t="s">
        <v>2329</v>
      </c>
      <c r="AB148" s="210"/>
      <c r="AC148">
        <v>47</v>
      </c>
      <c r="AD148" t="s">
        <v>2330</v>
      </c>
      <c r="AE148" s="211"/>
      <c r="AF148"/>
      <c r="AG148" s="212">
        <f t="shared" si="2"/>
        <v>7.05</v>
      </c>
      <c r="AH148" s="30">
        <v>12</v>
      </c>
    </row>
    <row r="149" spans="1:34" x14ac:dyDescent="0.25">
      <c r="A149">
        <v>100</v>
      </c>
      <c r="B149" t="s">
        <v>2324</v>
      </c>
      <c r="C149" t="s">
        <v>1342</v>
      </c>
      <c r="D149" t="s">
        <v>1332</v>
      </c>
      <c r="E149">
        <v>2</v>
      </c>
      <c r="F149" t="s">
        <v>460</v>
      </c>
      <c r="G149" t="s">
        <v>1342</v>
      </c>
      <c r="H149" t="s">
        <v>479</v>
      </c>
      <c r="I149" t="s">
        <v>1470</v>
      </c>
      <c r="J149" t="s">
        <v>1471</v>
      </c>
      <c r="K149" t="s">
        <v>1472</v>
      </c>
      <c r="L149" t="s">
        <v>1823</v>
      </c>
      <c r="M149" t="s">
        <v>480</v>
      </c>
      <c r="N149" t="s">
        <v>22</v>
      </c>
      <c r="O149" t="s">
        <v>588</v>
      </c>
      <c r="P149" t="s">
        <v>19</v>
      </c>
      <c r="Q149" t="s">
        <v>395</v>
      </c>
      <c r="R149">
        <v>25</v>
      </c>
      <c r="S149">
        <v>1</v>
      </c>
      <c r="T149" t="s">
        <v>465</v>
      </c>
      <c r="U149" t="s">
        <v>1343</v>
      </c>
      <c r="V149" s="161">
        <v>45691</v>
      </c>
      <c r="W149" s="161">
        <v>46007</v>
      </c>
      <c r="X149" t="s">
        <v>1344</v>
      </c>
      <c r="Y149">
        <v>25</v>
      </c>
      <c r="Z149" s="209"/>
      <c r="AA149"/>
      <c r="AB149" s="210"/>
      <c r="AC149"/>
      <c r="AD149"/>
      <c r="AE149" s="211"/>
      <c r="AF149"/>
      <c r="AG149" s="212">
        <f t="shared" si="2"/>
        <v>0</v>
      </c>
      <c r="AH149" s="30">
        <v>12</v>
      </c>
    </row>
    <row r="150" spans="1:34" x14ac:dyDescent="0.25">
      <c r="A150">
        <v>100</v>
      </c>
      <c r="B150" t="s">
        <v>2324</v>
      </c>
      <c r="C150" t="s">
        <v>1345</v>
      </c>
      <c r="D150" t="s">
        <v>1332</v>
      </c>
      <c r="E150">
        <v>2</v>
      </c>
      <c r="F150" t="s">
        <v>467</v>
      </c>
      <c r="G150" t="s">
        <v>1345</v>
      </c>
      <c r="H150" t="s">
        <v>19</v>
      </c>
      <c r="I150" t="s">
        <v>19</v>
      </c>
      <c r="J150" t="s">
        <v>19</v>
      </c>
      <c r="K150" t="s">
        <v>19</v>
      </c>
      <c r="L150" t="s">
        <v>19</v>
      </c>
      <c r="M150" t="s">
        <v>19</v>
      </c>
      <c r="N150" t="s">
        <v>19</v>
      </c>
      <c r="O150" t="s">
        <v>19</v>
      </c>
      <c r="P150" t="s">
        <v>19</v>
      </c>
      <c r="Q150" t="s">
        <v>396</v>
      </c>
      <c r="R150">
        <v>30</v>
      </c>
      <c r="S150">
        <v>1</v>
      </c>
      <c r="T150" t="s">
        <v>465</v>
      </c>
      <c r="U150" t="s">
        <v>1346</v>
      </c>
      <c r="V150" s="161">
        <v>45691</v>
      </c>
      <c r="W150" s="161">
        <v>45709</v>
      </c>
      <c r="X150" t="s">
        <v>1347</v>
      </c>
      <c r="Y150">
        <v>7.5</v>
      </c>
      <c r="Z150" s="209">
        <v>100</v>
      </c>
      <c r="AA150" t="s">
        <v>2331</v>
      </c>
      <c r="AB150" s="210">
        <v>45709</v>
      </c>
      <c r="AC150">
        <v>100</v>
      </c>
      <c r="AD150" t="s">
        <v>2332</v>
      </c>
      <c r="AE150" s="211">
        <v>45709</v>
      </c>
      <c r="AF150">
        <v>100</v>
      </c>
      <c r="AG150" s="212">
        <f t="shared" si="2"/>
        <v>7.5</v>
      </c>
      <c r="AH150" s="30">
        <v>2</v>
      </c>
    </row>
    <row r="151" spans="1:34" x14ac:dyDescent="0.25">
      <c r="A151">
        <v>100</v>
      </c>
      <c r="B151" t="s">
        <v>2324</v>
      </c>
      <c r="C151" t="s">
        <v>1348</v>
      </c>
      <c r="D151" t="s">
        <v>1332</v>
      </c>
      <c r="E151">
        <v>2</v>
      </c>
      <c r="F151" t="s">
        <v>467</v>
      </c>
      <c r="G151" t="s">
        <v>1348</v>
      </c>
      <c r="H151" t="s">
        <v>19</v>
      </c>
      <c r="I151" t="s">
        <v>19</v>
      </c>
      <c r="J151" t="s">
        <v>19</v>
      </c>
      <c r="K151" t="s">
        <v>19</v>
      </c>
      <c r="L151" t="s">
        <v>19</v>
      </c>
      <c r="M151" t="s">
        <v>19</v>
      </c>
      <c r="N151" t="s">
        <v>19</v>
      </c>
      <c r="O151" t="s">
        <v>19</v>
      </c>
      <c r="P151" t="s">
        <v>19</v>
      </c>
      <c r="Q151" t="s">
        <v>397</v>
      </c>
      <c r="R151">
        <v>10</v>
      </c>
      <c r="S151">
        <v>1</v>
      </c>
      <c r="T151" t="s">
        <v>465</v>
      </c>
      <c r="U151" t="s">
        <v>1349</v>
      </c>
      <c r="V151" s="161">
        <v>45705</v>
      </c>
      <c r="W151" s="161">
        <v>45730</v>
      </c>
      <c r="X151" t="s">
        <v>1344</v>
      </c>
      <c r="Y151">
        <v>2.5</v>
      </c>
      <c r="Z151" s="209">
        <v>100</v>
      </c>
      <c r="AA151" t="s">
        <v>2333</v>
      </c>
      <c r="AB151" s="210">
        <v>45727</v>
      </c>
      <c r="AC151">
        <v>100</v>
      </c>
      <c r="AD151" t="s">
        <v>2334</v>
      </c>
      <c r="AE151" s="211">
        <v>45727</v>
      </c>
      <c r="AF151">
        <v>100</v>
      </c>
      <c r="AG151" s="212">
        <f t="shared" si="2"/>
        <v>2.5</v>
      </c>
      <c r="AH151" s="30">
        <v>3</v>
      </c>
    </row>
    <row r="152" spans="1:34" x14ac:dyDescent="0.25">
      <c r="A152">
        <v>100</v>
      </c>
      <c r="B152" t="s">
        <v>2324</v>
      </c>
      <c r="C152" t="s">
        <v>1350</v>
      </c>
      <c r="D152" t="s">
        <v>1332</v>
      </c>
      <c r="E152">
        <v>2</v>
      </c>
      <c r="F152" t="s">
        <v>467</v>
      </c>
      <c r="G152" t="s">
        <v>1350</v>
      </c>
      <c r="H152" t="s">
        <v>19</v>
      </c>
      <c r="I152" t="s">
        <v>19</v>
      </c>
      <c r="J152" t="s">
        <v>19</v>
      </c>
      <c r="K152" t="s">
        <v>19</v>
      </c>
      <c r="L152" t="s">
        <v>19</v>
      </c>
      <c r="M152" t="s">
        <v>19</v>
      </c>
      <c r="N152" t="s">
        <v>19</v>
      </c>
      <c r="O152" t="s">
        <v>19</v>
      </c>
      <c r="P152" t="s">
        <v>19</v>
      </c>
      <c r="Q152" t="s">
        <v>398</v>
      </c>
      <c r="R152">
        <v>60</v>
      </c>
      <c r="S152">
        <v>100</v>
      </c>
      <c r="T152" t="s">
        <v>493</v>
      </c>
      <c r="U152" t="s">
        <v>1334</v>
      </c>
      <c r="V152" s="161">
        <v>45733</v>
      </c>
      <c r="W152" s="161">
        <v>46007</v>
      </c>
      <c r="X152" t="s">
        <v>1344</v>
      </c>
      <c r="Y152">
        <v>15</v>
      </c>
      <c r="Z152" s="209">
        <v>71</v>
      </c>
      <c r="AA152" t="s">
        <v>3192</v>
      </c>
      <c r="AB152" s="210"/>
      <c r="AC152">
        <v>71</v>
      </c>
      <c r="AD152" t="s">
        <v>2999</v>
      </c>
      <c r="AE152" s="211"/>
      <c r="AF152"/>
      <c r="AG152" s="212">
        <f t="shared" si="2"/>
        <v>10.65</v>
      </c>
      <c r="AH152" s="30">
        <v>12</v>
      </c>
    </row>
    <row r="153" spans="1:34" x14ac:dyDescent="0.25">
      <c r="A153">
        <v>100</v>
      </c>
      <c r="B153" t="s">
        <v>2324</v>
      </c>
      <c r="C153" t="s">
        <v>1351</v>
      </c>
      <c r="D153" t="s">
        <v>1332</v>
      </c>
      <c r="E153">
        <v>2</v>
      </c>
      <c r="F153" t="s">
        <v>460</v>
      </c>
      <c r="G153" t="s">
        <v>1351</v>
      </c>
      <c r="H153" t="s">
        <v>479</v>
      </c>
      <c r="I153" t="s">
        <v>1473</v>
      </c>
      <c r="J153" t="s">
        <v>1474</v>
      </c>
      <c r="K153" t="s">
        <v>1475</v>
      </c>
      <c r="L153" t="s">
        <v>1812</v>
      </c>
      <c r="M153" t="s">
        <v>480</v>
      </c>
      <c r="N153" t="s">
        <v>20</v>
      </c>
      <c r="O153" t="s">
        <v>695</v>
      </c>
      <c r="P153" t="s">
        <v>19</v>
      </c>
      <c r="Q153" t="s">
        <v>337</v>
      </c>
      <c r="R153">
        <v>25</v>
      </c>
      <c r="S153">
        <v>1</v>
      </c>
      <c r="T153" t="s">
        <v>465</v>
      </c>
      <c r="U153" t="s">
        <v>1343</v>
      </c>
      <c r="V153" s="161">
        <v>45684</v>
      </c>
      <c r="W153" s="161">
        <v>46007</v>
      </c>
      <c r="X153" t="s">
        <v>1352</v>
      </c>
      <c r="Y153">
        <v>25</v>
      </c>
      <c r="Z153" s="209"/>
      <c r="AA153"/>
      <c r="AB153" s="210"/>
      <c r="AC153">
        <v>0</v>
      </c>
      <c r="AD153"/>
      <c r="AE153" s="211"/>
      <c r="AF153"/>
      <c r="AG153" s="212">
        <f t="shared" si="2"/>
        <v>0</v>
      </c>
      <c r="AH153" s="30">
        <v>12</v>
      </c>
    </row>
    <row r="154" spans="1:34" x14ac:dyDescent="0.25">
      <c r="A154">
        <v>100</v>
      </c>
      <c r="B154" t="s">
        <v>2324</v>
      </c>
      <c r="C154" t="s">
        <v>1353</v>
      </c>
      <c r="D154" t="s">
        <v>1332</v>
      </c>
      <c r="E154">
        <v>2</v>
      </c>
      <c r="F154" t="s">
        <v>467</v>
      </c>
      <c r="G154" t="s">
        <v>1353</v>
      </c>
      <c r="H154" t="s">
        <v>19</v>
      </c>
      <c r="I154" t="s">
        <v>19</v>
      </c>
      <c r="J154" t="s">
        <v>19</v>
      </c>
      <c r="K154" t="s">
        <v>19</v>
      </c>
      <c r="L154" t="s">
        <v>19</v>
      </c>
      <c r="M154" t="s">
        <v>19</v>
      </c>
      <c r="N154" t="s">
        <v>19</v>
      </c>
      <c r="O154" t="s">
        <v>19</v>
      </c>
      <c r="P154" t="s">
        <v>19</v>
      </c>
      <c r="Q154" t="s">
        <v>338</v>
      </c>
      <c r="R154">
        <v>50</v>
      </c>
      <c r="S154">
        <v>1</v>
      </c>
      <c r="T154" t="s">
        <v>465</v>
      </c>
      <c r="U154" t="s">
        <v>1354</v>
      </c>
      <c r="V154" s="161">
        <v>45684</v>
      </c>
      <c r="W154" s="161">
        <v>45989</v>
      </c>
      <c r="X154" t="s">
        <v>1332</v>
      </c>
      <c r="Y154">
        <v>12.5</v>
      </c>
      <c r="Z154" s="209">
        <v>0</v>
      </c>
      <c r="AA154" t="s">
        <v>2335</v>
      </c>
      <c r="AB154" s="477"/>
      <c r="AC154">
        <v>0</v>
      </c>
      <c r="AD154" t="s">
        <v>2336</v>
      </c>
      <c r="AE154" s="211"/>
      <c r="AF154">
        <v>0</v>
      </c>
      <c r="AG154" s="212">
        <f t="shared" si="2"/>
        <v>0</v>
      </c>
      <c r="AH154" s="30">
        <v>11</v>
      </c>
    </row>
    <row r="155" spans="1:34" x14ac:dyDescent="0.25">
      <c r="A155">
        <v>100</v>
      </c>
      <c r="B155" t="s">
        <v>2324</v>
      </c>
      <c r="C155" t="s">
        <v>1355</v>
      </c>
      <c r="D155" t="s">
        <v>1332</v>
      </c>
      <c r="E155">
        <v>2</v>
      </c>
      <c r="F155" t="s">
        <v>467</v>
      </c>
      <c r="G155" t="s">
        <v>1355</v>
      </c>
      <c r="H155" t="s">
        <v>19</v>
      </c>
      <c r="I155" t="s">
        <v>19</v>
      </c>
      <c r="J155" t="s">
        <v>19</v>
      </c>
      <c r="K155" t="s">
        <v>19</v>
      </c>
      <c r="L155" t="s">
        <v>19</v>
      </c>
      <c r="M155" t="s">
        <v>19</v>
      </c>
      <c r="N155" t="s">
        <v>19</v>
      </c>
      <c r="O155" t="s">
        <v>19</v>
      </c>
      <c r="P155" t="s">
        <v>19</v>
      </c>
      <c r="Q155" t="s">
        <v>1767</v>
      </c>
      <c r="R155">
        <v>50</v>
      </c>
      <c r="S155">
        <v>100</v>
      </c>
      <c r="T155" t="s">
        <v>493</v>
      </c>
      <c r="U155" t="s">
        <v>1334</v>
      </c>
      <c r="V155" s="161">
        <v>45684</v>
      </c>
      <c r="W155" s="161">
        <v>46007</v>
      </c>
      <c r="X155" t="s">
        <v>1352</v>
      </c>
      <c r="Y155">
        <v>12.5</v>
      </c>
      <c r="Z155" s="209">
        <v>57</v>
      </c>
      <c r="AA155" t="s">
        <v>3000</v>
      </c>
      <c r="AB155" s="210"/>
      <c r="AC155">
        <v>57</v>
      </c>
      <c r="AD155" t="s">
        <v>3001</v>
      </c>
      <c r="AE155" s="211"/>
      <c r="AF155"/>
      <c r="AG155" s="212">
        <f t="shared" si="2"/>
        <v>7.125</v>
      </c>
      <c r="AH155" s="30">
        <v>12</v>
      </c>
    </row>
    <row r="156" spans="1:34" x14ac:dyDescent="0.25">
      <c r="A156">
        <v>100</v>
      </c>
      <c r="B156" t="s">
        <v>2324</v>
      </c>
      <c r="C156" t="s">
        <v>1358</v>
      </c>
      <c r="D156" t="s">
        <v>1332</v>
      </c>
      <c r="E156">
        <v>2</v>
      </c>
      <c r="F156" t="s">
        <v>460</v>
      </c>
      <c r="G156" t="s">
        <v>1358</v>
      </c>
      <c r="H156" t="s">
        <v>479</v>
      </c>
      <c r="I156" t="s">
        <v>1464</v>
      </c>
      <c r="J156" t="s">
        <v>1465</v>
      </c>
      <c r="K156" t="s">
        <v>1466</v>
      </c>
      <c r="L156" t="s">
        <v>19</v>
      </c>
      <c r="M156" t="s">
        <v>463</v>
      </c>
      <c r="N156" t="s">
        <v>20</v>
      </c>
      <c r="O156" t="s">
        <v>574</v>
      </c>
      <c r="P156" t="s">
        <v>19</v>
      </c>
      <c r="Q156" t="s">
        <v>158</v>
      </c>
      <c r="R156">
        <v>25</v>
      </c>
      <c r="S156">
        <v>100</v>
      </c>
      <c r="T156" t="s">
        <v>493</v>
      </c>
      <c r="U156" t="s">
        <v>1359</v>
      </c>
      <c r="V156" s="161">
        <v>45684</v>
      </c>
      <c r="W156" s="161">
        <v>46010</v>
      </c>
      <c r="X156" t="s">
        <v>1332</v>
      </c>
      <c r="Y156">
        <v>25</v>
      </c>
      <c r="Z156" s="209"/>
      <c r="AA156"/>
      <c r="AB156" s="210"/>
      <c r="AC156"/>
      <c r="AD156"/>
      <c r="AE156" s="211"/>
      <c r="AF156"/>
      <c r="AG156" s="212">
        <f t="shared" si="2"/>
        <v>0</v>
      </c>
      <c r="AH156" s="30">
        <v>12</v>
      </c>
    </row>
    <row r="157" spans="1:34" x14ac:dyDescent="0.25">
      <c r="A157">
        <v>100</v>
      </c>
      <c r="B157" t="s">
        <v>2324</v>
      </c>
      <c r="C157" t="s">
        <v>1360</v>
      </c>
      <c r="D157" t="s">
        <v>1332</v>
      </c>
      <c r="E157">
        <v>2</v>
      </c>
      <c r="F157" t="s">
        <v>467</v>
      </c>
      <c r="G157" t="s">
        <v>1360</v>
      </c>
      <c r="H157" t="s">
        <v>19</v>
      </c>
      <c r="I157" t="s">
        <v>19</v>
      </c>
      <c r="J157" t="s">
        <v>19</v>
      </c>
      <c r="K157" t="s">
        <v>19</v>
      </c>
      <c r="L157" t="s">
        <v>19</v>
      </c>
      <c r="M157" t="s">
        <v>19</v>
      </c>
      <c r="N157" t="s">
        <v>19</v>
      </c>
      <c r="O157" t="s">
        <v>19</v>
      </c>
      <c r="P157" t="s">
        <v>19</v>
      </c>
      <c r="Q157" t="s">
        <v>159</v>
      </c>
      <c r="R157">
        <v>10</v>
      </c>
      <c r="S157">
        <v>1</v>
      </c>
      <c r="T157" t="s">
        <v>465</v>
      </c>
      <c r="U157" t="s">
        <v>1361</v>
      </c>
      <c r="V157" s="161">
        <v>45684</v>
      </c>
      <c r="W157" s="161">
        <v>45716</v>
      </c>
      <c r="X157" t="s">
        <v>1332</v>
      </c>
      <c r="Y157">
        <v>2.5</v>
      </c>
      <c r="Z157" s="209">
        <v>100</v>
      </c>
      <c r="AA157" t="s">
        <v>2339</v>
      </c>
      <c r="AB157" s="210">
        <v>45713</v>
      </c>
      <c r="AC157">
        <v>100</v>
      </c>
      <c r="AD157" t="s">
        <v>2340</v>
      </c>
      <c r="AE157" s="211">
        <v>45713</v>
      </c>
      <c r="AF157">
        <v>100</v>
      </c>
      <c r="AG157" s="212">
        <f t="shared" si="2"/>
        <v>2.5</v>
      </c>
      <c r="AH157" s="30">
        <v>2</v>
      </c>
    </row>
    <row r="158" spans="1:34" x14ac:dyDescent="0.25">
      <c r="A158">
        <v>100</v>
      </c>
      <c r="B158" t="s">
        <v>2324</v>
      </c>
      <c r="C158" t="s">
        <v>1362</v>
      </c>
      <c r="D158" t="s">
        <v>1332</v>
      </c>
      <c r="E158">
        <v>2</v>
      </c>
      <c r="F158" t="s">
        <v>467</v>
      </c>
      <c r="G158" t="s">
        <v>1362</v>
      </c>
      <c r="H158" t="s">
        <v>19</v>
      </c>
      <c r="I158" t="s">
        <v>19</v>
      </c>
      <c r="J158" t="s">
        <v>19</v>
      </c>
      <c r="K158" t="s">
        <v>19</v>
      </c>
      <c r="L158" t="s">
        <v>19</v>
      </c>
      <c r="M158" t="s">
        <v>19</v>
      </c>
      <c r="N158" t="s">
        <v>19</v>
      </c>
      <c r="O158" t="s">
        <v>19</v>
      </c>
      <c r="P158" t="s">
        <v>19</v>
      </c>
      <c r="Q158" t="s">
        <v>1768</v>
      </c>
      <c r="R158">
        <v>30</v>
      </c>
      <c r="S158">
        <v>1</v>
      </c>
      <c r="T158" t="s">
        <v>465</v>
      </c>
      <c r="U158" t="s">
        <v>1769</v>
      </c>
      <c r="V158" s="161">
        <v>45719</v>
      </c>
      <c r="W158" s="161">
        <v>45863</v>
      </c>
      <c r="X158" t="s">
        <v>1332</v>
      </c>
      <c r="Y158">
        <v>7.5</v>
      </c>
      <c r="Z158" s="209">
        <v>100</v>
      </c>
      <c r="AA158" t="s">
        <v>3193</v>
      </c>
      <c r="AB158" s="210">
        <v>45863</v>
      </c>
      <c r="AC158">
        <v>100</v>
      </c>
      <c r="AD158" t="s">
        <v>2342</v>
      </c>
      <c r="AE158" s="211">
        <v>45863</v>
      </c>
      <c r="AF158">
        <v>100</v>
      </c>
      <c r="AG158" s="212">
        <f t="shared" si="2"/>
        <v>7.5</v>
      </c>
      <c r="AH158" s="30">
        <v>7</v>
      </c>
    </row>
    <row r="159" spans="1:34" x14ac:dyDescent="0.25">
      <c r="A159">
        <v>100</v>
      </c>
      <c r="B159" t="s">
        <v>2324</v>
      </c>
      <c r="C159" t="s">
        <v>1363</v>
      </c>
      <c r="D159" t="s">
        <v>1332</v>
      </c>
      <c r="E159">
        <v>2</v>
      </c>
      <c r="F159" t="s">
        <v>467</v>
      </c>
      <c r="G159" t="s">
        <v>1363</v>
      </c>
      <c r="H159" t="s">
        <v>19</v>
      </c>
      <c r="I159" t="s">
        <v>19</v>
      </c>
      <c r="J159" t="s">
        <v>19</v>
      </c>
      <c r="K159" t="s">
        <v>19</v>
      </c>
      <c r="L159" t="s">
        <v>19</v>
      </c>
      <c r="M159" t="s">
        <v>19</v>
      </c>
      <c r="N159" t="s">
        <v>19</v>
      </c>
      <c r="O159" t="s">
        <v>19</v>
      </c>
      <c r="P159" t="s">
        <v>19</v>
      </c>
      <c r="Q159" t="s">
        <v>1770</v>
      </c>
      <c r="R159">
        <v>60</v>
      </c>
      <c r="S159">
        <v>100</v>
      </c>
      <c r="T159" t="s">
        <v>493</v>
      </c>
      <c r="U159" t="s">
        <v>1334</v>
      </c>
      <c r="V159" s="161">
        <v>45719</v>
      </c>
      <c r="W159" s="161">
        <v>46010</v>
      </c>
      <c r="X159" t="s">
        <v>1332</v>
      </c>
      <c r="Y159">
        <v>15</v>
      </c>
      <c r="Z159" s="209"/>
      <c r="AA159"/>
      <c r="AB159" s="210"/>
      <c r="AC159"/>
      <c r="AD159"/>
      <c r="AE159" s="211"/>
      <c r="AF159"/>
      <c r="AG159" s="212">
        <f t="shared" si="2"/>
        <v>0</v>
      </c>
      <c r="AH159" s="30">
        <v>12</v>
      </c>
    </row>
    <row r="160" spans="1:34" x14ac:dyDescent="0.25">
      <c r="A160">
        <v>2000</v>
      </c>
      <c r="B160" t="s">
        <v>1998</v>
      </c>
      <c r="C160" t="s">
        <v>969</v>
      </c>
      <c r="D160" t="s">
        <v>968</v>
      </c>
      <c r="E160">
        <v>1</v>
      </c>
      <c r="F160" t="s">
        <v>460</v>
      </c>
      <c r="G160" t="s">
        <v>969</v>
      </c>
      <c r="H160" t="s">
        <v>679</v>
      </c>
      <c r="I160" t="s">
        <v>1479</v>
      </c>
      <c r="J160" t="s">
        <v>1480</v>
      </c>
      <c r="K160" t="s">
        <v>1481</v>
      </c>
      <c r="L160" t="s">
        <v>1812</v>
      </c>
      <c r="M160" t="s">
        <v>463</v>
      </c>
      <c r="N160" t="s">
        <v>32</v>
      </c>
      <c r="O160" t="s">
        <v>614</v>
      </c>
      <c r="P160" t="s">
        <v>19</v>
      </c>
      <c r="Q160" t="s">
        <v>112</v>
      </c>
      <c r="R160">
        <v>50</v>
      </c>
      <c r="S160">
        <v>60</v>
      </c>
      <c r="T160" t="s">
        <v>493</v>
      </c>
      <c r="U160" t="s">
        <v>970</v>
      </c>
      <c r="V160" s="161">
        <v>45659</v>
      </c>
      <c r="W160" s="161">
        <v>46022</v>
      </c>
      <c r="X160" t="s">
        <v>968</v>
      </c>
      <c r="Y160">
        <v>50</v>
      </c>
      <c r="Z160" s="209">
        <v>54.9</v>
      </c>
      <c r="AA160" t="s">
        <v>3002</v>
      </c>
      <c r="AB160" s="210"/>
      <c r="AC160">
        <v>91</v>
      </c>
      <c r="AD160" t="s">
        <v>3003</v>
      </c>
      <c r="AE160" s="211"/>
      <c r="AF160"/>
      <c r="AG160" s="212">
        <f t="shared" si="2"/>
        <v>45.5</v>
      </c>
      <c r="AH160" s="30">
        <v>12</v>
      </c>
    </row>
    <row r="161" spans="1:34" x14ac:dyDescent="0.25">
      <c r="A161">
        <v>2000</v>
      </c>
      <c r="B161" t="s">
        <v>1998</v>
      </c>
      <c r="C161" t="s">
        <v>971</v>
      </c>
      <c r="D161" t="s">
        <v>968</v>
      </c>
      <c r="E161">
        <v>1</v>
      </c>
      <c r="F161" t="s">
        <v>467</v>
      </c>
      <c r="G161" t="s">
        <v>971</v>
      </c>
      <c r="H161" t="s">
        <v>19</v>
      </c>
      <c r="I161" t="s">
        <v>19</v>
      </c>
      <c r="J161" t="s">
        <v>19</v>
      </c>
      <c r="K161" t="s">
        <v>19</v>
      </c>
      <c r="L161" t="s">
        <v>19</v>
      </c>
      <c r="M161" t="s">
        <v>19</v>
      </c>
      <c r="N161" t="s">
        <v>19</v>
      </c>
      <c r="O161" t="s">
        <v>19</v>
      </c>
      <c r="P161" t="s">
        <v>19</v>
      </c>
      <c r="Q161" t="s">
        <v>113</v>
      </c>
      <c r="R161">
        <v>100</v>
      </c>
      <c r="S161">
        <v>60</v>
      </c>
      <c r="T161" t="s">
        <v>493</v>
      </c>
      <c r="U161" t="s">
        <v>970</v>
      </c>
      <c r="V161" s="161">
        <v>45659</v>
      </c>
      <c r="W161" s="161">
        <v>46022</v>
      </c>
      <c r="X161" t="s">
        <v>968</v>
      </c>
      <c r="Y161">
        <v>50</v>
      </c>
      <c r="Z161" s="209">
        <v>54.9</v>
      </c>
      <c r="AA161" t="s">
        <v>3002</v>
      </c>
      <c r="AB161" s="210"/>
      <c r="AC161">
        <v>91</v>
      </c>
      <c r="AD161" t="s">
        <v>3003</v>
      </c>
      <c r="AE161" s="211"/>
      <c r="AF161"/>
      <c r="AG161" s="212">
        <f t="shared" si="2"/>
        <v>45.5</v>
      </c>
      <c r="AH161" s="30">
        <v>12</v>
      </c>
    </row>
    <row r="162" spans="1:34" x14ac:dyDescent="0.25">
      <c r="A162">
        <v>2000</v>
      </c>
      <c r="B162" t="s">
        <v>1998</v>
      </c>
      <c r="C162" t="s">
        <v>972</v>
      </c>
      <c r="D162" t="s">
        <v>968</v>
      </c>
      <c r="E162">
        <v>1</v>
      </c>
      <c r="F162" t="s">
        <v>460</v>
      </c>
      <c r="G162" t="s">
        <v>972</v>
      </c>
      <c r="H162" t="s">
        <v>19</v>
      </c>
      <c r="I162" t="s">
        <v>1467</v>
      </c>
      <c r="J162" t="s">
        <v>1468</v>
      </c>
      <c r="K162" t="s">
        <v>1469</v>
      </c>
      <c r="L162" t="s">
        <v>1812</v>
      </c>
      <c r="M162" t="s">
        <v>480</v>
      </c>
      <c r="N162" t="s">
        <v>19</v>
      </c>
      <c r="O162" t="s">
        <v>614</v>
      </c>
      <c r="P162" t="s">
        <v>19</v>
      </c>
      <c r="Q162" t="s">
        <v>124</v>
      </c>
      <c r="R162">
        <v>10</v>
      </c>
      <c r="S162">
        <v>1</v>
      </c>
      <c r="T162" t="s">
        <v>465</v>
      </c>
      <c r="U162" t="s">
        <v>973</v>
      </c>
      <c r="V162" s="161">
        <v>45719</v>
      </c>
      <c r="W162" s="161">
        <v>45961</v>
      </c>
      <c r="X162" t="s">
        <v>974</v>
      </c>
      <c r="Y162">
        <v>10</v>
      </c>
      <c r="Z162" s="209">
        <v>100</v>
      </c>
      <c r="AA162" t="s">
        <v>3004</v>
      </c>
      <c r="AB162" s="210">
        <v>45931</v>
      </c>
      <c r="AC162">
        <v>100</v>
      </c>
      <c r="AD162" t="s">
        <v>3005</v>
      </c>
      <c r="AE162" s="211">
        <v>45961</v>
      </c>
      <c r="AF162">
        <v>100</v>
      </c>
      <c r="AG162" s="212">
        <f t="shared" si="2"/>
        <v>10</v>
      </c>
      <c r="AH162" s="30">
        <v>10</v>
      </c>
    </row>
    <row r="163" spans="1:34" x14ac:dyDescent="0.25">
      <c r="A163">
        <v>2000</v>
      </c>
      <c r="B163" t="s">
        <v>1998</v>
      </c>
      <c r="C163" t="s">
        <v>975</v>
      </c>
      <c r="D163" t="s">
        <v>968</v>
      </c>
      <c r="E163">
        <v>1</v>
      </c>
      <c r="F163" t="s">
        <v>1847</v>
      </c>
      <c r="G163" t="s">
        <v>975</v>
      </c>
      <c r="H163" t="s">
        <v>19</v>
      </c>
      <c r="I163" t="s">
        <v>19</v>
      </c>
      <c r="J163" t="s">
        <v>19</v>
      </c>
      <c r="K163" t="s">
        <v>19</v>
      </c>
      <c r="L163" t="s">
        <v>19</v>
      </c>
      <c r="M163" t="s">
        <v>19</v>
      </c>
      <c r="N163" t="s">
        <v>19</v>
      </c>
      <c r="O163" t="s">
        <v>19</v>
      </c>
      <c r="P163" t="s">
        <v>19</v>
      </c>
      <c r="Q163" t="s">
        <v>125</v>
      </c>
      <c r="R163">
        <v>0</v>
      </c>
      <c r="S163">
        <v>1</v>
      </c>
      <c r="T163" t="s">
        <v>465</v>
      </c>
      <c r="U163" t="s">
        <v>976</v>
      </c>
      <c r="V163" s="161">
        <v>45719</v>
      </c>
      <c r="W163" s="161">
        <v>45747</v>
      </c>
      <c r="X163" t="s">
        <v>686</v>
      </c>
      <c r="Y163">
        <v>0</v>
      </c>
      <c r="Z163" s="209">
        <v>100</v>
      </c>
      <c r="AA163" t="s">
        <v>2005</v>
      </c>
      <c r="AB163" s="210">
        <v>45742</v>
      </c>
      <c r="AC163">
        <v>100</v>
      </c>
      <c r="AD163" t="s">
        <v>2006</v>
      </c>
      <c r="AE163" s="211">
        <v>45742</v>
      </c>
      <c r="AF163">
        <v>100</v>
      </c>
      <c r="AG163" s="212">
        <f t="shared" si="2"/>
        <v>0</v>
      </c>
      <c r="AH163" s="30">
        <v>3</v>
      </c>
    </row>
    <row r="164" spans="1:34" x14ac:dyDescent="0.25">
      <c r="A164">
        <v>2000</v>
      </c>
      <c r="B164" t="s">
        <v>1998</v>
      </c>
      <c r="C164" t="s">
        <v>977</v>
      </c>
      <c r="D164" t="s">
        <v>968</v>
      </c>
      <c r="E164">
        <v>1</v>
      </c>
      <c r="F164" t="s">
        <v>467</v>
      </c>
      <c r="G164" t="s">
        <v>977</v>
      </c>
      <c r="H164" t="s">
        <v>19</v>
      </c>
      <c r="I164" t="s">
        <v>19</v>
      </c>
      <c r="J164" t="s">
        <v>19</v>
      </c>
      <c r="K164" t="s">
        <v>19</v>
      </c>
      <c r="L164" t="s">
        <v>19</v>
      </c>
      <c r="M164" t="s">
        <v>19</v>
      </c>
      <c r="N164" t="s">
        <v>19</v>
      </c>
      <c r="O164" t="s">
        <v>19</v>
      </c>
      <c r="P164" t="s">
        <v>19</v>
      </c>
      <c r="Q164" t="s">
        <v>126</v>
      </c>
      <c r="R164">
        <v>50</v>
      </c>
      <c r="S164">
        <v>1</v>
      </c>
      <c r="T164" t="s">
        <v>465</v>
      </c>
      <c r="U164" t="s">
        <v>978</v>
      </c>
      <c r="V164" s="161">
        <v>45748</v>
      </c>
      <c r="W164" s="161">
        <v>45807</v>
      </c>
      <c r="X164" t="s">
        <v>974</v>
      </c>
      <c r="Y164">
        <v>5</v>
      </c>
      <c r="Z164" s="209">
        <v>100</v>
      </c>
      <c r="AA164" t="s">
        <v>2007</v>
      </c>
      <c r="AB164" s="210">
        <v>45806</v>
      </c>
      <c r="AC164">
        <v>100</v>
      </c>
      <c r="AD164" t="s">
        <v>2008</v>
      </c>
      <c r="AE164" s="211">
        <v>45806</v>
      </c>
      <c r="AF164">
        <v>100</v>
      </c>
      <c r="AG164" s="212">
        <f t="shared" si="2"/>
        <v>5</v>
      </c>
      <c r="AH164" s="30">
        <v>5</v>
      </c>
    </row>
    <row r="165" spans="1:34" x14ac:dyDescent="0.25">
      <c r="A165">
        <v>2000</v>
      </c>
      <c r="B165" t="s">
        <v>1998</v>
      </c>
      <c r="C165" t="s">
        <v>979</v>
      </c>
      <c r="D165" t="s">
        <v>968</v>
      </c>
      <c r="E165">
        <v>1</v>
      </c>
      <c r="F165" t="s">
        <v>1847</v>
      </c>
      <c r="G165" t="s">
        <v>979</v>
      </c>
      <c r="H165" t="s">
        <v>19</v>
      </c>
      <c r="I165" t="s">
        <v>19</v>
      </c>
      <c r="J165" t="s">
        <v>19</v>
      </c>
      <c r="K165" t="s">
        <v>19</v>
      </c>
      <c r="L165" t="s">
        <v>19</v>
      </c>
      <c r="M165" t="s">
        <v>19</v>
      </c>
      <c r="N165" t="s">
        <v>19</v>
      </c>
      <c r="O165" t="s">
        <v>19</v>
      </c>
      <c r="P165" t="s">
        <v>19</v>
      </c>
      <c r="Q165" t="s">
        <v>127</v>
      </c>
      <c r="R165">
        <v>0</v>
      </c>
      <c r="S165">
        <v>1</v>
      </c>
      <c r="T165" t="s">
        <v>465</v>
      </c>
      <c r="U165" t="s">
        <v>980</v>
      </c>
      <c r="V165" s="161">
        <v>45811</v>
      </c>
      <c r="W165" s="161">
        <v>45898</v>
      </c>
      <c r="X165" t="s">
        <v>686</v>
      </c>
      <c r="Y165">
        <v>0</v>
      </c>
      <c r="Z165" s="209">
        <v>100</v>
      </c>
      <c r="AA165" t="s">
        <v>2009</v>
      </c>
      <c r="AB165" s="210">
        <v>45897</v>
      </c>
      <c r="AC165">
        <v>100</v>
      </c>
      <c r="AD165" t="s">
        <v>2010</v>
      </c>
      <c r="AE165" s="211">
        <v>45897</v>
      </c>
      <c r="AF165">
        <v>100</v>
      </c>
      <c r="AG165" s="212">
        <f t="shared" si="2"/>
        <v>0</v>
      </c>
      <c r="AH165" s="30">
        <v>8</v>
      </c>
    </row>
    <row r="166" spans="1:34" x14ac:dyDescent="0.25">
      <c r="A166">
        <v>2000</v>
      </c>
      <c r="B166" t="s">
        <v>1998</v>
      </c>
      <c r="C166" t="s">
        <v>981</v>
      </c>
      <c r="D166" t="s">
        <v>968</v>
      </c>
      <c r="E166">
        <v>1</v>
      </c>
      <c r="F166" t="s">
        <v>467</v>
      </c>
      <c r="G166" t="s">
        <v>981</v>
      </c>
      <c r="H166" t="s">
        <v>19</v>
      </c>
      <c r="I166" t="s">
        <v>19</v>
      </c>
      <c r="J166" t="s">
        <v>19</v>
      </c>
      <c r="K166" t="s">
        <v>19</v>
      </c>
      <c r="L166" t="s">
        <v>19</v>
      </c>
      <c r="M166" t="s">
        <v>19</v>
      </c>
      <c r="N166" t="s">
        <v>19</v>
      </c>
      <c r="O166" t="s">
        <v>19</v>
      </c>
      <c r="P166" t="s">
        <v>19</v>
      </c>
      <c r="Q166" t="s">
        <v>128</v>
      </c>
      <c r="R166">
        <v>50</v>
      </c>
      <c r="S166">
        <v>1</v>
      </c>
      <c r="T166" t="s">
        <v>465</v>
      </c>
      <c r="U166" t="s">
        <v>973</v>
      </c>
      <c r="V166" s="161">
        <v>45901</v>
      </c>
      <c r="W166" s="161">
        <v>45961</v>
      </c>
      <c r="X166" t="s">
        <v>974</v>
      </c>
      <c r="Y166">
        <v>5</v>
      </c>
      <c r="Z166" s="209">
        <v>100</v>
      </c>
      <c r="AA166" t="s">
        <v>3004</v>
      </c>
      <c r="AB166" s="210">
        <v>45931</v>
      </c>
      <c r="AC166">
        <v>100</v>
      </c>
      <c r="AD166" t="s">
        <v>3006</v>
      </c>
      <c r="AE166" s="211">
        <v>45961</v>
      </c>
      <c r="AF166">
        <v>100</v>
      </c>
      <c r="AG166" s="212">
        <f t="shared" si="2"/>
        <v>5</v>
      </c>
      <c r="AH166" s="30">
        <v>10</v>
      </c>
    </row>
    <row r="167" spans="1:34" x14ac:dyDescent="0.25">
      <c r="A167">
        <v>2000</v>
      </c>
      <c r="B167" t="s">
        <v>1998</v>
      </c>
      <c r="C167" t="s">
        <v>982</v>
      </c>
      <c r="D167" t="s">
        <v>968</v>
      </c>
      <c r="E167">
        <v>1</v>
      </c>
      <c r="F167" t="s">
        <v>460</v>
      </c>
      <c r="G167" t="s">
        <v>982</v>
      </c>
      <c r="H167" t="s">
        <v>462</v>
      </c>
      <c r="I167" t="s">
        <v>1470</v>
      </c>
      <c r="J167" t="s">
        <v>1471</v>
      </c>
      <c r="K167" t="s">
        <v>1472</v>
      </c>
      <c r="L167" t="s">
        <v>1823</v>
      </c>
      <c r="M167" t="s">
        <v>480</v>
      </c>
      <c r="N167" t="s">
        <v>19</v>
      </c>
      <c r="O167" t="s">
        <v>983</v>
      </c>
      <c r="P167" t="s">
        <v>19</v>
      </c>
      <c r="Q167" t="s">
        <v>120</v>
      </c>
      <c r="R167">
        <v>10</v>
      </c>
      <c r="S167">
        <v>1</v>
      </c>
      <c r="T167" t="s">
        <v>465</v>
      </c>
      <c r="U167" t="s">
        <v>984</v>
      </c>
      <c r="V167" s="161">
        <v>45691</v>
      </c>
      <c r="W167" s="161">
        <v>45989</v>
      </c>
      <c r="X167" t="s">
        <v>985</v>
      </c>
      <c r="Y167">
        <v>10</v>
      </c>
      <c r="Z167" s="209">
        <v>100</v>
      </c>
      <c r="AA167" t="s">
        <v>3007</v>
      </c>
      <c r="AB167" s="210">
        <v>45989</v>
      </c>
      <c r="AC167">
        <v>100</v>
      </c>
      <c r="AD167" t="s">
        <v>3008</v>
      </c>
      <c r="AE167" s="211">
        <v>45989</v>
      </c>
      <c r="AF167">
        <v>100</v>
      </c>
      <c r="AG167" s="212">
        <f t="shared" si="2"/>
        <v>10</v>
      </c>
      <c r="AH167" s="30">
        <v>11</v>
      </c>
    </row>
    <row r="168" spans="1:34" x14ac:dyDescent="0.25">
      <c r="A168">
        <v>2000</v>
      </c>
      <c r="B168" t="s">
        <v>1998</v>
      </c>
      <c r="C168" t="s">
        <v>986</v>
      </c>
      <c r="D168" t="s">
        <v>968</v>
      </c>
      <c r="E168">
        <v>1</v>
      </c>
      <c r="F168" t="s">
        <v>467</v>
      </c>
      <c r="G168" t="s">
        <v>986</v>
      </c>
      <c r="H168" t="s">
        <v>19</v>
      </c>
      <c r="I168" t="s">
        <v>19</v>
      </c>
      <c r="J168" t="s">
        <v>19</v>
      </c>
      <c r="K168" t="s">
        <v>19</v>
      </c>
      <c r="L168" t="s">
        <v>19</v>
      </c>
      <c r="M168" t="s">
        <v>19</v>
      </c>
      <c r="N168" t="s">
        <v>19</v>
      </c>
      <c r="O168" t="s">
        <v>19</v>
      </c>
      <c r="P168" t="s">
        <v>19</v>
      </c>
      <c r="Q168" t="s">
        <v>121</v>
      </c>
      <c r="R168">
        <v>10</v>
      </c>
      <c r="S168">
        <v>1</v>
      </c>
      <c r="T168" t="s">
        <v>465</v>
      </c>
      <c r="U168" t="s">
        <v>987</v>
      </c>
      <c r="V168" s="161">
        <v>45691</v>
      </c>
      <c r="W168" s="161">
        <v>45716</v>
      </c>
      <c r="X168" t="s">
        <v>985</v>
      </c>
      <c r="Y168">
        <v>1</v>
      </c>
      <c r="Z168" s="209">
        <v>100</v>
      </c>
      <c r="AA168" t="s">
        <v>2014</v>
      </c>
      <c r="AB168" s="210">
        <v>45698</v>
      </c>
      <c r="AC168">
        <v>100</v>
      </c>
      <c r="AD168" t="s">
        <v>2015</v>
      </c>
      <c r="AE168" s="211">
        <v>45716</v>
      </c>
      <c r="AF168">
        <v>100</v>
      </c>
      <c r="AG168" s="212">
        <f t="shared" si="2"/>
        <v>1</v>
      </c>
      <c r="AH168" s="30">
        <v>2</v>
      </c>
    </row>
    <row r="169" spans="1:34" x14ac:dyDescent="0.25">
      <c r="A169">
        <v>2000</v>
      </c>
      <c r="B169" t="s">
        <v>1998</v>
      </c>
      <c r="C169" t="s">
        <v>988</v>
      </c>
      <c r="D169" t="s">
        <v>968</v>
      </c>
      <c r="E169">
        <v>1</v>
      </c>
      <c r="F169" t="s">
        <v>467</v>
      </c>
      <c r="G169" t="s">
        <v>988</v>
      </c>
      <c r="H169" t="s">
        <v>19</v>
      </c>
      <c r="I169" t="s">
        <v>19</v>
      </c>
      <c r="J169" t="s">
        <v>19</v>
      </c>
      <c r="K169" t="s">
        <v>19</v>
      </c>
      <c r="L169" t="s">
        <v>19</v>
      </c>
      <c r="M169" t="s">
        <v>19</v>
      </c>
      <c r="N169" t="s">
        <v>19</v>
      </c>
      <c r="O169" t="s">
        <v>19</v>
      </c>
      <c r="P169" t="s">
        <v>19</v>
      </c>
      <c r="Q169" t="s">
        <v>122</v>
      </c>
      <c r="R169">
        <v>60</v>
      </c>
      <c r="S169">
        <v>8</v>
      </c>
      <c r="T169" t="s">
        <v>465</v>
      </c>
      <c r="U169" t="s">
        <v>989</v>
      </c>
      <c r="V169" s="161">
        <v>45719</v>
      </c>
      <c r="W169" s="161">
        <v>45961</v>
      </c>
      <c r="X169" t="s">
        <v>968</v>
      </c>
      <c r="Y169">
        <v>6</v>
      </c>
      <c r="Z169" s="209">
        <v>100</v>
      </c>
      <c r="AA169" t="s">
        <v>3009</v>
      </c>
      <c r="AB169" s="210">
        <v>45945</v>
      </c>
      <c r="AC169">
        <v>100</v>
      </c>
      <c r="AD169" t="s">
        <v>3010</v>
      </c>
      <c r="AE169" s="211">
        <v>45961</v>
      </c>
      <c r="AF169">
        <v>100</v>
      </c>
      <c r="AG169" s="212">
        <f t="shared" si="2"/>
        <v>6</v>
      </c>
      <c r="AH169" s="30">
        <v>10</v>
      </c>
    </row>
    <row r="170" spans="1:34" x14ac:dyDescent="0.25">
      <c r="A170">
        <v>2000</v>
      </c>
      <c r="B170" t="s">
        <v>1998</v>
      </c>
      <c r="C170" t="s">
        <v>990</v>
      </c>
      <c r="D170" t="s">
        <v>968</v>
      </c>
      <c r="E170">
        <v>1</v>
      </c>
      <c r="F170" t="s">
        <v>467</v>
      </c>
      <c r="G170" t="s">
        <v>990</v>
      </c>
      <c r="H170" t="s">
        <v>19</v>
      </c>
      <c r="I170" t="s">
        <v>19</v>
      </c>
      <c r="J170" t="s">
        <v>19</v>
      </c>
      <c r="K170" t="s">
        <v>19</v>
      </c>
      <c r="L170" t="s">
        <v>19</v>
      </c>
      <c r="M170" t="s">
        <v>19</v>
      </c>
      <c r="N170" t="s">
        <v>19</v>
      </c>
      <c r="O170" t="s">
        <v>19</v>
      </c>
      <c r="P170" t="s">
        <v>19</v>
      </c>
      <c r="Q170" t="s">
        <v>123</v>
      </c>
      <c r="R170">
        <v>30</v>
      </c>
      <c r="S170">
        <v>1</v>
      </c>
      <c r="T170" t="s">
        <v>465</v>
      </c>
      <c r="U170" t="s">
        <v>991</v>
      </c>
      <c r="V170" s="161">
        <v>45965</v>
      </c>
      <c r="W170" s="161">
        <v>45989</v>
      </c>
      <c r="X170" t="s">
        <v>985</v>
      </c>
      <c r="Y170">
        <v>3</v>
      </c>
      <c r="Z170" s="209">
        <v>100</v>
      </c>
      <c r="AA170" t="s">
        <v>3011</v>
      </c>
      <c r="AB170" s="210">
        <v>45989</v>
      </c>
      <c r="AC170">
        <v>100</v>
      </c>
      <c r="AD170" t="s">
        <v>3012</v>
      </c>
      <c r="AE170" s="211">
        <v>45989</v>
      </c>
      <c r="AF170">
        <v>100</v>
      </c>
      <c r="AG170" s="212">
        <f t="shared" si="2"/>
        <v>3</v>
      </c>
      <c r="AH170" s="30">
        <v>11</v>
      </c>
    </row>
    <row r="171" spans="1:34" x14ac:dyDescent="0.25">
      <c r="A171">
        <v>2000</v>
      </c>
      <c r="B171" t="s">
        <v>1998</v>
      </c>
      <c r="C171" t="s">
        <v>992</v>
      </c>
      <c r="D171" t="s">
        <v>968</v>
      </c>
      <c r="E171">
        <v>1</v>
      </c>
      <c r="F171" t="s">
        <v>460</v>
      </c>
      <c r="G171" t="s">
        <v>992</v>
      </c>
      <c r="H171" t="s">
        <v>479</v>
      </c>
      <c r="I171" t="s">
        <v>1470</v>
      </c>
      <c r="J171" t="s">
        <v>1471</v>
      </c>
      <c r="K171" t="s">
        <v>1472</v>
      </c>
      <c r="L171" t="s">
        <v>19</v>
      </c>
      <c r="M171" t="s">
        <v>480</v>
      </c>
      <c r="N171" t="s">
        <v>19</v>
      </c>
      <c r="O171" t="s">
        <v>983</v>
      </c>
      <c r="P171" t="s">
        <v>19</v>
      </c>
      <c r="Q171" t="s">
        <v>405</v>
      </c>
      <c r="R171">
        <v>10</v>
      </c>
      <c r="S171">
        <v>1</v>
      </c>
      <c r="T171" t="s">
        <v>465</v>
      </c>
      <c r="U171" t="s">
        <v>980</v>
      </c>
      <c r="V171" s="161">
        <v>45677</v>
      </c>
      <c r="W171" s="161">
        <v>45989</v>
      </c>
      <c r="X171" t="s">
        <v>993</v>
      </c>
      <c r="Y171">
        <v>10</v>
      </c>
      <c r="Z171" s="209">
        <v>100</v>
      </c>
      <c r="AA171" t="s">
        <v>3013</v>
      </c>
      <c r="AB171" s="210">
        <v>45989</v>
      </c>
      <c r="AC171">
        <v>100</v>
      </c>
      <c r="AD171" t="s">
        <v>3014</v>
      </c>
      <c r="AE171" s="211">
        <v>45989</v>
      </c>
      <c r="AF171">
        <v>100</v>
      </c>
      <c r="AG171" s="212">
        <f t="shared" si="2"/>
        <v>10</v>
      </c>
      <c r="AH171" s="30">
        <v>11</v>
      </c>
    </row>
    <row r="172" spans="1:34" x14ac:dyDescent="0.25">
      <c r="A172">
        <v>2000</v>
      </c>
      <c r="B172" t="s">
        <v>1998</v>
      </c>
      <c r="C172" t="s">
        <v>994</v>
      </c>
      <c r="D172" t="s">
        <v>968</v>
      </c>
      <c r="E172">
        <v>1</v>
      </c>
      <c r="F172" t="s">
        <v>467</v>
      </c>
      <c r="G172" t="s">
        <v>994</v>
      </c>
      <c r="H172" t="s">
        <v>19</v>
      </c>
      <c r="I172" t="s">
        <v>19</v>
      </c>
      <c r="J172" t="s">
        <v>19</v>
      </c>
      <c r="K172" t="s">
        <v>19</v>
      </c>
      <c r="L172" t="s">
        <v>19</v>
      </c>
      <c r="M172" t="s">
        <v>19</v>
      </c>
      <c r="N172" t="s">
        <v>19</v>
      </c>
      <c r="O172" t="s">
        <v>19</v>
      </c>
      <c r="P172" t="s">
        <v>19</v>
      </c>
      <c r="Q172" t="s">
        <v>406</v>
      </c>
      <c r="R172">
        <v>40</v>
      </c>
      <c r="S172">
        <v>1</v>
      </c>
      <c r="T172" t="s">
        <v>465</v>
      </c>
      <c r="U172" t="s">
        <v>995</v>
      </c>
      <c r="V172" s="161">
        <v>45677</v>
      </c>
      <c r="W172" s="161">
        <v>45716</v>
      </c>
      <c r="X172" t="s">
        <v>996</v>
      </c>
      <c r="Y172">
        <v>4</v>
      </c>
      <c r="Z172" s="209">
        <v>100</v>
      </c>
      <c r="AA172" t="s">
        <v>2019</v>
      </c>
      <c r="AB172" s="210">
        <v>45712</v>
      </c>
      <c r="AC172">
        <v>100</v>
      </c>
      <c r="AD172" t="s">
        <v>2020</v>
      </c>
      <c r="AE172" s="211">
        <v>45716</v>
      </c>
      <c r="AF172">
        <v>100</v>
      </c>
      <c r="AG172" s="212">
        <f t="shared" si="2"/>
        <v>4</v>
      </c>
      <c r="AH172" s="30">
        <v>2</v>
      </c>
    </row>
    <row r="173" spans="1:34" x14ac:dyDescent="0.25">
      <c r="A173">
        <v>2000</v>
      </c>
      <c r="B173" t="s">
        <v>1998</v>
      </c>
      <c r="C173" t="s">
        <v>997</v>
      </c>
      <c r="D173" t="s">
        <v>968</v>
      </c>
      <c r="E173">
        <v>1</v>
      </c>
      <c r="F173" t="s">
        <v>1847</v>
      </c>
      <c r="G173" t="s">
        <v>997</v>
      </c>
      <c r="H173" t="s">
        <v>19</v>
      </c>
      <c r="I173" t="s">
        <v>19</v>
      </c>
      <c r="J173" t="s">
        <v>19</v>
      </c>
      <c r="K173" t="s">
        <v>19</v>
      </c>
      <c r="L173" t="s">
        <v>19</v>
      </c>
      <c r="M173" t="s">
        <v>19</v>
      </c>
      <c r="N173" t="s">
        <v>19</v>
      </c>
      <c r="O173" t="s">
        <v>19</v>
      </c>
      <c r="P173" t="s">
        <v>19</v>
      </c>
      <c r="Q173" t="s">
        <v>407</v>
      </c>
      <c r="R173">
        <v>0</v>
      </c>
      <c r="S173">
        <v>1</v>
      </c>
      <c r="T173" t="s">
        <v>465</v>
      </c>
      <c r="U173" t="s">
        <v>998</v>
      </c>
      <c r="V173" s="161">
        <v>45677</v>
      </c>
      <c r="W173" s="161">
        <v>45716</v>
      </c>
      <c r="X173" t="s">
        <v>999</v>
      </c>
      <c r="Y173">
        <v>0</v>
      </c>
      <c r="Z173" s="209">
        <v>100</v>
      </c>
      <c r="AA173" t="s">
        <v>2021</v>
      </c>
      <c r="AB173" s="210">
        <v>45712</v>
      </c>
      <c r="AC173">
        <v>100</v>
      </c>
      <c r="AD173" t="s">
        <v>2022</v>
      </c>
      <c r="AE173" s="211">
        <v>45712</v>
      </c>
      <c r="AF173">
        <v>100</v>
      </c>
      <c r="AG173" s="212">
        <f t="shared" si="2"/>
        <v>0</v>
      </c>
      <c r="AH173" s="30">
        <v>2</v>
      </c>
    </row>
    <row r="174" spans="1:34" x14ac:dyDescent="0.25">
      <c r="A174">
        <v>2000</v>
      </c>
      <c r="B174" t="s">
        <v>1998</v>
      </c>
      <c r="C174" t="s">
        <v>1000</v>
      </c>
      <c r="D174" t="s">
        <v>968</v>
      </c>
      <c r="E174">
        <v>1</v>
      </c>
      <c r="F174" t="s">
        <v>467</v>
      </c>
      <c r="G174" t="s">
        <v>1000</v>
      </c>
      <c r="H174" t="s">
        <v>19</v>
      </c>
      <c r="I174" t="s">
        <v>19</v>
      </c>
      <c r="J174" t="s">
        <v>19</v>
      </c>
      <c r="K174" t="s">
        <v>19</v>
      </c>
      <c r="L174" t="s">
        <v>19</v>
      </c>
      <c r="M174" t="s">
        <v>19</v>
      </c>
      <c r="N174" t="s">
        <v>19</v>
      </c>
      <c r="O174" t="s">
        <v>19</v>
      </c>
      <c r="P174" t="s">
        <v>19</v>
      </c>
      <c r="Q174" t="s">
        <v>408</v>
      </c>
      <c r="R174">
        <v>30</v>
      </c>
      <c r="S174">
        <v>1</v>
      </c>
      <c r="T174" t="s">
        <v>465</v>
      </c>
      <c r="U174" t="s">
        <v>976</v>
      </c>
      <c r="V174" s="161">
        <v>45719</v>
      </c>
      <c r="W174" s="161">
        <v>45777</v>
      </c>
      <c r="X174" t="s">
        <v>996</v>
      </c>
      <c r="Y174">
        <v>3</v>
      </c>
      <c r="Z174" s="209">
        <v>100</v>
      </c>
      <c r="AA174" t="s">
        <v>2023</v>
      </c>
      <c r="AB174" s="210">
        <v>45775</v>
      </c>
      <c r="AC174">
        <v>100</v>
      </c>
      <c r="AD174" t="s">
        <v>2024</v>
      </c>
      <c r="AE174" s="211">
        <v>45775</v>
      </c>
      <c r="AF174">
        <v>100</v>
      </c>
      <c r="AG174" s="212">
        <f t="shared" si="2"/>
        <v>3</v>
      </c>
      <c r="AH174" s="30">
        <v>4</v>
      </c>
    </row>
    <row r="175" spans="1:34" x14ac:dyDescent="0.25">
      <c r="A175">
        <v>2000</v>
      </c>
      <c r="B175" t="s">
        <v>1998</v>
      </c>
      <c r="C175" t="s">
        <v>1001</v>
      </c>
      <c r="D175" t="s">
        <v>968</v>
      </c>
      <c r="E175">
        <v>1</v>
      </c>
      <c r="F175" t="s">
        <v>467</v>
      </c>
      <c r="G175" t="s">
        <v>1001</v>
      </c>
      <c r="H175" t="s">
        <v>19</v>
      </c>
      <c r="I175" t="s">
        <v>19</v>
      </c>
      <c r="J175" t="s">
        <v>19</v>
      </c>
      <c r="K175" t="s">
        <v>19</v>
      </c>
      <c r="L175" t="s">
        <v>19</v>
      </c>
      <c r="M175" t="s">
        <v>19</v>
      </c>
      <c r="N175" t="s">
        <v>19</v>
      </c>
      <c r="O175" t="s">
        <v>19</v>
      </c>
      <c r="P175" t="s">
        <v>19</v>
      </c>
      <c r="Q175" t="s">
        <v>409</v>
      </c>
      <c r="R175">
        <v>30</v>
      </c>
      <c r="S175">
        <v>1</v>
      </c>
      <c r="T175" t="s">
        <v>465</v>
      </c>
      <c r="U175" t="s">
        <v>980</v>
      </c>
      <c r="V175" s="161">
        <v>45782</v>
      </c>
      <c r="W175" s="161">
        <v>45989</v>
      </c>
      <c r="X175" t="s">
        <v>996</v>
      </c>
      <c r="Y175">
        <v>3</v>
      </c>
      <c r="Z175" s="209">
        <v>100</v>
      </c>
      <c r="AA175" t="s">
        <v>3013</v>
      </c>
      <c r="AB175" s="210">
        <v>45989</v>
      </c>
      <c r="AC175">
        <v>100</v>
      </c>
      <c r="AD175" t="s">
        <v>3015</v>
      </c>
      <c r="AE175" s="211">
        <v>45989</v>
      </c>
      <c r="AF175">
        <v>100</v>
      </c>
      <c r="AG175" s="212">
        <f t="shared" si="2"/>
        <v>3</v>
      </c>
      <c r="AH175" s="30">
        <v>11</v>
      </c>
    </row>
    <row r="176" spans="1:34" x14ac:dyDescent="0.25">
      <c r="A176">
        <v>2000</v>
      </c>
      <c r="B176" t="s">
        <v>1998</v>
      </c>
      <c r="C176" t="s">
        <v>1002</v>
      </c>
      <c r="D176" t="s">
        <v>968</v>
      </c>
      <c r="E176">
        <v>1</v>
      </c>
      <c r="F176" t="s">
        <v>460</v>
      </c>
      <c r="G176" t="s">
        <v>1002</v>
      </c>
      <c r="H176" t="s">
        <v>462</v>
      </c>
      <c r="I176" t="s">
        <v>1470</v>
      </c>
      <c r="J176" t="s">
        <v>1471</v>
      </c>
      <c r="K176" t="s">
        <v>1472</v>
      </c>
      <c r="L176" t="s">
        <v>1823</v>
      </c>
      <c r="M176" t="s">
        <v>480</v>
      </c>
      <c r="N176" t="s">
        <v>20</v>
      </c>
      <c r="O176" t="s">
        <v>510</v>
      </c>
      <c r="P176" t="s">
        <v>19</v>
      </c>
      <c r="Q176" t="s">
        <v>379</v>
      </c>
      <c r="R176">
        <v>10</v>
      </c>
      <c r="S176">
        <v>4</v>
      </c>
      <c r="T176" t="s">
        <v>465</v>
      </c>
      <c r="U176" t="s">
        <v>1003</v>
      </c>
      <c r="V176" s="161">
        <v>45664</v>
      </c>
      <c r="W176" s="161">
        <v>45989</v>
      </c>
      <c r="X176" t="s">
        <v>1004</v>
      </c>
      <c r="Y176">
        <v>10</v>
      </c>
      <c r="Z176" s="209">
        <v>100</v>
      </c>
      <c r="AA176" t="s">
        <v>3016</v>
      </c>
      <c r="AB176" s="210">
        <v>45967</v>
      </c>
      <c r="AC176">
        <v>100</v>
      </c>
      <c r="AD176" t="s">
        <v>3017</v>
      </c>
      <c r="AE176" s="211">
        <v>45989</v>
      </c>
      <c r="AF176">
        <v>100</v>
      </c>
      <c r="AG176" s="212">
        <f t="shared" si="2"/>
        <v>10</v>
      </c>
      <c r="AH176" s="30">
        <v>11</v>
      </c>
    </row>
    <row r="177" spans="1:34" x14ac:dyDescent="0.25">
      <c r="A177">
        <v>2000</v>
      </c>
      <c r="B177" t="s">
        <v>1998</v>
      </c>
      <c r="C177" t="s">
        <v>1005</v>
      </c>
      <c r="D177" t="s">
        <v>968</v>
      </c>
      <c r="E177">
        <v>1</v>
      </c>
      <c r="F177" t="s">
        <v>467</v>
      </c>
      <c r="G177" t="s">
        <v>1005</v>
      </c>
      <c r="H177" t="s">
        <v>19</v>
      </c>
      <c r="I177" t="s">
        <v>19</v>
      </c>
      <c r="J177" t="s">
        <v>19</v>
      </c>
      <c r="K177" t="s">
        <v>19</v>
      </c>
      <c r="L177" t="s">
        <v>19</v>
      </c>
      <c r="M177" t="s">
        <v>19</v>
      </c>
      <c r="N177" t="s">
        <v>19</v>
      </c>
      <c r="O177" t="s">
        <v>19</v>
      </c>
      <c r="P177" t="s">
        <v>19</v>
      </c>
      <c r="Q177" t="s">
        <v>380</v>
      </c>
      <c r="R177">
        <v>50</v>
      </c>
      <c r="S177">
        <v>4</v>
      </c>
      <c r="T177" t="s">
        <v>465</v>
      </c>
      <c r="U177" t="s">
        <v>1006</v>
      </c>
      <c r="V177" s="161">
        <v>45664</v>
      </c>
      <c r="W177" s="161">
        <v>45989</v>
      </c>
      <c r="X177" t="s">
        <v>1004</v>
      </c>
      <c r="Y177">
        <v>5</v>
      </c>
      <c r="Z177" s="209">
        <v>100</v>
      </c>
      <c r="AA177" t="s">
        <v>3018</v>
      </c>
      <c r="AB177" s="210">
        <v>45775</v>
      </c>
      <c r="AC177">
        <v>100</v>
      </c>
      <c r="AD177" t="s">
        <v>3019</v>
      </c>
      <c r="AE177" s="211">
        <v>45989</v>
      </c>
      <c r="AF177">
        <v>100</v>
      </c>
      <c r="AG177" s="212">
        <f t="shared" si="2"/>
        <v>5</v>
      </c>
      <c r="AH177" s="30">
        <v>11</v>
      </c>
    </row>
    <row r="178" spans="1:34" x14ac:dyDescent="0.25">
      <c r="A178">
        <v>2000</v>
      </c>
      <c r="B178" t="s">
        <v>1998</v>
      </c>
      <c r="C178" t="s">
        <v>1007</v>
      </c>
      <c r="D178" t="s">
        <v>968</v>
      </c>
      <c r="E178">
        <v>1</v>
      </c>
      <c r="F178" t="s">
        <v>467</v>
      </c>
      <c r="G178" t="s">
        <v>1007</v>
      </c>
      <c r="H178" t="s">
        <v>19</v>
      </c>
      <c r="I178" t="s">
        <v>19</v>
      </c>
      <c r="J178" t="s">
        <v>19</v>
      </c>
      <c r="K178" t="s">
        <v>19</v>
      </c>
      <c r="L178" t="s">
        <v>19</v>
      </c>
      <c r="M178" t="s">
        <v>19</v>
      </c>
      <c r="N178" t="s">
        <v>19</v>
      </c>
      <c r="O178" t="s">
        <v>19</v>
      </c>
      <c r="P178" t="s">
        <v>19</v>
      </c>
      <c r="Q178" t="s">
        <v>381</v>
      </c>
      <c r="R178">
        <v>50</v>
      </c>
      <c r="S178">
        <v>4</v>
      </c>
      <c r="T178" t="s">
        <v>465</v>
      </c>
      <c r="U178" t="s">
        <v>1003</v>
      </c>
      <c r="V178" s="161">
        <v>45748</v>
      </c>
      <c r="W178" s="161">
        <v>45989</v>
      </c>
      <c r="X178" t="s">
        <v>1004</v>
      </c>
      <c r="Y178">
        <v>5</v>
      </c>
      <c r="Z178" s="209">
        <v>100</v>
      </c>
      <c r="AA178" t="s">
        <v>3016</v>
      </c>
      <c r="AB178" s="210">
        <v>45967</v>
      </c>
      <c r="AC178">
        <v>100</v>
      </c>
      <c r="AD178" t="s">
        <v>3020</v>
      </c>
      <c r="AE178" s="211">
        <v>45989</v>
      </c>
      <c r="AF178">
        <v>100</v>
      </c>
      <c r="AG178" s="212">
        <f t="shared" si="2"/>
        <v>5</v>
      </c>
      <c r="AH178" s="30">
        <v>11</v>
      </c>
    </row>
    <row r="179" spans="1:34" x14ac:dyDescent="0.25">
      <c r="A179">
        <v>2000</v>
      </c>
      <c r="B179" t="s">
        <v>1998</v>
      </c>
      <c r="C179" t="s">
        <v>1008</v>
      </c>
      <c r="D179" t="s">
        <v>968</v>
      </c>
      <c r="E179">
        <v>1</v>
      </c>
      <c r="F179" t="s">
        <v>460</v>
      </c>
      <c r="G179" t="s">
        <v>1008</v>
      </c>
      <c r="H179" t="s">
        <v>462</v>
      </c>
      <c r="I179" t="s">
        <v>1464</v>
      </c>
      <c r="J179" t="s">
        <v>1471</v>
      </c>
      <c r="K179" t="s">
        <v>1466</v>
      </c>
      <c r="L179" t="s">
        <v>19</v>
      </c>
      <c r="M179" t="s">
        <v>480</v>
      </c>
      <c r="N179" t="s">
        <v>19</v>
      </c>
      <c r="O179" t="s">
        <v>1437</v>
      </c>
      <c r="P179" t="s">
        <v>19</v>
      </c>
      <c r="Q179" t="s">
        <v>1773</v>
      </c>
      <c r="R179">
        <v>10</v>
      </c>
      <c r="S179">
        <v>2</v>
      </c>
      <c r="T179" t="s">
        <v>465</v>
      </c>
      <c r="U179" t="s">
        <v>1774</v>
      </c>
      <c r="V179" s="161">
        <v>45677</v>
      </c>
      <c r="W179" s="161">
        <v>45856</v>
      </c>
      <c r="X179" t="s">
        <v>1009</v>
      </c>
      <c r="Y179">
        <v>10</v>
      </c>
      <c r="Z179" s="209">
        <v>100</v>
      </c>
      <c r="AA179" t="s">
        <v>2029</v>
      </c>
      <c r="AB179" s="210">
        <v>45856</v>
      </c>
      <c r="AC179">
        <v>100</v>
      </c>
      <c r="AD179" t="s">
        <v>2030</v>
      </c>
      <c r="AE179" s="211">
        <v>45856</v>
      </c>
      <c r="AF179">
        <v>95</v>
      </c>
      <c r="AG179" s="212">
        <f t="shared" si="2"/>
        <v>10</v>
      </c>
      <c r="AH179" s="30">
        <v>7</v>
      </c>
    </row>
    <row r="180" spans="1:34" x14ac:dyDescent="0.25">
      <c r="A180">
        <v>2000</v>
      </c>
      <c r="B180" t="s">
        <v>1998</v>
      </c>
      <c r="C180" t="s">
        <v>1010</v>
      </c>
      <c r="D180" t="s">
        <v>968</v>
      </c>
      <c r="E180">
        <v>1</v>
      </c>
      <c r="F180" t="s">
        <v>1847</v>
      </c>
      <c r="G180" t="s">
        <v>1010</v>
      </c>
      <c r="H180" t="s">
        <v>19</v>
      </c>
      <c r="I180" t="s">
        <v>19</v>
      </c>
      <c r="J180" t="s">
        <v>19</v>
      </c>
      <c r="K180" t="s">
        <v>19</v>
      </c>
      <c r="L180" t="s">
        <v>19</v>
      </c>
      <c r="M180" t="s">
        <v>19</v>
      </c>
      <c r="N180" t="s">
        <v>19</v>
      </c>
      <c r="O180" t="s">
        <v>19</v>
      </c>
      <c r="P180" t="s">
        <v>19</v>
      </c>
      <c r="Q180" t="s">
        <v>437</v>
      </c>
      <c r="R180">
        <v>0</v>
      </c>
      <c r="S180">
        <v>2</v>
      </c>
      <c r="T180" t="s">
        <v>465</v>
      </c>
      <c r="U180" t="s">
        <v>1011</v>
      </c>
      <c r="V180" s="161">
        <v>45677</v>
      </c>
      <c r="W180" s="161">
        <v>45807</v>
      </c>
      <c r="X180" t="s">
        <v>1012</v>
      </c>
      <c r="Y180">
        <v>0</v>
      </c>
      <c r="Z180" s="209">
        <v>100</v>
      </c>
      <c r="AA180" t="s">
        <v>2031</v>
      </c>
      <c r="AB180" s="210">
        <v>45807</v>
      </c>
      <c r="AC180">
        <v>100</v>
      </c>
      <c r="AD180" t="s">
        <v>2032</v>
      </c>
      <c r="AE180" s="211">
        <v>45797</v>
      </c>
      <c r="AF180">
        <v>100</v>
      </c>
      <c r="AG180" s="212">
        <f t="shared" si="2"/>
        <v>0</v>
      </c>
      <c r="AH180" s="30">
        <v>5</v>
      </c>
    </row>
    <row r="181" spans="1:34" x14ac:dyDescent="0.25">
      <c r="A181">
        <v>2000</v>
      </c>
      <c r="B181" t="s">
        <v>1998</v>
      </c>
      <c r="C181" t="s">
        <v>1013</v>
      </c>
      <c r="D181" t="s">
        <v>968</v>
      </c>
      <c r="E181">
        <v>1</v>
      </c>
      <c r="F181" t="s">
        <v>1847</v>
      </c>
      <c r="G181" t="s">
        <v>1013</v>
      </c>
      <c r="H181" t="s">
        <v>19</v>
      </c>
      <c r="I181" t="s">
        <v>19</v>
      </c>
      <c r="J181" t="s">
        <v>19</v>
      </c>
      <c r="K181" t="s">
        <v>19</v>
      </c>
      <c r="L181" t="s">
        <v>19</v>
      </c>
      <c r="M181" t="s">
        <v>19</v>
      </c>
      <c r="N181" t="s">
        <v>19</v>
      </c>
      <c r="O181" t="s">
        <v>19</v>
      </c>
      <c r="P181" t="s">
        <v>19</v>
      </c>
      <c r="Q181" t="s">
        <v>438</v>
      </c>
      <c r="R181">
        <v>0</v>
      </c>
      <c r="S181">
        <v>2</v>
      </c>
      <c r="T181" t="s">
        <v>465</v>
      </c>
      <c r="U181" t="s">
        <v>1014</v>
      </c>
      <c r="V181" s="161">
        <v>45677</v>
      </c>
      <c r="W181" s="161">
        <v>45807</v>
      </c>
      <c r="X181" t="s">
        <v>1012</v>
      </c>
      <c r="Y181">
        <v>0</v>
      </c>
      <c r="Z181" s="209">
        <v>100</v>
      </c>
      <c r="AA181" t="s">
        <v>2033</v>
      </c>
      <c r="AB181" s="210">
        <v>45792</v>
      </c>
      <c r="AC181">
        <v>100</v>
      </c>
      <c r="AD181" t="s">
        <v>2034</v>
      </c>
      <c r="AE181" s="211">
        <v>45792</v>
      </c>
      <c r="AF181">
        <v>100</v>
      </c>
      <c r="AG181" s="212">
        <f t="shared" si="2"/>
        <v>0</v>
      </c>
      <c r="AH181" s="30">
        <v>5</v>
      </c>
    </row>
    <row r="182" spans="1:34" x14ac:dyDescent="0.25">
      <c r="A182">
        <v>2000</v>
      </c>
      <c r="B182" t="s">
        <v>1998</v>
      </c>
      <c r="C182" t="s">
        <v>1015</v>
      </c>
      <c r="D182" t="s">
        <v>968</v>
      </c>
      <c r="E182">
        <v>1</v>
      </c>
      <c r="F182" t="s">
        <v>467</v>
      </c>
      <c r="G182" t="s">
        <v>1015</v>
      </c>
      <c r="H182" t="s">
        <v>19</v>
      </c>
      <c r="I182" t="s">
        <v>19</v>
      </c>
      <c r="J182" t="s">
        <v>19</v>
      </c>
      <c r="K182" t="s">
        <v>19</v>
      </c>
      <c r="L182" t="s">
        <v>19</v>
      </c>
      <c r="M182" t="s">
        <v>19</v>
      </c>
      <c r="N182" t="s">
        <v>19</v>
      </c>
      <c r="O182" t="s">
        <v>19</v>
      </c>
      <c r="P182" t="s">
        <v>19</v>
      </c>
      <c r="Q182" t="s">
        <v>1775</v>
      </c>
      <c r="R182">
        <v>50</v>
      </c>
      <c r="S182">
        <v>2</v>
      </c>
      <c r="T182" t="s">
        <v>465</v>
      </c>
      <c r="U182" t="s">
        <v>1776</v>
      </c>
      <c r="V182" s="161">
        <v>45811</v>
      </c>
      <c r="W182" s="161">
        <v>45835</v>
      </c>
      <c r="X182" t="s">
        <v>968</v>
      </c>
      <c r="Y182">
        <v>5</v>
      </c>
      <c r="Z182" s="209">
        <v>100</v>
      </c>
      <c r="AA182" t="s">
        <v>2035</v>
      </c>
      <c r="AB182" s="210">
        <v>45828</v>
      </c>
      <c r="AC182">
        <v>100</v>
      </c>
      <c r="AD182" t="s">
        <v>2036</v>
      </c>
      <c r="AE182" s="211">
        <v>45828</v>
      </c>
      <c r="AF182">
        <v>100</v>
      </c>
      <c r="AG182" s="212">
        <f t="shared" si="2"/>
        <v>5</v>
      </c>
      <c r="AH182" s="30">
        <v>6</v>
      </c>
    </row>
    <row r="183" spans="1:34" x14ac:dyDescent="0.25">
      <c r="A183">
        <v>2000</v>
      </c>
      <c r="B183" t="s">
        <v>1998</v>
      </c>
      <c r="C183" t="s">
        <v>1016</v>
      </c>
      <c r="D183" t="s">
        <v>968</v>
      </c>
      <c r="E183">
        <v>1</v>
      </c>
      <c r="F183" t="s">
        <v>467</v>
      </c>
      <c r="G183" t="s">
        <v>1016</v>
      </c>
      <c r="H183" t="s">
        <v>19</v>
      </c>
      <c r="I183" t="s">
        <v>19</v>
      </c>
      <c r="J183" t="s">
        <v>19</v>
      </c>
      <c r="K183" t="s">
        <v>19</v>
      </c>
      <c r="L183" t="s">
        <v>19</v>
      </c>
      <c r="M183" t="s">
        <v>19</v>
      </c>
      <c r="N183" t="s">
        <v>19</v>
      </c>
      <c r="O183" t="s">
        <v>19</v>
      </c>
      <c r="P183" t="s">
        <v>19</v>
      </c>
      <c r="Q183" t="s">
        <v>1777</v>
      </c>
      <c r="R183">
        <v>50</v>
      </c>
      <c r="S183">
        <v>2</v>
      </c>
      <c r="T183" t="s">
        <v>465</v>
      </c>
      <c r="U183" t="s">
        <v>1776</v>
      </c>
      <c r="V183" s="161">
        <v>45839</v>
      </c>
      <c r="W183" s="161">
        <v>45856</v>
      </c>
      <c r="X183" t="s">
        <v>968</v>
      </c>
      <c r="Y183">
        <v>5</v>
      </c>
      <c r="Z183" s="209">
        <v>100</v>
      </c>
      <c r="AA183" t="s">
        <v>2037</v>
      </c>
      <c r="AB183" s="210">
        <v>45856</v>
      </c>
      <c r="AC183">
        <v>100</v>
      </c>
      <c r="AD183" t="s">
        <v>2038</v>
      </c>
      <c r="AE183" s="211">
        <v>45856</v>
      </c>
      <c r="AF183">
        <v>95</v>
      </c>
      <c r="AG183" s="212">
        <f t="shared" si="2"/>
        <v>5</v>
      </c>
      <c r="AH183" s="30">
        <v>7</v>
      </c>
    </row>
    <row r="184" spans="1:34" x14ac:dyDescent="0.25">
      <c r="A184">
        <v>1000</v>
      </c>
      <c r="B184" t="s">
        <v>1898</v>
      </c>
      <c r="C184" t="s">
        <v>1105</v>
      </c>
      <c r="D184" t="s">
        <v>1104</v>
      </c>
      <c r="E184">
        <v>1</v>
      </c>
      <c r="F184" t="s">
        <v>460</v>
      </c>
      <c r="G184" t="s">
        <v>1105</v>
      </c>
      <c r="H184" t="s">
        <v>479</v>
      </c>
      <c r="I184" t="s">
        <v>1473</v>
      </c>
      <c r="J184" t="s">
        <v>1474</v>
      </c>
      <c r="K184" t="s">
        <v>1475</v>
      </c>
      <c r="L184" t="s">
        <v>19</v>
      </c>
      <c r="M184" t="s">
        <v>463</v>
      </c>
      <c r="N184" t="s">
        <v>19</v>
      </c>
      <c r="O184" t="s">
        <v>695</v>
      </c>
      <c r="P184" t="s">
        <v>1837</v>
      </c>
      <c r="Q184" t="s">
        <v>339</v>
      </c>
      <c r="R184">
        <v>20</v>
      </c>
      <c r="S184">
        <v>56</v>
      </c>
      <c r="T184" t="s">
        <v>493</v>
      </c>
      <c r="U184" t="s">
        <v>1106</v>
      </c>
      <c r="V184" s="161">
        <v>45670</v>
      </c>
      <c r="W184" s="161">
        <v>46003</v>
      </c>
      <c r="X184" t="s">
        <v>1104</v>
      </c>
      <c r="Y184">
        <v>20</v>
      </c>
      <c r="Z184" s="209">
        <v>33</v>
      </c>
      <c r="AA184" t="s">
        <v>1899</v>
      </c>
      <c r="AB184" s="210"/>
      <c r="AC184">
        <v>40.94</v>
      </c>
      <c r="AD184" t="s">
        <v>1900</v>
      </c>
      <c r="AE184" s="211"/>
      <c r="AF184"/>
      <c r="AG184" s="212">
        <f t="shared" si="2"/>
        <v>8.1879999999999988</v>
      </c>
      <c r="AH184" s="30">
        <v>12</v>
      </c>
    </row>
    <row r="185" spans="1:34" x14ac:dyDescent="0.25">
      <c r="A185">
        <v>1000</v>
      </c>
      <c r="B185" t="s">
        <v>1898</v>
      </c>
      <c r="C185" t="s">
        <v>1107</v>
      </c>
      <c r="D185" t="s">
        <v>1104</v>
      </c>
      <c r="E185">
        <v>1</v>
      </c>
      <c r="F185" t="s">
        <v>467</v>
      </c>
      <c r="G185" t="s">
        <v>1107</v>
      </c>
      <c r="H185" t="s">
        <v>19</v>
      </c>
      <c r="I185" t="s">
        <v>19</v>
      </c>
      <c r="J185" t="s">
        <v>19</v>
      </c>
      <c r="K185" t="s">
        <v>19</v>
      </c>
      <c r="L185" t="s">
        <v>19</v>
      </c>
      <c r="M185" t="s">
        <v>19</v>
      </c>
      <c r="N185" t="s">
        <v>19</v>
      </c>
      <c r="O185" t="s">
        <v>19</v>
      </c>
      <c r="P185" t="s">
        <v>19</v>
      </c>
      <c r="Q185" t="s">
        <v>340</v>
      </c>
      <c r="R185">
        <v>20</v>
      </c>
      <c r="S185">
        <v>1</v>
      </c>
      <c r="T185" t="s">
        <v>465</v>
      </c>
      <c r="U185" t="s">
        <v>1108</v>
      </c>
      <c r="V185" s="161">
        <v>45670</v>
      </c>
      <c r="W185" s="161">
        <v>45716</v>
      </c>
      <c r="X185" t="s">
        <v>1104</v>
      </c>
      <c r="Y185">
        <v>4</v>
      </c>
      <c r="Z185" s="209">
        <v>100</v>
      </c>
      <c r="AA185" t="s">
        <v>1901</v>
      </c>
      <c r="AB185" s="210">
        <v>45716</v>
      </c>
      <c r="AC185">
        <v>100</v>
      </c>
      <c r="AD185" t="s">
        <v>1902</v>
      </c>
      <c r="AE185" s="211">
        <v>45716</v>
      </c>
      <c r="AF185">
        <v>100</v>
      </c>
      <c r="AG185" s="212">
        <f t="shared" si="2"/>
        <v>4</v>
      </c>
      <c r="AH185" s="30">
        <v>2</v>
      </c>
    </row>
    <row r="186" spans="1:34" x14ac:dyDescent="0.25">
      <c r="A186">
        <v>1000</v>
      </c>
      <c r="B186" t="s">
        <v>1898</v>
      </c>
      <c r="C186" t="s">
        <v>1109</v>
      </c>
      <c r="D186" t="s">
        <v>1104</v>
      </c>
      <c r="E186">
        <v>1</v>
      </c>
      <c r="F186" t="s">
        <v>467</v>
      </c>
      <c r="G186" t="s">
        <v>1109</v>
      </c>
      <c r="H186" t="s">
        <v>19</v>
      </c>
      <c r="I186" t="s">
        <v>19</v>
      </c>
      <c r="J186" t="s">
        <v>19</v>
      </c>
      <c r="K186" t="s">
        <v>19</v>
      </c>
      <c r="L186" t="s">
        <v>19</v>
      </c>
      <c r="M186" t="s">
        <v>19</v>
      </c>
      <c r="N186" t="s">
        <v>19</v>
      </c>
      <c r="O186" t="s">
        <v>19</v>
      </c>
      <c r="P186" t="s">
        <v>19</v>
      </c>
      <c r="Q186" t="s">
        <v>341</v>
      </c>
      <c r="R186">
        <v>80</v>
      </c>
      <c r="S186">
        <v>100</v>
      </c>
      <c r="T186" t="s">
        <v>493</v>
      </c>
      <c r="U186" t="s">
        <v>1110</v>
      </c>
      <c r="V186" s="161">
        <v>45719</v>
      </c>
      <c r="W186" s="161">
        <v>46003</v>
      </c>
      <c r="X186" t="s">
        <v>1104</v>
      </c>
      <c r="Y186">
        <v>16</v>
      </c>
      <c r="Z186" s="209">
        <v>100</v>
      </c>
      <c r="AA186" t="s">
        <v>3021</v>
      </c>
      <c r="AB186" s="210"/>
      <c r="AC186">
        <v>100</v>
      </c>
      <c r="AD186" t="s">
        <v>3022</v>
      </c>
      <c r="AE186" s="211"/>
      <c r="AF186"/>
      <c r="AG186" s="212">
        <f t="shared" si="2"/>
        <v>16</v>
      </c>
      <c r="AH186" s="30">
        <v>12</v>
      </c>
    </row>
    <row r="187" spans="1:34" x14ac:dyDescent="0.25">
      <c r="A187">
        <v>1000</v>
      </c>
      <c r="B187" t="s">
        <v>1898</v>
      </c>
      <c r="C187" t="s">
        <v>1111</v>
      </c>
      <c r="D187" t="s">
        <v>1104</v>
      </c>
      <c r="E187">
        <v>1</v>
      </c>
      <c r="F187" t="s">
        <v>460</v>
      </c>
      <c r="G187" t="s">
        <v>1111</v>
      </c>
      <c r="H187" t="s">
        <v>479</v>
      </c>
      <c r="I187" t="s">
        <v>1467</v>
      </c>
      <c r="J187" t="s">
        <v>1468</v>
      </c>
      <c r="K187" t="s">
        <v>1469</v>
      </c>
      <c r="L187" t="s">
        <v>19</v>
      </c>
      <c r="M187" t="s">
        <v>480</v>
      </c>
      <c r="N187" t="s">
        <v>19</v>
      </c>
      <c r="O187" t="s">
        <v>614</v>
      </c>
      <c r="P187" t="s">
        <v>1838</v>
      </c>
      <c r="Q187" t="s">
        <v>199</v>
      </c>
      <c r="R187">
        <v>20</v>
      </c>
      <c r="S187">
        <v>4</v>
      </c>
      <c r="T187" t="s">
        <v>465</v>
      </c>
      <c r="U187" t="s">
        <v>1112</v>
      </c>
      <c r="V187" s="161">
        <v>45691</v>
      </c>
      <c r="W187" s="161">
        <v>45989</v>
      </c>
      <c r="X187" t="s">
        <v>1113</v>
      </c>
      <c r="Y187">
        <v>20</v>
      </c>
      <c r="Z187" s="209">
        <v>100</v>
      </c>
      <c r="AA187" t="s">
        <v>3023</v>
      </c>
      <c r="AB187" s="210">
        <v>45989</v>
      </c>
      <c r="AC187">
        <v>100</v>
      </c>
      <c r="AD187" t="s">
        <v>3024</v>
      </c>
      <c r="AE187" s="211">
        <v>45996</v>
      </c>
      <c r="AF187">
        <v>95</v>
      </c>
      <c r="AG187" s="212">
        <f t="shared" si="2"/>
        <v>20</v>
      </c>
      <c r="AH187" s="30">
        <v>11</v>
      </c>
    </row>
    <row r="188" spans="1:34" x14ac:dyDescent="0.25">
      <c r="A188">
        <v>1000</v>
      </c>
      <c r="B188" t="s">
        <v>1898</v>
      </c>
      <c r="C188" t="s">
        <v>1114</v>
      </c>
      <c r="D188" t="s">
        <v>1104</v>
      </c>
      <c r="E188">
        <v>1</v>
      </c>
      <c r="F188" t="s">
        <v>467</v>
      </c>
      <c r="G188" t="s">
        <v>1114</v>
      </c>
      <c r="H188" t="s">
        <v>19</v>
      </c>
      <c r="I188" t="s">
        <v>19</v>
      </c>
      <c r="J188" t="s">
        <v>19</v>
      </c>
      <c r="K188" t="s">
        <v>19</v>
      </c>
      <c r="L188" t="s">
        <v>19</v>
      </c>
      <c r="M188" t="s">
        <v>19</v>
      </c>
      <c r="N188" t="s">
        <v>19</v>
      </c>
      <c r="O188" t="s">
        <v>19</v>
      </c>
      <c r="P188" t="s">
        <v>19</v>
      </c>
      <c r="Q188" t="s">
        <v>200</v>
      </c>
      <c r="R188">
        <v>50</v>
      </c>
      <c r="S188">
        <v>4</v>
      </c>
      <c r="T188" t="s">
        <v>465</v>
      </c>
      <c r="U188" t="s">
        <v>1115</v>
      </c>
      <c r="V188" s="161">
        <v>45691</v>
      </c>
      <c r="W188" s="161">
        <v>45869</v>
      </c>
      <c r="X188" t="s">
        <v>1104</v>
      </c>
      <c r="Y188">
        <v>10</v>
      </c>
      <c r="Z188" s="209">
        <v>100</v>
      </c>
      <c r="AA188" t="s">
        <v>1907</v>
      </c>
      <c r="AB188" s="477">
        <v>45842</v>
      </c>
      <c r="AC188">
        <v>100</v>
      </c>
      <c r="AD188" t="s">
        <v>1908</v>
      </c>
      <c r="AE188" s="211"/>
      <c r="AF188">
        <v>100</v>
      </c>
      <c r="AG188" s="212">
        <f t="shared" si="2"/>
        <v>10</v>
      </c>
      <c r="AH188" s="30">
        <v>7</v>
      </c>
    </row>
    <row r="189" spans="1:34" ht="409.5" x14ac:dyDescent="0.25">
      <c r="A189">
        <v>1000</v>
      </c>
      <c r="B189" t="s">
        <v>1898</v>
      </c>
      <c r="C189" t="s">
        <v>1116</v>
      </c>
      <c r="D189" t="s">
        <v>1104</v>
      </c>
      <c r="E189">
        <v>1</v>
      </c>
      <c r="F189" t="s">
        <v>1847</v>
      </c>
      <c r="G189" t="s">
        <v>1116</v>
      </c>
      <c r="H189" t="s">
        <v>19</v>
      </c>
      <c r="I189" t="s">
        <v>19</v>
      </c>
      <c r="J189" t="s">
        <v>19</v>
      </c>
      <c r="K189" t="s">
        <v>19</v>
      </c>
      <c r="L189" t="s">
        <v>19</v>
      </c>
      <c r="M189" t="s">
        <v>19</v>
      </c>
      <c r="N189" t="s">
        <v>19</v>
      </c>
      <c r="O189" t="s">
        <v>19</v>
      </c>
      <c r="P189" t="s">
        <v>19</v>
      </c>
      <c r="Q189" t="s">
        <v>1117</v>
      </c>
      <c r="R189">
        <v>0</v>
      </c>
      <c r="S189">
        <v>4</v>
      </c>
      <c r="T189" t="s">
        <v>465</v>
      </c>
      <c r="U189" t="s">
        <v>1118</v>
      </c>
      <c r="V189" s="161">
        <v>45736</v>
      </c>
      <c r="W189" s="161">
        <v>45869</v>
      </c>
      <c r="X189" t="s">
        <v>999</v>
      </c>
      <c r="Y189">
        <v>0</v>
      </c>
      <c r="Z189" s="209">
        <v>100</v>
      </c>
      <c r="AA189" s="478" t="s">
        <v>3194</v>
      </c>
      <c r="AB189" s="477"/>
      <c r="AC189">
        <v>100</v>
      </c>
      <c r="AD189" t="s">
        <v>1910</v>
      </c>
      <c r="AE189" s="211"/>
      <c r="AF189">
        <v>0</v>
      </c>
      <c r="AG189" s="212">
        <f t="shared" si="2"/>
        <v>0</v>
      </c>
      <c r="AH189" s="30">
        <v>7</v>
      </c>
    </row>
    <row r="190" spans="1:34" x14ac:dyDescent="0.25">
      <c r="A190">
        <v>1000</v>
      </c>
      <c r="B190" t="s">
        <v>1898</v>
      </c>
      <c r="C190" t="s">
        <v>1119</v>
      </c>
      <c r="D190" t="s">
        <v>1104</v>
      </c>
      <c r="E190">
        <v>1</v>
      </c>
      <c r="F190" t="s">
        <v>467</v>
      </c>
      <c r="G190" t="s">
        <v>1119</v>
      </c>
      <c r="H190" t="s">
        <v>19</v>
      </c>
      <c r="I190" t="s">
        <v>19</v>
      </c>
      <c r="J190" t="s">
        <v>19</v>
      </c>
      <c r="K190" t="s">
        <v>19</v>
      </c>
      <c r="L190" t="s">
        <v>19</v>
      </c>
      <c r="M190" t="s">
        <v>19</v>
      </c>
      <c r="N190" t="s">
        <v>19</v>
      </c>
      <c r="O190" t="s">
        <v>19</v>
      </c>
      <c r="P190" t="s">
        <v>19</v>
      </c>
      <c r="Q190" t="s">
        <v>201</v>
      </c>
      <c r="R190">
        <v>30</v>
      </c>
      <c r="S190">
        <v>4</v>
      </c>
      <c r="T190" t="s">
        <v>465</v>
      </c>
      <c r="U190" t="s">
        <v>1120</v>
      </c>
      <c r="V190" s="161">
        <v>45870</v>
      </c>
      <c r="W190" s="161">
        <v>45898</v>
      </c>
      <c r="X190" t="s">
        <v>1104</v>
      </c>
      <c r="Y190">
        <v>6</v>
      </c>
      <c r="Z190" s="209">
        <v>100</v>
      </c>
      <c r="AA190" t="s">
        <v>1911</v>
      </c>
      <c r="AB190" s="210">
        <v>45930</v>
      </c>
      <c r="AC190">
        <v>100</v>
      </c>
      <c r="AD190" t="s">
        <v>1912</v>
      </c>
      <c r="AE190" s="211">
        <v>45930</v>
      </c>
      <c r="AF190">
        <v>95</v>
      </c>
      <c r="AG190" s="212">
        <f t="shared" si="2"/>
        <v>6</v>
      </c>
      <c r="AH190" s="30">
        <v>8</v>
      </c>
    </row>
    <row r="191" spans="1:34" x14ac:dyDescent="0.25">
      <c r="A191">
        <v>1000</v>
      </c>
      <c r="B191" t="s">
        <v>1898</v>
      </c>
      <c r="C191" t="s">
        <v>1121</v>
      </c>
      <c r="D191" t="s">
        <v>1104</v>
      </c>
      <c r="E191">
        <v>1</v>
      </c>
      <c r="F191" t="s">
        <v>1847</v>
      </c>
      <c r="G191" t="s">
        <v>1121</v>
      </c>
      <c r="H191" t="s">
        <v>19</v>
      </c>
      <c r="I191" t="s">
        <v>19</v>
      </c>
      <c r="J191" t="s">
        <v>19</v>
      </c>
      <c r="K191" t="s">
        <v>19</v>
      </c>
      <c r="L191" t="s">
        <v>19</v>
      </c>
      <c r="M191" t="s">
        <v>19</v>
      </c>
      <c r="N191" t="s">
        <v>19</v>
      </c>
      <c r="O191" t="s">
        <v>19</v>
      </c>
      <c r="P191" t="s">
        <v>19</v>
      </c>
      <c r="Q191" t="s">
        <v>202</v>
      </c>
      <c r="R191">
        <v>0</v>
      </c>
      <c r="S191">
        <v>4</v>
      </c>
      <c r="T191" t="s">
        <v>465</v>
      </c>
      <c r="U191" t="s">
        <v>1122</v>
      </c>
      <c r="V191" s="161">
        <v>45901</v>
      </c>
      <c r="W191" s="161">
        <v>45961</v>
      </c>
      <c r="X191" t="s">
        <v>586</v>
      </c>
      <c r="Y191">
        <v>0</v>
      </c>
      <c r="Z191" s="209">
        <v>100</v>
      </c>
      <c r="AA191" t="s">
        <v>2702</v>
      </c>
      <c r="AB191" s="210">
        <v>45951</v>
      </c>
      <c r="AC191">
        <v>100</v>
      </c>
      <c r="AD191" t="s">
        <v>2285</v>
      </c>
      <c r="AE191" s="211">
        <v>45961</v>
      </c>
      <c r="AF191">
        <v>100</v>
      </c>
      <c r="AG191" s="212">
        <f t="shared" si="2"/>
        <v>0</v>
      </c>
      <c r="AH191" s="30">
        <v>10</v>
      </c>
    </row>
    <row r="192" spans="1:34" x14ac:dyDescent="0.25">
      <c r="A192">
        <v>1000</v>
      </c>
      <c r="B192" t="s">
        <v>1898</v>
      </c>
      <c r="C192" t="s">
        <v>1123</v>
      </c>
      <c r="D192" t="s">
        <v>1104</v>
      </c>
      <c r="E192">
        <v>1</v>
      </c>
      <c r="F192" t="s">
        <v>467</v>
      </c>
      <c r="G192" t="s">
        <v>1123</v>
      </c>
      <c r="H192" t="s">
        <v>19</v>
      </c>
      <c r="I192" t="s">
        <v>19</v>
      </c>
      <c r="J192" t="s">
        <v>19</v>
      </c>
      <c r="K192" t="s">
        <v>19</v>
      </c>
      <c r="L192" t="s">
        <v>19</v>
      </c>
      <c r="M192" t="s">
        <v>19</v>
      </c>
      <c r="N192" t="s">
        <v>19</v>
      </c>
      <c r="O192" t="s">
        <v>19</v>
      </c>
      <c r="P192" t="s">
        <v>19</v>
      </c>
      <c r="Q192" t="s">
        <v>203</v>
      </c>
      <c r="R192">
        <v>20</v>
      </c>
      <c r="S192">
        <v>4</v>
      </c>
      <c r="T192" t="s">
        <v>465</v>
      </c>
      <c r="U192" t="s">
        <v>1124</v>
      </c>
      <c r="V192" s="161">
        <v>45965</v>
      </c>
      <c r="W192" s="161">
        <v>45989</v>
      </c>
      <c r="X192" t="s">
        <v>1104</v>
      </c>
      <c r="Y192">
        <v>4</v>
      </c>
      <c r="Z192" s="209">
        <v>100</v>
      </c>
      <c r="AA192" t="s">
        <v>3023</v>
      </c>
      <c r="AB192" s="210">
        <v>45989</v>
      </c>
      <c r="AC192">
        <v>100</v>
      </c>
      <c r="AD192" t="s">
        <v>3025</v>
      </c>
      <c r="AE192" s="211">
        <v>45996</v>
      </c>
      <c r="AF192">
        <v>95</v>
      </c>
      <c r="AG192" s="212">
        <f t="shared" si="2"/>
        <v>4</v>
      </c>
      <c r="AH192" s="30">
        <v>11</v>
      </c>
    </row>
    <row r="193" spans="1:34" x14ac:dyDescent="0.25">
      <c r="A193">
        <v>1000</v>
      </c>
      <c r="B193" t="s">
        <v>1898</v>
      </c>
      <c r="C193" t="s">
        <v>1125</v>
      </c>
      <c r="D193" t="s">
        <v>1104</v>
      </c>
      <c r="E193">
        <v>1</v>
      </c>
      <c r="F193" t="s">
        <v>460</v>
      </c>
      <c r="G193" t="s">
        <v>1125</v>
      </c>
      <c r="H193" t="s">
        <v>479</v>
      </c>
      <c r="I193" t="s">
        <v>1476</v>
      </c>
      <c r="J193" t="s">
        <v>1477</v>
      </c>
      <c r="K193" t="s">
        <v>1478</v>
      </c>
      <c r="L193" t="s">
        <v>19</v>
      </c>
      <c r="M193" t="s">
        <v>463</v>
      </c>
      <c r="N193" t="s">
        <v>19</v>
      </c>
      <c r="O193" t="s">
        <v>695</v>
      </c>
      <c r="P193" t="s">
        <v>1839</v>
      </c>
      <c r="Q193" t="s">
        <v>342</v>
      </c>
      <c r="R193">
        <v>15</v>
      </c>
      <c r="S193">
        <v>5</v>
      </c>
      <c r="T193" t="s">
        <v>465</v>
      </c>
      <c r="U193" t="s">
        <v>1126</v>
      </c>
      <c r="V193" s="161">
        <v>45691</v>
      </c>
      <c r="W193" s="161">
        <v>46003</v>
      </c>
      <c r="X193" t="s">
        <v>1104</v>
      </c>
      <c r="Y193">
        <v>15</v>
      </c>
      <c r="Z193" s="209">
        <v>100</v>
      </c>
      <c r="AA193" t="s">
        <v>3026</v>
      </c>
      <c r="AB193" s="210"/>
      <c r="AC193">
        <v>100</v>
      </c>
      <c r="AD193" t="s">
        <v>3027</v>
      </c>
      <c r="AE193" s="211"/>
      <c r="AF193"/>
      <c r="AG193" s="212">
        <f t="shared" si="2"/>
        <v>15</v>
      </c>
      <c r="AH193" s="30">
        <v>12</v>
      </c>
    </row>
    <row r="194" spans="1:34" x14ac:dyDescent="0.25">
      <c r="A194">
        <v>1000</v>
      </c>
      <c r="B194" t="s">
        <v>1898</v>
      </c>
      <c r="C194" t="s">
        <v>1127</v>
      </c>
      <c r="D194" t="s">
        <v>1104</v>
      </c>
      <c r="E194">
        <v>1</v>
      </c>
      <c r="F194" t="s">
        <v>467</v>
      </c>
      <c r="G194" t="s">
        <v>1127</v>
      </c>
      <c r="H194" t="s">
        <v>19</v>
      </c>
      <c r="I194" t="s">
        <v>19</v>
      </c>
      <c r="J194" t="s">
        <v>19</v>
      </c>
      <c r="K194" t="s">
        <v>19</v>
      </c>
      <c r="L194" t="s">
        <v>19</v>
      </c>
      <c r="M194" t="s">
        <v>19</v>
      </c>
      <c r="N194" t="s">
        <v>19</v>
      </c>
      <c r="O194" t="s">
        <v>19</v>
      </c>
      <c r="P194" t="s">
        <v>19</v>
      </c>
      <c r="Q194" t="s">
        <v>343</v>
      </c>
      <c r="R194">
        <v>20</v>
      </c>
      <c r="S194">
        <v>5</v>
      </c>
      <c r="T194" t="s">
        <v>465</v>
      </c>
      <c r="U194" t="s">
        <v>1128</v>
      </c>
      <c r="V194" s="161">
        <v>45691</v>
      </c>
      <c r="W194" s="161">
        <v>45716</v>
      </c>
      <c r="X194" t="s">
        <v>1104</v>
      </c>
      <c r="Y194">
        <v>3</v>
      </c>
      <c r="Z194" s="209">
        <v>100</v>
      </c>
      <c r="AA194" t="s">
        <v>1917</v>
      </c>
      <c r="AB194" s="210">
        <v>45716</v>
      </c>
      <c r="AC194">
        <v>100</v>
      </c>
      <c r="AD194" t="s">
        <v>1918</v>
      </c>
      <c r="AE194" s="211">
        <v>45716</v>
      </c>
      <c r="AF194">
        <v>100</v>
      </c>
      <c r="AG194" s="212">
        <f t="shared" si="2"/>
        <v>3</v>
      </c>
      <c r="AH194" s="30">
        <v>2</v>
      </c>
    </row>
    <row r="195" spans="1:34" x14ac:dyDescent="0.25">
      <c r="A195">
        <v>1000</v>
      </c>
      <c r="B195" t="s">
        <v>1898</v>
      </c>
      <c r="C195" t="s">
        <v>1129</v>
      </c>
      <c r="D195" t="s">
        <v>1104</v>
      </c>
      <c r="E195">
        <v>1</v>
      </c>
      <c r="F195" t="s">
        <v>467</v>
      </c>
      <c r="G195" t="s">
        <v>1129</v>
      </c>
      <c r="H195" t="s">
        <v>19</v>
      </c>
      <c r="I195" t="s">
        <v>19</v>
      </c>
      <c r="J195" t="s">
        <v>19</v>
      </c>
      <c r="K195" t="s">
        <v>19</v>
      </c>
      <c r="L195" t="s">
        <v>19</v>
      </c>
      <c r="M195" t="s">
        <v>19</v>
      </c>
      <c r="N195" t="s">
        <v>19</v>
      </c>
      <c r="O195" t="s">
        <v>19</v>
      </c>
      <c r="P195" t="s">
        <v>19</v>
      </c>
      <c r="Q195" t="s">
        <v>344</v>
      </c>
      <c r="R195">
        <v>80</v>
      </c>
      <c r="S195">
        <v>5</v>
      </c>
      <c r="T195" t="s">
        <v>465</v>
      </c>
      <c r="U195" t="s">
        <v>1130</v>
      </c>
      <c r="V195" s="161">
        <v>45719</v>
      </c>
      <c r="W195" s="161">
        <v>46003</v>
      </c>
      <c r="X195" t="s">
        <v>1104</v>
      </c>
      <c r="Y195">
        <v>12</v>
      </c>
      <c r="Z195" s="209">
        <v>100</v>
      </c>
      <c r="AA195" t="s">
        <v>3026</v>
      </c>
      <c r="AB195" s="210">
        <v>45996</v>
      </c>
      <c r="AC195">
        <v>100</v>
      </c>
      <c r="AD195" t="s">
        <v>3027</v>
      </c>
      <c r="AE195" s="211"/>
      <c r="AF195"/>
      <c r="AG195" s="212">
        <f t="shared" si="2"/>
        <v>12</v>
      </c>
      <c r="AH195" s="30">
        <v>12</v>
      </c>
    </row>
    <row r="196" spans="1:34" x14ac:dyDescent="0.25">
      <c r="A196">
        <v>1000</v>
      </c>
      <c r="B196" t="s">
        <v>1898</v>
      </c>
      <c r="C196" t="s">
        <v>1131</v>
      </c>
      <c r="D196" t="s">
        <v>1104</v>
      </c>
      <c r="E196">
        <v>1</v>
      </c>
      <c r="F196" t="s">
        <v>460</v>
      </c>
      <c r="G196" t="s">
        <v>1131</v>
      </c>
      <c r="H196" t="s">
        <v>479</v>
      </c>
      <c r="I196" t="s">
        <v>1476</v>
      </c>
      <c r="J196" t="s">
        <v>1477</v>
      </c>
      <c r="K196" t="s">
        <v>1478</v>
      </c>
      <c r="L196" t="s">
        <v>19</v>
      </c>
      <c r="M196" t="s">
        <v>463</v>
      </c>
      <c r="N196" t="s">
        <v>19</v>
      </c>
      <c r="O196" t="s">
        <v>574</v>
      </c>
      <c r="P196" t="s">
        <v>1840</v>
      </c>
      <c r="Q196" t="s">
        <v>165</v>
      </c>
      <c r="R196">
        <v>15</v>
      </c>
      <c r="S196">
        <v>1</v>
      </c>
      <c r="T196" t="s">
        <v>465</v>
      </c>
      <c r="U196" t="s">
        <v>1132</v>
      </c>
      <c r="V196" s="161">
        <v>45691</v>
      </c>
      <c r="W196" s="161">
        <v>46010</v>
      </c>
      <c r="X196" t="s">
        <v>1104</v>
      </c>
      <c r="Y196">
        <v>15</v>
      </c>
      <c r="Z196" s="209">
        <v>100</v>
      </c>
      <c r="AA196" t="s">
        <v>3028</v>
      </c>
      <c r="AB196" s="210">
        <v>46003</v>
      </c>
      <c r="AC196">
        <v>100</v>
      </c>
      <c r="AD196" t="s">
        <v>3029</v>
      </c>
      <c r="AE196" s="211"/>
      <c r="AF196"/>
      <c r="AG196" s="212">
        <f t="shared" si="2"/>
        <v>15</v>
      </c>
      <c r="AH196" s="30">
        <v>12</v>
      </c>
    </row>
    <row r="197" spans="1:34" x14ac:dyDescent="0.25">
      <c r="A197">
        <v>1000</v>
      </c>
      <c r="B197" t="s">
        <v>1898</v>
      </c>
      <c r="C197" t="s">
        <v>1133</v>
      </c>
      <c r="D197" t="s">
        <v>1104</v>
      </c>
      <c r="E197">
        <v>1</v>
      </c>
      <c r="F197" t="s">
        <v>467</v>
      </c>
      <c r="G197" t="s">
        <v>1133</v>
      </c>
      <c r="H197" t="s">
        <v>19</v>
      </c>
      <c r="I197" t="s">
        <v>19</v>
      </c>
      <c r="J197" t="s">
        <v>19</v>
      </c>
      <c r="K197" t="s">
        <v>19</v>
      </c>
      <c r="L197" t="s">
        <v>19</v>
      </c>
      <c r="M197" t="s">
        <v>19</v>
      </c>
      <c r="N197" t="s">
        <v>19</v>
      </c>
      <c r="O197" t="s">
        <v>19</v>
      </c>
      <c r="P197" t="s">
        <v>19</v>
      </c>
      <c r="Q197" t="s">
        <v>166</v>
      </c>
      <c r="R197">
        <v>20</v>
      </c>
      <c r="S197">
        <v>6</v>
      </c>
      <c r="T197" t="s">
        <v>465</v>
      </c>
      <c r="U197" t="s">
        <v>1134</v>
      </c>
      <c r="V197" s="161">
        <v>45691</v>
      </c>
      <c r="W197" s="161">
        <v>45989</v>
      </c>
      <c r="X197" t="s">
        <v>1104</v>
      </c>
      <c r="Y197">
        <v>3</v>
      </c>
      <c r="Z197" s="209">
        <v>100</v>
      </c>
      <c r="AA197" t="s">
        <v>2703</v>
      </c>
      <c r="AB197" s="477">
        <v>45925</v>
      </c>
      <c r="AC197">
        <v>100</v>
      </c>
      <c r="AD197" t="s">
        <v>2704</v>
      </c>
      <c r="AE197" s="211"/>
      <c r="AF197">
        <v>100</v>
      </c>
      <c r="AG197" s="212">
        <f t="shared" ref="AG197:AG260" si="3">(AC197*Y197)/100</f>
        <v>3</v>
      </c>
      <c r="AH197" s="30">
        <v>11</v>
      </c>
    </row>
    <row r="198" spans="1:34" x14ac:dyDescent="0.25">
      <c r="A198">
        <v>1000</v>
      </c>
      <c r="B198" t="s">
        <v>1898</v>
      </c>
      <c r="C198" t="s">
        <v>1135</v>
      </c>
      <c r="D198" t="s">
        <v>1104</v>
      </c>
      <c r="E198">
        <v>1</v>
      </c>
      <c r="F198" t="s">
        <v>467</v>
      </c>
      <c r="G198" t="s">
        <v>1135</v>
      </c>
      <c r="H198" t="s">
        <v>19</v>
      </c>
      <c r="I198" t="s">
        <v>19</v>
      </c>
      <c r="J198" t="s">
        <v>19</v>
      </c>
      <c r="K198" t="s">
        <v>19</v>
      </c>
      <c r="L198" t="s">
        <v>19</v>
      </c>
      <c r="M198" t="s">
        <v>19</v>
      </c>
      <c r="N198" t="s">
        <v>19</v>
      </c>
      <c r="O198" t="s">
        <v>19</v>
      </c>
      <c r="P198" t="s">
        <v>19</v>
      </c>
      <c r="Q198" t="s">
        <v>167</v>
      </c>
      <c r="R198">
        <v>80</v>
      </c>
      <c r="S198">
        <v>1</v>
      </c>
      <c r="T198" t="s">
        <v>465</v>
      </c>
      <c r="U198" t="s">
        <v>1132</v>
      </c>
      <c r="V198" s="161">
        <v>45870</v>
      </c>
      <c r="W198" s="161">
        <v>46010</v>
      </c>
      <c r="X198" t="s">
        <v>1104</v>
      </c>
      <c r="Y198">
        <v>12</v>
      </c>
      <c r="Z198" s="209">
        <v>100</v>
      </c>
      <c r="AA198" t="s">
        <v>3028</v>
      </c>
      <c r="AB198" s="210">
        <v>46003</v>
      </c>
      <c r="AC198">
        <v>100</v>
      </c>
      <c r="AD198" t="s">
        <v>3030</v>
      </c>
      <c r="AE198" s="211"/>
      <c r="AF198"/>
      <c r="AG198" s="212">
        <f t="shared" si="3"/>
        <v>12</v>
      </c>
      <c r="AH198" s="30">
        <v>12</v>
      </c>
    </row>
    <row r="199" spans="1:34" x14ac:dyDescent="0.25">
      <c r="A199">
        <v>1000</v>
      </c>
      <c r="B199" t="s">
        <v>1898</v>
      </c>
      <c r="C199" t="s">
        <v>1136</v>
      </c>
      <c r="D199" t="s">
        <v>1104</v>
      </c>
      <c r="E199">
        <v>1</v>
      </c>
      <c r="F199" t="s">
        <v>460</v>
      </c>
      <c r="G199" t="s">
        <v>1136</v>
      </c>
      <c r="H199" t="s">
        <v>479</v>
      </c>
      <c r="I199" t="s">
        <v>1473</v>
      </c>
      <c r="J199" t="s">
        <v>1474</v>
      </c>
      <c r="K199" t="s">
        <v>1475</v>
      </c>
      <c r="L199" t="s">
        <v>1816</v>
      </c>
      <c r="M199" t="s">
        <v>463</v>
      </c>
      <c r="N199" t="s">
        <v>19</v>
      </c>
      <c r="O199" t="s">
        <v>614</v>
      </c>
      <c r="P199" t="s">
        <v>1841</v>
      </c>
      <c r="Q199" t="s">
        <v>345</v>
      </c>
      <c r="R199">
        <v>15</v>
      </c>
      <c r="S199">
        <v>1</v>
      </c>
      <c r="T199" t="s">
        <v>465</v>
      </c>
      <c r="U199" t="s">
        <v>1137</v>
      </c>
      <c r="V199" s="161">
        <v>45677</v>
      </c>
      <c r="W199" s="161">
        <v>46003</v>
      </c>
      <c r="X199" t="s">
        <v>1104</v>
      </c>
      <c r="Y199">
        <v>15</v>
      </c>
      <c r="Z199" s="209">
        <v>100</v>
      </c>
      <c r="AA199" t="s">
        <v>3031</v>
      </c>
      <c r="AB199" s="210">
        <v>46002</v>
      </c>
      <c r="AC199">
        <v>100</v>
      </c>
      <c r="AD199" t="s">
        <v>3032</v>
      </c>
      <c r="AE199" s="211">
        <v>46003</v>
      </c>
      <c r="AF199">
        <v>100</v>
      </c>
      <c r="AG199" s="212">
        <f t="shared" si="3"/>
        <v>15</v>
      </c>
      <c r="AH199" s="30">
        <v>12</v>
      </c>
    </row>
    <row r="200" spans="1:34" x14ac:dyDescent="0.25">
      <c r="A200">
        <v>1000</v>
      </c>
      <c r="B200" t="s">
        <v>1898</v>
      </c>
      <c r="C200" t="s">
        <v>1138</v>
      </c>
      <c r="D200" t="s">
        <v>1104</v>
      </c>
      <c r="E200">
        <v>1</v>
      </c>
      <c r="F200" t="s">
        <v>467</v>
      </c>
      <c r="G200" t="s">
        <v>1138</v>
      </c>
      <c r="H200" t="s">
        <v>19</v>
      </c>
      <c r="I200" t="s">
        <v>19</v>
      </c>
      <c r="J200" t="s">
        <v>19</v>
      </c>
      <c r="K200" t="s">
        <v>19</v>
      </c>
      <c r="L200" t="s">
        <v>19</v>
      </c>
      <c r="M200" t="s">
        <v>19</v>
      </c>
      <c r="N200" t="s">
        <v>19</v>
      </c>
      <c r="O200" t="s">
        <v>19</v>
      </c>
      <c r="P200" t="s">
        <v>19</v>
      </c>
      <c r="Q200" t="s">
        <v>346</v>
      </c>
      <c r="R200">
        <v>20</v>
      </c>
      <c r="S200">
        <v>1</v>
      </c>
      <c r="T200" t="s">
        <v>465</v>
      </c>
      <c r="U200" t="s">
        <v>1139</v>
      </c>
      <c r="V200" s="161">
        <v>45677</v>
      </c>
      <c r="W200" s="161">
        <v>45835</v>
      </c>
      <c r="X200" t="s">
        <v>1104</v>
      </c>
      <c r="Y200">
        <v>3</v>
      </c>
      <c r="Z200" s="209">
        <v>100</v>
      </c>
      <c r="AA200" t="s">
        <v>1925</v>
      </c>
      <c r="AB200" s="210">
        <v>45835</v>
      </c>
      <c r="AC200">
        <v>100</v>
      </c>
      <c r="AD200" t="s">
        <v>1926</v>
      </c>
      <c r="AE200" s="211">
        <v>45835</v>
      </c>
      <c r="AF200">
        <v>100</v>
      </c>
      <c r="AG200" s="212">
        <f t="shared" si="3"/>
        <v>3</v>
      </c>
      <c r="AH200" s="30">
        <v>6</v>
      </c>
    </row>
    <row r="201" spans="1:34" x14ac:dyDescent="0.25">
      <c r="A201">
        <v>1000</v>
      </c>
      <c r="B201" t="s">
        <v>1898</v>
      </c>
      <c r="C201" t="s">
        <v>1140</v>
      </c>
      <c r="D201" t="s">
        <v>1104</v>
      </c>
      <c r="E201">
        <v>1</v>
      </c>
      <c r="F201" t="s">
        <v>467</v>
      </c>
      <c r="G201" t="s">
        <v>1140</v>
      </c>
      <c r="H201" t="s">
        <v>19</v>
      </c>
      <c r="I201" t="s">
        <v>19</v>
      </c>
      <c r="J201" t="s">
        <v>19</v>
      </c>
      <c r="K201" t="s">
        <v>19</v>
      </c>
      <c r="L201" t="s">
        <v>19</v>
      </c>
      <c r="M201" t="s">
        <v>19</v>
      </c>
      <c r="N201" t="s">
        <v>19</v>
      </c>
      <c r="O201" t="s">
        <v>19</v>
      </c>
      <c r="P201" t="s">
        <v>19</v>
      </c>
      <c r="Q201" t="s">
        <v>347</v>
      </c>
      <c r="R201">
        <v>80</v>
      </c>
      <c r="S201">
        <v>1</v>
      </c>
      <c r="T201" t="s">
        <v>465</v>
      </c>
      <c r="U201" t="s">
        <v>1141</v>
      </c>
      <c r="V201" s="161">
        <v>45839</v>
      </c>
      <c r="W201" s="161">
        <v>46003</v>
      </c>
      <c r="X201" t="s">
        <v>1104</v>
      </c>
      <c r="Y201">
        <v>12</v>
      </c>
      <c r="Z201" s="209">
        <v>100</v>
      </c>
      <c r="AA201" t="s">
        <v>3031</v>
      </c>
      <c r="AB201" s="210">
        <v>46002</v>
      </c>
      <c r="AC201">
        <v>100</v>
      </c>
      <c r="AD201" t="s">
        <v>3032</v>
      </c>
      <c r="AE201" s="211">
        <v>46003</v>
      </c>
      <c r="AF201">
        <v>100</v>
      </c>
      <c r="AG201" s="212">
        <f t="shared" si="3"/>
        <v>12</v>
      </c>
      <c r="AH201" s="30">
        <v>12</v>
      </c>
    </row>
    <row r="202" spans="1:34" x14ac:dyDescent="0.25">
      <c r="A202">
        <v>1000</v>
      </c>
      <c r="B202" t="s">
        <v>1898</v>
      </c>
      <c r="C202" t="s">
        <v>1142</v>
      </c>
      <c r="D202" t="s">
        <v>1104</v>
      </c>
      <c r="E202">
        <v>1</v>
      </c>
      <c r="F202" t="s">
        <v>460</v>
      </c>
      <c r="G202" t="s">
        <v>1142</v>
      </c>
      <c r="H202" t="s">
        <v>479</v>
      </c>
      <c r="I202" t="s">
        <v>1479</v>
      </c>
      <c r="J202" t="s">
        <v>1480</v>
      </c>
      <c r="K202" t="s">
        <v>1481</v>
      </c>
      <c r="L202" t="s">
        <v>19</v>
      </c>
      <c r="M202" t="s">
        <v>463</v>
      </c>
      <c r="N202" t="s">
        <v>19</v>
      </c>
      <c r="O202" t="s">
        <v>574</v>
      </c>
      <c r="P202" t="s">
        <v>19</v>
      </c>
      <c r="Q202" t="s">
        <v>168</v>
      </c>
      <c r="R202">
        <v>15</v>
      </c>
      <c r="S202">
        <v>1</v>
      </c>
      <c r="T202" t="s">
        <v>465</v>
      </c>
      <c r="U202" t="s">
        <v>1143</v>
      </c>
      <c r="V202" s="161">
        <v>45677</v>
      </c>
      <c r="W202" s="161">
        <v>46003</v>
      </c>
      <c r="X202" t="s">
        <v>1104</v>
      </c>
      <c r="Y202">
        <v>15</v>
      </c>
      <c r="Z202" s="209">
        <v>100</v>
      </c>
      <c r="AA202" t="s">
        <v>3033</v>
      </c>
      <c r="AB202" s="210">
        <v>45996</v>
      </c>
      <c r="AC202">
        <v>100</v>
      </c>
      <c r="AD202" t="s">
        <v>3034</v>
      </c>
      <c r="AE202" s="211"/>
      <c r="AF202"/>
      <c r="AG202" s="212">
        <f t="shared" si="3"/>
        <v>15</v>
      </c>
      <c r="AH202" s="30">
        <v>12</v>
      </c>
    </row>
    <row r="203" spans="1:34" x14ac:dyDescent="0.25">
      <c r="A203">
        <v>1000</v>
      </c>
      <c r="B203" t="s">
        <v>1898</v>
      </c>
      <c r="C203" t="s">
        <v>1144</v>
      </c>
      <c r="D203" t="s">
        <v>1104</v>
      </c>
      <c r="E203">
        <v>1</v>
      </c>
      <c r="F203" t="s">
        <v>467</v>
      </c>
      <c r="G203" t="s">
        <v>1144</v>
      </c>
      <c r="H203" t="s">
        <v>19</v>
      </c>
      <c r="I203" t="s">
        <v>19</v>
      </c>
      <c r="J203" t="s">
        <v>19</v>
      </c>
      <c r="K203" t="s">
        <v>19</v>
      </c>
      <c r="L203" t="s">
        <v>19</v>
      </c>
      <c r="M203" t="s">
        <v>19</v>
      </c>
      <c r="N203" t="s">
        <v>19</v>
      </c>
      <c r="O203" t="s">
        <v>19</v>
      </c>
      <c r="P203" t="s">
        <v>19</v>
      </c>
      <c r="Q203" t="s">
        <v>169</v>
      </c>
      <c r="R203">
        <v>20</v>
      </c>
      <c r="S203">
        <v>4</v>
      </c>
      <c r="T203" t="s">
        <v>465</v>
      </c>
      <c r="U203" t="s">
        <v>1145</v>
      </c>
      <c r="V203" s="161">
        <v>45677</v>
      </c>
      <c r="W203" s="161">
        <v>45835</v>
      </c>
      <c r="X203" t="s">
        <v>1104</v>
      </c>
      <c r="Y203">
        <v>3</v>
      </c>
      <c r="Z203" s="209">
        <v>100</v>
      </c>
      <c r="AA203" t="s">
        <v>1930</v>
      </c>
      <c r="AB203" s="210">
        <v>45807</v>
      </c>
      <c r="AC203">
        <v>100</v>
      </c>
      <c r="AD203" t="s">
        <v>1931</v>
      </c>
      <c r="AE203" s="211">
        <v>45807</v>
      </c>
      <c r="AF203">
        <v>100</v>
      </c>
      <c r="AG203" s="212">
        <f t="shared" si="3"/>
        <v>3</v>
      </c>
      <c r="AH203" s="30">
        <v>6</v>
      </c>
    </row>
    <row r="204" spans="1:34" x14ac:dyDescent="0.25">
      <c r="A204">
        <v>1000</v>
      </c>
      <c r="B204" t="s">
        <v>1898</v>
      </c>
      <c r="C204" t="s">
        <v>1146</v>
      </c>
      <c r="D204" t="s">
        <v>1104</v>
      </c>
      <c r="E204">
        <v>1</v>
      </c>
      <c r="F204" t="s">
        <v>467</v>
      </c>
      <c r="G204" t="s">
        <v>1146</v>
      </c>
      <c r="H204" t="s">
        <v>19</v>
      </c>
      <c r="I204" t="s">
        <v>19</v>
      </c>
      <c r="J204" t="s">
        <v>19</v>
      </c>
      <c r="K204" t="s">
        <v>19</v>
      </c>
      <c r="L204" t="s">
        <v>19</v>
      </c>
      <c r="M204" t="s">
        <v>19</v>
      </c>
      <c r="N204" t="s">
        <v>19</v>
      </c>
      <c r="O204" t="s">
        <v>19</v>
      </c>
      <c r="P204" t="s">
        <v>19</v>
      </c>
      <c r="Q204" t="s">
        <v>170</v>
      </c>
      <c r="R204">
        <v>40</v>
      </c>
      <c r="S204">
        <v>4</v>
      </c>
      <c r="T204" t="s">
        <v>465</v>
      </c>
      <c r="U204" t="s">
        <v>1147</v>
      </c>
      <c r="V204" s="161">
        <v>45839</v>
      </c>
      <c r="W204" s="161">
        <v>45975</v>
      </c>
      <c r="X204" t="s">
        <v>1104</v>
      </c>
      <c r="Y204">
        <v>6</v>
      </c>
      <c r="Z204" s="209">
        <v>100</v>
      </c>
      <c r="AA204" t="s">
        <v>3033</v>
      </c>
      <c r="AB204" s="210">
        <v>45975</v>
      </c>
      <c r="AC204">
        <v>100</v>
      </c>
      <c r="AD204" t="s">
        <v>3035</v>
      </c>
      <c r="AE204" s="211">
        <v>45975</v>
      </c>
      <c r="AF204">
        <v>100</v>
      </c>
      <c r="AG204" s="212">
        <f t="shared" si="3"/>
        <v>6</v>
      </c>
      <c r="AH204" s="30">
        <v>11</v>
      </c>
    </row>
    <row r="205" spans="1:34" x14ac:dyDescent="0.25">
      <c r="A205">
        <v>1000</v>
      </c>
      <c r="B205" t="s">
        <v>1898</v>
      </c>
      <c r="C205" t="s">
        <v>1148</v>
      </c>
      <c r="D205" t="s">
        <v>1104</v>
      </c>
      <c r="E205">
        <v>1</v>
      </c>
      <c r="F205" t="s">
        <v>467</v>
      </c>
      <c r="G205" t="s">
        <v>1148</v>
      </c>
      <c r="H205" t="s">
        <v>19</v>
      </c>
      <c r="I205" t="s">
        <v>19</v>
      </c>
      <c r="J205" t="s">
        <v>19</v>
      </c>
      <c r="K205" t="s">
        <v>19</v>
      </c>
      <c r="L205" t="s">
        <v>19</v>
      </c>
      <c r="M205" t="s">
        <v>19</v>
      </c>
      <c r="N205" t="s">
        <v>19</v>
      </c>
      <c r="O205" t="s">
        <v>19</v>
      </c>
      <c r="P205" t="s">
        <v>19</v>
      </c>
      <c r="Q205" t="s">
        <v>171</v>
      </c>
      <c r="R205">
        <v>40</v>
      </c>
      <c r="S205">
        <v>1</v>
      </c>
      <c r="T205" t="s">
        <v>465</v>
      </c>
      <c r="U205" t="s">
        <v>1149</v>
      </c>
      <c r="V205" s="161">
        <v>45975</v>
      </c>
      <c r="W205" s="161">
        <v>46003</v>
      </c>
      <c r="X205" t="s">
        <v>1104</v>
      </c>
      <c r="Y205">
        <v>6</v>
      </c>
      <c r="Z205" s="209">
        <v>100</v>
      </c>
      <c r="AA205" t="s">
        <v>3033</v>
      </c>
      <c r="AB205" s="210">
        <v>45995</v>
      </c>
      <c r="AC205">
        <v>100</v>
      </c>
      <c r="AD205" t="s">
        <v>3036</v>
      </c>
      <c r="AE205" s="211"/>
      <c r="AF205"/>
      <c r="AG205" s="212">
        <f t="shared" si="3"/>
        <v>6</v>
      </c>
      <c r="AH205" s="30">
        <v>12</v>
      </c>
    </row>
    <row r="206" spans="1:34" x14ac:dyDescent="0.25">
      <c r="A206">
        <v>111</v>
      </c>
      <c r="B206" t="s">
        <v>2503</v>
      </c>
      <c r="C206" t="s">
        <v>461</v>
      </c>
      <c r="D206" t="s">
        <v>459</v>
      </c>
      <c r="E206">
        <v>2</v>
      </c>
      <c r="F206" t="s">
        <v>460</v>
      </c>
      <c r="G206" t="s">
        <v>461</v>
      </c>
      <c r="H206" t="s">
        <v>462</v>
      </c>
      <c r="I206" t="s">
        <v>1464</v>
      </c>
      <c r="J206" t="s">
        <v>1465</v>
      </c>
      <c r="K206" t="s">
        <v>1466</v>
      </c>
      <c r="L206" t="s">
        <v>19</v>
      </c>
      <c r="M206" t="s">
        <v>463</v>
      </c>
      <c r="N206" t="s">
        <v>19</v>
      </c>
      <c r="O206" t="s">
        <v>464</v>
      </c>
      <c r="P206" t="s">
        <v>1536</v>
      </c>
      <c r="Q206" t="s">
        <v>60</v>
      </c>
      <c r="R206">
        <v>20</v>
      </c>
      <c r="S206">
        <v>1</v>
      </c>
      <c r="T206" t="s">
        <v>465</v>
      </c>
      <c r="U206" t="s">
        <v>466</v>
      </c>
      <c r="V206" s="161">
        <v>45672</v>
      </c>
      <c r="W206" s="161">
        <v>45688</v>
      </c>
      <c r="X206" t="s">
        <v>459</v>
      </c>
      <c r="Y206">
        <v>20</v>
      </c>
      <c r="Z206" s="209">
        <v>100</v>
      </c>
      <c r="AA206" t="s">
        <v>2504</v>
      </c>
      <c r="AB206" s="210">
        <v>45688</v>
      </c>
      <c r="AC206">
        <v>100</v>
      </c>
      <c r="AD206" t="s">
        <v>2505</v>
      </c>
      <c r="AE206" s="211">
        <v>45688</v>
      </c>
      <c r="AF206">
        <v>100</v>
      </c>
      <c r="AG206" s="212">
        <f t="shared" si="3"/>
        <v>20</v>
      </c>
      <c r="AH206" s="30">
        <v>1</v>
      </c>
    </row>
    <row r="207" spans="1:34" x14ac:dyDescent="0.25">
      <c r="A207">
        <v>111</v>
      </c>
      <c r="B207" t="s">
        <v>2503</v>
      </c>
      <c r="C207" t="s">
        <v>468</v>
      </c>
      <c r="D207" t="s">
        <v>459</v>
      </c>
      <c r="E207">
        <v>2</v>
      </c>
      <c r="F207" t="s">
        <v>467</v>
      </c>
      <c r="G207" t="s">
        <v>468</v>
      </c>
      <c r="H207" t="s">
        <v>19</v>
      </c>
      <c r="I207" t="s">
        <v>19</v>
      </c>
      <c r="J207" t="s">
        <v>19</v>
      </c>
      <c r="K207" t="s">
        <v>19</v>
      </c>
      <c r="L207" t="s">
        <v>19</v>
      </c>
      <c r="M207" t="s">
        <v>19</v>
      </c>
      <c r="N207" t="s">
        <v>19</v>
      </c>
      <c r="O207" t="s">
        <v>19</v>
      </c>
      <c r="P207" t="s">
        <v>19</v>
      </c>
      <c r="Q207" t="s">
        <v>61</v>
      </c>
      <c r="R207">
        <v>50</v>
      </c>
      <c r="S207">
        <v>1</v>
      </c>
      <c r="T207" t="s">
        <v>465</v>
      </c>
      <c r="U207" t="s">
        <v>469</v>
      </c>
      <c r="V207" s="161">
        <v>45672</v>
      </c>
      <c r="W207" s="161">
        <v>45688</v>
      </c>
      <c r="X207" t="s">
        <v>459</v>
      </c>
      <c r="Y207">
        <v>10</v>
      </c>
      <c r="Z207" s="209">
        <v>100</v>
      </c>
      <c r="AA207" t="s">
        <v>2506</v>
      </c>
      <c r="AB207" s="210">
        <v>45688</v>
      </c>
      <c r="AC207">
        <v>100</v>
      </c>
      <c r="AD207" t="s">
        <v>2507</v>
      </c>
      <c r="AE207" s="211">
        <v>45688</v>
      </c>
      <c r="AF207">
        <v>100</v>
      </c>
      <c r="AG207" s="212">
        <f t="shared" si="3"/>
        <v>10</v>
      </c>
      <c r="AH207" s="30">
        <v>1</v>
      </c>
    </row>
    <row r="208" spans="1:34" x14ac:dyDescent="0.25">
      <c r="A208">
        <v>111</v>
      </c>
      <c r="B208" t="s">
        <v>2503</v>
      </c>
      <c r="C208" t="s">
        <v>470</v>
      </c>
      <c r="D208" t="s">
        <v>459</v>
      </c>
      <c r="E208">
        <v>2</v>
      </c>
      <c r="F208" t="s">
        <v>467</v>
      </c>
      <c r="G208" t="s">
        <v>470</v>
      </c>
      <c r="H208" t="s">
        <v>19</v>
      </c>
      <c r="I208" t="s">
        <v>19</v>
      </c>
      <c r="J208" t="s">
        <v>19</v>
      </c>
      <c r="K208" t="s">
        <v>19</v>
      </c>
      <c r="L208" t="s">
        <v>19</v>
      </c>
      <c r="M208" t="s">
        <v>19</v>
      </c>
      <c r="N208" t="s">
        <v>19</v>
      </c>
      <c r="O208" t="s">
        <v>19</v>
      </c>
      <c r="P208" t="s">
        <v>19</v>
      </c>
      <c r="Q208" t="s">
        <v>62</v>
      </c>
      <c r="R208">
        <v>50</v>
      </c>
      <c r="S208">
        <v>1</v>
      </c>
      <c r="T208" t="s">
        <v>465</v>
      </c>
      <c r="U208" t="s">
        <v>471</v>
      </c>
      <c r="V208" s="161">
        <v>45672</v>
      </c>
      <c r="W208" s="161">
        <v>45688</v>
      </c>
      <c r="X208" t="s">
        <v>459</v>
      </c>
      <c r="Y208">
        <v>10</v>
      </c>
      <c r="Z208" s="209">
        <v>100</v>
      </c>
      <c r="AA208" t="s">
        <v>2506</v>
      </c>
      <c r="AB208" s="210">
        <v>45688</v>
      </c>
      <c r="AC208">
        <v>100</v>
      </c>
      <c r="AD208" t="s">
        <v>2508</v>
      </c>
      <c r="AE208" s="211">
        <v>45688</v>
      </c>
      <c r="AF208">
        <v>100</v>
      </c>
      <c r="AG208" s="212">
        <f t="shared" si="3"/>
        <v>10</v>
      </c>
      <c r="AH208" s="30">
        <v>1</v>
      </c>
    </row>
    <row r="209" spans="1:34" x14ac:dyDescent="0.25">
      <c r="A209">
        <v>111</v>
      </c>
      <c r="B209" t="s">
        <v>2503</v>
      </c>
      <c r="C209" t="s">
        <v>472</v>
      </c>
      <c r="D209" t="s">
        <v>459</v>
      </c>
      <c r="E209">
        <v>2</v>
      </c>
      <c r="F209" t="s">
        <v>460</v>
      </c>
      <c r="G209" t="s">
        <v>472</v>
      </c>
      <c r="H209" t="s">
        <v>462</v>
      </c>
      <c r="I209" t="s">
        <v>1464</v>
      </c>
      <c r="J209" t="s">
        <v>1465</v>
      </c>
      <c r="K209" t="s">
        <v>1466</v>
      </c>
      <c r="L209" t="s">
        <v>19</v>
      </c>
      <c r="M209" t="s">
        <v>463</v>
      </c>
      <c r="N209" t="s">
        <v>19</v>
      </c>
      <c r="O209" t="s">
        <v>464</v>
      </c>
      <c r="P209" t="s">
        <v>1536</v>
      </c>
      <c r="Q209" t="s">
        <v>63</v>
      </c>
      <c r="R209">
        <v>20</v>
      </c>
      <c r="S209">
        <v>1</v>
      </c>
      <c r="T209" t="s">
        <v>465</v>
      </c>
      <c r="U209" t="s">
        <v>473</v>
      </c>
      <c r="V209" s="161">
        <v>45672</v>
      </c>
      <c r="W209" s="161">
        <v>45688</v>
      </c>
      <c r="X209" t="s">
        <v>459</v>
      </c>
      <c r="Y209">
        <v>20</v>
      </c>
      <c r="Z209" s="209">
        <v>100</v>
      </c>
      <c r="AA209" t="s">
        <v>2504</v>
      </c>
      <c r="AB209" s="210">
        <v>45688</v>
      </c>
      <c r="AC209">
        <v>100</v>
      </c>
      <c r="AD209" t="s">
        <v>2509</v>
      </c>
      <c r="AE209" s="211">
        <v>45688</v>
      </c>
      <c r="AF209">
        <v>100</v>
      </c>
      <c r="AG209" s="212">
        <f t="shared" si="3"/>
        <v>20</v>
      </c>
      <c r="AH209" s="30">
        <v>1</v>
      </c>
    </row>
    <row r="210" spans="1:34" x14ac:dyDescent="0.25">
      <c r="A210">
        <v>111</v>
      </c>
      <c r="B210" t="s">
        <v>2503</v>
      </c>
      <c r="C210" t="s">
        <v>474</v>
      </c>
      <c r="D210" t="s">
        <v>459</v>
      </c>
      <c r="E210">
        <v>2</v>
      </c>
      <c r="F210" t="s">
        <v>467</v>
      </c>
      <c r="G210" t="s">
        <v>474</v>
      </c>
      <c r="H210" t="s">
        <v>19</v>
      </c>
      <c r="I210" t="s">
        <v>19</v>
      </c>
      <c r="J210" t="s">
        <v>19</v>
      </c>
      <c r="K210" t="s">
        <v>19</v>
      </c>
      <c r="L210" t="s">
        <v>19</v>
      </c>
      <c r="M210" t="s">
        <v>19</v>
      </c>
      <c r="N210" t="s">
        <v>19</v>
      </c>
      <c r="O210" t="s">
        <v>19</v>
      </c>
      <c r="P210" t="s">
        <v>19</v>
      </c>
      <c r="Q210" t="s">
        <v>64</v>
      </c>
      <c r="R210">
        <v>50</v>
      </c>
      <c r="S210">
        <v>1</v>
      </c>
      <c r="T210" t="s">
        <v>465</v>
      </c>
      <c r="U210" t="s">
        <v>475</v>
      </c>
      <c r="V210" s="161">
        <v>45672</v>
      </c>
      <c r="W210" s="161">
        <v>45688</v>
      </c>
      <c r="X210" t="s">
        <v>459</v>
      </c>
      <c r="Y210">
        <v>10</v>
      </c>
      <c r="Z210" s="209">
        <v>100</v>
      </c>
      <c r="AA210" t="s">
        <v>2506</v>
      </c>
      <c r="AB210" s="210">
        <v>45688</v>
      </c>
      <c r="AC210">
        <v>100</v>
      </c>
      <c r="AD210" t="s">
        <v>2510</v>
      </c>
      <c r="AE210" s="211">
        <v>45688</v>
      </c>
      <c r="AF210">
        <v>100</v>
      </c>
      <c r="AG210" s="212">
        <f t="shared" si="3"/>
        <v>10</v>
      </c>
      <c r="AH210" s="30">
        <v>1</v>
      </c>
    </row>
    <row r="211" spans="1:34" x14ac:dyDescent="0.25">
      <c r="A211">
        <v>111</v>
      </c>
      <c r="B211" t="s">
        <v>2503</v>
      </c>
      <c r="C211" t="s">
        <v>476</v>
      </c>
      <c r="D211" t="s">
        <v>459</v>
      </c>
      <c r="E211">
        <v>2</v>
      </c>
      <c r="F211" t="s">
        <v>467</v>
      </c>
      <c r="G211" t="s">
        <v>476</v>
      </c>
      <c r="H211" t="s">
        <v>19</v>
      </c>
      <c r="I211" t="s">
        <v>19</v>
      </c>
      <c r="J211" t="s">
        <v>19</v>
      </c>
      <c r="K211" t="s">
        <v>19</v>
      </c>
      <c r="L211" t="s">
        <v>19</v>
      </c>
      <c r="M211" t="s">
        <v>19</v>
      </c>
      <c r="N211" t="s">
        <v>19</v>
      </c>
      <c r="O211" t="s">
        <v>19</v>
      </c>
      <c r="P211" t="s">
        <v>19</v>
      </c>
      <c r="Q211" t="s">
        <v>65</v>
      </c>
      <c r="R211">
        <v>50</v>
      </c>
      <c r="S211">
        <v>1</v>
      </c>
      <c r="T211" t="s">
        <v>465</v>
      </c>
      <c r="U211" t="s">
        <v>477</v>
      </c>
      <c r="V211" s="161">
        <v>45672</v>
      </c>
      <c r="W211" s="161">
        <v>45688</v>
      </c>
      <c r="X211" t="s">
        <v>459</v>
      </c>
      <c r="Y211">
        <v>10</v>
      </c>
      <c r="Z211" s="209">
        <v>100</v>
      </c>
      <c r="AA211" t="s">
        <v>2506</v>
      </c>
      <c r="AB211" s="210">
        <v>45688</v>
      </c>
      <c r="AC211">
        <v>100</v>
      </c>
      <c r="AD211" t="s">
        <v>2511</v>
      </c>
      <c r="AE211" s="211">
        <v>45688</v>
      </c>
      <c r="AF211">
        <v>100</v>
      </c>
      <c r="AG211" s="212">
        <f t="shared" si="3"/>
        <v>10</v>
      </c>
      <c r="AH211" s="30">
        <v>1</v>
      </c>
    </row>
    <row r="212" spans="1:34" x14ac:dyDescent="0.25">
      <c r="A212">
        <v>111</v>
      </c>
      <c r="B212" t="s">
        <v>2503</v>
      </c>
      <c r="C212" t="s">
        <v>478</v>
      </c>
      <c r="D212" t="s">
        <v>459</v>
      </c>
      <c r="E212">
        <v>2</v>
      </c>
      <c r="F212" t="s">
        <v>460</v>
      </c>
      <c r="G212" t="s">
        <v>478</v>
      </c>
      <c r="H212" t="s">
        <v>479</v>
      </c>
      <c r="I212" t="s">
        <v>1467</v>
      </c>
      <c r="J212" t="s">
        <v>1468</v>
      </c>
      <c r="K212" t="s">
        <v>1469</v>
      </c>
      <c r="L212" t="s">
        <v>19</v>
      </c>
      <c r="M212" t="s">
        <v>480</v>
      </c>
      <c r="N212" t="s">
        <v>22</v>
      </c>
      <c r="O212" t="s">
        <v>464</v>
      </c>
      <c r="P212" t="s">
        <v>19</v>
      </c>
      <c r="Q212" t="s">
        <v>66</v>
      </c>
      <c r="R212">
        <v>60</v>
      </c>
      <c r="S212">
        <v>1</v>
      </c>
      <c r="T212" t="s">
        <v>465</v>
      </c>
      <c r="U212" t="s">
        <v>481</v>
      </c>
      <c r="V212" s="161">
        <v>45659</v>
      </c>
      <c r="W212" s="161">
        <v>46010</v>
      </c>
      <c r="X212" t="s">
        <v>482</v>
      </c>
      <c r="Y212">
        <v>60</v>
      </c>
      <c r="Z212" s="209"/>
      <c r="AA212"/>
      <c r="AB212" s="210"/>
      <c r="AC212"/>
      <c r="AD212"/>
      <c r="AE212" s="211"/>
      <c r="AF212"/>
      <c r="AG212" s="212">
        <f t="shared" si="3"/>
        <v>0</v>
      </c>
      <c r="AH212" s="30">
        <v>12</v>
      </c>
    </row>
    <row r="213" spans="1:34" x14ac:dyDescent="0.25">
      <c r="A213">
        <v>111</v>
      </c>
      <c r="B213" t="s">
        <v>2503</v>
      </c>
      <c r="C213" t="s">
        <v>483</v>
      </c>
      <c r="D213" t="s">
        <v>459</v>
      </c>
      <c r="E213">
        <v>2</v>
      </c>
      <c r="F213" t="s">
        <v>467</v>
      </c>
      <c r="G213" t="s">
        <v>483</v>
      </c>
      <c r="H213" t="s">
        <v>19</v>
      </c>
      <c r="I213" t="s">
        <v>19</v>
      </c>
      <c r="J213" t="s">
        <v>19</v>
      </c>
      <c r="K213" t="s">
        <v>19</v>
      </c>
      <c r="L213" t="s">
        <v>19</v>
      </c>
      <c r="M213" t="s">
        <v>19</v>
      </c>
      <c r="N213" t="s">
        <v>19</v>
      </c>
      <c r="O213" t="s">
        <v>19</v>
      </c>
      <c r="P213" t="s">
        <v>19</v>
      </c>
      <c r="Q213" t="s">
        <v>67</v>
      </c>
      <c r="R213">
        <v>50</v>
      </c>
      <c r="S213">
        <v>2</v>
      </c>
      <c r="T213" t="s">
        <v>465</v>
      </c>
      <c r="U213" t="s">
        <v>484</v>
      </c>
      <c r="V213" s="161">
        <v>45659</v>
      </c>
      <c r="W213" s="161">
        <v>45716</v>
      </c>
      <c r="X213" t="s">
        <v>485</v>
      </c>
      <c r="Y213">
        <v>30</v>
      </c>
      <c r="Z213" s="209">
        <v>100</v>
      </c>
      <c r="AA213" t="s">
        <v>2512</v>
      </c>
      <c r="AB213" s="210">
        <v>45716</v>
      </c>
      <c r="AC213">
        <v>100</v>
      </c>
      <c r="AD213" t="s">
        <v>2513</v>
      </c>
      <c r="AE213" s="211">
        <v>45716</v>
      </c>
      <c r="AF213">
        <v>100</v>
      </c>
      <c r="AG213" s="212">
        <f t="shared" si="3"/>
        <v>30</v>
      </c>
      <c r="AH213" s="30">
        <v>2</v>
      </c>
    </row>
    <row r="214" spans="1:34" x14ac:dyDescent="0.25">
      <c r="A214">
        <v>111</v>
      </c>
      <c r="B214" t="s">
        <v>2503</v>
      </c>
      <c r="C214" t="s">
        <v>486</v>
      </c>
      <c r="D214" t="s">
        <v>459</v>
      </c>
      <c r="E214">
        <v>2</v>
      </c>
      <c r="F214" t="s">
        <v>467</v>
      </c>
      <c r="G214" t="s">
        <v>486</v>
      </c>
      <c r="H214" t="s">
        <v>19</v>
      </c>
      <c r="I214" t="s">
        <v>19</v>
      </c>
      <c r="J214" t="s">
        <v>19</v>
      </c>
      <c r="K214" t="s">
        <v>19</v>
      </c>
      <c r="L214" t="s">
        <v>19</v>
      </c>
      <c r="M214" t="s">
        <v>19</v>
      </c>
      <c r="N214" t="s">
        <v>19</v>
      </c>
      <c r="O214" t="s">
        <v>19</v>
      </c>
      <c r="P214" t="s">
        <v>19</v>
      </c>
      <c r="Q214" t="s">
        <v>1747</v>
      </c>
      <c r="R214">
        <v>25</v>
      </c>
      <c r="S214">
        <v>2</v>
      </c>
      <c r="T214" t="s">
        <v>465</v>
      </c>
      <c r="U214" t="s">
        <v>487</v>
      </c>
      <c r="V214" s="161">
        <v>45691</v>
      </c>
      <c r="W214" s="161">
        <v>46010</v>
      </c>
      <c r="X214" t="s">
        <v>482</v>
      </c>
      <c r="Y214">
        <v>15</v>
      </c>
      <c r="Z214" s="209">
        <v>50</v>
      </c>
      <c r="AA214" t="s">
        <v>2514</v>
      </c>
      <c r="AB214" s="210"/>
      <c r="AC214">
        <v>50</v>
      </c>
      <c r="AD214" t="s">
        <v>2515</v>
      </c>
      <c r="AE214" s="211"/>
      <c r="AF214"/>
      <c r="AG214" s="212">
        <f t="shared" si="3"/>
        <v>7.5</v>
      </c>
      <c r="AH214" s="30">
        <v>12</v>
      </c>
    </row>
    <row r="215" spans="1:34" x14ac:dyDescent="0.25">
      <c r="A215">
        <v>111</v>
      </c>
      <c r="B215" t="s">
        <v>2503</v>
      </c>
      <c r="C215" t="s">
        <v>488</v>
      </c>
      <c r="D215" t="s">
        <v>459</v>
      </c>
      <c r="E215">
        <v>2</v>
      </c>
      <c r="F215" t="s">
        <v>467</v>
      </c>
      <c r="G215" t="s">
        <v>488</v>
      </c>
      <c r="H215" t="s">
        <v>19</v>
      </c>
      <c r="I215" t="s">
        <v>19</v>
      </c>
      <c r="J215" t="s">
        <v>19</v>
      </c>
      <c r="K215" t="s">
        <v>19</v>
      </c>
      <c r="L215" t="s">
        <v>19</v>
      </c>
      <c r="M215" t="s">
        <v>19</v>
      </c>
      <c r="N215" t="s">
        <v>19</v>
      </c>
      <c r="O215" t="s">
        <v>19</v>
      </c>
      <c r="P215" t="s">
        <v>19</v>
      </c>
      <c r="Q215" t="s">
        <v>68</v>
      </c>
      <c r="R215">
        <v>25</v>
      </c>
      <c r="S215">
        <v>2</v>
      </c>
      <c r="T215" t="s">
        <v>465</v>
      </c>
      <c r="U215" t="s">
        <v>489</v>
      </c>
      <c r="V215" s="161">
        <v>45811</v>
      </c>
      <c r="W215" s="161">
        <v>46010</v>
      </c>
      <c r="X215" t="s">
        <v>459</v>
      </c>
      <c r="Y215">
        <v>15</v>
      </c>
      <c r="Z215" s="209">
        <v>100</v>
      </c>
      <c r="AA215" t="s">
        <v>3037</v>
      </c>
      <c r="AB215" s="210"/>
      <c r="AC215">
        <v>100</v>
      </c>
      <c r="AD215" t="s">
        <v>3038</v>
      </c>
      <c r="AE215" s="211"/>
      <c r="AF215"/>
      <c r="AG215" s="212">
        <f t="shared" si="3"/>
        <v>15</v>
      </c>
      <c r="AH215" s="30">
        <v>12</v>
      </c>
    </row>
    <row r="216" spans="1:34" x14ac:dyDescent="0.25">
      <c r="A216">
        <v>7100</v>
      </c>
      <c r="B216" t="s">
        <v>2604</v>
      </c>
      <c r="C216" t="s">
        <v>875</v>
      </c>
      <c r="D216" t="s">
        <v>874</v>
      </c>
      <c r="E216">
        <v>2</v>
      </c>
      <c r="F216" t="s">
        <v>460</v>
      </c>
      <c r="G216" t="s">
        <v>875</v>
      </c>
      <c r="H216" t="s">
        <v>462</v>
      </c>
      <c r="I216" t="s">
        <v>1473</v>
      </c>
      <c r="J216" t="s">
        <v>1468</v>
      </c>
      <c r="K216" t="s">
        <v>1475</v>
      </c>
      <c r="L216" t="s">
        <v>1842</v>
      </c>
      <c r="M216" t="s">
        <v>480</v>
      </c>
      <c r="N216" t="s">
        <v>23</v>
      </c>
      <c r="O216" t="s">
        <v>695</v>
      </c>
      <c r="P216" t="s">
        <v>19</v>
      </c>
      <c r="Q216" t="s">
        <v>359</v>
      </c>
      <c r="R216">
        <v>50</v>
      </c>
      <c r="S216">
        <v>6</v>
      </c>
      <c r="T216" t="s">
        <v>465</v>
      </c>
      <c r="U216" t="s">
        <v>876</v>
      </c>
      <c r="V216" s="161">
        <v>45692</v>
      </c>
      <c r="W216" s="161">
        <v>46007</v>
      </c>
      <c r="X216" t="s">
        <v>877</v>
      </c>
      <c r="Y216">
        <v>50</v>
      </c>
      <c r="Z216" s="209">
        <v>100</v>
      </c>
      <c r="AA216" t="s">
        <v>2705</v>
      </c>
      <c r="AB216" s="210"/>
      <c r="AC216">
        <v>100</v>
      </c>
      <c r="AD216" t="s">
        <v>2706</v>
      </c>
      <c r="AE216" s="211"/>
      <c r="AF216"/>
      <c r="AG216" s="212">
        <f t="shared" si="3"/>
        <v>50</v>
      </c>
      <c r="AH216" s="30">
        <v>12</v>
      </c>
    </row>
    <row r="217" spans="1:34" x14ac:dyDescent="0.25">
      <c r="A217">
        <v>7100</v>
      </c>
      <c r="B217" t="s">
        <v>2604</v>
      </c>
      <c r="C217" t="s">
        <v>878</v>
      </c>
      <c r="D217" t="s">
        <v>874</v>
      </c>
      <c r="E217">
        <v>2</v>
      </c>
      <c r="F217" t="s">
        <v>467</v>
      </c>
      <c r="G217" t="s">
        <v>878</v>
      </c>
      <c r="H217" t="s">
        <v>19</v>
      </c>
      <c r="I217" t="s">
        <v>19</v>
      </c>
      <c r="J217" t="s">
        <v>19</v>
      </c>
      <c r="K217" t="s">
        <v>19</v>
      </c>
      <c r="L217" t="s">
        <v>19</v>
      </c>
      <c r="M217" t="s">
        <v>19</v>
      </c>
      <c r="N217" t="s">
        <v>19</v>
      </c>
      <c r="O217" t="s">
        <v>19</v>
      </c>
      <c r="P217" t="s">
        <v>19</v>
      </c>
      <c r="Q217" t="s">
        <v>360</v>
      </c>
      <c r="R217">
        <v>10</v>
      </c>
      <c r="S217">
        <v>1</v>
      </c>
      <c r="T217" t="s">
        <v>465</v>
      </c>
      <c r="U217" t="s">
        <v>879</v>
      </c>
      <c r="V217" s="161">
        <v>45692</v>
      </c>
      <c r="W217" s="161">
        <v>45695</v>
      </c>
      <c r="X217" t="s">
        <v>874</v>
      </c>
      <c r="Y217">
        <v>5</v>
      </c>
      <c r="Z217" s="209">
        <v>100</v>
      </c>
      <c r="AA217" t="s">
        <v>2607</v>
      </c>
      <c r="AB217" s="210">
        <v>45695</v>
      </c>
      <c r="AC217">
        <v>100</v>
      </c>
      <c r="AD217" t="s">
        <v>2608</v>
      </c>
      <c r="AE217" s="211">
        <v>45695</v>
      </c>
      <c r="AF217">
        <v>100</v>
      </c>
      <c r="AG217" s="212">
        <f t="shared" si="3"/>
        <v>5</v>
      </c>
      <c r="AH217" s="30">
        <v>2</v>
      </c>
    </row>
    <row r="218" spans="1:34" x14ac:dyDescent="0.25">
      <c r="A218">
        <v>7100</v>
      </c>
      <c r="B218" t="s">
        <v>2604</v>
      </c>
      <c r="C218" t="s">
        <v>880</v>
      </c>
      <c r="D218" t="s">
        <v>874</v>
      </c>
      <c r="E218">
        <v>2</v>
      </c>
      <c r="F218" t="s">
        <v>467</v>
      </c>
      <c r="G218" t="s">
        <v>880</v>
      </c>
      <c r="H218" t="s">
        <v>19</v>
      </c>
      <c r="I218" t="s">
        <v>19</v>
      </c>
      <c r="J218" t="s">
        <v>19</v>
      </c>
      <c r="K218" t="s">
        <v>19</v>
      </c>
      <c r="L218" t="s">
        <v>19</v>
      </c>
      <c r="M218" t="s">
        <v>19</v>
      </c>
      <c r="N218" t="s">
        <v>19</v>
      </c>
      <c r="O218" t="s">
        <v>19</v>
      </c>
      <c r="P218" t="s">
        <v>19</v>
      </c>
      <c r="Q218" t="s">
        <v>361</v>
      </c>
      <c r="R218">
        <v>60</v>
      </c>
      <c r="S218">
        <v>6</v>
      </c>
      <c r="T218" t="s">
        <v>465</v>
      </c>
      <c r="U218" t="s">
        <v>876</v>
      </c>
      <c r="V218" s="161">
        <v>45699</v>
      </c>
      <c r="W218" s="161">
        <v>45989</v>
      </c>
      <c r="X218" t="s">
        <v>877</v>
      </c>
      <c r="Y218">
        <v>30</v>
      </c>
      <c r="Z218" s="209">
        <v>100</v>
      </c>
      <c r="AA218" t="s">
        <v>2707</v>
      </c>
      <c r="AB218" s="477"/>
      <c r="AC218">
        <v>100</v>
      </c>
      <c r="AD218" t="s">
        <v>2708</v>
      </c>
      <c r="AE218" s="211"/>
      <c r="AF218">
        <v>100</v>
      </c>
      <c r="AG218" s="212">
        <f t="shared" si="3"/>
        <v>30</v>
      </c>
      <c r="AH218" s="30">
        <v>11</v>
      </c>
    </row>
    <row r="219" spans="1:34" x14ac:dyDescent="0.25">
      <c r="A219">
        <v>7100</v>
      </c>
      <c r="B219" t="s">
        <v>2604</v>
      </c>
      <c r="C219" t="s">
        <v>881</v>
      </c>
      <c r="D219" t="s">
        <v>874</v>
      </c>
      <c r="E219">
        <v>2</v>
      </c>
      <c r="F219" t="s">
        <v>467</v>
      </c>
      <c r="G219" t="s">
        <v>881</v>
      </c>
      <c r="H219" t="s">
        <v>19</v>
      </c>
      <c r="I219" t="s">
        <v>19</v>
      </c>
      <c r="J219" t="s">
        <v>19</v>
      </c>
      <c r="K219" t="s">
        <v>19</v>
      </c>
      <c r="L219" t="s">
        <v>19</v>
      </c>
      <c r="M219" t="s">
        <v>19</v>
      </c>
      <c r="N219" t="s">
        <v>19</v>
      </c>
      <c r="O219" t="s">
        <v>19</v>
      </c>
      <c r="P219" t="s">
        <v>19</v>
      </c>
      <c r="Q219" t="s">
        <v>362</v>
      </c>
      <c r="R219">
        <v>30</v>
      </c>
      <c r="S219">
        <v>6</v>
      </c>
      <c r="T219" t="s">
        <v>465</v>
      </c>
      <c r="U219" t="s">
        <v>882</v>
      </c>
      <c r="V219" s="161">
        <v>45699</v>
      </c>
      <c r="W219" s="161">
        <v>46007</v>
      </c>
      <c r="X219" t="s">
        <v>874</v>
      </c>
      <c r="Y219">
        <v>15</v>
      </c>
      <c r="Z219" s="209">
        <v>100</v>
      </c>
      <c r="AA219" t="s">
        <v>2707</v>
      </c>
      <c r="AB219" s="210"/>
      <c r="AC219">
        <v>100</v>
      </c>
      <c r="AD219" t="s">
        <v>2709</v>
      </c>
      <c r="AE219" s="211"/>
      <c r="AF219"/>
      <c r="AG219" s="212">
        <f t="shared" si="3"/>
        <v>15</v>
      </c>
      <c r="AH219" s="30">
        <v>12</v>
      </c>
    </row>
    <row r="220" spans="1:34" x14ac:dyDescent="0.25">
      <c r="A220">
        <v>7100</v>
      </c>
      <c r="B220" t="s">
        <v>2604</v>
      </c>
      <c r="C220" t="s">
        <v>883</v>
      </c>
      <c r="D220" t="s">
        <v>874</v>
      </c>
      <c r="E220">
        <v>2</v>
      </c>
      <c r="F220" t="s">
        <v>460</v>
      </c>
      <c r="G220" t="s">
        <v>883</v>
      </c>
      <c r="H220" t="s">
        <v>479</v>
      </c>
      <c r="I220" t="s">
        <v>1479</v>
      </c>
      <c r="J220" t="s">
        <v>1480</v>
      </c>
      <c r="K220" t="s">
        <v>1481</v>
      </c>
      <c r="L220" t="s">
        <v>19</v>
      </c>
      <c r="M220" t="s">
        <v>463</v>
      </c>
      <c r="N220" t="s">
        <v>23</v>
      </c>
      <c r="O220" t="s">
        <v>574</v>
      </c>
      <c r="P220" t="s">
        <v>19</v>
      </c>
      <c r="Q220" t="s">
        <v>175</v>
      </c>
      <c r="R220">
        <v>50</v>
      </c>
      <c r="S220">
        <v>1</v>
      </c>
      <c r="T220" t="s">
        <v>465</v>
      </c>
      <c r="U220" t="s">
        <v>884</v>
      </c>
      <c r="V220" s="161">
        <v>45691</v>
      </c>
      <c r="W220" s="161">
        <v>45930</v>
      </c>
      <c r="X220" t="s">
        <v>874</v>
      </c>
      <c r="Y220">
        <v>50</v>
      </c>
      <c r="Z220" s="209">
        <v>100</v>
      </c>
      <c r="AA220" t="s">
        <v>2613</v>
      </c>
      <c r="AB220" s="210">
        <v>45930</v>
      </c>
      <c r="AC220">
        <v>100</v>
      </c>
      <c r="AD220" t="s">
        <v>2614</v>
      </c>
      <c r="AE220" s="211">
        <v>45930</v>
      </c>
      <c r="AF220">
        <v>100</v>
      </c>
      <c r="AG220" s="212">
        <f t="shared" si="3"/>
        <v>50</v>
      </c>
      <c r="AH220" s="30">
        <v>9</v>
      </c>
    </row>
    <row r="221" spans="1:34" x14ac:dyDescent="0.25">
      <c r="A221">
        <v>7100</v>
      </c>
      <c r="B221" t="s">
        <v>2604</v>
      </c>
      <c r="C221" t="s">
        <v>885</v>
      </c>
      <c r="D221" t="s">
        <v>874</v>
      </c>
      <c r="E221">
        <v>2</v>
      </c>
      <c r="F221" t="s">
        <v>467</v>
      </c>
      <c r="G221" t="s">
        <v>885</v>
      </c>
      <c r="H221" t="s">
        <v>19</v>
      </c>
      <c r="I221" t="s">
        <v>19</v>
      </c>
      <c r="J221" t="s">
        <v>19</v>
      </c>
      <c r="K221" t="s">
        <v>19</v>
      </c>
      <c r="L221" t="s">
        <v>19</v>
      </c>
      <c r="M221" t="s">
        <v>19</v>
      </c>
      <c r="N221" t="s">
        <v>19</v>
      </c>
      <c r="O221" t="s">
        <v>19</v>
      </c>
      <c r="P221" t="s">
        <v>19</v>
      </c>
      <c r="Q221" t="s">
        <v>176</v>
      </c>
      <c r="R221">
        <v>20</v>
      </c>
      <c r="S221">
        <v>1</v>
      </c>
      <c r="T221" t="s">
        <v>465</v>
      </c>
      <c r="U221" t="s">
        <v>886</v>
      </c>
      <c r="V221" s="161">
        <v>45691</v>
      </c>
      <c r="W221" s="161">
        <v>45733</v>
      </c>
      <c r="X221" t="s">
        <v>874</v>
      </c>
      <c r="Y221">
        <v>10</v>
      </c>
      <c r="Z221" s="209">
        <v>100</v>
      </c>
      <c r="AA221" t="s">
        <v>2615</v>
      </c>
      <c r="AB221" s="210">
        <v>45733</v>
      </c>
      <c r="AC221">
        <v>100</v>
      </c>
      <c r="AD221" t="s">
        <v>2616</v>
      </c>
      <c r="AE221" s="211">
        <v>45733</v>
      </c>
      <c r="AF221">
        <v>100</v>
      </c>
      <c r="AG221" s="212">
        <f t="shared" si="3"/>
        <v>10</v>
      </c>
      <c r="AH221" s="30">
        <v>3</v>
      </c>
    </row>
    <row r="222" spans="1:34" x14ac:dyDescent="0.25">
      <c r="A222">
        <v>7100</v>
      </c>
      <c r="B222" t="s">
        <v>2604</v>
      </c>
      <c r="C222" t="s">
        <v>887</v>
      </c>
      <c r="D222" t="s">
        <v>874</v>
      </c>
      <c r="E222">
        <v>2</v>
      </c>
      <c r="F222" t="s">
        <v>467</v>
      </c>
      <c r="G222" t="s">
        <v>887</v>
      </c>
      <c r="H222" t="s">
        <v>19</v>
      </c>
      <c r="I222" t="s">
        <v>19</v>
      </c>
      <c r="J222" t="s">
        <v>19</v>
      </c>
      <c r="K222" t="s">
        <v>19</v>
      </c>
      <c r="L222" t="s">
        <v>19</v>
      </c>
      <c r="M222" t="s">
        <v>19</v>
      </c>
      <c r="N222" t="s">
        <v>19</v>
      </c>
      <c r="O222" t="s">
        <v>19</v>
      </c>
      <c r="P222" t="s">
        <v>19</v>
      </c>
      <c r="Q222" t="s">
        <v>177</v>
      </c>
      <c r="R222">
        <v>30</v>
      </c>
      <c r="S222">
        <v>1</v>
      </c>
      <c r="T222" t="s">
        <v>465</v>
      </c>
      <c r="U222" t="s">
        <v>886</v>
      </c>
      <c r="V222" s="161">
        <v>45734</v>
      </c>
      <c r="W222" s="161">
        <v>45806</v>
      </c>
      <c r="X222" t="s">
        <v>874</v>
      </c>
      <c r="Y222">
        <v>15</v>
      </c>
      <c r="Z222" s="209">
        <v>100</v>
      </c>
      <c r="AA222" t="s">
        <v>177</v>
      </c>
      <c r="AB222" s="210">
        <v>45805</v>
      </c>
      <c r="AC222">
        <v>100</v>
      </c>
      <c r="AD222" t="s">
        <v>1996</v>
      </c>
      <c r="AE222" s="211">
        <v>45805</v>
      </c>
      <c r="AF222">
        <v>100</v>
      </c>
      <c r="AG222" s="212">
        <f t="shared" si="3"/>
        <v>15</v>
      </c>
      <c r="AH222" s="30">
        <v>5</v>
      </c>
    </row>
    <row r="223" spans="1:34" x14ac:dyDescent="0.25">
      <c r="A223">
        <v>7100</v>
      </c>
      <c r="B223" t="s">
        <v>2604</v>
      </c>
      <c r="C223" t="s">
        <v>888</v>
      </c>
      <c r="D223" t="s">
        <v>874</v>
      </c>
      <c r="E223">
        <v>2</v>
      </c>
      <c r="F223" t="s">
        <v>467</v>
      </c>
      <c r="G223" t="s">
        <v>888</v>
      </c>
      <c r="H223" t="s">
        <v>19</v>
      </c>
      <c r="I223" t="s">
        <v>19</v>
      </c>
      <c r="J223" t="s">
        <v>19</v>
      </c>
      <c r="K223" t="s">
        <v>19</v>
      </c>
      <c r="L223" t="s">
        <v>19</v>
      </c>
      <c r="M223" t="s">
        <v>19</v>
      </c>
      <c r="N223" t="s">
        <v>19</v>
      </c>
      <c r="O223" t="s">
        <v>19</v>
      </c>
      <c r="P223" t="s">
        <v>19</v>
      </c>
      <c r="Q223" t="s">
        <v>178</v>
      </c>
      <c r="R223">
        <v>20</v>
      </c>
      <c r="S223">
        <v>1</v>
      </c>
      <c r="T223" t="s">
        <v>465</v>
      </c>
      <c r="U223" t="s">
        <v>886</v>
      </c>
      <c r="V223" s="161">
        <v>45811</v>
      </c>
      <c r="W223" s="161">
        <v>45849</v>
      </c>
      <c r="X223" t="s">
        <v>874</v>
      </c>
      <c r="Y223">
        <v>10</v>
      </c>
      <c r="Z223" s="209">
        <v>100</v>
      </c>
      <c r="AA223" t="s">
        <v>2617</v>
      </c>
      <c r="AB223" s="477">
        <v>45842</v>
      </c>
      <c r="AC223">
        <v>100</v>
      </c>
      <c r="AD223" t="s">
        <v>2618</v>
      </c>
      <c r="AE223" s="211"/>
      <c r="AF223">
        <v>100</v>
      </c>
      <c r="AG223" s="212">
        <f t="shared" si="3"/>
        <v>10</v>
      </c>
      <c r="AH223" s="30">
        <v>7</v>
      </c>
    </row>
    <row r="224" spans="1:34" x14ac:dyDescent="0.25">
      <c r="A224">
        <v>7100</v>
      </c>
      <c r="B224" t="s">
        <v>2604</v>
      </c>
      <c r="C224" t="s">
        <v>889</v>
      </c>
      <c r="D224" t="s">
        <v>874</v>
      </c>
      <c r="E224">
        <v>2</v>
      </c>
      <c r="F224" t="s">
        <v>467</v>
      </c>
      <c r="G224" t="s">
        <v>889</v>
      </c>
      <c r="H224" t="s">
        <v>19</v>
      </c>
      <c r="I224" t="s">
        <v>19</v>
      </c>
      <c r="J224" t="s">
        <v>19</v>
      </c>
      <c r="K224" t="s">
        <v>19</v>
      </c>
      <c r="L224" t="s">
        <v>19</v>
      </c>
      <c r="M224" t="s">
        <v>19</v>
      </c>
      <c r="N224" t="s">
        <v>19</v>
      </c>
      <c r="O224" t="s">
        <v>19</v>
      </c>
      <c r="P224" t="s">
        <v>19</v>
      </c>
      <c r="Q224" t="s">
        <v>179</v>
      </c>
      <c r="R224">
        <v>10</v>
      </c>
      <c r="S224">
        <v>1</v>
      </c>
      <c r="T224" t="s">
        <v>465</v>
      </c>
      <c r="U224" t="s">
        <v>890</v>
      </c>
      <c r="V224" s="161">
        <v>45852</v>
      </c>
      <c r="W224" s="161">
        <v>45898</v>
      </c>
      <c r="X224" t="s">
        <v>874</v>
      </c>
      <c r="Y224">
        <v>5</v>
      </c>
      <c r="Z224" s="209">
        <v>100</v>
      </c>
      <c r="AA224" t="s">
        <v>2619</v>
      </c>
      <c r="AB224" s="210">
        <v>45898</v>
      </c>
      <c r="AC224">
        <v>100</v>
      </c>
      <c r="AD224" t="s">
        <v>2620</v>
      </c>
      <c r="AE224" s="211">
        <v>45898</v>
      </c>
      <c r="AF224">
        <v>100</v>
      </c>
      <c r="AG224" s="212">
        <f t="shared" si="3"/>
        <v>5</v>
      </c>
      <c r="AH224" s="30">
        <v>8</v>
      </c>
    </row>
    <row r="225" spans="1:34" x14ac:dyDescent="0.25">
      <c r="A225">
        <v>7100</v>
      </c>
      <c r="B225" t="s">
        <v>2604</v>
      </c>
      <c r="C225" t="s">
        <v>891</v>
      </c>
      <c r="D225" t="s">
        <v>874</v>
      </c>
      <c r="E225">
        <v>2</v>
      </c>
      <c r="F225" t="s">
        <v>467</v>
      </c>
      <c r="G225" t="s">
        <v>891</v>
      </c>
      <c r="H225" t="s">
        <v>19</v>
      </c>
      <c r="I225" t="s">
        <v>19</v>
      </c>
      <c r="J225" t="s">
        <v>19</v>
      </c>
      <c r="K225" t="s">
        <v>19</v>
      </c>
      <c r="L225" t="s">
        <v>19</v>
      </c>
      <c r="M225" t="s">
        <v>19</v>
      </c>
      <c r="N225" t="s">
        <v>19</v>
      </c>
      <c r="O225" t="s">
        <v>19</v>
      </c>
      <c r="P225" t="s">
        <v>19</v>
      </c>
      <c r="Q225" t="s">
        <v>180</v>
      </c>
      <c r="R225">
        <v>20</v>
      </c>
      <c r="S225">
        <v>1</v>
      </c>
      <c r="T225" t="s">
        <v>465</v>
      </c>
      <c r="U225" t="s">
        <v>884</v>
      </c>
      <c r="V225" s="161">
        <v>45901</v>
      </c>
      <c r="W225" s="161">
        <v>45930</v>
      </c>
      <c r="X225" t="s">
        <v>874</v>
      </c>
      <c r="Y225">
        <v>10</v>
      </c>
      <c r="Z225" s="209">
        <v>100</v>
      </c>
      <c r="AA225" t="s">
        <v>3195</v>
      </c>
      <c r="AB225" s="210">
        <v>45930</v>
      </c>
      <c r="AC225">
        <v>100</v>
      </c>
      <c r="AD225" t="s">
        <v>2622</v>
      </c>
      <c r="AE225" s="211">
        <v>45930</v>
      </c>
      <c r="AF225">
        <v>100</v>
      </c>
      <c r="AG225" s="212">
        <f t="shared" si="3"/>
        <v>10</v>
      </c>
      <c r="AH225" s="30">
        <v>9</v>
      </c>
    </row>
    <row r="226" spans="1:34" x14ac:dyDescent="0.25">
      <c r="A226">
        <v>50</v>
      </c>
      <c r="B226" t="s">
        <v>2179</v>
      </c>
      <c r="C226" t="s">
        <v>491</v>
      </c>
      <c r="D226" t="s">
        <v>490</v>
      </c>
      <c r="E226">
        <v>4</v>
      </c>
      <c r="F226" t="s">
        <v>460</v>
      </c>
      <c r="G226" t="s">
        <v>491</v>
      </c>
      <c r="H226" t="s">
        <v>462</v>
      </c>
      <c r="I226" t="s">
        <v>1464</v>
      </c>
      <c r="J226" t="s">
        <v>1465</v>
      </c>
      <c r="K226" t="s">
        <v>1466</v>
      </c>
      <c r="L226" t="s">
        <v>19</v>
      </c>
      <c r="M226" t="s">
        <v>463</v>
      </c>
      <c r="N226" t="s">
        <v>19</v>
      </c>
      <c r="O226" t="s">
        <v>492</v>
      </c>
      <c r="P226" t="s">
        <v>19</v>
      </c>
      <c r="Q226" t="s">
        <v>144</v>
      </c>
      <c r="R226">
        <v>50</v>
      </c>
      <c r="S226">
        <v>100</v>
      </c>
      <c r="T226" t="s">
        <v>493</v>
      </c>
      <c r="U226" t="s">
        <v>494</v>
      </c>
      <c r="V226" s="161">
        <v>45659</v>
      </c>
      <c r="W226" s="161">
        <v>46022</v>
      </c>
      <c r="X226" t="s">
        <v>490</v>
      </c>
      <c r="Y226">
        <v>50</v>
      </c>
      <c r="Z226" s="209"/>
      <c r="AA226"/>
      <c r="AB226" s="210"/>
      <c r="AC226"/>
      <c r="AD226"/>
      <c r="AE226" s="211"/>
      <c r="AF226"/>
      <c r="AG226" s="212">
        <f t="shared" si="3"/>
        <v>0</v>
      </c>
      <c r="AH226" s="30">
        <v>12</v>
      </c>
    </row>
    <row r="227" spans="1:34" x14ac:dyDescent="0.25">
      <c r="A227">
        <v>50</v>
      </c>
      <c r="B227" t="s">
        <v>2179</v>
      </c>
      <c r="C227" t="s">
        <v>495</v>
      </c>
      <c r="D227" t="s">
        <v>490</v>
      </c>
      <c r="E227">
        <v>4</v>
      </c>
      <c r="F227" t="s">
        <v>467</v>
      </c>
      <c r="G227" t="s">
        <v>495</v>
      </c>
      <c r="H227" t="s">
        <v>19</v>
      </c>
      <c r="I227" t="s">
        <v>19</v>
      </c>
      <c r="J227" t="s">
        <v>19</v>
      </c>
      <c r="K227" t="s">
        <v>19</v>
      </c>
      <c r="L227" t="s">
        <v>19</v>
      </c>
      <c r="M227" t="s">
        <v>19</v>
      </c>
      <c r="N227" t="s">
        <v>19</v>
      </c>
      <c r="O227" t="s">
        <v>19</v>
      </c>
      <c r="P227" t="s">
        <v>19</v>
      </c>
      <c r="Q227" t="s">
        <v>145</v>
      </c>
      <c r="R227">
        <v>80</v>
      </c>
      <c r="S227">
        <v>100</v>
      </c>
      <c r="T227" t="s">
        <v>493</v>
      </c>
      <c r="U227" t="s">
        <v>494</v>
      </c>
      <c r="V227" s="161">
        <v>45659</v>
      </c>
      <c r="W227" s="161">
        <v>46022</v>
      </c>
      <c r="X227" t="s">
        <v>490</v>
      </c>
      <c r="Y227">
        <v>40</v>
      </c>
      <c r="Z227" s="209">
        <v>77</v>
      </c>
      <c r="AA227" t="s">
        <v>3039</v>
      </c>
      <c r="AB227" s="210"/>
      <c r="AC227">
        <v>77</v>
      </c>
      <c r="AD227" t="s">
        <v>3040</v>
      </c>
      <c r="AE227" s="211"/>
      <c r="AF227"/>
      <c r="AG227" s="212">
        <f t="shared" si="3"/>
        <v>30.8</v>
      </c>
      <c r="AH227" s="30">
        <v>12</v>
      </c>
    </row>
    <row r="228" spans="1:34" x14ac:dyDescent="0.25">
      <c r="A228">
        <v>50</v>
      </c>
      <c r="B228" t="s">
        <v>2179</v>
      </c>
      <c r="C228" t="s">
        <v>496</v>
      </c>
      <c r="D228" t="s">
        <v>490</v>
      </c>
      <c r="E228">
        <v>4</v>
      </c>
      <c r="F228" t="s">
        <v>467</v>
      </c>
      <c r="G228" t="s">
        <v>496</v>
      </c>
      <c r="H228" t="s">
        <v>19</v>
      </c>
      <c r="I228" t="s">
        <v>19</v>
      </c>
      <c r="J228" t="s">
        <v>19</v>
      </c>
      <c r="K228" t="s">
        <v>19</v>
      </c>
      <c r="L228" t="s">
        <v>19</v>
      </c>
      <c r="M228" t="s">
        <v>19</v>
      </c>
      <c r="N228" t="s">
        <v>19</v>
      </c>
      <c r="O228" t="s">
        <v>19</v>
      </c>
      <c r="P228" t="s">
        <v>19</v>
      </c>
      <c r="Q228" t="s">
        <v>146</v>
      </c>
      <c r="R228">
        <v>20</v>
      </c>
      <c r="S228">
        <v>2</v>
      </c>
      <c r="T228" t="s">
        <v>465</v>
      </c>
      <c r="U228" t="s">
        <v>497</v>
      </c>
      <c r="V228" s="161">
        <v>45811</v>
      </c>
      <c r="W228" s="161">
        <v>46022</v>
      </c>
      <c r="X228" t="s">
        <v>490</v>
      </c>
      <c r="Y228">
        <v>10</v>
      </c>
      <c r="Z228" s="209">
        <v>50</v>
      </c>
      <c r="AA228" t="s">
        <v>3041</v>
      </c>
      <c r="AB228" s="210"/>
      <c r="AC228">
        <v>50</v>
      </c>
      <c r="AD228" t="s">
        <v>3040</v>
      </c>
      <c r="AE228" s="211"/>
      <c r="AF228"/>
      <c r="AG228" s="212">
        <f t="shared" si="3"/>
        <v>5</v>
      </c>
      <c r="AH228" s="30">
        <v>12</v>
      </c>
    </row>
    <row r="229" spans="1:34" x14ac:dyDescent="0.25">
      <c r="A229">
        <v>50</v>
      </c>
      <c r="B229" t="s">
        <v>2179</v>
      </c>
      <c r="C229" t="s">
        <v>498</v>
      </c>
      <c r="D229" t="s">
        <v>490</v>
      </c>
      <c r="E229">
        <v>4</v>
      </c>
      <c r="F229" t="s">
        <v>460</v>
      </c>
      <c r="G229" t="s">
        <v>498</v>
      </c>
      <c r="H229" t="s">
        <v>462</v>
      </c>
      <c r="I229" t="s">
        <v>1464</v>
      </c>
      <c r="J229" t="s">
        <v>1465</v>
      </c>
      <c r="K229" t="s">
        <v>1466</v>
      </c>
      <c r="L229" t="s">
        <v>1812</v>
      </c>
      <c r="M229" t="s">
        <v>463</v>
      </c>
      <c r="N229" t="s">
        <v>19</v>
      </c>
      <c r="O229" t="s">
        <v>492</v>
      </c>
      <c r="P229" t="s">
        <v>19</v>
      </c>
      <c r="Q229" t="s">
        <v>1809</v>
      </c>
      <c r="R229">
        <v>25</v>
      </c>
      <c r="S229">
        <v>1</v>
      </c>
      <c r="T229" t="s">
        <v>465</v>
      </c>
      <c r="U229" t="s">
        <v>1810</v>
      </c>
      <c r="V229" s="161">
        <v>45748</v>
      </c>
      <c r="W229" s="161">
        <v>45869</v>
      </c>
      <c r="X229" t="s">
        <v>490</v>
      </c>
      <c r="Y229">
        <v>25</v>
      </c>
      <c r="Z229" s="209">
        <v>100</v>
      </c>
      <c r="AA229" t="s">
        <v>2182</v>
      </c>
      <c r="AB229" s="210">
        <v>45768</v>
      </c>
      <c r="AC229">
        <v>100</v>
      </c>
      <c r="AD229" t="s">
        <v>2183</v>
      </c>
      <c r="AE229" s="211">
        <v>45804</v>
      </c>
      <c r="AF229">
        <v>100</v>
      </c>
      <c r="AG229" s="212">
        <f t="shared" si="3"/>
        <v>25</v>
      </c>
      <c r="AH229" s="30">
        <v>7</v>
      </c>
    </row>
    <row r="230" spans="1:34" x14ac:dyDescent="0.25">
      <c r="A230">
        <v>50</v>
      </c>
      <c r="B230" t="s">
        <v>2179</v>
      </c>
      <c r="C230" t="s">
        <v>500</v>
      </c>
      <c r="D230" t="s">
        <v>490</v>
      </c>
      <c r="E230">
        <v>4</v>
      </c>
      <c r="F230" t="s">
        <v>467</v>
      </c>
      <c r="G230" t="s">
        <v>500</v>
      </c>
      <c r="H230" t="s">
        <v>19</v>
      </c>
      <c r="I230" t="s">
        <v>19</v>
      </c>
      <c r="J230" t="s">
        <v>19</v>
      </c>
      <c r="K230" t="s">
        <v>19</v>
      </c>
      <c r="L230" t="s">
        <v>19</v>
      </c>
      <c r="M230" t="s">
        <v>19</v>
      </c>
      <c r="N230" t="s">
        <v>19</v>
      </c>
      <c r="O230" t="s">
        <v>19</v>
      </c>
      <c r="P230" t="s">
        <v>19</v>
      </c>
      <c r="Q230" t="s">
        <v>108</v>
      </c>
      <c r="R230">
        <v>80</v>
      </c>
      <c r="S230">
        <v>1</v>
      </c>
      <c r="T230" t="s">
        <v>465</v>
      </c>
      <c r="U230" t="s">
        <v>1800</v>
      </c>
      <c r="V230" s="161">
        <v>45748</v>
      </c>
      <c r="W230" s="161">
        <v>45869</v>
      </c>
      <c r="X230" t="s">
        <v>490</v>
      </c>
      <c r="Y230">
        <v>20</v>
      </c>
      <c r="Z230" s="209">
        <v>100</v>
      </c>
      <c r="AA230" t="s">
        <v>2184</v>
      </c>
      <c r="AB230" s="210">
        <v>45869</v>
      </c>
      <c r="AC230">
        <v>100</v>
      </c>
      <c r="AD230" t="s">
        <v>2185</v>
      </c>
      <c r="AE230" s="211">
        <v>45733</v>
      </c>
      <c r="AF230">
        <v>100</v>
      </c>
      <c r="AG230" s="212">
        <f t="shared" si="3"/>
        <v>20</v>
      </c>
      <c r="AH230" s="30">
        <v>7</v>
      </c>
    </row>
    <row r="231" spans="1:34" x14ac:dyDescent="0.25">
      <c r="A231">
        <v>50</v>
      </c>
      <c r="B231" t="s">
        <v>2179</v>
      </c>
      <c r="C231" t="s">
        <v>501</v>
      </c>
      <c r="D231" t="s">
        <v>490</v>
      </c>
      <c r="E231">
        <v>4</v>
      </c>
      <c r="F231" t="s">
        <v>467</v>
      </c>
      <c r="G231" t="s">
        <v>501</v>
      </c>
      <c r="H231" t="s">
        <v>19</v>
      </c>
      <c r="I231" t="s">
        <v>19</v>
      </c>
      <c r="J231" t="s">
        <v>19</v>
      </c>
      <c r="K231" t="s">
        <v>19</v>
      </c>
      <c r="L231" t="s">
        <v>19</v>
      </c>
      <c r="M231" t="s">
        <v>19</v>
      </c>
      <c r="N231" t="s">
        <v>19</v>
      </c>
      <c r="O231" t="s">
        <v>19</v>
      </c>
      <c r="P231" t="s">
        <v>19</v>
      </c>
      <c r="Q231" t="s">
        <v>109</v>
      </c>
      <c r="R231">
        <v>20</v>
      </c>
      <c r="S231">
        <v>1</v>
      </c>
      <c r="T231" t="s">
        <v>465</v>
      </c>
      <c r="U231" t="s">
        <v>1811</v>
      </c>
      <c r="V231" s="161">
        <v>45748</v>
      </c>
      <c r="W231" s="161">
        <v>45869</v>
      </c>
      <c r="X231" t="s">
        <v>490</v>
      </c>
      <c r="Y231">
        <v>5</v>
      </c>
      <c r="Z231" s="209">
        <v>100</v>
      </c>
      <c r="AA231" t="s">
        <v>2186</v>
      </c>
      <c r="AB231" s="210">
        <v>45869</v>
      </c>
      <c r="AC231">
        <v>100</v>
      </c>
      <c r="AD231" t="s">
        <v>2185</v>
      </c>
      <c r="AE231" s="211">
        <v>45804</v>
      </c>
      <c r="AF231">
        <v>100</v>
      </c>
      <c r="AG231" s="212">
        <f t="shared" si="3"/>
        <v>5</v>
      </c>
      <c r="AH231" s="30">
        <v>7</v>
      </c>
    </row>
    <row r="232" spans="1:34" x14ac:dyDescent="0.25">
      <c r="A232">
        <v>50</v>
      </c>
      <c r="B232" t="s">
        <v>2179</v>
      </c>
      <c r="C232" t="s">
        <v>502</v>
      </c>
      <c r="D232" t="s">
        <v>490</v>
      </c>
      <c r="E232">
        <v>4</v>
      </c>
      <c r="F232" t="s">
        <v>460</v>
      </c>
      <c r="G232" t="s">
        <v>502</v>
      </c>
      <c r="H232" t="s">
        <v>462</v>
      </c>
      <c r="I232" t="s">
        <v>1464</v>
      </c>
      <c r="J232" t="s">
        <v>1465</v>
      </c>
      <c r="K232" t="s">
        <v>1466</v>
      </c>
      <c r="L232" t="s">
        <v>19</v>
      </c>
      <c r="M232" t="s">
        <v>463</v>
      </c>
      <c r="N232" t="s">
        <v>19</v>
      </c>
      <c r="O232" t="s">
        <v>492</v>
      </c>
      <c r="P232" t="s">
        <v>19</v>
      </c>
      <c r="Q232" t="s">
        <v>110</v>
      </c>
      <c r="R232">
        <v>25</v>
      </c>
      <c r="S232">
        <v>1</v>
      </c>
      <c r="T232" t="s">
        <v>465</v>
      </c>
      <c r="U232" t="s">
        <v>503</v>
      </c>
      <c r="V232" s="161">
        <v>45707</v>
      </c>
      <c r="W232" s="161">
        <v>45873</v>
      </c>
      <c r="X232" t="s">
        <v>490</v>
      </c>
      <c r="Y232">
        <v>25</v>
      </c>
      <c r="Z232" s="209">
        <v>100</v>
      </c>
      <c r="AA232" t="s">
        <v>2187</v>
      </c>
      <c r="AB232" s="210">
        <v>45873</v>
      </c>
      <c r="AC232">
        <v>100</v>
      </c>
      <c r="AD232" t="s">
        <v>2188</v>
      </c>
      <c r="AE232" s="211">
        <v>45873</v>
      </c>
      <c r="AF232">
        <v>100</v>
      </c>
      <c r="AG232" s="212">
        <f t="shared" si="3"/>
        <v>25</v>
      </c>
      <c r="AH232" s="30">
        <v>8</v>
      </c>
    </row>
    <row r="233" spans="1:34" x14ac:dyDescent="0.25">
      <c r="A233">
        <v>50</v>
      </c>
      <c r="B233" t="s">
        <v>2179</v>
      </c>
      <c r="C233" t="s">
        <v>504</v>
      </c>
      <c r="D233" t="s">
        <v>490</v>
      </c>
      <c r="E233">
        <v>4</v>
      </c>
      <c r="F233" t="s">
        <v>467</v>
      </c>
      <c r="G233" t="s">
        <v>504</v>
      </c>
      <c r="H233" t="s">
        <v>19</v>
      </c>
      <c r="I233" t="s">
        <v>19</v>
      </c>
      <c r="J233" t="s">
        <v>19</v>
      </c>
      <c r="K233" t="s">
        <v>19</v>
      </c>
      <c r="L233" t="s">
        <v>19</v>
      </c>
      <c r="M233" t="s">
        <v>19</v>
      </c>
      <c r="N233" t="s">
        <v>19</v>
      </c>
      <c r="O233" t="s">
        <v>19</v>
      </c>
      <c r="P233" t="s">
        <v>19</v>
      </c>
      <c r="Q233" t="s">
        <v>111</v>
      </c>
      <c r="R233">
        <v>80</v>
      </c>
      <c r="S233">
        <v>1</v>
      </c>
      <c r="T233" t="s">
        <v>465</v>
      </c>
      <c r="U233" t="s">
        <v>505</v>
      </c>
      <c r="V233" s="161">
        <v>45707</v>
      </c>
      <c r="W233" s="161">
        <v>45873</v>
      </c>
      <c r="X233" t="s">
        <v>490</v>
      </c>
      <c r="Y233">
        <v>20</v>
      </c>
      <c r="Z233" s="209">
        <v>100</v>
      </c>
      <c r="AA233" t="s">
        <v>2189</v>
      </c>
      <c r="AB233" s="210">
        <v>45873</v>
      </c>
      <c r="AC233">
        <v>100</v>
      </c>
      <c r="AD233" t="s">
        <v>2190</v>
      </c>
      <c r="AE233" s="211">
        <v>45769</v>
      </c>
      <c r="AF233">
        <v>100</v>
      </c>
      <c r="AG233" s="212">
        <f t="shared" si="3"/>
        <v>20</v>
      </c>
      <c r="AH233" s="30">
        <v>8</v>
      </c>
    </row>
    <row r="234" spans="1:34" x14ac:dyDescent="0.25">
      <c r="A234">
        <v>50</v>
      </c>
      <c r="B234" t="s">
        <v>2179</v>
      </c>
      <c r="C234" t="s">
        <v>507</v>
      </c>
      <c r="D234" t="s">
        <v>490</v>
      </c>
      <c r="E234">
        <v>4</v>
      </c>
      <c r="F234" t="s">
        <v>467</v>
      </c>
      <c r="G234" t="s">
        <v>507</v>
      </c>
      <c r="H234" t="s">
        <v>19</v>
      </c>
      <c r="I234" t="s">
        <v>19</v>
      </c>
      <c r="J234" t="s">
        <v>19</v>
      </c>
      <c r="K234" t="s">
        <v>19</v>
      </c>
      <c r="L234" t="s">
        <v>19</v>
      </c>
      <c r="M234" t="s">
        <v>19</v>
      </c>
      <c r="N234" t="s">
        <v>19</v>
      </c>
      <c r="O234" t="s">
        <v>19</v>
      </c>
      <c r="P234" t="s">
        <v>19</v>
      </c>
      <c r="Q234" t="s">
        <v>45</v>
      </c>
      <c r="R234">
        <v>20</v>
      </c>
      <c r="S234">
        <v>1</v>
      </c>
      <c r="T234" t="s">
        <v>465</v>
      </c>
      <c r="U234" t="s">
        <v>503</v>
      </c>
      <c r="V234" s="161">
        <v>45707</v>
      </c>
      <c r="W234" s="161">
        <v>45873</v>
      </c>
      <c r="X234" t="s">
        <v>490</v>
      </c>
      <c r="Y234">
        <v>5</v>
      </c>
      <c r="Z234" s="209">
        <v>100</v>
      </c>
      <c r="AA234" t="s">
        <v>2191</v>
      </c>
      <c r="AB234" s="210">
        <v>45873</v>
      </c>
      <c r="AC234">
        <v>100</v>
      </c>
      <c r="AD234" t="s">
        <v>2192</v>
      </c>
      <c r="AE234" s="211">
        <v>45769</v>
      </c>
      <c r="AF234">
        <v>100</v>
      </c>
      <c r="AG234" s="212">
        <f t="shared" si="3"/>
        <v>5</v>
      </c>
      <c r="AH234" s="30">
        <v>8</v>
      </c>
    </row>
    <row r="235" spans="1:34" x14ac:dyDescent="0.25">
      <c r="A235">
        <v>6000</v>
      </c>
      <c r="B235" t="s">
        <v>2217</v>
      </c>
      <c r="C235" t="s">
        <v>1188</v>
      </c>
      <c r="D235" t="s">
        <v>1187</v>
      </c>
      <c r="E235">
        <v>2</v>
      </c>
      <c r="F235" t="s">
        <v>460</v>
      </c>
      <c r="G235" t="s">
        <v>1188</v>
      </c>
      <c r="H235" t="s">
        <v>479</v>
      </c>
      <c r="I235" t="s">
        <v>1473</v>
      </c>
      <c r="J235" t="s">
        <v>1474</v>
      </c>
      <c r="K235" t="s">
        <v>1475</v>
      </c>
      <c r="L235" t="s">
        <v>19</v>
      </c>
      <c r="M235" t="s">
        <v>463</v>
      </c>
      <c r="N235" t="s">
        <v>38</v>
      </c>
      <c r="O235" t="s">
        <v>1482</v>
      </c>
      <c r="P235" t="s">
        <v>1848</v>
      </c>
      <c r="Q235" t="s">
        <v>1849</v>
      </c>
      <c r="R235">
        <v>14</v>
      </c>
      <c r="S235">
        <v>4</v>
      </c>
      <c r="T235" t="s">
        <v>465</v>
      </c>
      <c r="U235" t="s">
        <v>1850</v>
      </c>
      <c r="V235" s="161">
        <v>45670</v>
      </c>
      <c r="W235" s="161">
        <v>46022</v>
      </c>
      <c r="X235" t="s">
        <v>1187</v>
      </c>
      <c r="Y235">
        <v>14</v>
      </c>
      <c r="Z235" s="209"/>
      <c r="AA235"/>
      <c r="AB235" s="210"/>
      <c r="AC235"/>
      <c r="AD235"/>
      <c r="AE235" s="211"/>
      <c r="AF235"/>
      <c r="AG235" s="212">
        <f t="shared" si="3"/>
        <v>0</v>
      </c>
      <c r="AH235" s="30">
        <v>12</v>
      </c>
    </row>
    <row r="236" spans="1:34" x14ac:dyDescent="0.25">
      <c r="A236">
        <v>6000</v>
      </c>
      <c r="B236" t="s">
        <v>2217</v>
      </c>
      <c r="C236" t="s">
        <v>1189</v>
      </c>
      <c r="D236" t="s">
        <v>1187</v>
      </c>
      <c r="E236">
        <v>2</v>
      </c>
      <c r="F236" t="s">
        <v>467</v>
      </c>
      <c r="G236" t="s">
        <v>1189</v>
      </c>
      <c r="H236" t="s">
        <v>19</v>
      </c>
      <c r="I236" t="s">
        <v>19</v>
      </c>
      <c r="J236" t="s">
        <v>19</v>
      </c>
      <c r="K236" t="s">
        <v>19</v>
      </c>
      <c r="L236" t="s">
        <v>19</v>
      </c>
      <c r="M236" t="s">
        <v>19</v>
      </c>
      <c r="N236" t="s">
        <v>19</v>
      </c>
      <c r="O236" t="s">
        <v>19</v>
      </c>
      <c r="P236" t="s">
        <v>19</v>
      </c>
      <c r="Q236" t="s">
        <v>1851</v>
      </c>
      <c r="R236">
        <v>20</v>
      </c>
      <c r="S236">
        <v>4</v>
      </c>
      <c r="T236" t="s">
        <v>465</v>
      </c>
      <c r="U236" t="s">
        <v>1852</v>
      </c>
      <c r="V236" s="161">
        <v>45670</v>
      </c>
      <c r="W236" s="161">
        <v>45897</v>
      </c>
      <c r="X236" t="s">
        <v>1187</v>
      </c>
      <c r="Y236">
        <v>2.8</v>
      </c>
      <c r="Z236" s="209">
        <v>100</v>
      </c>
      <c r="AA236" t="s">
        <v>2218</v>
      </c>
      <c r="AB236" s="210">
        <v>45895</v>
      </c>
      <c r="AC236">
        <v>100</v>
      </c>
      <c r="AD236" t="s">
        <v>2219</v>
      </c>
      <c r="AE236" s="211">
        <v>45895</v>
      </c>
      <c r="AF236">
        <v>100</v>
      </c>
      <c r="AG236" s="212">
        <f t="shared" si="3"/>
        <v>2.8</v>
      </c>
      <c r="AH236" s="30">
        <v>8</v>
      </c>
    </row>
    <row r="237" spans="1:34" x14ac:dyDescent="0.25">
      <c r="A237">
        <v>6000</v>
      </c>
      <c r="B237" t="s">
        <v>2217</v>
      </c>
      <c r="C237" t="s">
        <v>1190</v>
      </c>
      <c r="D237" t="s">
        <v>1187</v>
      </c>
      <c r="E237">
        <v>2</v>
      </c>
      <c r="F237" t="s">
        <v>467</v>
      </c>
      <c r="G237" t="s">
        <v>1190</v>
      </c>
      <c r="H237" t="s">
        <v>19</v>
      </c>
      <c r="I237" t="s">
        <v>19</v>
      </c>
      <c r="J237" t="s">
        <v>19</v>
      </c>
      <c r="K237" t="s">
        <v>19</v>
      </c>
      <c r="L237" t="s">
        <v>19</v>
      </c>
      <c r="M237" t="s">
        <v>19</v>
      </c>
      <c r="N237" t="s">
        <v>19</v>
      </c>
      <c r="O237" t="s">
        <v>19</v>
      </c>
      <c r="P237" t="s">
        <v>19</v>
      </c>
      <c r="Q237" t="s">
        <v>184</v>
      </c>
      <c r="R237">
        <v>20</v>
      </c>
      <c r="S237">
        <v>4</v>
      </c>
      <c r="T237" t="s">
        <v>465</v>
      </c>
      <c r="U237" t="s">
        <v>1853</v>
      </c>
      <c r="V237" s="161">
        <v>45670</v>
      </c>
      <c r="W237" s="161">
        <v>46022</v>
      </c>
      <c r="X237" t="s">
        <v>1187</v>
      </c>
      <c r="Y237">
        <v>2.8</v>
      </c>
      <c r="Z237" s="209"/>
      <c r="AA237"/>
      <c r="AB237" s="210"/>
      <c r="AC237"/>
      <c r="AD237"/>
      <c r="AE237" s="211"/>
      <c r="AF237"/>
      <c r="AG237" s="212">
        <f t="shared" si="3"/>
        <v>0</v>
      </c>
      <c r="AH237" s="30">
        <v>12</v>
      </c>
    </row>
    <row r="238" spans="1:34" x14ac:dyDescent="0.25">
      <c r="A238">
        <v>6000</v>
      </c>
      <c r="B238" t="s">
        <v>2217</v>
      </c>
      <c r="C238" t="s">
        <v>1191</v>
      </c>
      <c r="D238" t="s">
        <v>1187</v>
      </c>
      <c r="E238">
        <v>2</v>
      </c>
      <c r="F238" t="s">
        <v>467</v>
      </c>
      <c r="G238" t="s">
        <v>1191</v>
      </c>
      <c r="H238" t="s">
        <v>19</v>
      </c>
      <c r="I238" t="s">
        <v>19</v>
      </c>
      <c r="J238" t="s">
        <v>19</v>
      </c>
      <c r="K238" t="s">
        <v>19</v>
      </c>
      <c r="L238" t="s">
        <v>19</v>
      </c>
      <c r="M238" t="s">
        <v>19</v>
      </c>
      <c r="N238" t="s">
        <v>19</v>
      </c>
      <c r="O238" t="s">
        <v>19</v>
      </c>
      <c r="P238" t="s">
        <v>19</v>
      </c>
      <c r="Q238" t="s">
        <v>1854</v>
      </c>
      <c r="R238">
        <v>30</v>
      </c>
      <c r="S238">
        <v>100</v>
      </c>
      <c r="T238" t="s">
        <v>493</v>
      </c>
      <c r="U238" t="s">
        <v>1192</v>
      </c>
      <c r="V238" s="161">
        <v>45670</v>
      </c>
      <c r="W238" s="161">
        <v>46022</v>
      </c>
      <c r="X238" t="s">
        <v>1187</v>
      </c>
      <c r="Y238">
        <v>4.2</v>
      </c>
      <c r="Z238" s="209"/>
      <c r="AA238"/>
      <c r="AB238" s="210"/>
      <c r="AC238"/>
      <c r="AD238"/>
      <c r="AE238" s="211"/>
      <c r="AF238"/>
      <c r="AG238" s="212">
        <f t="shared" si="3"/>
        <v>0</v>
      </c>
      <c r="AH238" s="30">
        <v>12</v>
      </c>
    </row>
    <row r="239" spans="1:34" x14ac:dyDescent="0.25">
      <c r="A239">
        <v>6000</v>
      </c>
      <c r="B239" t="s">
        <v>2217</v>
      </c>
      <c r="C239" t="s">
        <v>1193</v>
      </c>
      <c r="D239" t="s">
        <v>1187</v>
      </c>
      <c r="E239">
        <v>2</v>
      </c>
      <c r="F239" t="s">
        <v>467</v>
      </c>
      <c r="G239" t="s">
        <v>1193</v>
      </c>
      <c r="H239" t="s">
        <v>19</v>
      </c>
      <c r="I239" t="s">
        <v>19</v>
      </c>
      <c r="J239" t="s">
        <v>19</v>
      </c>
      <c r="K239" t="s">
        <v>19</v>
      </c>
      <c r="L239" t="s">
        <v>19</v>
      </c>
      <c r="M239" t="s">
        <v>19</v>
      </c>
      <c r="N239" t="s">
        <v>19</v>
      </c>
      <c r="O239" t="s">
        <v>19</v>
      </c>
      <c r="P239" t="s">
        <v>19</v>
      </c>
      <c r="Q239" t="s">
        <v>1855</v>
      </c>
      <c r="R239">
        <v>30</v>
      </c>
      <c r="S239">
        <v>4</v>
      </c>
      <c r="T239" t="s">
        <v>465</v>
      </c>
      <c r="U239" t="s">
        <v>1850</v>
      </c>
      <c r="V239" s="161">
        <v>45670</v>
      </c>
      <c r="W239" s="161">
        <v>46022</v>
      </c>
      <c r="X239" t="s">
        <v>1187</v>
      </c>
      <c r="Y239">
        <v>4.2</v>
      </c>
      <c r="Z239" s="209"/>
      <c r="AA239"/>
      <c r="AB239" s="210"/>
      <c r="AC239"/>
      <c r="AD239"/>
      <c r="AE239" s="211"/>
      <c r="AF239"/>
      <c r="AG239" s="212">
        <f t="shared" si="3"/>
        <v>0</v>
      </c>
      <c r="AH239" s="30">
        <v>12</v>
      </c>
    </row>
    <row r="240" spans="1:34" x14ac:dyDescent="0.25">
      <c r="A240">
        <v>6000</v>
      </c>
      <c r="B240" t="s">
        <v>2217</v>
      </c>
      <c r="C240" t="s">
        <v>1194</v>
      </c>
      <c r="D240" t="s">
        <v>1187</v>
      </c>
      <c r="E240">
        <v>2</v>
      </c>
      <c r="F240" t="s">
        <v>460</v>
      </c>
      <c r="G240" t="s">
        <v>1194</v>
      </c>
      <c r="H240" t="s">
        <v>479</v>
      </c>
      <c r="I240" t="s">
        <v>1473</v>
      </c>
      <c r="J240" t="s">
        <v>1474</v>
      </c>
      <c r="K240" t="s">
        <v>1475</v>
      </c>
      <c r="L240" t="s">
        <v>19</v>
      </c>
      <c r="M240" t="s">
        <v>463</v>
      </c>
      <c r="N240" t="s">
        <v>38</v>
      </c>
      <c r="O240" t="s">
        <v>983</v>
      </c>
      <c r="P240" t="s">
        <v>1848</v>
      </c>
      <c r="Q240" t="s">
        <v>1856</v>
      </c>
      <c r="R240">
        <v>14</v>
      </c>
      <c r="S240">
        <v>6</v>
      </c>
      <c r="T240" t="s">
        <v>465</v>
      </c>
      <c r="U240" t="s">
        <v>1857</v>
      </c>
      <c r="V240" s="161">
        <v>45670</v>
      </c>
      <c r="W240" s="161">
        <v>46022</v>
      </c>
      <c r="X240" t="s">
        <v>1187</v>
      </c>
      <c r="Y240">
        <v>14</v>
      </c>
      <c r="Z240" s="209"/>
      <c r="AA240"/>
      <c r="AB240" s="210"/>
      <c r="AC240"/>
      <c r="AD240"/>
      <c r="AE240" s="211"/>
      <c r="AF240"/>
      <c r="AG240" s="212">
        <f t="shared" si="3"/>
        <v>0</v>
      </c>
      <c r="AH240" s="30">
        <v>12</v>
      </c>
    </row>
    <row r="241" spans="1:34" x14ac:dyDescent="0.25">
      <c r="A241">
        <v>6000</v>
      </c>
      <c r="B241" t="s">
        <v>2217</v>
      </c>
      <c r="C241" t="s">
        <v>1195</v>
      </c>
      <c r="D241" t="s">
        <v>1187</v>
      </c>
      <c r="E241">
        <v>2</v>
      </c>
      <c r="F241" t="s">
        <v>467</v>
      </c>
      <c r="G241" t="s">
        <v>1195</v>
      </c>
      <c r="H241" t="s">
        <v>19</v>
      </c>
      <c r="I241" t="s">
        <v>19</v>
      </c>
      <c r="J241" t="s">
        <v>19</v>
      </c>
      <c r="K241" t="s">
        <v>19</v>
      </c>
      <c r="L241" t="s">
        <v>19</v>
      </c>
      <c r="M241" t="s">
        <v>19</v>
      </c>
      <c r="N241" t="s">
        <v>19</v>
      </c>
      <c r="O241" t="s">
        <v>19</v>
      </c>
      <c r="P241" t="s">
        <v>19</v>
      </c>
      <c r="Q241" t="s">
        <v>1851</v>
      </c>
      <c r="R241">
        <v>20</v>
      </c>
      <c r="S241">
        <v>6</v>
      </c>
      <c r="T241" t="s">
        <v>465</v>
      </c>
      <c r="U241" t="s">
        <v>1858</v>
      </c>
      <c r="V241" s="161">
        <v>45670</v>
      </c>
      <c r="W241" s="161">
        <v>45897</v>
      </c>
      <c r="X241" t="s">
        <v>1187</v>
      </c>
      <c r="Y241">
        <v>2.8</v>
      </c>
      <c r="Z241" s="209">
        <v>100</v>
      </c>
      <c r="AA241" t="s">
        <v>2220</v>
      </c>
      <c r="AB241" s="210">
        <v>45895</v>
      </c>
      <c r="AC241">
        <v>100</v>
      </c>
      <c r="AD241" t="s">
        <v>2221</v>
      </c>
      <c r="AE241" s="211"/>
      <c r="AF241">
        <v>100</v>
      </c>
      <c r="AG241" s="212">
        <f t="shared" si="3"/>
        <v>2.8</v>
      </c>
      <c r="AH241" s="30">
        <v>8</v>
      </c>
    </row>
    <row r="242" spans="1:34" x14ac:dyDescent="0.25">
      <c r="A242">
        <v>6000</v>
      </c>
      <c r="B242" t="s">
        <v>2217</v>
      </c>
      <c r="C242" t="s">
        <v>1196</v>
      </c>
      <c r="D242" t="s">
        <v>1187</v>
      </c>
      <c r="E242">
        <v>2</v>
      </c>
      <c r="F242" t="s">
        <v>467</v>
      </c>
      <c r="G242" t="s">
        <v>1196</v>
      </c>
      <c r="H242" t="s">
        <v>19</v>
      </c>
      <c r="I242" t="s">
        <v>19</v>
      </c>
      <c r="J242" t="s">
        <v>19</v>
      </c>
      <c r="K242" t="s">
        <v>19</v>
      </c>
      <c r="L242" t="s">
        <v>19</v>
      </c>
      <c r="M242" t="s">
        <v>19</v>
      </c>
      <c r="N242" t="s">
        <v>19</v>
      </c>
      <c r="O242" t="s">
        <v>19</v>
      </c>
      <c r="P242" t="s">
        <v>19</v>
      </c>
      <c r="Q242" t="s">
        <v>184</v>
      </c>
      <c r="R242">
        <v>20</v>
      </c>
      <c r="S242">
        <v>6</v>
      </c>
      <c r="T242" t="s">
        <v>465</v>
      </c>
      <c r="U242" t="s">
        <v>1859</v>
      </c>
      <c r="V242" s="161">
        <v>45670</v>
      </c>
      <c r="W242" s="161">
        <v>46022</v>
      </c>
      <c r="X242" t="s">
        <v>1187</v>
      </c>
      <c r="Y242">
        <v>2.8</v>
      </c>
      <c r="Z242" s="209"/>
      <c r="AA242"/>
      <c r="AB242" s="210"/>
      <c r="AC242"/>
      <c r="AD242"/>
      <c r="AE242" s="211"/>
      <c r="AF242"/>
      <c r="AG242" s="212">
        <f t="shared" si="3"/>
        <v>0</v>
      </c>
      <c r="AH242" s="30">
        <v>12</v>
      </c>
    </row>
    <row r="243" spans="1:34" x14ac:dyDescent="0.25">
      <c r="A243">
        <v>6000</v>
      </c>
      <c r="B243" t="s">
        <v>2217</v>
      </c>
      <c r="C243" t="s">
        <v>1197</v>
      </c>
      <c r="D243" t="s">
        <v>1187</v>
      </c>
      <c r="E243">
        <v>2</v>
      </c>
      <c r="F243" t="s">
        <v>467</v>
      </c>
      <c r="G243" t="s">
        <v>1197</v>
      </c>
      <c r="H243" t="s">
        <v>19</v>
      </c>
      <c r="I243" t="s">
        <v>19</v>
      </c>
      <c r="J243" t="s">
        <v>19</v>
      </c>
      <c r="K243" t="s">
        <v>19</v>
      </c>
      <c r="L243" t="s">
        <v>19</v>
      </c>
      <c r="M243" t="s">
        <v>19</v>
      </c>
      <c r="N243" t="s">
        <v>19</v>
      </c>
      <c r="O243" t="s">
        <v>19</v>
      </c>
      <c r="P243" t="s">
        <v>19</v>
      </c>
      <c r="Q243" t="s">
        <v>1854</v>
      </c>
      <c r="R243">
        <v>30</v>
      </c>
      <c r="S243">
        <v>100</v>
      </c>
      <c r="T243" t="s">
        <v>493</v>
      </c>
      <c r="U243" t="s">
        <v>1192</v>
      </c>
      <c r="V243" s="161">
        <v>45670</v>
      </c>
      <c r="W243" s="161">
        <v>46022</v>
      </c>
      <c r="X243" t="s">
        <v>1187</v>
      </c>
      <c r="Y243">
        <v>4.2</v>
      </c>
      <c r="Z243" s="209"/>
      <c r="AA243"/>
      <c r="AB243" s="210"/>
      <c r="AC243"/>
      <c r="AD243"/>
      <c r="AE243" s="211"/>
      <c r="AF243"/>
      <c r="AG243" s="212">
        <f t="shared" si="3"/>
        <v>0</v>
      </c>
      <c r="AH243" s="30">
        <v>12</v>
      </c>
    </row>
    <row r="244" spans="1:34" x14ac:dyDescent="0.25">
      <c r="A244">
        <v>6000</v>
      </c>
      <c r="B244" t="s">
        <v>2217</v>
      </c>
      <c r="C244" t="s">
        <v>1198</v>
      </c>
      <c r="D244" t="s">
        <v>1187</v>
      </c>
      <c r="E244">
        <v>2</v>
      </c>
      <c r="F244" t="s">
        <v>467</v>
      </c>
      <c r="G244" t="s">
        <v>1198</v>
      </c>
      <c r="H244" t="s">
        <v>19</v>
      </c>
      <c r="I244" t="s">
        <v>19</v>
      </c>
      <c r="J244" t="s">
        <v>19</v>
      </c>
      <c r="K244" t="s">
        <v>19</v>
      </c>
      <c r="L244" t="s">
        <v>19</v>
      </c>
      <c r="M244" t="s">
        <v>19</v>
      </c>
      <c r="N244" t="s">
        <v>19</v>
      </c>
      <c r="O244" t="s">
        <v>19</v>
      </c>
      <c r="P244" t="s">
        <v>19</v>
      </c>
      <c r="Q244" t="s">
        <v>1855</v>
      </c>
      <c r="R244">
        <v>30</v>
      </c>
      <c r="S244">
        <v>6</v>
      </c>
      <c r="T244" t="s">
        <v>465</v>
      </c>
      <c r="U244" t="s">
        <v>1857</v>
      </c>
      <c r="V244" s="161">
        <v>45670</v>
      </c>
      <c r="W244" s="161">
        <v>46022</v>
      </c>
      <c r="X244" t="s">
        <v>1187</v>
      </c>
      <c r="Y244">
        <v>4.2</v>
      </c>
      <c r="Z244" s="209"/>
      <c r="AA244"/>
      <c r="AB244" s="210"/>
      <c r="AC244"/>
      <c r="AD244"/>
      <c r="AE244" s="211"/>
      <c r="AF244"/>
      <c r="AG244" s="212">
        <f t="shared" si="3"/>
        <v>0</v>
      </c>
      <c r="AH244" s="30">
        <v>12</v>
      </c>
    </row>
    <row r="245" spans="1:34" x14ac:dyDescent="0.25">
      <c r="A245">
        <v>6000</v>
      </c>
      <c r="B245" t="s">
        <v>2217</v>
      </c>
      <c r="C245" t="s">
        <v>1199</v>
      </c>
      <c r="D245" t="s">
        <v>1187</v>
      </c>
      <c r="E245">
        <v>2</v>
      </c>
      <c r="F245" t="s">
        <v>460</v>
      </c>
      <c r="G245" t="s">
        <v>1199</v>
      </c>
      <c r="H245" t="s">
        <v>479</v>
      </c>
      <c r="I245" t="s">
        <v>1473</v>
      </c>
      <c r="J245" t="s">
        <v>1474</v>
      </c>
      <c r="K245" t="s">
        <v>1475</v>
      </c>
      <c r="L245" t="s">
        <v>19</v>
      </c>
      <c r="M245" t="s">
        <v>463</v>
      </c>
      <c r="N245" t="s">
        <v>38</v>
      </c>
      <c r="O245" t="s">
        <v>1482</v>
      </c>
      <c r="P245" t="s">
        <v>1848</v>
      </c>
      <c r="Q245" t="s">
        <v>1860</v>
      </c>
      <c r="R245">
        <v>14</v>
      </c>
      <c r="S245">
        <v>2</v>
      </c>
      <c r="T245" t="s">
        <v>465</v>
      </c>
      <c r="U245" t="s">
        <v>1861</v>
      </c>
      <c r="V245" s="161">
        <v>45670</v>
      </c>
      <c r="W245" s="161">
        <v>46022</v>
      </c>
      <c r="X245" t="s">
        <v>1187</v>
      </c>
      <c r="Y245">
        <v>14</v>
      </c>
      <c r="Z245" s="209"/>
      <c r="AA245"/>
      <c r="AB245" s="210"/>
      <c r="AC245"/>
      <c r="AD245"/>
      <c r="AE245" s="211"/>
      <c r="AF245"/>
      <c r="AG245" s="212">
        <f t="shared" si="3"/>
        <v>0</v>
      </c>
      <c r="AH245" s="30">
        <v>12</v>
      </c>
    </row>
    <row r="246" spans="1:34" x14ac:dyDescent="0.25">
      <c r="A246">
        <v>6000</v>
      </c>
      <c r="B246" t="s">
        <v>2217</v>
      </c>
      <c r="C246" t="s">
        <v>1200</v>
      </c>
      <c r="D246" t="s">
        <v>1187</v>
      </c>
      <c r="E246">
        <v>2</v>
      </c>
      <c r="F246" t="s">
        <v>467</v>
      </c>
      <c r="G246" t="s">
        <v>1200</v>
      </c>
      <c r="H246" t="s">
        <v>19</v>
      </c>
      <c r="I246" t="s">
        <v>19</v>
      </c>
      <c r="J246" t="s">
        <v>19</v>
      </c>
      <c r="K246" t="s">
        <v>19</v>
      </c>
      <c r="L246" t="s">
        <v>19</v>
      </c>
      <c r="M246" t="s">
        <v>19</v>
      </c>
      <c r="N246" t="s">
        <v>19</v>
      </c>
      <c r="O246" t="s">
        <v>19</v>
      </c>
      <c r="P246" t="s">
        <v>19</v>
      </c>
      <c r="Q246" t="s">
        <v>1851</v>
      </c>
      <c r="R246">
        <v>20</v>
      </c>
      <c r="S246">
        <v>2</v>
      </c>
      <c r="T246" t="s">
        <v>465</v>
      </c>
      <c r="U246" t="s">
        <v>1862</v>
      </c>
      <c r="V246" s="161">
        <v>45670</v>
      </c>
      <c r="W246" s="161">
        <v>45897</v>
      </c>
      <c r="X246" t="s">
        <v>1187</v>
      </c>
      <c r="Y246">
        <v>2.8</v>
      </c>
      <c r="Z246" s="209">
        <v>100</v>
      </c>
      <c r="AA246" t="s">
        <v>2222</v>
      </c>
      <c r="AB246" s="210">
        <v>45896</v>
      </c>
      <c r="AC246">
        <v>100</v>
      </c>
      <c r="AD246" t="s">
        <v>2223</v>
      </c>
      <c r="AE246" s="211">
        <v>45896</v>
      </c>
      <c r="AF246">
        <v>100</v>
      </c>
      <c r="AG246" s="212">
        <f t="shared" si="3"/>
        <v>2.8</v>
      </c>
      <c r="AH246" s="30">
        <v>8</v>
      </c>
    </row>
    <row r="247" spans="1:34" x14ac:dyDescent="0.25">
      <c r="A247">
        <v>6000</v>
      </c>
      <c r="B247" t="s">
        <v>2217</v>
      </c>
      <c r="C247" t="s">
        <v>1201</v>
      </c>
      <c r="D247" t="s">
        <v>1187</v>
      </c>
      <c r="E247">
        <v>2</v>
      </c>
      <c r="F247" t="s">
        <v>467</v>
      </c>
      <c r="G247" t="s">
        <v>1201</v>
      </c>
      <c r="H247" t="s">
        <v>19</v>
      </c>
      <c r="I247" t="s">
        <v>19</v>
      </c>
      <c r="J247" t="s">
        <v>19</v>
      </c>
      <c r="K247" t="s">
        <v>19</v>
      </c>
      <c r="L247" t="s">
        <v>19</v>
      </c>
      <c r="M247" t="s">
        <v>19</v>
      </c>
      <c r="N247" t="s">
        <v>19</v>
      </c>
      <c r="O247" t="s">
        <v>19</v>
      </c>
      <c r="P247" t="s">
        <v>19</v>
      </c>
      <c r="Q247" t="s">
        <v>184</v>
      </c>
      <c r="R247">
        <v>20</v>
      </c>
      <c r="S247">
        <v>2</v>
      </c>
      <c r="T247" t="s">
        <v>465</v>
      </c>
      <c r="U247" t="s">
        <v>1863</v>
      </c>
      <c r="V247" s="161">
        <v>45670</v>
      </c>
      <c r="W247" s="161">
        <v>46022</v>
      </c>
      <c r="X247" t="s">
        <v>1187</v>
      </c>
      <c r="Y247">
        <v>2.8</v>
      </c>
      <c r="Z247" s="209"/>
      <c r="AA247"/>
      <c r="AB247" s="210"/>
      <c r="AC247"/>
      <c r="AD247"/>
      <c r="AE247" s="211"/>
      <c r="AF247"/>
      <c r="AG247" s="212">
        <f t="shared" si="3"/>
        <v>0</v>
      </c>
      <c r="AH247" s="30">
        <v>12</v>
      </c>
    </row>
    <row r="248" spans="1:34" x14ac:dyDescent="0.25">
      <c r="A248">
        <v>6000</v>
      </c>
      <c r="B248" t="s">
        <v>2217</v>
      </c>
      <c r="C248" t="s">
        <v>1202</v>
      </c>
      <c r="D248" t="s">
        <v>1187</v>
      </c>
      <c r="E248">
        <v>2</v>
      </c>
      <c r="F248" t="s">
        <v>467</v>
      </c>
      <c r="G248" t="s">
        <v>1202</v>
      </c>
      <c r="H248" t="s">
        <v>19</v>
      </c>
      <c r="I248" t="s">
        <v>19</v>
      </c>
      <c r="J248" t="s">
        <v>19</v>
      </c>
      <c r="K248" t="s">
        <v>19</v>
      </c>
      <c r="L248" t="s">
        <v>19</v>
      </c>
      <c r="M248" t="s">
        <v>19</v>
      </c>
      <c r="N248" t="s">
        <v>19</v>
      </c>
      <c r="O248" t="s">
        <v>19</v>
      </c>
      <c r="P248" t="s">
        <v>19</v>
      </c>
      <c r="Q248" t="s">
        <v>1854</v>
      </c>
      <c r="R248">
        <v>30</v>
      </c>
      <c r="S248">
        <v>100</v>
      </c>
      <c r="T248" t="s">
        <v>493</v>
      </c>
      <c r="U248" t="s">
        <v>1192</v>
      </c>
      <c r="V248" s="161">
        <v>45670</v>
      </c>
      <c r="W248" s="161">
        <v>46022</v>
      </c>
      <c r="X248" t="s">
        <v>1187</v>
      </c>
      <c r="Y248">
        <v>4.2</v>
      </c>
      <c r="Z248" s="209"/>
      <c r="AA248"/>
      <c r="AB248" s="210"/>
      <c r="AC248"/>
      <c r="AD248"/>
      <c r="AE248" s="211"/>
      <c r="AF248"/>
      <c r="AG248" s="212">
        <f t="shared" si="3"/>
        <v>0</v>
      </c>
      <c r="AH248" s="30">
        <v>12</v>
      </c>
    </row>
    <row r="249" spans="1:34" x14ac:dyDescent="0.25">
      <c r="A249">
        <v>6000</v>
      </c>
      <c r="B249" t="s">
        <v>2217</v>
      </c>
      <c r="C249" t="s">
        <v>1203</v>
      </c>
      <c r="D249" t="s">
        <v>1187</v>
      </c>
      <c r="E249">
        <v>2</v>
      </c>
      <c r="F249" t="s">
        <v>467</v>
      </c>
      <c r="G249" t="s">
        <v>1203</v>
      </c>
      <c r="H249" t="s">
        <v>19</v>
      </c>
      <c r="I249" t="s">
        <v>19</v>
      </c>
      <c r="J249" t="s">
        <v>19</v>
      </c>
      <c r="K249" t="s">
        <v>19</v>
      </c>
      <c r="L249" t="s">
        <v>19</v>
      </c>
      <c r="M249" t="s">
        <v>19</v>
      </c>
      <c r="N249" t="s">
        <v>19</v>
      </c>
      <c r="O249" t="s">
        <v>19</v>
      </c>
      <c r="P249" t="s">
        <v>19</v>
      </c>
      <c r="Q249" t="s">
        <v>1855</v>
      </c>
      <c r="R249">
        <v>30</v>
      </c>
      <c r="S249">
        <v>2</v>
      </c>
      <c r="T249" t="s">
        <v>465</v>
      </c>
      <c r="U249" t="s">
        <v>1861</v>
      </c>
      <c r="V249" s="161">
        <v>45670</v>
      </c>
      <c r="W249" s="161">
        <v>46022</v>
      </c>
      <c r="X249" t="s">
        <v>1187</v>
      </c>
      <c r="Y249">
        <v>4.2</v>
      </c>
      <c r="Z249" s="209"/>
      <c r="AA249"/>
      <c r="AB249" s="210"/>
      <c r="AC249"/>
      <c r="AD249"/>
      <c r="AE249" s="211"/>
      <c r="AF249"/>
      <c r="AG249" s="212">
        <f t="shared" si="3"/>
        <v>0</v>
      </c>
      <c r="AH249" s="30">
        <v>12</v>
      </c>
    </row>
    <row r="250" spans="1:34" x14ac:dyDescent="0.25">
      <c r="A250">
        <v>6000</v>
      </c>
      <c r="B250" t="s">
        <v>2217</v>
      </c>
      <c r="C250" t="s">
        <v>1204</v>
      </c>
      <c r="D250" t="s">
        <v>1187</v>
      </c>
      <c r="E250">
        <v>2</v>
      </c>
      <c r="F250" t="s">
        <v>460</v>
      </c>
      <c r="G250" t="s">
        <v>1204</v>
      </c>
      <c r="H250" t="s">
        <v>462</v>
      </c>
      <c r="I250" t="s">
        <v>1473</v>
      </c>
      <c r="J250" t="s">
        <v>1474</v>
      </c>
      <c r="K250" t="s">
        <v>1475</v>
      </c>
      <c r="L250" t="s">
        <v>19</v>
      </c>
      <c r="M250" t="s">
        <v>463</v>
      </c>
      <c r="N250" t="s">
        <v>38</v>
      </c>
      <c r="O250" t="s">
        <v>983</v>
      </c>
      <c r="P250" t="s">
        <v>1848</v>
      </c>
      <c r="Q250" t="s">
        <v>1864</v>
      </c>
      <c r="R250">
        <v>14</v>
      </c>
      <c r="S250">
        <v>1</v>
      </c>
      <c r="T250" t="s">
        <v>465</v>
      </c>
      <c r="U250" t="s">
        <v>1212</v>
      </c>
      <c r="V250" s="161">
        <v>45691</v>
      </c>
      <c r="W250" s="161">
        <v>45947</v>
      </c>
      <c r="X250" t="s">
        <v>1187</v>
      </c>
      <c r="Y250">
        <v>14</v>
      </c>
      <c r="Z250" s="209">
        <v>100</v>
      </c>
      <c r="AA250" t="s">
        <v>3196</v>
      </c>
      <c r="AB250" s="210">
        <v>45902</v>
      </c>
      <c r="AC250">
        <v>100</v>
      </c>
      <c r="AD250" t="s">
        <v>2710</v>
      </c>
      <c r="AE250" s="211">
        <v>45947</v>
      </c>
      <c r="AF250">
        <v>100</v>
      </c>
      <c r="AG250" s="212">
        <f t="shared" si="3"/>
        <v>14</v>
      </c>
      <c r="AH250" s="30">
        <v>10</v>
      </c>
    </row>
    <row r="251" spans="1:34" x14ac:dyDescent="0.25">
      <c r="A251">
        <v>6000</v>
      </c>
      <c r="B251" t="s">
        <v>2217</v>
      </c>
      <c r="C251" t="s">
        <v>1205</v>
      </c>
      <c r="D251" t="s">
        <v>1187</v>
      </c>
      <c r="E251">
        <v>2</v>
      </c>
      <c r="F251" t="s">
        <v>467</v>
      </c>
      <c r="G251" t="s">
        <v>1205</v>
      </c>
      <c r="H251" t="s">
        <v>19</v>
      </c>
      <c r="I251" t="s">
        <v>19</v>
      </c>
      <c r="J251" t="s">
        <v>19</v>
      </c>
      <c r="K251" t="s">
        <v>19</v>
      </c>
      <c r="L251" t="s">
        <v>19</v>
      </c>
      <c r="M251" t="s">
        <v>19</v>
      </c>
      <c r="N251" t="s">
        <v>19</v>
      </c>
      <c r="O251" t="s">
        <v>19</v>
      </c>
      <c r="P251" t="s">
        <v>19</v>
      </c>
      <c r="Q251" t="s">
        <v>439</v>
      </c>
      <c r="R251">
        <v>20</v>
      </c>
      <c r="S251">
        <v>1</v>
      </c>
      <c r="T251" t="s">
        <v>465</v>
      </c>
      <c r="U251" t="s">
        <v>1206</v>
      </c>
      <c r="V251" s="161">
        <v>45691</v>
      </c>
      <c r="W251" s="161">
        <v>45730</v>
      </c>
      <c r="X251" t="s">
        <v>1187</v>
      </c>
      <c r="Y251">
        <v>2.8</v>
      </c>
      <c r="Z251" s="209">
        <v>100</v>
      </c>
      <c r="AA251" t="s">
        <v>2224</v>
      </c>
      <c r="AB251" s="210">
        <v>45694</v>
      </c>
      <c r="AC251">
        <v>100</v>
      </c>
      <c r="AD251" t="s">
        <v>2225</v>
      </c>
      <c r="AE251" s="211">
        <v>45694</v>
      </c>
      <c r="AF251">
        <v>100</v>
      </c>
      <c r="AG251" s="212">
        <f t="shared" si="3"/>
        <v>2.8</v>
      </c>
      <c r="AH251" s="30">
        <v>3</v>
      </c>
    </row>
    <row r="252" spans="1:34" x14ac:dyDescent="0.25">
      <c r="A252">
        <v>6000</v>
      </c>
      <c r="B252" t="s">
        <v>2217</v>
      </c>
      <c r="C252" t="s">
        <v>1207</v>
      </c>
      <c r="D252" t="s">
        <v>1187</v>
      </c>
      <c r="E252">
        <v>2</v>
      </c>
      <c r="F252" t="s">
        <v>467</v>
      </c>
      <c r="G252" t="s">
        <v>1207</v>
      </c>
      <c r="H252" t="s">
        <v>19</v>
      </c>
      <c r="I252" t="s">
        <v>19</v>
      </c>
      <c r="J252" t="s">
        <v>19</v>
      </c>
      <c r="K252" t="s">
        <v>19</v>
      </c>
      <c r="L252" t="s">
        <v>19</v>
      </c>
      <c r="M252" t="s">
        <v>19</v>
      </c>
      <c r="N252" t="s">
        <v>19</v>
      </c>
      <c r="O252" t="s">
        <v>19</v>
      </c>
      <c r="P252" t="s">
        <v>19</v>
      </c>
      <c r="Q252" t="s">
        <v>440</v>
      </c>
      <c r="R252">
        <v>20</v>
      </c>
      <c r="S252">
        <v>1</v>
      </c>
      <c r="T252" t="s">
        <v>465</v>
      </c>
      <c r="U252" t="s">
        <v>1208</v>
      </c>
      <c r="V252" s="161">
        <v>45733</v>
      </c>
      <c r="W252" s="161">
        <v>45751</v>
      </c>
      <c r="X252" t="s">
        <v>1187</v>
      </c>
      <c r="Y252">
        <v>2.8</v>
      </c>
      <c r="Z252" s="209">
        <v>100</v>
      </c>
      <c r="AA252" t="s">
        <v>2226</v>
      </c>
      <c r="AB252" s="210">
        <v>45733</v>
      </c>
      <c r="AC252">
        <v>100</v>
      </c>
      <c r="AD252" t="s">
        <v>2227</v>
      </c>
      <c r="AE252" s="211">
        <v>45733</v>
      </c>
      <c r="AF252">
        <v>100</v>
      </c>
      <c r="AG252" s="212">
        <f t="shared" si="3"/>
        <v>2.8</v>
      </c>
      <c r="AH252" s="30">
        <v>4</v>
      </c>
    </row>
    <row r="253" spans="1:34" x14ac:dyDescent="0.25">
      <c r="A253">
        <v>6000</v>
      </c>
      <c r="B253" t="s">
        <v>2217</v>
      </c>
      <c r="C253" t="s">
        <v>1209</v>
      </c>
      <c r="D253" t="s">
        <v>1187</v>
      </c>
      <c r="E253">
        <v>2</v>
      </c>
      <c r="F253" t="s">
        <v>467</v>
      </c>
      <c r="G253" t="s">
        <v>1209</v>
      </c>
      <c r="H253" t="s">
        <v>19</v>
      </c>
      <c r="I253" t="s">
        <v>19</v>
      </c>
      <c r="J253" t="s">
        <v>19</v>
      </c>
      <c r="K253" t="s">
        <v>19</v>
      </c>
      <c r="L253" t="s">
        <v>19</v>
      </c>
      <c r="M253" t="s">
        <v>19</v>
      </c>
      <c r="N253" t="s">
        <v>19</v>
      </c>
      <c r="O253" t="s">
        <v>19</v>
      </c>
      <c r="P253" t="s">
        <v>19</v>
      </c>
      <c r="Q253" t="s">
        <v>55</v>
      </c>
      <c r="R253">
        <v>20</v>
      </c>
      <c r="S253">
        <v>1</v>
      </c>
      <c r="T253" t="s">
        <v>465</v>
      </c>
      <c r="U253" t="s">
        <v>1210</v>
      </c>
      <c r="V253" s="161">
        <v>45754</v>
      </c>
      <c r="W253" s="161">
        <v>45779</v>
      </c>
      <c r="X253" t="s">
        <v>1187</v>
      </c>
      <c r="Y253">
        <v>2.8</v>
      </c>
      <c r="Z253" s="209">
        <v>100</v>
      </c>
      <c r="AA253" t="s">
        <v>2228</v>
      </c>
      <c r="AB253" s="210">
        <v>45779</v>
      </c>
      <c r="AC253">
        <v>100</v>
      </c>
      <c r="AD253" t="s">
        <v>2185</v>
      </c>
      <c r="AE253" s="211">
        <v>45779</v>
      </c>
      <c r="AF253">
        <v>100</v>
      </c>
      <c r="AG253" s="212">
        <f t="shared" si="3"/>
        <v>2.8</v>
      </c>
      <c r="AH253" s="30">
        <v>5</v>
      </c>
    </row>
    <row r="254" spans="1:34" x14ac:dyDescent="0.25">
      <c r="A254">
        <v>6000</v>
      </c>
      <c r="B254" t="s">
        <v>2217</v>
      </c>
      <c r="C254" t="s">
        <v>1211</v>
      </c>
      <c r="D254" t="s">
        <v>1187</v>
      </c>
      <c r="E254">
        <v>2</v>
      </c>
      <c r="F254" t="s">
        <v>467</v>
      </c>
      <c r="G254" t="s">
        <v>1211</v>
      </c>
      <c r="H254" t="s">
        <v>19</v>
      </c>
      <c r="I254" t="s">
        <v>19</v>
      </c>
      <c r="J254" t="s">
        <v>19</v>
      </c>
      <c r="K254" t="s">
        <v>19</v>
      </c>
      <c r="L254" t="s">
        <v>19</v>
      </c>
      <c r="M254" t="s">
        <v>19</v>
      </c>
      <c r="N254" t="s">
        <v>19</v>
      </c>
      <c r="O254" t="s">
        <v>19</v>
      </c>
      <c r="P254" t="s">
        <v>19</v>
      </c>
      <c r="Q254" t="s">
        <v>441</v>
      </c>
      <c r="R254">
        <v>20</v>
      </c>
      <c r="S254">
        <v>1</v>
      </c>
      <c r="T254" t="s">
        <v>465</v>
      </c>
      <c r="U254" t="s">
        <v>1212</v>
      </c>
      <c r="V254" s="161">
        <v>45782</v>
      </c>
      <c r="W254" s="161">
        <v>45800</v>
      </c>
      <c r="X254" t="s">
        <v>1187</v>
      </c>
      <c r="Y254">
        <v>2.8</v>
      </c>
      <c r="Z254" s="209">
        <v>100</v>
      </c>
      <c r="AA254" t="s">
        <v>3197</v>
      </c>
      <c r="AB254" s="210">
        <v>45800</v>
      </c>
      <c r="AC254">
        <v>100</v>
      </c>
      <c r="AD254" t="s">
        <v>2230</v>
      </c>
      <c r="AE254" s="211">
        <v>45733</v>
      </c>
      <c r="AF254">
        <v>100</v>
      </c>
      <c r="AG254" s="212">
        <f t="shared" si="3"/>
        <v>2.8</v>
      </c>
      <c r="AH254" s="30">
        <v>5</v>
      </c>
    </row>
    <row r="255" spans="1:34" x14ac:dyDescent="0.25">
      <c r="A255">
        <v>6000</v>
      </c>
      <c r="B255" t="s">
        <v>2217</v>
      </c>
      <c r="C255" t="s">
        <v>1213</v>
      </c>
      <c r="D255" t="s">
        <v>1187</v>
      </c>
      <c r="E255">
        <v>2</v>
      </c>
      <c r="F255" t="s">
        <v>467</v>
      </c>
      <c r="G255" t="s">
        <v>1213</v>
      </c>
      <c r="H255" t="s">
        <v>19</v>
      </c>
      <c r="I255" t="s">
        <v>19</v>
      </c>
      <c r="J255" t="s">
        <v>19</v>
      </c>
      <c r="K255" t="s">
        <v>19</v>
      </c>
      <c r="L255" t="s">
        <v>19</v>
      </c>
      <c r="M255" t="s">
        <v>19</v>
      </c>
      <c r="N255" t="s">
        <v>19</v>
      </c>
      <c r="O255" t="s">
        <v>19</v>
      </c>
      <c r="P255" t="s">
        <v>19</v>
      </c>
      <c r="Q255" t="s">
        <v>442</v>
      </c>
      <c r="R255">
        <v>20</v>
      </c>
      <c r="S255">
        <v>1</v>
      </c>
      <c r="T255" t="s">
        <v>465</v>
      </c>
      <c r="U255" t="s">
        <v>1212</v>
      </c>
      <c r="V255" s="161">
        <v>45828</v>
      </c>
      <c r="W255" s="161">
        <v>45947</v>
      </c>
      <c r="X255" t="s">
        <v>1187</v>
      </c>
      <c r="Y255">
        <v>2.8</v>
      </c>
      <c r="Z255" s="209">
        <v>100</v>
      </c>
      <c r="AA255" t="s">
        <v>2711</v>
      </c>
      <c r="AB255" s="210">
        <v>45902</v>
      </c>
      <c r="AC255">
        <v>100</v>
      </c>
      <c r="AD255" t="s">
        <v>2712</v>
      </c>
      <c r="AE255" s="211">
        <v>45947</v>
      </c>
      <c r="AF255">
        <v>100</v>
      </c>
      <c r="AG255" s="212">
        <f t="shared" si="3"/>
        <v>2.8</v>
      </c>
      <c r="AH255" s="30">
        <v>10</v>
      </c>
    </row>
    <row r="256" spans="1:34" x14ac:dyDescent="0.25">
      <c r="A256">
        <v>6000</v>
      </c>
      <c r="B256" t="s">
        <v>2217</v>
      </c>
      <c r="C256" t="s">
        <v>1214</v>
      </c>
      <c r="D256" t="s">
        <v>1187</v>
      </c>
      <c r="E256">
        <v>2</v>
      </c>
      <c r="F256" t="s">
        <v>460</v>
      </c>
      <c r="G256" t="s">
        <v>1214</v>
      </c>
      <c r="H256" t="s">
        <v>462</v>
      </c>
      <c r="I256" t="s">
        <v>1473</v>
      </c>
      <c r="J256" t="s">
        <v>1474</v>
      </c>
      <c r="K256" t="s">
        <v>1475</v>
      </c>
      <c r="L256" t="s">
        <v>19</v>
      </c>
      <c r="M256" t="s">
        <v>463</v>
      </c>
      <c r="N256" t="s">
        <v>38</v>
      </c>
      <c r="O256" t="s">
        <v>983</v>
      </c>
      <c r="P256" t="s">
        <v>1848</v>
      </c>
      <c r="Q256" t="s">
        <v>1865</v>
      </c>
      <c r="R256">
        <v>14</v>
      </c>
      <c r="S256">
        <v>1</v>
      </c>
      <c r="T256" t="s">
        <v>465</v>
      </c>
      <c r="U256" t="s">
        <v>1208</v>
      </c>
      <c r="V256" s="161">
        <v>45707</v>
      </c>
      <c r="W256" s="161">
        <v>45961</v>
      </c>
      <c r="X256" t="s">
        <v>1187</v>
      </c>
      <c r="Y256">
        <v>14</v>
      </c>
      <c r="Z256" s="209">
        <v>100</v>
      </c>
      <c r="AA256" t="s">
        <v>2713</v>
      </c>
      <c r="AB256" s="210">
        <v>45828</v>
      </c>
      <c r="AC256">
        <v>100</v>
      </c>
      <c r="AD256" t="s">
        <v>2714</v>
      </c>
      <c r="AE256" s="211">
        <v>45961</v>
      </c>
      <c r="AF256">
        <v>100</v>
      </c>
      <c r="AG256" s="212">
        <f t="shared" si="3"/>
        <v>14</v>
      </c>
      <c r="AH256" s="30">
        <v>10</v>
      </c>
    </row>
    <row r="257" spans="1:34" x14ac:dyDescent="0.25">
      <c r="A257">
        <v>6000</v>
      </c>
      <c r="B257" t="s">
        <v>2217</v>
      </c>
      <c r="C257" t="s">
        <v>1215</v>
      </c>
      <c r="D257" t="s">
        <v>1187</v>
      </c>
      <c r="E257">
        <v>2</v>
      </c>
      <c r="F257" t="s">
        <v>467</v>
      </c>
      <c r="G257" t="s">
        <v>1215</v>
      </c>
      <c r="H257" t="s">
        <v>19</v>
      </c>
      <c r="I257" t="s">
        <v>19</v>
      </c>
      <c r="J257" t="s">
        <v>19</v>
      </c>
      <c r="K257" t="s">
        <v>19</v>
      </c>
      <c r="L257" t="s">
        <v>19</v>
      </c>
      <c r="M257" t="s">
        <v>19</v>
      </c>
      <c r="N257" t="s">
        <v>19</v>
      </c>
      <c r="O257" t="s">
        <v>19</v>
      </c>
      <c r="P257" t="s">
        <v>19</v>
      </c>
      <c r="Q257" t="s">
        <v>443</v>
      </c>
      <c r="R257">
        <v>10</v>
      </c>
      <c r="S257">
        <v>1</v>
      </c>
      <c r="T257" t="s">
        <v>465</v>
      </c>
      <c r="U257" t="s">
        <v>1216</v>
      </c>
      <c r="V257" s="161">
        <v>45707</v>
      </c>
      <c r="W257" s="161">
        <v>45721</v>
      </c>
      <c r="X257" t="s">
        <v>1187</v>
      </c>
      <c r="Y257">
        <v>1.4</v>
      </c>
      <c r="Z257" s="209">
        <v>100</v>
      </c>
      <c r="AA257" t="s">
        <v>2231</v>
      </c>
      <c r="AB257" s="210">
        <v>45720</v>
      </c>
      <c r="AC257">
        <v>100</v>
      </c>
      <c r="AD257" t="s">
        <v>2232</v>
      </c>
      <c r="AE257" s="211">
        <v>45720</v>
      </c>
      <c r="AF257">
        <v>100</v>
      </c>
      <c r="AG257" s="212">
        <f t="shared" si="3"/>
        <v>1.4</v>
      </c>
      <c r="AH257" s="30">
        <v>3</v>
      </c>
    </row>
    <row r="258" spans="1:34" x14ac:dyDescent="0.25">
      <c r="A258">
        <v>6000</v>
      </c>
      <c r="B258" t="s">
        <v>2217</v>
      </c>
      <c r="C258" t="s">
        <v>1217</v>
      </c>
      <c r="D258" t="s">
        <v>1187</v>
      </c>
      <c r="E258">
        <v>2</v>
      </c>
      <c r="F258" t="s">
        <v>467</v>
      </c>
      <c r="G258" t="s">
        <v>1217</v>
      </c>
      <c r="H258" t="s">
        <v>19</v>
      </c>
      <c r="I258" t="s">
        <v>19</v>
      </c>
      <c r="J258" t="s">
        <v>19</v>
      </c>
      <c r="K258" t="s">
        <v>19</v>
      </c>
      <c r="L258" t="s">
        <v>19</v>
      </c>
      <c r="M258" t="s">
        <v>19</v>
      </c>
      <c r="N258" t="s">
        <v>19</v>
      </c>
      <c r="O258" t="s">
        <v>19</v>
      </c>
      <c r="P258" t="s">
        <v>19</v>
      </c>
      <c r="Q258" t="s">
        <v>444</v>
      </c>
      <c r="R258">
        <v>10</v>
      </c>
      <c r="S258">
        <v>1</v>
      </c>
      <c r="T258" t="s">
        <v>465</v>
      </c>
      <c r="U258" t="s">
        <v>1218</v>
      </c>
      <c r="V258" s="161">
        <v>45722</v>
      </c>
      <c r="W258" s="161">
        <v>45736</v>
      </c>
      <c r="X258" t="s">
        <v>1187</v>
      </c>
      <c r="Y258">
        <v>1.4</v>
      </c>
      <c r="Z258" s="209">
        <v>100</v>
      </c>
      <c r="AA258" t="s">
        <v>2233</v>
      </c>
      <c r="AB258" s="210">
        <v>45729</v>
      </c>
      <c r="AC258">
        <v>100</v>
      </c>
      <c r="AD258" t="s">
        <v>2234</v>
      </c>
      <c r="AE258" s="211">
        <v>45729</v>
      </c>
      <c r="AF258">
        <v>100</v>
      </c>
      <c r="AG258" s="212">
        <f t="shared" si="3"/>
        <v>1.4</v>
      </c>
      <c r="AH258" s="30">
        <v>3</v>
      </c>
    </row>
    <row r="259" spans="1:34" x14ac:dyDescent="0.25">
      <c r="A259">
        <v>6000</v>
      </c>
      <c r="B259" t="s">
        <v>2217</v>
      </c>
      <c r="C259" t="s">
        <v>1219</v>
      </c>
      <c r="D259" t="s">
        <v>1187</v>
      </c>
      <c r="E259">
        <v>2</v>
      </c>
      <c r="F259" t="s">
        <v>467</v>
      </c>
      <c r="G259" t="s">
        <v>1219</v>
      </c>
      <c r="H259" t="s">
        <v>19</v>
      </c>
      <c r="I259" t="s">
        <v>19</v>
      </c>
      <c r="J259" t="s">
        <v>19</v>
      </c>
      <c r="K259" t="s">
        <v>19</v>
      </c>
      <c r="L259" t="s">
        <v>19</v>
      </c>
      <c r="M259" t="s">
        <v>19</v>
      </c>
      <c r="N259" t="s">
        <v>19</v>
      </c>
      <c r="O259" t="s">
        <v>19</v>
      </c>
      <c r="P259" t="s">
        <v>19</v>
      </c>
      <c r="Q259" t="s">
        <v>445</v>
      </c>
      <c r="R259">
        <v>10</v>
      </c>
      <c r="S259">
        <v>1</v>
      </c>
      <c r="T259" t="s">
        <v>465</v>
      </c>
      <c r="U259" t="s">
        <v>1212</v>
      </c>
      <c r="V259" s="161">
        <v>45737</v>
      </c>
      <c r="W259" s="161">
        <v>45772</v>
      </c>
      <c r="X259" t="s">
        <v>1187</v>
      </c>
      <c r="Y259">
        <v>1.4</v>
      </c>
      <c r="Z259" s="209">
        <v>100</v>
      </c>
      <c r="AA259" t="s">
        <v>2235</v>
      </c>
      <c r="AB259" s="210">
        <v>45730</v>
      </c>
      <c r="AC259">
        <v>100</v>
      </c>
      <c r="AD259" t="s">
        <v>2236</v>
      </c>
      <c r="AE259" s="211">
        <v>45761</v>
      </c>
      <c r="AF259">
        <v>100</v>
      </c>
      <c r="AG259" s="212">
        <f t="shared" si="3"/>
        <v>1.4</v>
      </c>
      <c r="AH259" s="30">
        <v>4</v>
      </c>
    </row>
    <row r="260" spans="1:34" x14ac:dyDescent="0.25">
      <c r="A260">
        <v>6000</v>
      </c>
      <c r="B260" t="s">
        <v>2217</v>
      </c>
      <c r="C260" t="s">
        <v>1220</v>
      </c>
      <c r="D260" t="s">
        <v>1187</v>
      </c>
      <c r="E260">
        <v>2</v>
      </c>
      <c r="F260" t="s">
        <v>467</v>
      </c>
      <c r="G260" t="s">
        <v>1220</v>
      </c>
      <c r="H260" t="s">
        <v>19</v>
      </c>
      <c r="I260" t="s">
        <v>19</v>
      </c>
      <c r="J260" t="s">
        <v>19</v>
      </c>
      <c r="K260" t="s">
        <v>19</v>
      </c>
      <c r="L260" t="s">
        <v>19</v>
      </c>
      <c r="M260" t="s">
        <v>19</v>
      </c>
      <c r="N260" t="s">
        <v>19</v>
      </c>
      <c r="O260" t="s">
        <v>19</v>
      </c>
      <c r="P260" t="s">
        <v>19</v>
      </c>
      <c r="Q260" t="s">
        <v>439</v>
      </c>
      <c r="R260">
        <v>10</v>
      </c>
      <c r="S260">
        <v>1</v>
      </c>
      <c r="T260" t="s">
        <v>465</v>
      </c>
      <c r="U260" t="s">
        <v>1206</v>
      </c>
      <c r="V260" s="161">
        <v>45803</v>
      </c>
      <c r="W260" s="161">
        <v>45856</v>
      </c>
      <c r="X260" t="s">
        <v>1187</v>
      </c>
      <c r="Y260">
        <v>1.4</v>
      </c>
      <c r="Z260" s="209">
        <v>100</v>
      </c>
      <c r="AA260" t="s">
        <v>2237</v>
      </c>
      <c r="AB260" s="477"/>
      <c r="AC260">
        <v>100</v>
      </c>
      <c r="AD260" t="s">
        <v>2238</v>
      </c>
      <c r="AE260" s="211"/>
      <c r="AF260">
        <v>100</v>
      </c>
      <c r="AG260" s="212">
        <f t="shared" si="3"/>
        <v>1.4</v>
      </c>
      <c r="AH260" s="30">
        <v>7</v>
      </c>
    </row>
    <row r="261" spans="1:34" x14ac:dyDescent="0.25">
      <c r="A261">
        <v>6000</v>
      </c>
      <c r="B261" t="s">
        <v>2217</v>
      </c>
      <c r="C261" t="s">
        <v>1221</v>
      </c>
      <c r="D261" t="s">
        <v>1187</v>
      </c>
      <c r="E261">
        <v>2</v>
      </c>
      <c r="F261" t="s">
        <v>467</v>
      </c>
      <c r="G261" t="s">
        <v>1221</v>
      </c>
      <c r="H261" t="s">
        <v>19</v>
      </c>
      <c r="I261" t="s">
        <v>19</v>
      </c>
      <c r="J261" t="s">
        <v>19</v>
      </c>
      <c r="K261" t="s">
        <v>19</v>
      </c>
      <c r="L261" t="s">
        <v>19</v>
      </c>
      <c r="M261" t="s">
        <v>19</v>
      </c>
      <c r="N261" t="s">
        <v>19</v>
      </c>
      <c r="O261" t="s">
        <v>19</v>
      </c>
      <c r="P261" t="s">
        <v>19</v>
      </c>
      <c r="Q261" t="s">
        <v>440</v>
      </c>
      <c r="R261">
        <v>10</v>
      </c>
      <c r="S261">
        <v>1</v>
      </c>
      <c r="T261" t="s">
        <v>465</v>
      </c>
      <c r="U261" t="s">
        <v>1208</v>
      </c>
      <c r="V261" s="161">
        <v>45859</v>
      </c>
      <c r="W261" s="161">
        <v>45884</v>
      </c>
      <c r="X261" t="s">
        <v>1187</v>
      </c>
      <c r="Y261">
        <v>1.4</v>
      </c>
      <c r="Z261" s="209">
        <v>100</v>
      </c>
      <c r="AA261" t="s">
        <v>2239</v>
      </c>
      <c r="AB261" s="210">
        <v>45827</v>
      </c>
      <c r="AC261">
        <v>100</v>
      </c>
      <c r="AD261" t="s">
        <v>2240</v>
      </c>
      <c r="AE261" s="211">
        <v>45827</v>
      </c>
      <c r="AF261">
        <v>100</v>
      </c>
      <c r="AG261" s="212">
        <f t="shared" ref="AG261:AG324" si="4">(AC261*Y261)/100</f>
        <v>1.4</v>
      </c>
      <c r="AH261" s="30">
        <v>8</v>
      </c>
    </row>
    <row r="262" spans="1:34" x14ac:dyDescent="0.25">
      <c r="A262">
        <v>6000</v>
      </c>
      <c r="B262" t="s">
        <v>2217</v>
      </c>
      <c r="C262" t="s">
        <v>1222</v>
      </c>
      <c r="D262" t="s">
        <v>1187</v>
      </c>
      <c r="E262">
        <v>2</v>
      </c>
      <c r="F262" t="s">
        <v>467</v>
      </c>
      <c r="G262" t="s">
        <v>1222</v>
      </c>
      <c r="H262" t="s">
        <v>19</v>
      </c>
      <c r="I262" t="s">
        <v>19</v>
      </c>
      <c r="J262" t="s">
        <v>19</v>
      </c>
      <c r="K262" t="s">
        <v>19</v>
      </c>
      <c r="L262" t="s">
        <v>19</v>
      </c>
      <c r="M262" t="s">
        <v>19</v>
      </c>
      <c r="N262" t="s">
        <v>19</v>
      </c>
      <c r="O262" t="s">
        <v>19</v>
      </c>
      <c r="P262" t="s">
        <v>19</v>
      </c>
      <c r="Q262" t="s">
        <v>55</v>
      </c>
      <c r="R262">
        <v>25</v>
      </c>
      <c r="S262">
        <v>1</v>
      </c>
      <c r="T262" t="s">
        <v>465</v>
      </c>
      <c r="U262" t="s">
        <v>1210</v>
      </c>
      <c r="V262" s="161">
        <v>45901</v>
      </c>
      <c r="W262" s="161">
        <v>45933</v>
      </c>
      <c r="X262" t="s">
        <v>1187</v>
      </c>
      <c r="Y262">
        <v>3.5</v>
      </c>
      <c r="Z262" s="209">
        <v>100</v>
      </c>
      <c r="AA262" t="s">
        <v>2241</v>
      </c>
      <c r="AB262" s="210">
        <v>45890</v>
      </c>
      <c r="AC262">
        <v>100</v>
      </c>
      <c r="AD262" t="s">
        <v>2242</v>
      </c>
      <c r="AE262" s="211">
        <v>45922</v>
      </c>
      <c r="AF262">
        <v>100</v>
      </c>
      <c r="AG262" s="212">
        <f t="shared" si="4"/>
        <v>3.5</v>
      </c>
      <c r="AH262" s="30">
        <v>10</v>
      </c>
    </row>
    <row r="263" spans="1:34" x14ac:dyDescent="0.25">
      <c r="A263">
        <v>6000</v>
      </c>
      <c r="B263" t="s">
        <v>2217</v>
      </c>
      <c r="C263" t="s">
        <v>1223</v>
      </c>
      <c r="D263" t="s">
        <v>1187</v>
      </c>
      <c r="E263">
        <v>2</v>
      </c>
      <c r="F263" t="s">
        <v>467</v>
      </c>
      <c r="G263" t="s">
        <v>1223</v>
      </c>
      <c r="H263" t="s">
        <v>19</v>
      </c>
      <c r="I263" t="s">
        <v>19</v>
      </c>
      <c r="J263" t="s">
        <v>19</v>
      </c>
      <c r="K263" t="s">
        <v>19</v>
      </c>
      <c r="L263" t="s">
        <v>19</v>
      </c>
      <c r="M263" t="s">
        <v>19</v>
      </c>
      <c r="N263" t="s">
        <v>19</v>
      </c>
      <c r="O263" t="s">
        <v>19</v>
      </c>
      <c r="P263" t="s">
        <v>19</v>
      </c>
      <c r="Q263" t="s">
        <v>441</v>
      </c>
      <c r="R263">
        <v>25</v>
      </c>
      <c r="S263">
        <v>1</v>
      </c>
      <c r="T263" t="s">
        <v>465</v>
      </c>
      <c r="U263" t="s">
        <v>1208</v>
      </c>
      <c r="V263" s="161">
        <v>45936</v>
      </c>
      <c r="W263" s="161">
        <v>45961</v>
      </c>
      <c r="X263" t="s">
        <v>1187</v>
      </c>
      <c r="Y263">
        <v>3.5</v>
      </c>
      <c r="Z263" s="209">
        <v>100</v>
      </c>
      <c r="AA263" t="s">
        <v>2713</v>
      </c>
      <c r="AB263" s="210">
        <v>45828</v>
      </c>
      <c r="AC263">
        <v>100</v>
      </c>
      <c r="AD263" t="s">
        <v>2715</v>
      </c>
      <c r="AE263" s="211">
        <v>45961</v>
      </c>
      <c r="AF263">
        <v>100</v>
      </c>
      <c r="AG263" s="212">
        <f t="shared" si="4"/>
        <v>3.5</v>
      </c>
      <c r="AH263" s="30">
        <v>10</v>
      </c>
    </row>
    <row r="264" spans="1:34" x14ac:dyDescent="0.25">
      <c r="A264">
        <v>6000</v>
      </c>
      <c r="B264" t="s">
        <v>2217</v>
      </c>
      <c r="C264" t="s">
        <v>1224</v>
      </c>
      <c r="D264" t="s">
        <v>1187</v>
      </c>
      <c r="E264">
        <v>2</v>
      </c>
      <c r="F264" t="s">
        <v>460</v>
      </c>
      <c r="G264" t="s">
        <v>1224</v>
      </c>
      <c r="H264" t="s">
        <v>462</v>
      </c>
      <c r="I264" t="s">
        <v>1473</v>
      </c>
      <c r="J264" t="s">
        <v>1474</v>
      </c>
      <c r="K264" t="s">
        <v>1475</v>
      </c>
      <c r="L264" t="s">
        <v>19</v>
      </c>
      <c r="M264" t="s">
        <v>463</v>
      </c>
      <c r="N264" t="s">
        <v>38</v>
      </c>
      <c r="O264" t="s">
        <v>983</v>
      </c>
      <c r="P264" t="s">
        <v>1848</v>
      </c>
      <c r="Q264" t="s">
        <v>1866</v>
      </c>
      <c r="R264">
        <v>14</v>
      </c>
      <c r="S264">
        <v>1</v>
      </c>
      <c r="T264" t="s">
        <v>465</v>
      </c>
      <c r="U264" t="s">
        <v>1230</v>
      </c>
      <c r="V264" s="161">
        <v>45839</v>
      </c>
      <c r="W264" s="161">
        <v>46003</v>
      </c>
      <c r="X264" t="s">
        <v>1187</v>
      </c>
      <c r="Y264">
        <v>14</v>
      </c>
      <c r="Z264" s="209"/>
      <c r="AA264"/>
      <c r="AB264" s="210"/>
      <c r="AC264"/>
      <c r="AD264"/>
      <c r="AE264" s="211"/>
      <c r="AF264"/>
      <c r="AG264" s="212">
        <f t="shared" si="4"/>
        <v>0</v>
      </c>
      <c r="AH264" s="30">
        <v>12</v>
      </c>
    </row>
    <row r="265" spans="1:34" x14ac:dyDescent="0.25">
      <c r="A265">
        <v>6000</v>
      </c>
      <c r="B265" t="s">
        <v>2217</v>
      </c>
      <c r="C265" t="s">
        <v>1225</v>
      </c>
      <c r="D265" t="s">
        <v>1187</v>
      </c>
      <c r="E265">
        <v>2</v>
      </c>
      <c r="F265" t="s">
        <v>467</v>
      </c>
      <c r="G265" t="s">
        <v>1225</v>
      </c>
      <c r="H265" t="s">
        <v>19</v>
      </c>
      <c r="I265" t="s">
        <v>19</v>
      </c>
      <c r="J265" t="s">
        <v>19</v>
      </c>
      <c r="K265" t="s">
        <v>19</v>
      </c>
      <c r="L265" t="s">
        <v>19</v>
      </c>
      <c r="M265" t="s">
        <v>19</v>
      </c>
      <c r="N265" t="s">
        <v>19</v>
      </c>
      <c r="O265" t="s">
        <v>19</v>
      </c>
      <c r="P265" t="s">
        <v>19</v>
      </c>
      <c r="Q265" t="s">
        <v>446</v>
      </c>
      <c r="R265">
        <v>20</v>
      </c>
      <c r="S265">
        <v>1</v>
      </c>
      <c r="T265" t="s">
        <v>465</v>
      </c>
      <c r="U265" t="s">
        <v>1226</v>
      </c>
      <c r="V265" s="161">
        <v>45839</v>
      </c>
      <c r="W265" s="161">
        <v>45960</v>
      </c>
      <c r="X265" t="s">
        <v>1187</v>
      </c>
      <c r="Y265">
        <v>2.8</v>
      </c>
      <c r="Z265" s="209">
        <v>100</v>
      </c>
      <c r="AA265" t="s">
        <v>2716</v>
      </c>
      <c r="AB265" s="210">
        <v>45958</v>
      </c>
      <c r="AC265">
        <v>100</v>
      </c>
      <c r="AD265" t="s">
        <v>2717</v>
      </c>
      <c r="AE265" s="211">
        <v>45960</v>
      </c>
      <c r="AF265">
        <v>100</v>
      </c>
      <c r="AG265" s="212">
        <f t="shared" si="4"/>
        <v>2.8</v>
      </c>
      <c r="AH265" s="30">
        <v>10</v>
      </c>
    </row>
    <row r="266" spans="1:34" x14ac:dyDescent="0.25">
      <c r="A266">
        <v>6000</v>
      </c>
      <c r="B266" t="s">
        <v>2217</v>
      </c>
      <c r="C266" t="s">
        <v>1227</v>
      </c>
      <c r="D266" t="s">
        <v>1187</v>
      </c>
      <c r="E266">
        <v>2</v>
      </c>
      <c r="F266" t="s">
        <v>467</v>
      </c>
      <c r="G266" t="s">
        <v>1227</v>
      </c>
      <c r="H266" t="s">
        <v>19</v>
      </c>
      <c r="I266" t="s">
        <v>19</v>
      </c>
      <c r="J266" t="s">
        <v>19</v>
      </c>
      <c r="K266" t="s">
        <v>19</v>
      </c>
      <c r="L266" t="s">
        <v>19</v>
      </c>
      <c r="M266" t="s">
        <v>19</v>
      </c>
      <c r="N266" t="s">
        <v>19</v>
      </c>
      <c r="O266" t="s">
        <v>19</v>
      </c>
      <c r="P266" t="s">
        <v>19</v>
      </c>
      <c r="Q266" t="s">
        <v>447</v>
      </c>
      <c r="R266">
        <v>30</v>
      </c>
      <c r="S266">
        <v>1</v>
      </c>
      <c r="T266" t="s">
        <v>465</v>
      </c>
      <c r="U266" t="s">
        <v>1228</v>
      </c>
      <c r="V266" s="161">
        <v>45965</v>
      </c>
      <c r="W266" s="161">
        <v>45982</v>
      </c>
      <c r="X266" t="s">
        <v>1187</v>
      </c>
      <c r="Y266">
        <v>4.2</v>
      </c>
      <c r="Z266" s="209">
        <v>100</v>
      </c>
      <c r="AA266" t="s">
        <v>3042</v>
      </c>
      <c r="AB266" s="210">
        <v>45959</v>
      </c>
      <c r="AC266">
        <v>100</v>
      </c>
      <c r="AD266" t="s">
        <v>3043</v>
      </c>
      <c r="AE266" s="211">
        <v>45982</v>
      </c>
      <c r="AF266">
        <v>100</v>
      </c>
      <c r="AG266" s="212">
        <f t="shared" si="4"/>
        <v>4.2</v>
      </c>
      <c r="AH266" s="30">
        <v>11</v>
      </c>
    </row>
    <row r="267" spans="1:34" x14ac:dyDescent="0.25">
      <c r="A267">
        <v>6000</v>
      </c>
      <c r="B267" t="s">
        <v>2217</v>
      </c>
      <c r="C267" t="s">
        <v>1229</v>
      </c>
      <c r="D267" t="s">
        <v>1187</v>
      </c>
      <c r="E267">
        <v>2</v>
      </c>
      <c r="F267" t="s">
        <v>467</v>
      </c>
      <c r="G267" t="s">
        <v>1229</v>
      </c>
      <c r="H267" t="s">
        <v>19</v>
      </c>
      <c r="I267" t="s">
        <v>19</v>
      </c>
      <c r="J267" t="s">
        <v>19</v>
      </c>
      <c r="K267" t="s">
        <v>19</v>
      </c>
      <c r="L267" t="s">
        <v>19</v>
      </c>
      <c r="M267" t="s">
        <v>19</v>
      </c>
      <c r="N267" t="s">
        <v>19</v>
      </c>
      <c r="O267" t="s">
        <v>19</v>
      </c>
      <c r="P267" t="s">
        <v>19</v>
      </c>
      <c r="Q267" t="s">
        <v>448</v>
      </c>
      <c r="R267">
        <v>50</v>
      </c>
      <c r="S267">
        <v>1</v>
      </c>
      <c r="T267" t="s">
        <v>465</v>
      </c>
      <c r="U267" t="s">
        <v>1230</v>
      </c>
      <c r="V267" s="161">
        <v>45985</v>
      </c>
      <c r="W267" s="161">
        <v>46003</v>
      </c>
      <c r="X267" t="s">
        <v>1187</v>
      </c>
      <c r="Y267">
        <v>7</v>
      </c>
      <c r="Z267" s="209"/>
      <c r="AA267"/>
      <c r="AB267" s="210"/>
      <c r="AC267"/>
      <c r="AD267"/>
      <c r="AE267" s="211"/>
      <c r="AF267"/>
      <c r="AG267" s="212">
        <f t="shared" si="4"/>
        <v>0</v>
      </c>
      <c r="AH267" s="30">
        <v>12</v>
      </c>
    </row>
    <row r="268" spans="1:34" x14ac:dyDescent="0.25">
      <c r="A268">
        <v>6000</v>
      </c>
      <c r="B268" t="s">
        <v>2217</v>
      </c>
      <c r="C268" t="s">
        <v>1231</v>
      </c>
      <c r="D268" t="s">
        <v>1187</v>
      </c>
      <c r="E268">
        <v>2</v>
      </c>
      <c r="F268" t="s">
        <v>460</v>
      </c>
      <c r="G268" t="s">
        <v>1231</v>
      </c>
      <c r="H268" t="s">
        <v>462</v>
      </c>
      <c r="I268" t="s">
        <v>1473</v>
      </c>
      <c r="J268" t="s">
        <v>1474</v>
      </c>
      <c r="K268" t="s">
        <v>1475</v>
      </c>
      <c r="L268" t="s">
        <v>19</v>
      </c>
      <c r="M268" t="s">
        <v>463</v>
      </c>
      <c r="N268" t="s">
        <v>38</v>
      </c>
      <c r="O268" t="s">
        <v>983</v>
      </c>
      <c r="P268" t="s">
        <v>1848</v>
      </c>
      <c r="Q268" t="s">
        <v>1867</v>
      </c>
      <c r="R268">
        <v>16</v>
      </c>
      <c r="S268">
        <v>1</v>
      </c>
      <c r="T268" t="s">
        <v>465</v>
      </c>
      <c r="U268" t="s">
        <v>1240</v>
      </c>
      <c r="V268" s="161">
        <v>45726</v>
      </c>
      <c r="W268" s="161">
        <v>45968</v>
      </c>
      <c r="X268" t="s">
        <v>1187</v>
      </c>
      <c r="Y268">
        <v>16</v>
      </c>
      <c r="Z268" s="209">
        <v>100</v>
      </c>
      <c r="AA268" t="s">
        <v>2718</v>
      </c>
      <c r="AB268" s="210">
        <v>45958</v>
      </c>
      <c r="AC268">
        <v>100</v>
      </c>
      <c r="AD268" t="s">
        <v>2719</v>
      </c>
      <c r="AE268" s="211">
        <v>45958</v>
      </c>
      <c r="AF268">
        <v>100</v>
      </c>
      <c r="AG268" s="212">
        <f t="shared" si="4"/>
        <v>16</v>
      </c>
      <c r="AH268" s="30">
        <v>11</v>
      </c>
    </row>
    <row r="269" spans="1:34" x14ac:dyDescent="0.25">
      <c r="A269">
        <v>6000</v>
      </c>
      <c r="B269" t="s">
        <v>2217</v>
      </c>
      <c r="C269" t="s">
        <v>1232</v>
      </c>
      <c r="D269" t="s">
        <v>1187</v>
      </c>
      <c r="E269">
        <v>2</v>
      </c>
      <c r="F269" t="s">
        <v>467</v>
      </c>
      <c r="G269" t="s">
        <v>1232</v>
      </c>
      <c r="H269" t="s">
        <v>19</v>
      </c>
      <c r="I269" t="s">
        <v>19</v>
      </c>
      <c r="J269" t="s">
        <v>19</v>
      </c>
      <c r="K269" t="s">
        <v>19</v>
      </c>
      <c r="L269" t="s">
        <v>19</v>
      </c>
      <c r="M269" t="s">
        <v>19</v>
      </c>
      <c r="N269" t="s">
        <v>19</v>
      </c>
      <c r="O269" t="s">
        <v>19</v>
      </c>
      <c r="P269" t="s">
        <v>19</v>
      </c>
      <c r="Q269" t="s">
        <v>449</v>
      </c>
      <c r="R269">
        <v>20</v>
      </c>
      <c r="S269">
        <v>1</v>
      </c>
      <c r="T269" t="s">
        <v>465</v>
      </c>
      <c r="U269" t="s">
        <v>1233</v>
      </c>
      <c r="V269" s="161">
        <v>45726</v>
      </c>
      <c r="W269" s="161">
        <v>45912</v>
      </c>
      <c r="X269" t="s">
        <v>1187</v>
      </c>
      <c r="Y269">
        <v>3.2</v>
      </c>
      <c r="Z269" s="209">
        <v>100</v>
      </c>
      <c r="AA269" t="s">
        <v>2243</v>
      </c>
      <c r="AB269" s="210"/>
      <c r="AC269">
        <v>100</v>
      </c>
      <c r="AD269" t="s">
        <v>2244</v>
      </c>
      <c r="AE269" s="211">
        <v>45912</v>
      </c>
      <c r="AF269">
        <v>100</v>
      </c>
      <c r="AG269" s="212">
        <f t="shared" si="4"/>
        <v>3.2</v>
      </c>
      <c r="AH269" s="30">
        <v>9</v>
      </c>
    </row>
    <row r="270" spans="1:34" x14ac:dyDescent="0.25">
      <c r="A270">
        <v>6000</v>
      </c>
      <c r="B270" t="s">
        <v>2217</v>
      </c>
      <c r="C270" t="s">
        <v>1234</v>
      </c>
      <c r="D270" t="s">
        <v>1187</v>
      </c>
      <c r="E270">
        <v>2</v>
      </c>
      <c r="F270" t="s">
        <v>467</v>
      </c>
      <c r="G270" t="s">
        <v>1234</v>
      </c>
      <c r="H270" t="s">
        <v>19</v>
      </c>
      <c r="I270" t="s">
        <v>19</v>
      </c>
      <c r="J270" t="s">
        <v>19</v>
      </c>
      <c r="K270" t="s">
        <v>19</v>
      </c>
      <c r="L270" t="s">
        <v>19</v>
      </c>
      <c r="M270" t="s">
        <v>19</v>
      </c>
      <c r="N270" t="s">
        <v>19</v>
      </c>
      <c r="O270" t="s">
        <v>19</v>
      </c>
      <c r="P270" t="s">
        <v>19</v>
      </c>
      <c r="Q270" t="s">
        <v>450</v>
      </c>
      <c r="R270">
        <v>20</v>
      </c>
      <c r="S270">
        <v>1</v>
      </c>
      <c r="T270" t="s">
        <v>465</v>
      </c>
      <c r="U270" t="s">
        <v>1235</v>
      </c>
      <c r="V270" s="161">
        <v>45901</v>
      </c>
      <c r="W270" s="161">
        <v>45926</v>
      </c>
      <c r="X270" t="s">
        <v>1187</v>
      </c>
      <c r="Y270">
        <v>3.2</v>
      </c>
      <c r="Z270" s="209">
        <v>100</v>
      </c>
      <c r="AA270" t="s">
        <v>2245</v>
      </c>
      <c r="AB270" s="210">
        <v>45910</v>
      </c>
      <c r="AC270">
        <v>100</v>
      </c>
      <c r="AD270" t="s">
        <v>2246</v>
      </c>
      <c r="AE270" s="211">
        <v>45926</v>
      </c>
      <c r="AF270">
        <v>100</v>
      </c>
      <c r="AG270" s="212">
        <f t="shared" si="4"/>
        <v>3.2</v>
      </c>
      <c r="AH270" s="30">
        <v>9</v>
      </c>
    </row>
    <row r="271" spans="1:34" x14ac:dyDescent="0.25">
      <c r="A271">
        <v>6000</v>
      </c>
      <c r="B271" t="s">
        <v>2217</v>
      </c>
      <c r="C271" t="s">
        <v>1236</v>
      </c>
      <c r="D271" t="s">
        <v>1187</v>
      </c>
      <c r="E271">
        <v>2</v>
      </c>
      <c r="F271" t="s">
        <v>467</v>
      </c>
      <c r="G271" t="s">
        <v>1236</v>
      </c>
      <c r="H271" t="s">
        <v>19</v>
      </c>
      <c r="I271" t="s">
        <v>19</v>
      </c>
      <c r="J271" t="s">
        <v>19</v>
      </c>
      <c r="K271" t="s">
        <v>19</v>
      </c>
      <c r="L271" t="s">
        <v>19</v>
      </c>
      <c r="M271" t="s">
        <v>19</v>
      </c>
      <c r="N271" t="s">
        <v>19</v>
      </c>
      <c r="O271" t="s">
        <v>19</v>
      </c>
      <c r="P271" t="s">
        <v>19</v>
      </c>
      <c r="Q271" t="s">
        <v>451</v>
      </c>
      <c r="R271">
        <v>30</v>
      </c>
      <c r="S271">
        <v>1</v>
      </c>
      <c r="T271" t="s">
        <v>465</v>
      </c>
      <c r="U271" t="s">
        <v>1237</v>
      </c>
      <c r="V271" s="161">
        <v>45929</v>
      </c>
      <c r="W271" s="161">
        <v>45933</v>
      </c>
      <c r="X271" t="s">
        <v>1187</v>
      </c>
      <c r="Y271">
        <v>4.8</v>
      </c>
      <c r="Z271" s="209">
        <v>100</v>
      </c>
      <c r="AA271" t="s">
        <v>2247</v>
      </c>
      <c r="AB271" s="210">
        <v>45908</v>
      </c>
      <c r="AC271">
        <v>100</v>
      </c>
      <c r="AD271" t="s">
        <v>2248</v>
      </c>
      <c r="AE271" s="211">
        <v>45908</v>
      </c>
      <c r="AF271">
        <v>100</v>
      </c>
      <c r="AG271" s="212">
        <f t="shared" si="4"/>
        <v>4.8</v>
      </c>
      <c r="AH271" s="30">
        <v>10</v>
      </c>
    </row>
    <row r="272" spans="1:34" x14ac:dyDescent="0.25">
      <c r="A272">
        <v>6000</v>
      </c>
      <c r="B272" t="s">
        <v>2217</v>
      </c>
      <c r="C272" t="s">
        <v>1238</v>
      </c>
      <c r="D272" t="s">
        <v>1187</v>
      </c>
      <c r="E272">
        <v>2</v>
      </c>
      <c r="F272" t="s">
        <v>467</v>
      </c>
      <c r="G272" t="s">
        <v>1238</v>
      </c>
      <c r="H272" t="s">
        <v>19</v>
      </c>
      <c r="I272" t="s">
        <v>19</v>
      </c>
      <c r="J272" t="s">
        <v>19</v>
      </c>
      <c r="K272" t="s">
        <v>19</v>
      </c>
      <c r="L272" t="s">
        <v>19</v>
      </c>
      <c r="M272" t="s">
        <v>19</v>
      </c>
      <c r="N272" t="s">
        <v>19</v>
      </c>
      <c r="O272" t="s">
        <v>19</v>
      </c>
      <c r="P272" t="s">
        <v>19</v>
      </c>
      <c r="Q272" t="s">
        <v>1239</v>
      </c>
      <c r="R272">
        <v>30</v>
      </c>
      <c r="S272">
        <v>1</v>
      </c>
      <c r="T272" t="s">
        <v>465</v>
      </c>
      <c r="U272" t="s">
        <v>1240</v>
      </c>
      <c r="V272" s="161">
        <v>45950</v>
      </c>
      <c r="W272" s="161">
        <v>45968</v>
      </c>
      <c r="X272" t="s">
        <v>1187</v>
      </c>
      <c r="Y272">
        <v>4.8</v>
      </c>
      <c r="Z272" s="209">
        <v>100</v>
      </c>
      <c r="AA272" t="s">
        <v>2718</v>
      </c>
      <c r="AB272" s="210">
        <v>45958</v>
      </c>
      <c r="AC272">
        <v>100</v>
      </c>
      <c r="AD272" t="s">
        <v>2720</v>
      </c>
      <c r="AE272" s="211">
        <v>45958</v>
      </c>
      <c r="AF272">
        <v>100</v>
      </c>
      <c r="AG272" s="212">
        <f t="shared" si="4"/>
        <v>4.8</v>
      </c>
      <c r="AH272" s="30">
        <v>11</v>
      </c>
    </row>
    <row r="273" spans="1:34" x14ac:dyDescent="0.25">
      <c r="A273">
        <v>142</v>
      </c>
      <c r="B273" t="s">
        <v>2098</v>
      </c>
      <c r="C273" t="s">
        <v>572</v>
      </c>
      <c r="D273" t="s">
        <v>571</v>
      </c>
      <c r="E273">
        <v>1</v>
      </c>
      <c r="F273" t="s">
        <v>460</v>
      </c>
      <c r="G273" t="s">
        <v>572</v>
      </c>
      <c r="H273" t="s">
        <v>479</v>
      </c>
      <c r="I273" t="s">
        <v>1464</v>
      </c>
      <c r="J273" t="s">
        <v>1465</v>
      </c>
      <c r="K273" t="s">
        <v>1466</v>
      </c>
      <c r="L273" t="s">
        <v>1812</v>
      </c>
      <c r="M273" t="s">
        <v>463</v>
      </c>
      <c r="N273" t="s">
        <v>20</v>
      </c>
      <c r="O273" t="s">
        <v>574</v>
      </c>
      <c r="P273" t="s">
        <v>19</v>
      </c>
      <c r="Q273" t="s">
        <v>160</v>
      </c>
      <c r="R273">
        <v>100</v>
      </c>
      <c r="S273">
        <v>100</v>
      </c>
      <c r="T273" t="s">
        <v>493</v>
      </c>
      <c r="U273" t="s">
        <v>575</v>
      </c>
      <c r="V273" s="161">
        <v>45659</v>
      </c>
      <c r="W273" s="161">
        <v>46013</v>
      </c>
      <c r="X273" t="s">
        <v>571</v>
      </c>
      <c r="Y273">
        <v>100</v>
      </c>
      <c r="Z273" s="209">
        <v>73</v>
      </c>
      <c r="AA273" t="s">
        <v>3044</v>
      </c>
      <c r="AB273" s="210"/>
      <c r="AC273">
        <v>73</v>
      </c>
      <c r="AD273" t="s">
        <v>3045</v>
      </c>
      <c r="AE273" s="211"/>
      <c r="AF273"/>
      <c r="AG273" s="212">
        <f t="shared" si="4"/>
        <v>73</v>
      </c>
      <c r="AH273" s="30">
        <v>12</v>
      </c>
    </row>
    <row r="274" spans="1:34" x14ac:dyDescent="0.25">
      <c r="A274">
        <v>142</v>
      </c>
      <c r="B274" t="s">
        <v>2098</v>
      </c>
      <c r="C274" t="s">
        <v>576</v>
      </c>
      <c r="D274" t="s">
        <v>571</v>
      </c>
      <c r="E274">
        <v>1</v>
      </c>
      <c r="F274" t="s">
        <v>467</v>
      </c>
      <c r="G274" t="s">
        <v>576</v>
      </c>
      <c r="H274" t="s">
        <v>19</v>
      </c>
      <c r="I274" t="s">
        <v>19</v>
      </c>
      <c r="J274" t="s">
        <v>19</v>
      </c>
      <c r="K274" t="s">
        <v>19</v>
      </c>
      <c r="L274" t="s">
        <v>19</v>
      </c>
      <c r="M274" t="s">
        <v>19</v>
      </c>
      <c r="N274" t="s">
        <v>19</v>
      </c>
      <c r="O274" t="s">
        <v>19</v>
      </c>
      <c r="P274" t="s">
        <v>19</v>
      </c>
      <c r="Q274" t="s">
        <v>161</v>
      </c>
      <c r="R274">
        <v>25</v>
      </c>
      <c r="S274">
        <v>100</v>
      </c>
      <c r="T274" t="s">
        <v>493</v>
      </c>
      <c r="U274" t="s">
        <v>577</v>
      </c>
      <c r="V274" s="161">
        <v>45659</v>
      </c>
      <c r="W274" s="161">
        <v>46013</v>
      </c>
      <c r="X274" t="s">
        <v>571</v>
      </c>
      <c r="Y274">
        <v>25</v>
      </c>
      <c r="Z274" s="209">
        <v>83</v>
      </c>
      <c r="AA274" t="s">
        <v>2721</v>
      </c>
      <c r="AB274" s="210"/>
      <c r="AC274">
        <v>83</v>
      </c>
      <c r="AD274" t="s">
        <v>2722</v>
      </c>
      <c r="AE274" s="211"/>
      <c r="AF274"/>
      <c r="AG274" s="212">
        <f t="shared" si="4"/>
        <v>20.75</v>
      </c>
      <c r="AH274" s="30">
        <v>12</v>
      </c>
    </row>
    <row r="275" spans="1:34" x14ac:dyDescent="0.25">
      <c r="A275">
        <v>142</v>
      </c>
      <c r="B275" t="s">
        <v>2098</v>
      </c>
      <c r="C275" t="s">
        <v>578</v>
      </c>
      <c r="D275" t="s">
        <v>571</v>
      </c>
      <c r="E275">
        <v>1</v>
      </c>
      <c r="F275" t="s">
        <v>467</v>
      </c>
      <c r="G275" t="s">
        <v>578</v>
      </c>
      <c r="H275" t="s">
        <v>19</v>
      </c>
      <c r="I275" t="s">
        <v>19</v>
      </c>
      <c r="J275" t="s">
        <v>19</v>
      </c>
      <c r="K275" t="s">
        <v>19</v>
      </c>
      <c r="L275" t="s">
        <v>19</v>
      </c>
      <c r="M275" t="s">
        <v>19</v>
      </c>
      <c r="N275" t="s">
        <v>19</v>
      </c>
      <c r="O275" t="s">
        <v>19</v>
      </c>
      <c r="P275" t="s">
        <v>19</v>
      </c>
      <c r="Q275" t="s">
        <v>1868</v>
      </c>
      <c r="R275">
        <v>25</v>
      </c>
      <c r="S275">
        <v>100</v>
      </c>
      <c r="T275" t="s">
        <v>493</v>
      </c>
      <c r="U275" t="s">
        <v>579</v>
      </c>
      <c r="V275" s="161">
        <v>45659</v>
      </c>
      <c r="W275" s="161">
        <v>46013</v>
      </c>
      <c r="X275" t="s">
        <v>571</v>
      </c>
      <c r="Y275">
        <v>25</v>
      </c>
      <c r="Z275" s="209">
        <v>88</v>
      </c>
      <c r="AA275" t="s">
        <v>2103</v>
      </c>
      <c r="AB275" s="210"/>
      <c r="AC275">
        <v>88</v>
      </c>
      <c r="AD275" t="s">
        <v>2104</v>
      </c>
      <c r="AE275" s="211"/>
      <c r="AF275"/>
      <c r="AG275" s="212">
        <f t="shared" si="4"/>
        <v>22</v>
      </c>
      <c r="AH275" s="30">
        <v>12</v>
      </c>
    </row>
    <row r="276" spans="1:34" x14ac:dyDescent="0.25">
      <c r="A276">
        <v>142</v>
      </c>
      <c r="B276" t="s">
        <v>2098</v>
      </c>
      <c r="C276" t="s">
        <v>580</v>
      </c>
      <c r="D276" t="s">
        <v>571</v>
      </c>
      <c r="E276">
        <v>1</v>
      </c>
      <c r="F276" t="s">
        <v>467</v>
      </c>
      <c r="G276" t="s">
        <v>580</v>
      </c>
      <c r="H276" t="s">
        <v>19</v>
      </c>
      <c r="I276" t="s">
        <v>19</v>
      </c>
      <c r="J276" t="s">
        <v>19</v>
      </c>
      <c r="K276" t="s">
        <v>19</v>
      </c>
      <c r="L276" t="s">
        <v>19</v>
      </c>
      <c r="M276" t="s">
        <v>19</v>
      </c>
      <c r="N276" t="s">
        <v>19</v>
      </c>
      <c r="O276" t="s">
        <v>19</v>
      </c>
      <c r="P276" t="s">
        <v>19</v>
      </c>
      <c r="Q276" t="s">
        <v>162</v>
      </c>
      <c r="R276">
        <v>10</v>
      </c>
      <c r="S276">
        <v>1</v>
      </c>
      <c r="T276" t="s">
        <v>465</v>
      </c>
      <c r="U276" t="s">
        <v>581</v>
      </c>
      <c r="V276" s="161">
        <v>45717</v>
      </c>
      <c r="W276" s="161">
        <v>45839</v>
      </c>
      <c r="X276" t="s">
        <v>571</v>
      </c>
      <c r="Y276">
        <v>10</v>
      </c>
      <c r="Z276" s="209">
        <v>100</v>
      </c>
      <c r="AA276" t="s">
        <v>2105</v>
      </c>
      <c r="AB276" s="210">
        <v>45813</v>
      </c>
      <c r="AC276">
        <v>100</v>
      </c>
      <c r="AD276" t="s">
        <v>2106</v>
      </c>
      <c r="AE276" s="211">
        <v>45813</v>
      </c>
      <c r="AF276">
        <v>100</v>
      </c>
      <c r="AG276" s="212">
        <f t="shared" si="4"/>
        <v>10</v>
      </c>
      <c r="AH276" s="30">
        <v>7</v>
      </c>
    </row>
    <row r="277" spans="1:34" x14ac:dyDescent="0.25">
      <c r="A277">
        <v>142</v>
      </c>
      <c r="B277" t="s">
        <v>2098</v>
      </c>
      <c r="C277" t="s">
        <v>582</v>
      </c>
      <c r="D277" t="s">
        <v>571</v>
      </c>
      <c r="E277">
        <v>1</v>
      </c>
      <c r="F277" t="s">
        <v>467</v>
      </c>
      <c r="G277" t="s">
        <v>582</v>
      </c>
      <c r="H277" t="s">
        <v>19</v>
      </c>
      <c r="I277" t="s">
        <v>19</v>
      </c>
      <c r="J277" t="s">
        <v>19</v>
      </c>
      <c r="K277" t="s">
        <v>19</v>
      </c>
      <c r="L277" t="s">
        <v>19</v>
      </c>
      <c r="M277" t="s">
        <v>19</v>
      </c>
      <c r="N277" t="s">
        <v>19</v>
      </c>
      <c r="O277" t="s">
        <v>19</v>
      </c>
      <c r="P277" t="s">
        <v>19</v>
      </c>
      <c r="Q277" t="s">
        <v>163</v>
      </c>
      <c r="R277">
        <v>20</v>
      </c>
      <c r="S277">
        <v>1</v>
      </c>
      <c r="T277" t="s">
        <v>465</v>
      </c>
      <c r="U277" t="s">
        <v>583</v>
      </c>
      <c r="V277" s="161">
        <v>45779</v>
      </c>
      <c r="W277" s="161">
        <v>45835</v>
      </c>
      <c r="X277" t="s">
        <v>571</v>
      </c>
      <c r="Y277">
        <v>20</v>
      </c>
      <c r="Z277" s="209">
        <v>100</v>
      </c>
      <c r="AA277" t="s">
        <v>2107</v>
      </c>
      <c r="AB277" s="210">
        <v>45796</v>
      </c>
      <c r="AC277">
        <v>100</v>
      </c>
      <c r="AD277" t="s">
        <v>2108</v>
      </c>
      <c r="AE277" s="211">
        <v>45796</v>
      </c>
      <c r="AF277">
        <v>100</v>
      </c>
      <c r="AG277" s="212">
        <f t="shared" si="4"/>
        <v>20</v>
      </c>
      <c r="AH277" s="30">
        <v>6</v>
      </c>
    </row>
    <row r="278" spans="1:34" x14ac:dyDescent="0.25">
      <c r="A278">
        <v>142</v>
      </c>
      <c r="B278" t="s">
        <v>2098</v>
      </c>
      <c r="C278" t="s">
        <v>584</v>
      </c>
      <c r="D278" t="s">
        <v>571</v>
      </c>
      <c r="E278">
        <v>1</v>
      </c>
      <c r="F278" t="s">
        <v>467</v>
      </c>
      <c r="G278" t="s">
        <v>584</v>
      </c>
      <c r="H278" t="s">
        <v>19</v>
      </c>
      <c r="I278" t="s">
        <v>19</v>
      </c>
      <c r="J278" t="s">
        <v>19</v>
      </c>
      <c r="K278" t="s">
        <v>19</v>
      </c>
      <c r="L278" t="s">
        <v>19</v>
      </c>
      <c r="M278" t="s">
        <v>19</v>
      </c>
      <c r="N278" t="s">
        <v>19</v>
      </c>
      <c r="O278" t="s">
        <v>19</v>
      </c>
      <c r="P278" t="s">
        <v>19</v>
      </c>
      <c r="Q278" t="s">
        <v>164</v>
      </c>
      <c r="R278">
        <v>20</v>
      </c>
      <c r="S278">
        <v>1</v>
      </c>
      <c r="T278" t="s">
        <v>465</v>
      </c>
      <c r="U278" t="s">
        <v>585</v>
      </c>
      <c r="V278" s="161">
        <v>45931</v>
      </c>
      <c r="W278" s="161">
        <v>46013</v>
      </c>
      <c r="X278" t="s">
        <v>571</v>
      </c>
      <c r="Y278">
        <v>20</v>
      </c>
      <c r="Z278" s="209"/>
      <c r="AA278"/>
      <c r="AB278" s="210"/>
      <c r="AC278"/>
      <c r="AD278"/>
      <c r="AE278" s="211"/>
      <c r="AF278"/>
      <c r="AG278" s="212">
        <f t="shared" si="4"/>
        <v>0</v>
      </c>
      <c r="AH278" s="30">
        <v>12</v>
      </c>
    </row>
    <row r="279" spans="1:34" x14ac:dyDescent="0.25">
      <c r="A279">
        <v>30</v>
      </c>
      <c r="B279" t="s">
        <v>2193</v>
      </c>
      <c r="C279" t="s">
        <v>1058</v>
      </c>
      <c r="D279" t="s">
        <v>1057</v>
      </c>
      <c r="E279">
        <v>4</v>
      </c>
      <c r="F279" t="s">
        <v>460</v>
      </c>
      <c r="G279" t="s">
        <v>1058</v>
      </c>
      <c r="H279" t="s">
        <v>479</v>
      </c>
      <c r="I279" t="s">
        <v>1479</v>
      </c>
      <c r="J279" t="s">
        <v>1480</v>
      </c>
      <c r="K279" t="s">
        <v>1481</v>
      </c>
      <c r="L279" t="s">
        <v>19</v>
      </c>
      <c r="M279" t="s">
        <v>463</v>
      </c>
      <c r="N279" t="s">
        <v>20</v>
      </c>
      <c r="O279" t="s">
        <v>499</v>
      </c>
      <c r="P279" t="s">
        <v>19</v>
      </c>
      <c r="Q279" t="s">
        <v>103</v>
      </c>
      <c r="R279">
        <v>20</v>
      </c>
      <c r="S279">
        <v>1</v>
      </c>
      <c r="T279" t="s">
        <v>465</v>
      </c>
      <c r="U279" t="s">
        <v>1059</v>
      </c>
      <c r="V279" s="161">
        <v>45730</v>
      </c>
      <c r="W279" s="161">
        <v>46006</v>
      </c>
      <c r="X279" t="s">
        <v>1057</v>
      </c>
      <c r="Y279">
        <v>20</v>
      </c>
      <c r="Z279" s="209">
        <v>0</v>
      </c>
      <c r="AA279" t="s">
        <v>2194</v>
      </c>
      <c r="AB279" s="210"/>
      <c r="AC279">
        <v>0</v>
      </c>
      <c r="AD279" t="s">
        <v>1916</v>
      </c>
      <c r="AE279" s="211"/>
      <c r="AF279"/>
      <c r="AG279" s="212">
        <f t="shared" si="4"/>
        <v>0</v>
      </c>
      <c r="AH279" s="30">
        <v>12</v>
      </c>
    </row>
    <row r="280" spans="1:34" x14ac:dyDescent="0.25">
      <c r="A280">
        <v>30</v>
      </c>
      <c r="B280" t="s">
        <v>2193</v>
      </c>
      <c r="C280" t="s">
        <v>1060</v>
      </c>
      <c r="D280" t="s">
        <v>1057</v>
      </c>
      <c r="E280">
        <v>4</v>
      </c>
      <c r="F280" t="s">
        <v>467</v>
      </c>
      <c r="G280" t="s">
        <v>1060</v>
      </c>
      <c r="H280" t="s">
        <v>19</v>
      </c>
      <c r="I280" t="s">
        <v>19</v>
      </c>
      <c r="J280" t="s">
        <v>19</v>
      </c>
      <c r="K280" t="s">
        <v>19</v>
      </c>
      <c r="L280" t="s">
        <v>19</v>
      </c>
      <c r="M280" t="s">
        <v>19</v>
      </c>
      <c r="N280" t="s">
        <v>19</v>
      </c>
      <c r="O280" t="s">
        <v>19</v>
      </c>
      <c r="P280" t="s">
        <v>19</v>
      </c>
      <c r="Q280" t="s">
        <v>104</v>
      </c>
      <c r="R280">
        <v>20</v>
      </c>
      <c r="S280">
        <v>1</v>
      </c>
      <c r="T280" t="s">
        <v>465</v>
      </c>
      <c r="U280" t="s">
        <v>1061</v>
      </c>
      <c r="V280" s="161">
        <v>45730</v>
      </c>
      <c r="W280" s="161">
        <v>45762</v>
      </c>
      <c r="X280" t="s">
        <v>1057</v>
      </c>
      <c r="Y280">
        <v>4</v>
      </c>
      <c r="Z280" s="209">
        <v>100</v>
      </c>
      <c r="AA280" t="s">
        <v>2195</v>
      </c>
      <c r="AB280" s="210">
        <v>45840</v>
      </c>
      <c r="AC280">
        <v>100</v>
      </c>
      <c r="AD280" t="s">
        <v>2196</v>
      </c>
      <c r="AE280" s="211">
        <v>45840</v>
      </c>
      <c r="AF280">
        <v>90</v>
      </c>
      <c r="AG280" s="212">
        <f t="shared" si="4"/>
        <v>4</v>
      </c>
      <c r="AH280" s="30">
        <v>4</v>
      </c>
    </row>
    <row r="281" spans="1:34" x14ac:dyDescent="0.25">
      <c r="A281">
        <v>30</v>
      </c>
      <c r="B281" t="s">
        <v>2193</v>
      </c>
      <c r="C281" t="s">
        <v>1062</v>
      </c>
      <c r="D281" t="s">
        <v>1057</v>
      </c>
      <c r="E281">
        <v>4</v>
      </c>
      <c r="F281" t="s">
        <v>467</v>
      </c>
      <c r="G281" t="s">
        <v>1062</v>
      </c>
      <c r="H281" t="s">
        <v>19</v>
      </c>
      <c r="I281" t="s">
        <v>19</v>
      </c>
      <c r="J281" t="s">
        <v>19</v>
      </c>
      <c r="K281" t="s">
        <v>19</v>
      </c>
      <c r="L281" t="s">
        <v>19</v>
      </c>
      <c r="M281" t="s">
        <v>19</v>
      </c>
      <c r="N281" t="s">
        <v>19</v>
      </c>
      <c r="O281" t="s">
        <v>19</v>
      </c>
      <c r="P281" t="s">
        <v>19</v>
      </c>
      <c r="Q281" t="s">
        <v>105</v>
      </c>
      <c r="R281">
        <v>20</v>
      </c>
      <c r="S281">
        <v>1</v>
      </c>
      <c r="T281" t="s">
        <v>465</v>
      </c>
      <c r="U281" t="s">
        <v>1063</v>
      </c>
      <c r="V281" s="161">
        <v>45765</v>
      </c>
      <c r="W281" s="161">
        <v>45779</v>
      </c>
      <c r="X281" t="s">
        <v>1057</v>
      </c>
      <c r="Y281">
        <v>4</v>
      </c>
      <c r="Z281" s="209">
        <v>100</v>
      </c>
      <c r="AA281" t="s">
        <v>2197</v>
      </c>
      <c r="AB281" s="210">
        <v>45842</v>
      </c>
      <c r="AC281">
        <v>100</v>
      </c>
      <c r="AD281" t="s">
        <v>2198</v>
      </c>
      <c r="AE281" s="211">
        <v>45842</v>
      </c>
      <c r="AF281">
        <v>90</v>
      </c>
      <c r="AG281" s="212">
        <f t="shared" si="4"/>
        <v>4</v>
      </c>
      <c r="AH281" s="30">
        <v>5</v>
      </c>
    </row>
    <row r="282" spans="1:34" x14ac:dyDescent="0.25">
      <c r="A282">
        <v>30</v>
      </c>
      <c r="B282" t="s">
        <v>2193</v>
      </c>
      <c r="C282" t="s">
        <v>1064</v>
      </c>
      <c r="D282" t="s">
        <v>1057</v>
      </c>
      <c r="E282">
        <v>4</v>
      </c>
      <c r="F282" t="s">
        <v>467</v>
      </c>
      <c r="G282" t="s">
        <v>1064</v>
      </c>
      <c r="H282" t="s">
        <v>19</v>
      </c>
      <c r="I282" t="s">
        <v>19</v>
      </c>
      <c r="J282" t="s">
        <v>19</v>
      </c>
      <c r="K282" t="s">
        <v>19</v>
      </c>
      <c r="L282" t="s">
        <v>19</v>
      </c>
      <c r="M282" t="s">
        <v>19</v>
      </c>
      <c r="N282" t="s">
        <v>19</v>
      </c>
      <c r="O282" t="s">
        <v>19</v>
      </c>
      <c r="P282" t="s">
        <v>19</v>
      </c>
      <c r="Q282" t="s">
        <v>106</v>
      </c>
      <c r="R282">
        <v>20</v>
      </c>
      <c r="S282">
        <v>1</v>
      </c>
      <c r="T282" t="s">
        <v>465</v>
      </c>
      <c r="U282" t="s">
        <v>1065</v>
      </c>
      <c r="V282" s="161">
        <v>45782</v>
      </c>
      <c r="W282" s="161">
        <v>45912</v>
      </c>
      <c r="X282" t="s">
        <v>1057</v>
      </c>
      <c r="Y282">
        <v>4</v>
      </c>
      <c r="Z282" s="209"/>
      <c r="AA282"/>
      <c r="AB282" s="210"/>
      <c r="AC282"/>
      <c r="AD282"/>
      <c r="AE282" s="211"/>
      <c r="AF282">
        <v>0</v>
      </c>
      <c r="AG282" s="212">
        <f t="shared" si="4"/>
        <v>0</v>
      </c>
      <c r="AH282" s="30">
        <v>9</v>
      </c>
    </row>
    <row r="283" spans="1:34" x14ac:dyDescent="0.25">
      <c r="A283">
        <v>30</v>
      </c>
      <c r="B283" t="s">
        <v>2193</v>
      </c>
      <c r="C283" t="s">
        <v>1066</v>
      </c>
      <c r="D283" t="s">
        <v>1057</v>
      </c>
      <c r="E283">
        <v>4</v>
      </c>
      <c r="F283" t="s">
        <v>467</v>
      </c>
      <c r="G283" t="s">
        <v>1066</v>
      </c>
      <c r="H283" t="s">
        <v>19</v>
      </c>
      <c r="I283" t="s">
        <v>19</v>
      </c>
      <c r="J283" t="s">
        <v>19</v>
      </c>
      <c r="K283" t="s">
        <v>19</v>
      </c>
      <c r="L283" t="s">
        <v>19</v>
      </c>
      <c r="M283" t="s">
        <v>19</v>
      </c>
      <c r="N283" t="s">
        <v>19</v>
      </c>
      <c r="O283" t="s">
        <v>19</v>
      </c>
      <c r="P283" t="s">
        <v>19</v>
      </c>
      <c r="Q283" t="s">
        <v>107</v>
      </c>
      <c r="R283">
        <v>40</v>
      </c>
      <c r="S283">
        <v>2</v>
      </c>
      <c r="T283" t="s">
        <v>465</v>
      </c>
      <c r="U283" t="s">
        <v>1067</v>
      </c>
      <c r="V283" s="161">
        <v>45915</v>
      </c>
      <c r="W283" s="161">
        <v>46006</v>
      </c>
      <c r="X283" t="s">
        <v>1057</v>
      </c>
      <c r="Y283">
        <v>8</v>
      </c>
      <c r="Z283" s="209">
        <v>0</v>
      </c>
      <c r="AA283" t="s">
        <v>2199</v>
      </c>
      <c r="AB283" s="210"/>
      <c r="AC283">
        <v>0</v>
      </c>
      <c r="AD283" t="s">
        <v>2200</v>
      </c>
      <c r="AE283" s="211"/>
      <c r="AF283"/>
      <c r="AG283" s="212">
        <f t="shared" si="4"/>
        <v>0</v>
      </c>
      <c r="AH283" s="30">
        <v>12</v>
      </c>
    </row>
    <row r="284" spans="1:34" x14ac:dyDescent="0.25">
      <c r="A284">
        <v>30</v>
      </c>
      <c r="B284" t="s">
        <v>2193</v>
      </c>
      <c r="C284" t="s">
        <v>1068</v>
      </c>
      <c r="D284" t="s">
        <v>1057</v>
      </c>
      <c r="E284">
        <v>4</v>
      </c>
      <c r="F284" t="s">
        <v>460</v>
      </c>
      <c r="G284" t="s">
        <v>1068</v>
      </c>
      <c r="H284" t="s">
        <v>479</v>
      </c>
      <c r="I284" t="s">
        <v>1464</v>
      </c>
      <c r="J284" t="s">
        <v>1465</v>
      </c>
      <c r="K284" t="s">
        <v>1466</v>
      </c>
      <c r="L284" t="s">
        <v>1812</v>
      </c>
      <c r="M284" t="s">
        <v>463</v>
      </c>
      <c r="N284" t="s">
        <v>38</v>
      </c>
      <c r="O284" t="s">
        <v>574</v>
      </c>
      <c r="P284" t="s">
        <v>19</v>
      </c>
      <c r="Q284" t="s">
        <v>154</v>
      </c>
      <c r="R284">
        <v>20</v>
      </c>
      <c r="S284">
        <v>100</v>
      </c>
      <c r="T284" t="s">
        <v>493</v>
      </c>
      <c r="U284" t="s">
        <v>1069</v>
      </c>
      <c r="V284" s="161">
        <v>45712</v>
      </c>
      <c r="W284" s="161">
        <v>46010</v>
      </c>
      <c r="X284" t="s">
        <v>1057</v>
      </c>
      <c r="Y284">
        <v>20</v>
      </c>
      <c r="Z284" s="209"/>
      <c r="AA284"/>
      <c r="AB284" s="210"/>
      <c r="AC284"/>
      <c r="AD284"/>
      <c r="AE284" s="211"/>
      <c r="AF284"/>
      <c r="AG284" s="212">
        <f t="shared" si="4"/>
        <v>0</v>
      </c>
      <c r="AH284" s="30">
        <v>12</v>
      </c>
    </row>
    <row r="285" spans="1:34" x14ac:dyDescent="0.25">
      <c r="A285">
        <v>30</v>
      </c>
      <c r="B285" t="s">
        <v>2193</v>
      </c>
      <c r="C285" t="s">
        <v>1070</v>
      </c>
      <c r="D285" t="s">
        <v>1057</v>
      </c>
      <c r="E285">
        <v>4</v>
      </c>
      <c r="F285" t="s">
        <v>467</v>
      </c>
      <c r="G285" t="s">
        <v>1070</v>
      </c>
      <c r="H285" t="s">
        <v>19</v>
      </c>
      <c r="I285" t="s">
        <v>19</v>
      </c>
      <c r="J285" t="s">
        <v>19</v>
      </c>
      <c r="K285" t="s">
        <v>19</v>
      </c>
      <c r="L285" t="s">
        <v>19</v>
      </c>
      <c r="M285" t="s">
        <v>19</v>
      </c>
      <c r="N285" t="s">
        <v>19</v>
      </c>
      <c r="O285" t="s">
        <v>19</v>
      </c>
      <c r="P285" t="s">
        <v>19</v>
      </c>
      <c r="Q285" t="s">
        <v>155</v>
      </c>
      <c r="R285">
        <v>15</v>
      </c>
      <c r="S285">
        <v>2</v>
      </c>
      <c r="T285" t="s">
        <v>465</v>
      </c>
      <c r="U285" t="s">
        <v>1071</v>
      </c>
      <c r="V285" s="161">
        <v>45712</v>
      </c>
      <c r="W285" s="161">
        <v>45723</v>
      </c>
      <c r="X285" t="s">
        <v>1057</v>
      </c>
      <c r="Y285">
        <v>3</v>
      </c>
      <c r="Z285" s="209">
        <v>50</v>
      </c>
      <c r="AA285" t="s">
        <v>2201</v>
      </c>
      <c r="AB285" s="477"/>
      <c r="AC285">
        <v>0</v>
      </c>
      <c r="AD285" t="s">
        <v>2202</v>
      </c>
      <c r="AE285" s="211"/>
      <c r="AF285">
        <v>0</v>
      </c>
      <c r="AG285" s="212">
        <f t="shared" si="4"/>
        <v>0</v>
      </c>
      <c r="AH285" s="30">
        <v>3</v>
      </c>
    </row>
    <row r="286" spans="1:34" x14ac:dyDescent="0.25">
      <c r="A286">
        <v>30</v>
      </c>
      <c r="B286" t="s">
        <v>2193</v>
      </c>
      <c r="C286" t="s">
        <v>1072</v>
      </c>
      <c r="D286" t="s">
        <v>1057</v>
      </c>
      <c r="E286">
        <v>4</v>
      </c>
      <c r="F286" t="s">
        <v>467</v>
      </c>
      <c r="G286" t="s">
        <v>1072</v>
      </c>
      <c r="H286" t="s">
        <v>19</v>
      </c>
      <c r="I286" t="s">
        <v>19</v>
      </c>
      <c r="J286" t="s">
        <v>19</v>
      </c>
      <c r="K286" t="s">
        <v>19</v>
      </c>
      <c r="L286" t="s">
        <v>19</v>
      </c>
      <c r="M286" t="s">
        <v>19</v>
      </c>
      <c r="N286" t="s">
        <v>19</v>
      </c>
      <c r="O286" t="s">
        <v>19</v>
      </c>
      <c r="P286" t="s">
        <v>19</v>
      </c>
      <c r="Q286" t="s">
        <v>156</v>
      </c>
      <c r="R286">
        <v>30</v>
      </c>
      <c r="S286">
        <v>1</v>
      </c>
      <c r="T286" t="s">
        <v>465</v>
      </c>
      <c r="U286" t="s">
        <v>1073</v>
      </c>
      <c r="V286" s="161">
        <v>45726</v>
      </c>
      <c r="W286" s="161">
        <v>45777</v>
      </c>
      <c r="X286" t="s">
        <v>1057</v>
      </c>
      <c r="Y286">
        <v>6</v>
      </c>
      <c r="Z286" s="209"/>
      <c r="AA286"/>
      <c r="AB286" s="210"/>
      <c r="AC286"/>
      <c r="AD286"/>
      <c r="AE286" s="211"/>
      <c r="AF286">
        <v>0</v>
      </c>
      <c r="AG286" s="212">
        <f t="shared" si="4"/>
        <v>0</v>
      </c>
      <c r="AH286" s="30">
        <v>4</v>
      </c>
    </row>
    <row r="287" spans="1:34" x14ac:dyDescent="0.25">
      <c r="A287">
        <v>30</v>
      </c>
      <c r="B287" t="s">
        <v>2193</v>
      </c>
      <c r="C287" t="s">
        <v>1074</v>
      </c>
      <c r="D287" t="s">
        <v>1057</v>
      </c>
      <c r="E287">
        <v>4</v>
      </c>
      <c r="F287" t="s">
        <v>467</v>
      </c>
      <c r="G287" t="s">
        <v>1074</v>
      </c>
      <c r="H287" t="s">
        <v>19</v>
      </c>
      <c r="I287" t="s">
        <v>19</v>
      </c>
      <c r="J287" t="s">
        <v>19</v>
      </c>
      <c r="K287" t="s">
        <v>19</v>
      </c>
      <c r="L287" t="s">
        <v>19</v>
      </c>
      <c r="M287" t="s">
        <v>19</v>
      </c>
      <c r="N287" t="s">
        <v>19</v>
      </c>
      <c r="O287" t="s">
        <v>19</v>
      </c>
      <c r="P287" t="s">
        <v>19</v>
      </c>
      <c r="Q287" t="s">
        <v>92</v>
      </c>
      <c r="R287">
        <v>50</v>
      </c>
      <c r="S287">
        <v>100</v>
      </c>
      <c r="T287" t="s">
        <v>493</v>
      </c>
      <c r="U287" t="s">
        <v>833</v>
      </c>
      <c r="V287" s="161">
        <v>45778</v>
      </c>
      <c r="W287" s="161">
        <v>45989</v>
      </c>
      <c r="X287" t="s">
        <v>1057</v>
      </c>
      <c r="Y287">
        <v>10</v>
      </c>
      <c r="Z287" s="209"/>
      <c r="AA287"/>
      <c r="AB287" s="210"/>
      <c r="AC287"/>
      <c r="AD287"/>
      <c r="AE287" s="211"/>
      <c r="AF287">
        <v>0</v>
      </c>
      <c r="AG287" s="212">
        <f t="shared" si="4"/>
        <v>0</v>
      </c>
      <c r="AH287" s="30">
        <v>11</v>
      </c>
    </row>
    <row r="288" spans="1:34" x14ac:dyDescent="0.25">
      <c r="A288">
        <v>30</v>
      </c>
      <c r="B288" t="s">
        <v>2193</v>
      </c>
      <c r="C288" t="s">
        <v>1075</v>
      </c>
      <c r="D288" t="s">
        <v>1057</v>
      </c>
      <c r="E288">
        <v>4</v>
      </c>
      <c r="F288" t="s">
        <v>467</v>
      </c>
      <c r="G288" t="s">
        <v>1075</v>
      </c>
      <c r="H288" t="s">
        <v>19</v>
      </c>
      <c r="I288" t="s">
        <v>19</v>
      </c>
      <c r="J288" t="s">
        <v>19</v>
      </c>
      <c r="K288" t="s">
        <v>19</v>
      </c>
      <c r="L288" t="s">
        <v>19</v>
      </c>
      <c r="M288" t="s">
        <v>19</v>
      </c>
      <c r="N288" t="s">
        <v>19</v>
      </c>
      <c r="O288" t="s">
        <v>19</v>
      </c>
      <c r="P288" t="s">
        <v>19</v>
      </c>
      <c r="Q288" t="s">
        <v>157</v>
      </c>
      <c r="R288">
        <v>5</v>
      </c>
      <c r="S288">
        <v>2</v>
      </c>
      <c r="T288" t="s">
        <v>465</v>
      </c>
      <c r="U288" t="s">
        <v>1076</v>
      </c>
      <c r="V288" s="161">
        <v>45992</v>
      </c>
      <c r="W288" s="161">
        <v>46010</v>
      </c>
      <c r="X288" t="s">
        <v>1057</v>
      </c>
      <c r="Y288">
        <v>1</v>
      </c>
      <c r="Z288" s="209"/>
      <c r="AA288"/>
      <c r="AB288" s="210"/>
      <c r="AC288"/>
      <c r="AD288"/>
      <c r="AE288" s="211"/>
      <c r="AF288"/>
      <c r="AG288" s="212">
        <f t="shared" si="4"/>
        <v>0</v>
      </c>
      <c r="AH288" s="30">
        <v>12</v>
      </c>
    </row>
    <row r="289" spans="1:34" x14ac:dyDescent="0.25">
      <c r="A289">
        <v>30</v>
      </c>
      <c r="B289" t="s">
        <v>2193</v>
      </c>
      <c r="C289" t="s">
        <v>1081</v>
      </c>
      <c r="D289" t="s">
        <v>1057</v>
      </c>
      <c r="E289">
        <v>4</v>
      </c>
      <c r="F289" t="s">
        <v>460</v>
      </c>
      <c r="G289" t="s">
        <v>1081</v>
      </c>
      <c r="H289" t="s">
        <v>479</v>
      </c>
      <c r="I289" t="s">
        <v>1464</v>
      </c>
      <c r="J289" t="s">
        <v>1465</v>
      </c>
      <c r="K289" t="s">
        <v>1466</v>
      </c>
      <c r="L289" t="s">
        <v>1812</v>
      </c>
      <c r="M289" t="s">
        <v>480</v>
      </c>
      <c r="N289" t="s">
        <v>38</v>
      </c>
      <c r="O289" t="s">
        <v>1078</v>
      </c>
      <c r="P289" t="s">
        <v>19</v>
      </c>
      <c r="Q289" t="s">
        <v>93</v>
      </c>
      <c r="R289">
        <v>20</v>
      </c>
      <c r="S289">
        <v>1</v>
      </c>
      <c r="T289" t="s">
        <v>465</v>
      </c>
      <c r="U289" t="s">
        <v>1082</v>
      </c>
      <c r="V289" s="161">
        <v>45782</v>
      </c>
      <c r="W289" s="161">
        <v>45981</v>
      </c>
      <c r="X289" t="s">
        <v>1083</v>
      </c>
      <c r="Y289">
        <v>20</v>
      </c>
      <c r="Z289" s="209">
        <v>0</v>
      </c>
      <c r="AA289" t="s">
        <v>2203</v>
      </c>
      <c r="AB289" s="477"/>
      <c r="AC289">
        <v>0</v>
      </c>
      <c r="AD289" t="s">
        <v>2200</v>
      </c>
      <c r="AE289" s="211"/>
      <c r="AF289">
        <v>0</v>
      </c>
      <c r="AG289" s="212">
        <f t="shared" si="4"/>
        <v>0</v>
      </c>
      <c r="AH289" s="30">
        <v>11</v>
      </c>
    </row>
    <row r="290" spans="1:34" x14ac:dyDescent="0.25">
      <c r="A290">
        <v>30</v>
      </c>
      <c r="B290" t="s">
        <v>2193</v>
      </c>
      <c r="C290" t="s">
        <v>1084</v>
      </c>
      <c r="D290" t="s">
        <v>1057</v>
      </c>
      <c r="E290">
        <v>4</v>
      </c>
      <c r="F290" t="s">
        <v>467</v>
      </c>
      <c r="G290" t="s">
        <v>1084</v>
      </c>
      <c r="H290" t="s">
        <v>19</v>
      </c>
      <c r="I290" t="s">
        <v>19</v>
      </c>
      <c r="J290" t="s">
        <v>19</v>
      </c>
      <c r="K290" t="s">
        <v>19</v>
      </c>
      <c r="L290" t="s">
        <v>19</v>
      </c>
      <c r="M290" t="s">
        <v>19</v>
      </c>
      <c r="N290" t="s">
        <v>19</v>
      </c>
      <c r="O290" t="s">
        <v>19</v>
      </c>
      <c r="P290" t="s">
        <v>19</v>
      </c>
      <c r="Q290" t="s">
        <v>94</v>
      </c>
      <c r="R290">
        <v>10</v>
      </c>
      <c r="S290">
        <v>1</v>
      </c>
      <c r="T290" t="s">
        <v>465</v>
      </c>
      <c r="U290" t="s">
        <v>1085</v>
      </c>
      <c r="V290" s="161">
        <v>45782</v>
      </c>
      <c r="W290" s="161">
        <v>45814</v>
      </c>
      <c r="X290" t="s">
        <v>1057</v>
      </c>
      <c r="Y290">
        <v>2</v>
      </c>
      <c r="Z290" s="209">
        <v>100</v>
      </c>
      <c r="AA290" t="s">
        <v>2204</v>
      </c>
      <c r="AB290" s="210">
        <v>45846</v>
      </c>
      <c r="AC290">
        <v>100</v>
      </c>
      <c r="AD290" t="s">
        <v>2205</v>
      </c>
      <c r="AE290" s="211">
        <v>45890</v>
      </c>
      <c r="AF290">
        <v>90</v>
      </c>
      <c r="AG290" s="212">
        <f t="shared" si="4"/>
        <v>2</v>
      </c>
      <c r="AH290" s="30">
        <v>6</v>
      </c>
    </row>
    <row r="291" spans="1:34" x14ac:dyDescent="0.25">
      <c r="A291">
        <v>30</v>
      </c>
      <c r="B291" t="s">
        <v>2193</v>
      </c>
      <c r="C291" t="s">
        <v>1086</v>
      </c>
      <c r="D291" t="s">
        <v>1057</v>
      </c>
      <c r="E291">
        <v>4</v>
      </c>
      <c r="F291" t="s">
        <v>467</v>
      </c>
      <c r="G291" t="s">
        <v>1086</v>
      </c>
      <c r="H291" t="s">
        <v>19</v>
      </c>
      <c r="I291" t="s">
        <v>19</v>
      </c>
      <c r="J291" t="s">
        <v>19</v>
      </c>
      <c r="K291" t="s">
        <v>19</v>
      </c>
      <c r="L291" t="s">
        <v>19</v>
      </c>
      <c r="M291" t="s">
        <v>19</v>
      </c>
      <c r="N291" t="s">
        <v>19</v>
      </c>
      <c r="O291" t="s">
        <v>19</v>
      </c>
      <c r="P291" t="s">
        <v>19</v>
      </c>
      <c r="Q291" t="s">
        <v>1803</v>
      </c>
      <c r="R291">
        <v>8</v>
      </c>
      <c r="S291">
        <v>100</v>
      </c>
      <c r="T291" t="s">
        <v>493</v>
      </c>
      <c r="U291" t="s">
        <v>1087</v>
      </c>
      <c r="V291" s="161">
        <v>45817</v>
      </c>
      <c r="W291" s="161">
        <v>45884</v>
      </c>
      <c r="X291" t="s">
        <v>1083</v>
      </c>
      <c r="Y291">
        <v>1.6</v>
      </c>
      <c r="Z291" s="209">
        <v>100</v>
      </c>
      <c r="AA291" t="s">
        <v>3198</v>
      </c>
      <c r="AB291" s="210">
        <v>45884</v>
      </c>
      <c r="AC291">
        <v>100</v>
      </c>
      <c r="AD291" t="s">
        <v>2207</v>
      </c>
      <c r="AE291" s="211">
        <v>45890</v>
      </c>
      <c r="AF291">
        <v>100</v>
      </c>
      <c r="AG291" s="212">
        <f t="shared" si="4"/>
        <v>1.6</v>
      </c>
      <c r="AH291" s="30">
        <v>8</v>
      </c>
    </row>
    <row r="292" spans="1:34" x14ac:dyDescent="0.25">
      <c r="A292">
        <v>30</v>
      </c>
      <c r="B292" t="s">
        <v>2193</v>
      </c>
      <c r="C292" t="s">
        <v>1088</v>
      </c>
      <c r="D292" t="s">
        <v>1057</v>
      </c>
      <c r="E292">
        <v>4</v>
      </c>
      <c r="F292" t="s">
        <v>467</v>
      </c>
      <c r="G292" t="s">
        <v>1088</v>
      </c>
      <c r="H292" t="s">
        <v>19</v>
      </c>
      <c r="I292" t="s">
        <v>19</v>
      </c>
      <c r="J292" t="s">
        <v>19</v>
      </c>
      <c r="K292" t="s">
        <v>19</v>
      </c>
      <c r="L292" t="s">
        <v>19</v>
      </c>
      <c r="M292" t="s">
        <v>19</v>
      </c>
      <c r="N292" t="s">
        <v>19</v>
      </c>
      <c r="O292" t="s">
        <v>19</v>
      </c>
      <c r="P292" t="s">
        <v>19</v>
      </c>
      <c r="Q292" t="s">
        <v>1804</v>
      </c>
      <c r="R292">
        <v>22</v>
      </c>
      <c r="S292">
        <v>100</v>
      </c>
      <c r="T292" t="s">
        <v>493</v>
      </c>
      <c r="U292" t="s">
        <v>1087</v>
      </c>
      <c r="V292" s="161">
        <v>45887</v>
      </c>
      <c r="W292" s="161">
        <v>45926</v>
      </c>
      <c r="X292" t="s">
        <v>1083</v>
      </c>
      <c r="Y292">
        <v>4.4000000000000004</v>
      </c>
      <c r="Z292" s="209">
        <v>100</v>
      </c>
      <c r="AA292" t="s">
        <v>2208</v>
      </c>
      <c r="AB292" s="210">
        <v>45926</v>
      </c>
      <c r="AC292">
        <v>100</v>
      </c>
      <c r="AD292" t="s">
        <v>2209</v>
      </c>
      <c r="AE292" s="211">
        <v>45933</v>
      </c>
      <c r="AF292">
        <v>100</v>
      </c>
      <c r="AG292" s="212">
        <f t="shared" si="4"/>
        <v>4.4000000000000004</v>
      </c>
      <c r="AH292" s="30">
        <v>9</v>
      </c>
    </row>
    <row r="293" spans="1:34" x14ac:dyDescent="0.25">
      <c r="A293">
        <v>30</v>
      </c>
      <c r="B293" t="s">
        <v>2193</v>
      </c>
      <c r="C293" t="s">
        <v>1090</v>
      </c>
      <c r="D293" t="s">
        <v>1057</v>
      </c>
      <c r="E293">
        <v>4</v>
      </c>
      <c r="F293" t="s">
        <v>467</v>
      </c>
      <c r="G293" t="s">
        <v>1090</v>
      </c>
      <c r="H293" t="s">
        <v>19</v>
      </c>
      <c r="I293" t="s">
        <v>19</v>
      </c>
      <c r="J293" t="s">
        <v>19</v>
      </c>
      <c r="K293" t="s">
        <v>19</v>
      </c>
      <c r="L293" t="s">
        <v>19</v>
      </c>
      <c r="M293" t="s">
        <v>19</v>
      </c>
      <c r="N293" t="s">
        <v>19</v>
      </c>
      <c r="O293" t="s">
        <v>19</v>
      </c>
      <c r="P293" t="s">
        <v>19</v>
      </c>
      <c r="Q293" t="s">
        <v>95</v>
      </c>
      <c r="R293">
        <v>50</v>
      </c>
      <c r="S293">
        <v>1</v>
      </c>
      <c r="T293" t="s">
        <v>465</v>
      </c>
      <c r="U293" t="s">
        <v>1089</v>
      </c>
      <c r="V293" s="161">
        <v>45854</v>
      </c>
      <c r="W293" s="161">
        <v>45980</v>
      </c>
      <c r="X293" t="s">
        <v>1083</v>
      </c>
      <c r="Y293">
        <v>10</v>
      </c>
      <c r="Z293" s="209">
        <v>100</v>
      </c>
      <c r="AA293" t="s">
        <v>3046</v>
      </c>
      <c r="AB293" s="210">
        <v>45980</v>
      </c>
      <c r="AC293">
        <v>100</v>
      </c>
      <c r="AD293" t="s">
        <v>3047</v>
      </c>
      <c r="AE293" s="211">
        <v>45980</v>
      </c>
      <c r="AF293">
        <v>95</v>
      </c>
      <c r="AG293" s="212">
        <f t="shared" si="4"/>
        <v>10</v>
      </c>
      <c r="AH293" s="30">
        <v>11</v>
      </c>
    </row>
    <row r="294" spans="1:34" ht="409.5" x14ac:dyDescent="0.25">
      <c r="A294">
        <v>30</v>
      </c>
      <c r="B294" t="s">
        <v>2193</v>
      </c>
      <c r="C294" t="s">
        <v>1805</v>
      </c>
      <c r="D294" t="s">
        <v>1057</v>
      </c>
      <c r="E294">
        <v>4</v>
      </c>
      <c r="F294" t="s">
        <v>467</v>
      </c>
      <c r="G294" t="s">
        <v>1805</v>
      </c>
      <c r="H294" t="s">
        <v>19</v>
      </c>
      <c r="I294" t="s">
        <v>19</v>
      </c>
      <c r="J294" t="s">
        <v>19</v>
      </c>
      <c r="K294" t="s">
        <v>19</v>
      </c>
      <c r="L294" t="s">
        <v>19</v>
      </c>
      <c r="M294" t="s">
        <v>19</v>
      </c>
      <c r="N294" t="s">
        <v>19</v>
      </c>
      <c r="O294" t="s">
        <v>19</v>
      </c>
      <c r="P294" t="s">
        <v>19</v>
      </c>
      <c r="Q294" t="s">
        <v>96</v>
      </c>
      <c r="R294">
        <v>10</v>
      </c>
      <c r="S294">
        <v>1</v>
      </c>
      <c r="T294" t="s">
        <v>465</v>
      </c>
      <c r="U294" t="s">
        <v>1091</v>
      </c>
      <c r="V294" s="161">
        <v>45964</v>
      </c>
      <c r="W294" s="161">
        <v>45981</v>
      </c>
      <c r="X294" t="s">
        <v>1083</v>
      </c>
      <c r="Y294">
        <v>2</v>
      </c>
      <c r="Z294" s="209">
        <v>100</v>
      </c>
      <c r="AA294" s="478" t="s">
        <v>3199</v>
      </c>
      <c r="AB294" s="210">
        <v>45981</v>
      </c>
      <c r="AC294">
        <v>100</v>
      </c>
      <c r="AD294" t="s">
        <v>3048</v>
      </c>
      <c r="AE294" s="211">
        <v>45981</v>
      </c>
      <c r="AF294">
        <v>95</v>
      </c>
      <c r="AG294" s="212">
        <f t="shared" si="4"/>
        <v>2</v>
      </c>
      <c r="AH294" s="30">
        <v>11</v>
      </c>
    </row>
    <row r="295" spans="1:34" x14ac:dyDescent="0.25">
      <c r="A295">
        <v>30</v>
      </c>
      <c r="B295" t="s">
        <v>2193</v>
      </c>
      <c r="C295" t="s">
        <v>1092</v>
      </c>
      <c r="D295" t="s">
        <v>1057</v>
      </c>
      <c r="E295">
        <v>4</v>
      </c>
      <c r="F295" t="s">
        <v>460</v>
      </c>
      <c r="G295" t="s">
        <v>1092</v>
      </c>
      <c r="H295" t="s">
        <v>462</v>
      </c>
      <c r="I295" t="s">
        <v>1464</v>
      </c>
      <c r="J295" t="s">
        <v>1465</v>
      </c>
      <c r="K295" t="s">
        <v>1466</v>
      </c>
      <c r="L295" t="s">
        <v>19</v>
      </c>
      <c r="M295" t="s">
        <v>463</v>
      </c>
      <c r="N295" t="s">
        <v>19</v>
      </c>
      <c r="O295" t="s">
        <v>1093</v>
      </c>
      <c r="P295" t="s">
        <v>19</v>
      </c>
      <c r="Q295" t="s">
        <v>275</v>
      </c>
      <c r="R295">
        <v>20</v>
      </c>
      <c r="S295">
        <v>100</v>
      </c>
      <c r="T295" t="s">
        <v>493</v>
      </c>
      <c r="U295" t="s">
        <v>1094</v>
      </c>
      <c r="V295" s="161">
        <v>45672</v>
      </c>
      <c r="W295" s="161">
        <v>46013</v>
      </c>
      <c r="X295" t="s">
        <v>1057</v>
      </c>
      <c r="Y295">
        <v>20</v>
      </c>
      <c r="Z295" s="209"/>
      <c r="AA295"/>
      <c r="AB295" s="210"/>
      <c r="AC295"/>
      <c r="AD295"/>
      <c r="AE295" s="211"/>
      <c r="AF295"/>
      <c r="AG295" s="212">
        <f t="shared" si="4"/>
        <v>0</v>
      </c>
      <c r="AH295" s="30">
        <v>12</v>
      </c>
    </row>
    <row r="296" spans="1:34" x14ac:dyDescent="0.25">
      <c r="A296">
        <v>30</v>
      </c>
      <c r="B296" t="s">
        <v>2193</v>
      </c>
      <c r="C296" t="s">
        <v>1095</v>
      </c>
      <c r="D296" t="s">
        <v>1057</v>
      </c>
      <c r="E296">
        <v>4</v>
      </c>
      <c r="F296" t="s">
        <v>467</v>
      </c>
      <c r="G296" t="s">
        <v>1095</v>
      </c>
      <c r="H296" t="s">
        <v>19</v>
      </c>
      <c r="I296" t="s">
        <v>19</v>
      </c>
      <c r="J296" t="s">
        <v>19</v>
      </c>
      <c r="K296" t="s">
        <v>19</v>
      </c>
      <c r="L296" t="s">
        <v>19</v>
      </c>
      <c r="M296" t="s">
        <v>19</v>
      </c>
      <c r="N296" t="s">
        <v>19</v>
      </c>
      <c r="O296" t="s">
        <v>19</v>
      </c>
      <c r="P296" t="s">
        <v>19</v>
      </c>
      <c r="Q296" t="s">
        <v>276</v>
      </c>
      <c r="R296">
        <v>20</v>
      </c>
      <c r="S296">
        <v>1</v>
      </c>
      <c r="T296" t="s">
        <v>465</v>
      </c>
      <c r="U296" t="s">
        <v>1096</v>
      </c>
      <c r="V296" s="161">
        <v>45672</v>
      </c>
      <c r="W296" s="161">
        <v>45744</v>
      </c>
      <c r="X296" t="s">
        <v>1057</v>
      </c>
      <c r="Y296">
        <v>4</v>
      </c>
      <c r="Z296" s="209">
        <v>100</v>
      </c>
      <c r="AA296" t="s">
        <v>2210</v>
      </c>
      <c r="AB296" s="210">
        <v>45687</v>
      </c>
      <c r="AC296">
        <v>100</v>
      </c>
      <c r="AD296" t="s">
        <v>2211</v>
      </c>
      <c r="AE296" s="211">
        <v>45744</v>
      </c>
      <c r="AF296">
        <v>100</v>
      </c>
      <c r="AG296" s="212">
        <f t="shared" si="4"/>
        <v>4</v>
      </c>
      <c r="AH296" s="30">
        <v>3</v>
      </c>
    </row>
    <row r="297" spans="1:34" x14ac:dyDescent="0.25">
      <c r="A297">
        <v>30</v>
      </c>
      <c r="B297" t="s">
        <v>2193</v>
      </c>
      <c r="C297" t="s">
        <v>1097</v>
      </c>
      <c r="D297" t="s">
        <v>1057</v>
      </c>
      <c r="E297">
        <v>4</v>
      </c>
      <c r="F297" t="s">
        <v>467</v>
      </c>
      <c r="G297" t="s">
        <v>1097</v>
      </c>
      <c r="H297" t="s">
        <v>19</v>
      </c>
      <c r="I297" t="s">
        <v>19</v>
      </c>
      <c r="J297" t="s">
        <v>19</v>
      </c>
      <c r="K297" t="s">
        <v>19</v>
      </c>
      <c r="L297" t="s">
        <v>19</v>
      </c>
      <c r="M297" t="s">
        <v>19</v>
      </c>
      <c r="N297" t="s">
        <v>19</v>
      </c>
      <c r="O297" t="s">
        <v>19</v>
      </c>
      <c r="P297" t="s">
        <v>19</v>
      </c>
      <c r="Q297" t="s">
        <v>277</v>
      </c>
      <c r="R297">
        <v>80</v>
      </c>
      <c r="S297">
        <v>100</v>
      </c>
      <c r="T297" t="s">
        <v>493</v>
      </c>
      <c r="U297" t="s">
        <v>1098</v>
      </c>
      <c r="V297" s="161">
        <v>45744</v>
      </c>
      <c r="W297" s="161">
        <v>46013</v>
      </c>
      <c r="X297" t="s">
        <v>1057</v>
      </c>
      <c r="Y297">
        <v>16</v>
      </c>
      <c r="Z297" s="209">
        <v>13</v>
      </c>
      <c r="AA297" t="s">
        <v>2212</v>
      </c>
      <c r="AB297" s="210"/>
      <c r="AC297">
        <v>13</v>
      </c>
      <c r="AD297" t="s">
        <v>2213</v>
      </c>
      <c r="AE297" s="211"/>
      <c r="AF297"/>
      <c r="AG297" s="212">
        <f t="shared" si="4"/>
        <v>2.08</v>
      </c>
      <c r="AH297" s="30">
        <v>12</v>
      </c>
    </row>
    <row r="298" spans="1:34" x14ac:dyDescent="0.25">
      <c r="A298">
        <v>30</v>
      </c>
      <c r="B298" t="s">
        <v>2193</v>
      </c>
      <c r="C298" t="s">
        <v>1099</v>
      </c>
      <c r="D298" t="s">
        <v>1057</v>
      </c>
      <c r="E298">
        <v>4</v>
      </c>
      <c r="F298" t="s">
        <v>460</v>
      </c>
      <c r="G298" t="s">
        <v>1099</v>
      </c>
      <c r="H298" t="s">
        <v>462</v>
      </c>
      <c r="I298" t="s">
        <v>1464</v>
      </c>
      <c r="J298" t="s">
        <v>1465</v>
      </c>
      <c r="K298" t="s">
        <v>1466</v>
      </c>
      <c r="L298" t="s">
        <v>19</v>
      </c>
      <c r="M298" t="s">
        <v>480</v>
      </c>
      <c r="N298" t="s">
        <v>19</v>
      </c>
      <c r="O298" t="s">
        <v>1100</v>
      </c>
      <c r="P298" t="s">
        <v>1536</v>
      </c>
      <c r="Q298" t="s">
        <v>91</v>
      </c>
      <c r="R298">
        <v>20</v>
      </c>
      <c r="S298">
        <v>100</v>
      </c>
      <c r="T298" t="s">
        <v>493</v>
      </c>
      <c r="U298" t="s">
        <v>1094</v>
      </c>
      <c r="V298" s="161">
        <v>45672</v>
      </c>
      <c r="W298" s="161">
        <v>46013</v>
      </c>
      <c r="X298" t="s">
        <v>1101</v>
      </c>
      <c r="Y298">
        <v>20</v>
      </c>
      <c r="Z298" s="209"/>
      <c r="AA298"/>
      <c r="AB298" s="210"/>
      <c r="AC298"/>
      <c r="AD298"/>
      <c r="AE298" s="211"/>
      <c r="AF298"/>
      <c r="AG298" s="212">
        <f t="shared" si="4"/>
        <v>0</v>
      </c>
      <c r="AH298" s="30">
        <v>12</v>
      </c>
    </row>
    <row r="299" spans="1:34" x14ac:dyDescent="0.25">
      <c r="A299">
        <v>30</v>
      </c>
      <c r="B299" t="s">
        <v>2193</v>
      </c>
      <c r="C299" t="s">
        <v>1102</v>
      </c>
      <c r="D299" t="s">
        <v>1057</v>
      </c>
      <c r="E299">
        <v>4</v>
      </c>
      <c r="F299" t="s">
        <v>467</v>
      </c>
      <c r="G299" t="s">
        <v>1102</v>
      </c>
      <c r="H299" t="s">
        <v>19</v>
      </c>
      <c r="I299" t="s">
        <v>19</v>
      </c>
      <c r="J299" t="s">
        <v>19</v>
      </c>
      <c r="K299" t="s">
        <v>19</v>
      </c>
      <c r="L299" t="s">
        <v>19</v>
      </c>
      <c r="M299" t="s">
        <v>19</v>
      </c>
      <c r="N299" t="s">
        <v>19</v>
      </c>
      <c r="O299" t="s">
        <v>19</v>
      </c>
      <c r="P299" t="s">
        <v>19</v>
      </c>
      <c r="Q299" t="s">
        <v>57</v>
      </c>
      <c r="R299">
        <v>20</v>
      </c>
      <c r="S299">
        <v>1</v>
      </c>
      <c r="T299" t="s">
        <v>465</v>
      </c>
      <c r="U299" t="s">
        <v>1096</v>
      </c>
      <c r="V299" s="161">
        <v>45672</v>
      </c>
      <c r="W299" s="161">
        <v>45703</v>
      </c>
      <c r="X299" t="s">
        <v>1101</v>
      </c>
      <c r="Y299">
        <v>4</v>
      </c>
      <c r="Z299" s="209">
        <v>100</v>
      </c>
      <c r="AA299" t="s">
        <v>2214</v>
      </c>
      <c r="AB299" s="210">
        <v>45686</v>
      </c>
      <c r="AC299">
        <v>100</v>
      </c>
      <c r="AD299" t="s">
        <v>2215</v>
      </c>
      <c r="AE299" s="211">
        <v>45686</v>
      </c>
      <c r="AF299">
        <v>100</v>
      </c>
      <c r="AG299" s="212">
        <f t="shared" si="4"/>
        <v>4</v>
      </c>
      <c r="AH299" s="30">
        <v>2</v>
      </c>
    </row>
    <row r="300" spans="1:34" x14ac:dyDescent="0.25">
      <c r="A300">
        <v>30</v>
      </c>
      <c r="B300" t="s">
        <v>2193</v>
      </c>
      <c r="C300" t="s">
        <v>1103</v>
      </c>
      <c r="D300" t="s">
        <v>1057</v>
      </c>
      <c r="E300">
        <v>4</v>
      </c>
      <c r="F300" t="s">
        <v>467</v>
      </c>
      <c r="G300" t="s">
        <v>1103</v>
      </c>
      <c r="H300" t="s">
        <v>19</v>
      </c>
      <c r="I300" t="s">
        <v>19</v>
      </c>
      <c r="J300" t="s">
        <v>19</v>
      </c>
      <c r="K300" t="s">
        <v>19</v>
      </c>
      <c r="L300" t="s">
        <v>19</v>
      </c>
      <c r="M300" t="s">
        <v>19</v>
      </c>
      <c r="N300" t="s">
        <v>19</v>
      </c>
      <c r="O300" t="s">
        <v>19</v>
      </c>
      <c r="P300" t="s">
        <v>19</v>
      </c>
      <c r="Q300" t="s">
        <v>58</v>
      </c>
      <c r="R300">
        <v>80</v>
      </c>
      <c r="S300">
        <v>100</v>
      </c>
      <c r="T300" t="s">
        <v>493</v>
      </c>
      <c r="U300" t="s">
        <v>1098</v>
      </c>
      <c r="V300" s="161">
        <v>45688</v>
      </c>
      <c r="W300" s="161">
        <v>46013</v>
      </c>
      <c r="X300" t="s">
        <v>1101</v>
      </c>
      <c r="Y300">
        <v>16</v>
      </c>
      <c r="Z300" s="209">
        <v>74.13</v>
      </c>
      <c r="AA300" t="s">
        <v>3049</v>
      </c>
      <c r="AB300" s="210"/>
      <c r="AC300">
        <v>74.13</v>
      </c>
      <c r="AD300" t="s">
        <v>3050</v>
      </c>
      <c r="AE300" s="211"/>
      <c r="AF300"/>
      <c r="AG300" s="212">
        <f t="shared" si="4"/>
        <v>11.860799999999999</v>
      </c>
      <c r="AH300" s="30">
        <v>12</v>
      </c>
    </row>
    <row r="301" spans="1:34" x14ac:dyDescent="0.25">
      <c r="A301">
        <v>130</v>
      </c>
      <c r="B301" t="s">
        <v>2584</v>
      </c>
      <c r="C301" t="s">
        <v>1174</v>
      </c>
      <c r="D301" t="s">
        <v>1173</v>
      </c>
      <c r="E301">
        <v>2</v>
      </c>
      <c r="F301" t="s">
        <v>460</v>
      </c>
      <c r="G301" t="s">
        <v>1174</v>
      </c>
      <c r="H301" t="s">
        <v>479</v>
      </c>
      <c r="I301" t="s">
        <v>1464</v>
      </c>
      <c r="J301" t="s">
        <v>1468</v>
      </c>
      <c r="K301" t="s">
        <v>1466</v>
      </c>
      <c r="L301" t="s">
        <v>19</v>
      </c>
      <c r="M301" t="s">
        <v>480</v>
      </c>
      <c r="N301" t="s">
        <v>19</v>
      </c>
      <c r="O301" t="s">
        <v>1078</v>
      </c>
      <c r="P301" t="s">
        <v>19</v>
      </c>
      <c r="Q301" t="s">
        <v>97</v>
      </c>
      <c r="R301">
        <v>100</v>
      </c>
      <c r="S301">
        <v>1</v>
      </c>
      <c r="T301" t="s">
        <v>465</v>
      </c>
      <c r="U301" t="s">
        <v>1175</v>
      </c>
      <c r="V301" s="161">
        <v>45705</v>
      </c>
      <c r="W301" s="161">
        <v>45978</v>
      </c>
      <c r="X301" t="s">
        <v>1176</v>
      </c>
      <c r="Y301">
        <v>100</v>
      </c>
      <c r="Z301" s="209">
        <v>100</v>
      </c>
      <c r="AA301" t="s">
        <v>3200</v>
      </c>
      <c r="AB301" s="210">
        <v>45978</v>
      </c>
      <c r="AC301">
        <v>100</v>
      </c>
      <c r="AD301" t="s">
        <v>3051</v>
      </c>
      <c r="AE301" s="211">
        <v>45961</v>
      </c>
      <c r="AF301">
        <v>100</v>
      </c>
      <c r="AG301" s="212">
        <f t="shared" si="4"/>
        <v>100</v>
      </c>
      <c r="AH301" s="30">
        <v>11</v>
      </c>
    </row>
    <row r="302" spans="1:34" x14ac:dyDescent="0.25">
      <c r="A302">
        <v>130</v>
      </c>
      <c r="B302" t="s">
        <v>2584</v>
      </c>
      <c r="C302" t="s">
        <v>1177</v>
      </c>
      <c r="D302" t="s">
        <v>1173</v>
      </c>
      <c r="E302">
        <v>2</v>
      </c>
      <c r="F302" t="s">
        <v>467</v>
      </c>
      <c r="G302" t="s">
        <v>1177</v>
      </c>
      <c r="H302" t="s">
        <v>19</v>
      </c>
      <c r="I302" t="s">
        <v>19</v>
      </c>
      <c r="J302" t="s">
        <v>19</v>
      </c>
      <c r="K302" t="s">
        <v>19</v>
      </c>
      <c r="L302" t="s">
        <v>19</v>
      </c>
      <c r="M302" t="s">
        <v>19</v>
      </c>
      <c r="N302" t="s">
        <v>19</v>
      </c>
      <c r="O302" t="s">
        <v>19</v>
      </c>
      <c r="P302" t="s">
        <v>19</v>
      </c>
      <c r="Q302" t="s">
        <v>1765</v>
      </c>
      <c r="R302">
        <v>10</v>
      </c>
      <c r="S302">
        <v>6</v>
      </c>
      <c r="T302" t="s">
        <v>465</v>
      </c>
      <c r="U302" t="s">
        <v>1766</v>
      </c>
      <c r="V302" s="161">
        <v>45705</v>
      </c>
      <c r="W302" s="161">
        <v>45978</v>
      </c>
      <c r="X302" t="s">
        <v>1178</v>
      </c>
      <c r="Y302">
        <v>10</v>
      </c>
      <c r="Z302" s="209">
        <v>100</v>
      </c>
      <c r="AA302" t="s">
        <v>2731</v>
      </c>
      <c r="AB302" s="477"/>
      <c r="AC302">
        <v>100</v>
      </c>
      <c r="AD302" t="s">
        <v>2732</v>
      </c>
      <c r="AE302" s="211"/>
      <c r="AF302">
        <v>100</v>
      </c>
      <c r="AG302" s="212">
        <f t="shared" si="4"/>
        <v>10</v>
      </c>
      <c r="AH302" s="30">
        <v>11</v>
      </c>
    </row>
    <row r="303" spans="1:34" x14ac:dyDescent="0.25">
      <c r="A303">
        <v>130</v>
      </c>
      <c r="B303" t="s">
        <v>2584</v>
      </c>
      <c r="C303" t="s">
        <v>1179</v>
      </c>
      <c r="D303" t="s">
        <v>1173</v>
      </c>
      <c r="E303">
        <v>2</v>
      </c>
      <c r="F303" t="s">
        <v>467</v>
      </c>
      <c r="G303" t="s">
        <v>1179</v>
      </c>
      <c r="H303" t="s">
        <v>19</v>
      </c>
      <c r="I303" t="s">
        <v>19</v>
      </c>
      <c r="J303" t="s">
        <v>19</v>
      </c>
      <c r="K303" t="s">
        <v>19</v>
      </c>
      <c r="L303" t="s">
        <v>19</v>
      </c>
      <c r="M303" t="s">
        <v>19</v>
      </c>
      <c r="N303" t="s">
        <v>19</v>
      </c>
      <c r="O303" t="s">
        <v>19</v>
      </c>
      <c r="P303" t="s">
        <v>19</v>
      </c>
      <c r="Q303" t="s">
        <v>1874</v>
      </c>
      <c r="R303">
        <v>30</v>
      </c>
      <c r="S303">
        <v>1</v>
      </c>
      <c r="T303" t="s">
        <v>465</v>
      </c>
      <c r="U303" t="s">
        <v>1875</v>
      </c>
      <c r="V303" s="161">
        <v>45705</v>
      </c>
      <c r="W303" s="161">
        <v>45961</v>
      </c>
      <c r="X303" t="s">
        <v>1180</v>
      </c>
      <c r="Y303">
        <v>30</v>
      </c>
      <c r="Z303" s="209">
        <v>100</v>
      </c>
      <c r="AA303" t="s">
        <v>2733</v>
      </c>
      <c r="AB303" s="210">
        <v>45961</v>
      </c>
      <c r="AC303">
        <v>100</v>
      </c>
      <c r="AD303" t="s">
        <v>2734</v>
      </c>
      <c r="AE303" s="211">
        <v>45975</v>
      </c>
      <c r="AF303">
        <v>95</v>
      </c>
      <c r="AG303" s="212">
        <f t="shared" si="4"/>
        <v>30</v>
      </c>
      <c r="AH303" s="30">
        <v>10</v>
      </c>
    </row>
    <row r="304" spans="1:34" x14ac:dyDescent="0.25">
      <c r="A304">
        <v>130</v>
      </c>
      <c r="B304" t="s">
        <v>2584</v>
      </c>
      <c r="C304" t="s">
        <v>1181</v>
      </c>
      <c r="D304" t="s">
        <v>1173</v>
      </c>
      <c r="E304">
        <v>2</v>
      </c>
      <c r="F304" t="s">
        <v>1847</v>
      </c>
      <c r="G304" t="s">
        <v>1181</v>
      </c>
      <c r="H304" t="s">
        <v>19</v>
      </c>
      <c r="I304" t="s">
        <v>19</v>
      </c>
      <c r="J304" t="s">
        <v>19</v>
      </c>
      <c r="K304" t="s">
        <v>19</v>
      </c>
      <c r="L304" t="s">
        <v>19</v>
      </c>
      <c r="M304" t="s">
        <v>19</v>
      </c>
      <c r="N304" t="s">
        <v>19</v>
      </c>
      <c r="O304" t="s">
        <v>19</v>
      </c>
      <c r="P304" t="s">
        <v>19</v>
      </c>
      <c r="Q304" t="s">
        <v>98</v>
      </c>
      <c r="R304">
        <v>0</v>
      </c>
      <c r="S304">
        <v>1</v>
      </c>
      <c r="T304" t="s">
        <v>465</v>
      </c>
      <c r="U304" t="s">
        <v>1175</v>
      </c>
      <c r="V304" s="161">
        <v>45705</v>
      </c>
      <c r="W304" s="161">
        <v>45961</v>
      </c>
      <c r="X304" t="s">
        <v>1182</v>
      </c>
      <c r="Y304">
        <v>0</v>
      </c>
      <c r="Z304" s="209">
        <v>100</v>
      </c>
      <c r="AA304" t="s">
        <v>3201</v>
      </c>
      <c r="AB304" s="210">
        <v>45961</v>
      </c>
      <c r="AC304">
        <v>100</v>
      </c>
      <c r="AD304" t="s">
        <v>2735</v>
      </c>
      <c r="AE304" s="211">
        <v>45961</v>
      </c>
      <c r="AF304">
        <v>100</v>
      </c>
      <c r="AG304" s="212">
        <f t="shared" si="4"/>
        <v>0</v>
      </c>
      <c r="AH304" s="30">
        <v>10</v>
      </c>
    </row>
    <row r="305" spans="1:34" x14ac:dyDescent="0.25">
      <c r="A305">
        <v>130</v>
      </c>
      <c r="B305" t="s">
        <v>2584</v>
      </c>
      <c r="C305" t="s">
        <v>1183</v>
      </c>
      <c r="D305" t="s">
        <v>1173</v>
      </c>
      <c r="E305">
        <v>2</v>
      </c>
      <c r="F305" t="s">
        <v>467</v>
      </c>
      <c r="G305" t="s">
        <v>1183</v>
      </c>
      <c r="H305" t="s">
        <v>19</v>
      </c>
      <c r="I305" t="s">
        <v>19</v>
      </c>
      <c r="J305" t="s">
        <v>19</v>
      </c>
      <c r="K305" t="s">
        <v>19</v>
      </c>
      <c r="L305" t="s">
        <v>19</v>
      </c>
      <c r="M305" t="s">
        <v>19</v>
      </c>
      <c r="N305" t="s">
        <v>19</v>
      </c>
      <c r="O305" t="s">
        <v>19</v>
      </c>
      <c r="P305" t="s">
        <v>19</v>
      </c>
      <c r="Q305" t="s">
        <v>99</v>
      </c>
      <c r="R305">
        <v>30</v>
      </c>
      <c r="S305">
        <v>1</v>
      </c>
      <c r="T305" t="s">
        <v>465</v>
      </c>
      <c r="U305" t="s">
        <v>1175</v>
      </c>
      <c r="V305" s="161">
        <v>45705</v>
      </c>
      <c r="W305" s="161">
        <v>45807</v>
      </c>
      <c r="X305" t="s">
        <v>1184</v>
      </c>
      <c r="Y305">
        <v>30</v>
      </c>
      <c r="Z305" s="209">
        <v>100</v>
      </c>
      <c r="AA305" t="s">
        <v>3202</v>
      </c>
      <c r="AB305" s="210">
        <v>45776</v>
      </c>
      <c r="AC305">
        <v>100</v>
      </c>
      <c r="AD305" t="s">
        <v>2592</v>
      </c>
      <c r="AE305" s="211">
        <v>45806</v>
      </c>
      <c r="AF305">
        <v>100</v>
      </c>
      <c r="AG305" s="212">
        <f t="shared" si="4"/>
        <v>30</v>
      </c>
      <c r="AH305" s="30">
        <v>5</v>
      </c>
    </row>
    <row r="306" spans="1:34" x14ac:dyDescent="0.25">
      <c r="A306">
        <v>130</v>
      </c>
      <c r="B306" t="s">
        <v>2584</v>
      </c>
      <c r="C306" t="s">
        <v>1185</v>
      </c>
      <c r="D306" t="s">
        <v>1173</v>
      </c>
      <c r="E306">
        <v>2</v>
      </c>
      <c r="F306" t="s">
        <v>467</v>
      </c>
      <c r="G306" t="s">
        <v>1185</v>
      </c>
      <c r="H306" t="s">
        <v>19</v>
      </c>
      <c r="I306" t="s">
        <v>19</v>
      </c>
      <c r="J306" t="s">
        <v>19</v>
      </c>
      <c r="K306" t="s">
        <v>19</v>
      </c>
      <c r="L306" t="s">
        <v>19</v>
      </c>
      <c r="M306" t="s">
        <v>19</v>
      </c>
      <c r="N306" t="s">
        <v>19</v>
      </c>
      <c r="O306" t="s">
        <v>19</v>
      </c>
      <c r="P306" t="s">
        <v>19</v>
      </c>
      <c r="Q306" t="s">
        <v>1876</v>
      </c>
      <c r="R306">
        <v>30</v>
      </c>
      <c r="S306">
        <v>1</v>
      </c>
      <c r="T306" t="s">
        <v>465</v>
      </c>
      <c r="U306" t="s">
        <v>1877</v>
      </c>
      <c r="V306" s="161">
        <v>45810</v>
      </c>
      <c r="W306" s="161">
        <v>45978</v>
      </c>
      <c r="X306" t="s">
        <v>1186</v>
      </c>
      <c r="Y306">
        <v>30</v>
      </c>
      <c r="Z306" s="209">
        <v>100</v>
      </c>
      <c r="AA306" t="s">
        <v>3203</v>
      </c>
      <c r="AB306" s="210">
        <v>45961</v>
      </c>
      <c r="AC306">
        <v>100</v>
      </c>
      <c r="AD306" t="s">
        <v>3052</v>
      </c>
      <c r="AE306" s="211">
        <v>45961</v>
      </c>
      <c r="AF306">
        <v>100</v>
      </c>
      <c r="AG306" s="212">
        <f t="shared" si="4"/>
        <v>30</v>
      </c>
      <c r="AH306" s="30">
        <v>11</v>
      </c>
    </row>
    <row r="307" spans="1:34" x14ac:dyDescent="0.25">
      <c r="A307">
        <v>4000</v>
      </c>
      <c r="B307" t="s">
        <v>2061</v>
      </c>
      <c r="C307" t="s">
        <v>1018</v>
      </c>
      <c r="D307" t="s">
        <v>1017</v>
      </c>
      <c r="E307">
        <v>3</v>
      </c>
      <c r="F307" t="s">
        <v>460</v>
      </c>
      <c r="G307" t="s">
        <v>1018</v>
      </c>
      <c r="H307" t="s">
        <v>679</v>
      </c>
      <c r="I307" t="s">
        <v>1476</v>
      </c>
      <c r="J307" t="s">
        <v>1480</v>
      </c>
      <c r="K307" t="s">
        <v>19</v>
      </c>
      <c r="L307" t="s">
        <v>19</v>
      </c>
      <c r="M307" t="s">
        <v>463</v>
      </c>
      <c r="N307" t="s">
        <v>34</v>
      </c>
      <c r="O307" t="s">
        <v>614</v>
      </c>
      <c r="P307" t="s">
        <v>19</v>
      </c>
      <c r="Q307" t="s">
        <v>262</v>
      </c>
      <c r="R307">
        <v>16</v>
      </c>
      <c r="S307">
        <v>137</v>
      </c>
      <c r="T307" t="s">
        <v>465</v>
      </c>
      <c r="U307" t="s">
        <v>2062</v>
      </c>
      <c r="V307" s="161">
        <v>45677</v>
      </c>
      <c r="W307" s="161">
        <v>46003</v>
      </c>
      <c r="X307" t="s">
        <v>1017</v>
      </c>
      <c r="Y307">
        <v>16</v>
      </c>
      <c r="Z307" s="209">
        <v>94</v>
      </c>
      <c r="AA307" t="s">
        <v>3053</v>
      </c>
      <c r="AB307" s="210"/>
      <c r="AC307">
        <v>95</v>
      </c>
      <c r="AD307" t="s">
        <v>3054</v>
      </c>
      <c r="AE307" s="211"/>
      <c r="AF307"/>
      <c r="AG307" s="212">
        <f t="shared" si="4"/>
        <v>15.2</v>
      </c>
      <c r="AH307" s="30">
        <v>12</v>
      </c>
    </row>
    <row r="308" spans="1:34" x14ac:dyDescent="0.25">
      <c r="A308">
        <v>4000</v>
      </c>
      <c r="B308" t="s">
        <v>2061</v>
      </c>
      <c r="C308" t="s">
        <v>1019</v>
      </c>
      <c r="D308" t="s">
        <v>1017</v>
      </c>
      <c r="E308">
        <v>3</v>
      </c>
      <c r="F308" t="s">
        <v>467</v>
      </c>
      <c r="G308" t="s">
        <v>1019</v>
      </c>
      <c r="H308" t="s">
        <v>19</v>
      </c>
      <c r="I308" t="s">
        <v>19</v>
      </c>
      <c r="J308" t="s">
        <v>19</v>
      </c>
      <c r="K308" t="s">
        <v>19</v>
      </c>
      <c r="L308" t="s">
        <v>19</v>
      </c>
      <c r="M308" t="s">
        <v>19</v>
      </c>
      <c r="N308" t="s">
        <v>19</v>
      </c>
      <c r="O308" t="s">
        <v>19</v>
      </c>
      <c r="P308" t="s">
        <v>19</v>
      </c>
      <c r="Q308" t="s">
        <v>263</v>
      </c>
      <c r="R308">
        <v>100</v>
      </c>
      <c r="S308">
        <v>137</v>
      </c>
      <c r="T308" t="s">
        <v>465</v>
      </c>
      <c r="U308" t="s">
        <v>2062</v>
      </c>
      <c r="V308" s="161">
        <v>45677</v>
      </c>
      <c r="W308" s="161">
        <v>46003</v>
      </c>
      <c r="X308" t="s">
        <v>1017</v>
      </c>
      <c r="Y308">
        <v>16</v>
      </c>
      <c r="Z308" s="209">
        <v>94</v>
      </c>
      <c r="AA308" t="s">
        <v>3055</v>
      </c>
      <c r="AB308" s="210"/>
      <c r="AC308">
        <v>95</v>
      </c>
      <c r="AD308" t="s">
        <v>3054</v>
      </c>
      <c r="AE308" s="211"/>
      <c r="AF308"/>
      <c r="AG308" s="212">
        <f t="shared" si="4"/>
        <v>15.2</v>
      </c>
      <c r="AH308" s="30">
        <v>12</v>
      </c>
    </row>
    <row r="309" spans="1:34" x14ac:dyDescent="0.25">
      <c r="A309">
        <v>4000</v>
      </c>
      <c r="B309" t="s">
        <v>2061</v>
      </c>
      <c r="C309" t="s">
        <v>1020</v>
      </c>
      <c r="D309" t="s">
        <v>1017</v>
      </c>
      <c r="E309">
        <v>3</v>
      </c>
      <c r="F309" t="s">
        <v>460</v>
      </c>
      <c r="G309" t="s">
        <v>1020</v>
      </c>
      <c r="H309" t="s">
        <v>679</v>
      </c>
      <c r="I309" t="s">
        <v>1479</v>
      </c>
      <c r="J309" t="s">
        <v>1480</v>
      </c>
      <c r="K309" t="s">
        <v>1481</v>
      </c>
      <c r="L309" t="s">
        <v>19</v>
      </c>
      <c r="M309" t="s">
        <v>463</v>
      </c>
      <c r="N309" t="s">
        <v>34</v>
      </c>
      <c r="O309" t="s">
        <v>614</v>
      </c>
      <c r="P309" t="s">
        <v>19</v>
      </c>
      <c r="Q309" t="s">
        <v>1752</v>
      </c>
      <c r="R309">
        <v>17</v>
      </c>
      <c r="S309">
        <v>43000</v>
      </c>
      <c r="T309" t="s">
        <v>465</v>
      </c>
      <c r="U309" t="s">
        <v>2067</v>
      </c>
      <c r="V309" s="161">
        <v>45677</v>
      </c>
      <c r="W309" s="161">
        <v>46003</v>
      </c>
      <c r="X309" t="s">
        <v>1017</v>
      </c>
      <c r="Y309">
        <v>17</v>
      </c>
      <c r="Z309" s="209">
        <v>94</v>
      </c>
      <c r="AA309" t="s">
        <v>3056</v>
      </c>
      <c r="AB309" s="210"/>
      <c r="AC309">
        <v>94</v>
      </c>
      <c r="AD309" t="s">
        <v>3057</v>
      </c>
      <c r="AE309" s="211"/>
      <c r="AF309"/>
      <c r="AG309" s="212">
        <f t="shared" si="4"/>
        <v>15.98</v>
      </c>
      <c r="AH309" s="30">
        <v>12</v>
      </c>
    </row>
    <row r="310" spans="1:34" x14ac:dyDescent="0.25">
      <c r="A310">
        <v>4000</v>
      </c>
      <c r="B310" t="s">
        <v>2061</v>
      </c>
      <c r="C310" t="s">
        <v>1021</v>
      </c>
      <c r="D310" t="s">
        <v>1017</v>
      </c>
      <c r="E310">
        <v>3</v>
      </c>
      <c r="F310" t="s">
        <v>467</v>
      </c>
      <c r="G310" t="s">
        <v>1021</v>
      </c>
      <c r="H310" t="s">
        <v>19</v>
      </c>
      <c r="I310" t="s">
        <v>19</v>
      </c>
      <c r="J310" t="s">
        <v>19</v>
      </c>
      <c r="K310" t="s">
        <v>19</v>
      </c>
      <c r="L310" t="s">
        <v>19</v>
      </c>
      <c r="M310" t="s">
        <v>19</v>
      </c>
      <c r="N310" t="s">
        <v>19</v>
      </c>
      <c r="O310" t="s">
        <v>19</v>
      </c>
      <c r="P310" t="s">
        <v>19</v>
      </c>
      <c r="Q310" t="s">
        <v>1753</v>
      </c>
      <c r="R310">
        <v>100</v>
      </c>
      <c r="S310">
        <v>43000</v>
      </c>
      <c r="T310" t="s">
        <v>465</v>
      </c>
      <c r="U310" t="s">
        <v>2067</v>
      </c>
      <c r="V310" s="161">
        <v>45677</v>
      </c>
      <c r="W310" s="161">
        <v>46003</v>
      </c>
      <c r="X310" t="s">
        <v>1017</v>
      </c>
      <c r="Y310">
        <v>17</v>
      </c>
      <c r="Z310" s="209">
        <v>94</v>
      </c>
      <c r="AA310" t="s">
        <v>3058</v>
      </c>
      <c r="AB310" s="210"/>
      <c r="AC310">
        <v>94</v>
      </c>
      <c r="AD310" t="s">
        <v>3057</v>
      </c>
      <c r="AE310" s="211"/>
      <c r="AF310"/>
      <c r="AG310" s="212">
        <f t="shared" si="4"/>
        <v>15.98</v>
      </c>
      <c r="AH310" s="30">
        <v>12</v>
      </c>
    </row>
    <row r="311" spans="1:34" x14ac:dyDescent="0.25">
      <c r="A311">
        <v>4000</v>
      </c>
      <c r="B311" t="s">
        <v>2061</v>
      </c>
      <c r="C311" t="s">
        <v>1022</v>
      </c>
      <c r="D311" t="s">
        <v>1017</v>
      </c>
      <c r="E311">
        <v>3</v>
      </c>
      <c r="F311" t="s">
        <v>460</v>
      </c>
      <c r="G311" t="s">
        <v>1022</v>
      </c>
      <c r="H311" t="s">
        <v>679</v>
      </c>
      <c r="I311" t="s">
        <v>1479</v>
      </c>
      <c r="J311" t="s">
        <v>1480</v>
      </c>
      <c r="K311" t="s">
        <v>1481</v>
      </c>
      <c r="L311" t="s">
        <v>1812</v>
      </c>
      <c r="M311" t="s">
        <v>463</v>
      </c>
      <c r="N311" t="s">
        <v>34</v>
      </c>
      <c r="O311" t="s">
        <v>614</v>
      </c>
      <c r="P311" t="s">
        <v>19</v>
      </c>
      <c r="Q311" t="s">
        <v>2072</v>
      </c>
      <c r="R311">
        <v>17</v>
      </c>
      <c r="S311">
        <v>22000</v>
      </c>
      <c r="T311" t="s">
        <v>465</v>
      </c>
      <c r="U311" t="s">
        <v>2073</v>
      </c>
      <c r="V311" s="161">
        <v>45677</v>
      </c>
      <c r="W311" s="161">
        <v>46003</v>
      </c>
      <c r="X311" t="s">
        <v>1017</v>
      </c>
      <c r="Y311">
        <v>17</v>
      </c>
      <c r="Z311" s="209">
        <v>87</v>
      </c>
      <c r="AA311" t="s">
        <v>3059</v>
      </c>
      <c r="AB311" s="210"/>
      <c r="AC311">
        <v>87</v>
      </c>
      <c r="AD311" t="s">
        <v>3060</v>
      </c>
      <c r="AE311" s="211"/>
      <c r="AF311"/>
      <c r="AG311" s="212">
        <f t="shared" si="4"/>
        <v>14.79</v>
      </c>
      <c r="AH311" s="30">
        <v>12</v>
      </c>
    </row>
    <row r="312" spans="1:34" x14ac:dyDescent="0.25">
      <c r="A312">
        <v>4000</v>
      </c>
      <c r="B312" t="s">
        <v>2061</v>
      </c>
      <c r="C312" t="s">
        <v>1023</v>
      </c>
      <c r="D312" t="s">
        <v>1017</v>
      </c>
      <c r="E312">
        <v>3</v>
      </c>
      <c r="F312" t="s">
        <v>467</v>
      </c>
      <c r="G312" t="s">
        <v>1023</v>
      </c>
      <c r="H312" t="s">
        <v>19</v>
      </c>
      <c r="I312" t="s">
        <v>19</v>
      </c>
      <c r="J312" t="s">
        <v>19</v>
      </c>
      <c r="K312" t="s">
        <v>19</v>
      </c>
      <c r="L312" t="s">
        <v>19</v>
      </c>
      <c r="M312" t="s">
        <v>19</v>
      </c>
      <c r="N312" t="s">
        <v>19</v>
      </c>
      <c r="O312" t="s">
        <v>19</v>
      </c>
      <c r="P312" t="s">
        <v>19</v>
      </c>
      <c r="Q312" t="s">
        <v>2076</v>
      </c>
      <c r="R312">
        <v>100</v>
      </c>
      <c r="S312">
        <v>22000</v>
      </c>
      <c r="T312" t="s">
        <v>465</v>
      </c>
      <c r="U312" t="s">
        <v>2073</v>
      </c>
      <c r="V312" s="161">
        <v>45677</v>
      </c>
      <c r="W312" s="161">
        <v>46003</v>
      </c>
      <c r="X312" t="s">
        <v>1017</v>
      </c>
      <c r="Y312">
        <v>17</v>
      </c>
      <c r="Z312" s="209">
        <v>87</v>
      </c>
      <c r="AA312" t="s">
        <v>3061</v>
      </c>
      <c r="AB312" s="210"/>
      <c r="AC312">
        <v>87</v>
      </c>
      <c r="AD312" t="s">
        <v>3060</v>
      </c>
      <c r="AE312" s="211"/>
      <c r="AF312"/>
      <c r="AG312" s="212">
        <f t="shared" si="4"/>
        <v>14.79</v>
      </c>
      <c r="AH312" s="30">
        <v>12</v>
      </c>
    </row>
    <row r="313" spans="1:34" x14ac:dyDescent="0.25">
      <c r="A313">
        <v>4000</v>
      </c>
      <c r="B313" t="s">
        <v>2061</v>
      </c>
      <c r="C313" t="s">
        <v>1024</v>
      </c>
      <c r="D313" t="s">
        <v>1017</v>
      </c>
      <c r="E313">
        <v>3</v>
      </c>
      <c r="F313" t="s">
        <v>460</v>
      </c>
      <c r="G313" t="s">
        <v>1024</v>
      </c>
      <c r="H313" t="s">
        <v>679</v>
      </c>
      <c r="I313" t="s">
        <v>1479</v>
      </c>
      <c r="J313" t="s">
        <v>1480</v>
      </c>
      <c r="K313" t="s">
        <v>1481</v>
      </c>
      <c r="L313" t="s">
        <v>19</v>
      </c>
      <c r="M313" t="s">
        <v>463</v>
      </c>
      <c r="N313" t="s">
        <v>34</v>
      </c>
      <c r="O313" t="s">
        <v>614</v>
      </c>
      <c r="P313" t="s">
        <v>19</v>
      </c>
      <c r="Q313" t="s">
        <v>2079</v>
      </c>
      <c r="R313">
        <v>17</v>
      </c>
      <c r="S313">
        <v>12400</v>
      </c>
      <c r="T313" t="s">
        <v>465</v>
      </c>
      <c r="U313" t="s">
        <v>2080</v>
      </c>
      <c r="V313" s="161">
        <v>45677</v>
      </c>
      <c r="W313" s="161">
        <v>46003</v>
      </c>
      <c r="X313" t="s">
        <v>1017</v>
      </c>
      <c r="Y313">
        <v>17</v>
      </c>
      <c r="Z313" s="209">
        <v>91</v>
      </c>
      <c r="AA313" t="s">
        <v>3062</v>
      </c>
      <c r="AB313" s="210"/>
      <c r="AC313">
        <v>91</v>
      </c>
      <c r="AD313" t="s">
        <v>3063</v>
      </c>
      <c r="AE313" s="211"/>
      <c r="AF313"/>
      <c r="AG313" s="212">
        <f t="shared" si="4"/>
        <v>15.47</v>
      </c>
      <c r="AH313" s="30">
        <v>12</v>
      </c>
    </row>
    <row r="314" spans="1:34" x14ac:dyDescent="0.25">
      <c r="A314">
        <v>4000</v>
      </c>
      <c r="B314" t="s">
        <v>2061</v>
      </c>
      <c r="C314" t="s">
        <v>1025</v>
      </c>
      <c r="D314" t="s">
        <v>1017</v>
      </c>
      <c r="E314">
        <v>3</v>
      </c>
      <c r="F314" t="s">
        <v>467</v>
      </c>
      <c r="G314" t="s">
        <v>1025</v>
      </c>
      <c r="H314" t="s">
        <v>19</v>
      </c>
      <c r="I314" t="s">
        <v>19</v>
      </c>
      <c r="J314" t="s">
        <v>19</v>
      </c>
      <c r="K314" t="s">
        <v>19</v>
      </c>
      <c r="L314" t="s">
        <v>19</v>
      </c>
      <c r="M314" t="s">
        <v>19</v>
      </c>
      <c r="N314" t="s">
        <v>19</v>
      </c>
      <c r="O314" t="s">
        <v>19</v>
      </c>
      <c r="P314" t="s">
        <v>19</v>
      </c>
      <c r="Q314" t="s">
        <v>2083</v>
      </c>
      <c r="R314">
        <v>50</v>
      </c>
      <c r="S314">
        <v>12400</v>
      </c>
      <c r="T314" t="s">
        <v>465</v>
      </c>
      <c r="U314" t="s">
        <v>2080</v>
      </c>
      <c r="V314" s="161">
        <v>45677</v>
      </c>
      <c r="W314" s="161">
        <v>46003</v>
      </c>
      <c r="X314" t="s">
        <v>1017</v>
      </c>
      <c r="Y314">
        <v>8.5</v>
      </c>
      <c r="Z314" s="209">
        <v>91</v>
      </c>
      <c r="AA314" t="s">
        <v>3064</v>
      </c>
      <c r="AB314" s="210"/>
      <c r="AC314">
        <v>91</v>
      </c>
      <c r="AD314" t="s">
        <v>3063</v>
      </c>
      <c r="AE314" s="211"/>
      <c r="AF314"/>
      <c r="AG314" s="212">
        <f t="shared" si="4"/>
        <v>7.7350000000000003</v>
      </c>
      <c r="AH314" s="30">
        <v>12</v>
      </c>
    </row>
    <row r="315" spans="1:34" x14ac:dyDescent="0.25">
      <c r="A315">
        <v>4000</v>
      </c>
      <c r="B315" t="s">
        <v>2061</v>
      </c>
      <c r="C315" t="s">
        <v>1754</v>
      </c>
      <c r="D315" t="s">
        <v>1017</v>
      </c>
      <c r="E315">
        <v>3</v>
      </c>
      <c r="F315" t="s">
        <v>467</v>
      </c>
      <c r="G315" t="s">
        <v>1754</v>
      </c>
      <c r="H315" t="s">
        <v>19</v>
      </c>
      <c r="I315" t="s">
        <v>19</v>
      </c>
      <c r="J315" t="s">
        <v>19</v>
      </c>
      <c r="K315" t="s">
        <v>19</v>
      </c>
      <c r="L315" t="s">
        <v>19</v>
      </c>
      <c r="M315" t="s">
        <v>19</v>
      </c>
      <c r="N315" t="s">
        <v>19</v>
      </c>
      <c r="O315" t="s">
        <v>19</v>
      </c>
      <c r="P315" t="s">
        <v>19</v>
      </c>
      <c r="Q315" t="s">
        <v>1846</v>
      </c>
      <c r="R315">
        <v>50</v>
      </c>
      <c r="S315">
        <v>100</v>
      </c>
      <c r="T315" t="s">
        <v>493</v>
      </c>
      <c r="U315" t="s">
        <v>1755</v>
      </c>
      <c r="V315" s="161">
        <v>45779</v>
      </c>
      <c r="W315" s="161">
        <v>46003</v>
      </c>
      <c r="X315" t="s">
        <v>1017</v>
      </c>
      <c r="Y315">
        <v>8.5</v>
      </c>
      <c r="Z315" s="209">
        <v>99</v>
      </c>
      <c r="AA315" t="s">
        <v>3204</v>
      </c>
      <c r="AB315" s="210"/>
      <c r="AC315">
        <v>99</v>
      </c>
      <c r="AD315" t="s">
        <v>3065</v>
      </c>
      <c r="AE315" s="211"/>
      <c r="AF315"/>
      <c r="AG315" s="212">
        <f t="shared" si="4"/>
        <v>8.4149999999999991</v>
      </c>
      <c r="AH315" s="30">
        <v>12</v>
      </c>
    </row>
    <row r="316" spans="1:34" x14ac:dyDescent="0.25">
      <c r="A316">
        <v>4000</v>
      </c>
      <c r="B316" t="s">
        <v>2061</v>
      </c>
      <c r="C316" t="s">
        <v>1026</v>
      </c>
      <c r="D316" t="s">
        <v>1017</v>
      </c>
      <c r="E316">
        <v>3</v>
      </c>
      <c r="F316" t="s">
        <v>460</v>
      </c>
      <c r="G316" t="s">
        <v>1026</v>
      </c>
      <c r="H316" t="s">
        <v>479</v>
      </c>
      <c r="I316" t="s">
        <v>1473</v>
      </c>
      <c r="J316" t="s">
        <v>1474</v>
      </c>
      <c r="K316" t="s">
        <v>1475</v>
      </c>
      <c r="L316" t="s">
        <v>1812</v>
      </c>
      <c r="M316" t="s">
        <v>463</v>
      </c>
      <c r="N316" t="s">
        <v>34</v>
      </c>
      <c r="O316" t="s">
        <v>614</v>
      </c>
      <c r="P316" t="s">
        <v>19</v>
      </c>
      <c r="Q316" t="s">
        <v>264</v>
      </c>
      <c r="R316">
        <v>12</v>
      </c>
      <c r="S316">
        <v>6</v>
      </c>
      <c r="T316" t="s">
        <v>465</v>
      </c>
      <c r="U316" t="s">
        <v>1027</v>
      </c>
      <c r="V316" s="161">
        <v>45691</v>
      </c>
      <c r="W316" s="161">
        <v>45989</v>
      </c>
      <c r="X316" t="s">
        <v>1017</v>
      </c>
      <c r="Y316">
        <v>12</v>
      </c>
      <c r="Z316" s="209">
        <v>100</v>
      </c>
      <c r="AA316" t="s">
        <v>3066</v>
      </c>
      <c r="AB316" s="477">
        <v>45958</v>
      </c>
      <c r="AC316">
        <v>100</v>
      </c>
      <c r="AD316" t="s">
        <v>3067</v>
      </c>
      <c r="AE316" s="211"/>
      <c r="AF316">
        <v>100</v>
      </c>
      <c r="AG316" s="212">
        <f t="shared" si="4"/>
        <v>12</v>
      </c>
      <c r="AH316" s="30">
        <v>11</v>
      </c>
    </row>
    <row r="317" spans="1:34" x14ac:dyDescent="0.25">
      <c r="A317">
        <v>4000</v>
      </c>
      <c r="B317" t="s">
        <v>2061</v>
      </c>
      <c r="C317" t="s">
        <v>1028</v>
      </c>
      <c r="D317" t="s">
        <v>1017</v>
      </c>
      <c r="E317">
        <v>3</v>
      </c>
      <c r="F317" t="s">
        <v>467</v>
      </c>
      <c r="G317" t="s">
        <v>1028</v>
      </c>
      <c r="H317" t="s">
        <v>19</v>
      </c>
      <c r="I317" t="s">
        <v>19</v>
      </c>
      <c r="J317" t="s">
        <v>19</v>
      </c>
      <c r="K317" t="s">
        <v>19</v>
      </c>
      <c r="L317" t="s">
        <v>19</v>
      </c>
      <c r="M317" t="s">
        <v>19</v>
      </c>
      <c r="N317" t="s">
        <v>19</v>
      </c>
      <c r="O317" t="s">
        <v>19</v>
      </c>
      <c r="P317" t="s">
        <v>19</v>
      </c>
      <c r="Q317" t="s">
        <v>35</v>
      </c>
      <c r="R317">
        <v>20</v>
      </c>
      <c r="S317">
        <v>1</v>
      </c>
      <c r="T317" t="s">
        <v>465</v>
      </c>
      <c r="U317" t="s">
        <v>1029</v>
      </c>
      <c r="V317" s="161">
        <v>45691</v>
      </c>
      <c r="W317" s="161">
        <v>45747</v>
      </c>
      <c r="X317" t="s">
        <v>1017</v>
      </c>
      <c r="Y317">
        <v>2.4</v>
      </c>
      <c r="Z317" s="209">
        <v>100</v>
      </c>
      <c r="AA317" t="s">
        <v>2090</v>
      </c>
      <c r="AB317" s="210">
        <v>45741</v>
      </c>
      <c r="AC317">
        <v>100</v>
      </c>
      <c r="AD317" t="s">
        <v>2091</v>
      </c>
      <c r="AE317" s="211">
        <v>45741</v>
      </c>
      <c r="AF317">
        <v>100</v>
      </c>
      <c r="AG317" s="212">
        <f t="shared" si="4"/>
        <v>2.4</v>
      </c>
      <c r="AH317" s="30">
        <v>3</v>
      </c>
    </row>
    <row r="318" spans="1:34" x14ac:dyDescent="0.25">
      <c r="A318">
        <v>4000</v>
      </c>
      <c r="B318" t="s">
        <v>2061</v>
      </c>
      <c r="C318" t="s">
        <v>1030</v>
      </c>
      <c r="D318" t="s">
        <v>1017</v>
      </c>
      <c r="E318">
        <v>3</v>
      </c>
      <c r="F318" t="s">
        <v>467</v>
      </c>
      <c r="G318" t="s">
        <v>1030</v>
      </c>
      <c r="H318" t="s">
        <v>19</v>
      </c>
      <c r="I318" t="s">
        <v>19</v>
      </c>
      <c r="J318" t="s">
        <v>19</v>
      </c>
      <c r="K318" t="s">
        <v>19</v>
      </c>
      <c r="L318" t="s">
        <v>19</v>
      </c>
      <c r="M318" t="s">
        <v>19</v>
      </c>
      <c r="N318" t="s">
        <v>19</v>
      </c>
      <c r="O318" t="s">
        <v>19</v>
      </c>
      <c r="P318" t="s">
        <v>19</v>
      </c>
      <c r="Q318" t="s">
        <v>36</v>
      </c>
      <c r="R318">
        <v>80</v>
      </c>
      <c r="S318">
        <v>6</v>
      </c>
      <c r="T318" t="s">
        <v>465</v>
      </c>
      <c r="U318" t="s">
        <v>1027</v>
      </c>
      <c r="V318" s="161">
        <v>45748</v>
      </c>
      <c r="W318" s="161">
        <v>45989</v>
      </c>
      <c r="X318" t="s">
        <v>1017</v>
      </c>
      <c r="Y318">
        <v>9.6</v>
      </c>
      <c r="Z318" s="209">
        <v>100</v>
      </c>
      <c r="AA318" t="s">
        <v>3205</v>
      </c>
      <c r="AB318" s="477">
        <v>45958</v>
      </c>
      <c r="AC318">
        <v>100</v>
      </c>
      <c r="AD318" t="s">
        <v>2736</v>
      </c>
      <c r="AE318" s="211"/>
      <c r="AF318">
        <v>100</v>
      </c>
      <c r="AG318" s="212">
        <f t="shared" si="4"/>
        <v>9.6</v>
      </c>
      <c r="AH318" s="30">
        <v>11</v>
      </c>
    </row>
    <row r="319" spans="1:34" x14ac:dyDescent="0.25">
      <c r="A319">
        <v>4000</v>
      </c>
      <c r="B319" t="s">
        <v>2061</v>
      </c>
      <c r="C319" t="s">
        <v>1031</v>
      </c>
      <c r="D319" t="s">
        <v>1017</v>
      </c>
      <c r="E319">
        <v>3</v>
      </c>
      <c r="F319" t="s">
        <v>460</v>
      </c>
      <c r="G319" t="s">
        <v>1031</v>
      </c>
      <c r="H319" t="s">
        <v>479</v>
      </c>
      <c r="I319" t="s">
        <v>1476</v>
      </c>
      <c r="J319" t="s">
        <v>1477</v>
      </c>
      <c r="K319" t="s">
        <v>1478</v>
      </c>
      <c r="L319" t="s">
        <v>19</v>
      </c>
      <c r="M319" t="s">
        <v>480</v>
      </c>
      <c r="N319" t="s">
        <v>34</v>
      </c>
      <c r="O319" t="s">
        <v>695</v>
      </c>
      <c r="P319" t="s">
        <v>19</v>
      </c>
      <c r="Q319" t="s">
        <v>1756</v>
      </c>
      <c r="R319">
        <v>16</v>
      </c>
      <c r="S319">
        <v>1</v>
      </c>
      <c r="T319" t="s">
        <v>465</v>
      </c>
      <c r="U319" t="s">
        <v>1032</v>
      </c>
      <c r="V319" s="161">
        <v>45691</v>
      </c>
      <c r="W319" s="161">
        <v>45996</v>
      </c>
      <c r="X319" t="s">
        <v>1033</v>
      </c>
      <c r="Y319">
        <v>16</v>
      </c>
      <c r="Z319" s="209">
        <v>100</v>
      </c>
      <c r="AA319" t="s">
        <v>3068</v>
      </c>
      <c r="AB319" s="210">
        <v>45951</v>
      </c>
      <c r="AC319">
        <v>100</v>
      </c>
      <c r="AD319" t="s">
        <v>3069</v>
      </c>
      <c r="AE319" s="211"/>
      <c r="AF319"/>
      <c r="AG319" s="212">
        <f t="shared" si="4"/>
        <v>16</v>
      </c>
      <c r="AH319" s="30">
        <v>12</v>
      </c>
    </row>
    <row r="320" spans="1:34" x14ac:dyDescent="0.25">
      <c r="A320">
        <v>4000</v>
      </c>
      <c r="B320" t="s">
        <v>2061</v>
      </c>
      <c r="C320" t="s">
        <v>1034</v>
      </c>
      <c r="D320" t="s">
        <v>1017</v>
      </c>
      <c r="E320">
        <v>3</v>
      </c>
      <c r="F320" t="s">
        <v>467</v>
      </c>
      <c r="G320" t="s">
        <v>1034</v>
      </c>
      <c r="H320" t="s">
        <v>19</v>
      </c>
      <c r="I320" t="s">
        <v>19</v>
      </c>
      <c r="J320" t="s">
        <v>19</v>
      </c>
      <c r="K320" t="s">
        <v>19</v>
      </c>
      <c r="L320" t="s">
        <v>19</v>
      </c>
      <c r="M320" t="s">
        <v>19</v>
      </c>
      <c r="N320" t="s">
        <v>19</v>
      </c>
      <c r="O320" t="s">
        <v>19</v>
      </c>
      <c r="P320" t="s">
        <v>19</v>
      </c>
      <c r="Q320" t="s">
        <v>363</v>
      </c>
      <c r="R320">
        <v>25</v>
      </c>
      <c r="S320">
        <v>1</v>
      </c>
      <c r="T320" t="s">
        <v>465</v>
      </c>
      <c r="U320" t="s">
        <v>1035</v>
      </c>
      <c r="V320" s="161">
        <v>45691</v>
      </c>
      <c r="W320" s="161">
        <v>45807</v>
      </c>
      <c r="X320" t="s">
        <v>1017</v>
      </c>
      <c r="Y320">
        <v>4</v>
      </c>
      <c r="Z320" s="209">
        <v>100</v>
      </c>
      <c r="AA320" t="s">
        <v>2094</v>
      </c>
      <c r="AB320" s="210">
        <v>45806</v>
      </c>
      <c r="AC320">
        <v>100</v>
      </c>
      <c r="AD320" t="s">
        <v>2095</v>
      </c>
      <c r="AE320" s="211">
        <v>45806</v>
      </c>
      <c r="AF320">
        <v>100</v>
      </c>
      <c r="AG320" s="212">
        <f t="shared" si="4"/>
        <v>4</v>
      </c>
      <c r="AH320" s="30">
        <v>5</v>
      </c>
    </row>
    <row r="321" spans="1:34" x14ac:dyDescent="0.25">
      <c r="A321">
        <v>4000</v>
      </c>
      <c r="B321" t="s">
        <v>2061</v>
      </c>
      <c r="C321" t="s">
        <v>1036</v>
      </c>
      <c r="D321" t="s">
        <v>1017</v>
      </c>
      <c r="E321">
        <v>3</v>
      </c>
      <c r="F321" t="s">
        <v>1847</v>
      </c>
      <c r="G321" t="s">
        <v>1036</v>
      </c>
      <c r="H321" t="s">
        <v>19</v>
      </c>
      <c r="I321" t="s">
        <v>19</v>
      </c>
      <c r="J321" t="s">
        <v>19</v>
      </c>
      <c r="K321" t="s">
        <v>19</v>
      </c>
      <c r="L321" t="s">
        <v>19</v>
      </c>
      <c r="M321" t="s">
        <v>19</v>
      </c>
      <c r="N321" t="s">
        <v>19</v>
      </c>
      <c r="O321" t="s">
        <v>19</v>
      </c>
      <c r="P321" t="s">
        <v>19</v>
      </c>
      <c r="Q321" t="s">
        <v>364</v>
      </c>
      <c r="R321">
        <v>0</v>
      </c>
      <c r="S321">
        <v>1</v>
      </c>
      <c r="T321" t="s">
        <v>465</v>
      </c>
      <c r="U321" t="s">
        <v>1037</v>
      </c>
      <c r="V321" s="161">
        <v>45811</v>
      </c>
      <c r="W321" s="161">
        <v>45905</v>
      </c>
      <c r="X321" t="s">
        <v>586</v>
      </c>
      <c r="Y321">
        <v>0</v>
      </c>
      <c r="Z321" s="209">
        <v>100</v>
      </c>
      <c r="AA321" t="s">
        <v>2096</v>
      </c>
      <c r="AB321" s="210">
        <v>45904</v>
      </c>
      <c r="AC321">
        <v>100</v>
      </c>
      <c r="AD321" t="s">
        <v>2097</v>
      </c>
      <c r="AE321" s="211"/>
      <c r="AF321">
        <v>95</v>
      </c>
      <c r="AG321" s="212">
        <f t="shared" si="4"/>
        <v>0</v>
      </c>
      <c r="AH321" s="30">
        <v>9</v>
      </c>
    </row>
    <row r="322" spans="1:34" x14ac:dyDescent="0.25">
      <c r="A322">
        <v>4000</v>
      </c>
      <c r="B322" t="s">
        <v>2061</v>
      </c>
      <c r="C322" t="s">
        <v>1038</v>
      </c>
      <c r="D322" t="s">
        <v>1017</v>
      </c>
      <c r="E322">
        <v>3</v>
      </c>
      <c r="F322" t="s">
        <v>467</v>
      </c>
      <c r="G322" t="s">
        <v>1038</v>
      </c>
      <c r="H322" t="s">
        <v>19</v>
      </c>
      <c r="I322" t="s">
        <v>19</v>
      </c>
      <c r="J322" t="s">
        <v>19</v>
      </c>
      <c r="K322" t="s">
        <v>19</v>
      </c>
      <c r="L322" t="s">
        <v>19</v>
      </c>
      <c r="M322" t="s">
        <v>19</v>
      </c>
      <c r="N322" t="s">
        <v>19</v>
      </c>
      <c r="O322" t="s">
        <v>19</v>
      </c>
      <c r="P322" t="s">
        <v>19</v>
      </c>
      <c r="Q322" t="s">
        <v>41</v>
      </c>
      <c r="R322">
        <v>25</v>
      </c>
      <c r="S322">
        <v>1</v>
      </c>
      <c r="T322" t="s">
        <v>465</v>
      </c>
      <c r="U322" t="s">
        <v>1039</v>
      </c>
      <c r="V322" s="161">
        <v>45908</v>
      </c>
      <c r="W322" s="161">
        <v>45947</v>
      </c>
      <c r="X322" t="s">
        <v>1017</v>
      </c>
      <c r="Y322">
        <v>4</v>
      </c>
      <c r="Z322" s="209">
        <v>100</v>
      </c>
      <c r="AA322" t="s">
        <v>3206</v>
      </c>
      <c r="AB322" s="210">
        <v>45946</v>
      </c>
      <c r="AC322">
        <v>100</v>
      </c>
      <c r="AD322" t="s">
        <v>3070</v>
      </c>
      <c r="AE322" s="211">
        <v>45947</v>
      </c>
      <c r="AF322">
        <v>100</v>
      </c>
      <c r="AG322" s="212">
        <f t="shared" si="4"/>
        <v>4</v>
      </c>
      <c r="AH322" s="30">
        <v>10</v>
      </c>
    </row>
    <row r="323" spans="1:34" x14ac:dyDescent="0.25">
      <c r="A323">
        <v>4000</v>
      </c>
      <c r="B323" t="s">
        <v>2061</v>
      </c>
      <c r="C323" t="s">
        <v>1040</v>
      </c>
      <c r="D323" t="s">
        <v>1017</v>
      </c>
      <c r="E323">
        <v>3</v>
      </c>
      <c r="F323" t="s">
        <v>467</v>
      </c>
      <c r="G323" t="s">
        <v>1040</v>
      </c>
      <c r="H323" t="s">
        <v>19</v>
      </c>
      <c r="I323" t="s">
        <v>19</v>
      </c>
      <c r="J323" t="s">
        <v>19</v>
      </c>
      <c r="K323" t="s">
        <v>19</v>
      </c>
      <c r="L323" t="s">
        <v>19</v>
      </c>
      <c r="M323" t="s">
        <v>19</v>
      </c>
      <c r="N323" t="s">
        <v>19</v>
      </c>
      <c r="O323" t="s">
        <v>19</v>
      </c>
      <c r="P323" t="s">
        <v>19</v>
      </c>
      <c r="Q323" t="s">
        <v>42</v>
      </c>
      <c r="R323">
        <v>25</v>
      </c>
      <c r="S323">
        <v>1</v>
      </c>
      <c r="T323" t="s">
        <v>465</v>
      </c>
      <c r="U323" t="s">
        <v>1041</v>
      </c>
      <c r="V323" s="161">
        <v>45950</v>
      </c>
      <c r="W323" s="161">
        <v>45968</v>
      </c>
      <c r="X323" t="s">
        <v>1017</v>
      </c>
      <c r="Y323">
        <v>4</v>
      </c>
      <c r="Z323" s="209">
        <v>100</v>
      </c>
      <c r="AA323" t="s">
        <v>3071</v>
      </c>
      <c r="AB323" s="210">
        <v>45933</v>
      </c>
      <c r="AC323">
        <v>100</v>
      </c>
      <c r="AD323" t="s">
        <v>3072</v>
      </c>
      <c r="AE323" s="211">
        <v>45933</v>
      </c>
      <c r="AF323">
        <v>100</v>
      </c>
      <c r="AG323" s="212">
        <f t="shared" si="4"/>
        <v>4</v>
      </c>
      <c r="AH323" s="30">
        <v>11</v>
      </c>
    </row>
    <row r="324" spans="1:34" x14ac:dyDescent="0.25">
      <c r="A324">
        <v>4000</v>
      </c>
      <c r="B324" t="s">
        <v>2061</v>
      </c>
      <c r="C324" t="s">
        <v>1042</v>
      </c>
      <c r="D324" t="s">
        <v>1017</v>
      </c>
      <c r="E324">
        <v>3</v>
      </c>
      <c r="F324" t="s">
        <v>1847</v>
      </c>
      <c r="G324" t="s">
        <v>1042</v>
      </c>
      <c r="H324" t="s">
        <v>19</v>
      </c>
      <c r="I324" t="s">
        <v>19</v>
      </c>
      <c r="J324" t="s">
        <v>19</v>
      </c>
      <c r="K324" t="s">
        <v>19</v>
      </c>
      <c r="L324" t="s">
        <v>19</v>
      </c>
      <c r="M324" t="s">
        <v>19</v>
      </c>
      <c r="N324" t="s">
        <v>19</v>
      </c>
      <c r="O324" t="s">
        <v>19</v>
      </c>
      <c r="P324" t="s">
        <v>19</v>
      </c>
      <c r="Q324" t="s">
        <v>365</v>
      </c>
      <c r="R324">
        <v>0</v>
      </c>
      <c r="S324">
        <v>1</v>
      </c>
      <c r="T324" t="s">
        <v>465</v>
      </c>
      <c r="U324" t="s">
        <v>1043</v>
      </c>
      <c r="V324" s="161">
        <v>45971</v>
      </c>
      <c r="W324" s="161">
        <v>45975</v>
      </c>
      <c r="X324" t="s">
        <v>508</v>
      </c>
      <c r="Y324">
        <v>0</v>
      </c>
      <c r="Z324" s="209">
        <v>100</v>
      </c>
      <c r="AA324" t="s">
        <v>3073</v>
      </c>
      <c r="AB324" s="210">
        <v>45933</v>
      </c>
      <c r="AC324">
        <v>100</v>
      </c>
      <c r="AD324" t="s">
        <v>3074</v>
      </c>
      <c r="AE324" s="211">
        <v>45933</v>
      </c>
      <c r="AF324">
        <v>100</v>
      </c>
      <c r="AG324" s="212">
        <f t="shared" si="4"/>
        <v>0</v>
      </c>
      <c r="AH324" s="30">
        <v>11</v>
      </c>
    </row>
    <row r="325" spans="1:34" x14ac:dyDescent="0.25">
      <c r="A325">
        <v>4000</v>
      </c>
      <c r="B325" t="s">
        <v>2061</v>
      </c>
      <c r="C325" t="s">
        <v>1044</v>
      </c>
      <c r="D325" t="s">
        <v>1017</v>
      </c>
      <c r="E325">
        <v>3</v>
      </c>
      <c r="F325" t="s">
        <v>467</v>
      </c>
      <c r="G325" t="s">
        <v>1044</v>
      </c>
      <c r="H325" t="s">
        <v>19</v>
      </c>
      <c r="I325" t="s">
        <v>19</v>
      </c>
      <c r="J325" t="s">
        <v>19</v>
      </c>
      <c r="K325" t="s">
        <v>19</v>
      </c>
      <c r="L325" t="s">
        <v>19</v>
      </c>
      <c r="M325" t="s">
        <v>19</v>
      </c>
      <c r="N325" t="s">
        <v>19</v>
      </c>
      <c r="O325" t="s">
        <v>19</v>
      </c>
      <c r="P325" t="s">
        <v>19</v>
      </c>
      <c r="Q325" t="s">
        <v>43</v>
      </c>
      <c r="R325">
        <v>25</v>
      </c>
      <c r="S325">
        <v>1</v>
      </c>
      <c r="T325" t="s">
        <v>465</v>
      </c>
      <c r="U325" t="s">
        <v>1045</v>
      </c>
      <c r="V325" s="161">
        <v>45979</v>
      </c>
      <c r="W325" s="161">
        <v>45996</v>
      </c>
      <c r="X325" t="s">
        <v>1046</v>
      </c>
      <c r="Y325">
        <v>4</v>
      </c>
      <c r="Z325" s="209"/>
      <c r="AA325"/>
      <c r="AB325" s="210"/>
      <c r="AC325"/>
      <c r="AD325"/>
      <c r="AE325" s="211"/>
      <c r="AF325"/>
      <c r="AG325" s="212">
        <f t="shared" ref="AG325:AG388" si="5">(AC325*Y325)/100</f>
        <v>0</v>
      </c>
      <c r="AH325" s="30">
        <v>12</v>
      </c>
    </row>
    <row r="326" spans="1:34" x14ac:dyDescent="0.25">
      <c r="A326">
        <v>4000</v>
      </c>
      <c r="B326" t="s">
        <v>2061</v>
      </c>
      <c r="C326" t="s">
        <v>1054</v>
      </c>
      <c r="D326" t="s">
        <v>1017</v>
      </c>
      <c r="E326">
        <v>3</v>
      </c>
      <c r="F326" t="s">
        <v>460</v>
      </c>
      <c r="G326" t="s">
        <v>1054</v>
      </c>
      <c r="H326" t="s">
        <v>479</v>
      </c>
      <c r="I326" t="s">
        <v>1467</v>
      </c>
      <c r="J326" t="s">
        <v>1468</v>
      </c>
      <c r="K326" t="s">
        <v>1469</v>
      </c>
      <c r="L326" t="s">
        <v>19</v>
      </c>
      <c r="M326" t="s">
        <v>463</v>
      </c>
      <c r="N326" t="s">
        <v>34</v>
      </c>
      <c r="O326" t="s">
        <v>614</v>
      </c>
      <c r="P326" t="s">
        <v>19</v>
      </c>
      <c r="Q326" t="s">
        <v>265</v>
      </c>
      <c r="R326">
        <v>5</v>
      </c>
      <c r="S326">
        <v>1</v>
      </c>
      <c r="T326" t="s">
        <v>465</v>
      </c>
      <c r="U326" t="s">
        <v>1055</v>
      </c>
      <c r="V326" s="161">
        <v>45691</v>
      </c>
      <c r="W326" s="161">
        <v>46003</v>
      </c>
      <c r="X326" t="s">
        <v>1017</v>
      </c>
      <c r="Y326">
        <v>5</v>
      </c>
      <c r="Z326" s="209"/>
      <c r="AA326"/>
      <c r="AB326" s="210"/>
      <c r="AC326"/>
      <c r="AD326"/>
      <c r="AE326" s="211"/>
      <c r="AF326"/>
      <c r="AG326" s="212">
        <f t="shared" si="5"/>
        <v>0</v>
      </c>
      <c r="AH326" s="30">
        <v>12</v>
      </c>
    </row>
    <row r="327" spans="1:34" x14ac:dyDescent="0.25">
      <c r="A327">
        <v>4000</v>
      </c>
      <c r="B327" t="s">
        <v>2061</v>
      </c>
      <c r="C327" t="s">
        <v>1056</v>
      </c>
      <c r="D327" t="s">
        <v>1017</v>
      </c>
      <c r="E327">
        <v>3</v>
      </c>
      <c r="F327" t="s">
        <v>467</v>
      </c>
      <c r="G327" t="s">
        <v>1056</v>
      </c>
      <c r="H327" t="s">
        <v>19</v>
      </c>
      <c r="I327" t="s">
        <v>19</v>
      </c>
      <c r="J327" t="s">
        <v>19</v>
      </c>
      <c r="K327" t="s">
        <v>19</v>
      </c>
      <c r="L327" t="s">
        <v>19</v>
      </c>
      <c r="M327" t="s">
        <v>19</v>
      </c>
      <c r="N327" t="s">
        <v>19</v>
      </c>
      <c r="O327" t="s">
        <v>19</v>
      </c>
      <c r="P327" t="s">
        <v>19</v>
      </c>
      <c r="Q327" t="s">
        <v>266</v>
      </c>
      <c r="R327">
        <v>100</v>
      </c>
      <c r="S327">
        <v>1</v>
      </c>
      <c r="T327" t="s">
        <v>465</v>
      </c>
      <c r="U327" t="s">
        <v>1055</v>
      </c>
      <c r="V327" s="161">
        <v>45691</v>
      </c>
      <c r="W327" s="161">
        <v>46003</v>
      </c>
      <c r="X327" t="s">
        <v>1017</v>
      </c>
      <c r="Y327">
        <v>5</v>
      </c>
      <c r="Z327" s="209"/>
      <c r="AA327"/>
      <c r="AB327" s="210"/>
      <c r="AC327"/>
      <c r="AD327"/>
      <c r="AE327" s="211"/>
      <c r="AF327"/>
      <c r="AG327" s="212">
        <f t="shared" si="5"/>
        <v>0</v>
      </c>
      <c r="AH327" s="30">
        <v>12</v>
      </c>
    </row>
    <row r="328" spans="1:34" x14ac:dyDescent="0.25">
      <c r="A328">
        <v>3000</v>
      </c>
      <c r="B328" t="s">
        <v>2264</v>
      </c>
      <c r="C328" t="s">
        <v>1292</v>
      </c>
      <c r="D328" t="s">
        <v>1249</v>
      </c>
      <c r="E328">
        <v>5</v>
      </c>
      <c r="F328" t="s">
        <v>460</v>
      </c>
      <c r="G328" t="s">
        <v>1292</v>
      </c>
      <c r="H328" t="s">
        <v>462</v>
      </c>
      <c r="I328" t="s">
        <v>1473</v>
      </c>
      <c r="J328" t="s">
        <v>1474</v>
      </c>
      <c r="K328" t="s">
        <v>1475</v>
      </c>
      <c r="L328" t="s">
        <v>573</v>
      </c>
      <c r="M328" t="s">
        <v>480</v>
      </c>
      <c r="N328" t="s">
        <v>19</v>
      </c>
      <c r="O328" t="s">
        <v>614</v>
      </c>
      <c r="P328" t="s">
        <v>956</v>
      </c>
      <c r="Q328" t="s">
        <v>233</v>
      </c>
      <c r="R328">
        <v>20</v>
      </c>
      <c r="S328">
        <v>1</v>
      </c>
      <c r="T328" t="s">
        <v>465</v>
      </c>
      <c r="U328" t="s">
        <v>1293</v>
      </c>
      <c r="V328" s="161">
        <v>45672</v>
      </c>
      <c r="W328" s="161">
        <v>46021</v>
      </c>
      <c r="X328" t="s">
        <v>1294</v>
      </c>
      <c r="Y328">
        <v>20</v>
      </c>
      <c r="Z328" s="209">
        <v>100</v>
      </c>
      <c r="AA328" t="s">
        <v>2265</v>
      </c>
      <c r="AB328" s="210"/>
      <c r="AC328">
        <v>100</v>
      </c>
      <c r="AD328" t="s">
        <v>2266</v>
      </c>
      <c r="AE328" s="211"/>
      <c r="AF328"/>
      <c r="AG328" s="212">
        <f t="shared" si="5"/>
        <v>20</v>
      </c>
      <c r="AH328" s="30">
        <v>12</v>
      </c>
    </row>
    <row r="329" spans="1:34" x14ac:dyDescent="0.25">
      <c r="A329">
        <v>3000</v>
      </c>
      <c r="B329" t="s">
        <v>2264</v>
      </c>
      <c r="C329" t="s">
        <v>1295</v>
      </c>
      <c r="D329" t="s">
        <v>1249</v>
      </c>
      <c r="E329">
        <v>5</v>
      </c>
      <c r="F329" t="s">
        <v>467</v>
      </c>
      <c r="G329" t="s">
        <v>1295</v>
      </c>
      <c r="H329" t="s">
        <v>19</v>
      </c>
      <c r="I329" t="s">
        <v>19</v>
      </c>
      <c r="J329" t="s">
        <v>19</v>
      </c>
      <c r="K329" t="s">
        <v>19</v>
      </c>
      <c r="L329" t="s">
        <v>19</v>
      </c>
      <c r="M329" t="s">
        <v>19</v>
      </c>
      <c r="N329" t="s">
        <v>19</v>
      </c>
      <c r="O329" t="s">
        <v>19</v>
      </c>
      <c r="P329" t="s">
        <v>19</v>
      </c>
      <c r="Q329" t="s">
        <v>234</v>
      </c>
      <c r="R329">
        <v>100</v>
      </c>
      <c r="S329">
        <v>1</v>
      </c>
      <c r="T329" t="s">
        <v>465</v>
      </c>
      <c r="U329" t="s">
        <v>1296</v>
      </c>
      <c r="V329" s="161">
        <v>45672</v>
      </c>
      <c r="W329" s="161">
        <v>45839</v>
      </c>
      <c r="X329" t="s">
        <v>1249</v>
      </c>
      <c r="Y329">
        <v>20</v>
      </c>
      <c r="Z329" s="209">
        <v>100</v>
      </c>
      <c r="AA329" t="s">
        <v>2267</v>
      </c>
      <c r="AB329" s="477"/>
      <c r="AC329">
        <v>100</v>
      </c>
      <c r="AD329" t="s">
        <v>2268</v>
      </c>
      <c r="AE329" s="211"/>
      <c r="AF329">
        <v>100</v>
      </c>
      <c r="AG329" s="212">
        <f t="shared" si="5"/>
        <v>20</v>
      </c>
      <c r="AH329" s="30">
        <v>7</v>
      </c>
    </row>
    <row r="330" spans="1:34" x14ac:dyDescent="0.25">
      <c r="A330">
        <v>3000</v>
      </c>
      <c r="B330" t="s">
        <v>2264</v>
      </c>
      <c r="C330" t="s">
        <v>1297</v>
      </c>
      <c r="D330" t="s">
        <v>1249</v>
      </c>
      <c r="E330">
        <v>5</v>
      </c>
      <c r="F330" t="s">
        <v>1847</v>
      </c>
      <c r="G330" t="s">
        <v>1297</v>
      </c>
      <c r="H330" t="s">
        <v>19</v>
      </c>
      <c r="I330" t="s">
        <v>19</v>
      </c>
      <c r="J330" t="s">
        <v>19</v>
      </c>
      <c r="K330" t="s">
        <v>19</v>
      </c>
      <c r="L330" t="s">
        <v>19</v>
      </c>
      <c r="M330" t="s">
        <v>19</v>
      </c>
      <c r="N330" t="s">
        <v>19</v>
      </c>
      <c r="O330" t="s">
        <v>19</v>
      </c>
      <c r="P330" t="s">
        <v>19</v>
      </c>
      <c r="Q330" t="s">
        <v>1758</v>
      </c>
      <c r="R330">
        <v>0</v>
      </c>
      <c r="S330">
        <v>1</v>
      </c>
      <c r="T330" t="s">
        <v>465</v>
      </c>
      <c r="U330" t="s">
        <v>1298</v>
      </c>
      <c r="V330" s="161">
        <v>45840</v>
      </c>
      <c r="W330" s="161">
        <v>45869</v>
      </c>
      <c r="X330" t="s">
        <v>586</v>
      </c>
      <c r="Y330">
        <v>0</v>
      </c>
      <c r="Z330" s="209">
        <v>100</v>
      </c>
      <c r="AA330" t="s">
        <v>3207</v>
      </c>
      <c r="AB330" s="210">
        <v>45862</v>
      </c>
      <c r="AC330">
        <v>100</v>
      </c>
      <c r="AD330" t="s">
        <v>2270</v>
      </c>
      <c r="AE330" s="211">
        <v>45862</v>
      </c>
      <c r="AF330">
        <v>100</v>
      </c>
      <c r="AG330" s="212">
        <f t="shared" si="5"/>
        <v>0</v>
      </c>
      <c r="AH330" s="30">
        <v>7</v>
      </c>
    </row>
    <row r="331" spans="1:34" ht="330" x14ac:dyDescent="0.25">
      <c r="A331">
        <v>3000</v>
      </c>
      <c r="B331" t="s">
        <v>2264</v>
      </c>
      <c r="C331" t="s">
        <v>1299</v>
      </c>
      <c r="D331" t="s">
        <v>1249</v>
      </c>
      <c r="E331">
        <v>5</v>
      </c>
      <c r="F331" t="s">
        <v>1847</v>
      </c>
      <c r="G331" t="s">
        <v>1299</v>
      </c>
      <c r="H331" t="s">
        <v>19</v>
      </c>
      <c r="I331" t="s">
        <v>19</v>
      </c>
      <c r="J331" t="s">
        <v>19</v>
      </c>
      <c r="K331" t="s">
        <v>19</v>
      </c>
      <c r="L331" t="s">
        <v>19</v>
      </c>
      <c r="M331" t="s">
        <v>19</v>
      </c>
      <c r="N331" t="s">
        <v>19</v>
      </c>
      <c r="O331" t="s">
        <v>19</v>
      </c>
      <c r="P331" t="s">
        <v>19</v>
      </c>
      <c r="Q331" t="s">
        <v>1759</v>
      </c>
      <c r="R331">
        <v>0</v>
      </c>
      <c r="S331">
        <v>1</v>
      </c>
      <c r="T331" t="s">
        <v>465</v>
      </c>
      <c r="U331" t="s">
        <v>1293</v>
      </c>
      <c r="V331" s="161">
        <v>45870</v>
      </c>
      <c r="W331" s="161">
        <v>46021</v>
      </c>
      <c r="X331" t="s">
        <v>586</v>
      </c>
      <c r="Y331">
        <v>0</v>
      </c>
      <c r="Z331" s="209">
        <v>100</v>
      </c>
      <c r="AA331" s="478" t="s">
        <v>3208</v>
      </c>
      <c r="AB331" s="210"/>
      <c r="AC331">
        <v>100</v>
      </c>
      <c r="AD331" t="s">
        <v>2272</v>
      </c>
      <c r="AE331" s="211"/>
      <c r="AF331"/>
      <c r="AG331" s="212">
        <f t="shared" si="5"/>
        <v>0</v>
      </c>
      <c r="AH331" s="30">
        <v>12</v>
      </c>
    </row>
    <row r="332" spans="1:34" x14ac:dyDescent="0.25">
      <c r="A332">
        <v>3000</v>
      </c>
      <c r="B332" t="s">
        <v>2264</v>
      </c>
      <c r="C332" t="s">
        <v>1300</v>
      </c>
      <c r="D332" t="s">
        <v>1249</v>
      </c>
      <c r="E332">
        <v>5</v>
      </c>
      <c r="F332" t="s">
        <v>460</v>
      </c>
      <c r="G332" t="s">
        <v>1300</v>
      </c>
      <c r="H332" t="s">
        <v>462</v>
      </c>
      <c r="I332" t="s">
        <v>1473</v>
      </c>
      <c r="J332" t="s">
        <v>1474</v>
      </c>
      <c r="K332" t="s">
        <v>1475</v>
      </c>
      <c r="L332" t="s">
        <v>526</v>
      </c>
      <c r="M332" t="s">
        <v>480</v>
      </c>
      <c r="N332" t="s">
        <v>19</v>
      </c>
      <c r="O332" t="s">
        <v>614</v>
      </c>
      <c r="P332" t="s">
        <v>956</v>
      </c>
      <c r="Q332" t="s">
        <v>1760</v>
      </c>
      <c r="R332">
        <v>20</v>
      </c>
      <c r="S332">
        <v>2</v>
      </c>
      <c r="T332" t="s">
        <v>465</v>
      </c>
      <c r="U332" t="s">
        <v>1301</v>
      </c>
      <c r="V332" s="161">
        <v>45672</v>
      </c>
      <c r="W332" s="161">
        <v>46006</v>
      </c>
      <c r="X332" t="s">
        <v>1302</v>
      </c>
      <c r="Y332">
        <v>20</v>
      </c>
      <c r="Z332" s="209">
        <v>100</v>
      </c>
      <c r="AA332" t="s">
        <v>3075</v>
      </c>
      <c r="AB332" s="210"/>
      <c r="AC332">
        <v>100</v>
      </c>
      <c r="AD332" t="s">
        <v>3076</v>
      </c>
      <c r="AE332" s="211"/>
      <c r="AF332"/>
      <c r="AG332" s="212">
        <f t="shared" si="5"/>
        <v>20</v>
      </c>
      <c r="AH332" s="30">
        <v>12</v>
      </c>
    </row>
    <row r="333" spans="1:34" x14ac:dyDescent="0.25">
      <c r="A333">
        <v>3000</v>
      </c>
      <c r="B333" t="s">
        <v>2264</v>
      </c>
      <c r="C333" t="s">
        <v>1303</v>
      </c>
      <c r="D333" t="s">
        <v>1249</v>
      </c>
      <c r="E333">
        <v>5</v>
      </c>
      <c r="F333" t="s">
        <v>467</v>
      </c>
      <c r="G333" t="s">
        <v>1303</v>
      </c>
      <c r="H333" t="s">
        <v>19</v>
      </c>
      <c r="I333" t="s">
        <v>19</v>
      </c>
      <c r="J333" t="s">
        <v>19</v>
      </c>
      <c r="K333" t="s">
        <v>19</v>
      </c>
      <c r="L333" t="s">
        <v>19</v>
      </c>
      <c r="M333" t="s">
        <v>19</v>
      </c>
      <c r="N333" t="s">
        <v>19</v>
      </c>
      <c r="O333" t="s">
        <v>19</v>
      </c>
      <c r="P333" t="s">
        <v>19</v>
      </c>
      <c r="Q333" t="s">
        <v>351</v>
      </c>
      <c r="R333">
        <v>30</v>
      </c>
      <c r="S333">
        <v>2</v>
      </c>
      <c r="T333" t="s">
        <v>465</v>
      </c>
      <c r="U333" t="s">
        <v>1304</v>
      </c>
      <c r="V333" s="161">
        <v>45672</v>
      </c>
      <c r="W333" s="161">
        <v>45744</v>
      </c>
      <c r="X333" t="s">
        <v>1249</v>
      </c>
      <c r="Y333">
        <v>6</v>
      </c>
      <c r="Z333" s="209">
        <v>100</v>
      </c>
      <c r="AA333" t="s">
        <v>2273</v>
      </c>
      <c r="AB333" s="210">
        <v>45743</v>
      </c>
      <c r="AC333">
        <v>100</v>
      </c>
      <c r="AD333" t="s">
        <v>2274</v>
      </c>
      <c r="AE333" s="211">
        <v>45743</v>
      </c>
      <c r="AF333">
        <v>100</v>
      </c>
      <c r="AG333" s="212">
        <f t="shared" si="5"/>
        <v>6</v>
      </c>
      <c r="AH333" s="30">
        <v>3</v>
      </c>
    </row>
    <row r="334" spans="1:34" x14ac:dyDescent="0.25">
      <c r="A334">
        <v>3000</v>
      </c>
      <c r="B334" t="s">
        <v>2264</v>
      </c>
      <c r="C334" t="s">
        <v>1305</v>
      </c>
      <c r="D334" t="s">
        <v>1249</v>
      </c>
      <c r="E334">
        <v>5</v>
      </c>
      <c r="F334" t="s">
        <v>1847</v>
      </c>
      <c r="G334" t="s">
        <v>1305</v>
      </c>
      <c r="H334" t="s">
        <v>19</v>
      </c>
      <c r="I334" t="s">
        <v>19</v>
      </c>
      <c r="J334" t="s">
        <v>19</v>
      </c>
      <c r="K334" t="s">
        <v>19</v>
      </c>
      <c r="L334" t="s">
        <v>19</v>
      </c>
      <c r="M334" t="s">
        <v>19</v>
      </c>
      <c r="N334" t="s">
        <v>19</v>
      </c>
      <c r="O334" t="s">
        <v>19</v>
      </c>
      <c r="P334" t="s">
        <v>19</v>
      </c>
      <c r="Q334" t="s">
        <v>1306</v>
      </c>
      <c r="R334">
        <v>0</v>
      </c>
      <c r="S334">
        <v>2</v>
      </c>
      <c r="T334" t="s">
        <v>465</v>
      </c>
      <c r="U334" t="s">
        <v>1304</v>
      </c>
      <c r="V334" s="161">
        <v>45719</v>
      </c>
      <c r="W334" s="161">
        <v>45807</v>
      </c>
      <c r="X334" t="s">
        <v>1150</v>
      </c>
      <c r="Y334">
        <v>0</v>
      </c>
      <c r="Z334" s="209">
        <v>100</v>
      </c>
      <c r="AA334" t="s">
        <v>2275</v>
      </c>
      <c r="AB334" s="210">
        <v>45807</v>
      </c>
      <c r="AC334">
        <v>100</v>
      </c>
      <c r="AD334" t="s">
        <v>2276</v>
      </c>
      <c r="AE334" s="211">
        <v>45806</v>
      </c>
      <c r="AF334">
        <v>100</v>
      </c>
      <c r="AG334" s="212">
        <f t="shared" si="5"/>
        <v>0</v>
      </c>
      <c r="AH334" s="30">
        <v>5</v>
      </c>
    </row>
    <row r="335" spans="1:34" x14ac:dyDescent="0.25">
      <c r="A335">
        <v>3000</v>
      </c>
      <c r="B335" t="s">
        <v>2264</v>
      </c>
      <c r="C335" t="s">
        <v>1307</v>
      </c>
      <c r="D335" t="s">
        <v>1249</v>
      </c>
      <c r="E335">
        <v>5</v>
      </c>
      <c r="F335" t="s">
        <v>467</v>
      </c>
      <c r="G335" t="s">
        <v>1307</v>
      </c>
      <c r="H335" t="s">
        <v>19</v>
      </c>
      <c r="I335" t="s">
        <v>19</v>
      </c>
      <c r="J335" t="s">
        <v>19</v>
      </c>
      <c r="K335" t="s">
        <v>19</v>
      </c>
      <c r="L335" t="s">
        <v>19</v>
      </c>
      <c r="M335" t="s">
        <v>19</v>
      </c>
      <c r="N335" t="s">
        <v>19</v>
      </c>
      <c r="O335" t="s">
        <v>19</v>
      </c>
      <c r="P335" t="s">
        <v>19</v>
      </c>
      <c r="Q335" t="s">
        <v>1761</v>
      </c>
      <c r="R335">
        <v>30</v>
      </c>
      <c r="S335">
        <v>2</v>
      </c>
      <c r="T335" t="s">
        <v>465</v>
      </c>
      <c r="U335" t="s">
        <v>1308</v>
      </c>
      <c r="V335" s="161">
        <v>45748</v>
      </c>
      <c r="W335" s="161">
        <v>45828</v>
      </c>
      <c r="X335" t="s">
        <v>1249</v>
      </c>
      <c r="Y335">
        <v>6</v>
      </c>
      <c r="Z335" s="209">
        <v>100</v>
      </c>
      <c r="AA335" t="s">
        <v>2277</v>
      </c>
      <c r="AB335" s="210">
        <v>45827</v>
      </c>
      <c r="AC335">
        <v>100</v>
      </c>
      <c r="AD335" t="s">
        <v>2278</v>
      </c>
      <c r="AE335" s="211">
        <v>45827</v>
      </c>
      <c r="AF335">
        <v>100</v>
      </c>
      <c r="AG335" s="212">
        <f t="shared" si="5"/>
        <v>6</v>
      </c>
      <c r="AH335" s="30">
        <v>6</v>
      </c>
    </row>
    <row r="336" spans="1:34" x14ac:dyDescent="0.25">
      <c r="A336">
        <v>3000</v>
      </c>
      <c r="B336" t="s">
        <v>2264</v>
      </c>
      <c r="C336" t="s">
        <v>1309</v>
      </c>
      <c r="D336" t="s">
        <v>1249</v>
      </c>
      <c r="E336">
        <v>5</v>
      </c>
      <c r="F336" t="s">
        <v>1847</v>
      </c>
      <c r="G336" t="s">
        <v>1309</v>
      </c>
      <c r="H336" t="s">
        <v>19</v>
      </c>
      <c r="I336" t="s">
        <v>19</v>
      </c>
      <c r="J336" t="s">
        <v>19</v>
      </c>
      <c r="K336" t="s">
        <v>19</v>
      </c>
      <c r="L336" t="s">
        <v>19</v>
      </c>
      <c r="M336" t="s">
        <v>19</v>
      </c>
      <c r="N336" t="s">
        <v>19</v>
      </c>
      <c r="O336" t="s">
        <v>19</v>
      </c>
      <c r="P336" t="s">
        <v>19</v>
      </c>
      <c r="Q336" t="s">
        <v>352</v>
      </c>
      <c r="R336">
        <v>0</v>
      </c>
      <c r="S336">
        <v>2</v>
      </c>
      <c r="T336" t="s">
        <v>465</v>
      </c>
      <c r="U336" t="s">
        <v>1310</v>
      </c>
      <c r="V336" s="161">
        <v>45811</v>
      </c>
      <c r="W336" s="161">
        <v>45947</v>
      </c>
      <c r="X336" t="s">
        <v>1150</v>
      </c>
      <c r="Y336">
        <v>0</v>
      </c>
      <c r="Z336" s="209">
        <v>100</v>
      </c>
      <c r="AA336" t="s">
        <v>2737</v>
      </c>
      <c r="AB336" s="210">
        <v>45944</v>
      </c>
      <c r="AC336">
        <v>100</v>
      </c>
      <c r="AD336" t="s">
        <v>2738</v>
      </c>
      <c r="AE336" s="211">
        <v>45947</v>
      </c>
      <c r="AF336">
        <v>100</v>
      </c>
      <c r="AG336" s="212">
        <f t="shared" si="5"/>
        <v>0</v>
      </c>
      <c r="AH336" s="30">
        <v>10</v>
      </c>
    </row>
    <row r="337" spans="1:34" ht="409.5" x14ac:dyDescent="0.25">
      <c r="A337">
        <v>3000</v>
      </c>
      <c r="B337" t="s">
        <v>2264</v>
      </c>
      <c r="C337" t="s">
        <v>1311</v>
      </c>
      <c r="D337" t="s">
        <v>1249</v>
      </c>
      <c r="E337">
        <v>5</v>
      </c>
      <c r="F337" t="s">
        <v>467</v>
      </c>
      <c r="G337" t="s">
        <v>1311</v>
      </c>
      <c r="H337" t="s">
        <v>19</v>
      </c>
      <c r="I337" t="s">
        <v>19</v>
      </c>
      <c r="J337" t="s">
        <v>19</v>
      </c>
      <c r="K337" t="s">
        <v>19</v>
      </c>
      <c r="L337" t="s">
        <v>19</v>
      </c>
      <c r="M337" t="s">
        <v>19</v>
      </c>
      <c r="N337" t="s">
        <v>19</v>
      </c>
      <c r="O337" t="s">
        <v>19</v>
      </c>
      <c r="P337" t="s">
        <v>19</v>
      </c>
      <c r="Q337" t="s">
        <v>353</v>
      </c>
      <c r="R337">
        <v>40</v>
      </c>
      <c r="S337">
        <v>2</v>
      </c>
      <c r="T337" t="s">
        <v>465</v>
      </c>
      <c r="U337" t="s">
        <v>2279</v>
      </c>
      <c r="V337" s="161">
        <v>45915</v>
      </c>
      <c r="W337" s="161">
        <v>45968</v>
      </c>
      <c r="X337" t="s">
        <v>1249</v>
      </c>
      <c r="Y337">
        <v>8</v>
      </c>
      <c r="Z337" s="209">
        <v>100</v>
      </c>
      <c r="AA337" s="478" t="s">
        <v>3209</v>
      </c>
      <c r="AB337" s="210"/>
      <c r="AC337">
        <v>100</v>
      </c>
      <c r="AD337" t="s">
        <v>2739</v>
      </c>
      <c r="AE337" s="211">
        <v>45967</v>
      </c>
      <c r="AF337">
        <v>100</v>
      </c>
      <c r="AG337" s="212">
        <f t="shared" si="5"/>
        <v>8</v>
      </c>
      <c r="AH337" s="30">
        <v>11</v>
      </c>
    </row>
    <row r="338" spans="1:34" x14ac:dyDescent="0.25">
      <c r="A338">
        <v>3000</v>
      </c>
      <c r="B338" t="s">
        <v>2264</v>
      </c>
      <c r="C338" t="s">
        <v>1312</v>
      </c>
      <c r="D338" t="s">
        <v>1249</v>
      </c>
      <c r="E338">
        <v>5</v>
      </c>
      <c r="F338" t="s">
        <v>1847</v>
      </c>
      <c r="G338" t="s">
        <v>1312</v>
      </c>
      <c r="H338" t="s">
        <v>19</v>
      </c>
      <c r="I338" t="s">
        <v>19</v>
      </c>
      <c r="J338" t="s">
        <v>19</v>
      </c>
      <c r="K338" t="s">
        <v>19</v>
      </c>
      <c r="L338" t="s">
        <v>19</v>
      </c>
      <c r="M338" t="s">
        <v>19</v>
      </c>
      <c r="N338" t="s">
        <v>19</v>
      </c>
      <c r="O338" t="s">
        <v>19</v>
      </c>
      <c r="P338" t="s">
        <v>19</v>
      </c>
      <c r="Q338" t="s">
        <v>1762</v>
      </c>
      <c r="R338">
        <v>0</v>
      </c>
      <c r="S338">
        <v>2</v>
      </c>
      <c r="T338" t="s">
        <v>465</v>
      </c>
      <c r="U338" t="s">
        <v>1313</v>
      </c>
      <c r="V338" s="161">
        <v>45975</v>
      </c>
      <c r="W338" s="161">
        <v>46006</v>
      </c>
      <c r="X338" t="s">
        <v>1314</v>
      </c>
      <c r="Y338">
        <v>0</v>
      </c>
      <c r="Z338" s="209">
        <v>100</v>
      </c>
      <c r="AA338" t="s">
        <v>3077</v>
      </c>
      <c r="AB338" s="210"/>
      <c r="AC338">
        <v>100</v>
      </c>
      <c r="AD338" t="s">
        <v>3078</v>
      </c>
      <c r="AE338" s="211"/>
      <c r="AF338"/>
      <c r="AG338" s="212">
        <f t="shared" si="5"/>
        <v>0</v>
      </c>
      <c r="AH338" s="30">
        <v>12</v>
      </c>
    </row>
    <row r="339" spans="1:34" x14ac:dyDescent="0.25">
      <c r="A339">
        <v>3000</v>
      </c>
      <c r="B339" t="s">
        <v>2264</v>
      </c>
      <c r="C339" t="s">
        <v>1315</v>
      </c>
      <c r="D339" t="s">
        <v>1249</v>
      </c>
      <c r="E339">
        <v>5</v>
      </c>
      <c r="F339" t="s">
        <v>460</v>
      </c>
      <c r="G339" t="s">
        <v>1315</v>
      </c>
      <c r="H339" t="s">
        <v>462</v>
      </c>
      <c r="I339" t="s">
        <v>1473</v>
      </c>
      <c r="J339" t="s">
        <v>1474</v>
      </c>
      <c r="K339" t="s">
        <v>1475</v>
      </c>
      <c r="L339" t="s">
        <v>573</v>
      </c>
      <c r="M339" t="s">
        <v>463</v>
      </c>
      <c r="N339" t="s">
        <v>19</v>
      </c>
      <c r="O339" t="s">
        <v>614</v>
      </c>
      <c r="P339" t="s">
        <v>635</v>
      </c>
      <c r="Q339" t="s">
        <v>235</v>
      </c>
      <c r="R339">
        <v>20</v>
      </c>
      <c r="S339">
        <v>8</v>
      </c>
      <c r="T339" t="s">
        <v>465</v>
      </c>
      <c r="U339" t="s">
        <v>1316</v>
      </c>
      <c r="V339" s="161">
        <v>45672</v>
      </c>
      <c r="W339" s="161">
        <v>46021</v>
      </c>
      <c r="X339" t="s">
        <v>1249</v>
      </c>
      <c r="Y339">
        <v>20</v>
      </c>
      <c r="Z339" s="209">
        <v>100</v>
      </c>
      <c r="AA339" t="s">
        <v>2740</v>
      </c>
      <c r="AB339" s="210"/>
      <c r="AC339">
        <v>100</v>
      </c>
      <c r="AD339" t="s">
        <v>2741</v>
      </c>
      <c r="AE339" s="211"/>
      <c r="AF339"/>
      <c r="AG339" s="212">
        <f t="shared" si="5"/>
        <v>20</v>
      </c>
      <c r="AH339" s="30">
        <v>12</v>
      </c>
    </row>
    <row r="340" spans="1:34" x14ac:dyDescent="0.25">
      <c r="A340">
        <v>3000</v>
      </c>
      <c r="B340" t="s">
        <v>2264</v>
      </c>
      <c r="C340" t="s">
        <v>1317</v>
      </c>
      <c r="D340" t="s">
        <v>1249</v>
      </c>
      <c r="E340">
        <v>5</v>
      </c>
      <c r="F340" t="s">
        <v>467</v>
      </c>
      <c r="G340" t="s">
        <v>1317</v>
      </c>
      <c r="H340" t="s">
        <v>19</v>
      </c>
      <c r="I340" t="s">
        <v>19</v>
      </c>
      <c r="J340" t="s">
        <v>19</v>
      </c>
      <c r="K340" t="s">
        <v>19</v>
      </c>
      <c r="L340" t="s">
        <v>19</v>
      </c>
      <c r="M340" t="s">
        <v>19</v>
      </c>
      <c r="N340" t="s">
        <v>19</v>
      </c>
      <c r="O340" t="s">
        <v>19</v>
      </c>
      <c r="P340" t="s">
        <v>19</v>
      </c>
      <c r="Q340" t="s">
        <v>236</v>
      </c>
      <c r="R340">
        <v>20</v>
      </c>
      <c r="S340">
        <v>1</v>
      </c>
      <c r="T340" t="s">
        <v>465</v>
      </c>
      <c r="U340" t="s">
        <v>1318</v>
      </c>
      <c r="V340" s="161">
        <v>45672</v>
      </c>
      <c r="W340" s="161">
        <v>45716</v>
      </c>
      <c r="X340" t="s">
        <v>1249</v>
      </c>
      <c r="Y340">
        <v>4</v>
      </c>
      <c r="Z340" s="209">
        <v>100</v>
      </c>
      <c r="AA340" t="s">
        <v>2280</v>
      </c>
      <c r="AB340" s="210">
        <v>45687</v>
      </c>
      <c r="AC340">
        <v>100</v>
      </c>
      <c r="AD340" t="s">
        <v>2281</v>
      </c>
      <c r="AE340" s="211">
        <v>45687</v>
      </c>
      <c r="AF340">
        <v>100</v>
      </c>
      <c r="AG340" s="212">
        <f t="shared" si="5"/>
        <v>4</v>
      </c>
      <c r="AH340" s="30">
        <v>2</v>
      </c>
    </row>
    <row r="341" spans="1:34" x14ac:dyDescent="0.25">
      <c r="A341">
        <v>3000</v>
      </c>
      <c r="B341" t="s">
        <v>2264</v>
      </c>
      <c r="C341" t="s">
        <v>1319</v>
      </c>
      <c r="D341" t="s">
        <v>1249</v>
      </c>
      <c r="E341">
        <v>5</v>
      </c>
      <c r="F341" t="s">
        <v>467</v>
      </c>
      <c r="G341" t="s">
        <v>1319</v>
      </c>
      <c r="H341" t="s">
        <v>19</v>
      </c>
      <c r="I341" t="s">
        <v>19</v>
      </c>
      <c r="J341" t="s">
        <v>19</v>
      </c>
      <c r="K341" t="s">
        <v>19</v>
      </c>
      <c r="L341" t="s">
        <v>19</v>
      </c>
      <c r="M341" t="s">
        <v>19</v>
      </c>
      <c r="N341" t="s">
        <v>19</v>
      </c>
      <c r="O341" t="s">
        <v>19</v>
      </c>
      <c r="P341" t="s">
        <v>19</v>
      </c>
      <c r="Q341" t="s">
        <v>237</v>
      </c>
      <c r="R341">
        <v>80</v>
      </c>
      <c r="S341">
        <v>8</v>
      </c>
      <c r="T341" t="s">
        <v>465</v>
      </c>
      <c r="U341" t="s">
        <v>1316</v>
      </c>
      <c r="V341" s="161">
        <v>45719</v>
      </c>
      <c r="W341" s="161">
        <v>46021</v>
      </c>
      <c r="X341" t="s">
        <v>1249</v>
      </c>
      <c r="Y341">
        <v>16</v>
      </c>
      <c r="Z341" s="209">
        <v>100</v>
      </c>
      <c r="AA341" t="s">
        <v>2742</v>
      </c>
      <c r="AB341" s="210"/>
      <c r="AC341">
        <v>100</v>
      </c>
      <c r="AD341" t="s">
        <v>2743</v>
      </c>
      <c r="AE341" s="211"/>
      <c r="AF341"/>
      <c r="AG341" s="212">
        <f t="shared" si="5"/>
        <v>16</v>
      </c>
      <c r="AH341" s="30">
        <v>12</v>
      </c>
    </row>
    <row r="342" spans="1:34" ht="409.5" x14ac:dyDescent="0.25">
      <c r="A342">
        <v>3000</v>
      </c>
      <c r="B342" t="s">
        <v>2264</v>
      </c>
      <c r="C342" t="s">
        <v>1320</v>
      </c>
      <c r="D342" t="s">
        <v>1249</v>
      </c>
      <c r="E342">
        <v>5</v>
      </c>
      <c r="F342" t="s">
        <v>460</v>
      </c>
      <c r="G342" t="s">
        <v>1320</v>
      </c>
      <c r="H342" t="s">
        <v>462</v>
      </c>
      <c r="I342" t="s">
        <v>1473</v>
      </c>
      <c r="J342" t="s">
        <v>1474</v>
      </c>
      <c r="K342" t="s">
        <v>1475</v>
      </c>
      <c r="L342" t="s">
        <v>573</v>
      </c>
      <c r="M342" t="s">
        <v>480</v>
      </c>
      <c r="N342" t="s">
        <v>19</v>
      </c>
      <c r="O342" t="s">
        <v>614</v>
      </c>
      <c r="P342" t="s">
        <v>642</v>
      </c>
      <c r="Q342" t="s">
        <v>1763</v>
      </c>
      <c r="R342">
        <v>20</v>
      </c>
      <c r="S342">
        <v>4</v>
      </c>
      <c r="T342" t="s">
        <v>465</v>
      </c>
      <c r="U342" t="s">
        <v>1321</v>
      </c>
      <c r="V342" s="161">
        <v>45672</v>
      </c>
      <c r="W342" s="161">
        <v>46021</v>
      </c>
      <c r="X342" t="s">
        <v>1322</v>
      </c>
      <c r="Y342">
        <v>20</v>
      </c>
      <c r="Z342" s="209">
        <v>100</v>
      </c>
      <c r="AA342" s="478" t="s">
        <v>3210</v>
      </c>
      <c r="AB342" s="210"/>
      <c r="AC342">
        <v>100</v>
      </c>
      <c r="AD342" t="s">
        <v>2285</v>
      </c>
      <c r="AE342" s="211"/>
      <c r="AF342"/>
      <c r="AG342" s="212">
        <f t="shared" si="5"/>
        <v>20</v>
      </c>
      <c r="AH342" s="30">
        <v>12</v>
      </c>
    </row>
    <row r="343" spans="1:34" x14ac:dyDescent="0.25">
      <c r="A343">
        <v>3000</v>
      </c>
      <c r="B343" t="s">
        <v>2264</v>
      </c>
      <c r="C343" t="s">
        <v>1323</v>
      </c>
      <c r="D343" t="s">
        <v>1249</v>
      </c>
      <c r="E343">
        <v>5</v>
      </c>
      <c r="F343" t="s">
        <v>467</v>
      </c>
      <c r="G343" t="s">
        <v>1323</v>
      </c>
      <c r="H343" t="s">
        <v>19</v>
      </c>
      <c r="I343" t="s">
        <v>19</v>
      </c>
      <c r="J343" t="s">
        <v>19</v>
      </c>
      <c r="K343" t="s">
        <v>19</v>
      </c>
      <c r="L343" t="s">
        <v>19</v>
      </c>
      <c r="M343" t="s">
        <v>19</v>
      </c>
      <c r="N343" t="s">
        <v>19</v>
      </c>
      <c r="O343" t="s">
        <v>19</v>
      </c>
      <c r="P343" t="s">
        <v>19</v>
      </c>
      <c r="Q343" t="s">
        <v>238</v>
      </c>
      <c r="R343">
        <v>50</v>
      </c>
      <c r="S343">
        <v>1</v>
      </c>
      <c r="T343" t="s">
        <v>465</v>
      </c>
      <c r="U343" t="s">
        <v>1324</v>
      </c>
      <c r="V343" s="161">
        <v>45672</v>
      </c>
      <c r="W343" s="161">
        <v>45716</v>
      </c>
      <c r="X343" t="s">
        <v>1325</v>
      </c>
      <c r="Y343">
        <v>10</v>
      </c>
      <c r="Z343" s="209">
        <v>100</v>
      </c>
      <c r="AA343" t="s">
        <v>2286</v>
      </c>
      <c r="AB343" s="210">
        <v>45705</v>
      </c>
      <c r="AC343">
        <v>100</v>
      </c>
      <c r="AD343" t="s">
        <v>2287</v>
      </c>
      <c r="AE343" s="211">
        <v>45716</v>
      </c>
      <c r="AF343">
        <v>100</v>
      </c>
      <c r="AG343" s="212">
        <f t="shared" si="5"/>
        <v>10</v>
      </c>
      <c r="AH343" s="30">
        <v>2</v>
      </c>
    </row>
    <row r="344" spans="1:34" x14ac:dyDescent="0.25">
      <c r="A344">
        <v>3000</v>
      </c>
      <c r="B344" t="s">
        <v>2264</v>
      </c>
      <c r="C344" t="s">
        <v>1326</v>
      </c>
      <c r="D344" t="s">
        <v>1249</v>
      </c>
      <c r="E344">
        <v>5</v>
      </c>
      <c r="F344" t="s">
        <v>1847</v>
      </c>
      <c r="G344" t="s">
        <v>1326</v>
      </c>
      <c r="H344" t="s">
        <v>19</v>
      </c>
      <c r="I344" t="s">
        <v>19</v>
      </c>
      <c r="J344" t="s">
        <v>19</v>
      </c>
      <c r="K344" t="s">
        <v>19</v>
      </c>
      <c r="L344" t="s">
        <v>19</v>
      </c>
      <c r="M344" t="s">
        <v>19</v>
      </c>
      <c r="N344" t="s">
        <v>19</v>
      </c>
      <c r="O344" t="s">
        <v>19</v>
      </c>
      <c r="P344" t="s">
        <v>19</v>
      </c>
      <c r="Q344" t="s">
        <v>239</v>
      </c>
      <c r="R344">
        <v>0</v>
      </c>
      <c r="S344">
        <v>4</v>
      </c>
      <c r="T344" t="s">
        <v>465</v>
      </c>
      <c r="U344" t="s">
        <v>1741</v>
      </c>
      <c r="V344" s="161">
        <v>45719</v>
      </c>
      <c r="W344" s="161">
        <v>45989</v>
      </c>
      <c r="X344" t="s">
        <v>586</v>
      </c>
      <c r="Y344">
        <v>0</v>
      </c>
      <c r="Z344" s="209">
        <v>100</v>
      </c>
      <c r="AA344" t="s">
        <v>2288</v>
      </c>
      <c r="AB344" s="477"/>
      <c r="AC344">
        <v>100</v>
      </c>
      <c r="AD344" t="s">
        <v>2289</v>
      </c>
      <c r="AE344" s="211"/>
      <c r="AF344">
        <v>0</v>
      </c>
      <c r="AG344" s="212">
        <f t="shared" si="5"/>
        <v>0</v>
      </c>
      <c r="AH344" s="30">
        <v>11</v>
      </c>
    </row>
    <row r="345" spans="1:34" x14ac:dyDescent="0.25">
      <c r="A345">
        <v>3000</v>
      </c>
      <c r="B345" t="s">
        <v>2264</v>
      </c>
      <c r="C345" t="s">
        <v>1327</v>
      </c>
      <c r="D345" t="s">
        <v>1249</v>
      </c>
      <c r="E345">
        <v>5</v>
      </c>
      <c r="F345" t="s">
        <v>467</v>
      </c>
      <c r="G345" t="s">
        <v>1327</v>
      </c>
      <c r="H345" t="s">
        <v>19</v>
      </c>
      <c r="I345" t="s">
        <v>19</v>
      </c>
      <c r="J345" t="s">
        <v>19</v>
      </c>
      <c r="K345" t="s">
        <v>19</v>
      </c>
      <c r="L345" t="s">
        <v>19</v>
      </c>
      <c r="M345" t="s">
        <v>19</v>
      </c>
      <c r="N345" t="s">
        <v>19</v>
      </c>
      <c r="O345" t="s">
        <v>19</v>
      </c>
      <c r="P345" t="s">
        <v>19</v>
      </c>
      <c r="Q345" t="s">
        <v>240</v>
      </c>
      <c r="R345">
        <v>50</v>
      </c>
      <c r="S345">
        <v>4</v>
      </c>
      <c r="T345" t="s">
        <v>465</v>
      </c>
      <c r="U345" t="s">
        <v>1742</v>
      </c>
      <c r="V345" s="161">
        <v>45719</v>
      </c>
      <c r="W345" s="161">
        <v>45989</v>
      </c>
      <c r="X345" t="s">
        <v>1249</v>
      </c>
      <c r="Y345">
        <v>10</v>
      </c>
      <c r="Z345" s="209">
        <v>100</v>
      </c>
      <c r="AA345" t="s">
        <v>2290</v>
      </c>
      <c r="AB345" s="477"/>
      <c r="AC345">
        <v>100</v>
      </c>
      <c r="AD345" t="s">
        <v>1992</v>
      </c>
      <c r="AE345" s="211"/>
      <c r="AF345">
        <v>100</v>
      </c>
      <c r="AG345" s="212">
        <f t="shared" si="5"/>
        <v>10</v>
      </c>
      <c r="AH345" s="30">
        <v>11</v>
      </c>
    </row>
    <row r="346" spans="1:34" x14ac:dyDescent="0.25">
      <c r="A346">
        <v>3000</v>
      </c>
      <c r="B346" t="s">
        <v>2264</v>
      </c>
      <c r="C346" t="s">
        <v>1328</v>
      </c>
      <c r="D346" t="s">
        <v>1249</v>
      </c>
      <c r="E346">
        <v>5</v>
      </c>
      <c r="F346" t="s">
        <v>1847</v>
      </c>
      <c r="G346" t="s">
        <v>1328</v>
      </c>
      <c r="H346" t="s">
        <v>19</v>
      </c>
      <c r="I346" t="s">
        <v>19</v>
      </c>
      <c r="J346" t="s">
        <v>19</v>
      </c>
      <c r="K346" t="s">
        <v>19</v>
      </c>
      <c r="L346" t="s">
        <v>19</v>
      </c>
      <c r="M346" t="s">
        <v>19</v>
      </c>
      <c r="N346" t="s">
        <v>19</v>
      </c>
      <c r="O346" t="s">
        <v>19</v>
      </c>
      <c r="P346" t="s">
        <v>19</v>
      </c>
      <c r="Q346" t="s">
        <v>1764</v>
      </c>
      <c r="R346">
        <v>0</v>
      </c>
      <c r="S346">
        <v>4</v>
      </c>
      <c r="T346" t="s">
        <v>465</v>
      </c>
      <c r="U346" t="s">
        <v>1321</v>
      </c>
      <c r="V346" s="161">
        <v>45719</v>
      </c>
      <c r="W346" s="161">
        <v>46021</v>
      </c>
      <c r="X346" t="s">
        <v>586</v>
      </c>
      <c r="Y346">
        <v>0</v>
      </c>
      <c r="Z346" s="209">
        <v>100</v>
      </c>
      <c r="AA346" t="s">
        <v>2291</v>
      </c>
      <c r="AB346" s="210"/>
      <c r="AC346">
        <v>100</v>
      </c>
      <c r="AD346" t="s">
        <v>2292</v>
      </c>
      <c r="AE346" s="211"/>
      <c r="AF346"/>
      <c r="AG346" s="212">
        <f t="shared" si="5"/>
        <v>0</v>
      </c>
      <c r="AH346" s="30">
        <v>12</v>
      </c>
    </row>
    <row r="347" spans="1:34" x14ac:dyDescent="0.25">
      <c r="A347">
        <v>3000</v>
      </c>
      <c r="B347" t="s">
        <v>2264</v>
      </c>
      <c r="C347" t="s">
        <v>1329</v>
      </c>
      <c r="D347" t="s">
        <v>1249</v>
      </c>
      <c r="E347">
        <v>5</v>
      </c>
      <c r="F347" t="s">
        <v>460</v>
      </c>
      <c r="G347" t="s">
        <v>1329</v>
      </c>
      <c r="H347" t="s">
        <v>462</v>
      </c>
      <c r="I347" t="s">
        <v>1467</v>
      </c>
      <c r="J347" t="s">
        <v>1468</v>
      </c>
      <c r="K347" t="s">
        <v>1469</v>
      </c>
      <c r="L347" t="s">
        <v>573</v>
      </c>
      <c r="M347" t="s">
        <v>480</v>
      </c>
      <c r="N347" t="s">
        <v>19</v>
      </c>
      <c r="O347" t="s">
        <v>747</v>
      </c>
      <c r="P347" t="s">
        <v>956</v>
      </c>
      <c r="Q347" t="s">
        <v>135</v>
      </c>
      <c r="R347">
        <v>20</v>
      </c>
      <c r="S347">
        <v>8</v>
      </c>
      <c r="T347" t="s">
        <v>465</v>
      </c>
      <c r="U347" t="s">
        <v>1316</v>
      </c>
      <c r="V347" s="161">
        <v>45672</v>
      </c>
      <c r="W347" s="161">
        <v>46021</v>
      </c>
      <c r="X347" t="s">
        <v>1325</v>
      </c>
      <c r="Y347">
        <v>20</v>
      </c>
      <c r="Z347" s="209">
        <v>100</v>
      </c>
      <c r="AA347" t="s">
        <v>2293</v>
      </c>
      <c r="AB347" s="210"/>
      <c r="AC347">
        <v>100</v>
      </c>
      <c r="AD347" t="s">
        <v>2294</v>
      </c>
      <c r="AE347" s="211"/>
      <c r="AF347"/>
      <c r="AG347" s="212">
        <f t="shared" si="5"/>
        <v>20</v>
      </c>
      <c r="AH347" s="30">
        <v>12</v>
      </c>
    </row>
    <row r="348" spans="1:34" x14ac:dyDescent="0.25">
      <c r="A348">
        <v>3000</v>
      </c>
      <c r="B348" t="s">
        <v>2264</v>
      </c>
      <c r="C348" t="s">
        <v>1330</v>
      </c>
      <c r="D348" t="s">
        <v>1249</v>
      </c>
      <c r="E348">
        <v>5</v>
      </c>
      <c r="F348" t="s">
        <v>467</v>
      </c>
      <c r="G348" t="s">
        <v>1330</v>
      </c>
      <c r="H348" t="s">
        <v>19</v>
      </c>
      <c r="I348" t="s">
        <v>19</v>
      </c>
      <c r="J348" t="s">
        <v>19</v>
      </c>
      <c r="K348" t="s">
        <v>19</v>
      </c>
      <c r="L348" t="s">
        <v>19</v>
      </c>
      <c r="M348" t="s">
        <v>19</v>
      </c>
      <c r="N348" t="s">
        <v>19</v>
      </c>
      <c r="O348" t="s">
        <v>19</v>
      </c>
      <c r="P348" t="s">
        <v>19</v>
      </c>
      <c r="Q348" t="s">
        <v>136</v>
      </c>
      <c r="R348">
        <v>20</v>
      </c>
      <c r="S348">
        <v>1</v>
      </c>
      <c r="T348" t="s">
        <v>465</v>
      </c>
      <c r="U348" t="s">
        <v>1318</v>
      </c>
      <c r="V348" s="161">
        <v>45672</v>
      </c>
      <c r="W348" s="161">
        <v>45716</v>
      </c>
      <c r="X348" t="s">
        <v>1325</v>
      </c>
      <c r="Y348">
        <v>4</v>
      </c>
      <c r="Z348" s="209">
        <v>100</v>
      </c>
      <c r="AA348" t="s">
        <v>2295</v>
      </c>
      <c r="AB348" s="210">
        <v>45702</v>
      </c>
      <c r="AC348">
        <v>100</v>
      </c>
      <c r="AD348" t="s">
        <v>2296</v>
      </c>
      <c r="AE348" s="211">
        <v>45702</v>
      </c>
      <c r="AF348">
        <v>100</v>
      </c>
      <c r="AG348" s="212">
        <f t="shared" si="5"/>
        <v>4</v>
      </c>
      <c r="AH348" s="30">
        <v>2</v>
      </c>
    </row>
    <row r="349" spans="1:34" x14ac:dyDescent="0.25">
      <c r="A349">
        <v>3000</v>
      </c>
      <c r="B349" t="s">
        <v>2264</v>
      </c>
      <c r="C349" t="s">
        <v>1331</v>
      </c>
      <c r="D349" t="s">
        <v>1249</v>
      </c>
      <c r="E349">
        <v>5</v>
      </c>
      <c r="F349" t="s">
        <v>467</v>
      </c>
      <c r="G349" t="s">
        <v>1331</v>
      </c>
      <c r="H349" t="s">
        <v>19</v>
      </c>
      <c r="I349" t="s">
        <v>19</v>
      </c>
      <c r="J349" t="s">
        <v>19</v>
      </c>
      <c r="K349" t="s">
        <v>19</v>
      </c>
      <c r="L349" t="s">
        <v>19</v>
      </c>
      <c r="M349" t="s">
        <v>19</v>
      </c>
      <c r="N349" t="s">
        <v>19</v>
      </c>
      <c r="O349" t="s">
        <v>19</v>
      </c>
      <c r="P349" t="s">
        <v>19</v>
      </c>
      <c r="Q349" t="s">
        <v>137</v>
      </c>
      <c r="R349">
        <v>80</v>
      </c>
      <c r="S349">
        <v>8</v>
      </c>
      <c r="T349" t="s">
        <v>465</v>
      </c>
      <c r="U349" t="s">
        <v>1316</v>
      </c>
      <c r="V349" s="161">
        <v>45719</v>
      </c>
      <c r="W349" s="161">
        <v>46021</v>
      </c>
      <c r="X349" t="s">
        <v>1325</v>
      </c>
      <c r="Y349">
        <v>16</v>
      </c>
      <c r="Z349" s="209">
        <v>100</v>
      </c>
      <c r="AA349" t="s">
        <v>2297</v>
      </c>
      <c r="AB349" s="210"/>
      <c r="AC349">
        <v>100</v>
      </c>
      <c r="AD349" t="s">
        <v>2298</v>
      </c>
      <c r="AE349" s="211"/>
      <c r="AF349"/>
      <c r="AG349" s="212">
        <f t="shared" si="5"/>
        <v>16</v>
      </c>
      <c r="AH349" s="30">
        <v>12</v>
      </c>
    </row>
    <row r="350" spans="1:34" x14ac:dyDescent="0.25">
      <c r="A350">
        <v>2010</v>
      </c>
      <c r="B350" t="s">
        <v>1978</v>
      </c>
      <c r="C350" t="s">
        <v>737</v>
      </c>
      <c r="D350" t="s">
        <v>736</v>
      </c>
      <c r="E350">
        <v>1</v>
      </c>
      <c r="F350" t="s">
        <v>460</v>
      </c>
      <c r="G350" t="s">
        <v>737</v>
      </c>
      <c r="H350" t="s">
        <v>462</v>
      </c>
      <c r="I350" t="s">
        <v>1479</v>
      </c>
      <c r="J350" t="s">
        <v>1480</v>
      </c>
      <c r="K350" t="s">
        <v>1481</v>
      </c>
      <c r="L350" t="s">
        <v>1812</v>
      </c>
      <c r="M350" t="s">
        <v>463</v>
      </c>
      <c r="N350" t="s">
        <v>32</v>
      </c>
      <c r="O350" t="s">
        <v>614</v>
      </c>
      <c r="P350" t="s">
        <v>19</v>
      </c>
      <c r="Q350" t="s">
        <v>204</v>
      </c>
      <c r="R350">
        <v>95</v>
      </c>
      <c r="S350">
        <v>80</v>
      </c>
      <c r="T350" t="s">
        <v>493</v>
      </c>
      <c r="U350" t="s">
        <v>738</v>
      </c>
      <c r="V350" s="161">
        <v>45672</v>
      </c>
      <c r="W350" s="161">
        <v>46022</v>
      </c>
      <c r="X350" t="s">
        <v>736</v>
      </c>
      <c r="Y350">
        <v>95</v>
      </c>
      <c r="Z350" s="209">
        <v>84.88</v>
      </c>
      <c r="AA350" t="s">
        <v>3079</v>
      </c>
      <c r="AB350" s="210"/>
      <c r="AC350">
        <v>97</v>
      </c>
      <c r="AD350" t="s">
        <v>3080</v>
      </c>
      <c r="AE350" s="211"/>
      <c r="AF350"/>
      <c r="AG350" s="212">
        <f t="shared" si="5"/>
        <v>92.15</v>
      </c>
      <c r="AH350" s="30">
        <v>12</v>
      </c>
    </row>
    <row r="351" spans="1:34" x14ac:dyDescent="0.25">
      <c r="A351">
        <v>2010</v>
      </c>
      <c r="B351" t="s">
        <v>1978</v>
      </c>
      <c r="C351" t="s">
        <v>739</v>
      </c>
      <c r="D351" t="s">
        <v>736</v>
      </c>
      <c r="E351">
        <v>1</v>
      </c>
      <c r="F351" t="s">
        <v>467</v>
      </c>
      <c r="G351" t="s">
        <v>739</v>
      </c>
      <c r="H351" t="s">
        <v>19</v>
      </c>
      <c r="I351" t="s">
        <v>19</v>
      </c>
      <c r="J351" t="s">
        <v>19</v>
      </c>
      <c r="K351" t="s">
        <v>19</v>
      </c>
      <c r="L351" t="s">
        <v>19</v>
      </c>
      <c r="M351" t="s">
        <v>19</v>
      </c>
      <c r="N351" t="s">
        <v>19</v>
      </c>
      <c r="O351" t="s">
        <v>19</v>
      </c>
      <c r="P351" t="s">
        <v>19</v>
      </c>
      <c r="Q351" t="s">
        <v>205</v>
      </c>
      <c r="R351">
        <v>30</v>
      </c>
      <c r="S351">
        <v>80</v>
      </c>
      <c r="T351" t="s">
        <v>493</v>
      </c>
      <c r="U351" t="s">
        <v>740</v>
      </c>
      <c r="V351" s="161">
        <v>45672</v>
      </c>
      <c r="W351" s="161">
        <v>46022</v>
      </c>
      <c r="X351" t="s">
        <v>736</v>
      </c>
      <c r="Y351">
        <v>28.5</v>
      </c>
      <c r="Z351" s="209">
        <v>84.9</v>
      </c>
      <c r="AA351" t="s">
        <v>3081</v>
      </c>
      <c r="AB351" s="210"/>
      <c r="AC351">
        <v>100</v>
      </c>
      <c r="AD351" t="s">
        <v>3082</v>
      </c>
      <c r="AE351" s="211"/>
      <c r="AF351"/>
      <c r="AG351" s="212">
        <f t="shared" si="5"/>
        <v>28.5</v>
      </c>
      <c r="AH351" s="30">
        <v>12</v>
      </c>
    </row>
    <row r="352" spans="1:34" x14ac:dyDescent="0.25">
      <c r="A352">
        <v>2010</v>
      </c>
      <c r="B352" t="s">
        <v>1978</v>
      </c>
      <c r="C352" t="s">
        <v>741</v>
      </c>
      <c r="D352" t="s">
        <v>736</v>
      </c>
      <c r="E352">
        <v>1</v>
      </c>
      <c r="F352" t="s">
        <v>467</v>
      </c>
      <c r="G352" t="s">
        <v>741</v>
      </c>
      <c r="H352" t="s">
        <v>19</v>
      </c>
      <c r="I352" t="s">
        <v>19</v>
      </c>
      <c r="J352" t="s">
        <v>19</v>
      </c>
      <c r="K352" t="s">
        <v>19</v>
      </c>
      <c r="L352" t="s">
        <v>19</v>
      </c>
      <c r="M352" t="s">
        <v>19</v>
      </c>
      <c r="N352" t="s">
        <v>19</v>
      </c>
      <c r="O352" t="s">
        <v>19</v>
      </c>
      <c r="P352" t="s">
        <v>19</v>
      </c>
      <c r="Q352" t="s">
        <v>206</v>
      </c>
      <c r="R352">
        <v>30</v>
      </c>
      <c r="S352">
        <v>70</v>
      </c>
      <c r="T352" t="s">
        <v>493</v>
      </c>
      <c r="U352" t="s">
        <v>742</v>
      </c>
      <c r="V352" s="161">
        <v>45672</v>
      </c>
      <c r="W352" s="161">
        <v>46022</v>
      </c>
      <c r="X352" t="s">
        <v>736</v>
      </c>
      <c r="Y352">
        <v>28.5</v>
      </c>
      <c r="Z352" s="209">
        <v>80.7</v>
      </c>
      <c r="AA352" t="s">
        <v>3083</v>
      </c>
      <c r="AB352" s="210"/>
      <c r="AC352">
        <v>100</v>
      </c>
      <c r="AD352" t="s">
        <v>3084</v>
      </c>
      <c r="AE352" s="211"/>
      <c r="AF352"/>
      <c r="AG352" s="212">
        <f t="shared" si="5"/>
        <v>28.5</v>
      </c>
      <c r="AH352" s="30">
        <v>12</v>
      </c>
    </row>
    <row r="353" spans="1:34" x14ac:dyDescent="0.25">
      <c r="A353">
        <v>2010</v>
      </c>
      <c r="B353" t="s">
        <v>1978</v>
      </c>
      <c r="C353" t="s">
        <v>743</v>
      </c>
      <c r="D353" t="s">
        <v>736</v>
      </c>
      <c r="E353">
        <v>1</v>
      </c>
      <c r="F353" t="s">
        <v>467</v>
      </c>
      <c r="G353" t="s">
        <v>743</v>
      </c>
      <c r="H353" t="s">
        <v>19</v>
      </c>
      <c r="I353" t="s">
        <v>19</v>
      </c>
      <c r="J353" t="s">
        <v>19</v>
      </c>
      <c r="K353" t="s">
        <v>19</v>
      </c>
      <c r="L353" t="s">
        <v>19</v>
      </c>
      <c r="M353" t="s">
        <v>19</v>
      </c>
      <c r="N353" t="s">
        <v>19</v>
      </c>
      <c r="O353" t="s">
        <v>19</v>
      </c>
      <c r="P353" t="s">
        <v>19</v>
      </c>
      <c r="Q353" t="s">
        <v>207</v>
      </c>
      <c r="R353">
        <v>20</v>
      </c>
      <c r="S353">
        <v>70</v>
      </c>
      <c r="T353" t="s">
        <v>493</v>
      </c>
      <c r="U353" t="s">
        <v>744</v>
      </c>
      <c r="V353" s="161">
        <v>45672</v>
      </c>
      <c r="W353" s="161">
        <v>46022</v>
      </c>
      <c r="X353" t="s">
        <v>736</v>
      </c>
      <c r="Y353">
        <v>19</v>
      </c>
      <c r="Z353" s="209">
        <v>66</v>
      </c>
      <c r="AA353" t="s">
        <v>3085</v>
      </c>
      <c r="AB353" s="210"/>
      <c r="AC353">
        <v>94</v>
      </c>
      <c r="AD353" t="s">
        <v>3086</v>
      </c>
      <c r="AE353" s="211"/>
      <c r="AF353"/>
      <c r="AG353" s="212">
        <f t="shared" si="5"/>
        <v>17.86</v>
      </c>
      <c r="AH353" s="30">
        <v>12</v>
      </c>
    </row>
    <row r="354" spans="1:34" x14ac:dyDescent="0.25">
      <c r="A354">
        <v>2010</v>
      </c>
      <c r="B354" t="s">
        <v>1978</v>
      </c>
      <c r="C354" t="s">
        <v>745</v>
      </c>
      <c r="D354" t="s">
        <v>736</v>
      </c>
      <c r="E354">
        <v>1</v>
      </c>
      <c r="F354" t="s">
        <v>467</v>
      </c>
      <c r="G354" t="s">
        <v>745</v>
      </c>
      <c r="H354" t="s">
        <v>19</v>
      </c>
      <c r="I354" t="s">
        <v>19</v>
      </c>
      <c r="J354" t="s">
        <v>19</v>
      </c>
      <c r="K354" t="s">
        <v>19</v>
      </c>
      <c r="L354" t="s">
        <v>19</v>
      </c>
      <c r="M354" t="s">
        <v>19</v>
      </c>
      <c r="N354" t="s">
        <v>19</v>
      </c>
      <c r="O354" t="s">
        <v>19</v>
      </c>
      <c r="P354" t="s">
        <v>19</v>
      </c>
      <c r="Q354" t="s">
        <v>208</v>
      </c>
      <c r="R354">
        <v>20</v>
      </c>
      <c r="S354">
        <v>70</v>
      </c>
      <c r="T354" t="s">
        <v>493</v>
      </c>
      <c r="U354" t="s">
        <v>742</v>
      </c>
      <c r="V354" s="161">
        <v>45870</v>
      </c>
      <c r="W354" s="161">
        <v>46022</v>
      </c>
      <c r="X354" t="s">
        <v>736</v>
      </c>
      <c r="Y354">
        <v>19</v>
      </c>
      <c r="Z354" s="209">
        <v>73.599999999999994</v>
      </c>
      <c r="AA354" t="s">
        <v>3087</v>
      </c>
      <c r="AB354" s="210"/>
      <c r="AC354">
        <v>98</v>
      </c>
      <c r="AD354" t="s">
        <v>3088</v>
      </c>
      <c r="AE354" s="211"/>
      <c r="AF354"/>
      <c r="AG354" s="212">
        <f t="shared" si="5"/>
        <v>18.62</v>
      </c>
      <c r="AH354" s="30">
        <v>12</v>
      </c>
    </row>
    <row r="355" spans="1:34" x14ac:dyDescent="0.25">
      <c r="A355">
        <v>2010</v>
      </c>
      <c r="B355" t="s">
        <v>1978</v>
      </c>
      <c r="C355" t="s">
        <v>746</v>
      </c>
      <c r="D355" t="s">
        <v>736</v>
      </c>
      <c r="E355">
        <v>1</v>
      </c>
      <c r="F355" t="s">
        <v>460</v>
      </c>
      <c r="G355" t="s">
        <v>746</v>
      </c>
      <c r="H355" t="s">
        <v>479</v>
      </c>
      <c r="I355" t="s">
        <v>1467</v>
      </c>
      <c r="J355" t="s">
        <v>1468</v>
      </c>
      <c r="K355" t="s">
        <v>1469</v>
      </c>
      <c r="L355" t="s">
        <v>1812</v>
      </c>
      <c r="M355" t="s">
        <v>480</v>
      </c>
      <c r="N355" t="s">
        <v>19</v>
      </c>
      <c r="O355" t="s">
        <v>747</v>
      </c>
      <c r="P355" t="s">
        <v>1822</v>
      </c>
      <c r="Q355" t="s">
        <v>129</v>
      </c>
      <c r="R355">
        <v>5</v>
      </c>
      <c r="S355">
        <v>2</v>
      </c>
      <c r="T355" t="s">
        <v>465</v>
      </c>
      <c r="U355" t="s">
        <v>748</v>
      </c>
      <c r="V355" s="161">
        <v>45691</v>
      </c>
      <c r="W355" s="161">
        <v>45884</v>
      </c>
      <c r="X355" t="s">
        <v>749</v>
      </c>
      <c r="Y355">
        <v>5</v>
      </c>
      <c r="Z355" s="209">
        <v>100</v>
      </c>
      <c r="AA355" t="s">
        <v>1987</v>
      </c>
      <c r="AB355" s="210">
        <v>45884</v>
      </c>
      <c r="AC355">
        <v>100</v>
      </c>
      <c r="AD355" t="s">
        <v>1988</v>
      </c>
      <c r="AE355" s="211">
        <v>45884</v>
      </c>
      <c r="AF355">
        <v>100</v>
      </c>
      <c r="AG355" s="212">
        <f t="shared" si="5"/>
        <v>5</v>
      </c>
      <c r="AH355" s="30">
        <v>8</v>
      </c>
    </row>
    <row r="356" spans="1:34" x14ac:dyDescent="0.25">
      <c r="A356">
        <v>2010</v>
      </c>
      <c r="B356" t="s">
        <v>1978</v>
      </c>
      <c r="C356" t="s">
        <v>750</v>
      </c>
      <c r="D356" t="s">
        <v>736</v>
      </c>
      <c r="E356">
        <v>1</v>
      </c>
      <c r="F356" t="s">
        <v>467</v>
      </c>
      <c r="G356" t="s">
        <v>750</v>
      </c>
      <c r="H356" t="s">
        <v>19</v>
      </c>
      <c r="I356" t="s">
        <v>19</v>
      </c>
      <c r="J356" t="s">
        <v>19</v>
      </c>
      <c r="K356" t="s">
        <v>19</v>
      </c>
      <c r="L356" t="s">
        <v>19</v>
      </c>
      <c r="M356" t="s">
        <v>19</v>
      </c>
      <c r="N356" t="s">
        <v>19</v>
      </c>
      <c r="O356" t="s">
        <v>19</v>
      </c>
      <c r="P356" t="s">
        <v>19</v>
      </c>
      <c r="Q356" t="s">
        <v>130</v>
      </c>
      <c r="R356">
        <v>30</v>
      </c>
      <c r="S356">
        <v>2</v>
      </c>
      <c r="T356" t="s">
        <v>465</v>
      </c>
      <c r="U356" t="s">
        <v>751</v>
      </c>
      <c r="V356" s="161">
        <v>45691</v>
      </c>
      <c r="W356" s="161">
        <v>45744</v>
      </c>
      <c r="X356" t="s">
        <v>736</v>
      </c>
      <c r="Y356">
        <v>1.5</v>
      </c>
      <c r="Z356" s="209">
        <v>100</v>
      </c>
      <c r="AA356" t="s">
        <v>1989</v>
      </c>
      <c r="AB356" s="210">
        <v>45743</v>
      </c>
      <c r="AC356">
        <v>100</v>
      </c>
      <c r="AD356" t="s">
        <v>1990</v>
      </c>
      <c r="AE356" s="211">
        <v>45743</v>
      </c>
      <c r="AF356">
        <v>100</v>
      </c>
      <c r="AG356" s="212">
        <f t="shared" si="5"/>
        <v>1.5</v>
      </c>
      <c r="AH356" s="30">
        <v>3</v>
      </c>
    </row>
    <row r="357" spans="1:34" x14ac:dyDescent="0.25">
      <c r="A357">
        <v>2010</v>
      </c>
      <c r="B357" t="s">
        <v>1978</v>
      </c>
      <c r="C357" t="s">
        <v>752</v>
      </c>
      <c r="D357" t="s">
        <v>736</v>
      </c>
      <c r="E357">
        <v>1</v>
      </c>
      <c r="F357" t="s">
        <v>1847</v>
      </c>
      <c r="G357" t="s">
        <v>752</v>
      </c>
      <c r="H357" t="s">
        <v>19</v>
      </c>
      <c r="I357" t="s">
        <v>19</v>
      </c>
      <c r="J357" t="s">
        <v>19</v>
      </c>
      <c r="K357" t="s">
        <v>19</v>
      </c>
      <c r="L357" t="s">
        <v>19</v>
      </c>
      <c r="M357" t="s">
        <v>19</v>
      </c>
      <c r="N357" t="s">
        <v>19</v>
      </c>
      <c r="O357" t="s">
        <v>19</v>
      </c>
      <c r="P357" t="s">
        <v>19</v>
      </c>
      <c r="Q357" t="s">
        <v>131</v>
      </c>
      <c r="R357">
        <v>0</v>
      </c>
      <c r="S357">
        <v>2</v>
      </c>
      <c r="T357" t="s">
        <v>465</v>
      </c>
      <c r="U357" t="s">
        <v>753</v>
      </c>
      <c r="V357" s="161">
        <v>45747</v>
      </c>
      <c r="W357" s="161">
        <v>45768</v>
      </c>
      <c r="X357" t="s">
        <v>586</v>
      </c>
      <c r="Y357">
        <v>0</v>
      </c>
      <c r="Z357" s="209">
        <v>100</v>
      </c>
      <c r="AA357" t="s">
        <v>1991</v>
      </c>
      <c r="AB357" s="210">
        <v>45768</v>
      </c>
      <c r="AC357">
        <v>100</v>
      </c>
      <c r="AD357" t="s">
        <v>1992</v>
      </c>
      <c r="AE357" s="211">
        <v>45768</v>
      </c>
      <c r="AF357">
        <v>100</v>
      </c>
      <c r="AG357" s="212">
        <f t="shared" si="5"/>
        <v>0</v>
      </c>
      <c r="AH357" s="30">
        <v>4</v>
      </c>
    </row>
    <row r="358" spans="1:34" x14ac:dyDescent="0.25">
      <c r="A358">
        <v>2010</v>
      </c>
      <c r="B358" t="s">
        <v>1978</v>
      </c>
      <c r="C358" t="s">
        <v>754</v>
      </c>
      <c r="D358" t="s">
        <v>736</v>
      </c>
      <c r="E358">
        <v>1</v>
      </c>
      <c r="F358" t="s">
        <v>467</v>
      </c>
      <c r="G358" t="s">
        <v>754</v>
      </c>
      <c r="H358" t="s">
        <v>19</v>
      </c>
      <c r="I358" t="s">
        <v>19</v>
      </c>
      <c r="J358" t="s">
        <v>19</v>
      </c>
      <c r="K358" t="s">
        <v>19</v>
      </c>
      <c r="L358" t="s">
        <v>19</v>
      </c>
      <c r="M358" t="s">
        <v>19</v>
      </c>
      <c r="N358" t="s">
        <v>19</v>
      </c>
      <c r="O358" t="s">
        <v>19</v>
      </c>
      <c r="P358" t="s">
        <v>19</v>
      </c>
      <c r="Q358" t="s">
        <v>132</v>
      </c>
      <c r="R358">
        <v>20</v>
      </c>
      <c r="S358">
        <v>2</v>
      </c>
      <c r="T358" t="s">
        <v>465</v>
      </c>
      <c r="U358" t="s">
        <v>755</v>
      </c>
      <c r="V358" s="161">
        <v>45769</v>
      </c>
      <c r="W358" s="161">
        <v>45777</v>
      </c>
      <c r="X358" t="s">
        <v>736</v>
      </c>
      <c r="Y358">
        <v>1</v>
      </c>
      <c r="Z358" s="209">
        <v>100</v>
      </c>
      <c r="AA358" t="s">
        <v>1993</v>
      </c>
      <c r="AB358" s="210">
        <v>45777</v>
      </c>
      <c r="AC358">
        <v>100</v>
      </c>
      <c r="AD358" t="s">
        <v>1994</v>
      </c>
      <c r="AE358" s="211">
        <v>45777</v>
      </c>
      <c r="AF358">
        <v>100</v>
      </c>
      <c r="AG358" s="212">
        <f t="shared" si="5"/>
        <v>1</v>
      </c>
      <c r="AH358" s="30">
        <v>4</v>
      </c>
    </row>
    <row r="359" spans="1:34" x14ac:dyDescent="0.25">
      <c r="A359">
        <v>2010</v>
      </c>
      <c r="B359" t="s">
        <v>1978</v>
      </c>
      <c r="C359" t="s">
        <v>756</v>
      </c>
      <c r="D359" t="s">
        <v>736</v>
      </c>
      <c r="E359">
        <v>1</v>
      </c>
      <c r="F359" t="s">
        <v>467</v>
      </c>
      <c r="G359" t="s">
        <v>756</v>
      </c>
      <c r="H359" t="s">
        <v>19</v>
      </c>
      <c r="I359" t="s">
        <v>19</v>
      </c>
      <c r="J359" t="s">
        <v>19</v>
      </c>
      <c r="K359" t="s">
        <v>19</v>
      </c>
      <c r="L359" t="s">
        <v>19</v>
      </c>
      <c r="M359" t="s">
        <v>19</v>
      </c>
      <c r="N359" t="s">
        <v>19</v>
      </c>
      <c r="O359" t="s">
        <v>19</v>
      </c>
      <c r="P359" t="s">
        <v>19</v>
      </c>
      <c r="Q359" t="s">
        <v>133</v>
      </c>
      <c r="R359">
        <v>20</v>
      </c>
      <c r="S359">
        <v>2</v>
      </c>
      <c r="T359" t="s">
        <v>465</v>
      </c>
      <c r="U359" t="s">
        <v>757</v>
      </c>
      <c r="V359" s="161">
        <v>45782</v>
      </c>
      <c r="W359" s="161">
        <v>45800</v>
      </c>
      <c r="X359" t="s">
        <v>758</v>
      </c>
      <c r="Y359">
        <v>1</v>
      </c>
      <c r="Z359" s="209">
        <v>100</v>
      </c>
      <c r="AA359" t="s">
        <v>1995</v>
      </c>
      <c r="AB359" s="210">
        <v>45800</v>
      </c>
      <c r="AC359">
        <v>100</v>
      </c>
      <c r="AD359" t="s">
        <v>1996</v>
      </c>
      <c r="AE359" s="211">
        <v>45800</v>
      </c>
      <c r="AF359">
        <v>100</v>
      </c>
      <c r="AG359" s="212">
        <f t="shared" si="5"/>
        <v>1</v>
      </c>
      <c r="AH359" s="30">
        <v>5</v>
      </c>
    </row>
    <row r="360" spans="1:34" x14ac:dyDescent="0.25">
      <c r="A360">
        <v>2010</v>
      </c>
      <c r="B360" t="s">
        <v>1978</v>
      </c>
      <c r="C360" t="s">
        <v>759</v>
      </c>
      <c r="D360" t="s">
        <v>736</v>
      </c>
      <c r="E360">
        <v>1</v>
      </c>
      <c r="F360" t="s">
        <v>467</v>
      </c>
      <c r="G360" t="s">
        <v>759</v>
      </c>
      <c r="H360" t="s">
        <v>19</v>
      </c>
      <c r="I360" t="s">
        <v>19</v>
      </c>
      <c r="J360" t="s">
        <v>19</v>
      </c>
      <c r="K360" t="s">
        <v>19</v>
      </c>
      <c r="L360" t="s">
        <v>19</v>
      </c>
      <c r="M360" t="s">
        <v>19</v>
      </c>
      <c r="N360" t="s">
        <v>19</v>
      </c>
      <c r="O360" t="s">
        <v>19</v>
      </c>
      <c r="P360" t="s">
        <v>19</v>
      </c>
      <c r="Q360" t="s">
        <v>134</v>
      </c>
      <c r="R360">
        <v>30</v>
      </c>
      <c r="S360">
        <v>2</v>
      </c>
      <c r="T360" t="s">
        <v>465</v>
      </c>
      <c r="U360" t="s">
        <v>760</v>
      </c>
      <c r="V360" s="161">
        <v>45803</v>
      </c>
      <c r="W360" s="161">
        <v>45884</v>
      </c>
      <c r="X360" t="s">
        <v>761</v>
      </c>
      <c r="Y360">
        <v>1.5</v>
      </c>
      <c r="Z360" s="209">
        <v>100</v>
      </c>
      <c r="AA360" t="s">
        <v>1987</v>
      </c>
      <c r="AB360" s="210">
        <v>45884</v>
      </c>
      <c r="AC360">
        <v>100</v>
      </c>
      <c r="AD360" t="s">
        <v>1997</v>
      </c>
      <c r="AE360" s="211">
        <v>45884</v>
      </c>
      <c r="AF360">
        <v>100</v>
      </c>
      <c r="AG360" s="212">
        <f t="shared" si="5"/>
        <v>1.5</v>
      </c>
      <c r="AH360" s="30">
        <v>8</v>
      </c>
    </row>
    <row r="361" spans="1:34" x14ac:dyDescent="0.25">
      <c r="A361">
        <v>7000</v>
      </c>
      <c r="B361" t="s">
        <v>2427</v>
      </c>
      <c r="C361" t="s">
        <v>835</v>
      </c>
      <c r="D361" t="s">
        <v>834</v>
      </c>
      <c r="E361">
        <v>4</v>
      </c>
      <c r="F361" t="s">
        <v>460</v>
      </c>
      <c r="G361" t="s">
        <v>835</v>
      </c>
      <c r="H361" t="s">
        <v>479</v>
      </c>
      <c r="I361" t="s">
        <v>1467</v>
      </c>
      <c r="J361" t="s">
        <v>1465</v>
      </c>
      <c r="K361" t="s">
        <v>1469</v>
      </c>
      <c r="L361" t="s">
        <v>19</v>
      </c>
      <c r="M361" t="s">
        <v>463</v>
      </c>
      <c r="N361" t="s">
        <v>20</v>
      </c>
      <c r="O361" t="s">
        <v>1437</v>
      </c>
      <c r="P361" t="s">
        <v>19</v>
      </c>
      <c r="Q361" t="s">
        <v>147</v>
      </c>
      <c r="R361">
        <v>10</v>
      </c>
      <c r="S361">
        <v>1</v>
      </c>
      <c r="T361" t="s">
        <v>465</v>
      </c>
      <c r="U361" t="s">
        <v>836</v>
      </c>
      <c r="V361" s="161">
        <v>45691</v>
      </c>
      <c r="W361" s="161">
        <v>45987</v>
      </c>
      <c r="X361" t="s">
        <v>834</v>
      </c>
      <c r="Y361">
        <v>10</v>
      </c>
      <c r="Z361" s="209">
        <v>100</v>
      </c>
      <c r="AA361" t="s">
        <v>3089</v>
      </c>
      <c r="AB361" s="210">
        <v>45981</v>
      </c>
      <c r="AC361">
        <v>100</v>
      </c>
      <c r="AD361" t="s">
        <v>3090</v>
      </c>
      <c r="AE361" s="211">
        <v>45981</v>
      </c>
      <c r="AF361">
        <v>100</v>
      </c>
      <c r="AG361" s="212">
        <f t="shared" si="5"/>
        <v>10</v>
      </c>
      <c r="AH361" s="30">
        <v>11</v>
      </c>
    </row>
    <row r="362" spans="1:34" x14ac:dyDescent="0.25">
      <c r="A362">
        <v>7000</v>
      </c>
      <c r="B362" t="s">
        <v>2427</v>
      </c>
      <c r="C362" t="s">
        <v>837</v>
      </c>
      <c r="D362" t="s">
        <v>834</v>
      </c>
      <c r="E362">
        <v>4</v>
      </c>
      <c r="F362" t="s">
        <v>467</v>
      </c>
      <c r="G362" t="s">
        <v>837</v>
      </c>
      <c r="H362" t="s">
        <v>19</v>
      </c>
      <c r="I362" t="s">
        <v>19</v>
      </c>
      <c r="J362" t="s">
        <v>19</v>
      </c>
      <c r="K362" t="s">
        <v>19</v>
      </c>
      <c r="L362" t="s">
        <v>19</v>
      </c>
      <c r="M362" t="s">
        <v>19</v>
      </c>
      <c r="N362" t="s">
        <v>19</v>
      </c>
      <c r="O362" t="s">
        <v>19</v>
      </c>
      <c r="P362" t="s">
        <v>19</v>
      </c>
      <c r="Q362" t="s">
        <v>148</v>
      </c>
      <c r="R362">
        <v>30</v>
      </c>
      <c r="S362">
        <v>1</v>
      </c>
      <c r="T362" t="s">
        <v>465</v>
      </c>
      <c r="U362" t="s">
        <v>838</v>
      </c>
      <c r="V362" s="161">
        <v>45691</v>
      </c>
      <c r="W362" s="161">
        <v>45789</v>
      </c>
      <c r="X362" t="s">
        <v>834</v>
      </c>
      <c r="Y362">
        <v>3</v>
      </c>
      <c r="Z362" s="209">
        <v>100</v>
      </c>
      <c r="AA362" t="s">
        <v>2428</v>
      </c>
      <c r="AB362" s="210">
        <v>45785</v>
      </c>
      <c r="AC362">
        <v>100</v>
      </c>
      <c r="AD362" t="s">
        <v>2215</v>
      </c>
      <c r="AE362" s="211">
        <v>45785</v>
      </c>
      <c r="AF362">
        <v>100</v>
      </c>
      <c r="AG362" s="212">
        <f t="shared" si="5"/>
        <v>3</v>
      </c>
      <c r="AH362" s="30">
        <v>5</v>
      </c>
    </row>
    <row r="363" spans="1:34" x14ac:dyDescent="0.25">
      <c r="A363">
        <v>7000</v>
      </c>
      <c r="B363" t="s">
        <v>2427</v>
      </c>
      <c r="C363" t="s">
        <v>839</v>
      </c>
      <c r="D363" t="s">
        <v>834</v>
      </c>
      <c r="E363">
        <v>4</v>
      </c>
      <c r="F363" t="s">
        <v>467</v>
      </c>
      <c r="G363" t="s">
        <v>839</v>
      </c>
      <c r="H363" t="s">
        <v>19</v>
      </c>
      <c r="I363" t="s">
        <v>19</v>
      </c>
      <c r="J363" t="s">
        <v>19</v>
      </c>
      <c r="K363" t="s">
        <v>19</v>
      </c>
      <c r="L363" t="s">
        <v>19</v>
      </c>
      <c r="M363" t="s">
        <v>19</v>
      </c>
      <c r="N363" t="s">
        <v>19</v>
      </c>
      <c r="O363" t="s">
        <v>19</v>
      </c>
      <c r="P363" t="s">
        <v>19</v>
      </c>
      <c r="Q363" t="s">
        <v>149</v>
      </c>
      <c r="R363">
        <v>60</v>
      </c>
      <c r="S363">
        <v>1</v>
      </c>
      <c r="T363" t="s">
        <v>465</v>
      </c>
      <c r="U363" t="s">
        <v>840</v>
      </c>
      <c r="V363" s="161">
        <v>45790</v>
      </c>
      <c r="W363" s="161">
        <v>45947</v>
      </c>
      <c r="X363" t="s">
        <v>834</v>
      </c>
      <c r="Y363">
        <v>6</v>
      </c>
      <c r="Z363" s="209">
        <v>100</v>
      </c>
      <c r="AA363" t="s">
        <v>2744</v>
      </c>
      <c r="AB363" s="210">
        <v>45947</v>
      </c>
      <c r="AC363">
        <v>100</v>
      </c>
      <c r="AD363" t="s">
        <v>2745</v>
      </c>
      <c r="AE363" s="211">
        <v>45917</v>
      </c>
      <c r="AF363">
        <v>100</v>
      </c>
      <c r="AG363" s="212">
        <f t="shared" si="5"/>
        <v>6</v>
      </c>
      <c r="AH363" s="30">
        <v>10</v>
      </c>
    </row>
    <row r="364" spans="1:34" x14ac:dyDescent="0.25">
      <c r="A364">
        <v>7000</v>
      </c>
      <c r="B364" t="s">
        <v>2427</v>
      </c>
      <c r="C364" t="s">
        <v>841</v>
      </c>
      <c r="D364" t="s">
        <v>834</v>
      </c>
      <c r="E364">
        <v>4</v>
      </c>
      <c r="F364" t="s">
        <v>467</v>
      </c>
      <c r="G364" t="s">
        <v>841</v>
      </c>
      <c r="H364" t="s">
        <v>19</v>
      </c>
      <c r="I364" t="s">
        <v>19</v>
      </c>
      <c r="J364" t="s">
        <v>19</v>
      </c>
      <c r="K364" t="s">
        <v>19</v>
      </c>
      <c r="L364" t="s">
        <v>19</v>
      </c>
      <c r="M364" t="s">
        <v>19</v>
      </c>
      <c r="N364" t="s">
        <v>19</v>
      </c>
      <c r="O364" t="s">
        <v>19</v>
      </c>
      <c r="P364" t="s">
        <v>19</v>
      </c>
      <c r="Q364" t="s">
        <v>150</v>
      </c>
      <c r="R364">
        <v>10</v>
      </c>
      <c r="S364">
        <v>1</v>
      </c>
      <c r="T364" t="s">
        <v>465</v>
      </c>
      <c r="U364" t="s">
        <v>836</v>
      </c>
      <c r="V364" s="161">
        <v>45947</v>
      </c>
      <c r="W364" s="161">
        <v>45987</v>
      </c>
      <c r="X364" t="s">
        <v>834</v>
      </c>
      <c r="Y364">
        <v>1</v>
      </c>
      <c r="Z364" s="209">
        <v>100</v>
      </c>
      <c r="AA364" t="s">
        <v>3091</v>
      </c>
      <c r="AB364" s="210">
        <v>45981</v>
      </c>
      <c r="AC364">
        <v>100</v>
      </c>
      <c r="AD364" t="s">
        <v>3092</v>
      </c>
      <c r="AE364" s="211">
        <v>45987</v>
      </c>
      <c r="AF364">
        <v>100</v>
      </c>
      <c r="AG364" s="212">
        <f t="shared" si="5"/>
        <v>1</v>
      </c>
      <c r="AH364" s="30">
        <v>11</v>
      </c>
    </row>
    <row r="365" spans="1:34" x14ac:dyDescent="0.25">
      <c r="A365">
        <v>7000</v>
      </c>
      <c r="B365" t="s">
        <v>2427</v>
      </c>
      <c r="C365" t="s">
        <v>842</v>
      </c>
      <c r="D365" t="s">
        <v>834</v>
      </c>
      <c r="E365">
        <v>4</v>
      </c>
      <c r="F365" t="s">
        <v>460</v>
      </c>
      <c r="G365" t="s">
        <v>842</v>
      </c>
      <c r="H365" t="s">
        <v>479</v>
      </c>
      <c r="I365" t="s">
        <v>1473</v>
      </c>
      <c r="J365" t="s">
        <v>1474</v>
      </c>
      <c r="K365" t="s">
        <v>1475</v>
      </c>
      <c r="L365" t="s">
        <v>19</v>
      </c>
      <c r="M365" t="s">
        <v>463</v>
      </c>
      <c r="N365" t="s">
        <v>23</v>
      </c>
      <c r="O365" t="s">
        <v>747</v>
      </c>
      <c r="P365" t="s">
        <v>1843</v>
      </c>
      <c r="Q365" t="s">
        <v>151</v>
      </c>
      <c r="R365">
        <v>10</v>
      </c>
      <c r="S365">
        <v>1</v>
      </c>
      <c r="T365" t="s">
        <v>465</v>
      </c>
      <c r="U365" t="s">
        <v>843</v>
      </c>
      <c r="V365" s="161">
        <v>45720</v>
      </c>
      <c r="W365" s="161">
        <v>45989</v>
      </c>
      <c r="X365" t="s">
        <v>834</v>
      </c>
      <c r="Y365">
        <v>10</v>
      </c>
      <c r="Z365" s="209">
        <v>100</v>
      </c>
      <c r="AA365" t="s">
        <v>3093</v>
      </c>
      <c r="AB365" s="210">
        <v>45987</v>
      </c>
      <c r="AC365">
        <v>100</v>
      </c>
      <c r="AD365" t="s">
        <v>3094</v>
      </c>
      <c r="AE365" s="211">
        <v>45989</v>
      </c>
      <c r="AF365">
        <v>100</v>
      </c>
      <c r="AG365" s="212">
        <f t="shared" si="5"/>
        <v>10</v>
      </c>
      <c r="AH365" s="30">
        <v>11</v>
      </c>
    </row>
    <row r="366" spans="1:34" x14ac:dyDescent="0.25">
      <c r="A366">
        <v>7000</v>
      </c>
      <c r="B366" t="s">
        <v>2427</v>
      </c>
      <c r="C366" t="s">
        <v>844</v>
      </c>
      <c r="D366" t="s">
        <v>834</v>
      </c>
      <c r="E366">
        <v>4</v>
      </c>
      <c r="F366" t="s">
        <v>467</v>
      </c>
      <c r="G366" t="s">
        <v>844</v>
      </c>
      <c r="H366" t="s">
        <v>19</v>
      </c>
      <c r="I366" t="s">
        <v>19</v>
      </c>
      <c r="J366" t="s">
        <v>19</v>
      </c>
      <c r="K366" t="s">
        <v>19</v>
      </c>
      <c r="L366" t="s">
        <v>19</v>
      </c>
      <c r="M366" t="s">
        <v>19</v>
      </c>
      <c r="N366" t="s">
        <v>19</v>
      </c>
      <c r="O366" t="s">
        <v>19</v>
      </c>
      <c r="P366" t="s">
        <v>19</v>
      </c>
      <c r="Q366" t="s">
        <v>152</v>
      </c>
      <c r="R366">
        <v>50</v>
      </c>
      <c r="S366">
        <v>1</v>
      </c>
      <c r="T366" t="s">
        <v>465</v>
      </c>
      <c r="U366" t="s">
        <v>843</v>
      </c>
      <c r="V366" s="161">
        <v>45720</v>
      </c>
      <c r="W366" s="161">
        <v>45983</v>
      </c>
      <c r="X366" t="s">
        <v>834</v>
      </c>
      <c r="Y366">
        <v>5</v>
      </c>
      <c r="Z366" s="209">
        <v>100</v>
      </c>
      <c r="AA366" t="s">
        <v>3095</v>
      </c>
      <c r="AB366" s="210">
        <v>45981</v>
      </c>
      <c r="AC366">
        <v>100</v>
      </c>
      <c r="AD366" t="s">
        <v>3096</v>
      </c>
      <c r="AE366" s="211">
        <v>45983</v>
      </c>
      <c r="AF366">
        <v>100</v>
      </c>
      <c r="AG366" s="212">
        <f t="shared" si="5"/>
        <v>5</v>
      </c>
      <c r="AH366" s="30">
        <v>11</v>
      </c>
    </row>
    <row r="367" spans="1:34" x14ac:dyDescent="0.25">
      <c r="A367">
        <v>7000</v>
      </c>
      <c r="B367" t="s">
        <v>2427</v>
      </c>
      <c r="C367" t="s">
        <v>845</v>
      </c>
      <c r="D367" t="s">
        <v>834</v>
      </c>
      <c r="E367">
        <v>4</v>
      </c>
      <c r="F367" t="s">
        <v>467</v>
      </c>
      <c r="G367" t="s">
        <v>845</v>
      </c>
      <c r="H367" t="s">
        <v>19</v>
      </c>
      <c r="I367" t="s">
        <v>19</v>
      </c>
      <c r="J367" t="s">
        <v>19</v>
      </c>
      <c r="K367" t="s">
        <v>19</v>
      </c>
      <c r="L367" t="s">
        <v>19</v>
      </c>
      <c r="M367" t="s">
        <v>19</v>
      </c>
      <c r="N367" t="s">
        <v>19</v>
      </c>
      <c r="O367" t="s">
        <v>19</v>
      </c>
      <c r="P367" t="s">
        <v>19</v>
      </c>
      <c r="Q367" t="s">
        <v>153</v>
      </c>
      <c r="R367">
        <v>50</v>
      </c>
      <c r="S367">
        <v>1</v>
      </c>
      <c r="T367" t="s">
        <v>465</v>
      </c>
      <c r="U367" t="s">
        <v>838</v>
      </c>
      <c r="V367" s="161">
        <v>45839</v>
      </c>
      <c r="W367" s="161">
        <v>45989</v>
      </c>
      <c r="X367" t="s">
        <v>834</v>
      </c>
      <c r="Y367">
        <v>5</v>
      </c>
      <c r="Z367" s="209">
        <v>100</v>
      </c>
      <c r="AA367" t="s">
        <v>3097</v>
      </c>
      <c r="AB367" s="210">
        <v>45987</v>
      </c>
      <c r="AC367">
        <v>100</v>
      </c>
      <c r="AD367" t="s">
        <v>3098</v>
      </c>
      <c r="AE367" s="211">
        <v>45989</v>
      </c>
      <c r="AF367">
        <v>100</v>
      </c>
      <c r="AG367" s="212">
        <f t="shared" si="5"/>
        <v>5</v>
      </c>
      <c r="AH367" s="30">
        <v>11</v>
      </c>
    </row>
    <row r="368" spans="1:34" x14ac:dyDescent="0.25">
      <c r="A368">
        <v>7000</v>
      </c>
      <c r="B368" t="s">
        <v>2427</v>
      </c>
      <c r="C368" t="s">
        <v>846</v>
      </c>
      <c r="D368" t="s">
        <v>834</v>
      </c>
      <c r="E368">
        <v>4</v>
      </c>
      <c r="F368" t="s">
        <v>460</v>
      </c>
      <c r="G368" t="s">
        <v>846</v>
      </c>
      <c r="H368" t="s">
        <v>479</v>
      </c>
      <c r="I368" t="s">
        <v>1476</v>
      </c>
      <c r="J368" t="s">
        <v>1477</v>
      </c>
      <c r="K368" t="s">
        <v>1478</v>
      </c>
      <c r="L368" t="s">
        <v>19</v>
      </c>
      <c r="M368" t="s">
        <v>463</v>
      </c>
      <c r="N368" t="s">
        <v>20</v>
      </c>
      <c r="O368" t="s">
        <v>695</v>
      </c>
      <c r="P368" t="s">
        <v>1844</v>
      </c>
      <c r="Q368" t="s">
        <v>278</v>
      </c>
      <c r="R368">
        <v>10</v>
      </c>
      <c r="S368">
        <v>1</v>
      </c>
      <c r="T368" t="s">
        <v>465</v>
      </c>
      <c r="U368" t="s">
        <v>847</v>
      </c>
      <c r="V368" s="161">
        <v>45748</v>
      </c>
      <c r="W368" s="161">
        <v>45897</v>
      </c>
      <c r="X368" t="s">
        <v>834</v>
      </c>
      <c r="Y368">
        <v>10</v>
      </c>
      <c r="Z368" s="209">
        <v>100</v>
      </c>
      <c r="AA368" t="s">
        <v>2433</v>
      </c>
      <c r="AB368" s="210">
        <v>45875</v>
      </c>
      <c r="AC368">
        <v>100</v>
      </c>
      <c r="AD368" t="s">
        <v>2434</v>
      </c>
      <c r="AE368" s="211">
        <v>45897</v>
      </c>
      <c r="AF368">
        <v>100</v>
      </c>
      <c r="AG368" s="212">
        <f t="shared" si="5"/>
        <v>10</v>
      </c>
      <c r="AH368" s="30">
        <v>8</v>
      </c>
    </row>
    <row r="369" spans="1:34" x14ac:dyDescent="0.25">
      <c r="A369">
        <v>7000</v>
      </c>
      <c r="B369" t="s">
        <v>2427</v>
      </c>
      <c r="C369" t="s">
        <v>848</v>
      </c>
      <c r="D369" t="s">
        <v>834</v>
      </c>
      <c r="E369">
        <v>4</v>
      </c>
      <c r="F369" t="s">
        <v>467</v>
      </c>
      <c r="G369" t="s">
        <v>848</v>
      </c>
      <c r="H369" t="s">
        <v>19</v>
      </c>
      <c r="I369" t="s">
        <v>19</v>
      </c>
      <c r="J369" t="s">
        <v>19</v>
      </c>
      <c r="K369" t="s">
        <v>19</v>
      </c>
      <c r="L369" t="s">
        <v>19</v>
      </c>
      <c r="M369" t="s">
        <v>19</v>
      </c>
      <c r="N369" t="s">
        <v>19</v>
      </c>
      <c r="O369" t="s">
        <v>19</v>
      </c>
      <c r="P369" t="s">
        <v>19</v>
      </c>
      <c r="Q369" t="s">
        <v>279</v>
      </c>
      <c r="R369">
        <v>50</v>
      </c>
      <c r="S369">
        <v>1</v>
      </c>
      <c r="T369" t="s">
        <v>465</v>
      </c>
      <c r="U369" t="s">
        <v>849</v>
      </c>
      <c r="V369" s="161">
        <v>45748</v>
      </c>
      <c r="W369" s="161">
        <v>45835</v>
      </c>
      <c r="X369" t="s">
        <v>834</v>
      </c>
      <c r="Y369">
        <v>5</v>
      </c>
      <c r="Z369" s="209">
        <v>100</v>
      </c>
      <c r="AA369" t="s">
        <v>2435</v>
      </c>
      <c r="AB369" s="210">
        <v>45835</v>
      </c>
      <c r="AC369">
        <v>100</v>
      </c>
      <c r="AD369" t="s">
        <v>2436</v>
      </c>
      <c r="AE369" s="211">
        <v>45835</v>
      </c>
      <c r="AF369">
        <v>100</v>
      </c>
      <c r="AG369" s="212">
        <f t="shared" si="5"/>
        <v>5</v>
      </c>
      <c r="AH369" s="30">
        <v>6</v>
      </c>
    </row>
    <row r="370" spans="1:34" x14ac:dyDescent="0.25">
      <c r="A370">
        <v>7000</v>
      </c>
      <c r="B370" t="s">
        <v>2427</v>
      </c>
      <c r="C370" t="s">
        <v>850</v>
      </c>
      <c r="D370" t="s">
        <v>834</v>
      </c>
      <c r="E370">
        <v>4</v>
      </c>
      <c r="F370" t="s">
        <v>467</v>
      </c>
      <c r="G370" t="s">
        <v>850</v>
      </c>
      <c r="H370" t="s">
        <v>19</v>
      </c>
      <c r="I370" t="s">
        <v>19</v>
      </c>
      <c r="J370" t="s">
        <v>19</v>
      </c>
      <c r="K370" t="s">
        <v>19</v>
      </c>
      <c r="L370" t="s">
        <v>19</v>
      </c>
      <c r="M370" t="s">
        <v>19</v>
      </c>
      <c r="N370" t="s">
        <v>19</v>
      </c>
      <c r="O370" t="s">
        <v>19</v>
      </c>
      <c r="P370" t="s">
        <v>19</v>
      </c>
      <c r="Q370" t="s">
        <v>280</v>
      </c>
      <c r="R370">
        <v>50</v>
      </c>
      <c r="S370">
        <v>1</v>
      </c>
      <c r="T370" t="s">
        <v>465</v>
      </c>
      <c r="U370" t="s">
        <v>838</v>
      </c>
      <c r="V370" s="161">
        <v>45839</v>
      </c>
      <c r="W370" s="161">
        <v>45897</v>
      </c>
      <c r="X370" t="s">
        <v>834</v>
      </c>
      <c r="Y370">
        <v>5</v>
      </c>
      <c r="Z370" s="209">
        <v>100</v>
      </c>
      <c r="AA370" t="s">
        <v>2437</v>
      </c>
      <c r="AB370" s="210">
        <v>45875</v>
      </c>
      <c r="AC370">
        <v>100</v>
      </c>
      <c r="AD370" t="s">
        <v>2438</v>
      </c>
      <c r="AE370" s="211">
        <v>45897</v>
      </c>
      <c r="AF370">
        <v>100</v>
      </c>
      <c r="AG370" s="212">
        <f t="shared" si="5"/>
        <v>5</v>
      </c>
      <c r="AH370" s="30">
        <v>8</v>
      </c>
    </row>
    <row r="371" spans="1:34" x14ac:dyDescent="0.25">
      <c r="A371">
        <v>7000</v>
      </c>
      <c r="B371" t="s">
        <v>2427</v>
      </c>
      <c r="C371" t="s">
        <v>851</v>
      </c>
      <c r="D371" t="s">
        <v>834</v>
      </c>
      <c r="E371">
        <v>4</v>
      </c>
      <c r="F371" t="s">
        <v>460</v>
      </c>
      <c r="G371" t="s">
        <v>851</v>
      </c>
      <c r="H371" t="s">
        <v>462</v>
      </c>
      <c r="I371" t="s">
        <v>1473</v>
      </c>
      <c r="J371" t="s">
        <v>1474</v>
      </c>
      <c r="K371" t="s">
        <v>1475</v>
      </c>
      <c r="L371" t="s">
        <v>1842</v>
      </c>
      <c r="M371" t="s">
        <v>480</v>
      </c>
      <c r="N371" t="s">
        <v>23</v>
      </c>
      <c r="O371" t="s">
        <v>695</v>
      </c>
      <c r="P371" t="s">
        <v>1845</v>
      </c>
      <c r="Q371" t="s">
        <v>281</v>
      </c>
      <c r="R371">
        <v>40</v>
      </c>
      <c r="S371">
        <v>2</v>
      </c>
      <c r="T371" t="s">
        <v>465</v>
      </c>
      <c r="U371" t="s">
        <v>852</v>
      </c>
      <c r="V371" s="161">
        <v>45692</v>
      </c>
      <c r="W371" s="161">
        <v>45989</v>
      </c>
      <c r="X371" t="s">
        <v>853</v>
      </c>
      <c r="Y371">
        <v>40</v>
      </c>
      <c r="Z371" s="209">
        <v>100</v>
      </c>
      <c r="AA371" t="s">
        <v>3099</v>
      </c>
      <c r="AB371" s="210"/>
      <c r="AC371">
        <v>100</v>
      </c>
      <c r="AD371" t="s">
        <v>3100</v>
      </c>
      <c r="AE371" s="211">
        <v>45989</v>
      </c>
      <c r="AF371">
        <v>100</v>
      </c>
      <c r="AG371" s="212">
        <f t="shared" si="5"/>
        <v>40</v>
      </c>
      <c r="AH371" s="30">
        <v>11</v>
      </c>
    </row>
    <row r="372" spans="1:34" x14ac:dyDescent="0.25">
      <c r="A372">
        <v>7000</v>
      </c>
      <c r="B372" t="s">
        <v>2427</v>
      </c>
      <c r="C372" t="s">
        <v>854</v>
      </c>
      <c r="D372" t="s">
        <v>834</v>
      </c>
      <c r="E372">
        <v>4</v>
      </c>
      <c r="F372" t="s">
        <v>467</v>
      </c>
      <c r="G372" t="s">
        <v>854</v>
      </c>
      <c r="H372" t="s">
        <v>19</v>
      </c>
      <c r="I372" t="s">
        <v>19</v>
      </c>
      <c r="J372" t="s">
        <v>19</v>
      </c>
      <c r="K372" t="s">
        <v>19</v>
      </c>
      <c r="L372" t="s">
        <v>19</v>
      </c>
      <c r="M372" t="s">
        <v>19</v>
      </c>
      <c r="N372" t="s">
        <v>19</v>
      </c>
      <c r="O372" t="s">
        <v>19</v>
      </c>
      <c r="P372" t="s">
        <v>19</v>
      </c>
      <c r="Q372" t="s">
        <v>282</v>
      </c>
      <c r="R372">
        <v>5</v>
      </c>
      <c r="S372">
        <v>2</v>
      </c>
      <c r="T372" t="s">
        <v>465</v>
      </c>
      <c r="U372" t="s">
        <v>855</v>
      </c>
      <c r="V372" s="161">
        <v>45692</v>
      </c>
      <c r="W372" s="161">
        <v>45933</v>
      </c>
      <c r="X372" t="s">
        <v>834</v>
      </c>
      <c r="Y372">
        <v>2</v>
      </c>
      <c r="Z372" s="209">
        <v>100</v>
      </c>
      <c r="AA372" t="s">
        <v>2441</v>
      </c>
      <c r="AB372" s="210">
        <v>45926</v>
      </c>
      <c r="AC372">
        <v>100</v>
      </c>
      <c r="AD372" t="s">
        <v>2442</v>
      </c>
      <c r="AE372" s="211">
        <v>45933</v>
      </c>
      <c r="AF372">
        <v>100</v>
      </c>
      <c r="AG372" s="212">
        <f t="shared" si="5"/>
        <v>2</v>
      </c>
      <c r="AH372" s="30">
        <v>10</v>
      </c>
    </row>
    <row r="373" spans="1:34" x14ac:dyDescent="0.25">
      <c r="A373">
        <v>7000</v>
      </c>
      <c r="B373" t="s">
        <v>2427</v>
      </c>
      <c r="C373" t="s">
        <v>856</v>
      </c>
      <c r="D373" t="s">
        <v>834</v>
      </c>
      <c r="E373">
        <v>4</v>
      </c>
      <c r="F373" t="s">
        <v>467</v>
      </c>
      <c r="G373" t="s">
        <v>856</v>
      </c>
      <c r="H373" t="s">
        <v>19</v>
      </c>
      <c r="I373" t="s">
        <v>19</v>
      </c>
      <c r="J373" t="s">
        <v>19</v>
      </c>
      <c r="K373" t="s">
        <v>19</v>
      </c>
      <c r="L373" t="s">
        <v>19</v>
      </c>
      <c r="M373" t="s">
        <v>19</v>
      </c>
      <c r="N373" t="s">
        <v>19</v>
      </c>
      <c r="O373" t="s">
        <v>19</v>
      </c>
      <c r="P373" t="s">
        <v>19</v>
      </c>
      <c r="Q373" t="s">
        <v>283</v>
      </c>
      <c r="R373">
        <v>15</v>
      </c>
      <c r="S373">
        <v>2</v>
      </c>
      <c r="T373" t="s">
        <v>465</v>
      </c>
      <c r="U373" t="s">
        <v>857</v>
      </c>
      <c r="V373" s="161">
        <v>45811</v>
      </c>
      <c r="W373" s="161">
        <v>45947</v>
      </c>
      <c r="X373" t="s">
        <v>834</v>
      </c>
      <c r="Y373">
        <v>6</v>
      </c>
      <c r="Z373" s="209">
        <v>100</v>
      </c>
      <c r="AA373" t="s">
        <v>2746</v>
      </c>
      <c r="AB373" s="210">
        <v>45947</v>
      </c>
      <c r="AC373">
        <v>100</v>
      </c>
      <c r="AD373" t="s">
        <v>2747</v>
      </c>
      <c r="AE373" s="211">
        <v>45947</v>
      </c>
      <c r="AF373">
        <v>100</v>
      </c>
      <c r="AG373" s="212">
        <f t="shared" si="5"/>
        <v>6</v>
      </c>
      <c r="AH373" s="30">
        <v>10</v>
      </c>
    </row>
    <row r="374" spans="1:34" x14ac:dyDescent="0.25">
      <c r="A374">
        <v>7000</v>
      </c>
      <c r="B374" t="s">
        <v>2427</v>
      </c>
      <c r="C374" t="s">
        <v>858</v>
      </c>
      <c r="D374" t="s">
        <v>834</v>
      </c>
      <c r="E374">
        <v>4</v>
      </c>
      <c r="F374" t="s">
        <v>467</v>
      </c>
      <c r="G374" t="s">
        <v>858</v>
      </c>
      <c r="H374" t="s">
        <v>19</v>
      </c>
      <c r="I374" t="s">
        <v>19</v>
      </c>
      <c r="J374" t="s">
        <v>19</v>
      </c>
      <c r="K374" t="s">
        <v>19</v>
      </c>
      <c r="L374" t="s">
        <v>19</v>
      </c>
      <c r="M374" t="s">
        <v>19</v>
      </c>
      <c r="N374" t="s">
        <v>19</v>
      </c>
      <c r="O374" t="s">
        <v>19</v>
      </c>
      <c r="P374" t="s">
        <v>19</v>
      </c>
      <c r="Q374" t="s">
        <v>284</v>
      </c>
      <c r="R374">
        <v>20</v>
      </c>
      <c r="S374">
        <v>2</v>
      </c>
      <c r="T374" t="s">
        <v>465</v>
      </c>
      <c r="U374" t="s">
        <v>859</v>
      </c>
      <c r="V374" s="161">
        <v>45811</v>
      </c>
      <c r="W374" s="161">
        <v>45968</v>
      </c>
      <c r="X374" t="s">
        <v>834</v>
      </c>
      <c r="Y374">
        <v>8</v>
      </c>
      <c r="Z374" s="209">
        <v>100</v>
      </c>
      <c r="AA374" t="s">
        <v>2748</v>
      </c>
      <c r="AB374" s="210">
        <v>45966</v>
      </c>
      <c r="AC374">
        <v>100</v>
      </c>
      <c r="AD374" t="s">
        <v>2749</v>
      </c>
      <c r="AE374" s="211">
        <v>45966</v>
      </c>
      <c r="AF374">
        <v>100</v>
      </c>
      <c r="AG374" s="212">
        <f t="shared" si="5"/>
        <v>8</v>
      </c>
      <c r="AH374" s="30">
        <v>11</v>
      </c>
    </row>
    <row r="375" spans="1:34" x14ac:dyDescent="0.25">
      <c r="A375">
        <v>7000</v>
      </c>
      <c r="B375" t="s">
        <v>2427</v>
      </c>
      <c r="C375" t="s">
        <v>860</v>
      </c>
      <c r="D375" t="s">
        <v>834</v>
      </c>
      <c r="E375">
        <v>4</v>
      </c>
      <c r="F375" t="s">
        <v>1847</v>
      </c>
      <c r="G375" t="s">
        <v>860</v>
      </c>
      <c r="H375" t="s">
        <v>19</v>
      </c>
      <c r="I375" t="s">
        <v>19</v>
      </c>
      <c r="J375" t="s">
        <v>19</v>
      </c>
      <c r="K375" t="s">
        <v>19</v>
      </c>
      <c r="L375" t="s">
        <v>19</v>
      </c>
      <c r="M375" t="s">
        <v>19</v>
      </c>
      <c r="N375" t="s">
        <v>19</v>
      </c>
      <c r="O375" t="s">
        <v>19</v>
      </c>
      <c r="P375" t="s">
        <v>19</v>
      </c>
      <c r="Q375" t="s">
        <v>285</v>
      </c>
      <c r="R375">
        <v>0</v>
      </c>
      <c r="S375">
        <v>2</v>
      </c>
      <c r="T375" t="s">
        <v>465</v>
      </c>
      <c r="U375" t="s">
        <v>861</v>
      </c>
      <c r="V375" s="161">
        <v>45811</v>
      </c>
      <c r="W375" s="161">
        <v>45982</v>
      </c>
      <c r="X375" t="s">
        <v>586</v>
      </c>
      <c r="Y375">
        <v>0</v>
      </c>
      <c r="Z375" s="209">
        <v>100</v>
      </c>
      <c r="AA375" t="s">
        <v>2750</v>
      </c>
      <c r="AB375" s="477"/>
      <c r="AC375">
        <v>100</v>
      </c>
      <c r="AD375" t="s">
        <v>2751</v>
      </c>
      <c r="AE375" s="211"/>
      <c r="AF375">
        <v>0</v>
      </c>
      <c r="AG375" s="212">
        <f t="shared" si="5"/>
        <v>0</v>
      </c>
      <c r="AH375" s="30">
        <v>11</v>
      </c>
    </row>
    <row r="376" spans="1:34" x14ac:dyDescent="0.25">
      <c r="A376">
        <v>7000</v>
      </c>
      <c r="B376" t="s">
        <v>2427</v>
      </c>
      <c r="C376" t="s">
        <v>862</v>
      </c>
      <c r="D376" t="s">
        <v>834</v>
      </c>
      <c r="E376">
        <v>4</v>
      </c>
      <c r="F376" t="s">
        <v>467</v>
      </c>
      <c r="G376" t="s">
        <v>862</v>
      </c>
      <c r="H376" t="s">
        <v>19</v>
      </c>
      <c r="I376" t="s">
        <v>19</v>
      </c>
      <c r="J376" t="s">
        <v>19</v>
      </c>
      <c r="K376" t="s">
        <v>19</v>
      </c>
      <c r="L376" t="s">
        <v>19</v>
      </c>
      <c r="M376" t="s">
        <v>19</v>
      </c>
      <c r="N376" t="s">
        <v>19</v>
      </c>
      <c r="O376" t="s">
        <v>19</v>
      </c>
      <c r="P376" t="s">
        <v>19</v>
      </c>
      <c r="Q376" t="s">
        <v>286</v>
      </c>
      <c r="R376">
        <v>60</v>
      </c>
      <c r="S376">
        <v>2</v>
      </c>
      <c r="T376" t="s">
        <v>465</v>
      </c>
      <c r="U376" t="s">
        <v>863</v>
      </c>
      <c r="V376" s="161">
        <v>45811</v>
      </c>
      <c r="W376" s="161">
        <v>45989</v>
      </c>
      <c r="X376" t="s">
        <v>853</v>
      </c>
      <c r="Y376">
        <v>24</v>
      </c>
      <c r="Z376" s="209">
        <v>100</v>
      </c>
      <c r="AA376" t="s">
        <v>3101</v>
      </c>
      <c r="AB376" s="210"/>
      <c r="AC376">
        <v>100</v>
      </c>
      <c r="AD376" t="s">
        <v>3102</v>
      </c>
      <c r="AE376" s="211">
        <v>45989</v>
      </c>
      <c r="AF376">
        <v>100</v>
      </c>
      <c r="AG376" s="212">
        <f t="shared" si="5"/>
        <v>24</v>
      </c>
      <c r="AH376" s="30">
        <v>11</v>
      </c>
    </row>
    <row r="377" spans="1:34" x14ac:dyDescent="0.25">
      <c r="A377">
        <v>7000</v>
      </c>
      <c r="B377" t="s">
        <v>2427</v>
      </c>
      <c r="C377" t="s">
        <v>864</v>
      </c>
      <c r="D377" t="s">
        <v>834</v>
      </c>
      <c r="E377">
        <v>4</v>
      </c>
      <c r="F377" t="s">
        <v>460</v>
      </c>
      <c r="G377" t="s">
        <v>864</v>
      </c>
      <c r="H377" t="s">
        <v>462</v>
      </c>
      <c r="I377" t="s">
        <v>1473</v>
      </c>
      <c r="J377" t="s">
        <v>1474</v>
      </c>
      <c r="K377" t="s">
        <v>1475</v>
      </c>
      <c r="L377" t="s">
        <v>1842</v>
      </c>
      <c r="M377" t="s">
        <v>480</v>
      </c>
      <c r="N377" t="s">
        <v>20</v>
      </c>
      <c r="O377" t="s">
        <v>614</v>
      </c>
      <c r="P377" t="s">
        <v>1845</v>
      </c>
      <c r="Q377" t="s">
        <v>267</v>
      </c>
      <c r="R377">
        <v>30</v>
      </c>
      <c r="S377">
        <v>1</v>
      </c>
      <c r="T377" t="s">
        <v>465</v>
      </c>
      <c r="U377" t="s">
        <v>865</v>
      </c>
      <c r="V377" s="161">
        <v>45691</v>
      </c>
      <c r="W377" s="161">
        <v>45868</v>
      </c>
      <c r="X377" t="s">
        <v>853</v>
      </c>
      <c r="Y377">
        <v>30</v>
      </c>
      <c r="Z377" s="209">
        <v>100</v>
      </c>
      <c r="AA377" t="s">
        <v>2450</v>
      </c>
      <c r="AB377" s="477"/>
      <c r="AC377">
        <v>100</v>
      </c>
      <c r="AD377" t="s">
        <v>2451</v>
      </c>
      <c r="AE377" s="211"/>
      <c r="AF377">
        <v>0</v>
      </c>
      <c r="AG377" s="212">
        <f t="shared" si="5"/>
        <v>30</v>
      </c>
      <c r="AH377" s="30">
        <v>7</v>
      </c>
    </row>
    <row r="378" spans="1:34" x14ac:dyDescent="0.25">
      <c r="A378">
        <v>7000</v>
      </c>
      <c r="B378" t="s">
        <v>2427</v>
      </c>
      <c r="C378" t="s">
        <v>866</v>
      </c>
      <c r="D378" t="s">
        <v>834</v>
      </c>
      <c r="E378">
        <v>4</v>
      </c>
      <c r="F378" t="s">
        <v>467</v>
      </c>
      <c r="G378" t="s">
        <v>866</v>
      </c>
      <c r="H378" t="s">
        <v>19</v>
      </c>
      <c r="I378" t="s">
        <v>19</v>
      </c>
      <c r="J378" t="s">
        <v>19</v>
      </c>
      <c r="K378" t="s">
        <v>19</v>
      </c>
      <c r="L378" t="s">
        <v>19</v>
      </c>
      <c r="M378" t="s">
        <v>19</v>
      </c>
      <c r="N378" t="s">
        <v>19</v>
      </c>
      <c r="O378" t="s">
        <v>19</v>
      </c>
      <c r="P378" t="s">
        <v>19</v>
      </c>
      <c r="Q378" t="s">
        <v>37</v>
      </c>
      <c r="R378">
        <v>50</v>
      </c>
      <c r="S378">
        <v>1</v>
      </c>
      <c r="T378" t="s">
        <v>465</v>
      </c>
      <c r="U378" t="s">
        <v>867</v>
      </c>
      <c r="V378" s="161">
        <v>45691</v>
      </c>
      <c r="W378" s="161">
        <v>45736</v>
      </c>
      <c r="X378" t="s">
        <v>834</v>
      </c>
      <c r="Y378">
        <v>15</v>
      </c>
      <c r="Z378" s="209">
        <v>100</v>
      </c>
      <c r="AA378" t="s">
        <v>2452</v>
      </c>
      <c r="AB378" s="210">
        <v>45728</v>
      </c>
      <c r="AC378">
        <v>100</v>
      </c>
      <c r="AD378" t="s">
        <v>2453</v>
      </c>
      <c r="AE378" s="211">
        <v>45728</v>
      </c>
      <c r="AF378">
        <v>100</v>
      </c>
      <c r="AG378" s="212">
        <f t="shared" si="5"/>
        <v>15</v>
      </c>
      <c r="AH378" s="30">
        <v>3</v>
      </c>
    </row>
    <row r="379" spans="1:34" x14ac:dyDescent="0.25">
      <c r="A379">
        <v>7000</v>
      </c>
      <c r="B379" t="s">
        <v>2427</v>
      </c>
      <c r="C379" t="s">
        <v>868</v>
      </c>
      <c r="D379" t="s">
        <v>834</v>
      </c>
      <c r="E379">
        <v>4</v>
      </c>
      <c r="F379" t="s">
        <v>1847</v>
      </c>
      <c r="G379" t="s">
        <v>868</v>
      </c>
      <c r="H379" t="s">
        <v>19</v>
      </c>
      <c r="I379" t="s">
        <v>19</v>
      </c>
      <c r="J379" t="s">
        <v>19</v>
      </c>
      <c r="K379" t="s">
        <v>19</v>
      </c>
      <c r="L379" t="s">
        <v>19</v>
      </c>
      <c r="M379" t="s">
        <v>19</v>
      </c>
      <c r="N379" t="s">
        <v>19</v>
      </c>
      <c r="O379" t="s">
        <v>19</v>
      </c>
      <c r="P379" t="s">
        <v>19</v>
      </c>
      <c r="Q379" t="s">
        <v>268</v>
      </c>
      <c r="R379">
        <v>0</v>
      </c>
      <c r="S379">
        <v>1</v>
      </c>
      <c r="T379" t="s">
        <v>465</v>
      </c>
      <c r="U379" t="s">
        <v>869</v>
      </c>
      <c r="V379" s="161">
        <v>45737</v>
      </c>
      <c r="W379" s="161">
        <v>45782</v>
      </c>
      <c r="X379" t="s">
        <v>586</v>
      </c>
      <c r="Y379">
        <v>0</v>
      </c>
      <c r="Z379" s="209">
        <v>100</v>
      </c>
      <c r="AA379" t="s">
        <v>2454</v>
      </c>
      <c r="AB379" s="210">
        <v>45796</v>
      </c>
      <c r="AC379">
        <v>100</v>
      </c>
      <c r="AD379" t="s">
        <v>2455</v>
      </c>
      <c r="AE379" s="211">
        <v>45796</v>
      </c>
      <c r="AF379">
        <v>95</v>
      </c>
      <c r="AG379" s="212">
        <f t="shared" si="5"/>
        <v>0</v>
      </c>
      <c r="AH379" s="30">
        <v>5</v>
      </c>
    </row>
    <row r="380" spans="1:34" x14ac:dyDescent="0.25">
      <c r="A380">
        <v>7000</v>
      </c>
      <c r="B380" t="s">
        <v>2427</v>
      </c>
      <c r="C380" t="s">
        <v>870</v>
      </c>
      <c r="D380" t="s">
        <v>834</v>
      </c>
      <c r="E380">
        <v>4</v>
      </c>
      <c r="F380" t="s">
        <v>467</v>
      </c>
      <c r="G380" t="s">
        <v>870</v>
      </c>
      <c r="H380" t="s">
        <v>19</v>
      </c>
      <c r="I380" t="s">
        <v>19</v>
      </c>
      <c r="J380" t="s">
        <v>19</v>
      </c>
      <c r="K380" t="s">
        <v>19</v>
      </c>
      <c r="L380" t="s">
        <v>19</v>
      </c>
      <c r="M380" t="s">
        <v>19</v>
      </c>
      <c r="N380" t="s">
        <v>19</v>
      </c>
      <c r="O380" t="s">
        <v>19</v>
      </c>
      <c r="P380" t="s">
        <v>19</v>
      </c>
      <c r="Q380" t="s">
        <v>269</v>
      </c>
      <c r="R380">
        <v>50</v>
      </c>
      <c r="S380">
        <v>1</v>
      </c>
      <c r="T380" t="s">
        <v>465</v>
      </c>
      <c r="U380" t="s">
        <v>871</v>
      </c>
      <c r="V380" s="161">
        <v>45783</v>
      </c>
      <c r="W380" s="161">
        <v>45785</v>
      </c>
      <c r="X380" t="s">
        <v>834</v>
      </c>
      <c r="Y380">
        <v>15</v>
      </c>
      <c r="Z380" s="209">
        <v>100</v>
      </c>
      <c r="AA380" t="s">
        <v>2456</v>
      </c>
      <c r="AB380" s="210">
        <v>45798</v>
      </c>
      <c r="AC380">
        <v>100</v>
      </c>
      <c r="AD380" t="s">
        <v>2457</v>
      </c>
      <c r="AE380" s="211">
        <v>45798</v>
      </c>
      <c r="AF380">
        <v>95</v>
      </c>
      <c r="AG380" s="212">
        <f t="shared" si="5"/>
        <v>15</v>
      </c>
      <c r="AH380" s="30">
        <v>5</v>
      </c>
    </row>
    <row r="381" spans="1:34" x14ac:dyDescent="0.25">
      <c r="A381">
        <v>7000</v>
      </c>
      <c r="B381" t="s">
        <v>2427</v>
      </c>
      <c r="C381" t="s">
        <v>872</v>
      </c>
      <c r="D381" t="s">
        <v>834</v>
      </c>
      <c r="E381">
        <v>4</v>
      </c>
      <c r="F381" t="s">
        <v>1847</v>
      </c>
      <c r="G381" t="s">
        <v>872</v>
      </c>
      <c r="H381" t="s">
        <v>19</v>
      </c>
      <c r="I381" t="s">
        <v>19</v>
      </c>
      <c r="J381" t="s">
        <v>19</v>
      </c>
      <c r="K381" t="s">
        <v>19</v>
      </c>
      <c r="L381" t="s">
        <v>19</v>
      </c>
      <c r="M381" t="s">
        <v>19</v>
      </c>
      <c r="N381" t="s">
        <v>19</v>
      </c>
      <c r="O381" t="s">
        <v>19</v>
      </c>
      <c r="P381" t="s">
        <v>19</v>
      </c>
      <c r="Q381" t="s">
        <v>270</v>
      </c>
      <c r="R381">
        <v>0</v>
      </c>
      <c r="S381">
        <v>1</v>
      </c>
      <c r="T381" t="s">
        <v>465</v>
      </c>
      <c r="U381" t="s">
        <v>873</v>
      </c>
      <c r="V381" s="161">
        <v>45786</v>
      </c>
      <c r="W381" s="161">
        <v>45868</v>
      </c>
      <c r="X381" t="s">
        <v>586</v>
      </c>
      <c r="Y381">
        <v>0</v>
      </c>
      <c r="Z381" s="209">
        <v>100</v>
      </c>
      <c r="AA381" t="s">
        <v>2458</v>
      </c>
      <c r="AB381" s="477"/>
      <c r="AC381">
        <v>100</v>
      </c>
      <c r="AD381" t="s">
        <v>2459</v>
      </c>
      <c r="AE381" s="211"/>
      <c r="AF381">
        <v>0</v>
      </c>
      <c r="AG381" s="212">
        <f t="shared" si="5"/>
        <v>0</v>
      </c>
      <c r="AH381" s="30">
        <v>7</v>
      </c>
    </row>
    <row r="382" spans="1:34" x14ac:dyDescent="0.25">
      <c r="A382">
        <v>3100</v>
      </c>
      <c r="B382" t="s">
        <v>2343</v>
      </c>
      <c r="C382" t="s">
        <v>628</v>
      </c>
      <c r="D382" t="s">
        <v>627</v>
      </c>
      <c r="E382">
        <v>3</v>
      </c>
      <c r="F382" t="s">
        <v>460</v>
      </c>
      <c r="G382" t="s">
        <v>628</v>
      </c>
      <c r="H382" t="s">
        <v>462</v>
      </c>
      <c r="I382" t="s">
        <v>1473</v>
      </c>
      <c r="J382" t="s">
        <v>1474</v>
      </c>
      <c r="K382" t="s">
        <v>1475</v>
      </c>
      <c r="L382" t="s">
        <v>1826</v>
      </c>
      <c r="M382" t="s">
        <v>463</v>
      </c>
      <c r="N382" t="s">
        <v>20</v>
      </c>
      <c r="O382" t="s">
        <v>614</v>
      </c>
      <c r="P382" t="s">
        <v>1827</v>
      </c>
      <c r="Q382" t="s">
        <v>256</v>
      </c>
      <c r="R382">
        <v>40</v>
      </c>
      <c r="S382">
        <v>1070</v>
      </c>
      <c r="T382" t="s">
        <v>465</v>
      </c>
      <c r="U382" t="s">
        <v>1869</v>
      </c>
      <c r="V382" s="161">
        <v>45706</v>
      </c>
      <c r="W382" s="161">
        <v>45989</v>
      </c>
      <c r="X382" t="s">
        <v>627</v>
      </c>
      <c r="Y382">
        <v>40</v>
      </c>
      <c r="Z382" s="209">
        <v>100</v>
      </c>
      <c r="AA382" t="s">
        <v>3103</v>
      </c>
      <c r="AB382" s="210">
        <v>45989</v>
      </c>
      <c r="AC382">
        <v>100</v>
      </c>
      <c r="AD382" t="s">
        <v>3104</v>
      </c>
      <c r="AE382" s="211">
        <v>45989</v>
      </c>
      <c r="AF382">
        <v>100</v>
      </c>
      <c r="AG382" s="212">
        <f t="shared" si="5"/>
        <v>40</v>
      </c>
      <c r="AH382" s="30">
        <v>11</v>
      </c>
    </row>
    <row r="383" spans="1:34" x14ac:dyDescent="0.25">
      <c r="A383">
        <v>3100</v>
      </c>
      <c r="B383" t="s">
        <v>2343</v>
      </c>
      <c r="C383" t="s">
        <v>631</v>
      </c>
      <c r="D383" t="s">
        <v>627</v>
      </c>
      <c r="E383">
        <v>3</v>
      </c>
      <c r="F383" t="s">
        <v>467</v>
      </c>
      <c r="G383" t="s">
        <v>631</v>
      </c>
      <c r="H383" t="s">
        <v>19</v>
      </c>
      <c r="I383" t="s">
        <v>19</v>
      </c>
      <c r="J383" t="s">
        <v>19</v>
      </c>
      <c r="K383" t="s">
        <v>19</v>
      </c>
      <c r="L383" t="s">
        <v>19</v>
      </c>
      <c r="M383" t="s">
        <v>19</v>
      </c>
      <c r="N383" t="s">
        <v>19</v>
      </c>
      <c r="O383" t="s">
        <v>19</v>
      </c>
      <c r="P383" t="s">
        <v>19</v>
      </c>
      <c r="Q383" t="s">
        <v>257</v>
      </c>
      <c r="R383">
        <v>25</v>
      </c>
      <c r="S383">
        <v>1</v>
      </c>
      <c r="T383" t="s">
        <v>465</v>
      </c>
      <c r="U383" t="s">
        <v>632</v>
      </c>
      <c r="V383" s="161">
        <v>45748</v>
      </c>
      <c r="W383" s="161">
        <v>45777</v>
      </c>
      <c r="X383" t="s">
        <v>627</v>
      </c>
      <c r="Y383">
        <v>10</v>
      </c>
      <c r="Z383" s="209">
        <v>100</v>
      </c>
      <c r="AA383" t="s">
        <v>2346</v>
      </c>
      <c r="AB383" s="210">
        <v>45777</v>
      </c>
      <c r="AC383">
        <v>100</v>
      </c>
      <c r="AD383" t="s">
        <v>2347</v>
      </c>
      <c r="AE383" s="211">
        <v>45777</v>
      </c>
      <c r="AF383">
        <v>100</v>
      </c>
      <c r="AG383" s="212">
        <f t="shared" si="5"/>
        <v>10</v>
      </c>
      <c r="AH383" s="30">
        <v>4</v>
      </c>
    </row>
    <row r="384" spans="1:34" x14ac:dyDescent="0.25">
      <c r="A384">
        <v>3100</v>
      </c>
      <c r="B384" t="s">
        <v>2343</v>
      </c>
      <c r="C384" t="s">
        <v>633</v>
      </c>
      <c r="D384" t="s">
        <v>627</v>
      </c>
      <c r="E384">
        <v>3</v>
      </c>
      <c r="F384" t="s">
        <v>467</v>
      </c>
      <c r="G384" t="s">
        <v>633</v>
      </c>
      <c r="H384" t="s">
        <v>19</v>
      </c>
      <c r="I384" t="s">
        <v>19</v>
      </c>
      <c r="J384" t="s">
        <v>19</v>
      </c>
      <c r="K384" t="s">
        <v>19</v>
      </c>
      <c r="L384" t="s">
        <v>19</v>
      </c>
      <c r="M384" t="s">
        <v>19</v>
      </c>
      <c r="N384" t="s">
        <v>19</v>
      </c>
      <c r="O384" t="s">
        <v>19</v>
      </c>
      <c r="P384" t="s">
        <v>19</v>
      </c>
      <c r="Q384" t="s">
        <v>28</v>
      </c>
      <c r="R384">
        <v>60</v>
      </c>
      <c r="S384">
        <v>1070</v>
      </c>
      <c r="T384" t="s">
        <v>465</v>
      </c>
      <c r="U384" t="s">
        <v>1869</v>
      </c>
      <c r="V384" s="161">
        <v>45755</v>
      </c>
      <c r="W384" s="161">
        <v>45989</v>
      </c>
      <c r="X384" t="s">
        <v>627</v>
      </c>
      <c r="Y384">
        <v>24</v>
      </c>
      <c r="Z384" s="209">
        <v>100</v>
      </c>
      <c r="AA384" t="s">
        <v>3105</v>
      </c>
      <c r="AB384" s="210">
        <v>45989</v>
      </c>
      <c r="AC384">
        <v>100</v>
      </c>
      <c r="AD384" t="s">
        <v>3106</v>
      </c>
      <c r="AE384" s="211">
        <v>45989</v>
      </c>
      <c r="AF384">
        <v>100</v>
      </c>
      <c r="AG384" s="212">
        <f t="shared" si="5"/>
        <v>24</v>
      </c>
      <c r="AH384" s="30">
        <v>11</v>
      </c>
    </row>
    <row r="385" spans="1:34" x14ac:dyDescent="0.25">
      <c r="A385">
        <v>3100</v>
      </c>
      <c r="B385" t="s">
        <v>2343</v>
      </c>
      <c r="C385" t="s">
        <v>629</v>
      </c>
      <c r="D385" t="s">
        <v>627</v>
      </c>
      <c r="E385">
        <v>3</v>
      </c>
      <c r="F385" t="s">
        <v>467</v>
      </c>
      <c r="G385" t="s">
        <v>629</v>
      </c>
      <c r="H385" t="s">
        <v>19</v>
      </c>
      <c r="I385" t="s">
        <v>19</v>
      </c>
      <c r="J385" t="s">
        <v>19</v>
      </c>
      <c r="K385" t="s">
        <v>19</v>
      </c>
      <c r="L385" t="s">
        <v>19</v>
      </c>
      <c r="M385" t="s">
        <v>19</v>
      </c>
      <c r="N385" t="s">
        <v>19</v>
      </c>
      <c r="O385" t="s">
        <v>19</v>
      </c>
      <c r="P385" t="s">
        <v>19</v>
      </c>
      <c r="Q385" t="s">
        <v>27</v>
      </c>
      <c r="R385">
        <v>15</v>
      </c>
      <c r="S385">
        <v>1</v>
      </c>
      <c r="T385" t="s">
        <v>465</v>
      </c>
      <c r="U385" t="s">
        <v>630</v>
      </c>
      <c r="V385" s="161">
        <v>45706</v>
      </c>
      <c r="W385" s="161">
        <v>45747</v>
      </c>
      <c r="X385" t="s">
        <v>627</v>
      </c>
      <c r="Y385">
        <v>6</v>
      </c>
      <c r="Z385" s="209">
        <v>100</v>
      </c>
      <c r="AA385" t="s">
        <v>2348</v>
      </c>
      <c r="AB385" s="210">
        <v>45743</v>
      </c>
      <c r="AC385">
        <v>100</v>
      </c>
      <c r="AD385" t="s">
        <v>2349</v>
      </c>
      <c r="AE385" s="211">
        <v>45743</v>
      </c>
      <c r="AF385">
        <v>100</v>
      </c>
      <c r="AG385" s="212">
        <f t="shared" si="5"/>
        <v>6</v>
      </c>
      <c r="AH385" s="30">
        <v>3</v>
      </c>
    </row>
    <row r="386" spans="1:34" x14ac:dyDescent="0.25">
      <c r="A386">
        <v>3100</v>
      </c>
      <c r="B386" t="s">
        <v>2343</v>
      </c>
      <c r="C386" t="s">
        <v>634</v>
      </c>
      <c r="D386" t="s">
        <v>627</v>
      </c>
      <c r="E386">
        <v>3</v>
      </c>
      <c r="F386" t="s">
        <v>460</v>
      </c>
      <c r="G386" t="s">
        <v>634</v>
      </c>
      <c r="H386" t="s">
        <v>462</v>
      </c>
      <c r="I386" t="s">
        <v>1473</v>
      </c>
      <c r="J386" t="s">
        <v>1474</v>
      </c>
      <c r="K386" t="s">
        <v>1475</v>
      </c>
      <c r="L386" t="s">
        <v>2914</v>
      </c>
      <c r="M386" t="s">
        <v>463</v>
      </c>
      <c r="N386" t="s">
        <v>29</v>
      </c>
      <c r="O386" t="s">
        <v>614</v>
      </c>
      <c r="P386" t="s">
        <v>1828</v>
      </c>
      <c r="Q386" t="s">
        <v>258</v>
      </c>
      <c r="R386">
        <v>40</v>
      </c>
      <c r="S386">
        <v>50</v>
      </c>
      <c r="T386" t="s">
        <v>465</v>
      </c>
      <c r="U386" t="s">
        <v>2915</v>
      </c>
      <c r="V386" s="161">
        <v>45671</v>
      </c>
      <c r="W386" s="161">
        <v>45989</v>
      </c>
      <c r="X386" t="s">
        <v>627</v>
      </c>
      <c r="Y386">
        <v>40</v>
      </c>
      <c r="Z386" s="209">
        <v>100</v>
      </c>
      <c r="AA386" t="s">
        <v>3107</v>
      </c>
      <c r="AB386" s="210">
        <v>45975</v>
      </c>
      <c r="AC386">
        <v>100</v>
      </c>
      <c r="AD386" t="s">
        <v>3108</v>
      </c>
      <c r="AE386" s="211">
        <v>45989</v>
      </c>
      <c r="AF386">
        <v>100</v>
      </c>
      <c r="AG386" s="212">
        <f t="shared" si="5"/>
        <v>40</v>
      </c>
      <c r="AH386" s="30">
        <v>11</v>
      </c>
    </row>
    <row r="387" spans="1:34" x14ac:dyDescent="0.25">
      <c r="A387">
        <v>3100</v>
      </c>
      <c r="B387" t="s">
        <v>2343</v>
      </c>
      <c r="C387" t="s">
        <v>636</v>
      </c>
      <c r="D387" t="s">
        <v>627</v>
      </c>
      <c r="E387">
        <v>3</v>
      </c>
      <c r="F387" t="s">
        <v>467</v>
      </c>
      <c r="G387" t="s">
        <v>636</v>
      </c>
      <c r="H387" t="s">
        <v>19</v>
      </c>
      <c r="I387" t="s">
        <v>19</v>
      </c>
      <c r="J387" t="s">
        <v>19</v>
      </c>
      <c r="K387" t="s">
        <v>19</v>
      </c>
      <c r="L387" t="s">
        <v>19</v>
      </c>
      <c r="M387" t="s">
        <v>19</v>
      </c>
      <c r="N387" t="s">
        <v>19</v>
      </c>
      <c r="O387" t="s">
        <v>19</v>
      </c>
      <c r="P387" t="s">
        <v>19</v>
      </c>
      <c r="Q387" t="s">
        <v>259</v>
      </c>
      <c r="R387">
        <v>15</v>
      </c>
      <c r="S387">
        <v>1</v>
      </c>
      <c r="T387" t="s">
        <v>465</v>
      </c>
      <c r="U387" t="s">
        <v>637</v>
      </c>
      <c r="V387" s="161">
        <v>45671</v>
      </c>
      <c r="W387" s="161">
        <v>45695</v>
      </c>
      <c r="X387" t="s">
        <v>627</v>
      </c>
      <c r="Y387">
        <v>6</v>
      </c>
      <c r="Z387" s="209">
        <v>100</v>
      </c>
      <c r="AA387" t="s">
        <v>2352</v>
      </c>
      <c r="AB387" s="210">
        <v>45673</v>
      </c>
      <c r="AC387">
        <v>100</v>
      </c>
      <c r="AD387" t="s">
        <v>2353</v>
      </c>
      <c r="AE387" s="211">
        <v>45673</v>
      </c>
      <c r="AF387">
        <v>100</v>
      </c>
      <c r="AG387" s="212">
        <f t="shared" si="5"/>
        <v>6</v>
      </c>
      <c r="AH387" s="30">
        <v>2</v>
      </c>
    </row>
    <row r="388" spans="1:34" x14ac:dyDescent="0.25">
      <c r="A388">
        <v>3100</v>
      </c>
      <c r="B388" t="s">
        <v>2343</v>
      </c>
      <c r="C388" t="s">
        <v>638</v>
      </c>
      <c r="D388" t="s">
        <v>627</v>
      </c>
      <c r="E388">
        <v>3</v>
      </c>
      <c r="F388" t="s">
        <v>467</v>
      </c>
      <c r="G388" t="s">
        <v>638</v>
      </c>
      <c r="H388" t="s">
        <v>19</v>
      </c>
      <c r="I388" t="s">
        <v>19</v>
      </c>
      <c r="J388" t="s">
        <v>19</v>
      </c>
      <c r="K388" t="s">
        <v>19</v>
      </c>
      <c r="L388" t="s">
        <v>19</v>
      </c>
      <c r="M388" t="s">
        <v>19</v>
      </c>
      <c r="N388" t="s">
        <v>19</v>
      </c>
      <c r="O388" t="s">
        <v>19</v>
      </c>
      <c r="P388" t="s">
        <v>19</v>
      </c>
      <c r="Q388" t="s">
        <v>30</v>
      </c>
      <c r="R388">
        <v>15</v>
      </c>
      <c r="S388">
        <v>4</v>
      </c>
      <c r="T388" t="s">
        <v>465</v>
      </c>
      <c r="U388" t="s">
        <v>639</v>
      </c>
      <c r="V388" s="161">
        <v>45671</v>
      </c>
      <c r="W388" s="161">
        <v>45961</v>
      </c>
      <c r="X388" t="s">
        <v>627</v>
      </c>
      <c r="Y388">
        <v>6</v>
      </c>
      <c r="Z388" s="209">
        <v>100</v>
      </c>
      <c r="AA388" t="s">
        <v>2723</v>
      </c>
      <c r="AB388" s="210">
        <v>45940</v>
      </c>
      <c r="AC388">
        <v>100</v>
      </c>
      <c r="AD388" t="s">
        <v>2724</v>
      </c>
      <c r="AE388" s="211">
        <v>45961</v>
      </c>
      <c r="AF388">
        <v>100</v>
      </c>
      <c r="AG388" s="212">
        <f t="shared" si="5"/>
        <v>6</v>
      </c>
      <c r="AH388" s="30">
        <v>10</v>
      </c>
    </row>
    <row r="389" spans="1:34" x14ac:dyDescent="0.25">
      <c r="A389">
        <v>3100</v>
      </c>
      <c r="B389" t="s">
        <v>2343</v>
      </c>
      <c r="C389" t="s">
        <v>640</v>
      </c>
      <c r="D389" t="s">
        <v>627</v>
      </c>
      <c r="E389">
        <v>3</v>
      </c>
      <c r="F389" t="s">
        <v>467</v>
      </c>
      <c r="G389" t="s">
        <v>640</v>
      </c>
      <c r="H389" t="s">
        <v>19</v>
      </c>
      <c r="I389" t="s">
        <v>19</v>
      </c>
      <c r="J389" t="s">
        <v>19</v>
      </c>
      <c r="K389" t="s">
        <v>19</v>
      </c>
      <c r="L389" t="s">
        <v>19</v>
      </c>
      <c r="M389" t="s">
        <v>19</v>
      </c>
      <c r="N389" t="s">
        <v>19</v>
      </c>
      <c r="O389" t="s">
        <v>19</v>
      </c>
      <c r="P389" t="s">
        <v>19</v>
      </c>
      <c r="Q389" t="s">
        <v>260</v>
      </c>
      <c r="R389">
        <v>70</v>
      </c>
      <c r="S389">
        <v>50</v>
      </c>
      <c r="T389" t="s">
        <v>465</v>
      </c>
      <c r="U389" t="s">
        <v>2915</v>
      </c>
      <c r="V389" s="161">
        <v>45695</v>
      </c>
      <c r="W389" s="161">
        <v>45989</v>
      </c>
      <c r="X389" t="s">
        <v>627</v>
      </c>
      <c r="Y389">
        <v>28</v>
      </c>
      <c r="Z389" s="209">
        <v>100</v>
      </c>
      <c r="AA389" t="s">
        <v>3107</v>
      </c>
      <c r="AB389" s="210">
        <v>45975</v>
      </c>
      <c r="AC389">
        <v>100</v>
      </c>
      <c r="AD389" t="s">
        <v>3109</v>
      </c>
      <c r="AE389" s="211">
        <v>45989</v>
      </c>
      <c r="AF389">
        <v>100</v>
      </c>
      <c r="AG389" s="212">
        <f t="shared" ref="AG389:AG452" si="6">(AC389*Y389)/100</f>
        <v>28</v>
      </c>
      <c r="AH389" s="30">
        <v>11</v>
      </c>
    </row>
    <row r="390" spans="1:34" x14ac:dyDescent="0.25">
      <c r="A390">
        <v>3100</v>
      </c>
      <c r="B390" t="s">
        <v>2343</v>
      </c>
      <c r="C390" t="s">
        <v>641</v>
      </c>
      <c r="D390" t="s">
        <v>627</v>
      </c>
      <c r="E390">
        <v>3</v>
      </c>
      <c r="F390" t="s">
        <v>460</v>
      </c>
      <c r="G390" t="s">
        <v>641</v>
      </c>
      <c r="H390" t="s">
        <v>462</v>
      </c>
      <c r="I390" t="s">
        <v>1473</v>
      </c>
      <c r="J390" t="s">
        <v>1474</v>
      </c>
      <c r="K390" t="s">
        <v>1475</v>
      </c>
      <c r="L390" t="s">
        <v>1812</v>
      </c>
      <c r="M390" t="s">
        <v>463</v>
      </c>
      <c r="N390" t="s">
        <v>20</v>
      </c>
      <c r="O390" t="s">
        <v>614</v>
      </c>
      <c r="P390" t="s">
        <v>19</v>
      </c>
      <c r="Q390" t="s">
        <v>261</v>
      </c>
      <c r="R390">
        <v>20</v>
      </c>
      <c r="S390">
        <v>80</v>
      </c>
      <c r="T390" t="s">
        <v>493</v>
      </c>
      <c r="U390" t="s">
        <v>643</v>
      </c>
      <c r="V390" s="161">
        <v>45659</v>
      </c>
      <c r="W390" s="161">
        <v>46022</v>
      </c>
      <c r="X390" t="s">
        <v>627</v>
      </c>
      <c r="Y390">
        <v>20</v>
      </c>
      <c r="Z390" s="209">
        <v>71.08</v>
      </c>
      <c r="AA390" t="s">
        <v>3110</v>
      </c>
      <c r="AB390" s="210"/>
      <c r="AC390">
        <v>71.08</v>
      </c>
      <c r="AD390" t="s">
        <v>3111</v>
      </c>
      <c r="AE390" s="211"/>
      <c r="AF390"/>
      <c r="AG390" s="212">
        <f t="shared" si="6"/>
        <v>14.215999999999999</v>
      </c>
      <c r="AH390" s="30">
        <v>12</v>
      </c>
    </row>
    <row r="391" spans="1:34" x14ac:dyDescent="0.25">
      <c r="A391">
        <v>3100</v>
      </c>
      <c r="B391" t="s">
        <v>2343</v>
      </c>
      <c r="C391" t="s">
        <v>644</v>
      </c>
      <c r="D391" t="s">
        <v>627</v>
      </c>
      <c r="E391">
        <v>3</v>
      </c>
      <c r="F391" t="s">
        <v>467</v>
      </c>
      <c r="G391" t="s">
        <v>644</v>
      </c>
      <c r="H391" t="s">
        <v>19</v>
      </c>
      <c r="I391" t="s">
        <v>19</v>
      </c>
      <c r="J391" t="s">
        <v>19</v>
      </c>
      <c r="K391" t="s">
        <v>19</v>
      </c>
      <c r="L391" t="s">
        <v>19</v>
      </c>
      <c r="M391" t="s">
        <v>19</v>
      </c>
      <c r="N391" t="s">
        <v>19</v>
      </c>
      <c r="O391" t="s">
        <v>19</v>
      </c>
      <c r="P391" t="s">
        <v>19</v>
      </c>
      <c r="Q391" t="s">
        <v>1870</v>
      </c>
      <c r="R391">
        <v>30</v>
      </c>
      <c r="S391">
        <v>1</v>
      </c>
      <c r="T391" t="s">
        <v>465</v>
      </c>
      <c r="U391" t="s">
        <v>645</v>
      </c>
      <c r="V391" s="161">
        <v>45659</v>
      </c>
      <c r="W391" s="161">
        <v>45930</v>
      </c>
      <c r="X391" t="s">
        <v>627</v>
      </c>
      <c r="Y391">
        <v>6</v>
      </c>
      <c r="Z391" s="209">
        <v>100</v>
      </c>
      <c r="AA391" t="s">
        <v>2359</v>
      </c>
      <c r="AB391" s="210">
        <v>45930</v>
      </c>
      <c r="AC391">
        <v>100</v>
      </c>
      <c r="AD391" t="s">
        <v>2360</v>
      </c>
      <c r="AE391" s="211">
        <v>45940</v>
      </c>
      <c r="AF391">
        <v>100</v>
      </c>
      <c r="AG391" s="212">
        <f t="shared" si="6"/>
        <v>6</v>
      </c>
      <c r="AH391" s="30">
        <v>9</v>
      </c>
    </row>
    <row r="392" spans="1:34" x14ac:dyDescent="0.25">
      <c r="A392">
        <v>3100</v>
      </c>
      <c r="B392" t="s">
        <v>2343</v>
      </c>
      <c r="C392" t="s">
        <v>646</v>
      </c>
      <c r="D392" t="s">
        <v>627</v>
      </c>
      <c r="E392">
        <v>3</v>
      </c>
      <c r="F392" t="s">
        <v>467</v>
      </c>
      <c r="G392" t="s">
        <v>646</v>
      </c>
      <c r="H392" t="s">
        <v>19</v>
      </c>
      <c r="I392" t="s">
        <v>19</v>
      </c>
      <c r="J392" t="s">
        <v>19</v>
      </c>
      <c r="K392" t="s">
        <v>19</v>
      </c>
      <c r="L392" t="s">
        <v>19</v>
      </c>
      <c r="M392" t="s">
        <v>19</v>
      </c>
      <c r="N392" t="s">
        <v>19</v>
      </c>
      <c r="O392" t="s">
        <v>19</v>
      </c>
      <c r="P392" t="s">
        <v>19</v>
      </c>
      <c r="Q392" t="s">
        <v>1871</v>
      </c>
      <c r="R392">
        <v>70</v>
      </c>
      <c r="S392">
        <v>80</v>
      </c>
      <c r="T392" t="s">
        <v>493</v>
      </c>
      <c r="U392" t="s">
        <v>1872</v>
      </c>
      <c r="V392" s="161">
        <v>45659</v>
      </c>
      <c r="W392" s="161">
        <v>46022</v>
      </c>
      <c r="X392" t="s">
        <v>627</v>
      </c>
      <c r="Y392">
        <v>14</v>
      </c>
      <c r="Z392" s="209">
        <v>71.08</v>
      </c>
      <c r="AA392" t="s">
        <v>3110</v>
      </c>
      <c r="AB392" s="210"/>
      <c r="AC392">
        <v>71.08</v>
      </c>
      <c r="AD392" t="s">
        <v>3112</v>
      </c>
      <c r="AE392" s="211"/>
      <c r="AF392"/>
      <c r="AG392" s="212">
        <f t="shared" si="6"/>
        <v>9.9512</v>
      </c>
      <c r="AH392" s="30">
        <v>12</v>
      </c>
    </row>
    <row r="393" spans="1:34" x14ac:dyDescent="0.25">
      <c r="A393">
        <v>72</v>
      </c>
      <c r="B393" t="s">
        <v>2388</v>
      </c>
      <c r="C393" t="s">
        <v>909</v>
      </c>
      <c r="D393" t="s">
        <v>908</v>
      </c>
      <c r="E393">
        <v>3</v>
      </c>
      <c r="F393" t="s">
        <v>460</v>
      </c>
      <c r="G393" t="s">
        <v>909</v>
      </c>
      <c r="H393" t="s">
        <v>462</v>
      </c>
      <c r="I393" t="s">
        <v>1464</v>
      </c>
      <c r="J393" t="s">
        <v>1474</v>
      </c>
      <c r="K393" t="s">
        <v>1466</v>
      </c>
      <c r="L393" t="s">
        <v>19</v>
      </c>
      <c r="M393" t="s">
        <v>463</v>
      </c>
      <c r="N393" t="s">
        <v>22</v>
      </c>
      <c r="O393" t="s">
        <v>695</v>
      </c>
      <c r="P393" t="s">
        <v>19</v>
      </c>
      <c r="Q393" t="s">
        <v>318</v>
      </c>
      <c r="R393">
        <v>30</v>
      </c>
      <c r="S393">
        <v>100</v>
      </c>
      <c r="T393" t="s">
        <v>493</v>
      </c>
      <c r="U393" t="s">
        <v>2916</v>
      </c>
      <c r="V393" s="161">
        <v>45672</v>
      </c>
      <c r="W393" s="161">
        <v>45975</v>
      </c>
      <c r="X393" t="s">
        <v>908</v>
      </c>
      <c r="Y393">
        <v>30</v>
      </c>
      <c r="Z393" s="209">
        <v>0</v>
      </c>
      <c r="AA393" t="s">
        <v>2389</v>
      </c>
      <c r="AB393" s="477"/>
      <c r="AC393">
        <v>0</v>
      </c>
      <c r="AD393" t="s">
        <v>2390</v>
      </c>
      <c r="AE393" s="211"/>
      <c r="AF393">
        <v>0</v>
      </c>
      <c r="AG393" s="212">
        <f t="shared" si="6"/>
        <v>0</v>
      </c>
      <c r="AH393" s="30">
        <v>11</v>
      </c>
    </row>
    <row r="394" spans="1:34" x14ac:dyDescent="0.25">
      <c r="A394">
        <v>72</v>
      </c>
      <c r="B394" t="s">
        <v>2388</v>
      </c>
      <c r="C394" t="s">
        <v>910</v>
      </c>
      <c r="D394" t="s">
        <v>908</v>
      </c>
      <c r="E394">
        <v>3</v>
      </c>
      <c r="F394" t="s">
        <v>467</v>
      </c>
      <c r="G394" t="s">
        <v>910</v>
      </c>
      <c r="H394" t="s">
        <v>19</v>
      </c>
      <c r="I394" t="s">
        <v>19</v>
      </c>
      <c r="J394" t="s">
        <v>19</v>
      </c>
      <c r="K394" t="s">
        <v>19</v>
      </c>
      <c r="L394" t="s">
        <v>19</v>
      </c>
      <c r="M394" t="s">
        <v>19</v>
      </c>
      <c r="N394" t="s">
        <v>19</v>
      </c>
      <c r="O394" t="s">
        <v>19</v>
      </c>
      <c r="P394" t="s">
        <v>19</v>
      </c>
      <c r="Q394" t="s">
        <v>319</v>
      </c>
      <c r="R394">
        <v>10</v>
      </c>
      <c r="S394">
        <v>1</v>
      </c>
      <c r="T394" t="s">
        <v>465</v>
      </c>
      <c r="U394" t="s">
        <v>911</v>
      </c>
      <c r="V394" s="161">
        <v>45672</v>
      </c>
      <c r="W394" s="161">
        <v>45706</v>
      </c>
      <c r="X394" t="s">
        <v>908</v>
      </c>
      <c r="Y394">
        <v>3</v>
      </c>
      <c r="Z394" s="209">
        <v>100</v>
      </c>
      <c r="AA394" t="s">
        <v>2391</v>
      </c>
      <c r="AB394" s="210">
        <v>45706</v>
      </c>
      <c r="AC394">
        <v>100</v>
      </c>
      <c r="AD394" t="s">
        <v>2392</v>
      </c>
      <c r="AE394" s="211">
        <v>45706</v>
      </c>
      <c r="AF394">
        <v>100</v>
      </c>
      <c r="AG394" s="212">
        <f t="shared" si="6"/>
        <v>3</v>
      </c>
      <c r="AH394" s="30">
        <v>2</v>
      </c>
    </row>
    <row r="395" spans="1:34" x14ac:dyDescent="0.25">
      <c r="A395">
        <v>72</v>
      </c>
      <c r="B395" t="s">
        <v>2388</v>
      </c>
      <c r="C395" t="s">
        <v>912</v>
      </c>
      <c r="D395" t="s">
        <v>908</v>
      </c>
      <c r="E395">
        <v>3</v>
      </c>
      <c r="F395" t="s">
        <v>467</v>
      </c>
      <c r="G395" t="s">
        <v>912</v>
      </c>
      <c r="H395" t="s">
        <v>19</v>
      </c>
      <c r="I395" t="s">
        <v>19</v>
      </c>
      <c r="J395" t="s">
        <v>19</v>
      </c>
      <c r="K395" t="s">
        <v>19</v>
      </c>
      <c r="L395" t="s">
        <v>19</v>
      </c>
      <c r="M395" t="s">
        <v>19</v>
      </c>
      <c r="N395" t="s">
        <v>19</v>
      </c>
      <c r="O395" t="s">
        <v>19</v>
      </c>
      <c r="P395" t="s">
        <v>19</v>
      </c>
      <c r="Q395" t="s">
        <v>320</v>
      </c>
      <c r="R395">
        <v>10</v>
      </c>
      <c r="S395">
        <v>1</v>
      </c>
      <c r="T395" t="s">
        <v>465</v>
      </c>
      <c r="U395" t="s">
        <v>913</v>
      </c>
      <c r="V395" s="161">
        <v>45707</v>
      </c>
      <c r="W395" s="161">
        <v>45716</v>
      </c>
      <c r="X395" t="s">
        <v>908</v>
      </c>
      <c r="Y395">
        <v>3</v>
      </c>
      <c r="Z395" s="209">
        <v>100</v>
      </c>
      <c r="AA395" t="s">
        <v>2393</v>
      </c>
      <c r="AB395" s="210">
        <v>45716</v>
      </c>
      <c r="AC395">
        <v>100</v>
      </c>
      <c r="AD395" t="s">
        <v>2394</v>
      </c>
      <c r="AE395" s="211">
        <v>45716</v>
      </c>
      <c r="AF395">
        <v>100</v>
      </c>
      <c r="AG395" s="212">
        <f t="shared" si="6"/>
        <v>3</v>
      </c>
      <c r="AH395" s="30">
        <v>2</v>
      </c>
    </row>
    <row r="396" spans="1:34" x14ac:dyDescent="0.25">
      <c r="A396">
        <v>72</v>
      </c>
      <c r="B396" t="s">
        <v>2388</v>
      </c>
      <c r="C396" t="s">
        <v>914</v>
      </c>
      <c r="D396" t="s">
        <v>908</v>
      </c>
      <c r="E396">
        <v>3</v>
      </c>
      <c r="F396" t="s">
        <v>467</v>
      </c>
      <c r="G396" t="s">
        <v>914</v>
      </c>
      <c r="H396" t="s">
        <v>19</v>
      </c>
      <c r="I396" t="s">
        <v>19</v>
      </c>
      <c r="J396" t="s">
        <v>19</v>
      </c>
      <c r="K396" t="s">
        <v>19</v>
      </c>
      <c r="L396" t="s">
        <v>19</v>
      </c>
      <c r="M396" t="s">
        <v>19</v>
      </c>
      <c r="N396" t="s">
        <v>19</v>
      </c>
      <c r="O396" t="s">
        <v>19</v>
      </c>
      <c r="P396" t="s">
        <v>19</v>
      </c>
      <c r="Q396" t="s">
        <v>321</v>
      </c>
      <c r="R396">
        <v>15</v>
      </c>
      <c r="S396">
        <v>2</v>
      </c>
      <c r="T396" t="s">
        <v>465</v>
      </c>
      <c r="U396" t="s">
        <v>915</v>
      </c>
      <c r="V396" s="161">
        <v>45719</v>
      </c>
      <c r="W396" s="161">
        <v>45930</v>
      </c>
      <c r="X396" t="s">
        <v>908</v>
      </c>
      <c r="Y396">
        <v>4.5</v>
      </c>
      <c r="Z396" s="209">
        <v>100</v>
      </c>
      <c r="AA396" t="s">
        <v>3211</v>
      </c>
      <c r="AB396" s="210">
        <v>45930</v>
      </c>
      <c r="AC396">
        <v>100</v>
      </c>
      <c r="AD396" t="s">
        <v>2396</v>
      </c>
      <c r="AE396" s="211">
        <v>45930</v>
      </c>
      <c r="AF396">
        <v>100</v>
      </c>
      <c r="AG396" s="212">
        <f t="shared" si="6"/>
        <v>4.5</v>
      </c>
      <c r="AH396" s="30">
        <v>9</v>
      </c>
    </row>
    <row r="397" spans="1:34" x14ac:dyDescent="0.25">
      <c r="A397">
        <v>72</v>
      </c>
      <c r="B397" t="s">
        <v>2388</v>
      </c>
      <c r="C397" t="s">
        <v>916</v>
      </c>
      <c r="D397" t="s">
        <v>908</v>
      </c>
      <c r="E397">
        <v>3</v>
      </c>
      <c r="F397" t="s">
        <v>467</v>
      </c>
      <c r="G397" t="s">
        <v>916</v>
      </c>
      <c r="H397" t="s">
        <v>19</v>
      </c>
      <c r="I397" t="s">
        <v>19</v>
      </c>
      <c r="J397" t="s">
        <v>19</v>
      </c>
      <c r="K397" t="s">
        <v>19</v>
      </c>
      <c r="L397" t="s">
        <v>19</v>
      </c>
      <c r="M397" t="s">
        <v>19</v>
      </c>
      <c r="N397" t="s">
        <v>19</v>
      </c>
      <c r="O397" t="s">
        <v>19</v>
      </c>
      <c r="P397" t="s">
        <v>19</v>
      </c>
      <c r="Q397" t="s">
        <v>322</v>
      </c>
      <c r="R397">
        <v>20</v>
      </c>
      <c r="S397">
        <v>2</v>
      </c>
      <c r="T397" t="s">
        <v>465</v>
      </c>
      <c r="U397" t="s">
        <v>917</v>
      </c>
      <c r="V397" s="161">
        <v>45748</v>
      </c>
      <c r="W397" s="161">
        <v>45975</v>
      </c>
      <c r="X397" t="s">
        <v>908</v>
      </c>
      <c r="Y397">
        <v>6</v>
      </c>
      <c r="Z397" s="209">
        <v>50</v>
      </c>
      <c r="AA397" t="s">
        <v>3212</v>
      </c>
      <c r="AB397" s="477"/>
      <c r="AC397">
        <v>50</v>
      </c>
      <c r="AD397" t="s">
        <v>3113</v>
      </c>
      <c r="AE397" s="211"/>
      <c r="AF397">
        <v>0</v>
      </c>
      <c r="AG397" s="212">
        <f t="shared" si="6"/>
        <v>3</v>
      </c>
      <c r="AH397" s="30">
        <v>11</v>
      </c>
    </row>
    <row r="398" spans="1:34" x14ac:dyDescent="0.25">
      <c r="A398">
        <v>72</v>
      </c>
      <c r="B398" t="s">
        <v>2388</v>
      </c>
      <c r="C398" t="s">
        <v>918</v>
      </c>
      <c r="D398" t="s">
        <v>908</v>
      </c>
      <c r="E398">
        <v>3</v>
      </c>
      <c r="F398" t="s">
        <v>467</v>
      </c>
      <c r="G398" t="s">
        <v>918</v>
      </c>
      <c r="H398" t="s">
        <v>19</v>
      </c>
      <c r="I398" t="s">
        <v>19</v>
      </c>
      <c r="J398" t="s">
        <v>19</v>
      </c>
      <c r="K398" t="s">
        <v>19</v>
      </c>
      <c r="L398" t="s">
        <v>19</v>
      </c>
      <c r="M398" t="s">
        <v>19</v>
      </c>
      <c r="N398" t="s">
        <v>19</v>
      </c>
      <c r="O398" t="s">
        <v>19</v>
      </c>
      <c r="P398" t="s">
        <v>19</v>
      </c>
      <c r="Q398" t="s">
        <v>323</v>
      </c>
      <c r="R398">
        <v>15</v>
      </c>
      <c r="S398">
        <v>2</v>
      </c>
      <c r="T398" t="s">
        <v>465</v>
      </c>
      <c r="U398" t="s">
        <v>919</v>
      </c>
      <c r="V398" s="161">
        <v>45754</v>
      </c>
      <c r="W398" s="161">
        <v>45930</v>
      </c>
      <c r="X398" t="s">
        <v>908</v>
      </c>
      <c r="Y398">
        <v>4.5</v>
      </c>
      <c r="Z398" s="209">
        <v>50</v>
      </c>
      <c r="AA398" t="s">
        <v>2397</v>
      </c>
      <c r="AB398" s="477"/>
      <c r="AC398">
        <v>50</v>
      </c>
      <c r="AD398" t="s">
        <v>2398</v>
      </c>
      <c r="AE398" s="211"/>
      <c r="AF398">
        <v>0</v>
      </c>
      <c r="AG398" s="212">
        <f t="shared" si="6"/>
        <v>2.25</v>
      </c>
      <c r="AH398" s="30">
        <v>9</v>
      </c>
    </row>
    <row r="399" spans="1:34" x14ac:dyDescent="0.25">
      <c r="A399">
        <v>72</v>
      </c>
      <c r="B399" t="s">
        <v>2388</v>
      </c>
      <c r="C399" t="s">
        <v>920</v>
      </c>
      <c r="D399" t="s">
        <v>908</v>
      </c>
      <c r="E399">
        <v>3</v>
      </c>
      <c r="F399" t="s">
        <v>467</v>
      </c>
      <c r="G399" t="s">
        <v>920</v>
      </c>
      <c r="H399" t="s">
        <v>19</v>
      </c>
      <c r="I399" t="s">
        <v>19</v>
      </c>
      <c r="J399" t="s">
        <v>19</v>
      </c>
      <c r="K399" t="s">
        <v>19</v>
      </c>
      <c r="L399" t="s">
        <v>19</v>
      </c>
      <c r="M399" t="s">
        <v>19</v>
      </c>
      <c r="N399" t="s">
        <v>19</v>
      </c>
      <c r="O399" t="s">
        <v>19</v>
      </c>
      <c r="P399" t="s">
        <v>19</v>
      </c>
      <c r="Q399" t="s">
        <v>324</v>
      </c>
      <c r="R399">
        <v>10</v>
      </c>
      <c r="S399">
        <v>2</v>
      </c>
      <c r="T399" t="s">
        <v>465</v>
      </c>
      <c r="U399" t="s">
        <v>921</v>
      </c>
      <c r="V399" s="161">
        <v>45779</v>
      </c>
      <c r="W399" s="161">
        <v>45930</v>
      </c>
      <c r="X399" t="s">
        <v>908</v>
      </c>
      <c r="Y399">
        <v>3</v>
      </c>
      <c r="Z399" s="209">
        <v>100</v>
      </c>
      <c r="AA399" t="s">
        <v>2399</v>
      </c>
      <c r="AB399" s="210">
        <v>45924</v>
      </c>
      <c r="AC399">
        <v>100</v>
      </c>
      <c r="AD399" t="s">
        <v>2400</v>
      </c>
      <c r="AE399" s="211">
        <v>45924</v>
      </c>
      <c r="AF399">
        <v>100</v>
      </c>
      <c r="AG399" s="212">
        <f t="shared" si="6"/>
        <v>3</v>
      </c>
      <c r="AH399" s="30">
        <v>9</v>
      </c>
    </row>
    <row r="400" spans="1:34" x14ac:dyDescent="0.25">
      <c r="A400">
        <v>72</v>
      </c>
      <c r="B400" t="s">
        <v>2388</v>
      </c>
      <c r="C400" t="s">
        <v>922</v>
      </c>
      <c r="D400" t="s">
        <v>908</v>
      </c>
      <c r="E400">
        <v>3</v>
      </c>
      <c r="F400" t="s">
        <v>467</v>
      </c>
      <c r="G400" t="s">
        <v>922</v>
      </c>
      <c r="H400" t="s">
        <v>19</v>
      </c>
      <c r="I400" t="s">
        <v>19</v>
      </c>
      <c r="J400" t="s">
        <v>19</v>
      </c>
      <c r="K400" t="s">
        <v>19</v>
      </c>
      <c r="L400" t="s">
        <v>19</v>
      </c>
      <c r="M400" t="s">
        <v>19</v>
      </c>
      <c r="N400" t="s">
        <v>19</v>
      </c>
      <c r="O400" t="s">
        <v>19</v>
      </c>
      <c r="P400" t="s">
        <v>19</v>
      </c>
      <c r="Q400" t="s">
        <v>325</v>
      </c>
      <c r="R400">
        <v>10</v>
      </c>
      <c r="S400">
        <v>100</v>
      </c>
      <c r="T400" t="s">
        <v>493</v>
      </c>
      <c r="U400" t="s">
        <v>833</v>
      </c>
      <c r="V400" s="161">
        <v>45779</v>
      </c>
      <c r="W400" s="161">
        <v>45930</v>
      </c>
      <c r="X400" t="s">
        <v>908</v>
      </c>
      <c r="Y400">
        <v>3</v>
      </c>
      <c r="Z400" s="209">
        <v>96</v>
      </c>
      <c r="AA400" t="s">
        <v>3114</v>
      </c>
      <c r="AB400" s="477"/>
      <c r="AC400">
        <v>96</v>
      </c>
      <c r="AD400" t="s">
        <v>3115</v>
      </c>
      <c r="AE400" s="211"/>
      <c r="AF400">
        <v>0</v>
      </c>
      <c r="AG400" s="212">
        <f t="shared" si="6"/>
        <v>2.88</v>
      </c>
      <c r="AH400" s="30">
        <v>9</v>
      </c>
    </row>
    <row r="401" spans="1:34" x14ac:dyDescent="0.25">
      <c r="A401">
        <v>72</v>
      </c>
      <c r="B401" t="s">
        <v>2388</v>
      </c>
      <c r="C401" t="s">
        <v>923</v>
      </c>
      <c r="D401" t="s">
        <v>908</v>
      </c>
      <c r="E401">
        <v>3</v>
      </c>
      <c r="F401" t="s">
        <v>467</v>
      </c>
      <c r="G401" t="s">
        <v>923</v>
      </c>
      <c r="H401" t="s">
        <v>19</v>
      </c>
      <c r="I401" t="s">
        <v>19</v>
      </c>
      <c r="J401" t="s">
        <v>19</v>
      </c>
      <c r="K401" t="s">
        <v>19</v>
      </c>
      <c r="L401" t="s">
        <v>19</v>
      </c>
      <c r="M401" t="s">
        <v>19</v>
      </c>
      <c r="N401" t="s">
        <v>19</v>
      </c>
      <c r="O401" t="s">
        <v>19</v>
      </c>
      <c r="P401" t="s">
        <v>19</v>
      </c>
      <c r="Q401" t="s">
        <v>326</v>
      </c>
      <c r="R401">
        <v>10</v>
      </c>
      <c r="S401">
        <v>1</v>
      </c>
      <c r="T401" t="s">
        <v>465</v>
      </c>
      <c r="U401" t="s">
        <v>924</v>
      </c>
      <c r="V401" s="161">
        <v>45931</v>
      </c>
      <c r="W401" s="161">
        <v>45975</v>
      </c>
      <c r="X401" t="s">
        <v>908</v>
      </c>
      <c r="Y401">
        <v>3</v>
      </c>
      <c r="Z401" s="209">
        <v>100</v>
      </c>
      <c r="AA401" t="s">
        <v>3116</v>
      </c>
      <c r="AB401" s="210">
        <v>45989</v>
      </c>
      <c r="AC401">
        <v>100</v>
      </c>
      <c r="AD401" t="s">
        <v>3117</v>
      </c>
      <c r="AE401" s="211">
        <v>45975</v>
      </c>
      <c r="AF401">
        <v>95</v>
      </c>
      <c r="AG401" s="212">
        <f t="shared" si="6"/>
        <v>3</v>
      </c>
      <c r="AH401" s="30">
        <v>11</v>
      </c>
    </row>
    <row r="402" spans="1:34" x14ac:dyDescent="0.25">
      <c r="A402">
        <v>72</v>
      </c>
      <c r="B402" t="s">
        <v>2388</v>
      </c>
      <c r="C402" t="s">
        <v>925</v>
      </c>
      <c r="D402" t="s">
        <v>908</v>
      </c>
      <c r="E402">
        <v>3</v>
      </c>
      <c r="F402" t="s">
        <v>460</v>
      </c>
      <c r="G402" t="s">
        <v>925</v>
      </c>
      <c r="H402" t="s">
        <v>462</v>
      </c>
      <c r="I402" t="s">
        <v>1479</v>
      </c>
      <c r="J402" t="s">
        <v>1480</v>
      </c>
      <c r="K402" t="s">
        <v>1481</v>
      </c>
      <c r="L402" t="s">
        <v>19</v>
      </c>
      <c r="M402" t="s">
        <v>463</v>
      </c>
      <c r="N402" t="s">
        <v>22</v>
      </c>
      <c r="O402" t="s">
        <v>614</v>
      </c>
      <c r="P402" t="s">
        <v>19</v>
      </c>
      <c r="Q402" t="s">
        <v>188</v>
      </c>
      <c r="R402">
        <v>25</v>
      </c>
      <c r="S402">
        <v>1</v>
      </c>
      <c r="T402" t="s">
        <v>465</v>
      </c>
      <c r="U402" t="s">
        <v>926</v>
      </c>
      <c r="V402" s="161">
        <v>45691</v>
      </c>
      <c r="W402" s="161">
        <v>46022</v>
      </c>
      <c r="X402" t="s">
        <v>908</v>
      </c>
      <c r="Y402">
        <v>25</v>
      </c>
      <c r="Z402" s="209">
        <v>100</v>
      </c>
      <c r="AA402" t="s">
        <v>3213</v>
      </c>
      <c r="AB402" s="210"/>
      <c r="AC402">
        <v>100</v>
      </c>
      <c r="AD402" t="s">
        <v>3118</v>
      </c>
      <c r="AE402" s="211"/>
      <c r="AF402"/>
      <c r="AG402" s="212">
        <f t="shared" si="6"/>
        <v>25</v>
      </c>
      <c r="AH402" s="30">
        <v>12</v>
      </c>
    </row>
    <row r="403" spans="1:34" x14ac:dyDescent="0.25">
      <c r="A403">
        <v>72</v>
      </c>
      <c r="B403" t="s">
        <v>2388</v>
      </c>
      <c r="C403" t="s">
        <v>927</v>
      </c>
      <c r="D403" t="s">
        <v>908</v>
      </c>
      <c r="E403">
        <v>3</v>
      </c>
      <c r="F403" t="s">
        <v>467</v>
      </c>
      <c r="G403" t="s">
        <v>927</v>
      </c>
      <c r="H403" t="s">
        <v>19</v>
      </c>
      <c r="I403" t="s">
        <v>19</v>
      </c>
      <c r="J403" t="s">
        <v>19</v>
      </c>
      <c r="K403" t="s">
        <v>19</v>
      </c>
      <c r="L403" t="s">
        <v>19</v>
      </c>
      <c r="M403" t="s">
        <v>19</v>
      </c>
      <c r="N403" t="s">
        <v>19</v>
      </c>
      <c r="O403" t="s">
        <v>19</v>
      </c>
      <c r="P403" t="s">
        <v>19</v>
      </c>
      <c r="Q403" t="s">
        <v>189</v>
      </c>
      <c r="R403">
        <v>30</v>
      </c>
      <c r="S403">
        <v>1</v>
      </c>
      <c r="T403" t="s">
        <v>465</v>
      </c>
      <c r="U403" t="s">
        <v>928</v>
      </c>
      <c r="V403" s="161">
        <v>45691</v>
      </c>
      <c r="W403" s="161">
        <v>45747</v>
      </c>
      <c r="X403" t="s">
        <v>908</v>
      </c>
      <c r="Y403">
        <v>7.5</v>
      </c>
      <c r="Z403" s="209">
        <v>100</v>
      </c>
      <c r="AA403" t="s">
        <v>3214</v>
      </c>
      <c r="AB403" s="210">
        <v>45748</v>
      </c>
      <c r="AC403">
        <v>100</v>
      </c>
      <c r="AD403" t="s">
        <v>2406</v>
      </c>
      <c r="AE403" s="211">
        <v>45748</v>
      </c>
      <c r="AF403">
        <v>95</v>
      </c>
      <c r="AG403" s="212">
        <f t="shared" si="6"/>
        <v>7.5</v>
      </c>
      <c r="AH403" s="30">
        <v>3</v>
      </c>
    </row>
    <row r="404" spans="1:34" x14ac:dyDescent="0.25">
      <c r="A404">
        <v>72</v>
      </c>
      <c r="B404" t="s">
        <v>2388</v>
      </c>
      <c r="C404" t="s">
        <v>929</v>
      </c>
      <c r="D404" t="s">
        <v>908</v>
      </c>
      <c r="E404">
        <v>3</v>
      </c>
      <c r="F404" t="s">
        <v>467</v>
      </c>
      <c r="G404" t="s">
        <v>929</v>
      </c>
      <c r="H404" t="s">
        <v>19</v>
      </c>
      <c r="I404" t="s">
        <v>19</v>
      </c>
      <c r="J404" t="s">
        <v>19</v>
      </c>
      <c r="K404" t="s">
        <v>19</v>
      </c>
      <c r="L404" t="s">
        <v>19</v>
      </c>
      <c r="M404" t="s">
        <v>19</v>
      </c>
      <c r="N404" t="s">
        <v>19</v>
      </c>
      <c r="O404" t="s">
        <v>19</v>
      </c>
      <c r="P404" t="s">
        <v>19</v>
      </c>
      <c r="Q404" t="s">
        <v>190</v>
      </c>
      <c r="R404">
        <v>60</v>
      </c>
      <c r="S404">
        <v>100</v>
      </c>
      <c r="T404" t="s">
        <v>493</v>
      </c>
      <c r="U404" t="s">
        <v>2917</v>
      </c>
      <c r="V404" s="161">
        <v>45748</v>
      </c>
      <c r="W404" s="161">
        <v>46022</v>
      </c>
      <c r="X404" t="s">
        <v>908</v>
      </c>
      <c r="Y404">
        <v>15</v>
      </c>
      <c r="Z404" s="209">
        <v>100</v>
      </c>
      <c r="AA404" t="s">
        <v>3215</v>
      </c>
      <c r="AB404" s="210"/>
      <c r="AC404">
        <v>100</v>
      </c>
      <c r="AD404" t="s">
        <v>3119</v>
      </c>
      <c r="AE404" s="211"/>
      <c r="AF404"/>
      <c r="AG404" s="212">
        <f t="shared" si="6"/>
        <v>15</v>
      </c>
      <c r="AH404" s="30">
        <v>12</v>
      </c>
    </row>
    <row r="405" spans="1:34" x14ac:dyDescent="0.25">
      <c r="A405">
        <v>72</v>
      </c>
      <c r="B405" t="s">
        <v>2388</v>
      </c>
      <c r="C405" t="s">
        <v>930</v>
      </c>
      <c r="D405" t="s">
        <v>908</v>
      </c>
      <c r="E405">
        <v>3</v>
      </c>
      <c r="F405" t="s">
        <v>467</v>
      </c>
      <c r="G405" t="s">
        <v>930</v>
      </c>
      <c r="H405" t="s">
        <v>19</v>
      </c>
      <c r="I405" t="s">
        <v>19</v>
      </c>
      <c r="J405" t="s">
        <v>19</v>
      </c>
      <c r="K405" t="s">
        <v>19</v>
      </c>
      <c r="L405" t="s">
        <v>19</v>
      </c>
      <c r="M405" t="s">
        <v>19</v>
      </c>
      <c r="N405" t="s">
        <v>19</v>
      </c>
      <c r="O405" t="s">
        <v>19</v>
      </c>
      <c r="P405" t="s">
        <v>19</v>
      </c>
      <c r="Q405" t="s">
        <v>191</v>
      </c>
      <c r="R405">
        <v>10</v>
      </c>
      <c r="S405">
        <v>1</v>
      </c>
      <c r="T405" t="s">
        <v>465</v>
      </c>
      <c r="U405" t="s">
        <v>931</v>
      </c>
      <c r="V405" s="161">
        <v>45992</v>
      </c>
      <c r="W405" s="161">
        <v>46022</v>
      </c>
      <c r="X405" t="s">
        <v>908</v>
      </c>
      <c r="Y405">
        <v>2.5</v>
      </c>
      <c r="Z405" s="209">
        <v>100</v>
      </c>
      <c r="AA405" t="s">
        <v>3216</v>
      </c>
      <c r="AB405" s="210"/>
      <c r="AC405">
        <v>100</v>
      </c>
      <c r="AD405" t="s">
        <v>3120</v>
      </c>
      <c r="AE405" s="211"/>
      <c r="AF405"/>
      <c r="AG405" s="212">
        <f t="shared" si="6"/>
        <v>2.5</v>
      </c>
      <c r="AH405" s="30">
        <v>12</v>
      </c>
    </row>
    <row r="406" spans="1:34" x14ac:dyDescent="0.25">
      <c r="A406">
        <v>72</v>
      </c>
      <c r="B406" t="s">
        <v>2388</v>
      </c>
      <c r="C406" t="s">
        <v>932</v>
      </c>
      <c r="D406" t="s">
        <v>908</v>
      </c>
      <c r="E406">
        <v>3</v>
      </c>
      <c r="F406" t="s">
        <v>460</v>
      </c>
      <c r="G406" t="s">
        <v>932</v>
      </c>
      <c r="H406" t="s">
        <v>479</v>
      </c>
      <c r="I406" t="s">
        <v>1473</v>
      </c>
      <c r="J406" t="s">
        <v>1474</v>
      </c>
      <c r="K406" t="s">
        <v>1475</v>
      </c>
      <c r="L406" t="s">
        <v>19</v>
      </c>
      <c r="M406" t="s">
        <v>480</v>
      </c>
      <c r="N406" t="s">
        <v>22</v>
      </c>
      <c r="O406" t="s">
        <v>695</v>
      </c>
      <c r="P406" t="s">
        <v>19</v>
      </c>
      <c r="Q406" t="s">
        <v>327</v>
      </c>
      <c r="R406">
        <v>25</v>
      </c>
      <c r="S406">
        <v>1</v>
      </c>
      <c r="T406" t="s">
        <v>465</v>
      </c>
      <c r="U406" t="s">
        <v>926</v>
      </c>
      <c r="V406" s="161">
        <v>45691</v>
      </c>
      <c r="W406" s="161">
        <v>45989</v>
      </c>
      <c r="X406" t="s">
        <v>933</v>
      </c>
      <c r="Y406">
        <v>25</v>
      </c>
      <c r="Z406" s="209">
        <v>100</v>
      </c>
      <c r="AA406" t="s">
        <v>3121</v>
      </c>
      <c r="AB406" s="210">
        <v>45989</v>
      </c>
      <c r="AC406">
        <v>100</v>
      </c>
      <c r="AD406" t="s">
        <v>3122</v>
      </c>
      <c r="AE406" s="211">
        <v>45989</v>
      </c>
      <c r="AF406">
        <v>100</v>
      </c>
      <c r="AG406" s="212">
        <f t="shared" si="6"/>
        <v>25</v>
      </c>
      <c r="AH406" s="30">
        <v>11</v>
      </c>
    </row>
    <row r="407" spans="1:34" x14ac:dyDescent="0.25">
      <c r="A407">
        <v>72</v>
      </c>
      <c r="B407" t="s">
        <v>2388</v>
      </c>
      <c r="C407" t="s">
        <v>934</v>
      </c>
      <c r="D407" t="s">
        <v>908</v>
      </c>
      <c r="E407">
        <v>3</v>
      </c>
      <c r="F407" t="s">
        <v>467</v>
      </c>
      <c r="G407" t="s">
        <v>934</v>
      </c>
      <c r="H407" t="s">
        <v>19</v>
      </c>
      <c r="I407" t="s">
        <v>19</v>
      </c>
      <c r="J407" t="s">
        <v>19</v>
      </c>
      <c r="K407" t="s">
        <v>19</v>
      </c>
      <c r="L407" t="s">
        <v>19</v>
      </c>
      <c r="M407" t="s">
        <v>19</v>
      </c>
      <c r="N407" t="s">
        <v>19</v>
      </c>
      <c r="O407" t="s">
        <v>19</v>
      </c>
      <c r="P407" t="s">
        <v>19</v>
      </c>
      <c r="Q407" t="s">
        <v>328</v>
      </c>
      <c r="R407">
        <v>15</v>
      </c>
      <c r="S407">
        <v>1</v>
      </c>
      <c r="T407" t="s">
        <v>465</v>
      </c>
      <c r="U407" t="s">
        <v>935</v>
      </c>
      <c r="V407" s="161">
        <v>45691</v>
      </c>
      <c r="W407" s="161">
        <v>45730</v>
      </c>
      <c r="X407" t="s">
        <v>908</v>
      </c>
      <c r="Y407">
        <v>3.75</v>
      </c>
      <c r="Z407" s="209">
        <v>100</v>
      </c>
      <c r="AA407" t="s">
        <v>2411</v>
      </c>
      <c r="AB407" s="210">
        <v>45730</v>
      </c>
      <c r="AC407">
        <v>100</v>
      </c>
      <c r="AD407" t="s">
        <v>2412</v>
      </c>
      <c r="AE407" s="211">
        <v>45730</v>
      </c>
      <c r="AF407">
        <v>100</v>
      </c>
      <c r="AG407" s="212">
        <f t="shared" si="6"/>
        <v>3.75</v>
      </c>
      <c r="AH407" s="30">
        <v>3</v>
      </c>
    </row>
    <row r="408" spans="1:34" x14ac:dyDescent="0.25">
      <c r="A408">
        <v>72</v>
      </c>
      <c r="B408" t="s">
        <v>2388</v>
      </c>
      <c r="C408" t="s">
        <v>936</v>
      </c>
      <c r="D408" t="s">
        <v>908</v>
      </c>
      <c r="E408">
        <v>3</v>
      </c>
      <c r="F408" t="s">
        <v>467</v>
      </c>
      <c r="G408" t="s">
        <v>936</v>
      </c>
      <c r="H408" t="s">
        <v>19</v>
      </c>
      <c r="I408" t="s">
        <v>19</v>
      </c>
      <c r="J408" t="s">
        <v>19</v>
      </c>
      <c r="K408" t="s">
        <v>19</v>
      </c>
      <c r="L408" t="s">
        <v>19</v>
      </c>
      <c r="M408" t="s">
        <v>19</v>
      </c>
      <c r="N408" t="s">
        <v>19</v>
      </c>
      <c r="O408" t="s">
        <v>19</v>
      </c>
      <c r="P408" t="s">
        <v>19</v>
      </c>
      <c r="Q408" t="s">
        <v>329</v>
      </c>
      <c r="R408">
        <v>15</v>
      </c>
      <c r="S408">
        <v>1</v>
      </c>
      <c r="T408" t="s">
        <v>465</v>
      </c>
      <c r="U408" t="s">
        <v>937</v>
      </c>
      <c r="V408" s="161">
        <v>45734</v>
      </c>
      <c r="W408" s="161">
        <v>45898</v>
      </c>
      <c r="X408" t="s">
        <v>938</v>
      </c>
      <c r="Y408">
        <v>3.75</v>
      </c>
      <c r="Z408" s="209">
        <v>100</v>
      </c>
      <c r="AA408" t="s">
        <v>2413</v>
      </c>
      <c r="AB408" s="210">
        <v>45929</v>
      </c>
      <c r="AC408">
        <v>100</v>
      </c>
      <c r="AD408" t="s">
        <v>2414</v>
      </c>
      <c r="AE408" s="211">
        <v>45929</v>
      </c>
      <c r="AF408">
        <v>95</v>
      </c>
      <c r="AG408" s="212">
        <f t="shared" si="6"/>
        <v>3.75</v>
      </c>
      <c r="AH408" s="30">
        <v>8</v>
      </c>
    </row>
    <row r="409" spans="1:34" x14ac:dyDescent="0.25">
      <c r="A409">
        <v>72</v>
      </c>
      <c r="B409" t="s">
        <v>2388</v>
      </c>
      <c r="C409" t="s">
        <v>939</v>
      </c>
      <c r="D409" t="s">
        <v>908</v>
      </c>
      <c r="E409">
        <v>3</v>
      </c>
      <c r="F409" t="s">
        <v>467</v>
      </c>
      <c r="G409" t="s">
        <v>939</v>
      </c>
      <c r="H409" t="s">
        <v>19</v>
      </c>
      <c r="I409" t="s">
        <v>19</v>
      </c>
      <c r="J409" t="s">
        <v>19</v>
      </c>
      <c r="K409" t="s">
        <v>19</v>
      </c>
      <c r="L409" t="s">
        <v>19</v>
      </c>
      <c r="M409" t="s">
        <v>19</v>
      </c>
      <c r="N409" t="s">
        <v>19</v>
      </c>
      <c r="O409" t="s">
        <v>19</v>
      </c>
      <c r="P409" t="s">
        <v>19</v>
      </c>
      <c r="Q409" t="s">
        <v>330</v>
      </c>
      <c r="R409">
        <v>20</v>
      </c>
      <c r="S409">
        <v>1</v>
      </c>
      <c r="T409" t="s">
        <v>465</v>
      </c>
      <c r="U409" t="s">
        <v>940</v>
      </c>
      <c r="V409" s="161">
        <v>45748</v>
      </c>
      <c r="W409" s="161">
        <v>45812</v>
      </c>
      <c r="X409" t="s">
        <v>908</v>
      </c>
      <c r="Y409">
        <v>5</v>
      </c>
      <c r="Z409" s="209">
        <v>100</v>
      </c>
      <c r="AA409" t="s">
        <v>2415</v>
      </c>
      <c r="AB409" s="210">
        <v>45811</v>
      </c>
      <c r="AC409">
        <v>100</v>
      </c>
      <c r="AD409" t="s">
        <v>2416</v>
      </c>
      <c r="AE409" s="211">
        <v>45811</v>
      </c>
      <c r="AF409">
        <v>100</v>
      </c>
      <c r="AG409" s="212">
        <f t="shared" si="6"/>
        <v>5</v>
      </c>
      <c r="AH409" s="30">
        <v>6</v>
      </c>
    </row>
    <row r="410" spans="1:34" x14ac:dyDescent="0.25">
      <c r="A410">
        <v>72</v>
      </c>
      <c r="B410" t="s">
        <v>2388</v>
      </c>
      <c r="C410" t="s">
        <v>943</v>
      </c>
      <c r="D410" t="s">
        <v>908</v>
      </c>
      <c r="E410">
        <v>3</v>
      </c>
      <c r="F410" t="s">
        <v>467</v>
      </c>
      <c r="G410" t="s">
        <v>943</v>
      </c>
      <c r="H410" t="s">
        <v>19</v>
      </c>
      <c r="I410" t="s">
        <v>19</v>
      </c>
      <c r="J410" t="s">
        <v>19</v>
      </c>
      <c r="K410" t="s">
        <v>19</v>
      </c>
      <c r="L410" t="s">
        <v>19</v>
      </c>
      <c r="M410" t="s">
        <v>19</v>
      </c>
      <c r="N410" t="s">
        <v>19</v>
      </c>
      <c r="O410" t="s">
        <v>19</v>
      </c>
      <c r="P410" t="s">
        <v>19</v>
      </c>
      <c r="Q410" t="s">
        <v>331</v>
      </c>
      <c r="R410">
        <v>50</v>
      </c>
      <c r="S410">
        <v>1</v>
      </c>
      <c r="T410" t="s">
        <v>465</v>
      </c>
      <c r="U410" t="s">
        <v>944</v>
      </c>
      <c r="V410" s="161">
        <v>45828</v>
      </c>
      <c r="W410" s="161">
        <v>45989</v>
      </c>
      <c r="X410" t="s">
        <v>942</v>
      </c>
      <c r="Y410">
        <v>12.5</v>
      </c>
      <c r="Z410" s="209">
        <v>100</v>
      </c>
      <c r="AA410" t="s">
        <v>3123</v>
      </c>
      <c r="AB410" s="210">
        <v>45955</v>
      </c>
      <c r="AC410">
        <v>100</v>
      </c>
      <c r="AD410" t="s">
        <v>3124</v>
      </c>
      <c r="AE410" s="211">
        <v>45989</v>
      </c>
      <c r="AF410">
        <v>100</v>
      </c>
      <c r="AG410" s="212">
        <f t="shared" si="6"/>
        <v>12.5</v>
      </c>
      <c r="AH410" s="30">
        <v>11</v>
      </c>
    </row>
    <row r="411" spans="1:34" ht="409.5" x14ac:dyDescent="0.25">
      <c r="A411">
        <v>72</v>
      </c>
      <c r="B411" t="s">
        <v>2388</v>
      </c>
      <c r="C411" t="s">
        <v>945</v>
      </c>
      <c r="D411" t="s">
        <v>908</v>
      </c>
      <c r="E411">
        <v>3</v>
      </c>
      <c r="F411" t="s">
        <v>460</v>
      </c>
      <c r="G411" t="s">
        <v>945</v>
      </c>
      <c r="H411" t="s">
        <v>462</v>
      </c>
      <c r="I411" t="s">
        <v>1464</v>
      </c>
      <c r="J411" t="s">
        <v>1465</v>
      </c>
      <c r="K411" t="s">
        <v>1466</v>
      </c>
      <c r="L411" t="s">
        <v>1812</v>
      </c>
      <c r="M411" t="s">
        <v>463</v>
      </c>
      <c r="N411" t="s">
        <v>22</v>
      </c>
      <c r="O411" t="s">
        <v>695</v>
      </c>
      <c r="P411" t="s">
        <v>1832</v>
      </c>
      <c r="Q411" t="s">
        <v>332</v>
      </c>
      <c r="R411">
        <v>20</v>
      </c>
      <c r="S411">
        <v>30</v>
      </c>
      <c r="T411" t="s">
        <v>493</v>
      </c>
      <c r="U411" t="s">
        <v>946</v>
      </c>
      <c r="V411" s="161">
        <v>45672</v>
      </c>
      <c r="W411" s="161">
        <v>46006</v>
      </c>
      <c r="X411" t="s">
        <v>908</v>
      </c>
      <c r="Y411">
        <v>20</v>
      </c>
      <c r="Z411" s="209">
        <v>26</v>
      </c>
      <c r="AA411" s="478" t="s">
        <v>3217</v>
      </c>
      <c r="AB411" s="210"/>
      <c r="AC411">
        <v>26</v>
      </c>
      <c r="AD411" t="s">
        <v>2697</v>
      </c>
      <c r="AE411" s="211"/>
      <c r="AF411"/>
      <c r="AG411" s="212">
        <f t="shared" si="6"/>
        <v>5.2</v>
      </c>
      <c r="AH411" s="30">
        <v>12</v>
      </c>
    </row>
    <row r="412" spans="1:34" x14ac:dyDescent="0.25">
      <c r="A412">
        <v>72</v>
      </c>
      <c r="B412" t="s">
        <v>2388</v>
      </c>
      <c r="C412" t="s">
        <v>947</v>
      </c>
      <c r="D412" t="s">
        <v>908</v>
      </c>
      <c r="E412">
        <v>3</v>
      </c>
      <c r="F412" t="s">
        <v>467</v>
      </c>
      <c r="G412" t="s">
        <v>947</v>
      </c>
      <c r="H412" t="s">
        <v>19</v>
      </c>
      <c r="I412" t="s">
        <v>19</v>
      </c>
      <c r="J412" t="s">
        <v>19</v>
      </c>
      <c r="K412" t="s">
        <v>19</v>
      </c>
      <c r="L412" t="s">
        <v>19</v>
      </c>
      <c r="M412" t="s">
        <v>19</v>
      </c>
      <c r="N412" t="s">
        <v>19</v>
      </c>
      <c r="O412" t="s">
        <v>19</v>
      </c>
      <c r="P412" t="s">
        <v>19</v>
      </c>
      <c r="Q412" t="s">
        <v>333</v>
      </c>
      <c r="R412">
        <v>25</v>
      </c>
      <c r="S412">
        <v>1</v>
      </c>
      <c r="T412" t="s">
        <v>465</v>
      </c>
      <c r="U412" t="s">
        <v>948</v>
      </c>
      <c r="V412" s="161">
        <v>45672</v>
      </c>
      <c r="W412" s="161">
        <v>45706</v>
      </c>
      <c r="X412" t="s">
        <v>908</v>
      </c>
      <c r="Y412">
        <v>5</v>
      </c>
      <c r="Z412" s="209">
        <v>100</v>
      </c>
      <c r="AA412" t="s">
        <v>2421</v>
      </c>
      <c r="AB412" s="210">
        <v>45716</v>
      </c>
      <c r="AC412">
        <v>100</v>
      </c>
      <c r="AD412" t="s">
        <v>2422</v>
      </c>
      <c r="AE412" s="211">
        <v>45744</v>
      </c>
      <c r="AF412">
        <v>100</v>
      </c>
      <c r="AG412" s="212">
        <f t="shared" si="6"/>
        <v>5</v>
      </c>
      <c r="AH412" s="30">
        <v>2</v>
      </c>
    </row>
    <row r="413" spans="1:34" x14ac:dyDescent="0.25">
      <c r="A413">
        <v>72</v>
      </c>
      <c r="B413" t="s">
        <v>2388</v>
      </c>
      <c r="C413" t="s">
        <v>949</v>
      </c>
      <c r="D413" t="s">
        <v>908</v>
      </c>
      <c r="E413">
        <v>3</v>
      </c>
      <c r="F413" t="s">
        <v>467</v>
      </c>
      <c r="G413" t="s">
        <v>949</v>
      </c>
      <c r="H413" t="s">
        <v>19</v>
      </c>
      <c r="I413" t="s">
        <v>19</v>
      </c>
      <c r="J413" t="s">
        <v>19</v>
      </c>
      <c r="K413" t="s">
        <v>19</v>
      </c>
      <c r="L413" t="s">
        <v>19</v>
      </c>
      <c r="M413" t="s">
        <v>19</v>
      </c>
      <c r="N413" t="s">
        <v>19</v>
      </c>
      <c r="O413" t="s">
        <v>19</v>
      </c>
      <c r="P413" t="s">
        <v>19</v>
      </c>
      <c r="Q413" t="s">
        <v>334</v>
      </c>
      <c r="R413">
        <v>20</v>
      </c>
      <c r="S413">
        <v>1</v>
      </c>
      <c r="T413" t="s">
        <v>465</v>
      </c>
      <c r="U413" t="s">
        <v>950</v>
      </c>
      <c r="V413" s="161">
        <v>45707</v>
      </c>
      <c r="W413" s="161">
        <v>45716</v>
      </c>
      <c r="X413" t="s">
        <v>908</v>
      </c>
      <c r="Y413">
        <v>4</v>
      </c>
      <c r="Z413" s="209">
        <v>100</v>
      </c>
      <c r="AA413" t="s">
        <v>2423</v>
      </c>
      <c r="AB413" s="210">
        <v>45716</v>
      </c>
      <c r="AC413">
        <v>100</v>
      </c>
      <c r="AD413" t="s">
        <v>2424</v>
      </c>
      <c r="AE413" s="211">
        <v>45716</v>
      </c>
      <c r="AF413">
        <v>100</v>
      </c>
      <c r="AG413" s="212">
        <f t="shared" si="6"/>
        <v>4</v>
      </c>
      <c r="AH413" s="30">
        <v>2</v>
      </c>
    </row>
    <row r="414" spans="1:34" x14ac:dyDescent="0.25">
      <c r="A414">
        <v>72</v>
      </c>
      <c r="B414" t="s">
        <v>2388</v>
      </c>
      <c r="C414" t="s">
        <v>951</v>
      </c>
      <c r="D414" t="s">
        <v>908</v>
      </c>
      <c r="E414">
        <v>3</v>
      </c>
      <c r="F414" t="s">
        <v>467</v>
      </c>
      <c r="G414" t="s">
        <v>951</v>
      </c>
      <c r="H414" t="s">
        <v>19</v>
      </c>
      <c r="I414" t="s">
        <v>19</v>
      </c>
      <c r="J414" t="s">
        <v>19</v>
      </c>
      <c r="K414" t="s">
        <v>19</v>
      </c>
      <c r="L414" t="s">
        <v>19</v>
      </c>
      <c r="M414" t="s">
        <v>19</v>
      </c>
      <c r="N414" t="s">
        <v>19</v>
      </c>
      <c r="O414" t="s">
        <v>19</v>
      </c>
      <c r="P414" t="s">
        <v>19</v>
      </c>
      <c r="Q414" t="s">
        <v>335</v>
      </c>
      <c r="R414">
        <v>30</v>
      </c>
      <c r="S414">
        <v>100</v>
      </c>
      <c r="T414" t="s">
        <v>493</v>
      </c>
      <c r="U414" t="s">
        <v>2916</v>
      </c>
      <c r="V414" s="161">
        <v>45719</v>
      </c>
      <c r="W414" s="161">
        <v>45975</v>
      </c>
      <c r="X414" t="s">
        <v>908</v>
      </c>
      <c r="Y414">
        <v>6</v>
      </c>
      <c r="Z414" s="209">
        <v>73</v>
      </c>
      <c r="AA414" t="s">
        <v>2698</v>
      </c>
      <c r="AB414" s="477"/>
      <c r="AC414">
        <v>73</v>
      </c>
      <c r="AD414" t="s">
        <v>2699</v>
      </c>
      <c r="AE414" s="211"/>
      <c r="AF414">
        <v>0</v>
      </c>
      <c r="AG414" s="212">
        <f t="shared" si="6"/>
        <v>4.38</v>
      </c>
      <c r="AH414" s="30">
        <v>11</v>
      </c>
    </row>
    <row r="415" spans="1:34" x14ac:dyDescent="0.25">
      <c r="A415">
        <v>72</v>
      </c>
      <c r="B415" t="s">
        <v>2388</v>
      </c>
      <c r="C415" t="s">
        <v>952</v>
      </c>
      <c r="D415" t="s">
        <v>908</v>
      </c>
      <c r="E415">
        <v>3</v>
      </c>
      <c r="F415" t="s">
        <v>467</v>
      </c>
      <c r="G415" t="s">
        <v>952</v>
      </c>
      <c r="H415" t="s">
        <v>19</v>
      </c>
      <c r="I415" t="s">
        <v>19</v>
      </c>
      <c r="J415" t="s">
        <v>19</v>
      </c>
      <c r="K415" t="s">
        <v>19</v>
      </c>
      <c r="L415" t="s">
        <v>19</v>
      </c>
      <c r="M415" t="s">
        <v>19</v>
      </c>
      <c r="N415" t="s">
        <v>19</v>
      </c>
      <c r="O415" t="s">
        <v>19</v>
      </c>
      <c r="P415" t="s">
        <v>19</v>
      </c>
      <c r="Q415" t="s">
        <v>336</v>
      </c>
      <c r="R415">
        <v>25</v>
      </c>
      <c r="S415">
        <v>1</v>
      </c>
      <c r="T415" t="s">
        <v>465</v>
      </c>
      <c r="U415" t="s">
        <v>953</v>
      </c>
      <c r="V415" s="161">
        <v>45992</v>
      </c>
      <c r="W415" s="161">
        <v>46006</v>
      </c>
      <c r="X415" t="s">
        <v>908</v>
      </c>
      <c r="Y415">
        <v>5</v>
      </c>
      <c r="Z415" s="209">
        <v>100</v>
      </c>
      <c r="AA415" t="s">
        <v>3125</v>
      </c>
      <c r="AB415" s="210"/>
      <c r="AC415">
        <v>100</v>
      </c>
      <c r="AD415" t="s">
        <v>3126</v>
      </c>
      <c r="AE415" s="211">
        <v>45996</v>
      </c>
      <c r="AF415">
        <v>100</v>
      </c>
      <c r="AG415" s="212">
        <f t="shared" si="6"/>
        <v>5</v>
      </c>
      <c r="AH415" s="30">
        <v>12</v>
      </c>
    </row>
    <row r="416" spans="1:34" x14ac:dyDescent="0.25">
      <c r="A416">
        <v>3003</v>
      </c>
      <c r="B416" t="s">
        <v>1933</v>
      </c>
      <c r="C416" t="s">
        <v>1242</v>
      </c>
      <c r="D416" t="s">
        <v>1241</v>
      </c>
      <c r="E416">
        <v>4</v>
      </c>
      <c r="F416" t="s">
        <v>460</v>
      </c>
      <c r="G416" t="s">
        <v>1242</v>
      </c>
      <c r="H416" t="s">
        <v>462</v>
      </c>
      <c r="I416" t="s">
        <v>1473</v>
      </c>
      <c r="J416" t="s">
        <v>1474</v>
      </c>
      <c r="K416" t="s">
        <v>1475</v>
      </c>
      <c r="L416" t="s">
        <v>19</v>
      </c>
      <c r="M416" t="s">
        <v>480</v>
      </c>
      <c r="N416" t="s">
        <v>31</v>
      </c>
      <c r="O416" t="s">
        <v>614</v>
      </c>
      <c r="P416" t="s">
        <v>1834</v>
      </c>
      <c r="Q416" t="s">
        <v>245</v>
      </c>
      <c r="R416">
        <v>20</v>
      </c>
      <c r="S416">
        <v>100</v>
      </c>
      <c r="T416" t="s">
        <v>493</v>
      </c>
      <c r="U416" t="s">
        <v>1243</v>
      </c>
      <c r="V416" s="161">
        <v>45670</v>
      </c>
      <c r="W416" s="161">
        <v>46022</v>
      </c>
      <c r="X416" t="s">
        <v>1244</v>
      </c>
      <c r="Y416">
        <v>20</v>
      </c>
      <c r="Z416" s="209">
        <v>83</v>
      </c>
      <c r="AA416" t="s">
        <v>3218</v>
      </c>
      <c r="AB416" s="210"/>
      <c r="AC416">
        <v>83</v>
      </c>
      <c r="AD416" t="s">
        <v>2694</v>
      </c>
      <c r="AE416" s="211"/>
      <c r="AF416"/>
      <c r="AG416" s="212">
        <f t="shared" si="6"/>
        <v>16.600000000000001</v>
      </c>
      <c r="AH416" s="30">
        <v>12</v>
      </c>
    </row>
    <row r="417" spans="1:34" x14ac:dyDescent="0.25">
      <c r="A417">
        <v>3003</v>
      </c>
      <c r="B417" t="s">
        <v>1933</v>
      </c>
      <c r="C417" t="s">
        <v>1245</v>
      </c>
      <c r="D417" t="s">
        <v>1241</v>
      </c>
      <c r="E417">
        <v>4</v>
      </c>
      <c r="F417" t="s">
        <v>467</v>
      </c>
      <c r="G417" t="s">
        <v>1245</v>
      </c>
      <c r="H417" t="s">
        <v>19</v>
      </c>
      <c r="I417" t="s">
        <v>19</v>
      </c>
      <c r="J417" t="s">
        <v>19</v>
      </c>
      <c r="K417" t="s">
        <v>19</v>
      </c>
      <c r="L417" t="s">
        <v>19</v>
      </c>
      <c r="M417" t="s">
        <v>19</v>
      </c>
      <c r="N417" t="s">
        <v>19</v>
      </c>
      <c r="O417" t="s">
        <v>19</v>
      </c>
      <c r="P417" t="s">
        <v>19</v>
      </c>
      <c r="Q417" t="s">
        <v>246</v>
      </c>
      <c r="R417">
        <v>30</v>
      </c>
      <c r="S417">
        <v>1</v>
      </c>
      <c r="T417" t="s">
        <v>465</v>
      </c>
      <c r="U417" t="s">
        <v>1246</v>
      </c>
      <c r="V417" s="161">
        <v>45670</v>
      </c>
      <c r="W417" s="161">
        <v>45691</v>
      </c>
      <c r="X417" t="s">
        <v>1241</v>
      </c>
      <c r="Y417">
        <v>6</v>
      </c>
      <c r="Z417" s="209">
        <v>100</v>
      </c>
      <c r="AA417" t="s">
        <v>3219</v>
      </c>
      <c r="AB417" s="210">
        <v>45691</v>
      </c>
      <c r="AC417">
        <v>100</v>
      </c>
      <c r="AD417" t="s">
        <v>1937</v>
      </c>
      <c r="AE417" s="211">
        <v>45691</v>
      </c>
      <c r="AF417">
        <v>100</v>
      </c>
      <c r="AG417" s="212">
        <f t="shared" si="6"/>
        <v>6</v>
      </c>
      <c r="AH417" s="30">
        <v>2</v>
      </c>
    </row>
    <row r="418" spans="1:34" x14ac:dyDescent="0.25">
      <c r="A418">
        <v>3003</v>
      </c>
      <c r="B418" t="s">
        <v>1933</v>
      </c>
      <c r="C418" t="s">
        <v>1247</v>
      </c>
      <c r="D418" t="s">
        <v>1241</v>
      </c>
      <c r="E418">
        <v>4</v>
      </c>
      <c r="F418" t="s">
        <v>1847</v>
      </c>
      <c r="G418" t="s">
        <v>1247</v>
      </c>
      <c r="H418" t="s">
        <v>19</v>
      </c>
      <c r="I418" t="s">
        <v>19</v>
      </c>
      <c r="J418" t="s">
        <v>19</v>
      </c>
      <c r="K418" t="s">
        <v>19</v>
      </c>
      <c r="L418" t="s">
        <v>19</v>
      </c>
      <c r="M418" t="s">
        <v>19</v>
      </c>
      <c r="N418" t="s">
        <v>19</v>
      </c>
      <c r="O418" t="s">
        <v>19</v>
      </c>
      <c r="P418" t="s">
        <v>19</v>
      </c>
      <c r="Q418" t="s">
        <v>247</v>
      </c>
      <c r="R418">
        <v>0</v>
      </c>
      <c r="S418">
        <v>1</v>
      </c>
      <c r="T418" t="s">
        <v>465</v>
      </c>
      <c r="U418" t="s">
        <v>1248</v>
      </c>
      <c r="V418" s="161">
        <v>45691</v>
      </c>
      <c r="W418" s="161">
        <v>45716</v>
      </c>
      <c r="X418" t="s">
        <v>1249</v>
      </c>
      <c r="Y418">
        <v>0</v>
      </c>
      <c r="Z418" s="209">
        <v>100</v>
      </c>
      <c r="AA418" t="s">
        <v>3220</v>
      </c>
      <c r="AB418" s="210">
        <v>45715</v>
      </c>
      <c r="AC418">
        <v>100</v>
      </c>
      <c r="AD418" t="s">
        <v>1937</v>
      </c>
      <c r="AE418" s="211">
        <v>45715</v>
      </c>
      <c r="AF418">
        <v>100</v>
      </c>
      <c r="AG418" s="212">
        <f t="shared" si="6"/>
        <v>0</v>
      </c>
      <c r="AH418" s="30">
        <v>2</v>
      </c>
    </row>
    <row r="419" spans="1:34" x14ac:dyDescent="0.25">
      <c r="A419">
        <v>3003</v>
      </c>
      <c r="B419" t="s">
        <v>1933</v>
      </c>
      <c r="C419" t="s">
        <v>1250</v>
      </c>
      <c r="D419" t="s">
        <v>1241</v>
      </c>
      <c r="E419">
        <v>4</v>
      </c>
      <c r="F419" t="s">
        <v>467</v>
      </c>
      <c r="G419" t="s">
        <v>1250</v>
      </c>
      <c r="H419" t="s">
        <v>19</v>
      </c>
      <c r="I419" t="s">
        <v>19</v>
      </c>
      <c r="J419" t="s">
        <v>19</v>
      </c>
      <c r="K419" t="s">
        <v>19</v>
      </c>
      <c r="L419" t="s">
        <v>19</v>
      </c>
      <c r="M419" t="s">
        <v>19</v>
      </c>
      <c r="N419" t="s">
        <v>19</v>
      </c>
      <c r="O419" t="s">
        <v>19</v>
      </c>
      <c r="P419" t="s">
        <v>19</v>
      </c>
      <c r="Q419" t="s">
        <v>248</v>
      </c>
      <c r="R419">
        <v>70</v>
      </c>
      <c r="S419">
        <v>100</v>
      </c>
      <c r="T419" t="s">
        <v>493</v>
      </c>
      <c r="U419" t="s">
        <v>1790</v>
      </c>
      <c r="V419" s="161">
        <v>45691</v>
      </c>
      <c r="W419" s="161">
        <v>46022</v>
      </c>
      <c r="X419" t="s">
        <v>1241</v>
      </c>
      <c r="Y419">
        <v>14</v>
      </c>
      <c r="Z419" s="209">
        <v>83</v>
      </c>
      <c r="AA419" t="s">
        <v>2700</v>
      </c>
      <c r="AB419" s="210"/>
      <c r="AC419">
        <v>83</v>
      </c>
      <c r="AD419" t="s">
        <v>2694</v>
      </c>
      <c r="AE419" s="211"/>
      <c r="AF419"/>
      <c r="AG419" s="212">
        <f t="shared" si="6"/>
        <v>11.62</v>
      </c>
      <c r="AH419" s="30">
        <v>12</v>
      </c>
    </row>
    <row r="420" spans="1:34" x14ac:dyDescent="0.25">
      <c r="A420">
        <v>3003</v>
      </c>
      <c r="B420" t="s">
        <v>1933</v>
      </c>
      <c r="C420" t="s">
        <v>1251</v>
      </c>
      <c r="D420" t="s">
        <v>1241</v>
      </c>
      <c r="E420">
        <v>4</v>
      </c>
      <c r="F420" t="s">
        <v>460</v>
      </c>
      <c r="G420" t="s">
        <v>1251</v>
      </c>
      <c r="H420" t="s">
        <v>462</v>
      </c>
      <c r="I420" t="s">
        <v>1479</v>
      </c>
      <c r="J420" t="s">
        <v>1480</v>
      </c>
      <c r="K420" t="s">
        <v>1481</v>
      </c>
      <c r="L420" t="s">
        <v>19</v>
      </c>
      <c r="M420" t="s">
        <v>463</v>
      </c>
      <c r="N420" t="s">
        <v>31</v>
      </c>
      <c r="O420" t="s">
        <v>614</v>
      </c>
      <c r="P420" t="s">
        <v>19</v>
      </c>
      <c r="Q420" t="s">
        <v>249</v>
      </c>
      <c r="R420">
        <v>10</v>
      </c>
      <c r="S420">
        <v>40</v>
      </c>
      <c r="T420" t="s">
        <v>493</v>
      </c>
      <c r="U420" t="s">
        <v>2918</v>
      </c>
      <c r="V420" s="161">
        <v>45691</v>
      </c>
      <c r="W420" s="161">
        <v>46022</v>
      </c>
      <c r="X420" t="s">
        <v>1241</v>
      </c>
      <c r="Y420">
        <v>10</v>
      </c>
      <c r="Z420" s="209">
        <v>0</v>
      </c>
      <c r="AA420" t="s">
        <v>1941</v>
      </c>
      <c r="AB420" s="210"/>
      <c r="AC420">
        <v>0</v>
      </c>
      <c r="AD420" t="s">
        <v>1942</v>
      </c>
      <c r="AE420" s="211"/>
      <c r="AF420"/>
      <c r="AG420" s="212">
        <f t="shared" si="6"/>
        <v>0</v>
      </c>
      <c r="AH420" s="30">
        <v>12</v>
      </c>
    </row>
    <row r="421" spans="1:34" x14ac:dyDescent="0.25">
      <c r="A421">
        <v>3003</v>
      </c>
      <c r="B421" t="s">
        <v>1933</v>
      </c>
      <c r="C421" t="s">
        <v>1252</v>
      </c>
      <c r="D421" t="s">
        <v>1241</v>
      </c>
      <c r="E421">
        <v>4</v>
      </c>
      <c r="F421" t="s">
        <v>467</v>
      </c>
      <c r="G421" t="s">
        <v>1252</v>
      </c>
      <c r="H421" t="s">
        <v>19</v>
      </c>
      <c r="I421" t="s">
        <v>19</v>
      </c>
      <c r="J421" t="s">
        <v>19</v>
      </c>
      <c r="K421" t="s">
        <v>19</v>
      </c>
      <c r="L421" t="s">
        <v>19</v>
      </c>
      <c r="M421" t="s">
        <v>19</v>
      </c>
      <c r="N421" t="s">
        <v>19</v>
      </c>
      <c r="O421" t="s">
        <v>19</v>
      </c>
      <c r="P421" t="s">
        <v>19</v>
      </c>
      <c r="Q421" t="s">
        <v>250</v>
      </c>
      <c r="R421">
        <v>30</v>
      </c>
      <c r="S421">
        <v>4550</v>
      </c>
      <c r="T421" t="s">
        <v>465</v>
      </c>
      <c r="U421" t="s">
        <v>2919</v>
      </c>
      <c r="V421" s="161">
        <v>45691</v>
      </c>
      <c r="W421" s="161">
        <v>46022</v>
      </c>
      <c r="X421" t="s">
        <v>1241</v>
      </c>
      <c r="Y421">
        <v>3</v>
      </c>
      <c r="Z421" s="209">
        <v>94.1</v>
      </c>
      <c r="AA421" t="s">
        <v>3127</v>
      </c>
      <c r="AB421" s="210"/>
      <c r="AC421">
        <v>94.1</v>
      </c>
      <c r="AD421" t="s">
        <v>3128</v>
      </c>
      <c r="AE421" s="211"/>
      <c r="AF421"/>
      <c r="AG421" s="212">
        <f t="shared" si="6"/>
        <v>2.8229999999999995</v>
      </c>
      <c r="AH421" s="30">
        <v>12</v>
      </c>
    </row>
    <row r="422" spans="1:34" x14ac:dyDescent="0.25">
      <c r="A422">
        <v>3003</v>
      </c>
      <c r="B422" t="s">
        <v>1933</v>
      </c>
      <c r="C422" t="s">
        <v>1253</v>
      </c>
      <c r="D422" t="s">
        <v>1241</v>
      </c>
      <c r="E422">
        <v>4</v>
      </c>
      <c r="F422" t="s">
        <v>467</v>
      </c>
      <c r="G422" t="s">
        <v>1253</v>
      </c>
      <c r="H422" t="s">
        <v>19</v>
      </c>
      <c r="I422" t="s">
        <v>19</v>
      </c>
      <c r="J422" t="s">
        <v>19</v>
      </c>
      <c r="K422" t="s">
        <v>19</v>
      </c>
      <c r="L422" t="s">
        <v>19</v>
      </c>
      <c r="M422" t="s">
        <v>19</v>
      </c>
      <c r="N422" t="s">
        <v>19</v>
      </c>
      <c r="O422" t="s">
        <v>19</v>
      </c>
      <c r="P422" t="s">
        <v>19</v>
      </c>
      <c r="Q422" t="s">
        <v>251</v>
      </c>
      <c r="R422">
        <v>30</v>
      </c>
      <c r="S422">
        <v>4</v>
      </c>
      <c r="T422" t="s">
        <v>465</v>
      </c>
      <c r="U422" t="s">
        <v>1254</v>
      </c>
      <c r="V422" s="161">
        <v>45691</v>
      </c>
      <c r="W422" s="161">
        <v>46022</v>
      </c>
      <c r="X422" t="s">
        <v>1241</v>
      </c>
      <c r="Y422">
        <v>3</v>
      </c>
      <c r="Z422" s="209">
        <v>75</v>
      </c>
      <c r="AA422" t="s">
        <v>1945</v>
      </c>
      <c r="AB422" s="210"/>
      <c r="AC422">
        <v>75</v>
      </c>
      <c r="AD422" t="s">
        <v>1946</v>
      </c>
      <c r="AE422" s="211"/>
      <c r="AF422"/>
      <c r="AG422" s="212">
        <f t="shared" si="6"/>
        <v>2.25</v>
      </c>
      <c r="AH422" s="30">
        <v>12</v>
      </c>
    </row>
    <row r="423" spans="1:34" x14ac:dyDescent="0.25">
      <c r="A423">
        <v>3003</v>
      </c>
      <c r="B423" t="s">
        <v>1933</v>
      </c>
      <c r="C423" t="s">
        <v>1255</v>
      </c>
      <c r="D423" t="s">
        <v>1241</v>
      </c>
      <c r="E423">
        <v>4</v>
      </c>
      <c r="F423" t="s">
        <v>467</v>
      </c>
      <c r="G423" t="s">
        <v>1255</v>
      </c>
      <c r="H423" t="s">
        <v>19</v>
      </c>
      <c r="I423" t="s">
        <v>19</v>
      </c>
      <c r="J423" t="s">
        <v>19</v>
      </c>
      <c r="K423" t="s">
        <v>19</v>
      </c>
      <c r="L423" t="s">
        <v>19</v>
      </c>
      <c r="M423" t="s">
        <v>19</v>
      </c>
      <c r="N423" t="s">
        <v>19</v>
      </c>
      <c r="O423" t="s">
        <v>19</v>
      </c>
      <c r="P423" t="s">
        <v>19</v>
      </c>
      <c r="Q423" t="s">
        <v>1791</v>
      </c>
      <c r="R423">
        <v>40</v>
      </c>
      <c r="S423">
        <v>1820</v>
      </c>
      <c r="T423" t="s">
        <v>465</v>
      </c>
      <c r="U423" t="s">
        <v>2920</v>
      </c>
      <c r="V423" s="161">
        <v>45691</v>
      </c>
      <c r="W423" s="161">
        <v>46022</v>
      </c>
      <c r="X423" t="s">
        <v>1241</v>
      </c>
      <c r="Y423">
        <v>4</v>
      </c>
      <c r="Z423" s="209">
        <v>96</v>
      </c>
      <c r="AA423" t="s">
        <v>3129</v>
      </c>
      <c r="AB423" s="210"/>
      <c r="AC423">
        <v>96</v>
      </c>
      <c r="AD423" t="s">
        <v>3130</v>
      </c>
      <c r="AE423" s="211"/>
      <c r="AF423"/>
      <c r="AG423" s="212">
        <f t="shared" si="6"/>
        <v>3.84</v>
      </c>
      <c r="AH423" s="30">
        <v>12</v>
      </c>
    </row>
    <row r="424" spans="1:34" x14ac:dyDescent="0.25">
      <c r="A424">
        <v>3003</v>
      </c>
      <c r="B424" t="s">
        <v>1933</v>
      </c>
      <c r="C424" t="s">
        <v>1256</v>
      </c>
      <c r="D424" t="s">
        <v>1241</v>
      </c>
      <c r="E424">
        <v>4</v>
      </c>
      <c r="F424" t="s">
        <v>460</v>
      </c>
      <c r="G424" t="s">
        <v>1256</v>
      </c>
      <c r="H424" t="s">
        <v>479</v>
      </c>
      <c r="I424" t="s">
        <v>1476</v>
      </c>
      <c r="J424" t="s">
        <v>1477</v>
      </c>
      <c r="K424" t="s">
        <v>1478</v>
      </c>
      <c r="L424" t="s">
        <v>19</v>
      </c>
      <c r="M424" t="s">
        <v>463</v>
      </c>
      <c r="N424" t="s">
        <v>31</v>
      </c>
      <c r="O424" t="s">
        <v>695</v>
      </c>
      <c r="P424" t="s">
        <v>1835</v>
      </c>
      <c r="Q424" t="s">
        <v>354</v>
      </c>
      <c r="R424">
        <v>20</v>
      </c>
      <c r="S424">
        <v>440</v>
      </c>
      <c r="T424" t="s">
        <v>465</v>
      </c>
      <c r="U424" t="s">
        <v>1257</v>
      </c>
      <c r="V424" s="161">
        <v>45691</v>
      </c>
      <c r="W424" s="161">
        <v>46022</v>
      </c>
      <c r="X424" t="s">
        <v>1241</v>
      </c>
      <c r="Y424">
        <v>20</v>
      </c>
      <c r="Z424" s="209">
        <v>68.41</v>
      </c>
      <c r="AA424" t="s">
        <v>2701</v>
      </c>
      <c r="AB424" s="210"/>
      <c r="AC424">
        <v>68.41</v>
      </c>
      <c r="AD424" t="s">
        <v>2694</v>
      </c>
      <c r="AE424" s="211"/>
      <c r="AF424"/>
      <c r="AG424" s="212">
        <f t="shared" si="6"/>
        <v>13.681999999999999</v>
      </c>
      <c r="AH424" s="30">
        <v>12</v>
      </c>
    </row>
    <row r="425" spans="1:34" x14ac:dyDescent="0.25">
      <c r="A425">
        <v>3003</v>
      </c>
      <c r="B425" t="s">
        <v>1933</v>
      </c>
      <c r="C425" t="s">
        <v>1258</v>
      </c>
      <c r="D425" t="s">
        <v>1241</v>
      </c>
      <c r="E425">
        <v>4</v>
      </c>
      <c r="F425" t="s">
        <v>467</v>
      </c>
      <c r="G425" t="s">
        <v>1258</v>
      </c>
      <c r="H425" t="s">
        <v>19</v>
      </c>
      <c r="I425" t="s">
        <v>19</v>
      </c>
      <c r="J425" t="s">
        <v>19</v>
      </c>
      <c r="K425" t="s">
        <v>19</v>
      </c>
      <c r="L425" t="s">
        <v>19</v>
      </c>
      <c r="M425" t="s">
        <v>19</v>
      </c>
      <c r="N425" t="s">
        <v>19</v>
      </c>
      <c r="O425" t="s">
        <v>19</v>
      </c>
      <c r="P425" t="s">
        <v>19</v>
      </c>
      <c r="Q425" t="s">
        <v>355</v>
      </c>
      <c r="R425">
        <v>20</v>
      </c>
      <c r="S425">
        <v>1</v>
      </c>
      <c r="T425" t="s">
        <v>465</v>
      </c>
      <c r="U425" t="s">
        <v>1259</v>
      </c>
      <c r="V425" s="161">
        <v>45691</v>
      </c>
      <c r="W425" s="161">
        <v>45716</v>
      </c>
      <c r="X425" t="s">
        <v>1241</v>
      </c>
      <c r="Y425">
        <v>4</v>
      </c>
      <c r="Z425" s="209">
        <v>100</v>
      </c>
      <c r="AA425" t="s">
        <v>1950</v>
      </c>
      <c r="AB425" s="210">
        <v>45716</v>
      </c>
      <c r="AC425">
        <v>100</v>
      </c>
      <c r="AD425" t="s">
        <v>1951</v>
      </c>
      <c r="AE425" s="211">
        <v>45716</v>
      </c>
      <c r="AF425">
        <v>100</v>
      </c>
      <c r="AG425" s="212">
        <f t="shared" si="6"/>
        <v>4</v>
      </c>
      <c r="AH425" s="30">
        <v>2</v>
      </c>
    </row>
    <row r="426" spans="1:34" x14ac:dyDescent="0.25">
      <c r="A426">
        <v>3003</v>
      </c>
      <c r="B426" t="s">
        <v>1933</v>
      </c>
      <c r="C426" t="s">
        <v>1260</v>
      </c>
      <c r="D426" t="s">
        <v>1241</v>
      </c>
      <c r="E426">
        <v>4</v>
      </c>
      <c r="F426" t="s">
        <v>467</v>
      </c>
      <c r="G426" t="s">
        <v>1260</v>
      </c>
      <c r="H426" t="s">
        <v>19</v>
      </c>
      <c r="I426" t="s">
        <v>19</v>
      </c>
      <c r="J426" t="s">
        <v>19</v>
      </c>
      <c r="K426" t="s">
        <v>19</v>
      </c>
      <c r="L426" t="s">
        <v>19</v>
      </c>
      <c r="M426" t="s">
        <v>19</v>
      </c>
      <c r="N426" t="s">
        <v>19</v>
      </c>
      <c r="O426" t="s">
        <v>19</v>
      </c>
      <c r="P426" t="s">
        <v>19</v>
      </c>
      <c r="Q426" t="s">
        <v>356</v>
      </c>
      <c r="R426">
        <v>80</v>
      </c>
      <c r="S426">
        <v>440</v>
      </c>
      <c r="T426" t="s">
        <v>465</v>
      </c>
      <c r="U426" t="s">
        <v>1261</v>
      </c>
      <c r="V426" s="161">
        <v>45691</v>
      </c>
      <c r="W426" s="161">
        <v>46022</v>
      </c>
      <c r="X426" t="s">
        <v>1241</v>
      </c>
      <c r="Y426">
        <v>16</v>
      </c>
      <c r="Z426" s="209">
        <v>77.95</v>
      </c>
      <c r="AA426" t="s">
        <v>3131</v>
      </c>
      <c r="AB426" s="210"/>
      <c r="AC426">
        <v>77.95</v>
      </c>
      <c r="AD426" t="s">
        <v>3132</v>
      </c>
      <c r="AE426" s="211"/>
      <c r="AF426"/>
      <c r="AG426" s="212">
        <f t="shared" si="6"/>
        <v>12.472000000000001</v>
      </c>
      <c r="AH426" s="30">
        <v>12</v>
      </c>
    </row>
    <row r="427" spans="1:34" x14ac:dyDescent="0.25">
      <c r="A427">
        <v>3003</v>
      </c>
      <c r="B427" t="s">
        <v>1933</v>
      </c>
      <c r="C427" t="s">
        <v>1262</v>
      </c>
      <c r="D427" t="s">
        <v>1241</v>
      </c>
      <c r="E427">
        <v>4</v>
      </c>
      <c r="F427" t="s">
        <v>460</v>
      </c>
      <c r="G427" t="s">
        <v>1262</v>
      </c>
      <c r="H427" t="s">
        <v>462</v>
      </c>
      <c r="I427" t="s">
        <v>1476</v>
      </c>
      <c r="J427" t="s">
        <v>1477</v>
      </c>
      <c r="K427" t="s">
        <v>1478</v>
      </c>
      <c r="L427" t="s">
        <v>19</v>
      </c>
      <c r="M427" t="s">
        <v>480</v>
      </c>
      <c r="N427" t="s">
        <v>31</v>
      </c>
      <c r="O427" t="s">
        <v>614</v>
      </c>
      <c r="P427" t="s">
        <v>1834</v>
      </c>
      <c r="Q427" t="s">
        <v>252</v>
      </c>
      <c r="R427">
        <v>15</v>
      </c>
      <c r="S427">
        <v>5</v>
      </c>
      <c r="T427" t="s">
        <v>465</v>
      </c>
      <c r="U427" t="s">
        <v>1792</v>
      </c>
      <c r="V427" s="161">
        <v>45691</v>
      </c>
      <c r="W427" s="161">
        <v>46010</v>
      </c>
      <c r="X427" t="s">
        <v>1263</v>
      </c>
      <c r="Y427">
        <v>15</v>
      </c>
      <c r="Z427" s="209">
        <v>60</v>
      </c>
      <c r="AA427" t="s">
        <v>3133</v>
      </c>
      <c r="AB427" s="210"/>
      <c r="AC427">
        <v>60</v>
      </c>
      <c r="AD427" t="s">
        <v>3134</v>
      </c>
      <c r="AE427" s="211"/>
      <c r="AF427"/>
      <c r="AG427" s="212">
        <f t="shared" si="6"/>
        <v>9</v>
      </c>
      <c r="AH427" s="30">
        <v>12</v>
      </c>
    </row>
    <row r="428" spans="1:34" x14ac:dyDescent="0.25">
      <c r="A428">
        <v>3003</v>
      </c>
      <c r="B428" t="s">
        <v>1933</v>
      </c>
      <c r="C428" t="s">
        <v>1264</v>
      </c>
      <c r="D428" t="s">
        <v>1241</v>
      </c>
      <c r="E428">
        <v>4</v>
      </c>
      <c r="F428" t="s">
        <v>467</v>
      </c>
      <c r="G428" t="s">
        <v>1264</v>
      </c>
      <c r="H428" t="s">
        <v>19</v>
      </c>
      <c r="I428" t="s">
        <v>19</v>
      </c>
      <c r="J428" t="s">
        <v>19</v>
      </c>
      <c r="K428" t="s">
        <v>19</v>
      </c>
      <c r="L428" t="s">
        <v>19</v>
      </c>
      <c r="M428" t="s">
        <v>19</v>
      </c>
      <c r="N428" t="s">
        <v>19</v>
      </c>
      <c r="O428" t="s">
        <v>19</v>
      </c>
      <c r="P428" t="s">
        <v>19</v>
      </c>
      <c r="Q428" t="s">
        <v>253</v>
      </c>
      <c r="R428">
        <v>20</v>
      </c>
      <c r="S428">
        <v>5</v>
      </c>
      <c r="T428" t="s">
        <v>465</v>
      </c>
      <c r="U428" t="s">
        <v>1265</v>
      </c>
      <c r="V428" s="161">
        <v>45691</v>
      </c>
      <c r="W428" s="161">
        <v>46010</v>
      </c>
      <c r="X428" t="s">
        <v>1241</v>
      </c>
      <c r="Y428">
        <v>3</v>
      </c>
      <c r="Z428" s="209">
        <v>0</v>
      </c>
      <c r="AA428" t="s">
        <v>1955</v>
      </c>
      <c r="AB428" s="210"/>
      <c r="AC428">
        <v>0</v>
      </c>
      <c r="AD428" t="s">
        <v>1956</v>
      </c>
      <c r="AE428" s="211"/>
      <c r="AF428"/>
      <c r="AG428" s="212">
        <f t="shared" si="6"/>
        <v>0</v>
      </c>
      <c r="AH428" s="30">
        <v>12</v>
      </c>
    </row>
    <row r="429" spans="1:34" x14ac:dyDescent="0.25">
      <c r="A429">
        <v>3003</v>
      </c>
      <c r="B429" t="s">
        <v>1933</v>
      </c>
      <c r="C429" t="s">
        <v>1266</v>
      </c>
      <c r="D429" t="s">
        <v>1241</v>
      </c>
      <c r="E429">
        <v>4</v>
      </c>
      <c r="F429" t="s">
        <v>467</v>
      </c>
      <c r="G429" t="s">
        <v>1266</v>
      </c>
      <c r="H429" t="s">
        <v>19</v>
      </c>
      <c r="I429" t="s">
        <v>19</v>
      </c>
      <c r="J429" t="s">
        <v>19</v>
      </c>
      <c r="K429" t="s">
        <v>19</v>
      </c>
      <c r="L429" t="s">
        <v>19</v>
      </c>
      <c r="M429" t="s">
        <v>19</v>
      </c>
      <c r="N429" t="s">
        <v>19</v>
      </c>
      <c r="O429" t="s">
        <v>19</v>
      </c>
      <c r="P429" t="s">
        <v>19</v>
      </c>
      <c r="Q429" t="s">
        <v>254</v>
      </c>
      <c r="R429">
        <v>20</v>
      </c>
      <c r="S429">
        <v>5</v>
      </c>
      <c r="T429" t="s">
        <v>465</v>
      </c>
      <c r="U429" t="s">
        <v>1267</v>
      </c>
      <c r="V429" s="161">
        <v>45691</v>
      </c>
      <c r="W429" s="161">
        <v>46010</v>
      </c>
      <c r="X429" t="s">
        <v>1268</v>
      </c>
      <c r="Y429">
        <v>3</v>
      </c>
      <c r="Z429" s="209">
        <v>0</v>
      </c>
      <c r="AA429" t="s">
        <v>3221</v>
      </c>
      <c r="AB429" s="210"/>
      <c r="AC429">
        <v>0</v>
      </c>
      <c r="AD429" t="s">
        <v>1958</v>
      </c>
      <c r="AE429" s="211"/>
      <c r="AF429"/>
      <c r="AG429" s="212">
        <f t="shared" si="6"/>
        <v>0</v>
      </c>
      <c r="AH429" s="30">
        <v>12</v>
      </c>
    </row>
    <row r="430" spans="1:34" x14ac:dyDescent="0.25">
      <c r="A430">
        <v>3003</v>
      </c>
      <c r="B430" t="s">
        <v>1933</v>
      </c>
      <c r="C430" t="s">
        <v>1269</v>
      </c>
      <c r="D430" t="s">
        <v>1241</v>
      </c>
      <c r="E430">
        <v>4</v>
      </c>
      <c r="F430" t="s">
        <v>467</v>
      </c>
      <c r="G430" t="s">
        <v>1269</v>
      </c>
      <c r="H430" t="s">
        <v>19</v>
      </c>
      <c r="I430" t="s">
        <v>19</v>
      </c>
      <c r="J430" t="s">
        <v>19</v>
      </c>
      <c r="K430" t="s">
        <v>19</v>
      </c>
      <c r="L430" t="s">
        <v>19</v>
      </c>
      <c r="M430" t="s">
        <v>19</v>
      </c>
      <c r="N430" t="s">
        <v>19</v>
      </c>
      <c r="O430" t="s">
        <v>19</v>
      </c>
      <c r="P430" t="s">
        <v>19</v>
      </c>
      <c r="Q430" t="s">
        <v>255</v>
      </c>
      <c r="R430">
        <v>60</v>
      </c>
      <c r="S430">
        <v>5</v>
      </c>
      <c r="T430" t="s">
        <v>465</v>
      </c>
      <c r="U430" t="s">
        <v>1793</v>
      </c>
      <c r="V430" s="161">
        <v>45691</v>
      </c>
      <c r="W430" s="161">
        <v>46010</v>
      </c>
      <c r="X430" t="s">
        <v>1270</v>
      </c>
      <c r="Y430">
        <v>9</v>
      </c>
      <c r="Z430" s="209">
        <v>60</v>
      </c>
      <c r="AA430" t="s">
        <v>3135</v>
      </c>
      <c r="AB430" s="210"/>
      <c r="AC430">
        <v>60</v>
      </c>
      <c r="AD430" t="s">
        <v>3136</v>
      </c>
      <c r="AE430" s="211"/>
      <c r="AF430"/>
      <c r="AG430" s="212">
        <f t="shared" si="6"/>
        <v>5.4</v>
      </c>
      <c r="AH430" s="30">
        <v>12</v>
      </c>
    </row>
    <row r="431" spans="1:34" x14ac:dyDescent="0.25">
      <c r="A431">
        <v>3003</v>
      </c>
      <c r="B431" t="s">
        <v>1933</v>
      </c>
      <c r="C431" t="s">
        <v>1271</v>
      </c>
      <c r="D431" t="s">
        <v>1241</v>
      </c>
      <c r="E431">
        <v>4</v>
      </c>
      <c r="F431" t="s">
        <v>460</v>
      </c>
      <c r="G431" t="s">
        <v>1271</v>
      </c>
      <c r="H431" t="s">
        <v>479</v>
      </c>
      <c r="I431" t="s">
        <v>1473</v>
      </c>
      <c r="J431" t="s">
        <v>1474</v>
      </c>
      <c r="K431" t="s">
        <v>1475</v>
      </c>
      <c r="L431" t="s">
        <v>1812</v>
      </c>
      <c r="M431" t="s">
        <v>480</v>
      </c>
      <c r="N431" t="s">
        <v>31</v>
      </c>
      <c r="O431" t="s">
        <v>747</v>
      </c>
      <c r="P431" t="s">
        <v>1836</v>
      </c>
      <c r="Q431" t="s">
        <v>141</v>
      </c>
      <c r="R431">
        <v>20</v>
      </c>
      <c r="S431">
        <v>1</v>
      </c>
      <c r="T431" t="s">
        <v>465</v>
      </c>
      <c r="U431" t="s">
        <v>1272</v>
      </c>
      <c r="V431" s="161">
        <v>45691</v>
      </c>
      <c r="W431" s="161">
        <v>46006</v>
      </c>
      <c r="X431" t="s">
        <v>1275</v>
      </c>
      <c r="Y431">
        <v>20</v>
      </c>
      <c r="Z431" s="209">
        <v>100</v>
      </c>
      <c r="AA431" t="s">
        <v>3222</v>
      </c>
      <c r="AB431" s="210">
        <v>45947</v>
      </c>
      <c r="AC431">
        <v>100</v>
      </c>
      <c r="AD431" t="s">
        <v>2694</v>
      </c>
      <c r="AE431" s="211"/>
      <c r="AF431"/>
      <c r="AG431" s="212">
        <f t="shared" si="6"/>
        <v>20</v>
      </c>
      <c r="AH431" s="30">
        <v>12</v>
      </c>
    </row>
    <row r="432" spans="1:34" ht="105" x14ac:dyDescent="0.25">
      <c r="A432">
        <v>3003</v>
      </c>
      <c r="B432" t="s">
        <v>1933</v>
      </c>
      <c r="C432" t="s">
        <v>1273</v>
      </c>
      <c r="D432" t="s">
        <v>1241</v>
      </c>
      <c r="E432">
        <v>4</v>
      </c>
      <c r="F432" t="s">
        <v>467</v>
      </c>
      <c r="G432" t="s">
        <v>1273</v>
      </c>
      <c r="H432" t="s">
        <v>19</v>
      </c>
      <c r="I432" t="s">
        <v>19</v>
      </c>
      <c r="J432" t="s">
        <v>19</v>
      </c>
      <c r="K432" t="s">
        <v>19</v>
      </c>
      <c r="L432" t="s">
        <v>19</v>
      </c>
      <c r="M432" t="s">
        <v>19</v>
      </c>
      <c r="N432" t="s">
        <v>19</v>
      </c>
      <c r="O432" t="s">
        <v>19</v>
      </c>
      <c r="P432" t="s">
        <v>19</v>
      </c>
      <c r="Q432" t="s">
        <v>142</v>
      </c>
      <c r="R432">
        <v>10</v>
      </c>
      <c r="S432">
        <v>1</v>
      </c>
      <c r="T432" t="s">
        <v>465</v>
      </c>
      <c r="U432" t="s">
        <v>1274</v>
      </c>
      <c r="V432" s="161">
        <v>45691</v>
      </c>
      <c r="W432" s="161">
        <v>45747</v>
      </c>
      <c r="X432" s="478" t="s">
        <v>1275</v>
      </c>
      <c r="Y432">
        <v>2</v>
      </c>
      <c r="Z432" s="209">
        <v>100</v>
      </c>
      <c r="AA432" t="s">
        <v>1962</v>
      </c>
      <c r="AB432" s="210">
        <v>45743</v>
      </c>
      <c r="AC432">
        <v>100</v>
      </c>
      <c r="AD432" t="s">
        <v>1963</v>
      </c>
      <c r="AE432" s="211">
        <v>45743</v>
      </c>
      <c r="AF432">
        <v>100</v>
      </c>
      <c r="AG432" s="212">
        <f t="shared" si="6"/>
        <v>2</v>
      </c>
      <c r="AH432" s="30">
        <v>3</v>
      </c>
    </row>
    <row r="433" spans="1:34" x14ac:dyDescent="0.25">
      <c r="A433">
        <v>3003</v>
      </c>
      <c r="B433" t="s">
        <v>1933</v>
      </c>
      <c r="C433" t="s">
        <v>1276</v>
      </c>
      <c r="D433" t="s">
        <v>1241</v>
      </c>
      <c r="E433">
        <v>4</v>
      </c>
      <c r="F433" t="s">
        <v>467</v>
      </c>
      <c r="G433" t="s">
        <v>1276</v>
      </c>
      <c r="H433" t="s">
        <v>19</v>
      </c>
      <c r="I433" t="s">
        <v>19</v>
      </c>
      <c r="J433" t="s">
        <v>19</v>
      </c>
      <c r="K433" t="s">
        <v>19</v>
      </c>
      <c r="L433" t="s">
        <v>19</v>
      </c>
      <c r="M433" t="s">
        <v>19</v>
      </c>
      <c r="N433" t="s">
        <v>19</v>
      </c>
      <c r="O433" t="s">
        <v>19</v>
      </c>
      <c r="P433" t="s">
        <v>19</v>
      </c>
      <c r="Q433" t="s">
        <v>143</v>
      </c>
      <c r="R433">
        <v>50</v>
      </c>
      <c r="S433">
        <v>1</v>
      </c>
      <c r="T433" t="s">
        <v>465</v>
      </c>
      <c r="U433" t="s">
        <v>1277</v>
      </c>
      <c r="V433" s="161">
        <v>45748</v>
      </c>
      <c r="W433" s="161">
        <v>45898</v>
      </c>
      <c r="X433" t="s">
        <v>1241</v>
      </c>
      <c r="Y433">
        <v>10</v>
      </c>
      <c r="Z433" s="209">
        <v>100</v>
      </c>
      <c r="AA433" t="s">
        <v>1964</v>
      </c>
      <c r="AB433" s="477"/>
      <c r="AC433">
        <v>100</v>
      </c>
      <c r="AD433" t="s">
        <v>1965</v>
      </c>
      <c r="AE433" s="211"/>
      <c r="AF433">
        <v>100</v>
      </c>
      <c r="AG433" s="212">
        <f t="shared" si="6"/>
        <v>10</v>
      </c>
      <c r="AH433" s="30">
        <v>8</v>
      </c>
    </row>
    <row r="434" spans="1:34" x14ac:dyDescent="0.25">
      <c r="A434">
        <v>3003</v>
      </c>
      <c r="B434" t="s">
        <v>1933</v>
      </c>
      <c r="C434" t="s">
        <v>1278</v>
      </c>
      <c r="D434" t="s">
        <v>1241</v>
      </c>
      <c r="E434">
        <v>4</v>
      </c>
      <c r="F434" t="s">
        <v>467</v>
      </c>
      <c r="G434" t="s">
        <v>1278</v>
      </c>
      <c r="H434" t="s">
        <v>19</v>
      </c>
      <c r="I434" t="s">
        <v>19</v>
      </c>
      <c r="J434" t="s">
        <v>19</v>
      </c>
      <c r="K434" t="s">
        <v>19</v>
      </c>
      <c r="L434" t="s">
        <v>19</v>
      </c>
      <c r="M434" t="s">
        <v>19</v>
      </c>
      <c r="N434" t="s">
        <v>19</v>
      </c>
      <c r="O434" t="s">
        <v>19</v>
      </c>
      <c r="P434" t="s">
        <v>19</v>
      </c>
      <c r="Q434" t="s">
        <v>1794</v>
      </c>
      <c r="R434">
        <v>20</v>
      </c>
      <c r="S434">
        <v>1</v>
      </c>
      <c r="T434" t="s">
        <v>465</v>
      </c>
      <c r="U434" t="s">
        <v>1279</v>
      </c>
      <c r="V434" s="161">
        <v>45811</v>
      </c>
      <c r="W434" s="161">
        <v>45898</v>
      </c>
      <c r="X434" t="s">
        <v>1241</v>
      </c>
      <c r="Y434">
        <v>4</v>
      </c>
      <c r="Z434" s="209">
        <v>100</v>
      </c>
      <c r="AA434" t="s">
        <v>1966</v>
      </c>
      <c r="AB434" s="210"/>
      <c r="AC434">
        <v>100</v>
      </c>
      <c r="AD434" t="s">
        <v>1967</v>
      </c>
      <c r="AE434" s="211">
        <v>45901</v>
      </c>
      <c r="AF434">
        <v>100</v>
      </c>
      <c r="AG434" s="212">
        <f t="shared" si="6"/>
        <v>4</v>
      </c>
      <c r="AH434" s="30">
        <v>8</v>
      </c>
    </row>
    <row r="435" spans="1:34" x14ac:dyDescent="0.25">
      <c r="A435">
        <v>3003</v>
      </c>
      <c r="B435" t="s">
        <v>1933</v>
      </c>
      <c r="C435" t="s">
        <v>1280</v>
      </c>
      <c r="D435" t="s">
        <v>1241</v>
      </c>
      <c r="E435">
        <v>4</v>
      </c>
      <c r="F435" t="s">
        <v>467</v>
      </c>
      <c r="G435" t="s">
        <v>1280</v>
      </c>
      <c r="H435" t="s">
        <v>19</v>
      </c>
      <c r="I435" t="s">
        <v>19</v>
      </c>
      <c r="J435" t="s">
        <v>19</v>
      </c>
      <c r="K435" t="s">
        <v>19</v>
      </c>
      <c r="L435" t="s">
        <v>19</v>
      </c>
      <c r="M435" t="s">
        <v>19</v>
      </c>
      <c r="N435" t="s">
        <v>19</v>
      </c>
      <c r="O435" t="s">
        <v>19</v>
      </c>
      <c r="P435" t="s">
        <v>19</v>
      </c>
      <c r="Q435" t="s">
        <v>1795</v>
      </c>
      <c r="R435">
        <v>20</v>
      </c>
      <c r="S435">
        <v>1</v>
      </c>
      <c r="T435" t="s">
        <v>465</v>
      </c>
      <c r="U435" t="s">
        <v>1796</v>
      </c>
      <c r="V435" s="161">
        <v>45901</v>
      </c>
      <c r="W435" s="161">
        <v>46006</v>
      </c>
      <c r="X435" t="s">
        <v>1241</v>
      </c>
      <c r="Y435">
        <v>4</v>
      </c>
      <c r="Z435" s="209">
        <v>100</v>
      </c>
      <c r="AA435" t="s">
        <v>3137</v>
      </c>
      <c r="AB435" s="210"/>
      <c r="AC435">
        <v>100</v>
      </c>
      <c r="AD435" t="s">
        <v>2972</v>
      </c>
      <c r="AE435" s="211"/>
      <c r="AF435"/>
      <c r="AG435" s="212">
        <f t="shared" si="6"/>
        <v>4</v>
      </c>
      <c r="AH435" s="30">
        <v>12</v>
      </c>
    </row>
    <row r="436" spans="1:34" x14ac:dyDescent="0.25">
      <c r="A436">
        <v>3003</v>
      </c>
      <c r="B436" t="s">
        <v>1933</v>
      </c>
      <c r="C436" t="s">
        <v>1281</v>
      </c>
      <c r="D436" t="s">
        <v>1241</v>
      </c>
      <c r="E436">
        <v>4</v>
      </c>
      <c r="F436" t="s">
        <v>460</v>
      </c>
      <c r="G436" t="s">
        <v>1281</v>
      </c>
      <c r="H436" t="s">
        <v>479</v>
      </c>
      <c r="I436" t="s">
        <v>1476</v>
      </c>
      <c r="J436" t="s">
        <v>1477</v>
      </c>
      <c r="K436" t="s">
        <v>1478</v>
      </c>
      <c r="L436" t="s">
        <v>19</v>
      </c>
      <c r="M436" t="s">
        <v>463</v>
      </c>
      <c r="N436" t="s">
        <v>31</v>
      </c>
      <c r="O436" t="s">
        <v>695</v>
      </c>
      <c r="P436" t="s">
        <v>1834</v>
      </c>
      <c r="Q436" t="s">
        <v>1797</v>
      </c>
      <c r="R436">
        <v>15</v>
      </c>
      <c r="S436">
        <v>1</v>
      </c>
      <c r="T436" t="s">
        <v>465</v>
      </c>
      <c r="U436" t="s">
        <v>1798</v>
      </c>
      <c r="V436" s="161">
        <v>45691</v>
      </c>
      <c r="W436" s="161">
        <v>45835</v>
      </c>
      <c r="X436" t="s">
        <v>1241</v>
      </c>
      <c r="Y436">
        <v>15</v>
      </c>
      <c r="Z436" s="209">
        <v>100</v>
      </c>
      <c r="AA436" t="s">
        <v>1970</v>
      </c>
      <c r="AB436" s="210">
        <v>45835</v>
      </c>
      <c r="AC436">
        <v>100</v>
      </c>
      <c r="AD436" t="s">
        <v>1971</v>
      </c>
      <c r="AE436" s="211">
        <v>45835</v>
      </c>
      <c r="AF436">
        <v>100</v>
      </c>
      <c r="AG436" s="212">
        <f t="shared" si="6"/>
        <v>15</v>
      </c>
      <c r="AH436" s="30">
        <v>6</v>
      </c>
    </row>
    <row r="437" spans="1:34" x14ac:dyDescent="0.25">
      <c r="A437">
        <v>3003</v>
      </c>
      <c r="B437" t="s">
        <v>1933</v>
      </c>
      <c r="C437" t="s">
        <v>1282</v>
      </c>
      <c r="D437" t="s">
        <v>1241</v>
      </c>
      <c r="E437">
        <v>4</v>
      </c>
      <c r="F437" t="s">
        <v>467</v>
      </c>
      <c r="G437" t="s">
        <v>1282</v>
      </c>
      <c r="H437" t="s">
        <v>19</v>
      </c>
      <c r="I437" t="s">
        <v>19</v>
      </c>
      <c r="J437" t="s">
        <v>19</v>
      </c>
      <c r="K437" t="s">
        <v>19</v>
      </c>
      <c r="L437" t="s">
        <v>19</v>
      </c>
      <c r="M437" t="s">
        <v>19</v>
      </c>
      <c r="N437" t="s">
        <v>19</v>
      </c>
      <c r="O437" t="s">
        <v>19</v>
      </c>
      <c r="P437" t="s">
        <v>19</v>
      </c>
      <c r="Q437" t="s">
        <v>357</v>
      </c>
      <c r="R437">
        <v>10</v>
      </c>
      <c r="S437">
        <v>1</v>
      </c>
      <c r="T437" t="s">
        <v>465</v>
      </c>
      <c r="U437" t="s">
        <v>1283</v>
      </c>
      <c r="V437" s="161">
        <v>45691</v>
      </c>
      <c r="W437" s="161">
        <v>45761</v>
      </c>
      <c r="X437" t="s">
        <v>1241</v>
      </c>
      <c r="Y437">
        <v>1.5</v>
      </c>
      <c r="Z437" s="209">
        <v>100</v>
      </c>
      <c r="AA437" t="s">
        <v>1972</v>
      </c>
      <c r="AB437" s="210">
        <v>45812</v>
      </c>
      <c r="AC437">
        <v>100</v>
      </c>
      <c r="AD437" t="s">
        <v>1973</v>
      </c>
      <c r="AE437" s="211">
        <v>45812</v>
      </c>
      <c r="AF437">
        <v>95</v>
      </c>
      <c r="AG437" s="212">
        <f t="shared" si="6"/>
        <v>1.5</v>
      </c>
      <c r="AH437" s="30">
        <v>4</v>
      </c>
    </row>
    <row r="438" spans="1:34" x14ac:dyDescent="0.25">
      <c r="A438">
        <v>3003</v>
      </c>
      <c r="B438" t="s">
        <v>1933</v>
      </c>
      <c r="C438" t="s">
        <v>1284</v>
      </c>
      <c r="D438" t="s">
        <v>1241</v>
      </c>
      <c r="E438">
        <v>4</v>
      </c>
      <c r="F438" t="s">
        <v>467</v>
      </c>
      <c r="G438" t="s">
        <v>1284</v>
      </c>
      <c r="H438" t="s">
        <v>19</v>
      </c>
      <c r="I438" t="s">
        <v>19</v>
      </c>
      <c r="J438" t="s">
        <v>19</v>
      </c>
      <c r="K438" t="s">
        <v>19</v>
      </c>
      <c r="L438" t="s">
        <v>19</v>
      </c>
      <c r="M438" t="s">
        <v>19</v>
      </c>
      <c r="N438" t="s">
        <v>19</v>
      </c>
      <c r="O438" t="s">
        <v>19</v>
      </c>
      <c r="P438" t="s">
        <v>19</v>
      </c>
      <c r="Q438" t="s">
        <v>358</v>
      </c>
      <c r="R438">
        <v>10</v>
      </c>
      <c r="S438">
        <v>1</v>
      </c>
      <c r="T438" t="s">
        <v>465</v>
      </c>
      <c r="U438" t="s">
        <v>1285</v>
      </c>
      <c r="V438" s="161">
        <v>45748</v>
      </c>
      <c r="W438" s="161">
        <v>45777</v>
      </c>
      <c r="X438" t="s">
        <v>1241</v>
      </c>
      <c r="Y438">
        <v>1.5</v>
      </c>
      <c r="Z438" s="209">
        <v>100</v>
      </c>
      <c r="AA438" t="s">
        <v>1974</v>
      </c>
      <c r="AB438" s="210">
        <v>45777</v>
      </c>
      <c r="AC438">
        <v>100</v>
      </c>
      <c r="AD438" t="s">
        <v>1975</v>
      </c>
      <c r="AE438" s="211">
        <v>45777</v>
      </c>
      <c r="AF438">
        <v>100</v>
      </c>
      <c r="AG438" s="212">
        <f t="shared" si="6"/>
        <v>1.5</v>
      </c>
      <c r="AH438" s="30">
        <v>4</v>
      </c>
    </row>
    <row r="439" spans="1:34" x14ac:dyDescent="0.25">
      <c r="A439">
        <v>3003</v>
      </c>
      <c r="B439" t="s">
        <v>1933</v>
      </c>
      <c r="C439" t="s">
        <v>1286</v>
      </c>
      <c r="D439" t="s">
        <v>1241</v>
      </c>
      <c r="E439">
        <v>4</v>
      </c>
      <c r="F439" t="s">
        <v>467</v>
      </c>
      <c r="G439" t="s">
        <v>1286</v>
      </c>
      <c r="H439" t="s">
        <v>19</v>
      </c>
      <c r="I439" t="s">
        <v>19</v>
      </c>
      <c r="J439" t="s">
        <v>19</v>
      </c>
      <c r="K439" t="s">
        <v>19</v>
      </c>
      <c r="L439" t="s">
        <v>19</v>
      </c>
      <c r="M439" t="s">
        <v>19</v>
      </c>
      <c r="N439" t="s">
        <v>19</v>
      </c>
      <c r="O439" t="s">
        <v>19</v>
      </c>
      <c r="P439" t="s">
        <v>19</v>
      </c>
      <c r="Q439" t="s">
        <v>1799</v>
      </c>
      <c r="R439">
        <v>80</v>
      </c>
      <c r="S439">
        <v>1</v>
      </c>
      <c r="T439" t="s">
        <v>465</v>
      </c>
      <c r="U439" t="s">
        <v>1800</v>
      </c>
      <c r="V439" s="161">
        <v>45779</v>
      </c>
      <c r="W439" s="161">
        <v>45835</v>
      </c>
      <c r="X439" t="s">
        <v>1241</v>
      </c>
      <c r="Y439">
        <v>12</v>
      </c>
      <c r="Z439" s="209">
        <v>100</v>
      </c>
      <c r="AA439" t="s">
        <v>1976</v>
      </c>
      <c r="AB439" s="210">
        <v>45835</v>
      </c>
      <c r="AC439">
        <v>100</v>
      </c>
      <c r="AD439" t="s">
        <v>1977</v>
      </c>
      <c r="AE439" s="211">
        <v>45835</v>
      </c>
      <c r="AF439">
        <v>100</v>
      </c>
      <c r="AG439" s="212">
        <f t="shared" si="6"/>
        <v>12</v>
      </c>
      <c r="AH439" s="30">
        <v>6</v>
      </c>
    </row>
    <row r="440" spans="1:34" x14ac:dyDescent="0.25">
      <c r="A440">
        <v>105</v>
      </c>
      <c r="B440" t="s">
        <v>2518</v>
      </c>
      <c r="C440" t="s">
        <v>678</v>
      </c>
      <c r="D440" t="s">
        <v>677</v>
      </c>
      <c r="E440">
        <v>2</v>
      </c>
      <c r="F440" t="s">
        <v>460</v>
      </c>
      <c r="G440" t="s">
        <v>678</v>
      </c>
      <c r="H440" t="s">
        <v>679</v>
      </c>
      <c r="I440" t="s">
        <v>1464</v>
      </c>
      <c r="J440" t="s">
        <v>1465</v>
      </c>
      <c r="K440" t="s">
        <v>1466</v>
      </c>
      <c r="L440" t="s">
        <v>1812</v>
      </c>
      <c r="M440" t="s">
        <v>480</v>
      </c>
      <c r="N440" t="s">
        <v>19</v>
      </c>
      <c r="O440" t="s">
        <v>19</v>
      </c>
      <c r="P440" t="s">
        <v>19</v>
      </c>
      <c r="Q440" t="s">
        <v>100</v>
      </c>
      <c r="R440">
        <v>100</v>
      </c>
      <c r="S440">
        <v>1</v>
      </c>
      <c r="T440" t="s">
        <v>465</v>
      </c>
      <c r="U440" t="s">
        <v>680</v>
      </c>
      <c r="V440" s="161">
        <v>45839</v>
      </c>
      <c r="W440" s="161">
        <v>45989</v>
      </c>
      <c r="X440" t="s">
        <v>681</v>
      </c>
      <c r="Y440">
        <v>100</v>
      </c>
      <c r="Z440" s="209">
        <v>100</v>
      </c>
      <c r="AA440" t="s">
        <v>3223</v>
      </c>
      <c r="AB440" s="210">
        <v>45989</v>
      </c>
      <c r="AC440">
        <v>100</v>
      </c>
      <c r="AD440" t="s">
        <v>3138</v>
      </c>
      <c r="AE440" s="211">
        <v>45989</v>
      </c>
      <c r="AF440">
        <v>100</v>
      </c>
      <c r="AG440" s="212">
        <f t="shared" si="6"/>
        <v>100</v>
      </c>
      <c r="AH440" s="30">
        <v>11</v>
      </c>
    </row>
    <row r="441" spans="1:34" x14ac:dyDescent="0.25">
      <c r="A441">
        <v>105</v>
      </c>
      <c r="B441" t="s">
        <v>2518</v>
      </c>
      <c r="C441" t="s">
        <v>682</v>
      </c>
      <c r="D441" t="s">
        <v>677</v>
      </c>
      <c r="E441">
        <v>2</v>
      </c>
      <c r="F441" t="s">
        <v>467</v>
      </c>
      <c r="G441" t="s">
        <v>682</v>
      </c>
      <c r="H441" t="s">
        <v>19</v>
      </c>
      <c r="I441" t="s">
        <v>19</v>
      </c>
      <c r="J441" t="s">
        <v>19</v>
      </c>
      <c r="K441" t="s">
        <v>19</v>
      </c>
      <c r="L441" t="s">
        <v>19</v>
      </c>
      <c r="M441" t="s">
        <v>19</v>
      </c>
      <c r="N441" t="s">
        <v>19</v>
      </c>
      <c r="O441" t="s">
        <v>19</v>
      </c>
      <c r="P441" t="s">
        <v>19</v>
      </c>
      <c r="Q441" t="s">
        <v>101</v>
      </c>
      <c r="R441">
        <v>100</v>
      </c>
      <c r="S441">
        <v>1</v>
      </c>
      <c r="T441" t="s">
        <v>465</v>
      </c>
      <c r="U441" t="s">
        <v>683</v>
      </c>
      <c r="V441" s="161">
        <v>45839</v>
      </c>
      <c r="W441" s="161">
        <v>45930</v>
      </c>
      <c r="X441" t="s">
        <v>681</v>
      </c>
      <c r="Y441">
        <v>100</v>
      </c>
      <c r="Z441" s="209">
        <v>100</v>
      </c>
      <c r="AA441" t="s">
        <v>2521</v>
      </c>
      <c r="AB441" s="477"/>
      <c r="AC441">
        <v>100</v>
      </c>
      <c r="AD441" t="s">
        <v>2522</v>
      </c>
      <c r="AE441" s="211"/>
      <c r="AF441">
        <v>100</v>
      </c>
      <c r="AG441" s="212">
        <f t="shared" si="6"/>
        <v>100</v>
      </c>
      <c r="AH441" s="30">
        <v>9</v>
      </c>
    </row>
    <row r="442" spans="1:34" x14ac:dyDescent="0.25">
      <c r="A442">
        <v>105</v>
      </c>
      <c r="B442" t="s">
        <v>2518</v>
      </c>
      <c r="C442" t="s">
        <v>684</v>
      </c>
      <c r="D442" t="s">
        <v>677</v>
      </c>
      <c r="E442">
        <v>2</v>
      </c>
      <c r="F442" t="s">
        <v>1847</v>
      </c>
      <c r="G442" t="s">
        <v>684</v>
      </c>
      <c r="H442" t="s">
        <v>19</v>
      </c>
      <c r="I442" t="s">
        <v>19</v>
      </c>
      <c r="J442" t="s">
        <v>19</v>
      </c>
      <c r="K442" t="s">
        <v>19</v>
      </c>
      <c r="L442" t="s">
        <v>19</v>
      </c>
      <c r="M442" t="s">
        <v>19</v>
      </c>
      <c r="N442" t="s">
        <v>19</v>
      </c>
      <c r="O442" t="s">
        <v>19</v>
      </c>
      <c r="P442" t="s">
        <v>19</v>
      </c>
      <c r="Q442" t="s">
        <v>2921</v>
      </c>
      <c r="R442">
        <v>0</v>
      </c>
      <c r="S442">
        <v>1</v>
      </c>
      <c r="T442" t="s">
        <v>465</v>
      </c>
      <c r="U442" t="s">
        <v>685</v>
      </c>
      <c r="V442" s="161">
        <v>45931</v>
      </c>
      <c r="W442" s="161">
        <v>45989</v>
      </c>
      <c r="X442" t="s">
        <v>508</v>
      </c>
      <c r="Y442">
        <v>0</v>
      </c>
      <c r="Z442" s="209">
        <v>100</v>
      </c>
      <c r="AA442" t="s">
        <v>3139</v>
      </c>
      <c r="AB442" s="210">
        <v>45989</v>
      </c>
      <c r="AC442">
        <v>100</v>
      </c>
      <c r="AD442" t="s">
        <v>3140</v>
      </c>
      <c r="AE442" s="211">
        <v>45989</v>
      </c>
      <c r="AF442">
        <v>100</v>
      </c>
      <c r="AG442" s="212">
        <f t="shared" si="6"/>
        <v>0</v>
      </c>
      <c r="AH442" s="30">
        <v>11</v>
      </c>
    </row>
    <row r="443" spans="1:34" x14ac:dyDescent="0.25">
      <c r="A443">
        <v>2020</v>
      </c>
      <c r="B443" t="s">
        <v>2534</v>
      </c>
      <c r="C443" t="s">
        <v>726</v>
      </c>
      <c r="D443" t="s">
        <v>725</v>
      </c>
      <c r="E443">
        <v>1</v>
      </c>
      <c r="F443" t="s">
        <v>460</v>
      </c>
      <c r="G443" t="s">
        <v>726</v>
      </c>
      <c r="H443" t="s">
        <v>462</v>
      </c>
      <c r="I443" t="s">
        <v>1479</v>
      </c>
      <c r="J443" t="s">
        <v>1480</v>
      </c>
      <c r="K443" t="s">
        <v>1481</v>
      </c>
      <c r="L443" t="s">
        <v>1812</v>
      </c>
      <c r="M443" t="s">
        <v>463</v>
      </c>
      <c r="N443" t="s">
        <v>32</v>
      </c>
      <c r="O443" t="s">
        <v>614</v>
      </c>
      <c r="P443" t="s">
        <v>19</v>
      </c>
      <c r="Q443" t="s">
        <v>209</v>
      </c>
      <c r="R443">
        <v>50</v>
      </c>
      <c r="S443">
        <v>95</v>
      </c>
      <c r="T443" t="s">
        <v>493</v>
      </c>
      <c r="U443" t="s">
        <v>727</v>
      </c>
      <c r="V443" s="161">
        <v>45659</v>
      </c>
      <c r="W443" s="161">
        <v>46022</v>
      </c>
      <c r="X443" t="s">
        <v>725</v>
      </c>
      <c r="Y443">
        <v>50</v>
      </c>
      <c r="Z443" s="209">
        <v>92.7</v>
      </c>
      <c r="AA443" t="s">
        <v>3141</v>
      </c>
      <c r="AB443" s="210"/>
      <c r="AC443">
        <v>98</v>
      </c>
      <c r="AD443" t="s">
        <v>3142</v>
      </c>
      <c r="AE443" s="211"/>
      <c r="AF443"/>
      <c r="AG443" s="212">
        <f t="shared" si="6"/>
        <v>49</v>
      </c>
      <c r="AH443" s="30">
        <v>12</v>
      </c>
    </row>
    <row r="444" spans="1:34" x14ac:dyDescent="0.25">
      <c r="A444">
        <v>2020</v>
      </c>
      <c r="B444" t="s">
        <v>2534</v>
      </c>
      <c r="C444" t="s">
        <v>728</v>
      </c>
      <c r="D444" t="s">
        <v>725</v>
      </c>
      <c r="E444">
        <v>1</v>
      </c>
      <c r="F444" t="s">
        <v>467</v>
      </c>
      <c r="G444" t="s">
        <v>728</v>
      </c>
      <c r="H444" t="s">
        <v>19</v>
      </c>
      <c r="I444" t="s">
        <v>19</v>
      </c>
      <c r="J444" t="s">
        <v>19</v>
      </c>
      <c r="K444" t="s">
        <v>19</v>
      </c>
      <c r="L444" t="s">
        <v>19</v>
      </c>
      <c r="M444" t="s">
        <v>19</v>
      </c>
      <c r="N444" t="s">
        <v>19</v>
      </c>
      <c r="O444" t="s">
        <v>19</v>
      </c>
      <c r="P444" t="s">
        <v>19</v>
      </c>
      <c r="Q444" t="s">
        <v>210</v>
      </c>
      <c r="R444">
        <v>50</v>
      </c>
      <c r="S444">
        <v>95</v>
      </c>
      <c r="T444" t="s">
        <v>493</v>
      </c>
      <c r="U444" t="s">
        <v>727</v>
      </c>
      <c r="V444" s="161">
        <v>45659</v>
      </c>
      <c r="W444" s="161">
        <v>46022</v>
      </c>
      <c r="X444" t="s">
        <v>725</v>
      </c>
      <c r="Y444">
        <v>25</v>
      </c>
      <c r="Z444" s="209">
        <v>92.7</v>
      </c>
      <c r="AA444" t="s">
        <v>3141</v>
      </c>
      <c r="AB444" s="210"/>
      <c r="AC444">
        <v>98</v>
      </c>
      <c r="AD444" t="s">
        <v>3143</v>
      </c>
      <c r="AE444" s="211"/>
      <c r="AF444"/>
      <c r="AG444" s="212">
        <f t="shared" si="6"/>
        <v>24.5</v>
      </c>
      <c r="AH444" s="30">
        <v>12</v>
      </c>
    </row>
    <row r="445" spans="1:34" x14ac:dyDescent="0.25">
      <c r="A445">
        <v>2020</v>
      </c>
      <c r="B445" t="s">
        <v>2534</v>
      </c>
      <c r="C445" t="s">
        <v>729</v>
      </c>
      <c r="D445" t="s">
        <v>725</v>
      </c>
      <c r="E445">
        <v>1</v>
      </c>
      <c r="F445" t="s">
        <v>467</v>
      </c>
      <c r="G445" t="s">
        <v>729</v>
      </c>
      <c r="H445" t="s">
        <v>19</v>
      </c>
      <c r="I445" t="s">
        <v>19</v>
      </c>
      <c r="J445" t="s">
        <v>19</v>
      </c>
      <c r="K445" t="s">
        <v>19</v>
      </c>
      <c r="L445" t="s">
        <v>19</v>
      </c>
      <c r="M445" t="s">
        <v>19</v>
      </c>
      <c r="N445" t="s">
        <v>19</v>
      </c>
      <c r="O445" t="s">
        <v>19</v>
      </c>
      <c r="P445" t="s">
        <v>19</v>
      </c>
      <c r="Q445" t="s">
        <v>2922</v>
      </c>
      <c r="R445">
        <v>50</v>
      </c>
      <c r="S445">
        <v>95</v>
      </c>
      <c r="T445" t="s">
        <v>493</v>
      </c>
      <c r="U445" t="s">
        <v>730</v>
      </c>
      <c r="V445" s="161">
        <v>45659</v>
      </c>
      <c r="W445" s="161">
        <v>46022</v>
      </c>
      <c r="X445" t="s">
        <v>725</v>
      </c>
      <c r="Y445">
        <v>25</v>
      </c>
      <c r="Z445" s="209">
        <v>98.2</v>
      </c>
      <c r="AA445" t="s">
        <v>3144</v>
      </c>
      <c r="AB445" s="210"/>
      <c r="AC445">
        <v>100</v>
      </c>
      <c r="AD445" t="s">
        <v>3145</v>
      </c>
      <c r="AE445" s="211"/>
      <c r="AF445"/>
      <c r="AG445" s="212">
        <f t="shared" si="6"/>
        <v>25</v>
      </c>
      <c r="AH445" s="30">
        <v>12</v>
      </c>
    </row>
    <row r="446" spans="1:34" x14ac:dyDescent="0.25">
      <c r="A446">
        <v>2020</v>
      </c>
      <c r="B446" t="s">
        <v>2534</v>
      </c>
      <c r="C446" t="s">
        <v>731</v>
      </c>
      <c r="D446" t="s">
        <v>725</v>
      </c>
      <c r="E446">
        <v>1</v>
      </c>
      <c r="F446" t="s">
        <v>460</v>
      </c>
      <c r="G446" t="s">
        <v>731</v>
      </c>
      <c r="H446" t="s">
        <v>462</v>
      </c>
      <c r="I446" t="s">
        <v>1464</v>
      </c>
      <c r="J446" t="s">
        <v>1465</v>
      </c>
      <c r="K446" t="s">
        <v>1466</v>
      </c>
      <c r="L446" t="s">
        <v>1812</v>
      </c>
      <c r="M446" t="s">
        <v>463</v>
      </c>
      <c r="N446" t="s">
        <v>20</v>
      </c>
      <c r="O446" t="s">
        <v>574</v>
      </c>
      <c r="P446" t="s">
        <v>19</v>
      </c>
      <c r="Q446" t="s">
        <v>172</v>
      </c>
      <c r="R446">
        <v>50</v>
      </c>
      <c r="S446">
        <v>100</v>
      </c>
      <c r="T446" t="s">
        <v>493</v>
      </c>
      <c r="U446" t="s">
        <v>732</v>
      </c>
      <c r="V446" s="161">
        <v>45677</v>
      </c>
      <c r="W446" s="161">
        <v>46022</v>
      </c>
      <c r="X446" t="s">
        <v>725</v>
      </c>
      <c r="Y446">
        <v>50</v>
      </c>
      <c r="Z446" s="209">
        <v>0</v>
      </c>
      <c r="AA446" t="s">
        <v>3146</v>
      </c>
      <c r="AB446" s="210"/>
      <c r="AC446">
        <v>0</v>
      </c>
      <c r="AD446" t="s">
        <v>3147</v>
      </c>
      <c r="AE446" s="211"/>
      <c r="AF446"/>
      <c r="AG446" s="212">
        <f t="shared" si="6"/>
        <v>0</v>
      </c>
      <c r="AH446" s="30">
        <v>12</v>
      </c>
    </row>
    <row r="447" spans="1:34" x14ac:dyDescent="0.25">
      <c r="A447">
        <v>2020</v>
      </c>
      <c r="B447" t="s">
        <v>2534</v>
      </c>
      <c r="C447" t="s">
        <v>733</v>
      </c>
      <c r="D447" t="s">
        <v>725</v>
      </c>
      <c r="E447">
        <v>1</v>
      </c>
      <c r="F447" t="s">
        <v>467</v>
      </c>
      <c r="G447" t="s">
        <v>733</v>
      </c>
      <c r="H447" t="s">
        <v>19</v>
      </c>
      <c r="I447" t="s">
        <v>19</v>
      </c>
      <c r="J447" t="s">
        <v>19</v>
      </c>
      <c r="K447" t="s">
        <v>19</v>
      </c>
      <c r="L447" t="s">
        <v>19</v>
      </c>
      <c r="M447" t="s">
        <v>19</v>
      </c>
      <c r="N447" t="s">
        <v>19</v>
      </c>
      <c r="O447" t="s">
        <v>19</v>
      </c>
      <c r="P447" t="s">
        <v>19</v>
      </c>
      <c r="Q447" t="s">
        <v>173</v>
      </c>
      <c r="R447">
        <v>50</v>
      </c>
      <c r="S447">
        <v>100</v>
      </c>
      <c r="T447" t="s">
        <v>493</v>
      </c>
      <c r="U447" t="s">
        <v>734</v>
      </c>
      <c r="V447" s="161">
        <v>45677</v>
      </c>
      <c r="W447" s="161">
        <v>46022</v>
      </c>
      <c r="X447" t="s">
        <v>725</v>
      </c>
      <c r="Y447">
        <v>25</v>
      </c>
      <c r="Z447" s="209">
        <v>0</v>
      </c>
      <c r="AA447" t="s">
        <v>3148</v>
      </c>
      <c r="AB447" s="210"/>
      <c r="AC447">
        <v>0</v>
      </c>
      <c r="AD447" t="s">
        <v>3149</v>
      </c>
      <c r="AE447" s="211"/>
      <c r="AF447"/>
      <c r="AG447" s="212">
        <f t="shared" si="6"/>
        <v>0</v>
      </c>
      <c r="AH447" s="30">
        <v>12</v>
      </c>
    </row>
    <row r="448" spans="1:34" x14ac:dyDescent="0.25">
      <c r="A448">
        <v>2020</v>
      </c>
      <c r="B448" t="s">
        <v>2534</v>
      </c>
      <c r="C448" t="s">
        <v>735</v>
      </c>
      <c r="D448" t="s">
        <v>725</v>
      </c>
      <c r="E448">
        <v>1</v>
      </c>
      <c r="F448" t="s">
        <v>467</v>
      </c>
      <c r="G448" t="s">
        <v>735</v>
      </c>
      <c r="H448" t="s">
        <v>19</v>
      </c>
      <c r="I448" t="s">
        <v>19</v>
      </c>
      <c r="J448" t="s">
        <v>19</v>
      </c>
      <c r="K448" t="s">
        <v>19</v>
      </c>
      <c r="L448" t="s">
        <v>19</v>
      </c>
      <c r="M448" t="s">
        <v>19</v>
      </c>
      <c r="N448" t="s">
        <v>19</v>
      </c>
      <c r="O448" t="s">
        <v>19</v>
      </c>
      <c r="P448" t="s">
        <v>19</v>
      </c>
      <c r="Q448" t="s">
        <v>174</v>
      </c>
      <c r="R448">
        <v>50</v>
      </c>
      <c r="S448">
        <v>100</v>
      </c>
      <c r="T448" t="s">
        <v>493</v>
      </c>
      <c r="U448" t="s">
        <v>732</v>
      </c>
      <c r="V448" s="161">
        <v>45677</v>
      </c>
      <c r="W448" s="161">
        <v>46022</v>
      </c>
      <c r="X448" t="s">
        <v>725</v>
      </c>
      <c r="Y448">
        <v>25</v>
      </c>
      <c r="Z448" s="209">
        <v>0</v>
      </c>
      <c r="AA448" t="s">
        <v>3146</v>
      </c>
      <c r="AB448" s="210"/>
      <c r="AC448">
        <v>0</v>
      </c>
      <c r="AD448" t="s">
        <v>3150</v>
      </c>
      <c r="AE448" s="211"/>
      <c r="AF448"/>
      <c r="AG448" s="212">
        <f t="shared" si="6"/>
        <v>0</v>
      </c>
      <c r="AH448" s="30">
        <v>12</v>
      </c>
    </row>
    <row r="449" spans="1:34" x14ac:dyDescent="0.25">
      <c r="A449">
        <v>73</v>
      </c>
      <c r="B449" t="s">
        <v>2361</v>
      </c>
      <c r="C449" t="s">
        <v>587</v>
      </c>
      <c r="D449" t="s">
        <v>586</v>
      </c>
      <c r="E449">
        <v>3</v>
      </c>
      <c r="F449" t="s">
        <v>460</v>
      </c>
      <c r="G449" t="s">
        <v>587</v>
      </c>
      <c r="H449" t="s">
        <v>462</v>
      </c>
      <c r="I449" t="s">
        <v>1467</v>
      </c>
      <c r="J449" t="s">
        <v>1468</v>
      </c>
      <c r="K449" t="s">
        <v>1469</v>
      </c>
      <c r="L449" t="s">
        <v>1812</v>
      </c>
      <c r="M449" t="s">
        <v>463</v>
      </c>
      <c r="N449" t="s">
        <v>22</v>
      </c>
      <c r="O449" t="s">
        <v>588</v>
      </c>
      <c r="P449" t="s">
        <v>1825</v>
      </c>
      <c r="Q449" t="s">
        <v>382</v>
      </c>
      <c r="R449">
        <v>30</v>
      </c>
      <c r="S449">
        <v>100</v>
      </c>
      <c r="T449" t="s">
        <v>493</v>
      </c>
      <c r="U449" t="s">
        <v>589</v>
      </c>
      <c r="V449" s="161">
        <v>45691</v>
      </c>
      <c r="W449" s="161">
        <v>46022</v>
      </c>
      <c r="X449" t="s">
        <v>586</v>
      </c>
      <c r="Y449">
        <v>30</v>
      </c>
      <c r="Z449" s="209">
        <v>100</v>
      </c>
      <c r="AA449" t="s">
        <v>3151</v>
      </c>
      <c r="AB449" s="210"/>
      <c r="AC449">
        <v>100</v>
      </c>
      <c r="AD449" t="s">
        <v>3152</v>
      </c>
      <c r="AE449" s="211"/>
      <c r="AF449"/>
      <c r="AG449" s="212">
        <f t="shared" si="6"/>
        <v>30</v>
      </c>
      <c r="AH449" s="30">
        <v>12</v>
      </c>
    </row>
    <row r="450" spans="1:34" x14ac:dyDescent="0.25">
      <c r="A450">
        <v>73</v>
      </c>
      <c r="B450" t="s">
        <v>2361</v>
      </c>
      <c r="C450" t="s">
        <v>590</v>
      </c>
      <c r="D450" t="s">
        <v>586</v>
      </c>
      <c r="E450">
        <v>3</v>
      </c>
      <c r="F450" t="s">
        <v>467</v>
      </c>
      <c r="G450" t="s">
        <v>590</v>
      </c>
      <c r="H450" t="s">
        <v>19</v>
      </c>
      <c r="I450" t="s">
        <v>19</v>
      </c>
      <c r="J450" t="s">
        <v>19</v>
      </c>
      <c r="K450" t="s">
        <v>19</v>
      </c>
      <c r="L450" t="s">
        <v>19</v>
      </c>
      <c r="M450" t="s">
        <v>19</v>
      </c>
      <c r="N450" t="s">
        <v>19</v>
      </c>
      <c r="O450" t="s">
        <v>19</v>
      </c>
      <c r="P450" t="s">
        <v>19</v>
      </c>
      <c r="Q450" t="s">
        <v>383</v>
      </c>
      <c r="R450">
        <v>80</v>
      </c>
      <c r="S450">
        <v>100</v>
      </c>
      <c r="T450" t="s">
        <v>493</v>
      </c>
      <c r="U450" t="s">
        <v>591</v>
      </c>
      <c r="V450" s="161">
        <v>45691</v>
      </c>
      <c r="W450" s="161">
        <v>46022</v>
      </c>
      <c r="X450" t="s">
        <v>586</v>
      </c>
      <c r="Y450">
        <v>24</v>
      </c>
      <c r="Z450" s="209">
        <v>100</v>
      </c>
      <c r="AA450" t="s">
        <v>3153</v>
      </c>
      <c r="AB450" s="210"/>
      <c r="AC450">
        <v>100</v>
      </c>
      <c r="AD450" t="s">
        <v>3154</v>
      </c>
      <c r="AE450" s="211"/>
      <c r="AF450"/>
      <c r="AG450" s="212">
        <f t="shared" si="6"/>
        <v>24</v>
      </c>
      <c r="AH450" s="30">
        <v>12</v>
      </c>
    </row>
    <row r="451" spans="1:34" x14ac:dyDescent="0.25">
      <c r="A451">
        <v>73</v>
      </c>
      <c r="B451" t="s">
        <v>2361</v>
      </c>
      <c r="C451" t="s">
        <v>592</v>
      </c>
      <c r="D451" t="s">
        <v>586</v>
      </c>
      <c r="E451">
        <v>3</v>
      </c>
      <c r="F451" t="s">
        <v>467</v>
      </c>
      <c r="G451" t="s">
        <v>592</v>
      </c>
      <c r="H451" t="s">
        <v>19</v>
      </c>
      <c r="I451" t="s">
        <v>19</v>
      </c>
      <c r="J451" t="s">
        <v>19</v>
      </c>
      <c r="K451" t="s">
        <v>19</v>
      </c>
      <c r="L451" t="s">
        <v>19</v>
      </c>
      <c r="M451" t="s">
        <v>19</v>
      </c>
      <c r="N451" t="s">
        <v>19</v>
      </c>
      <c r="O451" t="s">
        <v>19</v>
      </c>
      <c r="P451" t="s">
        <v>19</v>
      </c>
      <c r="Q451" t="s">
        <v>384</v>
      </c>
      <c r="R451">
        <v>20</v>
      </c>
      <c r="S451">
        <v>100</v>
      </c>
      <c r="T451" t="s">
        <v>493</v>
      </c>
      <c r="U451" t="s">
        <v>593</v>
      </c>
      <c r="V451" s="161">
        <v>45993</v>
      </c>
      <c r="W451" s="161">
        <v>46022</v>
      </c>
      <c r="X451" t="s">
        <v>586</v>
      </c>
      <c r="Y451">
        <v>6</v>
      </c>
      <c r="Z451" s="209"/>
      <c r="AA451"/>
      <c r="AB451" s="210"/>
      <c r="AC451"/>
      <c r="AD451"/>
      <c r="AE451" s="211"/>
      <c r="AF451"/>
      <c r="AG451" s="212">
        <f t="shared" si="6"/>
        <v>0</v>
      </c>
      <c r="AH451" s="30">
        <v>12</v>
      </c>
    </row>
    <row r="452" spans="1:34" x14ac:dyDescent="0.25">
      <c r="A452">
        <v>73</v>
      </c>
      <c r="B452" t="s">
        <v>2361</v>
      </c>
      <c r="C452" t="s">
        <v>594</v>
      </c>
      <c r="D452" t="s">
        <v>586</v>
      </c>
      <c r="E452">
        <v>3</v>
      </c>
      <c r="F452" t="s">
        <v>460</v>
      </c>
      <c r="G452" t="s">
        <v>594</v>
      </c>
      <c r="H452" t="s">
        <v>462</v>
      </c>
      <c r="I452" t="s">
        <v>1467</v>
      </c>
      <c r="J452" t="s">
        <v>1468</v>
      </c>
      <c r="K452" t="s">
        <v>1469</v>
      </c>
      <c r="L452" t="s">
        <v>1812</v>
      </c>
      <c r="M452" t="s">
        <v>480</v>
      </c>
      <c r="N452" t="s">
        <v>22</v>
      </c>
      <c r="O452" t="s">
        <v>588</v>
      </c>
      <c r="P452" t="s">
        <v>19</v>
      </c>
      <c r="Q452" t="s">
        <v>385</v>
      </c>
      <c r="R452">
        <v>20</v>
      </c>
      <c r="S452">
        <v>100</v>
      </c>
      <c r="T452" t="s">
        <v>493</v>
      </c>
      <c r="U452" t="s">
        <v>595</v>
      </c>
      <c r="V452" s="161">
        <v>45691</v>
      </c>
      <c r="W452" s="161">
        <v>46003</v>
      </c>
      <c r="X452" t="s">
        <v>1873</v>
      </c>
      <c r="Y452">
        <v>20</v>
      </c>
      <c r="Z452" s="209">
        <v>100</v>
      </c>
      <c r="AA452" t="s">
        <v>3155</v>
      </c>
      <c r="AB452" s="210">
        <v>45996</v>
      </c>
      <c r="AC452">
        <v>100</v>
      </c>
      <c r="AD452" t="s">
        <v>3156</v>
      </c>
      <c r="AE452" s="211">
        <v>45996</v>
      </c>
      <c r="AF452">
        <v>100</v>
      </c>
      <c r="AG452" s="212">
        <f t="shared" si="6"/>
        <v>20</v>
      </c>
      <c r="AH452" s="30">
        <v>12</v>
      </c>
    </row>
    <row r="453" spans="1:34" x14ac:dyDescent="0.25">
      <c r="A453">
        <v>73</v>
      </c>
      <c r="B453" t="s">
        <v>2361</v>
      </c>
      <c r="C453" t="s">
        <v>596</v>
      </c>
      <c r="D453" t="s">
        <v>586</v>
      </c>
      <c r="E453">
        <v>3</v>
      </c>
      <c r="F453" t="s">
        <v>467</v>
      </c>
      <c r="G453" t="s">
        <v>596</v>
      </c>
      <c r="H453" t="s">
        <v>19</v>
      </c>
      <c r="I453" t="s">
        <v>19</v>
      </c>
      <c r="J453" t="s">
        <v>19</v>
      </c>
      <c r="K453" t="s">
        <v>19</v>
      </c>
      <c r="L453" t="s">
        <v>19</v>
      </c>
      <c r="M453" t="s">
        <v>19</v>
      </c>
      <c r="N453" t="s">
        <v>19</v>
      </c>
      <c r="O453" t="s">
        <v>19</v>
      </c>
      <c r="P453" t="s">
        <v>19</v>
      </c>
      <c r="Q453" t="s">
        <v>386</v>
      </c>
      <c r="R453">
        <v>20</v>
      </c>
      <c r="S453">
        <v>1</v>
      </c>
      <c r="T453" t="s">
        <v>465</v>
      </c>
      <c r="U453" t="s">
        <v>597</v>
      </c>
      <c r="V453" s="161">
        <v>45691</v>
      </c>
      <c r="W453" s="161">
        <v>45744</v>
      </c>
      <c r="X453" t="s">
        <v>586</v>
      </c>
      <c r="Y453">
        <v>4</v>
      </c>
      <c r="Z453" s="209">
        <v>100</v>
      </c>
      <c r="AA453" t="s">
        <v>2366</v>
      </c>
      <c r="AB453" s="210">
        <v>45744</v>
      </c>
      <c r="AC453">
        <v>100</v>
      </c>
      <c r="AD453" t="s">
        <v>2367</v>
      </c>
      <c r="AE453" s="211">
        <v>45744</v>
      </c>
      <c r="AF453">
        <v>90</v>
      </c>
      <c r="AG453" s="212">
        <f t="shared" ref="AG453:AG482" si="7">(AC453*Y453)/100</f>
        <v>4</v>
      </c>
      <c r="AH453" s="30">
        <v>3</v>
      </c>
    </row>
    <row r="454" spans="1:34" x14ac:dyDescent="0.25">
      <c r="A454">
        <v>73</v>
      </c>
      <c r="B454" t="s">
        <v>2361</v>
      </c>
      <c r="C454" t="s">
        <v>598</v>
      </c>
      <c r="D454" t="s">
        <v>586</v>
      </c>
      <c r="E454">
        <v>3</v>
      </c>
      <c r="F454" t="s">
        <v>467</v>
      </c>
      <c r="G454" t="s">
        <v>598</v>
      </c>
      <c r="H454" t="s">
        <v>19</v>
      </c>
      <c r="I454" t="s">
        <v>19</v>
      </c>
      <c r="J454" t="s">
        <v>19</v>
      </c>
      <c r="K454" t="s">
        <v>19</v>
      </c>
      <c r="L454" t="s">
        <v>19</v>
      </c>
      <c r="M454" t="s">
        <v>19</v>
      </c>
      <c r="N454" t="s">
        <v>19</v>
      </c>
      <c r="O454" t="s">
        <v>19</v>
      </c>
      <c r="P454" t="s">
        <v>19</v>
      </c>
      <c r="Q454" t="s">
        <v>387</v>
      </c>
      <c r="R454">
        <v>30</v>
      </c>
      <c r="S454">
        <v>100</v>
      </c>
      <c r="T454" t="s">
        <v>493</v>
      </c>
      <c r="U454" t="s">
        <v>599</v>
      </c>
      <c r="V454" s="161">
        <v>45748</v>
      </c>
      <c r="W454" s="161">
        <v>45777</v>
      </c>
      <c r="X454" t="s">
        <v>586</v>
      </c>
      <c r="Y454">
        <v>6</v>
      </c>
      <c r="Z454" s="209">
        <v>100</v>
      </c>
      <c r="AA454" t="s">
        <v>2368</v>
      </c>
      <c r="AB454" s="210">
        <v>45777</v>
      </c>
      <c r="AC454">
        <v>100</v>
      </c>
      <c r="AD454" t="s">
        <v>2369</v>
      </c>
      <c r="AE454" s="211">
        <v>45777</v>
      </c>
      <c r="AF454">
        <v>100</v>
      </c>
      <c r="AG454" s="212">
        <f t="shared" si="7"/>
        <v>6</v>
      </c>
      <c r="AH454" s="30">
        <v>4</v>
      </c>
    </row>
    <row r="455" spans="1:34" x14ac:dyDescent="0.25">
      <c r="A455">
        <v>73</v>
      </c>
      <c r="B455" t="s">
        <v>2361</v>
      </c>
      <c r="C455" t="s">
        <v>600</v>
      </c>
      <c r="D455" t="s">
        <v>586</v>
      </c>
      <c r="E455">
        <v>3</v>
      </c>
      <c r="F455" t="s">
        <v>467</v>
      </c>
      <c r="G455" t="s">
        <v>600</v>
      </c>
      <c r="H455" t="s">
        <v>19</v>
      </c>
      <c r="I455" t="s">
        <v>19</v>
      </c>
      <c r="J455" t="s">
        <v>19</v>
      </c>
      <c r="K455" t="s">
        <v>19</v>
      </c>
      <c r="L455" t="s">
        <v>19</v>
      </c>
      <c r="M455" t="s">
        <v>19</v>
      </c>
      <c r="N455" t="s">
        <v>19</v>
      </c>
      <c r="O455" t="s">
        <v>19</v>
      </c>
      <c r="P455" t="s">
        <v>19</v>
      </c>
      <c r="Q455" t="s">
        <v>388</v>
      </c>
      <c r="R455">
        <v>40</v>
      </c>
      <c r="S455">
        <v>3</v>
      </c>
      <c r="T455" t="s">
        <v>465</v>
      </c>
      <c r="U455" t="s">
        <v>601</v>
      </c>
      <c r="V455" s="161">
        <v>45748</v>
      </c>
      <c r="W455" s="161">
        <v>45982</v>
      </c>
      <c r="X455" t="s">
        <v>1873</v>
      </c>
      <c r="Y455">
        <v>8</v>
      </c>
      <c r="Z455" s="209">
        <v>100</v>
      </c>
      <c r="AA455" t="s">
        <v>3157</v>
      </c>
      <c r="AB455" s="210">
        <v>45982</v>
      </c>
      <c r="AC455">
        <v>100</v>
      </c>
      <c r="AD455" t="s">
        <v>3158</v>
      </c>
      <c r="AE455" s="211">
        <v>45982</v>
      </c>
      <c r="AF455">
        <v>100</v>
      </c>
      <c r="AG455" s="212">
        <f t="shared" si="7"/>
        <v>8</v>
      </c>
      <c r="AH455" s="30">
        <v>11</v>
      </c>
    </row>
    <row r="456" spans="1:34" x14ac:dyDescent="0.25">
      <c r="A456">
        <v>73</v>
      </c>
      <c r="B456" t="s">
        <v>2361</v>
      </c>
      <c r="C456" t="s">
        <v>602</v>
      </c>
      <c r="D456" t="s">
        <v>586</v>
      </c>
      <c r="E456">
        <v>3</v>
      </c>
      <c r="F456" t="s">
        <v>467</v>
      </c>
      <c r="G456" t="s">
        <v>602</v>
      </c>
      <c r="H456" t="s">
        <v>19</v>
      </c>
      <c r="I456" t="s">
        <v>19</v>
      </c>
      <c r="J456" t="s">
        <v>19</v>
      </c>
      <c r="K456" t="s">
        <v>19</v>
      </c>
      <c r="L456" t="s">
        <v>19</v>
      </c>
      <c r="M456" t="s">
        <v>19</v>
      </c>
      <c r="N456" t="s">
        <v>19</v>
      </c>
      <c r="O456" t="s">
        <v>19</v>
      </c>
      <c r="P456" t="s">
        <v>19</v>
      </c>
      <c r="Q456" t="s">
        <v>389</v>
      </c>
      <c r="R456">
        <v>10</v>
      </c>
      <c r="S456">
        <v>1</v>
      </c>
      <c r="T456" t="s">
        <v>465</v>
      </c>
      <c r="U456" t="s">
        <v>603</v>
      </c>
      <c r="V456" s="161">
        <v>45985</v>
      </c>
      <c r="W456" s="161">
        <v>46003</v>
      </c>
      <c r="X456" t="s">
        <v>1873</v>
      </c>
      <c r="Y456">
        <v>2</v>
      </c>
      <c r="Z456" s="209">
        <v>100</v>
      </c>
      <c r="AA456" t="s">
        <v>3155</v>
      </c>
      <c r="AB456" s="210">
        <v>45996</v>
      </c>
      <c r="AC456">
        <v>100</v>
      </c>
      <c r="AD456" t="s">
        <v>3159</v>
      </c>
      <c r="AE456" s="211">
        <v>45996</v>
      </c>
      <c r="AF456">
        <v>100</v>
      </c>
      <c r="AG456" s="212">
        <f t="shared" si="7"/>
        <v>2</v>
      </c>
      <c r="AH456" s="30">
        <v>12</v>
      </c>
    </row>
    <row r="457" spans="1:34" x14ac:dyDescent="0.25">
      <c r="A457">
        <v>73</v>
      </c>
      <c r="B457" t="s">
        <v>2361</v>
      </c>
      <c r="C457" t="s">
        <v>604</v>
      </c>
      <c r="D457" t="s">
        <v>586</v>
      </c>
      <c r="E457">
        <v>3</v>
      </c>
      <c r="F457" t="s">
        <v>460</v>
      </c>
      <c r="G457" t="s">
        <v>604</v>
      </c>
      <c r="H457" t="s">
        <v>462</v>
      </c>
      <c r="I457" t="s">
        <v>1473</v>
      </c>
      <c r="J457" t="s">
        <v>1474</v>
      </c>
      <c r="K457" t="s">
        <v>1475</v>
      </c>
      <c r="L457" t="s">
        <v>1812</v>
      </c>
      <c r="M457" t="s">
        <v>463</v>
      </c>
      <c r="N457" t="s">
        <v>22</v>
      </c>
      <c r="O457" t="s">
        <v>588</v>
      </c>
      <c r="P457" t="s">
        <v>19</v>
      </c>
      <c r="Q457" t="s">
        <v>390</v>
      </c>
      <c r="R457">
        <v>30</v>
      </c>
      <c r="S457">
        <v>100</v>
      </c>
      <c r="T457" t="s">
        <v>493</v>
      </c>
      <c r="U457" t="s">
        <v>595</v>
      </c>
      <c r="V457" s="161">
        <v>45672</v>
      </c>
      <c r="W457" s="161">
        <v>46022</v>
      </c>
      <c r="X457" t="s">
        <v>586</v>
      </c>
      <c r="Y457">
        <v>30</v>
      </c>
      <c r="Z457" s="209">
        <v>91</v>
      </c>
      <c r="AA457" t="s">
        <v>3160</v>
      </c>
      <c r="AB457" s="210"/>
      <c r="AC457">
        <v>91</v>
      </c>
      <c r="AD457" t="s">
        <v>3161</v>
      </c>
      <c r="AE457" s="211"/>
      <c r="AF457"/>
      <c r="AG457" s="212">
        <f t="shared" si="7"/>
        <v>27.3</v>
      </c>
      <c r="AH457" s="30">
        <v>12</v>
      </c>
    </row>
    <row r="458" spans="1:34" x14ac:dyDescent="0.25">
      <c r="A458">
        <v>73</v>
      </c>
      <c r="B458" t="s">
        <v>2361</v>
      </c>
      <c r="C458" t="s">
        <v>605</v>
      </c>
      <c r="D458" t="s">
        <v>586</v>
      </c>
      <c r="E458">
        <v>3</v>
      </c>
      <c r="F458" t="s">
        <v>467</v>
      </c>
      <c r="G458" t="s">
        <v>605</v>
      </c>
      <c r="H458" t="s">
        <v>19</v>
      </c>
      <c r="I458" t="s">
        <v>19</v>
      </c>
      <c r="J458" t="s">
        <v>19</v>
      </c>
      <c r="K458" t="s">
        <v>19</v>
      </c>
      <c r="L458" t="s">
        <v>19</v>
      </c>
      <c r="M458" t="s">
        <v>19</v>
      </c>
      <c r="N458" t="s">
        <v>19</v>
      </c>
      <c r="O458" t="s">
        <v>19</v>
      </c>
      <c r="P458" t="s">
        <v>19</v>
      </c>
      <c r="Q458" t="s">
        <v>391</v>
      </c>
      <c r="R458">
        <v>30</v>
      </c>
      <c r="S458">
        <v>1</v>
      </c>
      <c r="T458" t="s">
        <v>465</v>
      </c>
      <c r="U458" t="s">
        <v>606</v>
      </c>
      <c r="V458" s="161">
        <v>45672</v>
      </c>
      <c r="W458" s="161">
        <v>45716</v>
      </c>
      <c r="X458" t="s">
        <v>586</v>
      </c>
      <c r="Y458">
        <v>9</v>
      </c>
      <c r="Z458" s="209">
        <v>100</v>
      </c>
      <c r="AA458" t="s">
        <v>2372</v>
      </c>
      <c r="AB458" s="210">
        <v>45716</v>
      </c>
      <c r="AC458">
        <v>100</v>
      </c>
      <c r="AD458" t="s">
        <v>2373</v>
      </c>
      <c r="AE458" s="211">
        <v>45716</v>
      </c>
      <c r="AF458">
        <v>100</v>
      </c>
      <c r="AG458" s="212">
        <f t="shared" si="7"/>
        <v>9</v>
      </c>
      <c r="AH458" s="30">
        <v>2</v>
      </c>
    </row>
    <row r="459" spans="1:34" x14ac:dyDescent="0.25">
      <c r="A459">
        <v>73</v>
      </c>
      <c r="B459" t="s">
        <v>2361</v>
      </c>
      <c r="C459" t="s">
        <v>607</v>
      </c>
      <c r="D459" t="s">
        <v>586</v>
      </c>
      <c r="E459">
        <v>3</v>
      </c>
      <c r="F459" t="s">
        <v>467</v>
      </c>
      <c r="G459" t="s">
        <v>607</v>
      </c>
      <c r="H459" t="s">
        <v>19</v>
      </c>
      <c r="I459" t="s">
        <v>19</v>
      </c>
      <c r="J459" t="s">
        <v>19</v>
      </c>
      <c r="K459" t="s">
        <v>19</v>
      </c>
      <c r="L459" t="s">
        <v>19</v>
      </c>
      <c r="M459" t="s">
        <v>19</v>
      </c>
      <c r="N459" t="s">
        <v>19</v>
      </c>
      <c r="O459" t="s">
        <v>19</v>
      </c>
      <c r="P459" t="s">
        <v>19</v>
      </c>
      <c r="Q459" t="s">
        <v>392</v>
      </c>
      <c r="R459">
        <v>40</v>
      </c>
      <c r="S459">
        <v>3</v>
      </c>
      <c r="T459" t="s">
        <v>465</v>
      </c>
      <c r="U459" t="s">
        <v>608</v>
      </c>
      <c r="V459" s="161">
        <v>45720</v>
      </c>
      <c r="W459" s="161">
        <v>46010</v>
      </c>
      <c r="X459" t="s">
        <v>586</v>
      </c>
      <c r="Y459">
        <v>12</v>
      </c>
      <c r="Z459" s="209">
        <v>91</v>
      </c>
      <c r="AA459" t="s">
        <v>3160</v>
      </c>
      <c r="AB459" s="210"/>
      <c r="AC459">
        <v>91</v>
      </c>
      <c r="AD459" t="s">
        <v>3162</v>
      </c>
      <c r="AE459" s="211"/>
      <c r="AF459"/>
      <c r="AG459" s="212">
        <f t="shared" si="7"/>
        <v>10.92</v>
      </c>
      <c r="AH459" s="30">
        <v>12</v>
      </c>
    </row>
    <row r="460" spans="1:34" x14ac:dyDescent="0.25">
      <c r="A460">
        <v>73</v>
      </c>
      <c r="B460" t="s">
        <v>2361</v>
      </c>
      <c r="C460" t="s">
        <v>609</v>
      </c>
      <c r="D460" t="s">
        <v>586</v>
      </c>
      <c r="E460">
        <v>3</v>
      </c>
      <c r="F460" t="s">
        <v>467</v>
      </c>
      <c r="G460" t="s">
        <v>609</v>
      </c>
      <c r="H460" t="s">
        <v>19</v>
      </c>
      <c r="I460" t="s">
        <v>19</v>
      </c>
      <c r="J460" t="s">
        <v>19</v>
      </c>
      <c r="K460" t="s">
        <v>19</v>
      </c>
      <c r="L460" t="s">
        <v>19</v>
      </c>
      <c r="M460" t="s">
        <v>19</v>
      </c>
      <c r="N460" t="s">
        <v>19</v>
      </c>
      <c r="O460" t="s">
        <v>19</v>
      </c>
      <c r="P460" t="s">
        <v>19</v>
      </c>
      <c r="Q460" t="s">
        <v>393</v>
      </c>
      <c r="R460">
        <v>20</v>
      </c>
      <c r="S460">
        <v>4</v>
      </c>
      <c r="T460" t="s">
        <v>465</v>
      </c>
      <c r="U460" t="s">
        <v>610</v>
      </c>
      <c r="V460" s="161">
        <v>45730</v>
      </c>
      <c r="W460" s="161">
        <v>46022</v>
      </c>
      <c r="X460" t="s">
        <v>586</v>
      </c>
      <c r="Y460">
        <v>6</v>
      </c>
      <c r="Z460" s="209">
        <v>75</v>
      </c>
      <c r="AA460" t="s">
        <v>2725</v>
      </c>
      <c r="AB460" s="210"/>
      <c r="AC460">
        <v>75</v>
      </c>
      <c r="AD460" t="s">
        <v>2726</v>
      </c>
      <c r="AE460" s="211"/>
      <c r="AF460"/>
      <c r="AG460" s="212">
        <f t="shared" si="7"/>
        <v>4.5</v>
      </c>
      <c r="AH460" s="30">
        <v>12</v>
      </c>
    </row>
    <row r="461" spans="1:34" x14ac:dyDescent="0.25">
      <c r="A461">
        <v>73</v>
      </c>
      <c r="B461" t="s">
        <v>2361</v>
      </c>
      <c r="C461" t="s">
        <v>611</v>
      </c>
      <c r="D461" t="s">
        <v>586</v>
      </c>
      <c r="E461">
        <v>3</v>
      </c>
      <c r="F461" t="s">
        <v>467</v>
      </c>
      <c r="G461" t="s">
        <v>611</v>
      </c>
      <c r="H461" t="s">
        <v>19</v>
      </c>
      <c r="I461" t="s">
        <v>19</v>
      </c>
      <c r="J461" t="s">
        <v>19</v>
      </c>
      <c r="K461" t="s">
        <v>19</v>
      </c>
      <c r="L461" t="s">
        <v>19</v>
      </c>
      <c r="M461" t="s">
        <v>19</v>
      </c>
      <c r="N461" t="s">
        <v>19</v>
      </c>
      <c r="O461" t="s">
        <v>19</v>
      </c>
      <c r="P461" t="s">
        <v>19</v>
      </c>
      <c r="Q461" t="s">
        <v>394</v>
      </c>
      <c r="R461">
        <v>10</v>
      </c>
      <c r="S461">
        <v>2</v>
      </c>
      <c r="T461" t="s">
        <v>465</v>
      </c>
      <c r="U461" t="s">
        <v>612</v>
      </c>
      <c r="V461" s="161">
        <v>45839</v>
      </c>
      <c r="W461" s="161">
        <v>46022</v>
      </c>
      <c r="X461" t="s">
        <v>586</v>
      </c>
      <c r="Y461">
        <v>3</v>
      </c>
      <c r="Z461" s="209">
        <v>50</v>
      </c>
      <c r="AA461" t="s">
        <v>2378</v>
      </c>
      <c r="AB461" s="210"/>
      <c r="AC461">
        <v>50</v>
      </c>
      <c r="AD461" t="s">
        <v>2379</v>
      </c>
      <c r="AE461" s="211"/>
      <c r="AF461"/>
      <c r="AG461" s="212">
        <f t="shared" si="7"/>
        <v>1.5</v>
      </c>
      <c r="AH461" s="30">
        <v>12</v>
      </c>
    </row>
    <row r="462" spans="1:34" x14ac:dyDescent="0.25">
      <c r="A462">
        <v>73</v>
      </c>
      <c r="B462" t="s">
        <v>2361</v>
      </c>
      <c r="C462" t="s">
        <v>613</v>
      </c>
      <c r="D462" t="s">
        <v>586</v>
      </c>
      <c r="E462">
        <v>3</v>
      </c>
      <c r="F462" t="s">
        <v>460</v>
      </c>
      <c r="G462" t="s">
        <v>613</v>
      </c>
      <c r="H462" t="s">
        <v>479</v>
      </c>
      <c r="I462" t="s">
        <v>1467</v>
      </c>
      <c r="J462" t="s">
        <v>1474</v>
      </c>
      <c r="K462" t="s">
        <v>1469</v>
      </c>
      <c r="L462" t="s">
        <v>1812</v>
      </c>
      <c r="M462" t="s">
        <v>463</v>
      </c>
      <c r="N462" t="s">
        <v>22</v>
      </c>
      <c r="O462" t="s">
        <v>614</v>
      </c>
      <c r="P462" t="s">
        <v>19</v>
      </c>
      <c r="Q462" t="s">
        <v>192</v>
      </c>
      <c r="R462">
        <v>20</v>
      </c>
      <c r="S462">
        <v>100</v>
      </c>
      <c r="T462" t="s">
        <v>493</v>
      </c>
      <c r="U462" t="s">
        <v>615</v>
      </c>
      <c r="V462" s="161">
        <v>45695</v>
      </c>
      <c r="W462" s="161">
        <v>46010</v>
      </c>
      <c r="X462" t="s">
        <v>586</v>
      </c>
      <c r="Y462">
        <v>20</v>
      </c>
      <c r="Z462" s="209">
        <v>0</v>
      </c>
      <c r="AA462">
        <v>0</v>
      </c>
      <c r="AB462" s="210"/>
      <c r="AC462"/>
      <c r="AD462"/>
      <c r="AE462" s="211"/>
      <c r="AF462"/>
      <c r="AG462" s="212">
        <f t="shared" si="7"/>
        <v>0</v>
      </c>
      <c r="AH462" s="30">
        <v>12</v>
      </c>
    </row>
    <row r="463" spans="1:34" x14ac:dyDescent="0.25">
      <c r="A463">
        <v>73</v>
      </c>
      <c r="B463" t="s">
        <v>2361</v>
      </c>
      <c r="C463" t="s">
        <v>616</v>
      </c>
      <c r="D463" t="s">
        <v>586</v>
      </c>
      <c r="E463">
        <v>3</v>
      </c>
      <c r="F463" t="s">
        <v>467</v>
      </c>
      <c r="G463" t="s">
        <v>616</v>
      </c>
      <c r="H463" t="s">
        <v>19</v>
      </c>
      <c r="I463" t="s">
        <v>19</v>
      </c>
      <c r="J463" t="s">
        <v>19</v>
      </c>
      <c r="K463" t="s">
        <v>19</v>
      </c>
      <c r="L463" t="s">
        <v>19</v>
      </c>
      <c r="M463" t="s">
        <v>19</v>
      </c>
      <c r="N463" t="s">
        <v>19</v>
      </c>
      <c r="O463" t="s">
        <v>19</v>
      </c>
      <c r="P463" t="s">
        <v>19</v>
      </c>
      <c r="Q463" t="s">
        <v>193</v>
      </c>
      <c r="R463">
        <v>10</v>
      </c>
      <c r="S463">
        <v>1</v>
      </c>
      <c r="T463" t="s">
        <v>465</v>
      </c>
      <c r="U463" t="s">
        <v>617</v>
      </c>
      <c r="V463" s="161">
        <v>45695</v>
      </c>
      <c r="W463" s="161">
        <v>45758</v>
      </c>
      <c r="X463" t="s">
        <v>586</v>
      </c>
      <c r="Y463">
        <v>2</v>
      </c>
      <c r="Z463" s="209">
        <v>100</v>
      </c>
      <c r="AA463" t="s">
        <v>2380</v>
      </c>
      <c r="AB463" s="210">
        <v>45758</v>
      </c>
      <c r="AC463">
        <v>100</v>
      </c>
      <c r="AD463" t="s">
        <v>2381</v>
      </c>
      <c r="AE463" s="211">
        <v>45758</v>
      </c>
      <c r="AF463">
        <v>100</v>
      </c>
      <c r="AG463" s="212">
        <f t="shared" si="7"/>
        <v>2</v>
      </c>
      <c r="AH463" s="30">
        <v>4</v>
      </c>
    </row>
    <row r="464" spans="1:34" x14ac:dyDescent="0.25">
      <c r="A464">
        <v>73</v>
      </c>
      <c r="B464" t="s">
        <v>2361</v>
      </c>
      <c r="C464" t="s">
        <v>618</v>
      </c>
      <c r="D464" t="s">
        <v>586</v>
      </c>
      <c r="E464">
        <v>3</v>
      </c>
      <c r="F464" t="s">
        <v>467</v>
      </c>
      <c r="G464" t="s">
        <v>618</v>
      </c>
      <c r="H464" t="s">
        <v>19</v>
      </c>
      <c r="I464" t="s">
        <v>19</v>
      </c>
      <c r="J464" t="s">
        <v>19</v>
      </c>
      <c r="K464" t="s">
        <v>19</v>
      </c>
      <c r="L464" t="s">
        <v>19</v>
      </c>
      <c r="M464" t="s">
        <v>19</v>
      </c>
      <c r="N464" t="s">
        <v>19</v>
      </c>
      <c r="O464" t="s">
        <v>19</v>
      </c>
      <c r="P464" t="s">
        <v>19</v>
      </c>
      <c r="Q464" t="s">
        <v>194</v>
      </c>
      <c r="R464">
        <v>10</v>
      </c>
      <c r="S464">
        <v>1</v>
      </c>
      <c r="T464" t="s">
        <v>465</v>
      </c>
      <c r="U464" t="s">
        <v>619</v>
      </c>
      <c r="V464" s="161">
        <v>45695</v>
      </c>
      <c r="W464" s="161">
        <v>45747</v>
      </c>
      <c r="X464" t="s">
        <v>586</v>
      </c>
      <c r="Y464">
        <v>2</v>
      </c>
      <c r="Z464" s="209">
        <v>100</v>
      </c>
      <c r="AA464" t="s">
        <v>2382</v>
      </c>
      <c r="AB464" s="210">
        <v>45806</v>
      </c>
      <c r="AC464">
        <v>100</v>
      </c>
      <c r="AD464" t="s">
        <v>2383</v>
      </c>
      <c r="AE464" s="211">
        <v>45806</v>
      </c>
      <c r="AF464">
        <v>90</v>
      </c>
      <c r="AG464" s="212">
        <f t="shared" si="7"/>
        <v>2</v>
      </c>
      <c r="AH464" s="30">
        <v>3</v>
      </c>
    </row>
    <row r="465" spans="1:34" x14ac:dyDescent="0.25">
      <c r="A465">
        <v>73</v>
      </c>
      <c r="B465" t="s">
        <v>2361</v>
      </c>
      <c r="C465" t="s">
        <v>620</v>
      </c>
      <c r="D465" t="s">
        <v>586</v>
      </c>
      <c r="E465">
        <v>3</v>
      </c>
      <c r="F465" t="s">
        <v>467</v>
      </c>
      <c r="G465" t="s">
        <v>620</v>
      </c>
      <c r="H465" t="s">
        <v>19</v>
      </c>
      <c r="I465" t="s">
        <v>19</v>
      </c>
      <c r="J465" t="s">
        <v>19</v>
      </c>
      <c r="K465" t="s">
        <v>19</v>
      </c>
      <c r="L465" t="s">
        <v>19</v>
      </c>
      <c r="M465" t="s">
        <v>19</v>
      </c>
      <c r="N465" t="s">
        <v>19</v>
      </c>
      <c r="O465" t="s">
        <v>19</v>
      </c>
      <c r="P465" t="s">
        <v>19</v>
      </c>
      <c r="Q465" t="s">
        <v>195</v>
      </c>
      <c r="R465">
        <v>30</v>
      </c>
      <c r="S465">
        <v>100</v>
      </c>
      <c r="T465" t="s">
        <v>493</v>
      </c>
      <c r="U465" t="s">
        <v>621</v>
      </c>
      <c r="V465" s="161">
        <v>45748</v>
      </c>
      <c r="W465" s="161">
        <v>45961</v>
      </c>
      <c r="X465" t="s">
        <v>586</v>
      </c>
      <c r="Y465">
        <v>6</v>
      </c>
      <c r="Z465" s="209">
        <v>100</v>
      </c>
      <c r="AA465" t="s">
        <v>2727</v>
      </c>
      <c r="AB465" s="210">
        <v>45961</v>
      </c>
      <c r="AC465">
        <v>100</v>
      </c>
      <c r="AD465" t="s">
        <v>2728</v>
      </c>
      <c r="AE465" s="211">
        <v>45961</v>
      </c>
      <c r="AF465">
        <v>100</v>
      </c>
      <c r="AG465" s="212">
        <f t="shared" si="7"/>
        <v>6</v>
      </c>
      <c r="AH465" s="30">
        <v>10</v>
      </c>
    </row>
    <row r="466" spans="1:34" x14ac:dyDescent="0.25">
      <c r="A466">
        <v>73</v>
      </c>
      <c r="B466" t="s">
        <v>2361</v>
      </c>
      <c r="C466" t="s">
        <v>622</v>
      </c>
      <c r="D466" t="s">
        <v>586</v>
      </c>
      <c r="E466">
        <v>3</v>
      </c>
      <c r="F466" t="s">
        <v>467</v>
      </c>
      <c r="G466" t="s">
        <v>622</v>
      </c>
      <c r="H466" t="s">
        <v>19</v>
      </c>
      <c r="I466" t="s">
        <v>19</v>
      </c>
      <c r="J466" t="s">
        <v>19</v>
      </c>
      <c r="K466" t="s">
        <v>19</v>
      </c>
      <c r="L466" t="s">
        <v>19</v>
      </c>
      <c r="M466" t="s">
        <v>19</v>
      </c>
      <c r="N466" t="s">
        <v>19</v>
      </c>
      <c r="O466" t="s">
        <v>19</v>
      </c>
      <c r="P466" t="s">
        <v>19</v>
      </c>
      <c r="Q466" t="s">
        <v>196</v>
      </c>
      <c r="R466">
        <v>30</v>
      </c>
      <c r="S466">
        <v>100</v>
      </c>
      <c r="T466" t="s">
        <v>493</v>
      </c>
      <c r="U466" t="s">
        <v>623</v>
      </c>
      <c r="V466" s="161">
        <v>45769</v>
      </c>
      <c r="W466" s="161">
        <v>45982</v>
      </c>
      <c r="X466" t="s">
        <v>586</v>
      </c>
      <c r="Y466">
        <v>6</v>
      </c>
      <c r="Z466" s="209">
        <v>100</v>
      </c>
      <c r="AA466" t="s">
        <v>2729</v>
      </c>
      <c r="AB466" s="477"/>
      <c r="AC466">
        <v>100</v>
      </c>
      <c r="AD466" t="s">
        <v>2730</v>
      </c>
      <c r="AE466" s="211"/>
      <c r="AF466">
        <v>100</v>
      </c>
      <c r="AG466" s="212">
        <f t="shared" si="7"/>
        <v>6</v>
      </c>
      <c r="AH466" s="30">
        <v>11</v>
      </c>
    </row>
    <row r="467" spans="1:34" x14ac:dyDescent="0.25">
      <c r="A467">
        <v>73</v>
      </c>
      <c r="B467" t="s">
        <v>2361</v>
      </c>
      <c r="C467" t="s">
        <v>624</v>
      </c>
      <c r="D467" t="s">
        <v>586</v>
      </c>
      <c r="E467">
        <v>3</v>
      </c>
      <c r="F467" t="s">
        <v>467</v>
      </c>
      <c r="G467" t="s">
        <v>624</v>
      </c>
      <c r="H467" t="s">
        <v>19</v>
      </c>
      <c r="I467" t="s">
        <v>19</v>
      </c>
      <c r="J467" t="s">
        <v>19</v>
      </c>
      <c r="K467" t="s">
        <v>19</v>
      </c>
      <c r="L467" t="s">
        <v>19</v>
      </c>
      <c r="M467" t="s">
        <v>19</v>
      </c>
      <c r="N467" t="s">
        <v>19</v>
      </c>
      <c r="O467" t="s">
        <v>19</v>
      </c>
      <c r="P467" t="s">
        <v>19</v>
      </c>
      <c r="Q467" t="s">
        <v>197</v>
      </c>
      <c r="R467">
        <v>10</v>
      </c>
      <c r="S467">
        <v>3</v>
      </c>
      <c r="T467" t="s">
        <v>465</v>
      </c>
      <c r="U467" t="s">
        <v>625</v>
      </c>
      <c r="V467" s="161">
        <v>45965</v>
      </c>
      <c r="W467" s="161">
        <v>45979</v>
      </c>
      <c r="X467" t="s">
        <v>586</v>
      </c>
      <c r="Y467">
        <v>2</v>
      </c>
      <c r="Z467" s="209">
        <v>100</v>
      </c>
      <c r="AA467" t="s">
        <v>3163</v>
      </c>
      <c r="AB467" s="210">
        <v>45979</v>
      </c>
      <c r="AC467">
        <v>100</v>
      </c>
      <c r="AD467" t="s">
        <v>3164</v>
      </c>
      <c r="AE467" s="211">
        <v>45979</v>
      </c>
      <c r="AF467">
        <v>100</v>
      </c>
      <c r="AG467" s="212">
        <f t="shared" si="7"/>
        <v>2</v>
      </c>
      <c r="AH467" s="30">
        <v>11</v>
      </c>
    </row>
    <row r="468" spans="1:34" x14ac:dyDescent="0.25">
      <c r="A468">
        <v>73</v>
      </c>
      <c r="B468" t="s">
        <v>2361</v>
      </c>
      <c r="C468" t="s">
        <v>626</v>
      </c>
      <c r="D468" t="s">
        <v>586</v>
      </c>
      <c r="E468">
        <v>3</v>
      </c>
      <c r="F468" t="s">
        <v>467</v>
      </c>
      <c r="G468" t="s">
        <v>626</v>
      </c>
      <c r="H468" t="s">
        <v>19</v>
      </c>
      <c r="I468" t="s">
        <v>19</v>
      </c>
      <c r="J468" t="s">
        <v>19</v>
      </c>
      <c r="K468" t="s">
        <v>19</v>
      </c>
      <c r="L468" t="s">
        <v>19</v>
      </c>
      <c r="M468" t="s">
        <v>19</v>
      </c>
      <c r="N468" t="s">
        <v>19</v>
      </c>
      <c r="O468" t="s">
        <v>19</v>
      </c>
      <c r="P468" t="s">
        <v>19</v>
      </c>
      <c r="Q468" t="s">
        <v>2923</v>
      </c>
      <c r="R468">
        <v>10</v>
      </c>
      <c r="S468">
        <v>1</v>
      </c>
      <c r="T468" t="s">
        <v>465</v>
      </c>
      <c r="U468" t="s">
        <v>2924</v>
      </c>
      <c r="V468" s="161">
        <v>45992</v>
      </c>
      <c r="W468" s="161">
        <v>46010</v>
      </c>
      <c r="X468" t="s">
        <v>586</v>
      </c>
      <c r="Y468">
        <v>2</v>
      </c>
      <c r="Z468" s="209">
        <v>100</v>
      </c>
      <c r="AA468" t="s">
        <v>3165</v>
      </c>
      <c r="AB468" s="477">
        <v>46000</v>
      </c>
      <c r="AC468">
        <v>100</v>
      </c>
      <c r="AD468" t="s">
        <v>3166</v>
      </c>
      <c r="AE468" s="211"/>
      <c r="AF468">
        <v>0</v>
      </c>
      <c r="AG468" s="212">
        <f t="shared" si="7"/>
        <v>2</v>
      </c>
      <c r="AH468" s="30">
        <v>12</v>
      </c>
    </row>
    <row r="469" spans="1:34" x14ac:dyDescent="0.25">
      <c r="A469">
        <v>71</v>
      </c>
      <c r="B469" t="s">
        <v>2299</v>
      </c>
      <c r="C469" t="s">
        <v>1151</v>
      </c>
      <c r="D469" t="s">
        <v>1150</v>
      </c>
      <c r="E469">
        <v>5</v>
      </c>
      <c r="F469" t="s">
        <v>460</v>
      </c>
      <c r="G469" t="s">
        <v>1151</v>
      </c>
      <c r="H469" t="s">
        <v>462</v>
      </c>
      <c r="I469" t="s">
        <v>1473</v>
      </c>
      <c r="J469" t="s">
        <v>1474</v>
      </c>
      <c r="K469" t="s">
        <v>1475</v>
      </c>
      <c r="L469" t="s">
        <v>19</v>
      </c>
      <c r="M469" t="s">
        <v>463</v>
      </c>
      <c r="N469" t="s">
        <v>22</v>
      </c>
      <c r="O469" t="s">
        <v>614</v>
      </c>
      <c r="P469" t="s">
        <v>19</v>
      </c>
      <c r="Q469" t="s">
        <v>185</v>
      </c>
      <c r="R469">
        <v>30</v>
      </c>
      <c r="S469">
        <v>100</v>
      </c>
      <c r="T469" t="s">
        <v>493</v>
      </c>
      <c r="U469" t="s">
        <v>1152</v>
      </c>
      <c r="V469" s="161">
        <v>45691</v>
      </c>
      <c r="W469" s="161">
        <v>46010</v>
      </c>
      <c r="X469" t="s">
        <v>1150</v>
      </c>
      <c r="Y469">
        <v>30</v>
      </c>
      <c r="Z469" s="209">
        <v>83</v>
      </c>
      <c r="AA469" t="s">
        <v>3224</v>
      </c>
      <c r="AB469" s="477"/>
      <c r="AC469">
        <v>83</v>
      </c>
      <c r="AD469" t="s">
        <v>3167</v>
      </c>
      <c r="AE469" s="211"/>
      <c r="AF469">
        <v>0</v>
      </c>
      <c r="AG469" s="212">
        <f t="shared" si="7"/>
        <v>24.9</v>
      </c>
      <c r="AH469" s="30">
        <v>12</v>
      </c>
    </row>
    <row r="470" spans="1:34" x14ac:dyDescent="0.25">
      <c r="A470">
        <v>71</v>
      </c>
      <c r="B470" t="s">
        <v>2299</v>
      </c>
      <c r="C470" t="s">
        <v>1153</v>
      </c>
      <c r="D470" t="s">
        <v>1150</v>
      </c>
      <c r="E470">
        <v>5</v>
      </c>
      <c r="F470" t="s">
        <v>467</v>
      </c>
      <c r="G470" t="s">
        <v>1153</v>
      </c>
      <c r="H470" t="s">
        <v>19</v>
      </c>
      <c r="I470" t="s">
        <v>19</v>
      </c>
      <c r="J470" t="s">
        <v>19</v>
      </c>
      <c r="K470" t="s">
        <v>19</v>
      </c>
      <c r="L470" t="s">
        <v>19</v>
      </c>
      <c r="M470" t="s">
        <v>19</v>
      </c>
      <c r="N470" t="s">
        <v>19</v>
      </c>
      <c r="O470" t="s">
        <v>19</v>
      </c>
      <c r="P470" t="s">
        <v>19</v>
      </c>
      <c r="Q470" t="s">
        <v>186</v>
      </c>
      <c r="R470">
        <v>30</v>
      </c>
      <c r="S470">
        <v>1</v>
      </c>
      <c r="T470" t="s">
        <v>465</v>
      </c>
      <c r="U470" t="s">
        <v>1154</v>
      </c>
      <c r="V470" s="161">
        <v>45691</v>
      </c>
      <c r="W470" s="161">
        <v>45744</v>
      </c>
      <c r="X470" t="s">
        <v>1150</v>
      </c>
      <c r="Y470">
        <v>9</v>
      </c>
      <c r="Z470" s="209">
        <v>100</v>
      </c>
      <c r="AA470" t="s">
        <v>2302</v>
      </c>
      <c r="AB470" s="210">
        <v>45744</v>
      </c>
      <c r="AC470">
        <v>100</v>
      </c>
      <c r="AD470" t="s">
        <v>2303</v>
      </c>
      <c r="AE470" s="211">
        <v>45744</v>
      </c>
      <c r="AF470">
        <v>100</v>
      </c>
      <c r="AG470" s="212">
        <f t="shared" si="7"/>
        <v>9</v>
      </c>
      <c r="AH470" s="30">
        <v>3</v>
      </c>
    </row>
    <row r="471" spans="1:34" x14ac:dyDescent="0.25">
      <c r="A471">
        <v>71</v>
      </c>
      <c r="B471" t="s">
        <v>2299</v>
      </c>
      <c r="C471" t="s">
        <v>1155</v>
      </c>
      <c r="D471" t="s">
        <v>1150</v>
      </c>
      <c r="E471">
        <v>5</v>
      </c>
      <c r="F471" t="s">
        <v>467</v>
      </c>
      <c r="G471" t="s">
        <v>1155</v>
      </c>
      <c r="H471" t="s">
        <v>19</v>
      </c>
      <c r="I471" t="s">
        <v>19</v>
      </c>
      <c r="J471" t="s">
        <v>19</v>
      </c>
      <c r="K471" t="s">
        <v>19</v>
      </c>
      <c r="L471" t="s">
        <v>19</v>
      </c>
      <c r="M471" t="s">
        <v>19</v>
      </c>
      <c r="N471" t="s">
        <v>19</v>
      </c>
      <c r="O471" t="s">
        <v>19</v>
      </c>
      <c r="P471" t="s">
        <v>19</v>
      </c>
      <c r="Q471" t="s">
        <v>33</v>
      </c>
      <c r="R471">
        <v>60</v>
      </c>
      <c r="S471">
        <v>42</v>
      </c>
      <c r="T471" t="s">
        <v>465</v>
      </c>
      <c r="U471" t="s">
        <v>2925</v>
      </c>
      <c r="V471" s="161">
        <v>45748</v>
      </c>
      <c r="W471" s="161">
        <v>46003</v>
      </c>
      <c r="X471" t="s">
        <v>1150</v>
      </c>
      <c r="Y471">
        <v>18</v>
      </c>
      <c r="Z471" s="209">
        <v>83</v>
      </c>
      <c r="AA471" t="s">
        <v>3224</v>
      </c>
      <c r="AB471" s="477"/>
      <c r="AC471">
        <v>83</v>
      </c>
      <c r="AD471" t="s">
        <v>3168</v>
      </c>
      <c r="AE471" s="211"/>
      <c r="AF471">
        <v>0</v>
      </c>
      <c r="AG471" s="212">
        <f t="shared" si="7"/>
        <v>14.94</v>
      </c>
      <c r="AH471" s="30">
        <v>12</v>
      </c>
    </row>
    <row r="472" spans="1:34" x14ac:dyDescent="0.25">
      <c r="A472">
        <v>71</v>
      </c>
      <c r="B472" t="s">
        <v>2299</v>
      </c>
      <c r="C472" t="s">
        <v>1156</v>
      </c>
      <c r="D472" t="s">
        <v>1150</v>
      </c>
      <c r="E472">
        <v>5</v>
      </c>
      <c r="F472" t="s">
        <v>467</v>
      </c>
      <c r="G472" t="s">
        <v>1156</v>
      </c>
      <c r="H472" t="s">
        <v>19</v>
      </c>
      <c r="I472" t="s">
        <v>19</v>
      </c>
      <c r="J472" t="s">
        <v>19</v>
      </c>
      <c r="K472" t="s">
        <v>19</v>
      </c>
      <c r="L472" t="s">
        <v>19</v>
      </c>
      <c r="M472" t="s">
        <v>19</v>
      </c>
      <c r="N472" t="s">
        <v>19</v>
      </c>
      <c r="O472" t="s">
        <v>19</v>
      </c>
      <c r="P472" t="s">
        <v>19</v>
      </c>
      <c r="Q472" t="s">
        <v>187</v>
      </c>
      <c r="R472">
        <v>10</v>
      </c>
      <c r="S472">
        <v>3</v>
      </c>
      <c r="T472" t="s">
        <v>465</v>
      </c>
      <c r="U472" t="s">
        <v>1157</v>
      </c>
      <c r="V472" s="161">
        <v>45748</v>
      </c>
      <c r="W472" s="161">
        <v>46010</v>
      </c>
      <c r="X472" t="s">
        <v>1150</v>
      </c>
      <c r="Y472">
        <v>3</v>
      </c>
      <c r="Z472" s="209">
        <v>66</v>
      </c>
      <c r="AA472" t="s">
        <v>2306</v>
      </c>
      <c r="AB472" s="477"/>
      <c r="AC472">
        <v>66</v>
      </c>
      <c r="AD472" t="s">
        <v>2307</v>
      </c>
      <c r="AE472" s="211"/>
      <c r="AF472">
        <v>0</v>
      </c>
      <c r="AG472" s="212">
        <f t="shared" si="7"/>
        <v>1.98</v>
      </c>
      <c r="AH472" s="30">
        <v>12</v>
      </c>
    </row>
    <row r="473" spans="1:34" x14ac:dyDescent="0.25">
      <c r="A473">
        <v>71</v>
      </c>
      <c r="B473" t="s">
        <v>2299</v>
      </c>
      <c r="C473" t="s">
        <v>1158</v>
      </c>
      <c r="D473" t="s">
        <v>1150</v>
      </c>
      <c r="E473">
        <v>5</v>
      </c>
      <c r="F473" t="s">
        <v>460</v>
      </c>
      <c r="G473" t="s">
        <v>1158</v>
      </c>
      <c r="H473" t="s">
        <v>462</v>
      </c>
      <c r="I473" t="s">
        <v>1473</v>
      </c>
      <c r="J473" t="s">
        <v>1474</v>
      </c>
      <c r="K473" t="s">
        <v>1475</v>
      </c>
      <c r="L473" t="s">
        <v>1812</v>
      </c>
      <c r="M473" t="s">
        <v>463</v>
      </c>
      <c r="N473" t="s">
        <v>22</v>
      </c>
      <c r="O473" t="s">
        <v>695</v>
      </c>
      <c r="P473" t="s">
        <v>19</v>
      </c>
      <c r="Q473" t="s">
        <v>314</v>
      </c>
      <c r="R473">
        <v>20</v>
      </c>
      <c r="S473">
        <v>100</v>
      </c>
      <c r="T473" t="s">
        <v>493</v>
      </c>
      <c r="U473" t="s">
        <v>1159</v>
      </c>
      <c r="V473" s="161">
        <v>45691</v>
      </c>
      <c r="W473" s="161">
        <v>45989</v>
      </c>
      <c r="X473" t="s">
        <v>1150</v>
      </c>
      <c r="Y473">
        <v>20</v>
      </c>
      <c r="Z473" s="209">
        <v>100</v>
      </c>
      <c r="AA473" t="s">
        <v>3169</v>
      </c>
      <c r="AB473" s="210">
        <v>45989</v>
      </c>
      <c r="AC473">
        <v>100</v>
      </c>
      <c r="AD473" t="s">
        <v>3170</v>
      </c>
      <c r="AE473" s="211">
        <v>45989</v>
      </c>
      <c r="AF473">
        <v>100</v>
      </c>
      <c r="AG473" s="212">
        <f t="shared" si="7"/>
        <v>20</v>
      </c>
      <c r="AH473" s="30">
        <v>11</v>
      </c>
    </row>
    <row r="474" spans="1:34" x14ac:dyDescent="0.25">
      <c r="A474">
        <v>71</v>
      </c>
      <c r="B474" t="s">
        <v>2299</v>
      </c>
      <c r="C474" t="s">
        <v>1160</v>
      </c>
      <c r="D474" t="s">
        <v>1150</v>
      </c>
      <c r="E474">
        <v>5</v>
      </c>
      <c r="F474" t="s">
        <v>467</v>
      </c>
      <c r="G474" t="s">
        <v>1160</v>
      </c>
      <c r="H474" t="s">
        <v>19</v>
      </c>
      <c r="I474" t="s">
        <v>19</v>
      </c>
      <c r="J474" t="s">
        <v>19</v>
      </c>
      <c r="K474" t="s">
        <v>19</v>
      </c>
      <c r="L474" t="s">
        <v>19</v>
      </c>
      <c r="M474" t="s">
        <v>19</v>
      </c>
      <c r="N474" t="s">
        <v>19</v>
      </c>
      <c r="O474" t="s">
        <v>19</v>
      </c>
      <c r="P474" t="s">
        <v>19</v>
      </c>
      <c r="Q474" t="s">
        <v>315</v>
      </c>
      <c r="R474">
        <v>30</v>
      </c>
      <c r="S474">
        <v>1</v>
      </c>
      <c r="T474" t="s">
        <v>465</v>
      </c>
      <c r="U474" t="s">
        <v>1161</v>
      </c>
      <c r="V474" s="161">
        <v>45691</v>
      </c>
      <c r="W474" s="161">
        <v>45747</v>
      </c>
      <c r="X474" t="s">
        <v>1150</v>
      </c>
      <c r="Y474">
        <v>6</v>
      </c>
      <c r="Z474" s="209">
        <v>100</v>
      </c>
      <c r="AA474" t="s">
        <v>3225</v>
      </c>
      <c r="AB474" s="210">
        <v>45747</v>
      </c>
      <c r="AC474">
        <v>100</v>
      </c>
      <c r="AD474" t="s">
        <v>2311</v>
      </c>
      <c r="AE474" s="211">
        <v>45747</v>
      </c>
      <c r="AF474">
        <v>100</v>
      </c>
      <c r="AG474" s="212">
        <f t="shared" si="7"/>
        <v>6</v>
      </c>
      <c r="AH474" s="30">
        <v>3</v>
      </c>
    </row>
    <row r="475" spans="1:34" x14ac:dyDescent="0.25">
      <c r="A475">
        <v>71</v>
      </c>
      <c r="B475" t="s">
        <v>2299</v>
      </c>
      <c r="C475" t="s">
        <v>1162</v>
      </c>
      <c r="D475" t="s">
        <v>1150</v>
      </c>
      <c r="E475">
        <v>5</v>
      </c>
      <c r="F475" t="s">
        <v>467</v>
      </c>
      <c r="G475" t="s">
        <v>1162</v>
      </c>
      <c r="H475" t="s">
        <v>19</v>
      </c>
      <c r="I475" t="s">
        <v>19</v>
      </c>
      <c r="J475" t="s">
        <v>19</v>
      </c>
      <c r="K475" t="s">
        <v>19</v>
      </c>
      <c r="L475" t="s">
        <v>19</v>
      </c>
      <c r="M475" t="s">
        <v>19</v>
      </c>
      <c r="N475" t="s">
        <v>19</v>
      </c>
      <c r="O475" t="s">
        <v>19</v>
      </c>
      <c r="P475" t="s">
        <v>19</v>
      </c>
      <c r="Q475" t="s">
        <v>316</v>
      </c>
      <c r="R475">
        <v>60</v>
      </c>
      <c r="S475">
        <v>1</v>
      </c>
      <c r="T475" t="s">
        <v>465</v>
      </c>
      <c r="U475" t="s">
        <v>1163</v>
      </c>
      <c r="V475" s="161">
        <v>45748</v>
      </c>
      <c r="W475" s="161">
        <v>45989</v>
      </c>
      <c r="X475" t="s">
        <v>1150</v>
      </c>
      <c r="Y475">
        <v>12</v>
      </c>
      <c r="Z475" s="209">
        <v>100</v>
      </c>
      <c r="AA475" t="s">
        <v>3171</v>
      </c>
      <c r="AB475" s="210">
        <v>45989</v>
      </c>
      <c r="AC475">
        <v>100</v>
      </c>
      <c r="AD475" t="s">
        <v>3172</v>
      </c>
      <c r="AE475" s="211">
        <v>45989</v>
      </c>
      <c r="AF475">
        <v>100</v>
      </c>
      <c r="AG475" s="212">
        <f t="shared" si="7"/>
        <v>12</v>
      </c>
      <c r="AH475" s="30">
        <v>11</v>
      </c>
    </row>
    <row r="476" spans="1:34" x14ac:dyDescent="0.25">
      <c r="A476">
        <v>71</v>
      </c>
      <c r="B476" t="s">
        <v>2299</v>
      </c>
      <c r="C476" t="s">
        <v>1164</v>
      </c>
      <c r="D476" t="s">
        <v>1150</v>
      </c>
      <c r="E476">
        <v>5</v>
      </c>
      <c r="F476" t="s">
        <v>467</v>
      </c>
      <c r="G476" t="s">
        <v>1164</v>
      </c>
      <c r="H476" t="s">
        <v>19</v>
      </c>
      <c r="I476" t="s">
        <v>19</v>
      </c>
      <c r="J476" t="s">
        <v>19</v>
      </c>
      <c r="K476" t="s">
        <v>19</v>
      </c>
      <c r="L476" t="s">
        <v>19</v>
      </c>
      <c r="M476" t="s">
        <v>19</v>
      </c>
      <c r="N476" t="s">
        <v>19</v>
      </c>
      <c r="O476" t="s">
        <v>19</v>
      </c>
      <c r="P476" t="s">
        <v>19</v>
      </c>
      <c r="Q476" t="s">
        <v>317</v>
      </c>
      <c r="R476">
        <v>10</v>
      </c>
      <c r="S476">
        <v>100</v>
      </c>
      <c r="T476" t="s">
        <v>493</v>
      </c>
      <c r="U476" t="s">
        <v>1757</v>
      </c>
      <c r="V476" s="161">
        <v>45748</v>
      </c>
      <c r="W476" s="161">
        <v>45989</v>
      </c>
      <c r="X476" t="s">
        <v>1150</v>
      </c>
      <c r="Y476">
        <v>2</v>
      </c>
      <c r="Z476" s="209">
        <v>100</v>
      </c>
      <c r="AA476" t="s">
        <v>3173</v>
      </c>
      <c r="AB476" s="210">
        <v>45989</v>
      </c>
      <c r="AC476">
        <v>100</v>
      </c>
      <c r="AD476" t="s">
        <v>3174</v>
      </c>
      <c r="AE476" s="211">
        <v>45989</v>
      </c>
      <c r="AF476">
        <v>100</v>
      </c>
      <c r="AG476" s="212">
        <f t="shared" si="7"/>
        <v>2</v>
      </c>
      <c r="AH476" s="30">
        <v>11</v>
      </c>
    </row>
    <row r="477" spans="1:34" x14ac:dyDescent="0.25">
      <c r="A477">
        <v>71</v>
      </c>
      <c r="B477" t="s">
        <v>2299</v>
      </c>
      <c r="C477" t="s">
        <v>1165</v>
      </c>
      <c r="D477" t="s">
        <v>1150</v>
      </c>
      <c r="E477">
        <v>5</v>
      </c>
      <c r="F477" t="s">
        <v>460</v>
      </c>
      <c r="G477" t="s">
        <v>1165</v>
      </c>
      <c r="H477" t="s">
        <v>462</v>
      </c>
      <c r="I477" t="s">
        <v>1470</v>
      </c>
      <c r="J477" t="s">
        <v>1471</v>
      </c>
      <c r="K477" t="s">
        <v>1472</v>
      </c>
      <c r="L477" t="s">
        <v>19</v>
      </c>
      <c r="M477" t="s">
        <v>463</v>
      </c>
      <c r="N477" t="s">
        <v>22</v>
      </c>
      <c r="O477" t="s">
        <v>614</v>
      </c>
      <c r="P477" t="s">
        <v>19</v>
      </c>
      <c r="Q477" t="s">
        <v>1778</v>
      </c>
      <c r="R477">
        <v>20</v>
      </c>
      <c r="S477">
        <v>100</v>
      </c>
      <c r="T477" t="s">
        <v>493</v>
      </c>
      <c r="U477" t="s">
        <v>1779</v>
      </c>
      <c r="V477" s="161">
        <v>45705</v>
      </c>
      <c r="W477" s="161">
        <v>46003</v>
      </c>
      <c r="X477" t="s">
        <v>1150</v>
      </c>
      <c r="Y477">
        <v>20</v>
      </c>
      <c r="Z477" s="209">
        <v>90</v>
      </c>
      <c r="AA477" t="s">
        <v>3175</v>
      </c>
      <c r="AB477" s="477"/>
      <c r="AC477">
        <v>90</v>
      </c>
      <c r="AD477" t="s">
        <v>3176</v>
      </c>
      <c r="AE477" s="211"/>
      <c r="AF477">
        <v>0</v>
      </c>
      <c r="AG477" s="212">
        <f t="shared" si="7"/>
        <v>18</v>
      </c>
      <c r="AH477" s="30">
        <v>12</v>
      </c>
    </row>
    <row r="478" spans="1:34" x14ac:dyDescent="0.25">
      <c r="A478">
        <v>71</v>
      </c>
      <c r="B478" t="s">
        <v>2299</v>
      </c>
      <c r="C478" t="s">
        <v>1166</v>
      </c>
      <c r="D478" t="s">
        <v>1150</v>
      </c>
      <c r="E478">
        <v>5</v>
      </c>
      <c r="F478" t="s">
        <v>467</v>
      </c>
      <c r="G478" t="s">
        <v>1166</v>
      </c>
      <c r="H478" t="s">
        <v>19</v>
      </c>
      <c r="I478" t="s">
        <v>19</v>
      </c>
      <c r="J478" t="s">
        <v>19</v>
      </c>
      <c r="K478" t="s">
        <v>19</v>
      </c>
      <c r="L478" t="s">
        <v>19</v>
      </c>
      <c r="M478" t="s">
        <v>19</v>
      </c>
      <c r="N478" t="s">
        <v>19</v>
      </c>
      <c r="O478" t="s">
        <v>19</v>
      </c>
      <c r="P478" t="s">
        <v>19</v>
      </c>
      <c r="Q478" t="s">
        <v>1780</v>
      </c>
      <c r="R478">
        <v>30</v>
      </c>
      <c r="S478">
        <v>1</v>
      </c>
      <c r="T478" t="s">
        <v>465</v>
      </c>
      <c r="U478" t="s">
        <v>1781</v>
      </c>
      <c r="V478" s="161">
        <v>45705</v>
      </c>
      <c r="W478" s="161">
        <v>45853</v>
      </c>
      <c r="X478" t="s">
        <v>1150</v>
      </c>
      <c r="Y478">
        <v>6</v>
      </c>
      <c r="Z478" s="209">
        <v>100</v>
      </c>
      <c r="AA478" t="s">
        <v>2316</v>
      </c>
      <c r="AB478" s="210">
        <v>45853</v>
      </c>
      <c r="AC478">
        <v>100</v>
      </c>
      <c r="AD478" t="s">
        <v>2317</v>
      </c>
      <c r="AE478" s="211">
        <v>45853</v>
      </c>
      <c r="AF478">
        <v>100</v>
      </c>
      <c r="AG478" s="212">
        <f t="shared" si="7"/>
        <v>6</v>
      </c>
      <c r="AH478" s="30">
        <v>7</v>
      </c>
    </row>
    <row r="479" spans="1:34" x14ac:dyDescent="0.25">
      <c r="A479">
        <v>71</v>
      </c>
      <c r="B479" t="s">
        <v>2299</v>
      </c>
      <c r="C479" t="s">
        <v>1167</v>
      </c>
      <c r="D479" t="s">
        <v>1150</v>
      </c>
      <c r="E479">
        <v>5</v>
      </c>
      <c r="F479" t="s">
        <v>467</v>
      </c>
      <c r="G479" t="s">
        <v>1167</v>
      </c>
      <c r="H479" t="s">
        <v>19</v>
      </c>
      <c r="I479" t="s">
        <v>19</v>
      </c>
      <c r="J479" t="s">
        <v>19</v>
      </c>
      <c r="K479" t="s">
        <v>19</v>
      </c>
      <c r="L479" t="s">
        <v>19</v>
      </c>
      <c r="M479" t="s">
        <v>19</v>
      </c>
      <c r="N479" t="s">
        <v>19</v>
      </c>
      <c r="O479" t="s">
        <v>19</v>
      </c>
      <c r="P479" t="s">
        <v>19</v>
      </c>
      <c r="Q479" t="s">
        <v>1782</v>
      </c>
      <c r="R479">
        <v>20</v>
      </c>
      <c r="S479">
        <v>1</v>
      </c>
      <c r="T479" t="s">
        <v>465</v>
      </c>
      <c r="U479" t="s">
        <v>1783</v>
      </c>
      <c r="V479" s="161">
        <v>45733</v>
      </c>
      <c r="W479" s="161">
        <v>45869</v>
      </c>
      <c r="X479" t="s">
        <v>1150</v>
      </c>
      <c r="Y479">
        <v>4</v>
      </c>
      <c r="Z479" s="209">
        <v>100</v>
      </c>
      <c r="AA479" t="s">
        <v>2318</v>
      </c>
      <c r="AB479" s="210">
        <v>45869</v>
      </c>
      <c r="AC479">
        <v>100</v>
      </c>
      <c r="AD479" t="s">
        <v>2319</v>
      </c>
      <c r="AE479" s="211">
        <v>45869</v>
      </c>
      <c r="AF479">
        <v>100</v>
      </c>
      <c r="AG479" s="212">
        <f t="shared" si="7"/>
        <v>4</v>
      </c>
      <c r="AH479" s="30">
        <v>7</v>
      </c>
    </row>
    <row r="480" spans="1:34" x14ac:dyDescent="0.25">
      <c r="A480">
        <v>71</v>
      </c>
      <c r="B480" t="s">
        <v>2299</v>
      </c>
      <c r="C480" t="s">
        <v>1168</v>
      </c>
      <c r="D480" t="s">
        <v>1150</v>
      </c>
      <c r="E480">
        <v>5</v>
      </c>
      <c r="F480" t="s">
        <v>467</v>
      </c>
      <c r="G480" t="s">
        <v>1168</v>
      </c>
      <c r="H480" t="s">
        <v>19</v>
      </c>
      <c r="I480" t="s">
        <v>19</v>
      </c>
      <c r="J480" t="s">
        <v>19</v>
      </c>
      <c r="K480" t="s">
        <v>19</v>
      </c>
      <c r="L480" t="s">
        <v>19</v>
      </c>
      <c r="M480" t="s">
        <v>19</v>
      </c>
      <c r="N480" t="s">
        <v>19</v>
      </c>
      <c r="O480" t="s">
        <v>19</v>
      </c>
      <c r="P480" t="s">
        <v>19</v>
      </c>
      <c r="Q480" t="s">
        <v>1784</v>
      </c>
      <c r="R480">
        <v>40</v>
      </c>
      <c r="S480">
        <v>100</v>
      </c>
      <c r="T480" t="s">
        <v>493</v>
      </c>
      <c r="U480" t="s">
        <v>1785</v>
      </c>
      <c r="V480" s="161">
        <v>45748</v>
      </c>
      <c r="W480" s="161">
        <v>45996</v>
      </c>
      <c r="X480" t="s">
        <v>1150</v>
      </c>
      <c r="Y480">
        <v>8</v>
      </c>
      <c r="Z480" s="209">
        <v>100</v>
      </c>
      <c r="AA480" t="s">
        <v>3177</v>
      </c>
      <c r="AB480" s="210">
        <v>45996</v>
      </c>
      <c r="AC480">
        <v>100</v>
      </c>
      <c r="AD480" t="s">
        <v>3178</v>
      </c>
      <c r="AE480" s="211">
        <v>45996</v>
      </c>
      <c r="AF480">
        <v>100</v>
      </c>
      <c r="AG480" s="212">
        <f t="shared" si="7"/>
        <v>8</v>
      </c>
      <c r="AH480" s="30">
        <v>12</v>
      </c>
    </row>
    <row r="481" spans="1:34" x14ac:dyDescent="0.25">
      <c r="A481">
        <v>71</v>
      </c>
      <c r="B481" t="s">
        <v>2299</v>
      </c>
      <c r="C481" t="s">
        <v>1169</v>
      </c>
      <c r="D481" t="s">
        <v>1150</v>
      </c>
      <c r="E481">
        <v>5</v>
      </c>
      <c r="F481" t="s">
        <v>467</v>
      </c>
      <c r="G481" t="s">
        <v>1169</v>
      </c>
      <c r="H481" t="s">
        <v>19</v>
      </c>
      <c r="I481" t="s">
        <v>19</v>
      </c>
      <c r="J481" t="s">
        <v>19</v>
      </c>
      <c r="K481" t="s">
        <v>19</v>
      </c>
      <c r="L481" t="s">
        <v>19</v>
      </c>
      <c r="M481" t="s">
        <v>19</v>
      </c>
      <c r="N481" t="s">
        <v>19</v>
      </c>
      <c r="O481" t="s">
        <v>19</v>
      </c>
      <c r="P481" t="s">
        <v>19</v>
      </c>
      <c r="Q481" t="s">
        <v>1786</v>
      </c>
      <c r="R481">
        <v>10</v>
      </c>
      <c r="S481">
        <v>1</v>
      </c>
      <c r="T481" t="s">
        <v>465</v>
      </c>
      <c r="U481" t="s">
        <v>1787</v>
      </c>
      <c r="V481" s="161">
        <v>45992</v>
      </c>
      <c r="W481" s="161">
        <v>46003</v>
      </c>
      <c r="X481" t="s">
        <v>1150</v>
      </c>
      <c r="Y481">
        <v>2</v>
      </c>
      <c r="Z481" s="209">
        <v>0</v>
      </c>
      <c r="AA481">
        <v>0</v>
      </c>
      <c r="AB481" s="210"/>
      <c r="AC481"/>
      <c r="AD481"/>
      <c r="AE481" s="211"/>
      <c r="AF481"/>
      <c r="AG481" s="212">
        <f t="shared" si="7"/>
        <v>0</v>
      </c>
      <c r="AH481" s="30">
        <v>12</v>
      </c>
    </row>
    <row r="482" spans="1:34" ht="16.5" customHeight="1" x14ac:dyDescent="0.25">
      <c r="A482">
        <v>71</v>
      </c>
      <c r="B482" t="s">
        <v>2299</v>
      </c>
      <c r="C482" t="s">
        <v>1170</v>
      </c>
      <c r="D482" t="s">
        <v>1150</v>
      </c>
      <c r="E482">
        <v>5</v>
      </c>
      <c r="F482" t="s">
        <v>460</v>
      </c>
      <c r="G482" t="s">
        <v>1170</v>
      </c>
      <c r="H482" t="s">
        <v>462</v>
      </c>
      <c r="I482" t="s">
        <v>1473</v>
      </c>
      <c r="J482" t="s">
        <v>1465</v>
      </c>
      <c r="K482" t="s">
        <v>1475</v>
      </c>
      <c r="L482" t="s">
        <v>19</v>
      </c>
      <c r="M482" t="s">
        <v>463</v>
      </c>
      <c r="N482" t="s">
        <v>22</v>
      </c>
      <c r="O482" t="s">
        <v>614</v>
      </c>
      <c r="P482" t="s">
        <v>1833</v>
      </c>
      <c r="Q482" t="s">
        <v>1743</v>
      </c>
      <c r="R482">
        <v>30</v>
      </c>
      <c r="S482">
        <v>290</v>
      </c>
      <c r="T482" t="s">
        <v>465</v>
      </c>
      <c r="U482" t="s">
        <v>1744</v>
      </c>
      <c r="V482" s="161">
        <v>45717</v>
      </c>
      <c r="W482" s="161">
        <v>46003</v>
      </c>
      <c r="X482" t="s">
        <v>1150</v>
      </c>
      <c r="Y482">
        <v>30</v>
      </c>
      <c r="Z482" s="209">
        <v>99</v>
      </c>
      <c r="AA482" t="s">
        <v>3179</v>
      </c>
      <c r="AB482" s="477"/>
      <c r="AC482">
        <v>99</v>
      </c>
      <c r="AD482" t="s">
        <v>3180</v>
      </c>
      <c r="AE482" s="211"/>
      <c r="AF482">
        <v>0</v>
      </c>
      <c r="AG482" s="212">
        <f t="shared" si="7"/>
        <v>29.7</v>
      </c>
      <c r="AH482" s="30">
        <v>12</v>
      </c>
    </row>
    <row r="483" spans="1:34" x14ac:dyDescent="0.25">
      <c r="A483">
        <v>71</v>
      </c>
      <c r="B483" t="s">
        <v>2299</v>
      </c>
      <c r="C483" t="s">
        <v>1171</v>
      </c>
      <c r="D483" t="s">
        <v>1150</v>
      </c>
      <c r="E483">
        <v>5</v>
      </c>
      <c r="F483" t="s">
        <v>467</v>
      </c>
      <c r="G483" t="s">
        <v>1171</v>
      </c>
      <c r="H483" t="s">
        <v>19</v>
      </c>
      <c r="I483" t="s">
        <v>19</v>
      </c>
      <c r="J483" t="s">
        <v>19</v>
      </c>
      <c r="K483" t="s">
        <v>19</v>
      </c>
      <c r="L483" t="s">
        <v>19</v>
      </c>
      <c r="M483" t="s">
        <v>19</v>
      </c>
      <c r="N483" t="s">
        <v>19</v>
      </c>
      <c r="O483" t="s">
        <v>19</v>
      </c>
      <c r="P483" t="s">
        <v>19</v>
      </c>
      <c r="Q483" t="s">
        <v>1788</v>
      </c>
      <c r="R483">
        <v>70</v>
      </c>
      <c r="S483">
        <v>290</v>
      </c>
      <c r="T483" t="s">
        <v>465</v>
      </c>
      <c r="U483" t="s">
        <v>1789</v>
      </c>
      <c r="V483" s="161">
        <v>45717</v>
      </c>
      <c r="W483" s="161">
        <v>46003</v>
      </c>
      <c r="X483" t="s">
        <v>1150</v>
      </c>
      <c r="Y483">
        <v>21</v>
      </c>
      <c r="Z483" s="209">
        <v>99</v>
      </c>
      <c r="AA483" t="s">
        <v>3179</v>
      </c>
      <c r="AB483" s="477"/>
      <c r="AC483">
        <v>99</v>
      </c>
      <c r="AD483" t="s">
        <v>3181</v>
      </c>
      <c r="AE483" s="211"/>
      <c r="AF483">
        <v>0</v>
      </c>
      <c r="AG483" s="212">
        <f>(AC483*Y483)/100</f>
        <v>20.79</v>
      </c>
      <c r="AH483" s="30">
        <v>12</v>
      </c>
    </row>
    <row r="484" spans="1:34" x14ac:dyDescent="0.25">
      <c r="A484">
        <v>71</v>
      </c>
      <c r="B484" t="s">
        <v>2299</v>
      </c>
      <c r="C484" t="s">
        <v>1172</v>
      </c>
      <c r="D484" t="s">
        <v>1150</v>
      </c>
      <c r="E484">
        <v>5</v>
      </c>
      <c r="F484" t="s">
        <v>467</v>
      </c>
      <c r="G484" t="s">
        <v>1172</v>
      </c>
      <c r="H484" t="s">
        <v>19</v>
      </c>
      <c r="I484" t="s">
        <v>19</v>
      </c>
      <c r="J484" t="s">
        <v>19</v>
      </c>
      <c r="K484" t="s">
        <v>19</v>
      </c>
      <c r="L484" t="s">
        <v>19</v>
      </c>
      <c r="M484" t="s">
        <v>19</v>
      </c>
      <c r="N484" t="s">
        <v>19</v>
      </c>
      <c r="O484" t="s">
        <v>19</v>
      </c>
      <c r="P484" t="s">
        <v>19</v>
      </c>
      <c r="Q484" t="s">
        <v>1745</v>
      </c>
      <c r="R484">
        <v>30</v>
      </c>
      <c r="S484">
        <v>1</v>
      </c>
      <c r="T484" t="s">
        <v>465</v>
      </c>
      <c r="U484" t="s">
        <v>1746</v>
      </c>
      <c r="V484" s="161">
        <v>45992</v>
      </c>
      <c r="W484" s="161">
        <v>46003</v>
      </c>
      <c r="X484" t="s">
        <v>1150</v>
      </c>
      <c r="Y484">
        <v>9</v>
      </c>
      <c r="Z484" s="209">
        <v>0</v>
      </c>
      <c r="AA484">
        <v>0</v>
      </c>
      <c r="AB484" s="210"/>
      <c r="AC484"/>
      <c r="AD484"/>
      <c r="AE484" s="211"/>
      <c r="AF484"/>
      <c r="AG484" s="212">
        <f>(AC484*Y484)/100</f>
        <v>0</v>
      </c>
      <c r="AH484" s="30">
        <v>12</v>
      </c>
    </row>
    <row r="485" spans="1:34" x14ac:dyDescent="0.25">
      <c r="Y485"/>
      <c r="Z485" s="209"/>
      <c r="AA485"/>
      <c r="AB485" s="477"/>
      <c r="AC485"/>
      <c r="AD485"/>
      <c r="AE485" s="211"/>
      <c r="AF485"/>
      <c r="AG485" s="212">
        <f t="shared" ref="AG485" si="8">(AC485*Y485)/100</f>
        <v>0</v>
      </c>
    </row>
  </sheetData>
  <autoFilter ref="A3:AH3" xr:uid="{15D790BC-E447-4132-BA9A-26039742D4A8}"/>
  <mergeCells count="2">
    <mergeCell ref="Z2:AB2"/>
    <mergeCell ref="AC2:AG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9F0CC-7075-420F-8A07-675454CA1166}">
  <sheetPr codeName="Hoja2"/>
  <dimension ref="A1:I37"/>
  <sheetViews>
    <sheetView showGridLines="0" tabSelected="1" view="pageBreakPreview" zoomScale="87" zoomScaleNormal="100" zoomScaleSheetLayoutView="100" workbookViewId="0">
      <selection activeCell="B23" sqref="B23:I23"/>
    </sheetView>
  </sheetViews>
  <sheetFormatPr baseColWidth="10" defaultRowHeight="15" x14ac:dyDescent="0.25"/>
  <cols>
    <col min="1" max="1" width="2.7109375" customWidth="1"/>
    <col min="2" max="2" width="26" customWidth="1"/>
    <col min="3" max="3" width="28" customWidth="1"/>
    <col min="4" max="4" width="34.7109375" customWidth="1"/>
    <col min="5" max="5" width="1.42578125" customWidth="1"/>
    <col min="6" max="6" width="27.140625" customWidth="1"/>
    <col min="7" max="7" width="27.42578125" customWidth="1"/>
    <col min="8" max="8" width="26.42578125" customWidth="1"/>
    <col min="9" max="9" width="29.85546875" customWidth="1"/>
    <col min="10" max="10" width="6.140625" customWidth="1"/>
  </cols>
  <sheetData>
    <row r="1" spans="1:9" ht="7.5" customHeight="1" x14ac:dyDescent="0.25">
      <c r="A1" s="299"/>
      <c r="B1" s="299"/>
      <c r="C1" s="300"/>
      <c r="D1" s="300"/>
      <c r="E1" s="300"/>
      <c r="F1" s="300"/>
      <c r="G1" s="300"/>
      <c r="H1" s="300"/>
      <c r="I1" s="300"/>
    </row>
    <row r="6" spans="1:9" ht="25.5" customHeight="1" x14ac:dyDescent="0.25"/>
    <row r="7" spans="1:9" ht="21.75" customHeight="1" x14ac:dyDescent="0.25"/>
    <row r="10" spans="1:9" x14ac:dyDescent="0.25">
      <c r="A10" s="301"/>
      <c r="B10" s="301"/>
      <c r="C10" s="2"/>
      <c r="D10" s="2"/>
    </row>
    <row r="11" spans="1:9" ht="79.5" customHeight="1" x14ac:dyDescent="0.25">
      <c r="A11" s="302"/>
      <c r="B11" s="302"/>
      <c r="C11" s="3"/>
    </row>
    <row r="12" spans="1:9" x14ac:dyDescent="0.25">
      <c r="B12" s="44" t="str">
        <f>+'Dimensión 1 - Talento Humano '!B6:N6</f>
        <v>4 PRODUCTOS</v>
      </c>
      <c r="C12" s="45" t="str">
        <f>+'Dimensión 2 - Direccionamiento'!B6</f>
        <v>3 PRODUCTOS</v>
      </c>
      <c r="D12" s="46" t="str">
        <f>+'Dimensión 3-Gestión con Valor'!B6</f>
        <v>81 PRODUCTOS</v>
      </c>
      <c r="F12" s="59" t="str">
        <f>+'Dimensión 4 - Evaluación de res'!B6</f>
        <v>1 PRODUCTOS</v>
      </c>
      <c r="G12" s="43" t="str">
        <f>+'Dimensión 5 - Información y com'!B6</f>
        <v>5 PRODUCTOS</v>
      </c>
      <c r="H12" s="42" t="str">
        <f>+'Dimensión 6 - GESCO+I'!B6</f>
        <v>11 PRODUCTOS</v>
      </c>
      <c r="I12" s="41" t="str">
        <f>+'Dimensión 7 - Control Interno'!B6</f>
        <v>3 PRODUCTOS</v>
      </c>
    </row>
    <row r="14" spans="1:9" x14ac:dyDescent="0.25">
      <c r="D14" s="60"/>
      <c r="E14" s="60"/>
      <c r="F14" s="60"/>
      <c r="G14" s="60"/>
      <c r="H14" s="60"/>
      <c r="I14" s="60"/>
    </row>
    <row r="15" spans="1:9" x14ac:dyDescent="0.25">
      <c r="D15" s="60"/>
      <c r="E15" s="60"/>
      <c r="F15" s="60"/>
      <c r="G15" s="60"/>
      <c r="H15" s="60"/>
      <c r="I15" s="60"/>
    </row>
    <row r="16" spans="1:9" x14ac:dyDescent="0.25">
      <c r="D16" s="60"/>
      <c r="E16" s="60"/>
      <c r="F16" s="60"/>
      <c r="G16" s="60"/>
      <c r="H16" s="60"/>
      <c r="I16" s="60"/>
    </row>
    <row r="17" spans="2:9" x14ac:dyDescent="0.25">
      <c r="D17" s="60"/>
      <c r="E17" s="60"/>
      <c r="F17" s="60"/>
      <c r="G17" s="60"/>
      <c r="H17" s="60"/>
      <c r="I17" s="60"/>
    </row>
    <row r="18" spans="2:9" x14ac:dyDescent="0.25">
      <c r="D18" s="60"/>
      <c r="E18" s="60"/>
      <c r="F18" s="60"/>
      <c r="G18" s="60"/>
      <c r="H18" s="60"/>
      <c r="I18" s="60"/>
    </row>
    <row r="19" spans="2:9" x14ac:dyDescent="0.25">
      <c r="D19" s="60"/>
      <c r="E19" s="60"/>
      <c r="F19" s="60"/>
      <c r="G19" s="60"/>
      <c r="H19" s="60"/>
      <c r="I19" s="60"/>
    </row>
    <row r="20" spans="2:9" x14ac:dyDescent="0.25">
      <c r="D20" s="60"/>
      <c r="E20" s="60"/>
      <c r="F20" s="60"/>
      <c r="G20" s="60"/>
      <c r="H20" s="60"/>
      <c r="I20" s="60"/>
    </row>
    <row r="21" spans="2:9" x14ac:dyDescent="0.25">
      <c r="D21" s="60"/>
      <c r="E21" s="60"/>
      <c r="F21" s="60"/>
      <c r="G21" s="60"/>
      <c r="H21" s="60"/>
      <c r="I21" s="60"/>
    </row>
    <row r="22" spans="2:9" ht="3.75" customHeight="1" thickBot="1" x14ac:dyDescent="0.3">
      <c r="D22" s="60"/>
      <c r="E22" s="60"/>
      <c r="F22" s="60"/>
      <c r="G22" s="60"/>
      <c r="H22" s="60"/>
      <c r="I22" s="60"/>
    </row>
    <row r="23" spans="2:9" ht="60.75" customHeight="1" thickBot="1" x14ac:dyDescent="0.3">
      <c r="B23" s="303" t="s">
        <v>1802</v>
      </c>
      <c r="C23" s="304"/>
      <c r="D23" s="304"/>
      <c r="E23" s="304"/>
      <c r="F23" s="304"/>
      <c r="G23" s="304"/>
      <c r="H23" s="304"/>
      <c r="I23" s="305"/>
    </row>
    <row r="25" spans="2:9" ht="34.5" customHeight="1" x14ac:dyDescent="0.25"/>
    <row r="26" spans="2:9" ht="15.75" thickBot="1" x14ac:dyDescent="0.3"/>
    <row r="27" spans="2:9" ht="41.25" customHeight="1" thickBot="1" x14ac:dyDescent="0.3">
      <c r="B27" s="70" t="s">
        <v>1508</v>
      </c>
      <c r="C27" s="5"/>
      <c r="D27" s="296" t="s">
        <v>1492</v>
      </c>
      <c r="E27" s="297"/>
      <c r="F27" s="297"/>
      <c r="G27" s="297"/>
      <c r="H27" s="297"/>
      <c r="I27" s="298"/>
    </row>
    <row r="28" spans="2:9" ht="7.5" customHeight="1" thickBot="1" x14ac:dyDescent="0.4">
      <c r="B28" s="71"/>
      <c r="D28" s="69"/>
      <c r="E28" s="69"/>
      <c r="F28" s="69"/>
      <c r="G28" s="69"/>
      <c r="H28" s="69"/>
      <c r="I28" s="69"/>
    </row>
    <row r="29" spans="2:9" ht="43.5" customHeight="1" thickBot="1" x14ac:dyDescent="0.3">
      <c r="B29" s="70" t="s">
        <v>1509</v>
      </c>
      <c r="D29" s="296" t="s">
        <v>1510</v>
      </c>
      <c r="E29" s="297"/>
      <c r="F29" s="297"/>
      <c r="G29" s="297"/>
      <c r="H29" s="297"/>
      <c r="I29" s="298"/>
    </row>
    <row r="30" spans="2:9" ht="7.5" customHeight="1" thickBot="1" x14ac:dyDescent="0.4">
      <c r="B30" s="71"/>
      <c r="D30" s="69"/>
      <c r="E30" s="69"/>
      <c r="F30" s="69"/>
      <c r="G30" s="69"/>
      <c r="H30" s="69"/>
      <c r="I30" s="69"/>
    </row>
    <row r="31" spans="2:9" ht="41.25" customHeight="1" thickBot="1" x14ac:dyDescent="0.3">
      <c r="B31" s="70" t="s">
        <v>1486</v>
      </c>
      <c r="C31" s="5"/>
      <c r="D31" s="296" t="s">
        <v>1493</v>
      </c>
      <c r="E31" s="297"/>
      <c r="F31" s="297"/>
      <c r="G31" s="297"/>
      <c r="H31" s="297"/>
      <c r="I31" s="298"/>
    </row>
    <row r="32" spans="2:9" ht="5.25" customHeight="1" thickBot="1" x14ac:dyDescent="0.4">
      <c r="B32" s="71"/>
      <c r="D32" s="69"/>
      <c r="E32" s="69"/>
      <c r="F32" s="69"/>
      <c r="G32" s="69"/>
      <c r="H32" s="69"/>
      <c r="I32" s="69"/>
    </row>
    <row r="33" spans="2:9" ht="41.25" customHeight="1" thickBot="1" x14ac:dyDescent="0.3">
      <c r="B33" s="70" t="s">
        <v>1494</v>
      </c>
      <c r="C33" s="5"/>
      <c r="D33" s="296" t="s">
        <v>1495</v>
      </c>
      <c r="E33" s="297"/>
      <c r="F33" s="297"/>
      <c r="G33" s="297"/>
      <c r="H33" s="297"/>
      <c r="I33" s="298"/>
    </row>
    <row r="34" spans="2:9" ht="7.5" customHeight="1" thickBot="1" x14ac:dyDescent="0.4">
      <c r="B34" s="71"/>
      <c r="D34" s="69"/>
      <c r="E34" s="69"/>
      <c r="F34" s="69"/>
      <c r="G34" s="69"/>
      <c r="H34" s="69"/>
      <c r="I34" s="69"/>
    </row>
    <row r="35" spans="2:9" ht="41.25" customHeight="1" thickBot="1" x14ac:dyDescent="0.3">
      <c r="B35" s="70" t="s">
        <v>1496</v>
      </c>
      <c r="C35" s="5"/>
      <c r="D35" s="296" t="s">
        <v>1497</v>
      </c>
      <c r="E35" s="297"/>
      <c r="F35" s="297"/>
      <c r="G35" s="297"/>
      <c r="H35" s="297"/>
      <c r="I35" s="298"/>
    </row>
    <row r="36" spans="2:9" ht="5.25" customHeight="1" thickBot="1" x14ac:dyDescent="0.4">
      <c r="B36" s="71"/>
      <c r="D36" s="69"/>
      <c r="E36" s="69"/>
      <c r="F36" s="69"/>
      <c r="G36" s="69"/>
      <c r="H36" s="69"/>
      <c r="I36" s="69"/>
    </row>
    <row r="37" spans="2:9" ht="54.75" customHeight="1" thickBot="1" x14ac:dyDescent="0.3">
      <c r="B37" s="70" t="s">
        <v>1498</v>
      </c>
      <c r="C37" s="5"/>
      <c r="D37" s="296" t="s">
        <v>1499</v>
      </c>
      <c r="E37" s="297"/>
      <c r="F37" s="297"/>
      <c r="G37" s="297"/>
      <c r="H37" s="297"/>
      <c r="I37" s="298"/>
    </row>
  </sheetData>
  <mergeCells count="11">
    <mergeCell ref="D37:I37"/>
    <mergeCell ref="A1:B1"/>
    <mergeCell ref="C1:I1"/>
    <mergeCell ref="A10:B10"/>
    <mergeCell ref="A11:B11"/>
    <mergeCell ref="B23:I23"/>
    <mergeCell ref="D27:I27"/>
    <mergeCell ref="D31:I31"/>
    <mergeCell ref="D33:I33"/>
    <mergeCell ref="D35:I35"/>
    <mergeCell ref="D29:I29"/>
  </mergeCells>
  <pageMargins left="0.70866141732283472" right="0.70866141732283472" top="0.74803149606299213" bottom="0.74803149606299213" header="0.31496062992125984" footer="0.31496062992125984"/>
  <pageSetup scale="2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9754B-10FF-474F-854A-1FEB24BAF3C0}">
  <sheetPr codeName="Hoja4"/>
  <dimension ref="A1:Q48"/>
  <sheetViews>
    <sheetView showGridLines="0" view="pageBreakPreview" topLeftCell="N1" zoomScale="110" zoomScaleNormal="110" zoomScaleSheetLayoutView="110" workbookViewId="0">
      <selection activeCell="Q7" sqref="Q7"/>
    </sheetView>
  </sheetViews>
  <sheetFormatPr baseColWidth="10" defaultRowHeight="22.5" customHeight="1" x14ac:dyDescent="0.25"/>
  <cols>
    <col min="1" max="1" width="8.5703125" style="5" hidden="1" customWidth="1"/>
    <col min="2" max="2" width="11.28515625" style="5" customWidth="1"/>
    <col min="3" max="3" width="47.28515625" style="5" customWidth="1"/>
    <col min="4" max="5" width="42.85546875" style="5" customWidth="1"/>
    <col min="6" max="6" width="50.140625" style="5" customWidth="1"/>
    <col min="7" max="7" width="20.42578125" style="5" customWidth="1"/>
    <col min="8" max="8" width="66" style="5" customWidth="1"/>
    <col min="9" max="9" width="9.140625" style="5" customWidth="1"/>
    <col min="10" max="10" width="15.28515625" style="5" customWidth="1"/>
    <col min="11" max="12" width="11.42578125" style="4"/>
    <col min="13" max="13" width="28.42578125" style="4" customWidth="1"/>
    <col min="14" max="14" width="41.140625" style="1" customWidth="1"/>
    <col min="15" max="15" width="24.85546875" style="1" customWidth="1"/>
    <col min="16" max="16" width="28.28515625" style="1" customWidth="1"/>
    <col min="17" max="17" width="40.7109375" style="1" customWidth="1"/>
    <col min="18" max="16384" width="11.42578125" style="5"/>
  </cols>
  <sheetData>
    <row r="1" spans="1:17" ht="21" customHeight="1" x14ac:dyDescent="0.25">
      <c r="H1" s="121"/>
      <c r="I1" s="121"/>
      <c r="J1" s="121"/>
      <c r="K1" s="163"/>
      <c r="L1" s="163"/>
      <c r="M1" s="121"/>
      <c r="N1" s="121"/>
      <c r="O1" s="121"/>
      <c r="P1" s="121"/>
      <c r="Q1" s="121"/>
    </row>
    <row r="2" spans="1:17" ht="21" customHeight="1" x14ac:dyDescent="0.25">
      <c r="D2" s="131" t="s">
        <v>14</v>
      </c>
      <c r="G2" s="121"/>
      <c r="H2" s="121"/>
      <c r="I2" s="121"/>
      <c r="J2" s="121"/>
      <c r="K2" s="163"/>
      <c r="L2" s="163"/>
      <c r="M2" s="121"/>
      <c r="N2" s="121"/>
      <c r="O2" s="121"/>
      <c r="P2" s="121"/>
      <c r="Q2" s="121"/>
    </row>
    <row r="3" spans="1:17" ht="21" customHeight="1" thickBot="1" x14ac:dyDescent="0.3">
      <c r="G3" s="121"/>
      <c r="H3" s="121"/>
      <c r="I3" s="121"/>
      <c r="J3" s="121"/>
      <c r="K3" s="163"/>
      <c r="L3" s="163"/>
      <c r="M3" s="121"/>
      <c r="N3" s="121"/>
      <c r="O3" s="121"/>
      <c r="P3" s="121"/>
      <c r="Q3" s="121"/>
    </row>
    <row r="4" spans="1:17" ht="36.75" customHeight="1" thickBot="1" x14ac:dyDescent="0.3">
      <c r="B4" s="326" t="s">
        <v>1438</v>
      </c>
      <c r="C4" s="327"/>
      <c r="D4" s="327"/>
      <c r="E4" s="327"/>
      <c r="F4" s="327"/>
      <c r="G4" s="327"/>
      <c r="H4" s="327"/>
      <c r="I4" s="327"/>
      <c r="J4" s="327"/>
      <c r="K4" s="327"/>
      <c r="L4" s="327"/>
      <c r="M4" s="327"/>
      <c r="N4" s="327"/>
      <c r="O4" s="312" t="str">
        <f>+CONCATENATE("Avance porcentual ponderada de la gestión  ",P7)</f>
        <v xml:space="preserve">Avance porcentual ponderada de la gestión  </v>
      </c>
      <c r="P4" s="313"/>
      <c r="Q4" s="314"/>
    </row>
    <row r="5" spans="1:17" ht="52.5" customHeight="1" thickBot="1" x14ac:dyDescent="0.3">
      <c r="B5" s="146"/>
      <c r="C5" s="147"/>
      <c r="D5" s="338" t="s">
        <v>1439</v>
      </c>
      <c r="E5" s="338"/>
      <c r="F5" s="338"/>
      <c r="G5" s="338"/>
      <c r="H5" s="338"/>
      <c r="I5" s="338"/>
      <c r="J5" s="338"/>
      <c r="K5" s="338"/>
      <c r="L5" s="338"/>
      <c r="M5" s="148"/>
      <c r="N5" s="149"/>
      <c r="O5" s="315" t="s">
        <v>460</v>
      </c>
      <c r="P5" s="316"/>
      <c r="Q5" s="193">
        <f>VLOOKUP(B4,'Plantilla publicacion (2)'!$AE$13:$AF$19,2,0)</f>
        <v>44.040999999999997</v>
      </c>
    </row>
    <row r="6" spans="1:17" s="36" customFormat="1" ht="52.5" customHeight="1" thickBot="1" x14ac:dyDescent="0.3">
      <c r="B6" s="328" t="str">
        <f>CONCATENATE(COUNTIF(A10:A48,"producto")," PRODUCTOS")</f>
        <v>4 PRODUCTOS</v>
      </c>
      <c r="C6" s="329"/>
      <c r="D6" s="329"/>
      <c r="E6" s="329"/>
      <c r="F6" s="329"/>
      <c r="G6" s="329"/>
      <c r="H6" s="329"/>
      <c r="I6" s="329"/>
      <c r="J6" s="329"/>
      <c r="K6" s="329"/>
      <c r="L6" s="329"/>
      <c r="M6" s="329"/>
      <c r="N6" s="329"/>
      <c r="O6" s="317" t="s">
        <v>1878</v>
      </c>
      <c r="P6" s="318"/>
      <c r="Q6" s="193">
        <f>VLOOKUP(B4,'Plantilla publicacion (2)'!$AJ$13:$AK$19,2,0)</f>
        <v>91.446666666666673</v>
      </c>
    </row>
    <row r="7" spans="1:17" ht="22.5" customHeight="1" thickBot="1" x14ac:dyDescent="0.3">
      <c r="B7" s="330" t="s">
        <v>15</v>
      </c>
      <c r="C7" s="331"/>
      <c r="D7" s="331"/>
      <c r="E7" s="331"/>
      <c r="F7" s="331"/>
      <c r="G7" s="331"/>
      <c r="H7" s="331"/>
      <c r="I7" s="331"/>
      <c r="J7" s="331"/>
      <c r="K7" s="331"/>
      <c r="L7" s="331"/>
      <c r="M7" s="331"/>
      <c r="N7" s="331"/>
      <c r="O7" s="319" t="s">
        <v>1879</v>
      </c>
      <c r="P7" s="320"/>
      <c r="Q7" s="194" t="s">
        <v>3240</v>
      </c>
    </row>
    <row r="8" spans="1:17" ht="38.25" hidden="1" customHeight="1" thickBot="1" x14ac:dyDescent="0.3">
      <c r="B8" s="332" t="s">
        <v>8</v>
      </c>
      <c r="C8" s="333"/>
      <c r="D8" s="334"/>
      <c r="E8" s="52"/>
      <c r="F8" s="52"/>
      <c r="G8" s="335" t="s">
        <v>1485</v>
      </c>
      <c r="H8" s="336"/>
      <c r="I8" s="336"/>
      <c r="J8" s="336"/>
      <c r="K8" s="336"/>
      <c r="L8" s="336"/>
      <c r="M8" s="336"/>
      <c r="N8" s="337"/>
      <c r="O8" s="5"/>
      <c r="P8" s="195"/>
      <c r="Q8" s="5"/>
    </row>
    <row r="9" spans="1:17" ht="48" customHeight="1" thickBot="1" x14ac:dyDescent="0.3">
      <c r="B9" s="21" t="s">
        <v>452</v>
      </c>
      <c r="C9" s="22" t="s">
        <v>1483</v>
      </c>
      <c r="D9" s="22" t="s">
        <v>0</v>
      </c>
      <c r="E9" s="22" t="s">
        <v>1432</v>
      </c>
      <c r="F9" s="22" t="s">
        <v>1486</v>
      </c>
      <c r="G9" s="22" t="s">
        <v>1</v>
      </c>
      <c r="H9" s="56" t="s">
        <v>2</v>
      </c>
      <c r="I9" s="56" t="s">
        <v>3</v>
      </c>
      <c r="J9" s="56" t="s">
        <v>4</v>
      </c>
      <c r="K9" s="56" t="s">
        <v>5</v>
      </c>
      <c r="L9" s="56" t="s">
        <v>6</v>
      </c>
      <c r="M9" s="56" t="s">
        <v>1484</v>
      </c>
      <c r="N9" s="24" t="s">
        <v>7</v>
      </c>
      <c r="O9" s="196" t="s">
        <v>1880</v>
      </c>
      <c r="P9" s="196" t="s">
        <v>1881</v>
      </c>
      <c r="Q9" s="196" t="s">
        <v>1882</v>
      </c>
    </row>
    <row r="10" spans="1:17" s="12" customFormat="1" ht="62.25" customHeight="1" x14ac:dyDescent="0.25">
      <c r="A10" s="5" t="s">
        <v>2660</v>
      </c>
      <c r="B10" s="96" t="s">
        <v>461</v>
      </c>
      <c r="C10" s="309" t="str">
        <f>VLOOKUP(B10,'Plantilla publicacion'!$A$3:$R$480,17,0)</f>
        <v>PND - 5-31-5-b- Convergencia regional - Entidades públicas territoriales y nacionales fortalecidas / PES - Transformación Institucional</v>
      </c>
      <c r="D10" s="309" t="str">
        <f>VLOOKUP(B10,'Plantilla publicacion'!$A$3:$M$487,6,0)</f>
        <v>60-Fortalecer el Sistema Integral de Gestión Institucional en el marco del Modelo Integrado de Planeación y gestión para mejorar la prestación del servicio.</v>
      </c>
      <c r="E10" s="309" t="str">
        <f>VLOOKUP(B10,'Plantilla publicacion'!$A$3:$O$480,14,0)</f>
        <v>106-Cumplimiento de productos del PAI asociados a Fortalecer el Sistema Integral de Gestión Institucional para mejorar la prestación del servicio.</v>
      </c>
      <c r="F10" s="309" t="str">
        <f>VLOOKUP(B10,'Plantilla publicacion'!$A$3:$O$480,15,0)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0" s="309" t="str">
        <f>+VLOOKUP(B10,'Plantilla publicacion'!$A$3:$M$487,7,0)</f>
        <v>N/A</v>
      </c>
      <c r="H10" s="98" t="str">
        <f>+VLOOKUP(B10,'Plantilla publicacion'!$A$3:$M$495,8,0)</f>
        <v>Plan anual de Previsión de Recursos Humanos, Elaborado y publicado en la página web de la SIC e Intrasic (Documento del Plan anual de Previsión de Recursos Humanos)</v>
      </c>
      <c r="I10" s="274">
        <f>+VLOOKUP(B10,'Plantilla publicacion'!$A$3:$M$495,9,0)</f>
        <v>1</v>
      </c>
      <c r="J10" s="98" t="str">
        <f>+VLOOKUP(B10,'Plantilla publicacion'!$A$3:$M$495,10,0)</f>
        <v>Númerica</v>
      </c>
      <c r="K10" s="166">
        <f>+VLOOKUP(B10,'Plantilla publicacion'!$A$3:$M$495,11,0)</f>
        <v>45672</v>
      </c>
      <c r="L10" s="166">
        <f>+VLOOKUP(B10,'Plantilla publicacion'!$A$3:$M$495,12,0)</f>
        <v>45688</v>
      </c>
      <c r="M10" s="98" t="str">
        <f>IF(ISERROR(VLOOKUP(B10,'Plantilla publicacion (2)'!$A$3:$P$480,16,0)),"NA",VLOOKUP(B10,'Plantilla publicacion (2)'!$A$3:$P$480,16,0))</f>
        <v>DECRETO 612</v>
      </c>
      <c r="N10" s="98" t="str">
        <f>+VLOOKUP(B10,'Plantilla publicacion'!$A$3:$M$495,13,0)</f>
        <v>111-GRUPO DE TRABAJO DE ADMINISTRACIÓN DE PERSONAL</v>
      </c>
      <c r="O10" s="271">
        <f>VLOOKUP(B10,'Plantilla publicacion (2)'!$S$3:$X$490,6,0)</f>
        <v>100</v>
      </c>
      <c r="P10" s="271">
        <f>VLOOKUP(B10,'Plantilla publicacion (2)'!$S$3:$Y$490,7,0)</f>
        <v>10</v>
      </c>
      <c r="Q10" s="188" t="str">
        <f>VLOOKUP(B10,'PAI 2025 Consolidado'!$F$6:$Z$486,21,0)</f>
        <v>Se reenvía nuevamente conforme a las instrucciones de la OAP, dando cumplimiento al producto y a las actividades propuestas dentro de los plazos establecidos.</v>
      </c>
    </row>
    <row r="11" spans="1:17" ht="46.5" customHeight="1" x14ac:dyDescent="0.25">
      <c r="A11" s="5" t="s">
        <v>2661</v>
      </c>
      <c r="B11" s="134" t="s">
        <v>468</v>
      </c>
      <c r="C11" s="307"/>
      <c r="D11" s="307">
        <f>VLOOKUP(B11,'Plantilla publicacion'!$A$3:$M$490,6,0)</f>
        <v>0</v>
      </c>
      <c r="E11" s="307"/>
      <c r="F11" s="307"/>
      <c r="G11" s="307" t="str">
        <f>VLOOKUP(B11,'Plantilla publicacion'!$A$3:$M$490,7,0)</f>
        <v>N/A</v>
      </c>
      <c r="H11" s="57" t="str">
        <f>+VLOOKUP(B11,'Plantilla publicacion'!$A$3:$M$495,8,0)</f>
        <v>Elaborar el Plan anual de Previsión de Recursos Humanos (Único entregable) (Documento del Plan anual de Previsión de Recursos Humanos)</v>
      </c>
      <c r="I11" s="270">
        <f>+VLOOKUP(B11,'Plantilla publicacion'!$A$3:$M$495,9,0)</f>
        <v>1</v>
      </c>
      <c r="J11" s="57" t="str">
        <f>+VLOOKUP(B11,'Plantilla publicacion'!$A$3:$M$495,10,0)</f>
        <v>Númerica</v>
      </c>
      <c r="K11" s="57">
        <f>+VLOOKUP(B11,'Plantilla publicacion'!$A$3:$M$495,11,0)</f>
        <v>45672</v>
      </c>
      <c r="L11" s="57">
        <f>+VLOOKUP(B11,'Plantilla publicacion'!$A$3:$M$495,12,0)</f>
        <v>45688</v>
      </c>
      <c r="M11" s="57"/>
      <c r="N11" s="57" t="str">
        <f>+VLOOKUP(B11,'Plantilla publicacion'!$A$3:$M$495,13,0)</f>
        <v>111-GRUPO DE TRABAJO DE ADMINISTRACIÓN DE PERSONAL</v>
      </c>
      <c r="O11" s="270">
        <f>VLOOKUP(B11,'Plantilla publicacion (2)'!$S$3:$X$490,6,0)</f>
        <v>100</v>
      </c>
      <c r="P11" s="270">
        <f>VLOOKUP(B11,'Plantilla publicacion (2)'!$S$3:$Y$490,7,0)</f>
        <v>5.5555555555555554</v>
      </c>
      <c r="Q11" s="57" t="str">
        <f>VLOOKUP(B11,'PAI 2025 Consolidado'!$F$6:$Z$486,21,0)</f>
        <v>Se da cumplimento al producto y a las actividades propuestas en las fechas establecidas</v>
      </c>
    </row>
    <row r="12" spans="1:17" ht="42" customHeight="1" thickBot="1" x14ac:dyDescent="0.3">
      <c r="A12" s="5" t="s">
        <v>2662</v>
      </c>
      <c r="B12" s="151" t="s">
        <v>470</v>
      </c>
      <c r="C12" s="307"/>
      <c r="D12" s="307">
        <f>VLOOKUP(B12,'Plantilla publicacion'!$A$3:$M$490,6,0)</f>
        <v>0</v>
      </c>
      <c r="E12" s="307"/>
      <c r="F12" s="307"/>
      <c r="G12" s="307" t="str">
        <f>VLOOKUP(B12,'Plantilla publicacion'!$A$3:$M$490,7,0)</f>
        <v>N/A</v>
      </c>
      <c r="H12" s="106" t="str">
        <f>+VLOOKUP(B12,'Plantilla publicacion'!$A$3:$M$495,8,0)</f>
        <v>Publicar el Plan anual de Previsión de Recursos Humanos (Único entregable) (Captura de pantalla de la publicación en la página web de la SIC e Intrasic)</v>
      </c>
      <c r="I12" s="272">
        <f>+VLOOKUP(B12,'Plantilla publicacion'!$A$3:$M$495,9,0)</f>
        <v>1</v>
      </c>
      <c r="J12" s="106" t="str">
        <f>+VLOOKUP(B12,'Plantilla publicacion'!$A$3:$M$495,10,0)</f>
        <v>Númerica</v>
      </c>
      <c r="K12" s="106">
        <f>+VLOOKUP(B12,'Plantilla publicacion'!$A$3:$M$495,11,0)</f>
        <v>45672</v>
      </c>
      <c r="L12" s="106">
        <f>+VLOOKUP(B12,'Plantilla publicacion'!$A$3:$M$495,12,0)</f>
        <v>45688</v>
      </c>
      <c r="M12" s="106"/>
      <c r="N12" s="106" t="str">
        <f>+VLOOKUP(B12,'Plantilla publicacion'!$A$3:$M$495,13,0)</f>
        <v>111-GRUPO DE TRABAJO DE ADMINISTRACIÓN DE PERSONAL</v>
      </c>
      <c r="O12" s="272">
        <f>VLOOKUP(B12,'Plantilla publicacion (2)'!$S$3:$X$490,6,0)</f>
        <v>100</v>
      </c>
      <c r="P12" s="272">
        <f>VLOOKUP(B12,'Plantilla publicacion (2)'!$S$3:$Y$490,7,0)</f>
        <v>5.5555555555555554</v>
      </c>
      <c r="Q12" s="106" t="str">
        <f>VLOOKUP(B12,'PAI 2025 Consolidado'!$F$6:$Z$486,21,0)</f>
        <v>Se da cumplimento al producto y a las actividades propuestas en las fechas establecidas</v>
      </c>
    </row>
    <row r="13" spans="1:17" s="12" customFormat="1" ht="51" x14ac:dyDescent="0.25">
      <c r="A13" s="5" t="s">
        <v>2663</v>
      </c>
      <c r="B13" s="96" t="s">
        <v>472</v>
      </c>
      <c r="C13" s="309" t="str">
        <f>VLOOKUP(B13,'Plantilla publicacion'!$A$3:$R$490,17,0)</f>
        <v>PND - 5-31-5-b- Convergencia regional - Entidades públicas territoriales y nacionales fortalecidas / PES - Transformación Institucional</v>
      </c>
      <c r="D13" s="309" t="str">
        <f>VLOOKUP(B13,'Plantilla publicacion'!$A$3:$M$497,6,0)</f>
        <v>60-Fortalecer el Sistema Integral de Gestión Institucional en el marco del Modelo Integrado de Planeación y gestión para mejorar la prestación del servicio.</v>
      </c>
      <c r="E13" s="309" t="str">
        <f>VLOOKUP(B13,'Plantilla publicacion'!$A$3:$O$490,14,0)</f>
        <v>106-Cumplimiento de productos del PAI asociados a Fortalecer el Sistema Integral de Gestión Institucional para mejorar la prestación del servicio.</v>
      </c>
      <c r="F13" s="309" t="str">
        <f>VLOOKUP(B13,'Plantilla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3" s="309" t="str">
        <f>VLOOKUP(B13,'Plantilla publicacion'!$A$3:$M$497,7,0)</f>
        <v>N/A</v>
      </c>
      <c r="H13" s="15" t="str">
        <f>+VLOOKUP(B13,'Plantilla publicacion'!$A$3:$M$495,8,0)</f>
        <v>Plan anual de Vacantes, Elaborado y publicado en la página web de la SIC e Intrasic (Documento del Plan anual de Vacantes)</v>
      </c>
      <c r="I13" s="277">
        <f>+VLOOKUP(B13,'Plantilla publicacion'!$A$3:$M$495,9,0)</f>
        <v>1</v>
      </c>
      <c r="J13" s="15" t="str">
        <f>+VLOOKUP(B13,'Plantilla publicacion'!$A$3:$M$495,10,0)</f>
        <v>Númerica</v>
      </c>
      <c r="K13" s="165">
        <f>+VLOOKUP(B13,'Plantilla publicacion'!$A$3:$M$495,11,0)</f>
        <v>45672</v>
      </c>
      <c r="L13" s="165">
        <f>+VLOOKUP(B13,'Plantilla publicacion'!$A$3:$M$495,12,0)</f>
        <v>45688</v>
      </c>
      <c r="M13" s="15" t="str">
        <f>IF(ISERROR(VLOOKUP(B13,'Plantilla publicacion'!$A$3:$P$490,16,0)),"NA",VLOOKUP(B13,'Plantilla publicacion'!$A$3:$P$490,16,0))</f>
        <v>DECRETO 612</v>
      </c>
      <c r="N13" s="15" t="str">
        <f>+VLOOKUP(B13,'Plantilla publicacion'!$A$3:$M$495,13,0)</f>
        <v>111-GRUPO DE TRABAJO DE ADMINISTRACIÓN DE PERSONAL</v>
      </c>
      <c r="O13" s="273">
        <f>VLOOKUP(B13,'Plantilla publicacion (2)'!$S$3:$X$490,6,0)</f>
        <v>100</v>
      </c>
      <c r="P13" s="273">
        <f>VLOOKUP(B13,'Plantilla publicacion (2)'!$S$3:$Y$490,7,0)</f>
        <v>10</v>
      </c>
      <c r="Q13" s="150" t="str">
        <f>VLOOKUP(B13,'PAI 2025 Consolidado'!$F$6:$Z$486,21,0)</f>
        <v>Se reenvía nuevamente conforme a las instrucciones de la OAP, dando cumplimiento al producto y a las actividades propuestas dentro de los plazos establecidos.</v>
      </c>
    </row>
    <row r="14" spans="1:17" ht="38.25" x14ac:dyDescent="0.25">
      <c r="A14" s="5" t="s">
        <v>2664</v>
      </c>
      <c r="B14" s="134" t="s">
        <v>474</v>
      </c>
      <c r="C14" s="307"/>
      <c r="D14" s="307">
        <f>VLOOKUP(B14,'Plantilla publicacion'!$A$3:$M$490,6,0)</f>
        <v>0</v>
      </c>
      <c r="E14" s="307"/>
      <c r="F14" s="307"/>
      <c r="G14" s="307" t="str">
        <f>VLOOKUP(B14,'Plantilla publicacion'!$A$3:$M$490,7,0)</f>
        <v>N/A</v>
      </c>
      <c r="H14" s="57" t="str">
        <f>+VLOOKUP(B14,'Plantilla publicacion'!$A$3:$M$495,8,0)</f>
        <v>Elaborar el Plan anual de Vacantes (Único entregable) (Documento del Plan anual de Vacantes)</v>
      </c>
      <c r="I14" s="270">
        <f>+VLOOKUP(B14,'Plantilla publicacion'!$A$3:$M$495,9,0)</f>
        <v>1</v>
      </c>
      <c r="J14" s="57" t="str">
        <f>+VLOOKUP(B14,'Plantilla publicacion'!$A$3:$M$495,10,0)</f>
        <v>Númerica</v>
      </c>
      <c r="K14" s="57">
        <f>+VLOOKUP(B14,'Plantilla publicacion'!$A$3:$M$495,11,0)</f>
        <v>45672</v>
      </c>
      <c r="L14" s="57">
        <f>+VLOOKUP(B14,'Plantilla publicacion'!$A$3:$M$495,12,0)</f>
        <v>45688</v>
      </c>
      <c r="M14" s="57"/>
      <c r="N14" s="57" t="str">
        <f>+VLOOKUP(B14,'Plantilla publicacion'!$A$3:$M$495,13,0)</f>
        <v>111-GRUPO DE TRABAJO DE ADMINISTRACIÓN DE PERSONAL</v>
      </c>
      <c r="O14" s="270">
        <f>VLOOKUP(B14,'Plantilla publicacion (2)'!$S$3:$X$490,6,0)</f>
        <v>100</v>
      </c>
      <c r="P14" s="270">
        <f>VLOOKUP(B14,'Plantilla publicacion (2)'!$S$3:$Y$490,7,0)</f>
        <v>5.5555555555555554</v>
      </c>
      <c r="Q14" s="57" t="str">
        <f>VLOOKUP(B14,'PAI 2025 Consolidado'!$F$6:$Z$486,21,0)</f>
        <v>Se da cumplimento al producto y a las actividades propuestas en las fechas establecidas</v>
      </c>
    </row>
    <row r="15" spans="1:17" ht="39" thickBot="1" x14ac:dyDescent="0.3">
      <c r="A15" s="5" t="s">
        <v>2665</v>
      </c>
      <c r="B15" s="135" t="s">
        <v>476</v>
      </c>
      <c r="C15" s="308"/>
      <c r="D15" s="308"/>
      <c r="E15" s="308"/>
      <c r="F15" s="308"/>
      <c r="G15" s="308"/>
      <c r="H15" s="106" t="str">
        <f>+VLOOKUP(B15,'Plantilla publicacion'!$A$3:$M$495,8,0)</f>
        <v>Publicar el Plan anual de Vacantes (Único entregable) (Captura de pantalla de la publicación en la página web de la SIC e Intrasic)</v>
      </c>
      <c r="I15" s="272">
        <f>+VLOOKUP(B15,'Plantilla publicacion'!$A$3:$M$495,9,0)</f>
        <v>1</v>
      </c>
      <c r="J15" s="106" t="str">
        <f>+VLOOKUP(B15,'Plantilla publicacion'!$A$3:$M$495,10,0)</f>
        <v>Númerica</v>
      </c>
      <c r="K15" s="106">
        <f>+VLOOKUP(B15,'Plantilla publicacion'!$A$3:$M$495,11,0)</f>
        <v>45672</v>
      </c>
      <c r="L15" s="106">
        <f>+VLOOKUP(B15,'Plantilla publicacion'!$A$3:$M$495,12,0)</f>
        <v>45688</v>
      </c>
      <c r="M15" s="106">
        <f>IF(ISERROR(VLOOKUP(B15,'Plantilla publicacion (2)'!$A$3:$P$480,16,0)),"NA",VLOOKUP(B15,'Plantilla publicacion (2)'!$A$3:$P$480,16,0))</f>
        <v>0</v>
      </c>
      <c r="N15" s="106" t="str">
        <f>+VLOOKUP(B15,'Plantilla publicacion'!$A$3:$M$495,13,0)</f>
        <v>111-GRUPO DE TRABAJO DE ADMINISTRACIÓN DE PERSONAL</v>
      </c>
      <c r="O15" s="272">
        <f>VLOOKUP(B15,'Plantilla publicacion (2)'!$S$3:$X$490,6,0)</f>
        <v>100</v>
      </c>
      <c r="P15" s="272">
        <f>VLOOKUP(B15,'Plantilla publicacion (2)'!$S$3:$Y$490,7,0)</f>
        <v>5.5555555555555554</v>
      </c>
      <c r="Q15" s="106" t="str">
        <f>VLOOKUP(B15,'PAI 2025 Consolidado'!$F$6:$Z$486,21,0)</f>
        <v>Se da cumplimento al producto y a las actividades propuestas en las fechas establecidas</v>
      </c>
    </row>
    <row r="16" spans="1:17" s="12" customFormat="1" ht="51" x14ac:dyDescent="0.25">
      <c r="A16" s="5" t="s">
        <v>2666</v>
      </c>
      <c r="B16" s="137" t="s">
        <v>478</v>
      </c>
      <c r="C16" s="307" t="str">
        <f>VLOOKUP(B16,'Plantilla publicacion'!$A$3:$R$490,17,0)</f>
        <v>PND - 5-31-5-b- Convergencia regional - Entidades públicas territoriales y nacionales fortalecidas / PES - Transformación Institucional</v>
      </c>
      <c r="D16" s="307" t="s">
        <v>2667</v>
      </c>
      <c r="E16" s="307" t="str">
        <f>VLOOKUP(B16,'Plantilla publicacion'!$A$3:$O$490,14,0)</f>
        <v>102-Cumplimiento de productos del PAI asociados a Fortalecer la gestión de la información, el conocimiento y la innovación para optimizar la capacidad institucional</v>
      </c>
      <c r="F16" s="307" t="str">
        <f>VLOOKUP(B16,'Plantilla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6" s="307" t="str">
        <f>+VLOOKUP(B16,'Plantilla publicacion'!$A$3:$M$487,7,0)</f>
        <v>C-3599-0200-0005-53105b</v>
      </c>
      <c r="H16" s="15" t="str">
        <f>+VLOOKUP(B16,'Plantilla publicacion'!$A$3:$M$495,8,0)</f>
        <v>Estrategia que permita la continuidad en la prestación de servicio,  la garantía del bienestar integral y la adecuada gestión del conocimiento, implementada  (Herramienta tecnológica para retención del conocimiento)</v>
      </c>
      <c r="I16" s="277">
        <f>+VLOOKUP(B16,'Plantilla publicacion'!$A$3:$M$495,9,0)</f>
        <v>1</v>
      </c>
      <c r="J16" s="15" t="str">
        <f>+VLOOKUP(B16,'Plantilla publicacion'!$A$3:$M$495,10,0)</f>
        <v>Númerica</v>
      </c>
      <c r="K16" s="165">
        <f>+VLOOKUP(B16,'Plantilla publicacion'!$A$3:$M$495,11,0)</f>
        <v>45659</v>
      </c>
      <c r="L16" s="165">
        <f>+VLOOKUP(B16,'Plantilla publicacion'!$A$3:$M$495,12,0)</f>
        <v>46010</v>
      </c>
      <c r="M16" s="15">
        <f>IF(ISERROR(VLOOKUP(B16,'Plantilla publicacion'!$A$3:$P$490,16,0)),"NA",VLOOKUP(B16,'Plantilla publicacion'!$A$3:$P$490,16,0))</f>
        <v>0</v>
      </c>
      <c r="N16" s="15" t="str">
        <f>+VLOOKUP(B16,'Plantilla publicacion'!$A$3:$M$495,13,0)</f>
        <v>111-GRUPO DE TRABAJO DE ADMINISTRACIÓN DE PERSONAL;
20-OFICINA DE TECNOLOGÍA E INFORMÁTICA;
73-GRUPO DE TRABAJO DE COMUNICACION</v>
      </c>
      <c r="O16" s="273">
        <f>VLOOKUP(B16,'Plantilla publicacion (2)'!$S$3:$X$490,6,0)</f>
        <v>0</v>
      </c>
      <c r="P16" s="273">
        <f>VLOOKUP(B16,'Plantilla publicacion (2)'!$S$3:$Y$490,7,0)</f>
        <v>0</v>
      </c>
      <c r="Q16" s="150">
        <f>VLOOKUP(B16,'PAI 2025 Consolidado'!$F$6:$Z$486,21,0)</f>
        <v>0</v>
      </c>
    </row>
    <row r="17" spans="1:17" ht="38.25" x14ac:dyDescent="0.25">
      <c r="A17" s="5" t="s">
        <v>2668</v>
      </c>
      <c r="B17" s="134" t="s">
        <v>483</v>
      </c>
      <c r="C17" s="307"/>
      <c r="D17" s="307"/>
      <c r="E17" s="307"/>
      <c r="F17" s="307"/>
      <c r="G17" s="307"/>
      <c r="H17" s="57" t="str">
        <f>+VLOOKUP(B17,'Plantilla publicacion'!$A$3:$M$495,8,0)</f>
        <v>Implementar una herramienta tecnológica para retención del conocimiento de los servidores públicos  de la entidad por retiro.  (Manual de usuario y acta de entrega de la herramienta)</v>
      </c>
      <c r="I17" s="270">
        <f>+VLOOKUP(B17,'Plantilla publicacion'!$A$3:$M$495,9,0)</f>
        <v>2</v>
      </c>
      <c r="J17" s="57" t="str">
        <f>+VLOOKUP(B17,'Plantilla publicacion'!$A$3:$M$495,10,0)</f>
        <v>Númerica</v>
      </c>
      <c r="K17" s="57">
        <f>+VLOOKUP(B17,'Plantilla publicacion'!$A$3:$M$495,11,0)</f>
        <v>45659</v>
      </c>
      <c r="L17" s="57">
        <f>+VLOOKUP(B17,'Plantilla publicacion'!$A$3:$M$495,12,0)</f>
        <v>45716</v>
      </c>
      <c r="M17" s="57"/>
      <c r="N17" s="57" t="str">
        <f>+VLOOKUP(B17,'Plantilla publicacion'!$A$3:$M$495,13,0)</f>
        <v>111-GRUPO DE TRABAJO DE ADMINISTRACIÓN DE PERSONAL;
20-OFICINA DE TECNOLOGÍA E INFORMÁTICA</v>
      </c>
      <c r="O17" s="270">
        <f>VLOOKUP(B17,'Plantilla publicacion (2)'!$S$3:$X$490,6,0)</f>
        <v>100</v>
      </c>
      <c r="P17" s="270">
        <f>VLOOKUP(B17,'Plantilla publicacion (2)'!$S$3:$Y$490,7,0)</f>
        <v>5.5555555555555554</v>
      </c>
      <c r="Q17" s="57" t="str">
        <f>VLOOKUP(B17,'PAI 2025 Consolidado'!$F$6:$Z$486,21,0)</f>
        <v>se realiza el Manual de usuario y acta de entrega final elaborados</v>
      </c>
    </row>
    <row r="18" spans="1:17" ht="51" x14ac:dyDescent="0.25">
      <c r="A18" s="5" t="s">
        <v>2669</v>
      </c>
      <c r="B18" s="134" t="s">
        <v>486</v>
      </c>
      <c r="C18" s="307"/>
      <c r="D18" s="307"/>
      <c r="E18" s="307"/>
      <c r="F18" s="307"/>
      <c r="G18" s="307"/>
      <c r="H18" s="57" t="str">
        <f>+VLOOKUP(B18,'Plantilla publicacion'!$A$3:$M$495,8,0)</f>
        <v>Fomentar la apropiación de la herramienta a través de un recurso pedagógico y la encuesta de satisfacción   (Video didáctico para el diligenciamiento de la herramienta y resultados  de la encuesta de satisfacción)</v>
      </c>
      <c r="I18" s="270">
        <f>+VLOOKUP(B18,'Plantilla publicacion'!$A$3:$M$495,9,0)</f>
        <v>2</v>
      </c>
      <c r="J18" s="57" t="str">
        <f>+VLOOKUP(B18,'Plantilla publicacion'!$A$3:$M$495,10,0)</f>
        <v>Númerica</v>
      </c>
      <c r="K18" s="57">
        <f>+VLOOKUP(B18,'Plantilla publicacion'!$A$3:$M$495,11,0)</f>
        <v>45691</v>
      </c>
      <c r="L18" s="57">
        <f>+VLOOKUP(B18,'Plantilla publicacion'!$A$3:$M$495,12,0)</f>
        <v>46010</v>
      </c>
      <c r="M18" s="57"/>
      <c r="N18" s="57" t="str">
        <f>+VLOOKUP(B18,'Plantilla publicacion'!$A$3:$M$495,13,0)</f>
        <v>111-GRUPO DE TRABAJO DE ADMINISTRACIÓN DE PERSONAL;
20-OFICINA DE TECNOLOGÍA E INFORMÁTICA;
73-GRUPO DE TRABAJO DE COMUNICACION</v>
      </c>
      <c r="O18" s="270">
        <f>VLOOKUP(B18,'Plantilla publicacion (2)'!$S$3:$X$490,6,0)</f>
        <v>50</v>
      </c>
      <c r="P18" s="270">
        <f>VLOOKUP(B18,'Plantilla publicacion (2)'!$S$3:$Y$490,7,0)</f>
        <v>1.3888888888888888</v>
      </c>
      <c r="Q18" s="57" t="str">
        <f>VLOOKUP(B18,'PAI 2025 Consolidado'!$F$6:$Z$486,21,0)</f>
        <v>Se realizó el video didáctico para el diligenciamiento de la Herramienta tecnológica para retención del conocimiento</v>
      </c>
    </row>
    <row r="19" spans="1:17" ht="64.5" thickBot="1" x14ac:dyDescent="0.3">
      <c r="A19" s="5" t="s">
        <v>2670</v>
      </c>
      <c r="B19" s="151" t="s">
        <v>488</v>
      </c>
      <c r="C19" s="308"/>
      <c r="D19" s="308"/>
      <c r="E19" s="308"/>
      <c r="F19" s="308"/>
      <c r="G19" s="308"/>
      <c r="H19" s="106" t="str">
        <f>+VLOOKUP(B19,'Plantilla publicacion'!$A$3:$M$495,8,0)</f>
        <v>Realizar seguimiento trimestral  al diligenciamiento de la herramienta por parte de los servidores que se retiran y  apropiación por parte de los funcionarios que ingresan  y presentarlo al CIGD     (Informes (trimestrales)</v>
      </c>
      <c r="I19" s="272">
        <f>+VLOOKUP(B19,'Plantilla publicacion'!$A$3:$M$495,9,0)</f>
        <v>2</v>
      </c>
      <c r="J19" s="106" t="str">
        <f>+VLOOKUP(B19,'Plantilla publicacion'!$A$3:$M$495,10,0)</f>
        <v>Númerica</v>
      </c>
      <c r="K19" s="106">
        <f>+VLOOKUP(B19,'Plantilla publicacion'!$A$3:$M$495,11,0)</f>
        <v>45811</v>
      </c>
      <c r="L19" s="106">
        <f>+VLOOKUP(B19,'Plantilla publicacion'!$A$3:$M$495,12,0)</f>
        <v>46010</v>
      </c>
      <c r="M19" s="106"/>
      <c r="N19" s="106" t="str">
        <f>+VLOOKUP(B19,'Plantilla publicacion'!$A$3:$M$495,13,0)</f>
        <v>111-GRUPO DE TRABAJO DE ADMINISTRACIÓN DE PERSONAL</v>
      </c>
      <c r="O19" s="272">
        <f>VLOOKUP(B19,'Plantilla publicacion (2)'!$S$3:$X$490,6,0)</f>
        <v>100</v>
      </c>
      <c r="P19" s="272">
        <f>VLOOKUP(B19,'Plantilla publicacion (2)'!$S$3:$Y$490,7,0)</f>
        <v>2.7777777777777777</v>
      </c>
      <c r="Q19" s="106" t="str">
        <f>VLOOKUP(B19,'PAI 2025 Consolidado'!$F$6:$Z$486,21,0)</f>
        <v>Se anexa informe correspondiente al trimestre comprendido por los meses de junio, julio y agosto, relacionado con el diligenciamiento de la herramienta de transferencia del conocimiento.</v>
      </c>
    </row>
    <row r="20" spans="1:17" s="12" customFormat="1" ht="38.25" x14ac:dyDescent="0.25">
      <c r="A20" s="5" t="str">
        <f>VLOOKUP(B20,'Plantilla publicacion'!$A$3:$B$490,2,0)</f>
        <v>Producto</v>
      </c>
      <c r="B20" s="96" t="s">
        <v>530</v>
      </c>
      <c r="C20" s="309" t="str">
        <f>VLOOKUP(B20,'Plantilla publicacion'!$A$3:$R$490,17,0)</f>
        <v>PND - 5-31-5-b- Convergencia regional - Entidades públicas territoriales y nacionales fortalecidas / PES - Transformación Institucional</v>
      </c>
      <c r="D20" s="309" t="str">
        <f>VLOOKUP(B20,'Plantilla publicacion'!$A$3:$M$497,6,0)</f>
        <v>56-Fortalecer la gestión de la información, el conocimiento y la innovación para optimizar la capacidad institucional</v>
      </c>
      <c r="E20" s="309" t="str">
        <f>VLOOKUP(B20,'Plantilla publicacion'!$A$3:$O$490,14,0)</f>
        <v>102-Cumplimiento de productos del PAI asociados a Fortalecer la gestión de la información, el conocimiento y la innovación para optimizar la capacidad institucional</v>
      </c>
      <c r="F20" s="309" t="str">
        <f>VLOOKUP(B20,'Plantilla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0" s="309" t="str">
        <f>+VLOOKUP(B20,'Plantilla publicacion'!$A$3:$M$487,7,0)</f>
        <v>N/A</v>
      </c>
      <c r="H20" s="15" t="str">
        <f>+VLOOKUP(B20,'Plantilla publicacion'!$A$3:$M$495,8,0)</f>
        <v>Estrategia de ingreso efectivo de nuevos funcionarios que conduzca a la garantía del bienestar integral implementada. (Informe final de la implementación de la estrategia)</v>
      </c>
      <c r="I20" s="277">
        <f>+VLOOKUP(B20,'Plantilla publicacion'!$A$3:$M$495,9,0)</f>
        <v>100</v>
      </c>
      <c r="J20" s="15" t="str">
        <f>+VLOOKUP(B20,'Plantilla publicacion'!$A$3:$M$495,10,0)</f>
        <v>Porcentual</v>
      </c>
      <c r="K20" s="165">
        <f>+VLOOKUP(B20,'Plantilla publicacion'!$A$3:$M$495,11,0)</f>
        <v>45691</v>
      </c>
      <c r="L20" s="165">
        <f>+VLOOKUP(B20,'Plantilla publicacion'!$A$3:$M$495,12,0)</f>
        <v>45989</v>
      </c>
      <c r="M20" s="15">
        <f>IF(ISERROR(VLOOKUP(B20,'Plantilla publicacion'!$A$3:$P$490,16,0)),"NA",VLOOKUP(B20,'Plantilla publicacion'!$A$3:$P$490,16,0))</f>
        <v>0</v>
      </c>
      <c r="N20" s="15" t="str">
        <f>+VLOOKUP(B20,'Plantilla publicacion'!$A$3:$M$495,13,0)</f>
        <v>117-GRUPO DE TRABAJO DE DESARROLLO DE TALENTO HUMANO</v>
      </c>
      <c r="O20" s="273">
        <f>VLOOKUP(B20,'Plantilla publicacion (2)'!$S$3:$X$490,6,0)</f>
        <v>100</v>
      </c>
      <c r="P20" s="273">
        <f>VLOOKUP(B20,'Plantilla publicacion (2)'!$S$3:$Y$490,7,0)</f>
        <v>7.5</v>
      </c>
      <c r="Q20" s="150">
        <f>VLOOKUP(B20,'PAI 2025 Consolidado'!$F$6:$Z$486,21,0)</f>
        <v>0</v>
      </c>
    </row>
    <row r="21" spans="1:17" ht="178.5" x14ac:dyDescent="0.25">
      <c r="A21" s="5" t="s">
        <v>2671</v>
      </c>
      <c r="B21" s="134" t="s">
        <v>532</v>
      </c>
      <c r="C21" s="307"/>
      <c r="D21" s="307"/>
      <c r="E21" s="307"/>
      <c r="F21" s="307"/>
      <c r="G21" s="307"/>
      <c r="H21" s="57" t="str">
        <f>+VLOOKUP(B21,'Plantilla publicacion'!$A$3:$M$495,8,0)</f>
        <v>Diseñar y ejecutar la campaña "Bienvenido a la SIC", dirigida a los nuevos funcionarios, que incluya como mínimo: Correo de bienvenida, tour virtual y explicación de los beneficios de la entidad (Documento del diseño de la campaña, informe semestral de seguimiento y evidencias de su cumplimiento)</v>
      </c>
      <c r="I21" s="270">
        <f>+VLOOKUP(B21,'Plantilla publicacion'!$A$3:$M$495,9,0)</f>
        <v>100</v>
      </c>
      <c r="J21" s="57" t="str">
        <f>+VLOOKUP(B21,'Plantilla publicacion'!$A$3:$M$495,10,0)</f>
        <v>Porcentual</v>
      </c>
      <c r="K21" s="57">
        <f>+VLOOKUP(B21,'Plantilla publicacion'!$A$3:$M$495,11,0)</f>
        <v>45691</v>
      </c>
      <c r="L21" s="57">
        <f>+VLOOKUP(B21,'Plantilla publicacion'!$A$3:$M$495,12,0)</f>
        <v>45989</v>
      </c>
      <c r="M21" s="57">
        <f>IF(ISERROR(VLOOKUP(B21,'Plantilla publicacion (2)'!$A$3:$P$480,16,0)),"NA",VLOOKUP(B21,'Plantilla publicacion (2)'!$A$3:$P$480,16,0))</f>
        <v>0</v>
      </c>
      <c r="N21" s="57" t="str">
        <f>+VLOOKUP(B21,'Plantilla publicacion'!$A$3:$M$495,13,0)</f>
        <v>117-GRUPO DE TRABAJO DE DESARROLLO DE TALENTO HUMANO</v>
      </c>
      <c r="O21" s="270">
        <f>VLOOKUP(B21,'Plantilla publicacion (2)'!$S$3:$X$490,6,0)</f>
        <v>100</v>
      </c>
      <c r="P21" s="270">
        <f>VLOOKUP(B21,'Plantilla publicacion (2)'!$S$3:$Y$490,7,0)</f>
        <v>2.7777777777777777</v>
      </c>
      <c r="Q21" s="57" t="str">
        <f>VLOOKUP(B21,'PAI 2025 Consolidado'!$F$6:$Z$486,21,0)</f>
        <v>Teniendo en cuenta que está previsto suplir un total de 414 empleos mediante concurso abierto, y que con corte al 30 de septiembre se han posesionado 3565personas, el porcentaje de avance reportado corresponde al cumplimiento efectivo frente a la meta establecida. Este porcentaje se obtiene de dividir el número de personas posesionadas (355) entre el total de empleos proyectados (414), y el resultado se multiplica por cien para expresarlo en porcentaje. Al realizar este cálculo, se obtiene un porcentaje de avance del 85,74%, que refleja de manera precisa el cumplimiento alcanzado con corte a la fecha mencionada.</v>
      </c>
    </row>
    <row r="22" spans="1:17" ht="25.5" x14ac:dyDescent="0.25">
      <c r="A22" s="5" t="s">
        <v>2672</v>
      </c>
      <c r="B22" s="134" t="s">
        <v>534</v>
      </c>
      <c r="C22" s="307"/>
      <c r="D22" s="307"/>
      <c r="E22" s="307"/>
      <c r="F22" s="307"/>
      <c r="G22" s="307"/>
      <c r="H22" s="57" t="str">
        <f>+VLOOKUP(B22,'Plantilla publicacion'!$A$3:$M$495,8,0)</f>
        <v>Realizar un Taller de adaptación al cambio dirigido a los líderes de las área (Listado de asistencia del taller)</v>
      </c>
      <c r="I22" s="270">
        <f>+VLOOKUP(B22,'Plantilla publicacion'!$A$3:$M$495,9,0)</f>
        <v>1</v>
      </c>
      <c r="J22" s="57" t="str">
        <f>+VLOOKUP(B22,'Plantilla publicacion'!$A$3:$M$495,10,0)</f>
        <v>Númerica</v>
      </c>
      <c r="K22" s="57">
        <f>+VLOOKUP(B22,'Plantilla publicacion'!$A$3:$M$495,11,0)</f>
        <v>45748</v>
      </c>
      <c r="L22" s="57">
        <f>+VLOOKUP(B22,'Plantilla publicacion'!$A$3:$M$495,12,0)</f>
        <v>45777</v>
      </c>
      <c r="M22" s="57"/>
      <c r="N22" s="57" t="str">
        <f>+VLOOKUP(B22,'Plantilla publicacion'!$A$3:$M$495,13,0)</f>
        <v>117-GRUPO DE TRABAJO DE DESARROLLO DE TALENTO HUMANO</v>
      </c>
      <c r="O22" s="270">
        <f>VLOOKUP(B22,'Plantilla publicacion (2)'!$S$3:$X$490,6,0)</f>
        <v>100</v>
      </c>
      <c r="P22" s="270">
        <f>VLOOKUP(B22,'Plantilla publicacion (2)'!$S$3:$Y$490,7,0)</f>
        <v>2.7777777777777777</v>
      </c>
      <c r="Q22" s="57" t="str">
        <f>VLOOKUP(B22,'PAI 2025 Consolidado'!$F$6:$Z$486,21,0)</f>
        <v xml:space="preserve">Se realizó el taller de adaptación al cambio dirigido a los líderes del área </v>
      </c>
    </row>
    <row r="23" spans="1:17" ht="51" x14ac:dyDescent="0.25">
      <c r="A23" s="5" t="s">
        <v>2673</v>
      </c>
      <c r="B23" s="134" t="s">
        <v>536</v>
      </c>
      <c r="C23" s="307"/>
      <c r="D23" s="307"/>
      <c r="E23" s="307"/>
      <c r="F23" s="307"/>
      <c r="G23" s="307"/>
      <c r="H23" s="57" t="str">
        <f>+VLOOKUP(B23,'Plantilla publicacion'!$A$3:$M$495,8,0)</f>
        <v>Realizar encuesta sociodemográfica con el fin de caracterizar a los servidores e identificar acciones de mejora en pro de la felicidad de los servidores.  (Informe de los resultados de la encuesta / Documento que defina las acciones de mejora a implementar.)</v>
      </c>
      <c r="I23" s="270">
        <f>+VLOOKUP(B23,'Plantilla publicacion'!$A$3:$M$495,9,0)</f>
        <v>1</v>
      </c>
      <c r="J23" s="57" t="str">
        <f>+VLOOKUP(B23,'Plantilla publicacion'!$A$3:$M$495,10,0)</f>
        <v>Númerica</v>
      </c>
      <c r="K23" s="57">
        <f>+VLOOKUP(B23,'Plantilla publicacion'!$A$3:$M$495,11,0)</f>
        <v>45811</v>
      </c>
      <c r="L23" s="57">
        <f>+VLOOKUP(B23,'Plantilla publicacion'!$A$3:$M$495,12,0)</f>
        <v>45839</v>
      </c>
      <c r="M23" s="57"/>
      <c r="N23" s="57" t="str">
        <f>+VLOOKUP(B23,'Plantilla publicacion'!$A$3:$M$495,13,0)</f>
        <v>117-GRUPO DE TRABAJO DE DESARROLLO DE TALENTO HUMANO</v>
      </c>
      <c r="O23" s="270">
        <f>VLOOKUP(B23,'Plantilla publicacion (2)'!$S$3:$X$490,6,0)</f>
        <v>100</v>
      </c>
      <c r="P23" s="270">
        <f>VLOOKUP(B23,'Plantilla publicacion (2)'!$S$3:$Y$490,7,0)</f>
        <v>2.7777777777777777</v>
      </c>
      <c r="Q23" s="57" t="str">
        <f>VLOOKUP(B23,'PAI 2025 Consolidado'!$F$6:$Z$486,21,0)</f>
        <v>Realizar encuesta sociodemográfica con el fin de caracterizar a los servidores e identificar acciones de mejora en pro de la felicidad de los servidores.</v>
      </c>
    </row>
    <row r="24" spans="1:17" ht="26.25" thickBot="1" x14ac:dyDescent="0.3">
      <c r="A24" s="5" t="s">
        <v>2674</v>
      </c>
      <c r="B24" s="135" t="s">
        <v>538</v>
      </c>
      <c r="C24" s="308"/>
      <c r="D24" s="308"/>
      <c r="E24" s="308"/>
      <c r="F24" s="308"/>
      <c r="G24" s="308"/>
      <c r="H24" s="106" t="str">
        <f>+VLOOKUP(B24,'Plantilla publicacion'!$A$3:$M$495,8,0)</f>
        <v>Realizar campañas "escuchando tus emociones" (Informe con estadísticas de las personas que participaron de la campaña)</v>
      </c>
      <c r="I24" s="272">
        <f>+VLOOKUP(B24,'Plantilla publicacion'!$A$3:$M$495,9,0)</f>
        <v>6</v>
      </c>
      <c r="J24" s="106" t="str">
        <f>+VLOOKUP(B24,'Plantilla publicacion'!$A$3:$M$495,10,0)</f>
        <v>Númerica</v>
      </c>
      <c r="K24" s="106">
        <f>+VLOOKUP(B24,'Plantilla publicacion'!$A$3:$M$495,11,0)</f>
        <v>45811</v>
      </c>
      <c r="L24" s="106">
        <f>+VLOOKUP(B24,'Plantilla publicacion'!$A$3:$M$495,12,0)</f>
        <v>45989</v>
      </c>
      <c r="M24" s="106"/>
      <c r="N24" s="106" t="str">
        <f>+VLOOKUP(B24,'Plantilla publicacion'!$A$3:$M$495,13,0)</f>
        <v>117-GRUPO DE TRABAJO DE DESARROLLO DE TALENTO HUMANO</v>
      </c>
      <c r="O24" s="272">
        <f>VLOOKUP(B24,'Plantilla publicacion (2)'!$S$3:$X$490,6,0)</f>
        <v>100</v>
      </c>
      <c r="P24" s="272">
        <f>VLOOKUP(B24,'Plantilla publicacion (2)'!$S$3:$Y$490,7,0)</f>
        <v>2.7777777777777777</v>
      </c>
      <c r="Q24" s="106" t="str">
        <f>VLOOKUP(B24,'PAI 2025 Consolidado'!$F$6:$Z$486,21,0)</f>
        <v>Durante el mes de septiembre se realizó la cuarta campaña "escuchando tus emociones</v>
      </c>
    </row>
    <row r="25" spans="1:17" s="12" customFormat="1" ht="38.25" x14ac:dyDescent="0.25">
      <c r="A25" s="5" t="s">
        <v>2675</v>
      </c>
      <c r="B25" s="137" t="s">
        <v>540</v>
      </c>
      <c r="C25" s="309" t="str">
        <f>VLOOKUP(B25,'Plantilla publicacion'!$A$3:$R$490,17,0)</f>
        <v>PND - 5-31-5-b- Convergencia regional - Entidades públicas territoriales y nacionales fortalecidas / PES - Transformación Institucional</v>
      </c>
      <c r="D25" s="309" t="s">
        <v>2676</v>
      </c>
      <c r="E25" s="309" t="str">
        <f>VLOOKUP(B25,'Plantilla publicacion'!$A$3:$O$490,14,0)</f>
        <v>106-Cumplimiento de productos del PAI asociados a Fortalecer el Sistema Integral de Gestión Institucional para mejorar la prestación del servicio.</v>
      </c>
      <c r="F25" s="309" t="str">
        <f>VLOOKUP(B25,'Plantilla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5" s="309" t="str">
        <f>+VLOOKUP(B25,'Plantilla publicacion'!$A$3:$M$487,7,0)</f>
        <v>N/A</v>
      </c>
      <c r="H25" s="15" t="str">
        <f>+VLOOKUP(B25,'Plantilla publicacion'!$A$3:$M$495,8,0)</f>
        <v>Documento del Plan Estratégico de Talento Humano, elaborado y publicado  (Plan elaborado y captura de pantalla de la publicación en página web de la SIC e Intrasic)</v>
      </c>
      <c r="I25" s="277">
        <f>+VLOOKUP(B25,'Plantilla publicacion'!$A$3:$M$495,9,0)</f>
        <v>1</v>
      </c>
      <c r="J25" s="15" t="str">
        <f>+VLOOKUP(B25,'Plantilla publicacion'!$A$3:$M$495,10,0)</f>
        <v>Númerica</v>
      </c>
      <c r="K25" s="165">
        <f>+VLOOKUP(B25,'Plantilla publicacion'!$A$3:$M$495,11,0)</f>
        <v>45677</v>
      </c>
      <c r="L25" s="165">
        <f>+VLOOKUP(B25,'Plantilla publicacion'!$A$3:$M$495,12,0)</f>
        <v>45716</v>
      </c>
      <c r="M25" s="15" t="str">
        <f>IF(ISERROR(VLOOKUP(B25,'Plantilla publicacion'!$A$3:$P$490,16,0)),"NA",VLOOKUP(B25,'Plantilla publicacion'!$A$3:$P$490,16,0))</f>
        <v>PES_20240073 / DECRETO 612</v>
      </c>
      <c r="N25" s="15" t="str">
        <f>+VLOOKUP(B25,'Plantilla publicacion'!$A$3:$M$495,13,0)</f>
        <v>117-GRUPO DE TRABAJO DE DESARROLLO DE TALENTO HUMANO</v>
      </c>
      <c r="O25" s="273">
        <f>VLOOKUP(B25,'Plantilla publicacion (2)'!$S$3:$X$490,6,0)</f>
        <v>100</v>
      </c>
      <c r="P25" s="273">
        <f>VLOOKUP(B25,'Plantilla publicacion (2)'!$S$3:$Y$490,7,0)</f>
        <v>8.5</v>
      </c>
      <c r="Q25" s="150" t="str">
        <f>VLOOKUP(B25,'PAI 2025 Consolidado'!$F$6:$Z$486,21,0)</f>
        <v>Se elaboró el Plan Estratégico de Talento Humano y se realizó la publicación en página web de la SIC e Intrasic.</v>
      </c>
    </row>
    <row r="26" spans="1:17" ht="25.5" x14ac:dyDescent="0.25">
      <c r="A26" s="5" t="s">
        <v>2677</v>
      </c>
      <c r="B26" s="134" t="s">
        <v>542</v>
      </c>
      <c r="C26" s="307"/>
      <c r="D26" s="307"/>
      <c r="E26" s="307"/>
      <c r="F26" s="307"/>
      <c r="G26" s="307"/>
      <c r="H26" s="57" t="str">
        <f>+VLOOKUP(B26,'Plantilla publicacion'!$A$3:$M$495,8,0)</f>
        <v>Elaborar el documento del Plan Estratégico de Talento Humano (Documento del plan/único entregable)</v>
      </c>
      <c r="I26" s="270">
        <f>+VLOOKUP(B26,'Plantilla publicacion'!$A$3:$M$495,9,0)</f>
        <v>1</v>
      </c>
      <c r="J26" s="57" t="str">
        <f>+VLOOKUP(B26,'Plantilla publicacion'!$A$3:$M$495,10,0)</f>
        <v>Númerica</v>
      </c>
      <c r="K26" s="57">
        <f>+VLOOKUP(B26,'Plantilla publicacion'!$A$3:$M$495,11,0)</f>
        <v>45677</v>
      </c>
      <c r="L26" s="57">
        <f>+VLOOKUP(B26,'Plantilla publicacion'!$A$3:$M$495,12,0)</f>
        <v>45688</v>
      </c>
      <c r="M26" s="57"/>
      <c r="N26" s="57" t="str">
        <f>+VLOOKUP(B26,'Plantilla publicacion'!$A$3:$M$495,13,0)</f>
        <v>117-GRUPO DE TRABAJO DE DESARROLLO DE TALENTO HUMANO</v>
      </c>
      <c r="O26" s="270">
        <f>VLOOKUP(B26,'Plantilla publicacion (2)'!$S$3:$X$490,6,0)</f>
        <v>100</v>
      </c>
      <c r="P26" s="270">
        <f>VLOOKUP(B26,'Plantilla publicacion (2)'!$S$3:$Y$490,7,0)</f>
        <v>6.6666666666666679</v>
      </c>
      <c r="Q26" s="57" t="str">
        <f>VLOOKUP(B26,'PAI 2025 Consolidado'!$F$6:$Z$486,21,0)</f>
        <v>Se elaboró el documento del Plan Estratégico de Talento Humano para la vigencia 2025.</v>
      </c>
    </row>
    <row r="27" spans="1:17" ht="39" thickBot="1" x14ac:dyDescent="0.3">
      <c r="A27" s="5" t="s">
        <v>2678</v>
      </c>
      <c r="B27" s="151" t="s">
        <v>544</v>
      </c>
      <c r="C27" s="308"/>
      <c r="D27" s="308">
        <f>VLOOKUP(B27,'Plantilla publicacion'!$A$3:$M$490,6,0)</f>
        <v>0</v>
      </c>
      <c r="E27" s="308"/>
      <c r="F27" s="308"/>
      <c r="G27" s="308" t="str">
        <f>VLOOKUP(B27,'Plantilla publicacion'!$A$3:$M$490,7,0)</f>
        <v>N/A</v>
      </c>
      <c r="H27" s="106" t="str">
        <f>+VLOOKUP(B27,'Plantilla publicacion'!$A$3:$M$495,8,0)</f>
        <v>Publicar el Plan Estratégico de Talento Humano  (Captura de pantalla de la publicación en página web de la SIC e Intrasic)</v>
      </c>
      <c r="I27" s="272">
        <f>+VLOOKUP(B27,'Plantilla publicacion'!$A$3:$M$495,9,0)</f>
        <v>1</v>
      </c>
      <c r="J27" s="106" t="str">
        <f>+VLOOKUP(B27,'Plantilla publicacion'!$A$3:$M$495,10,0)</f>
        <v>Númerica</v>
      </c>
      <c r="K27" s="106">
        <f>+VLOOKUP(B27,'Plantilla publicacion'!$A$3:$M$495,11,0)</f>
        <v>45691</v>
      </c>
      <c r="L27" s="106">
        <f>+VLOOKUP(B27,'Plantilla publicacion'!$A$3:$M$495,12,0)</f>
        <v>45716</v>
      </c>
      <c r="M27" s="106"/>
      <c r="N27" s="106" t="str">
        <f>+VLOOKUP(B27,'Plantilla publicacion'!$A$3:$M$495,13,0)</f>
        <v>117-GRUPO DE TRABAJO DE DESARROLLO DE TALENTO HUMANO</v>
      </c>
      <c r="O27" s="272">
        <f>VLOOKUP(B27,'Plantilla publicacion (2)'!$S$3:$X$490,6,0)</f>
        <v>100</v>
      </c>
      <c r="P27" s="272">
        <f>VLOOKUP(B27,'Plantilla publicacion (2)'!$S$3:$Y$490,7,0)</f>
        <v>4.4444444444444446</v>
      </c>
      <c r="Q27" s="106" t="str">
        <f>VLOOKUP(B27,'PAI 2025 Consolidado'!$F$6:$Z$486,21,0)</f>
        <v>Se realizó la publicación del Plan Estratégico de Talento Humano tanto en la página web de la entidad como en la Intrasic.</v>
      </c>
    </row>
    <row r="28" spans="1:17" s="12" customFormat="1" ht="25.5" x14ac:dyDescent="0.25">
      <c r="A28" s="5" t="str">
        <f>VLOOKUP(B28,'Plantilla publicacion'!$A$3:$B$490,2,0)</f>
        <v>Producto</v>
      </c>
      <c r="B28" s="96" t="s">
        <v>546</v>
      </c>
      <c r="C28" s="309" t="str">
        <f>VLOOKUP(B28,'Plantilla publicacion'!$A$3:$R$490,17,0)</f>
        <v>PND - 5-31-5-b- Convergencia regional - Entidades públicas territoriales y nacionales fortalecidas / PES - Transformación Institucional</v>
      </c>
      <c r="D28" s="309" t="str">
        <f>VLOOKUP(B28,'Plantilla publicacion'!$A$3:$M$497,6,0)</f>
        <v>60-Fortalecer el Sistema Integral de Gestión Institucional en el marco del Modelo Integrado de Planeación y gestión para mejorar la prestación del servicio.</v>
      </c>
      <c r="E28" s="309" t="str">
        <f>VLOOKUP(B28,'Plantilla publicacion'!$A$3:$O$490,14,0)</f>
        <v>106-Cumplimiento de productos del PAI asociados a Fortalecer el Sistema Integral de Gestión Institucional para mejorar la prestación del servicio.</v>
      </c>
      <c r="F28" s="309" t="str">
        <f>VLOOKUP(B28,'Plantilla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8" s="309" t="str">
        <f>VLOOKUP(B28,'Plantilla publicacion'!$A$3:$M$497,7,0)</f>
        <v>N/A</v>
      </c>
      <c r="H28" s="15" t="str">
        <f>+VLOOKUP(B28,'Plantilla publicacion'!$A$3:$M$495,8,0)</f>
        <v>Objetivo de mejora Empresas Familiarmente responsables efr, cumplidos (Informe consolidado de cumplimiento de objetivos de mejora, único entregable)</v>
      </c>
      <c r="I28" s="277">
        <f>+VLOOKUP(B28,'Plantilla publicacion'!$A$3:$M$495,9,0)</f>
        <v>1</v>
      </c>
      <c r="J28" s="15" t="str">
        <f>+VLOOKUP(B28,'Plantilla publicacion'!$A$3:$M$495,10,0)</f>
        <v>Númerica</v>
      </c>
      <c r="K28" s="165">
        <f>+VLOOKUP(B28,'Plantilla publicacion'!$A$3:$M$495,11,0)</f>
        <v>45677</v>
      </c>
      <c r="L28" s="165">
        <f>+VLOOKUP(B28,'Plantilla publicacion'!$A$3:$M$495,12,0)</f>
        <v>46013</v>
      </c>
      <c r="M28" s="15">
        <f>IF(ISERROR(VLOOKUP(B28,'Plantilla publicacion'!$A$3:$P$490,16,0)),"NA",VLOOKUP(B28,'Plantilla publicacion'!$A$3:$P$490,16,0))</f>
        <v>0</v>
      </c>
      <c r="N28" s="15" t="str">
        <f>+VLOOKUP(B28,'Plantilla publicacion'!$A$3:$M$495,13,0)</f>
        <v>117-GRUPO DE TRABAJO DE DESARROLLO DE TALENTO HUMANO</v>
      </c>
      <c r="O28" s="273">
        <f>VLOOKUP(B28,'Plantilla publicacion (2)'!$S$3:$X$490,6,0)</f>
        <v>0</v>
      </c>
      <c r="P28" s="273">
        <f>VLOOKUP(B28,'Plantilla publicacion (2)'!$S$3:$Y$490,7,0)</f>
        <v>0</v>
      </c>
      <c r="Q28" s="150">
        <f>VLOOKUP(B28,'PAI 2025 Consolidado'!$F$6:$Z$486,21,0)</f>
        <v>0</v>
      </c>
    </row>
    <row r="29" spans="1:17" ht="38.25" x14ac:dyDescent="0.25">
      <c r="A29" s="5" t="s">
        <v>2679</v>
      </c>
      <c r="B29" s="134" t="s">
        <v>548</v>
      </c>
      <c r="C29" s="307"/>
      <c r="D29" s="307"/>
      <c r="E29" s="307"/>
      <c r="F29" s="307"/>
      <c r="G29" s="307"/>
      <c r="H29" s="57" t="str">
        <f>+VLOOKUP(B29,'Plantilla publicacion'!$A$3:$M$495,8,0)</f>
        <v>Establecer plan de trabajo con acciones, fechas y responsables, para el cumplimiento de los objetivos de mejora efr   (Plan de trabajo / único entregable)</v>
      </c>
      <c r="I29" s="270">
        <f>+VLOOKUP(B29,'Plantilla publicacion'!$A$3:$M$495,9,0)</f>
        <v>1</v>
      </c>
      <c r="J29" s="57" t="str">
        <f>+VLOOKUP(B29,'Plantilla publicacion'!$A$3:$M$495,10,0)</f>
        <v>Númerica</v>
      </c>
      <c r="K29" s="57">
        <f>+VLOOKUP(B29,'Plantilla publicacion'!$A$3:$M$495,11,0)</f>
        <v>45677</v>
      </c>
      <c r="L29" s="57">
        <f>+VLOOKUP(B29,'Plantilla publicacion'!$A$3:$M$495,12,0)</f>
        <v>45688</v>
      </c>
      <c r="M29" s="57">
        <f>IF(ISERROR(VLOOKUP(B29,'Plantilla publicacion (2)'!$A$3:$P$480,16,0)),"NA",VLOOKUP(B29,'Plantilla publicacion (2)'!$A$3:$P$480,16,0))</f>
        <v>0</v>
      </c>
      <c r="N29" s="57" t="str">
        <f>+VLOOKUP(B29,'Plantilla publicacion'!$A$3:$M$495,13,0)</f>
        <v>117-GRUPO DE TRABAJO DE DESARROLLO DE TALENTO HUMANO</v>
      </c>
      <c r="O29" s="270">
        <f>VLOOKUP(B29,'Plantilla publicacion (2)'!$S$3:$X$490,6,0)</f>
        <v>100</v>
      </c>
      <c r="P29" s="270">
        <f>VLOOKUP(B29,'Plantilla publicacion (2)'!$S$3:$Y$490,7,0)</f>
        <v>8.8888888888888893</v>
      </c>
      <c r="Q29" s="57" t="str">
        <f>VLOOKUP(B29,'PAI 2025 Consolidado'!$F$6:$Z$486,21,0)</f>
        <v>Se estableció el plan de trabajo con acciones, fechas y responsables, para el cumplimiento de los objetivos de mejora efr.</v>
      </c>
    </row>
    <row r="30" spans="1:17" ht="39" thickBot="1" x14ac:dyDescent="0.3">
      <c r="A30" s="5" t="s">
        <v>2680</v>
      </c>
      <c r="B30" s="135" t="s">
        <v>549</v>
      </c>
      <c r="C30" s="308"/>
      <c r="D30" s="308">
        <f>VLOOKUP(B30,'Plantilla publicacion'!$A$3:$M$490,6,0)</f>
        <v>0</v>
      </c>
      <c r="E30" s="308"/>
      <c r="F30" s="308"/>
      <c r="G30" s="308" t="str">
        <f>VLOOKUP(B30,'Plantilla publicacion'!$A$3:$M$490,7,0)</f>
        <v>N/A</v>
      </c>
      <c r="H30" s="106" t="str">
        <f>+VLOOKUP(B30,'Plantilla publicacion'!$A$3:$M$495,8,0)</f>
        <v>Ejecutar el plan de trabajo para el cumplimiento de los objetivos de mejora efr  (Informes trimestrales (4) de seguimiento y soportes documentales de cumplimiento)</v>
      </c>
      <c r="I30" s="272">
        <f>+VLOOKUP(B30,'Plantilla publicacion'!$A$3:$M$495,9,0)</f>
        <v>100</v>
      </c>
      <c r="J30" s="106" t="str">
        <f>+VLOOKUP(B30,'Plantilla publicacion'!$A$3:$M$495,10,0)</f>
        <v>Porcentual</v>
      </c>
      <c r="K30" s="106">
        <f>+VLOOKUP(B30,'Plantilla publicacion'!$A$3:$M$495,11,0)</f>
        <v>45691</v>
      </c>
      <c r="L30" s="106">
        <f>+VLOOKUP(B30,'Plantilla publicacion'!$A$3:$M$495,12,0)</f>
        <v>46013</v>
      </c>
      <c r="M30" s="106"/>
      <c r="N30" s="106" t="str">
        <f>+VLOOKUP(B30,'Plantilla publicacion'!$A$3:$M$495,13,0)</f>
        <v>117-GRUPO DE TRABAJO DE DESARROLLO DE TALENTO HUMANO</v>
      </c>
      <c r="O30" s="272">
        <f>VLOOKUP(B30,'Plantilla publicacion (2)'!$S$3:$X$490,6,0)</f>
        <v>73</v>
      </c>
      <c r="P30" s="272">
        <f>VLOOKUP(B30,'Plantilla publicacion (2)'!$S$3:$Y$490,7,0)</f>
        <v>1.6222222222222222</v>
      </c>
      <c r="Q30" s="106" t="str">
        <f>VLOOKUP(B30,'PAI 2025 Consolidado'!$F$6:$Z$486,21,0)</f>
        <v xml:space="preserve">Durante el mes de septiembre se realizó la siguiente actividad: el tercer Informe trimestral efr </v>
      </c>
    </row>
    <row r="31" spans="1:17" s="12" customFormat="1" ht="51" x14ac:dyDescent="0.25">
      <c r="A31" s="5" t="s">
        <v>2681</v>
      </c>
      <c r="B31" s="137" t="s">
        <v>551</v>
      </c>
      <c r="C31" s="309" t="str">
        <f>VLOOKUP(B31,'Plantilla publicacion'!$A$3:$R$490,17,0)</f>
        <v>PND - 5-31-5-b- Convergencia regional - Entidades públicas territoriales y nacionales fortalecidas / PES - Transformación Institucional</v>
      </c>
      <c r="D31" s="309" t="str">
        <f>VLOOKUP(B31,'Plantilla publicacion'!$A$3:$M$497,6,0)</f>
        <v>60-Fortalecer el Sistema Integral de Gestión Institucional en el marco del Modelo Integrado de Planeación y gestión para mejorar la prestación del servicio.</v>
      </c>
      <c r="E31" s="309" t="str">
        <f>VLOOKUP(B31,'Plantilla publicacion'!$A$3:$O$490,14,0)</f>
        <v>106-Cumplimiento de productos del PAI asociados a Fortalecer el Sistema Integral de Gestión Institucional para mejorar la prestación del servicio.</v>
      </c>
      <c r="F31" s="309" t="str">
        <f>VLOOKUP(B31,'Plantilla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1" s="309" t="str">
        <f>VLOOKUP(B31,'Plantilla publicacion'!$A$3:$M$497,7,0)</f>
        <v>FUNCIONAMIENTO</v>
      </c>
      <c r="H31" s="15" t="str">
        <f>+VLOOKUP(B31,'Plantilla publicacion'!$A$3:$M$495,8,0)</f>
        <v>Plan de Bienestar Social y Estímulos, elaborado y ejecutado (Informe semestral de la ejecución del plan / único entregable)</v>
      </c>
      <c r="I31" s="277">
        <f>+VLOOKUP(B31,'Plantilla publicacion'!$A$3:$M$495,9,0)</f>
        <v>100</v>
      </c>
      <c r="J31" s="15" t="str">
        <f>+VLOOKUP(B31,'Plantilla publicacion'!$A$3:$M$495,10,0)</f>
        <v>Porcentual</v>
      </c>
      <c r="K31" s="165">
        <f>+VLOOKUP(B31,'Plantilla publicacion'!$A$3:$M$495,11,0)</f>
        <v>45670</v>
      </c>
      <c r="L31" s="165">
        <f>+VLOOKUP(B31,'Plantilla publicacion'!$A$3:$M$495,12,0)</f>
        <v>46013</v>
      </c>
      <c r="M31" s="15" t="str">
        <f>IF(ISERROR(VLOOKUP(B31,'Plantilla publicacion'!$A$3:$P$490,16,0)),"NA",VLOOKUP(B31,'Plantilla publicacion'!$A$3:$P$490,16,0))</f>
        <v>DECRETO 612</v>
      </c>
      <c r="N31" s="15" t="str">
        <f>+VLOOKUP(B31,'Plantilla publicacion'!$A$3:$M$495,13,0)</f>
        <v>117-GRUPO DE TRABAJO DE DESARROLLO DE TALENTO HUMANO</v>
      </c>
      <c r="O31" s="273">
        <f>VLOOKUP(B31,'Plantilla publicacion (2)'!$S$3:$X$490,6,0)</f>
        <v>41.1</v>
      </c>
      <c r="P31" s="273">
        <f>VLOOKUP(B31,'Plantilla publicacion (2)'!$S$3:$Y$490,7,0)</f>
        <v>3.4935</v>
      </c>
      <c r="Q31" s="150" t="str">
        <f>VLOOKUP(B31,'PAI 2025 Consolidado'!$F$6:$Z$486,21,0)</f>
        <v>Se elaboró el primer informe semestral de Plan de Bienestar Social y Estímulos, se ajusta porcentaje de acuerdo a las indicaciones de la OAP</v>
      </c>
    </row>
    <row r="32" spans="1:17" ht="51" x14ac:dyDescent="0.25">
      <c r="A32" s="5" t="str">
        <f>VLOOKUP(B32,'Plantilla publicacion'!$A$3:$B$490,2,0)</f>
        <v>Actividad propia</v>
      </c>
      <c r="B32" s="134" t="s">
        <v>553</v>
      </c>
      <c r="C32" s="307"/>
      <c r="D32" s="307">
        <f>VLOOKUP(B32,'Plantilla publicacion'!$A$3:$M$490,6,0)</f>
        <v>0</v>
      </c>
      <c r="E32" s="307"/>
      <c r="F32" s="307"/>
      <c r="G32" s="307" t="str">
        <f>VLOOKUP(B32,'Plantilla publicacion'!$A$3:$M$490,7,0)</f>
        <v>N/A</v>
      </c>
      <c r="H32" s="57" t="str">
        <f>+VLOOKUP(B32,'Plantilla publicacion'!$A$3:$M$495,8,0)</f>
        <v>Elaborar y presentar para aprobación del Comité Institucional de Gestión y desempeño la propuesta de plan de bienestar social y estímulos (Acta de Comité Institucional de Gestión y Desempeño aprobando el Plan de Bienestar Social y Estímulos-único entregable)</v>
      </c>
      <c r="I32" s="270">
        <f>+VLOOKUP(B32,'Plantilla publicacion'!$A$3:$M$495,9,0)</f>
        <v>1</v>
      </c>
      <c r="J32" s="57" t="str">
        <f>+VLOOKUP(B32,'Plantilla publicacion'!$A$3:$M$495,10,0)</f>
        <v>Númerica</v>
      </c>
      <c r="K32" s="57">
        <f>+VLOOKUP(B32,'Plantilla publicacion'!$A$3:$M$495,11,0)</f>
        <v>45670</v>
      </c>
      <c r="L32" s="57">
        <f>+VLOOKUP(B32,'Plantilla publicacion'!$A$3:$M$495,12,0)</f>
        <v>45688</v>
      </c>
      <c r="M32" s="57"/>
      <c r="N32" s="57" t="str">
        <f>VLOOKUP(B32,'Plantilla publicacion'!$A$3:$M$505,13,0)</f>
        <v>117-GRUPO DE TRABAJO DE DESARROLLO DE TALENTO HUMANO</v>
      </c>
      <c r="O32" s="270">
        <f>VLOOKUP(B32,'Plantilla publicacion (2)'!$S$3:$X$490,6,0)</f>
        <v>100</v>
      </c>
      <c r="P32" s="270">
        <f>VLOOKUP(B32,'Plantilla publicacion (2)'!$S$3:$Y$490,7,0)</f>
        <v>1.666666666666667</v>
      </c>
      <c r="Q32" s="57" t="str">
        <f>VLOOKUP(B32,'PAI 2025 Consolidado'!$F$6:$Z$486,21,0)</f>
        <v>Se elaboró el plan de bienestar social y estímulos y fue aprobado  por el Comité Institucional de Gestión y Desempeño en reunión celebrada el 29 de enero de 2025.</v>
      </c>
    </row>
    <row r="33" spans="1:17" ht="38.25" x14ac:dyDescent="0.25">
      <c r="A33" s="5" t="str">
        <f>VLOOKUP(B33,'Plantilla publicacion'!$A$3:$B$490,2,0)</f>
        <v>Actividad propia</v>
      </c>
      <c r="B33" s="134" t="s">
        <v>555</v>
      </c>
      <c r="C33" s="307"/>
      <c r="D33" s="307">
        <f>VLOOKUP(B33,'Plantilla publicacion'!$A$3:$M$490,6,0)</f>
        <v>0</v>
      </c>
      <c r="E33" s="307"/>
      <c r="F33" s="307"/>
      <c r="G33" s="307" t="str">
        <f>VLOOKUP(B33,'Plantilla publicacion'!$A$3:$M$490,7,0)</f>
        <v>N/A</v>
      </c>
      <c r="H33" s="57" t="str">
        <f>+VLOOKUP(B33,'Plantilla publicacion'!$A$3:$M$495,8,0)</f>
        <v>Realizar la Resolución de adopción del plan de bienestar social y Estímulos  y publicar el plan aprobado en la página web e intrasic (Resolución adoptando el Plan de Bienestar Social y Estímulos y  Soporte de publicación del plan)</v>
      </c>
      <c r="I33" s="270">
        <f>+VLOOKUP(B33,'Plantilla publicacion'!$A$3:$M$495,9,0)</f>
        <v>1</v>
      </c>
      <c r="J33" s="57" t="str">
        <f>+VLOOKUP(B33,'Plantilla publicacion'!$A$3:$M$495,10,0)</f>
        <v>Númerica</v>
      </c>
      <c r="K33" s="57">
        <f>+VLOOKUP(B33,'Plantilla publicacion'!$A$3:$M$495,11,0)</f>
        <v>45670</v>
      </c>
      <c r="L33" s="57">
        <f>+VLOOKUP(B33,'Plantilla publicacion'!$A$3:$M$495,12,0)</f>
        <v>45688</v>
      </c>
      <c r="M33" s="57"/>
      <c r="N33" s="57" t="str">
        <f>VLOOKUP(B33,'Plantilla publicacion'!$A$3:$M$505,13,0)</f>
        <v>117-GRUPO DE TRABAJO DE DESARROLLO DE TALENTO HUMANO</v>
      </c>
      <c r="O33" s="270">
        <f>VLOOKUP(B33,'Plantilla publicacion (2)'!$S$3:$X$490,6,0)</f>
        <v>100</v>
      </c>
      <c r="P33" s="270">
        <f>VLOOKUP(B33,'Plantilla publicacion (2)'!$S$3:$Y$490,7,0)</f>
        <v>1.666666666666667</v>
      </c>
      <c r="Q33" s="57" t="str">
        <f>VLOOKUP(B33,'PAI 2025 Consolidado'!$F$6:$Z$486,21,0)</f>
        <v>Mediante Resolución 2240 de 2025 se adoptó el Plan de Bienestar Social y Estímulos y se publicó el la resolución en la página web e intrasic.</v>
      </c>
    </row>
    <row r="34" spans="1:17" ht="243" thickBot="1" x14ac:dyDescent="0.3">
      <c r="A34" s="5" t="str">
        <f>VLOOKUP(B34,'Plantilla publicacion'!$A$3:$B$490,2,0)</f>
        <v>Actividad propia</v>
      </c>
      <c r="B34" s="151" t="s">
        <v>557</v>
      </c>
      <c r="C34" s="308"/>
      <c r="D34" s="308">
        <f>VLOOKUP(B34,'Plantilla publicacion'!$A$3:$M$490,6,0)</f>
        <v>0</v>
      </c>
      <c r="E34" s="308"/>
      <c r="F34" s="308"/>
      <c r="G34" s="308" t="str">
        <f>VLOOKUP(B34,'Plantilla publicacion'!$A$3:$M$490,7,0)</f>
        <v>N/A</v>
      </c>
      <c r="H34" s="106" t="str">
        <f>VLOOKUP(B34,'Plantilla publicacion'!$A$3:$M$505,8,0)</f>
        <v>Ejecutar el  plan de Bienestar Social y Estímulos (Captura de pantalla de publicación de actividades de bienestar y Estímulos cuando aplique/ Listas de asistencia a actividades de Bienestar social y Estímulos, cuando aplique e informe semestral de las actividades realizadas)</v>
      </c>
      <c r="I34" s="272">
        <f>VLOOKUP(B34,'Plantilla publicacion'!$A$3:$M$505,9,0)</f>
        <v>100</v>
      </c>
      <c r="J34" s="106" t="str">
        <f>VLOOKUP(B34,'Plantilla publicacion'!$A$3:$M$505,10,0)</f>
        <v>Porcentual</v>
      </c>
      <c r="K34" s="106">
        <f>VLOOKUP(B34,'Plantilla publicacion'!$A$3:$M$505,11,0)</f>
        <v>45691</v>
      </c>
      <c r="L34" s="106">
        <f>VLOOKUP(B34,'Plantilla publicacion'!$A$3:$M$505,12,0)</f>
        <v>46013</v>
      </c>
      <c r="M34" s="106"/>
      <c r="N34" s="106" t="str">
        <f>VLOOKUP(B34,'Plantilla publicacion'!$A$3:$M$505,13,0)</f>
        <v>117-GRUPO DE TRABAJO DE DESARROLLO DE TALENTO HUMANO</v>
      </c>
      <c r="O34" s="272">
        <f>VLOOKUP(B34,'Plantilla publicacion (2)'!$S$3:$X$490,6,0)</f>
        <v>75.099999999999994</v>
      </c>
      <c r="P34" s="272">
        <f>VLOOKUP(B34,'Plantilla publicacion (2)'!$S$3:$Y$490,7,0)</f>
        <v>5.8411111111111111</v>
      </c>
      <c r="Q34" s="106" t="str">
        <f>VLOOKUP(B34,'PAI 2025 Consolidado'!$F$6:$Z$486,21,0)</f>
        <v>Durante los meses de septiembre se realizaron las siguientes actividades de Bienestar: Rutas, Parqueaderos, Teletrabajo, Jornada Especial de Mujeres Embarazadas, Horario Flexible, Valera Emocional los permisos de la Valera está a disposición de los funcionarios y el reporte de uso de Valera depende la solicitud de los funcionarios, Incentivo al Uso de la Bicicleta, Apropiación de Transparencia, Salas Amigas de la Familia Lactante, Asesorías de la Caja de Compensación, Celebración Cumple años, día del teletrabajador, bienvenida bebe, Ejercicio es salud y deporte, Gimnasia cerebral, Reconocimiento pensionados, Encuentro de parejas, Caminatas ecológicas, Sic con sentido TIC, Fondo Nacional del Ahorro, Reconocimiento a la Antigüedad Laboral, Reconocimiento a los servidores públicos según su profesión, programa servimos.</v>
      </c>
    </row>
    <row r="35" spans="1:17" s="12" customFormat="1" ht="38.25" x14ac:dyDescent="0.25">
      <c r="A35" s="5" t="str">
        <f>VLOOKUP(B35,'Plantilla publicacion'!$A$3:$B$490,2,0)</f>
        <v>Producto</v>
      </c>
      <c r="B35" s="96" t="s">
        <v>558</v>
      </c>
      <c r="C35" s="309" t="str">
        <f>VLOOKUP(B35,'Plantilla publicacion'!$A$3:$R$490,17,0)</f>
        <v>PND - 5-31-5-b- Convergencia regional - Entidades públicas territoriales y nacionales fortalecidas / PES - Transformación Institucional</v>
      </c>
      <c r="D35" s="309" t="str">
        <f>VLOOKUP(B35,'Plantilla publicacion'!$A$3:$M$497,6,0)</f>
        <v>60-Fortalecer el Sistema Integral de Gestión Institucional en el marco del Modelo Integrado de Planeación y gestión para mejorar la prestación del servicio.</v>
      </c>
      <c r="E35" s="309" t="str">
        <f>VLOOKUP(B35,'Plantilla publicacion'!$A$3:$O$490,14,0)</f>
        <v>106-Cumplimiento de productos del PAI asociados a Fortalecer el Sistema Integral de Gestión Institucional para mejorar la prestación del servicio.</v>
      </c>
      <c r="F35" s="309" t="str">
        <f>VLOOKUP(B35,'Plantilla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5" s="309" t="str">
        <f>VLOOKUP(B35,'Plantilla publicacion'!$A$3:$M$497,7,0)</f>
        <v>FUNCIONAMIENTO</v>
      </c>
      <c r="H35" s="15" t="str">
        <f>VLOOKUP(B35,'Plantilla publicacion'!$A$3:$M$505,8,0)</f>
        <v>Plan de Capacitación, elaborado y ejecutado  (Informe semestral de la ejecución del plan)</v>
      </c>
      <c r="I35" s="277">
        <f>VLOOKUP(B35,'Plantilla publicacion'!$A$3:$M$505,9,0)</f>
        <v>100</v>
      </c>
      <c r="J35" s="15" t="str">
        <f>VLOOKUP(B35,'Plantilla publicacion'!$A$3:$M$505,10,0)</f>
        <v>Porcentual</v>
      </c>
      <c r="K35" s="165">
        <f>VLOOKUP(B35,'Plantilla publicacion'!$A$3:$M$505,11,0)</f>
        <v>45670</v>
      </c>
      <c r="L35" s="165">
        <f>VLOOKUP(B35,'Plantilla publicacion'!$A$3:$M$505,12,0)</f>
        <v>46013</v>
      </c>
      <c r="M35" s="15" t="str">
        <f>IF(ISERROR(VLOOKUP(B35,'Plantilla publicacion'!$A$3:$P$490,16,0)),"NA",VLOOKUP(B35,'Plantilla publicacion'!$A$3:$P$490,16,0))</f>
        <v>DECRETO 612</v>
      </c>
      <c r="N35" s="150" t="str">
        <f>VLOOKUP(B35,'Plantilla publicacion'!$A$3:$M$505,13,0)</f>
        <v>117-GRUPO DE TRABAJO DE DESARROLLO DE TALENTO HUMANO</v>
      </c>
      <c r="O35" s="273">
        <f>VLOOKUP(B35,'Plantilla publicacion (2)'!$S$3:$X$490,6,0)</f>
        <v>10.5</v>
      </c>
      <c r="P35" s="273">
        <f>VLOOKUP(B35,'Plantilla publicacion (2)'!$S$3:$Y$490,7,0)</f>
        <v>0.89249999999999996</v>
      </c>
      <c r="Q35" s="150" t="str">
        <f>VLOOKUP(B35,'PAI 2025 Consolidado'!$F$6:$Z$486,21,0)</f>
        <v>Se elaboró el informe semestral de Plan de Institucional de Capacitación y se ajusta el avance de porcentaje.</v>
      </c>
    </row>
    <row r="36" spans="1:17" ht="51" x14ac:dyDescent="0.25">
      <c r="A36" s="5" t="str">
        <f>VLOOKUP(B36,'Plantilla publicacion'!$A$3:$B$490,2,0)</f>
        <v>Actividad propia</v>
      </c>
      <c r="B36" s="134" t="s">
        <v>560</v>
      </c>
      <c r="C36" s="307"/>
      <c r="D36" s="307">
        <f>VLOOKUP(B36,'Plantilla publicacion'!$A$3:$M$490,6,0)</f>
        <v>0</v>
      </c>
      <c r="E36" s="307"/>
      <c r="F36" s="307"/>
      <c r="G36" s="307" t="str">
        <f>VLOOKUP(B36,'Plantilla publicacion'!$A$3:$M$490,7,0)</f>
        <v>N/A</v>
      </c>
      <c r="H36" s="57" t="str">
        <f>VLOOKUP(B36,'Plantilla publicacion'!$A$3:$M$505,8,0)</f>
        <v>Elaborar y presentar para aprobación del Comité Institucional de Gestión y desempeño la propuesta de plan de capacitación (Acta de Comité Institucional de Gestión y Desempeño aprobando el Plan de Capacitación único entregable)</v>
      </c>
      <c r="I36" s="270">
        <f>VLOOKUP(B36,'Plantilla publicacion'!$A$3:$M$505,9,0)</f>
        <v>1</v>
      </c>
      <c r="J36" s="57" t="str">
        <f>VLOOKUP(B36,'Plantilla publicacion'!$A$3:$M$505,10,0)</f>
        <v>Númerica</v>
      </c>
      <c r="K36" s="57">
        <f>VLOOKUP(B36,'Plantilla publicacion'!$A$3:$M$505,11,0)</f>
        <v>45670</v>
      </c>
      <c r="L36" s="57">
        <f>VLOOKUP(B36,'Plantilla publicacion'!$A$3:$M$505,12,0)</f>
        <v>45688</v>
      </c>
      <c r="M36" s="57"/>
      <c r="N36" s="57" t="str">
        <f>VLOOKUP(B36,'Plantilla publicacion'!$A$3:$M$505,13,0)</f>
        <v>117-GRUPO DE TRABAJO DE DESARROLLO DE TALENTO HUMANO</v>
      </c>
      <c r="O36" s="270">
        <f>VLOOKUP(B36,'Plantilla publicacion (2)'!$S$3:$X$490,6,0)</f>
        <v>100</v>
      </c>
      <c r="P36" s="270">
        <f>VLOOKUP(B36,'Plantilla publicacion (2)'!$S$3:$Y$490,7,0)</f>
        <v>1.666666666666667</v>
      </c>
      <c r="Q36" s="57" t="str">
        <f>VLOOKUP(B36,'PAI 2025 Consolidado'!$F$6:$Z$486,21,0)</f>
        <v>Se elaboró el Plan Institucional de Capacitación 2025 y fue aprobado  por el Comité Institucional de Gestión y Desempeño en reunión celebrada el 29 de enero de 2025.</v>
      </c>
    </row>
    <row r="37" spans="1:17" ht="38.25" x14ac:dyDescent="0.25">
      <c r="A37" s="5" t="str">
        <f>VLOOKUP(B37,'Plantilla publicacion'!$A$3:$B$490,2,0)</f>
        <v>Actividad propia</v>
      </c>
      <c r="B37" s="134" t="s">
        <v>562</v>
      </c>
      <c r="C37" s="307"/>
      <c r="D37" s="307">
        <f>VLOOKUP(B37,'Plantilla publicacion'!$A$3:$M$490,6,0)</f>
        <v>0</v>
      </c>
      <c r="E37" s="307"/>
      <c r="F37" s="307"/>
      <c r="G37" s="307" t="str">
        <f>VLOOKUP(B37,'Plantilla publicacion'!$A$3:$M$490,7,0)</f>
        <v>N/A</v>
      </c>
      <c r="H37" s="57" t="str">
        <f>VLOOKUP(B37,'Plantilla publicacion'!$A$3:$M$505,8,0)</f>
        <v>Realizar la Resolución de adopción del plan de capacitación y publicar el plan aprobado en la página web e intrasic (Resolución adoptando el Plan de Capacitación-único entregable)</v>
      </c>
      <c r="I37" s="270">
        <f>VLOOKUP(B37,'Plantilla publicacion'!$A$3:$M$505,9,0)</f>
        <v>1</v>
      </c>
      <c r="J37" s="57" t="str">
        <f>VLOOKUP(B37,'Plantilla publicacion'!$A$3:$M$505,10,0)</f>
        <v>Númerica</v>
      </c>
      <c r="K37" s="57">
        <f>VLOOKUP(B37,'Plantilla publicacion'!$A$3:$M$505,11,0)</f>
        <v>45670</v>
      </c>
      <c r="L37" s="57">
        <f>VLOOKUP(B37,'Plantilla publicacion'!$A$3:$M$505,12,0)</f>
        <v>45688</v>
      </c>
      <c r="M37" s="57"/>
      <c r="N37" s="57" t="str">
        <f>VLOOKUP(B37,'Plantilla publicacion'!$A$3:$M$505,13,0)</f>
        <v>117-GRUPO DE TRABAJO DE DESARROLLO DE TALENTO HUMANO</v>
      </c>
      <c r="O37" s="270">
        <f>VLOOKUP(B37,'Plantilla publicacion (2)'!$S$3:$X$490,6,0)</f>
        <v>100</v>
      </c>
      <c r="P37" s="270">
        <f>VLOOKUP(B37,'Plantilla publicacion (2)'!$S$3:$Y$490,7,0)</f>
        <v>1.666666666666667</v>
      </c>
      <c r="Q37" s="57" t="str">
        <f>VLOOKUP(B37,'PAI 2025 Consolidado'!$F$6:$Z$486,21,0)</f>
        <v>Mediante Resolución 2241 de 2025 se adoptó el plan de capacitación y se publicó en la página web e intrasic.</v>
      </c>
    </row>
    <row r="38" spans="1:17" ht="141" thickBot="1" x14ac:dyDescent="0.3">
      <c r="A38" s="5" t="str">
        <f>VLOOKUP(B38,'Plantilla publicacion'!$A$3:$B$490,2,0)</f>
        <v>Actividad propia</v>
      </c>
      <c r="B38" s="135" t="s">
        <v>564</v>
      </c>
      <c r="C38" s="308"/>
      <c r="D38" s="308">
        <f>VLOOKUP(B38,'Plantilla publicacion'!$A$3:$M$490,6,0)</f>
        <v>0</v>
      </c>
      <c r="E38" s="308"/>
      <c r="F38" s="308"/>
      <c r="G38" s="308" t="str">
        <f>VLOOKUP(B38,'Plantilla publicacion'!$A$3:$M$490,7,0)</f>
        <v>N/A</v>
      </c>
      <c r="H38" s="104" t="str">
        <f>VLOOKUP(B38,'Plantilla publicacion'!$A$3:$M$505,8,0)</f>
        <v>Ejecutar el  plan de Capacitación (Listas de asistencia cuando aplique, captura de pantalla de la reunión de capacitaciones cuando aplique e informe semestral de las actividades realizadas)</v>
      </c>
      <c r="I38" s="276">
        <f>VLOOKUP(B38,'Plantilla publicacion'!$A$3:$M$505,9,0)</f>
        <v>100</v>
      </c>
      <c r="J38" s="104" t="str">
        <f>VLOOKUP(B38,'Plantilla publicacion'!$A$3:$M$505,10,0)</f>
        <v>Porcentual</v>
      </c>
      <c r="K38" s="105">
        <f>VLOOKUP(B38,'Plantilla publicacion'!$A$3:$M$505,11,0)</f>
        <v>45691</v>
      </c>
      <c r="L38" s="105">
        <f>VLOOKUP(B38,'Plantilla publicacion'!$A$3:$M$505,12,0)</f>
        <v>46013</v>
      </c>
      <c r="M38" s="106"/>
      <c r="N38" s="106" t="str">
        <f>VLOOKUP(B38,'Plantilla publicacion'!$A$3:$M$505,13,0)</f>
        <v>117-GRUPO DE TRABAJO DE DESARROLLO DE TALENTO HUMANO</v>
      </c>
      <c r="O38" s="272">
        <f>VLOOKUP(B38,'Plantilla publicacion (2)'!$S$3:$X$490,6,0)</f>
        <v>75.5</v>
      </c>
      <c r="P38" s="272">
        <f>VLOOKUP(B38,'Plantilla publicacion (2)'!$S$3:$Y$490,7,0)</f>
        <v>5.8722222222222218</v>
      </c>
      <c r="Q38" s="106" t="str">
        <f>VLOOKUP(B38,'PAI 2025 Consolidado'!$F$6:$Z$486,21,0)</f>
        <v>Durante el mes de septiembre se realizaron las siguientes actividades: Inducción, Evaluación del desempeño, Servicio al ciudadano, Ingles, Direccionamiento estratégico, supervisión contractual, gestión derechos de petición, redacción y argumentación, presupuesto público, analítica de datos, procedimiento administrativo y sancionatorio, scrum, ITIL v4 Foundation, Java, Gerencia de Proyectos, Conflictos de Interés,  Accesibilidad y marco normativo, contratación pública.</v>
      </c>
    </row>
    <row r="39" spans="1:17" s="12" customFormat="1" ht="38.25" x14ac:dyDescent="0.25">
      <c r="A39" s="5" t="str">
        <f>VLOOKUP(B39,'Plantilla publicacion'!$A$3:$B$490,2,0)</f>
        <v>Producto</v>
      </c>
      <c r="B39" s="96" t="s">
        <v>565</v>
      </c>
      <c r="C39" s="309" t="str">
        <f>VLOOKUP(B39,'Plantilla publicacion'!$A$3:$R$490,17,0)</f>
        <v>PND - 5-31-5-b- Convergencia regional - Entidades públicas territoriales y nacionales fortalecidas / PES - Transformación Institucional</v>
      </c>
      <c r="D39" s="309" t="str">
        <f>VLOOKUP(B39,'Plantilla publicacion'!$A$3:$M$497,6,0)</f>
        <v>60-Fortalecer el Sistema Integral de Gestión Institucional en el marco del Modelo Integrado de Planeación y gestión para mejorar la prestación del servicio.</v>
      </c>
      <c r="E39" s="309" t="str">
        <f>VLOOKUP(B39,'Plantilla publicacion'!$A$3:$O$490,14,0)</f>
        <v>106-Cumplimiento de productos del PAI asociados a Fortalecer el Sistema Integral de Gestión Institucional para mejorar la prestación del servicio.</v>
      </c>
      <c r="F39" s="309" t="str">
        <f>VLOOKUP(B39,'Plantilla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9" s="309" t="str">
        <f>VLOOKUP(B39,'Plantilla publicacion'!$A$3:$M$497,7,0)</f>
        <v>FUNCIONAMIENTO</v>
      </c>
      <c r="H39" s="98" t="str">
        <f>VLOOKUP(B39,'Plantilla publicacion'!$A$3:$M$505,8,0)</f>
        <v>Plan de Seguridad y salud en el Trabajo SST, elaborado y ejecutado  (Informe semestral de la ejecución del plan)</v>
      </c>
      <c r="I39" s="274">
        <f>VLOOKUP(B39,'Plantilla publicacion'!$A$3:$M$505,9,0)</f>
        <v>100</v>
      </c>
      <c r="J39" s="98" t="str">
        <f>VLOOKUP(B39,'Plantilla publicacion'!$A$3:$M$505,10,0)</f>
        <v>Porcentual</v>
      </c>
      <c r="K39" s="166">
        <f>VLOOKUP(B39,'Plantilla publicacion'!$A$3:$M$505,11,0)</f>
        <v>45670</v>
      </c>
      <c r="L39" s="166">
        <f>VLOOKUP(B39,'Plantilla publicacion'!$A$3:$M$505,12,0)</f>
        <v>46013</v>
      </c>
      <c r="M39" s="15" t="str">
        <f>IF(ISERROR(VLOOKUP(B39,'Plantilla publicacion'!$A$3:$P$490,16,0)),"NA",VLOOKUP(B39,'Plantilla publicacion'!$A$3:$P$490,16,0))</f>
        <v>DECRETO 612</v>
      </c>
      <c r="N39" s="150" t="str">
        <f>VLOOKUP(B39,'Plantilla publicacion'!$A$3:$M$505,13,0)</f>
        <v>117-GRUPO DE TRABAJO DE DESARROLLO DE TALENTO HUMANO</v>
      </c>
      <c r="O39" s="273">
        <f>VLOOKUP(B39,'Plantilla publicacion (2)'!$S$3:$X$490,6,0)</f>
        <v>43</v>
      </c>
      <c r="P39" s="273">
        <f>VLOOKUP(B39,'Plantilla publicacion (2)'!$S$3:$Y$490,7,0)</f>
        <v>3.6549999999999998</v>
      </c>
      <c r="Q39" s="150" t="str">
        <f>VLOOKUP(B39,'PAI 2025 Consolidado'!$F$6:$Z$486,21,0)</f>
        <v>Se elaboró el informe semestral de las actividades realizadas en el programa de SST. y se ajusta el porcentaje del producto</v>
      </c>
    </row>
    <row r="40" spans="1:17" ht="89.25" x14ac:dyDescent="0.25">
      <c r="A40" s="5" t="str">
        <f>VLOOKUP(B40,'Plantilla publicacion'!$A$3:$B$490,2,0)</f>
        <v>Actividad propia</v>
      </c>
      <c r="B40" s="134" t="s">
        <v>567</v>
      </c>
      <c r="C40" s="307"/>
      <c r="D40" s="307">
        <f>VLOOKUP(B40,'Plantilla publicacion'!$A$3:$M$490,6,0)</f>
        <v>0</v>
      </c>
      <c r="E40" s="307"/>
      <c r="F40" s="307"/>
      <c r="G40" s="307" t="str">
        <f>VLOOKUP(B40,'Plantilla publicacion'!$A$3:$M$490,7,0)</f>
        <v>N/A</v>
      </c>
      <c r="H40" s="6" t="str">
        <f>VLOOKUP(B40,'Plantilla publicacion'!$A$3:$M$505,8,0)</f>
        <v>Realizar la resolución de adopción del Plan de SST  (Resolución adoptando el Plan de SST-único entregable)</v>
      </c>
      <c r="I40" s="275">
        <f>VLOOKUP(B40,'Plantilla publicacion'!$A$3:$M$505,9,0)</f>
        <v>1</v>
      </c>
      <c r="J40" s="6" t="str">
        <f>VLOOKUP(B40,'Plantilla publicacion'!$A$3:$M$505,10,0)</f>
        <v>Porcentual</v>
      </c>
      <c r="K40" s="7">
        <f>VLOOKUP(B40,'Plantilla publicacion'!$A$3:$M$505,11,0)</f>
        <v>45670</v>
      </c>
      <c r="L40" s="7">
        <f>VLOOKUP(B40,'Plantilla publicacion'!$A$3:$M$505,12,0)</f>
        <v>45688</v>
      </c>
      <c r="M40" s="57"/>
      <c r="N40" s="57" t="str">
        <f>VLOOKUP(B40,'Plantilla publicacion'!$A$3:$M$505,13,0)</f>
        <v>117-GRUPO DE TRABAJO DE DESARROLLO DE TALENTO HUMANO</v>
      </c>
      <c r="O40" s="270">
        <f>VLOOKUP(B40,'Plantilla publicacion (2)'!$S$3:$X$490,6,0)</f>
        <v>100</v>
      </c>
      <c r="P40" s="270">
        <f>VLOOKUP(B40,'Plantilla publicacion (2)'!$S$3:$Y$490,7,0)</f>
        <v>3.3333333333333339</v>
      </c>
      <c r="Q40" s="57" t="str">
        <f>VLOOKUP(B40,'PAI 2025 Consolidado'!$F$6:$Z$486,21,0)</f>
        <v>Mediante Resolución 2242 de 2025 se adoptó el Plan Anual de trabajo para el Sistema de Gestión de Seguridad y Salud en el Trabajo de la Superintendencia de Industria y Comercio para la vigencia 2025.
Se ajusta a las observaciones realizada por la OAP</v>
      </c>
    </row>
    <row r="41" spans="1:17" ht="90" thickBot="1" x14ac:dyDescent="0.3">
      <c r="A41" s="5" t="str">
        <f>VLOOKUP(B41,'Plantilla publicacion'!$A$3:$B$490,2,0)</f>
        <v>Actividad propia</v>
      </c>
      <c r="B41" s="135" t="s">
        <v>569</v>
      </c>
      <c r="C41" s="308"/>
      <c r="D41" s="308">
        <f>VLOOKUP(B41,'Plantilla publicacion'!$A$3:$M$490,6,0)</f>
        <v>0</v>
      </c>
      <c r="E41" s="308"/>
      <c r="F41" s="308"/>
      <c r="G41" s="308" t="str">
        <f>VLOOKUP(B41,'Plantilla publicacion'!$A$3:$M$490,7,0)</f>
        <v>N/A</v>
      </c>
      <c r="H41" s="104" t="str">
        <f>VLOOKUP(B41,'Plantilla publicacion'!$A$3:$M$505,8,0)</f>
        <v>Cumplir con la ejecución del plan de SST   (Captura  de publicación de actividades de Seguridad y Salud en el Trabajo, cuando aplique/ Listas de asistencia a actividades de Seguridad y Salud en el Trabajo, cuando aplique y informe semestral de las actividades realizadas)</v>
      </c>
      <c r="I41" s="276">
        <f>VLOOKUP(B41,'Plantilla publicacion'!$A$3:$M$505,9,0)</f>
        <v>100</v>
      </c>
      <c r="J41" s="104" t="str">
        <f>VLOOKUP(B41,'Plantilla publicacion'!$A$3:$M$505,10,0)</f>
        <v>Porcentual</v>
      </c>
      <c r="K41" s="105">
        <f>VLOOKUP(B41,'Plantilla publicacion'!$A$3:$M$505,11,0)</f>
        <v>45691</v>
      </c>
      <c r="L41" s="105">
        <f>VLOOKUP(B41,'Plantilla publicacion'!$A$3:$M$505,12,0)</f>
        <v>46013</v>
      </c>
      <c r="M41" s="106"/>
      <c r="N41" s="106" t="str">
        <f>VLOOKUP(B41,'Plantilla publicacion'!$A$3:$M$505,13,0)</f>
        <v>117-GRUPO DE TRABAJO DE DESARROLLO DE TALENTO HUMANO</v>
      </c>
      <c r="O41" s="272">
        <f>VLOOKUP(B41,'Plantilla publicacion (2)'!$S$3:$X$490,6,0)</f>
        <v>65</v>
      </c>
      <c r="P41" s="272">
        <f>VLOOKUP(B41,'Plantilla publicacion (2)'!$S$3:$Y$490,7,0)</f>
        <v>5.0555555555555554</v>
      </c>
      <c r="Q41" s="106" t="str">
        <f>VLOOKUP(B41,'PAI 2025 Consolidado'!$F$6:$Z$486,21,0)</f>
        <v>Durante el mes de  septiembre se realizaron las siguientes actividades de SST: Actas mensuales reunión copasst, Informe trimestral Comité de Convivencia, Consolidado de investigación de ATEL, Registro y análisis del indicador (En la hoja de Excel se encuentran los 6), Inspecciones SST</v>
      </c>
    </row>
    <row r="42" spans="1:17" ht="22.5" customHeight="1" x14ac:dyDescent="0.25">
      <c r="A42" s="5" t="e">
        <f>VLOOKUP(B42,'Plantilla publicacion'!$A$3:$B$490,2,0)</f>
        <v>#N/A</v>
      </c>
      <c r="B42" s="310" t="s">
        <v>48</v>
      </c>
      <c r="C42" s="311"/>
      <c r="D42" s="311"/>
      <c r="E42" s="311"/>
      <c r="F42" s="311"/>
      <c r="G42" s="311"/>
      <c r="H42" s="311"/>
      <c r="I42" s="311"/>
      <c r="J42" s="311"/>
      <c r="K42" s="311"/>
      <c r="L42" s="311"/>
      <c r="M42" s="311"/>
      <c r="N42" s="311"/>
      <c r="O42" s="306"/>
      <c r="P42" s="306"/>
      <c r="Q42" s="306"/>
    </row>
    <row r="43" spans="1:17" ht="22.5" customHeight="1" thickBot="1" x14ac:dyDescent="0.3">
      <c r="A43" s="5" t="e">
        <f>VLOOKUP(B43,'Plantilla publicacion'!$A$3:$B$490,2,0)</f>
        <v>#N/A</v>
      </c>
      <c r="B43" s="321" t="s">
        <v>8</v>
      </c>
      <c r="C43" s="322"/>
      <c r="D43" s="323"/>
      <c r="E43" s="53"/>
      <c r="F43" s="53"/>
      <c r="G43" s="324"/>
      <c r="H43" s="325"/>
      <c r="I43" s="325"/>
      <c r="J43" s="325"/>
      <c r="K43" s="325"/>
      <c r="L43" s="325"/>
      <c r="M43" s="325"/>
      <c r="N43" s="325"/>
      <c r="O43" s="184"/>
      <c r="P43" s="184"/>
      <c r="Q43" s="184"/>
    </row>
    <row r="44" spans="1:17" ht="48" customHeight="1" thickBot="1" x14ac:dyDescent="0.3">
      <c r="B44" s="21" t="s">
        <v>452</v>
      </c>
      <c r="C44" s="22" t="s">
        <v>1483</v>
      </c>
      <c r="D44" s="22" t="s">
        <v>0</v>
      </c>
      <c r="E44" s="22" t="s">
        <v>1432</v>
      </c>
      <c r="F44" s="22" t="s">
        <v>1486</v>
      </c>
      <c r="G44" s="22" t="s">
        <v>1</v>
      </c>
      <c r="H44" s="22" t="s">
        <v>2</v>
      </c>
      <c r="I44" s="22" t="s">
        <v>3</v>
      </c>
      <c r="J44" s="22" t="s">
        <v>4</v>
      </c>
      <c r="K44" s="23" t="s">
        <v>5</v>
      </c>
      <c r="L44" s="23" t="s">
        <v>6</v>
      </c>
      <c r="M44" s="56" t="s">
        <v>1484</v>
      </c>
      <c r="N44" s="197" t="s">
        <v>7</v>
      </c>
      <c r="O44" s="196" t="s">
        <v>1880</v>
      </c>
      <c r="P44" s="196" t="s">
        <v>1881</v>
      </c>
      <c r="Q44" s="196" t="s">
        <v>1882</v>
      </c>
    </row>
    <row r="45" spans="1:17" ht="22.5" customHeight="1" x14ac:dyDescent="0.25">
      <c r="B45" s="25"/>
      <c r="C45" s="54"/>
      <c r="D45" s="26"/>
      <c r="E45" s="26"/>
      <c r="F45" s="26"/>
      <c r="G45" s="26"/>
      <c r="H45" s="26"/>
      <c r="I45" s="26"/>
      <c r="J45" s="26"/>
      <c r="K45" s="27"/>
      <c r="L45" s="27"/>
      <c r="M45" s="27"/>
      <c r="N45" s="198"/>
      <c r="O45" s="198"/>
      <c r="P45" s="198"/>
      <c r="Q45" s="198"/>
    </row>
    <row r="46" spans="1:17" ht="22.5" customHeight="1" x14ac:dyDescent="0.25">
      <c r="B46" s="8"/>
      <c r="C46" s="55"/>
      <c r="D46" s="19"/>
      <c r="E46" s="19"/>
      <c r="F46" s="19"/>
      <c r="G46" s="19"/>
      <c r="H46" s="19"/>
      <c r="I46" s="19"/>
      <c r="J46" s="19"/>
      <c r="K46" s="20"/>
      <c r="L46" s="20"/>
      <c r="M46" s="20"/>
      <c r="N46" s="38"/>
      <c r="O46" s="38"/>
      <c r="P46" s="38"/>
      <c r="Q46" s="38"/>
    </row>
    <row r="47" spans="1:17" ht="22.5" customHeight="1" x14ac:dyDescent="0.25">
      <c r="B47" s="8"/>
      <c r="C47" s="55"/>
      <c r="D47" s="19"/>
      <c r="E47" s="19"/>
      <c r="F47" s="19"/>
      <c r="G47" s="19"/>
      <c r="H47" s="19"/>
      <c r="I47" s="19"/>
      <c r="J47" s="19"/>
      <c r="K47" s="20"/>
      <c r="L47" s="20"/>
      <c r="M47" s="20"/>
      <c r="N47" s="38"/>
      <c r="O47" s="38"/>
      <c r="P47" s="38"/>
      <c r="Q47" s="38"/>
    </row>
    <row r="48" spans="1:17" ht="22.5" customHeight="1" x14ac:dyDescent="0.25">
      <c r="B48" s="8"/>
      <c r="C48" s="55"/>
      <c r="D48" s="19"/>
      <c r="E48" s="19"/>
      <c r="F48" s="19"/>
      <c r="G48" s="19"/>
      <c r="H48" s="19"/>
      <c r="I48" s="19"/>
      <c r="J48" s="19"/>
      <c r="K48" s="20"/>
      <c r="L48" s="20"/>
      <c r="M48" s="20"/>
      <c r="N48" s="38"/>
      <c r="O48" s="38"/>
      <c r="P48" s="38"/>
      <c r="Q48" s="38"/>
    </row>
  </sheetData>
  <autoFilter ref="A9:N44" xr:uid="{9219754B-10FF-474F-854A-1FEB24BAF3C0}"/>
  <mergeCells count="59">
    <mergeCell ref="O4:Q4"/>
    <mergeCell ref="O5:P5"/>
    <mergeCell ref="O6:P6"/>
    <mergeCell ref="O7:P7"/>
    <mergeCell ref="B43:D43"/>
    <mergeCell ref="G43:N43"/>
    <mergeCell ref="B4:N4"/>
    <mergeCell ref="B6:N6"/>
    <mergeCell ref="B7:N7"/>
    <mergeCell ref="B8:D8"/>
    <mergeCell ref="G8:N8"/>
    <mergeCell ref="D5:L5"/>
    <mergeCell ref="C10:C12"/>
    <mergeCell ref="D10:D12"/>
    <mergeCell ref="E10:E12"/>
    <mergeCell ref="F10:F12"/>
    <mergeCell ref="G10:G12"/>
    <mergeCell ref="C13:C15"/>
    <mergeCell ref="D13:D15"/>
    <mergeCell ref="E13:E15"/>
    <mergeCell ref="F13:F15"/>
    <mergeCell ref="G13:G15"/>
    <mergeCell ref="B42:N42"/>
    <mergeCell ref="C31:C34"/>
    <mergeCell ref="D31:D34"/>
    <mergeCell ref="E31:E34"/>
    <mergeCell ref="F31:F34"/>
    <mergeCell ref="G31:G34"/>
    <mergeCell ref="C39:C41"/>
    <mergeCell ref="D39:D41"/>
    <mergeCell ref="E39:E41"/>
    <mergeCell ref="F39:F41"/>
    <mergeCell ref="G39:G41"/>
    <mergeCell ref="C35:C38"/>
    <mergeCell ref="D35:D38"/>
    <mergeCell ref="E35:E38"/>
    <mergeCell ref="F35:F38"/>
    <mergeCell ref="G35:G38"/>
    <mergeCell ref="C28:C30"/>
    <mergeCell ref="D28:D30"/>
    <mergeCell ref="E28:E30"/>
    <mergeCell ref="F28:F30"/>
    <mergeCell ref="G28:G30"/>
    <mergeCell ref="O42:Q42"/>
    <mergeCell ref="C16:C19"/>
    <mergeCell ref="D16:D19"/>
    <mergeCell ref="E16:E19"/>
    <mergeCell ref="G16:G19"/>
    <mergeCell ref="F16:F19"/>
    <mergeCell ref="C25:C27"/>
    <mergeCell ref="D25:D27"/>
    <mergeCell ref="E25:E27"/>
    <mergeCell ref="F25:F27"/>
    <mergeCell ref="G25:G27"/>
    <mergeCell ref="C20:C24"/>
    <mergeCell ref="D20:D24"/>
    <mergeCell ref="E20:E24"/>
    <mergeCell ref="F20:F24"/>
    <mergeCell ref="G20:G24"/>
  </mergeCells>
  <conditionalFormatting sqref="A13:G13">
    <cfRule type="cellIs" dxfId="320" priority="37" operator="equal">
      <formula>0</formula>
    </cfRule>
  </conditionalFormatting>
  <conditionalFormatting sqref="A16:G16">
    <cfRule type="cellIs" dxfId="319" priority="18" operator="equal">
      <formula>0</formula>
    </cfRule>
  </conditionalFormatting>
  <conditionalFormatting sqref="A20:G20">
    <cfRule type="cellIs" dxfId="318" priority="46" operator="equal">
      <formula>0</formula>
    </cfRule>
  </conditionalFormatting>
  <conditionalFormatting sqref="A25:G25">
    <cfRule type="cellIs" dxfId="317" priority="45" operator="equal">
      <formula>0</formula>
    </cfRule>
  </conditionalFormatting>
  <conditionalFormatting sqref="A28:G28">
    <cfRule type="cellIs" dxfId="316" priority="33" operator="equal">
      <formula>0</formula>
    </cfRule>
  </conditionalFormatting>
  <conditionalFormatting sqref="A31:G31">
    <cfRule type="cellIs" dxfId="315" priority="43" operator="equal">
      <formula>0</formula>
    </cfRule>
  </conditionalFormatting>
  <conditionalFormatting sqref="A35:G35">
    <cfRule type="cellIs" dxfId="314" priority="23" operator="equal">
      <formula>0</formula>
    </cfRule>
  </conditionalFormatting>
  <conditionalFormatting sqref="A39:L39">
    <cfRule type="cellIs" dxfId="313" priority="28" operator="equal">
      <formula>0</formula>
    </cfRule>
  </conditionalFormatting>
  <conditionalFormatting sqref="R13:XFD13">
    <cfRule type="cellIs" dxfId="312" priority="79" operator="equal">
      <formula>0</formula>
    </cfRule>
  </conditionalFormatting>
  <conditionalFormatting sqref="R16:XFD16">
    <cfRule type="cellIs" dxfId="311" priority="78" operator="equal">
      <formula>0</formula>
    </cfRule>
  </conditionalFormatting>
  <conditionalFormatting sqref="R20:XFD20">
    <cfRule type="cellIs" dxfId="310" priority="77" operator="equal">
      <formula>0</formula>
    </cfRule>
  </conditionalFormatting>
  <conditionalFormatting sqref="R25:XFD25">
    <cfRule type="cellIs" dxfId="309" priority="76" operator="equal">
      <formula>0</formula>
    </cfRule>
  </conditionalFormatting>
  <conditionalFormatting sqref="R28:XFD28">
    <cfRule type="cellIs" dxfId="308" priority="75" operator="equal">
      <formula>0</formula>
    </cfRule>
  </conditionalFormatting>
  <conditionalFormatting sqref="R31:XFD31">
    <cfRule type="cellIs" dxfId="307" priority="74" operator="equal">
      <formula>0</formula>
    </cfRule>
  </conditionalFormatting>
  <conditionalFormatting sqref="R35:XFD35">
    <cfRule type="cellIs" dxfId="306" priority="73" operator="equal">
      <formula>0</formula>
    </cfRule>
  </conditionalFormatting>
  <conditionalFormatting sqref="R39:XFD39">
    <cfRule type="cellIs" dxfId="305" priority="72" operator="equal">
      <formula>0</formula>
    </cfRule>
  </conditionalFormatting>
  <conditionalFormatting sqref="R9:XFD9">
    <cfRule type="cellIs" dxfId="304" priority="2" operator="equal">
      <formula>0</formula>
    </cfRule>
  </conditionalFormatting>
  <conditionalFormatting sqref="A9:N9">
    <cfRule type="cellIs" dxfId="303" priority="1" operator="equal">
      <formula>0</formula>
    </cfRule>
  </conditionalFormatting>
  <dataValidations count="1">
    <dataValidation type="list" allowBlank="1" showInputMessage="1" showErrorMessage="1" sqref="B10:B41 C10 C13:C20 C25 C28:C31 C35:C41" xr:uid="{7B61310B-3613-49EF-90BA-D7FDDB2A9C61}">
      <formula1>politicas</formula1>
    </dataValidation>
  </dataValidations>
  <pageMargins left="0.70866141732283472" right="0.70866141732283472" top="0.74803149606299213" bottom="0.74803149606299213" header="0.31496062992125984" footer="0.31496062992125984"/>
  <pageSetup scale="38"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18075-C2AA-412F-846D-DFC3D162D202}">
  <sheetPr codeName="Hoja5"/>
  <dimension ref="A1:Q31"/>
  <sheetViews>
    <sheetView showGridLines="0" view="pageBreakPreview" topLeftCell="I21" zoomScale="57" zoomScaleNormal="110" zoomScaleSheetLayoutView="100" workbookViewId="0">
      <selection activeCell="P21" sqref="P21"/>
    </sheetView>
  </sheetViews>
  <sheetFormatPr baseColWidth="10" defaultRowHeight="15" x14ac:dyDescent="0.25"/>
  <cols>
    <col min="1" max="1" width="7.5703125" style="5" hidden="1" customWidth="1"/>
    <col min="2" max="2" width="8.42578125" style="5" customWidth="1"/>
    <col min="3" max="3" width="39.5703125" style="5" customWidth="1"/>
    <col min="4" max="4" width="25" style="1" customWidth="1"/>
    <col min="5" max="5" width="44.85546875" style="1" customWidth="1"/>
    <col min="6" max="6" width="57.5703125" style="1" customWidth="1"/>
    <col min="7" max="7" width="33.7109375" style="1" bestFit="1" customWidth="1"/>
    <col min="8" max="8" width="64.140625" style="5" customWidth="1"/>
    <col min="9" max="9" width="9.28515625" style="5" customWidth="1"/>
    <col min="10" max="10" width="12" style="5" customWidth="1"/>
    <col min="11" max="11" width="13.7109375" style="4" customWidth="1"/>
    <col min="12" max="12" width="14.140625" style="4" customWidth="1"/>
    <col min="13" max="13" width="38.42578125" style="4" customWidth="1"/>
    <col min="14" max="14" width="73.28515625" style="1" customWidth="1"/>
    <col min="15" max="15" width="34.140625" style="1" customWidth="1"/>
    <col min="16" max="16" width="32.85546875" style="1" customWidth="1"/>
    <col min="17" max="17" width="72.42578125" style="5" customWidth="1"/>
    <col min="18" max="16384" width="11.42578125" style="5"/>
  </cols>
  <sheetData>
    <row r="1" spans="1:17" ht="24" customHeight="1" x14ac:dyDescent="0.25">
      <c r="B1" s="345"/>
      <c r="C1" s="345"/>
      <c r="D1" s="346"/>
      <c r="E1" s="47"/>
      <c r="F1" s="47"/>
      <c r="H1" s="119"/>
      <c r="I1" s="119"/>
      <c r="J1" s="119"/>
      <c r="K1" s="162"/>
      <c r="L1" s="162"/>
      <c r="M1" s="119"/>
      <c r="N1" s="119"/>
      <c r="O1" s="121"/>
      <c r="P1" s="121"/>
    </row>
    <row r="2" spans="1:17" ht="24" customHeight="1" x14ac:dyDescent="0.25">
      <c r="B2" s="299"/>
      <c r="C2" s="299"/>
      <c r="D2" s="299"/>
      <c r="E2" s="131" t="s">
        <v>14</v>
      </c>
      <c r="F2" s="58"/>
      <c r="G2" s="132"/>
      <c r="H2" s="121"/>
      <c r="I2" s="121"/>
      <c r="J2" s="121"/>
      <c r="K2" s="163"/>
      <c r="L2" s="163"/>
      <c r="M2" s="121"/>
      <c r="N2" s="121"/>
      <c r="O2" s="121"/>
      <c r="P2" s="121"/>
    </row>
    <row r="3" spans="1:17" ht="24" customHeight="1" thickBot="1" x14ac:dyDescent="0.3">
      <c r="B3" s="347"/>
      <c r="C3" s="347"/>
      <c r="D3" s="348"/>
      <c r="E3" s="48"/>
      <c r="F3" s="48"/>
      <c r="G3" s="133"/>
      <c r="H3" s="123"/>
      <c r="I3" s="123"/>
      <c r="J3" s="123"/>
      <c r="K3" s="164"/>
      <c r="L3" s="164"/>
      <c r="M3" s="123"/>
      <c r="N3" s="123"/>
      <c r="O3" s="121"/>
      <c r="P3" s="121"/>
    </row>
    <row r="4" spans="1:17" ht="32.25" customHeight="1" thickBot="1" x14ac:dyDescent="0.3">
      <c r="B4" s="349" t="s">
        <v>2658</v>
      </c>
      <c r="C4" s="349"/>
      <c r="D4" s="349"/>
      <c r="E4" s="349"/>
      <c r="F4" s="349"/>
      <c r="G4" s="349"/>
      <c r="H4" s="349"/>
      <c r="I4" s="349"/>
      <c r="J4" s="349"/>
      <c r="K4" s="349"/>
      <c r="L4" s="349"/>
      <c r="M4" s="349"/>
      <c r="N4" s="350"/>
      <c r="O4" s="312" t="str">
        <f>+CONCATENATE("Avance porcentual ponderada de la gestión  ",P7)</f>
        <v xml:space="preserve">Avance porcentual ponderada de la gestión  </v>
      </c>
      <c r="P4" s="313"/>
      <c r="Q4" s="314"/>
    </row>
    <row r="5" spans="1:17" ht="66.75" customHeight="1" thickBot="1" x14ac:dyDescent="0.3">
      <c r="B5" s="9"/>
      <c r="C5" s="9"/>
      <c r="D5" s="352" t="s">
        <v>1441</v>
      </c>
      <c r="E5" s="352"/>
      <c r="F5" s="352"/>
      <c r="G5" s="352"/>
      <c r="H5" s="352"/>
      <c r="I5" s="352"/>
      <c r="J5" s="352"/>
      <c r="K5" s="352"/>
      <c r="L5" s="352"/>
      <c r="M5" s="40"/>
      <c r="N5" s="9"/>
      <c r="O5" s="315" t="s">
        <v>460</v>
      </c>
      <c r="P5" s="316"/>
      <c r="Q5" s="193">
        <f>VLOOKUP(B4,'Plantilla publicacion (2)'!AE13:AF19,2,0)</f>
        <v>83.333333333333314</v>
      </c>
    </row>
    <row r="6" spans="1:17" ht="28.5" customHeight="1" thickBot="1" x14ac:dyDescent="0.3">
      <c r="B6" s="351" t="str">
        <f>CONCATENATE(COUNTIF(A9:A35,"producto")," PRODUCTOS")</f>
        <v>3 PRODUCTOS</v>
      </c>
      <c r="C6" s="351"/>
      <c r="D6" s="351"/>
      <c r="E6" s="351"/>
      <c r="F6" s="351"/>
      <c r="G6" s="351"/>
      <c r="H6" s="351"/>
      <c r="I6" s="351"/>
      <c r="J6" s="351"/>
      <c r="K6" s="351"/>
      <c r="L6" s="351"/>
      <c r="M6" s="351"/>
      <c r="N6" s="351"/>
      <c r="O6" s="317" t="s">
        <v>1878</v>
      </c>
      <c r="P6" s="318"/>
      <c r="Q6" s="193">
        <f>VLOOKUP(B4,'Plantilla publicacion (2)'!AJ13:AK19,2,0)</f>
        <v>94.825999999999993</v>
      </c>
    </row>
    <row r="7" spans="1:17" ht="16.5" thickBot="1" x14ac:dyDescent="0.3">
      <c r="B7" s="353" t="s">
        <v>56</v>
      </c>
      <c r="C7" s="354"/>
      <c r="D7" s="354"/>
      <c r="E7" s="354"/>
      <c r="F7" s="354"/>
      <c r="G7" s="354"/>
      <c r="H7" s="354"/>
      <c r="I7" s="354"/>
      <c r="J7" s="354"/>
      <c r="K7" s="354"/>
      <c r="L7" s="354"/>
      <c r="M7" s="354"/>
      <c r="N7" s="355"/>
      <c r="O7" s="319" t="s">
        <v>1879</v>
      </c>
      <c r="P7" s="320"/>
      <c r="Q7" s="194" t="s">
        <v>3240</v>
      </c>
    </row>
    <row r="8" spans="1:17" ht="48" customHeight="1" thickBot="1" x14ac:dyDescent="0.3">
      <c r="B8" s="21" t="s">
        <v>452</v>
      </c>
      <c r="C8" s="22" t="s">
        <v>1483</v>
      </c>
      <c r="D8" s="22" t="s">
        <v>0</v>
      </c>
      <c r="E8" s="22" t="s">
        <v>1432</v>
      </c>
      <c r="F8" s="22" t="s">
        <v>1486</v>
      </c>
      <c r="G8" s="22" t="s">
        <v>1</v>
      </c>
      <c r="H8" s="22" t="s">
        <v>2</v>
      </c>
      <c r="I8" s="22" t="s">
        <v>3</v>
      </c>
      <c r="J8" s="22" t="s">
        <v>4</v>
      </c>
      <c r="K8" s="23" t="s">
        <v>5</v>
      </c>
      <c r="L8" s="23" t="s">
        <v>6</v>
      </c>
      <c r="M8" s="56" t="s">
        <v>1484</v>
      </c>
      <c r="N8" s="24" t="s">
        <v>7</v>
      </c>
      <c r="O8" s="196" t="s">
        <v>1880</v>
      </c>
      <c r="P8" s="196" t="s">
        <v>1881</v>
      </c>
      <c r="Q8" s="196" t="s">
        <v>1882</v>
      </c>
    </row>
    <row r="9" spans="1:17" s="12" customFormat="1" ht="25.5" x14ac:dyDescent="0.25">
      <c r="A9" s="5" t="s">
        <v>2682</v>
      </c>
      <c r="B9" s="15" t="s">
        <v>1099</v>
      </c>
      <c r="C9" s="339" t="str">
        <f>+VLOOKUP(B9,'Plantilla publicacion'!$A$3:$R$480,17,0)</f>
        <v>PND - 5-31-5-b- Convergencia regional - Entidades públicas territoriales y nacionales fortalecidas / PES - Transformación Institucional</v>
      </c>
      <c r="D9" s="339" t="str">
        <f>+VLOOKUP(B9,'Plantilla publicacion'!$A$3:$R$490,6,0)</f>
        <v>60-Fortalecer el Sistema Integral de Gestión Institucional en el marco del Modelo Integrado de Planeación y gestión para mejorar la prestación del servicio.</v>
      </c>
      <c r="E9" s="339" t="str">
        <f>+VLOOKUP(B9,'Plantilla publicacion'!$A$3:$R$490,14,0)</f>
        <v>106-Cumplimiento de productos del PAI asociados a Fortalecer el Sistema Integral de Gestión Institucional para mejorar la prestación del servicio.</v>
      </c>
      <c r="F9" s="339" t="str">
        <f>+VLOOKUP(B9,'Plantilla publicacion'!$A$3:$R$490,15,0)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9" s="339" t="str">
        <f>+VLOOKUP(B9,'Plantilla publicacion'!$A$3:$R$490,7,0)</f>
        <v>N/A</v>
      </c>
      <c r="H9" s="15" t="str">
        <f>VLOOKUP(B9,'Plantilla publicacion'!$A$3:$M$505,8,0)</f>
        <v>Plan de Transparencia y Ética Publica, formulado y ejecutado</v>
      </c>
      <c r="I9" s="15">
        <f>VLOOKUP(B9,'Plantilla publicacion'!$A$3:$M$505,9,0)</f>
        <v>100</v>
      </c>
      <c r="J9" s="15" t="str">
        <f>VLOOKUP(B9,'Plantilla publicacion'!$A$3:$M$505,10,0)</f>
        <v>Porcentual</v>
      </c>
      <c r="K9" s="165">
        <f>VLOOKUP(B9,'Plantilla publicacion'!$A$3:$M$505,11,0)</f>
        <v>45672</v>
      </c>
      <c r="L9" s="165">
        <f>VLOOKUP(B9,'Plantilla publicacion'!$A$3:$M$505,12,0)</f>
        <v>46013</v>
      </c>
      <c r="M9" s="15" t="str">
        <f>IF(ISERROR(VLOOKUP(B9,'Plantilla publicacion'!$A$3:$P$490,16,0)),"NA",VLOOKUP(B9,'Plantilla publicacion'!$A$3:$P$490,16,0))</f>
        <v>DECRETO 612</v>
      </c>
      <c r="N9" s="15" t="str">
        <f>VLOOKUP(B9,'Plantilla publicacion'!$A$3:$M$505,13,0)</f>
        <v>100-SECRETARIA GENERAL;
30-OFICINA ASESORA DE PLANEACIÓN</v>
      </c>
      <c r="O9" s="271">
        <f>VLOOKUP(B9,'Plantilla publicacion (2)'!$S$3:$X$490,6,0)</f>
        <v>0</v>
      </c>
      <c r="P9" s="271">
        <f>VLOOKUP(B9,'Plantilla publicacion (2)'!$S$3:$Y$490,7,0)</f>
        <v>0</v>
      </c>
      <c r="Q9" s="15">
        <f>VLOOKUP(B9,'PAI 2025 Consolidado'!$F$6:$Z$486,21,0)</f>
        <v>0</v>
      </c>
    </row>
    <row r="10" spans="1:17" ht="96" customHeight="1" x14ac:dyDescent="0.25">
      <c r="A10" s="5" t="str">
        <f>VLOOKUP(B10,'Plantilla publicacion'!$A$3:$B$490,2,0)</f>
        <v>Actividad propia</v>
      </c>
      <c r="B10" s="17" t="s">
        <v>1102</v>
      </c>
      <c r="C10" s="307"/>
      <c r="D10" s="307">
        <f>VLOOKUP(B10,'Plantilla publicacion'!$A$3:$M$490,6,0)</f>
        <v>0</v>
      </c>
      <c r="E10" s="307"/>
      <c r="F10" s="307"/>
      <c r="G10" s="307" t="str">
        <f>VLOOKUP(B10,'Plantilla publicacion'!$A$3:$M$490,7,0)</f>
        <v>N/A</v>
      </c>
      <c r="H10" s="6" t="str">
        <f>VLOOKUP(B10,'Plantilla publicacion'!$A$3:$M$505,8,0)</f>
        <v>Elaborar el plan de trabajo para formular el Programa de Transparencia y Ética Pública - PTEP, en el marco de la ley 2195 de 2022 y su decreto reglamentario 1122 de 2024</v>
      </c>
      <c r="I10" s="6">
        <f>VLOOKUP(B10,'Plantilla publicacion'!$A$3:$M$505,9,0)</f>
        <v>1</v>
      </c>
      <c r="J10" s="6" t="str">
        <f>VLOOKUP(B10,'Plantilla publicacion'!$A$3:$M$505,10,0)</f>
        <v>Númerica</v>
      </c>
      <c r="K10" s="7">
        <f>VLOOKUP(B10,'Plantilla publicacion'!$A$3:$M$505,11,0)</f>
        <v>45672</v>
      </c>
      <c r="L10" s="7">
        <f>VLOOKUP(B10,'Plantilla publicacion'!$A$3:$M$505,12,0)</f>
        <v>45703</v>
      </c>
      <c r="M10" s="57"/>
      <c r="N10" s="38" t="str">
        <f>VLOOKUP(B10,'Plantilla publicacion'!$A$3:$M$505,13,0)</f>
        <v>100-SECRETARIA GENERAL;
30-OFICINA ASESORA DE PLANEACIÓN</v>
      </c>
      <c r="O10" s="38">
        <f>VLOOKUP(B10,'Plantilla publicacion (2)'!$S$3:$X$490,6,0)</f>
        <v>100</v>
      </c>
      <c r="P10" s="38">
        <f>VLOOKUP(B10,'Plantilla publicacion (2)'!$S$3:$Y$490,7,0)</f>
        <v>5</v>
      </c>
      <c r="Q10" s="38" t="str">
        <f>VLOOKUP(B10,'PAI 2025 Consolidado'!$F$6:$Z$486,21,0)</f>
        <v xml:space="preserve">Se publica en la sede electrónica el plan de ejecución y monitoreo del PTEP, con énfasis en el cierre de brechas entre el PAAC y el estándar del Programa. </v>
      </c>
    </row>
    <row r="11" spans="1:17" ht="138" customHeight="1" x14ac:dyDescent="0.25">
      <c r="A11" s="5" t="str">
        <f>VLOOKUP(B11,'Plantilla publicacion'!$A$3:$B$490,2,0)</f>
        <v>Actividad propia</v>
      </c>
      <c r="B11" s="17" t="s">
        <v>1103</v>
      </c>
      <c r="C11" s="340"/>
      <c r="D11" s="340">
        <f>VLOOKUP(B11,'Plantilla publicacion'!$A$3:$M$490,6,0)</f>
        <v>0</v>
      </c>
      <c r="E11" s="340"/>
      <c r="F11" s="340"/>
      <c r="G11" s="340" t="str">
        <f>VLOOKUP(B11,'Plantilla publicacion'!$A$3:$M$490,7,0)</f>
        <v>N/A</v>
      </c>
      <c r="H11" s="6" t="str">
        <f>VLOOKUP(B11,'Plantilla publicacion'!$A$3:$M$505,8,0)</f>
        <v>Ejecutar el plan de trabajo del Programa de Transparencia y Ética Pública</v>
      </c>
      <c r="I11" s="6">
        <f>VLOOKUP(B11,'Plantilla publicacion'!$A$3:$M$505,9,0)</f>
        <v>100</v>
      </c>
      <c r="J11" s="6" t="str">
        <f>VLOOKUP(B11,'Plantilla publicacion'!$A$3:$M$505,10,0)</f>
        <v>Porcentual</v>
      </c>
      <c r="K11" s="7">
        <f>VLOOKUP(B11,'Plantilla publicacion'!$A$3:$M$505,11,0)</f>
        <v>45688</v>
      </c>
      <c r="L11" s="7">
        <f>VLOOKUP(B11,'Plantilla publicacion'!$A$3:$M$505,12,0)</f>
        <v>46013</v>
      </c>
      <c r="M11" s="57"/>
      <c r="N11" s="38" t="str">
        <f>VLOOKUP(B11,'Plantilla publicacion'!$A$3:$M$505,13,0)</f>
        <v>100-SECRETARIA GENERAL;
30-OFICINA ASESORA DE PLANEACIÓN</v>
      </c>
      <c r="O11" s="38">
        <f>VLOOKUP(B11,'Plantilla publicacion (2)'!$S$3:$X$490,6,0)</f>
        <v>74.13</v>
      </c>
      <c r="P11" s="38">
        <f>VLOOKUP(B11,'Plantilla publicacion (2)'!$S$3:$Y$490,7,0)</f>
        <v>14.825999999999999</v>
      </c>
      <c r="Q11" s="38" t="str">
        <f>VLOOKUP(B11,'PAI 2025 Consolidado'!$F$6:$Z$486,21,0)</f>
        <v>Se presenta el Plan con corte al 31 de agosto, fecha establecida por la OCI para el seguimiento. El plan incluye 58 actividades comprometidas. Con base en el avance reportado para cada una, se calcula un progreso ponderado del 50%, correspondiente a la ejecución de 28,74 actividades al corte.
El documento detalla los avances alcanzados y contiene los enlaces a las evidencias respectivas. En este corte se reporta un 18% adicional de avance, que, sumado al 32% del reporte anterior, completa el 50% de cumplimiento calculado.
Se anexa el correo de remisión de la información a la OCI, el plan en formato Excel con el detalle de avances y evidencias, y el pantallazo de la publicación del seguimiento.</v>
      </c>
    </row>
    <row r="12" spans="1:17" ht="16.5" customHeight="1" x14ac:dyDescent="0.25">
      <c r="B12" s="342" t="s">
        <v>18</v>
      </c>
      <c r="C12" s="343"/>
      <c r="D12" s="343"/>
      <c r="E12" s="343"/>
      <c r="F12" s="343"/>
      <c r="G12" s="343"/>
      <c r="H12" s="343"/>
      <c r="I12" s="343"/>
      <c r="J12" s="343"/>
      <c r="K12" s="343"/>
      <c r="L12" s="343"/>
      <c r="M12" s="343"/>
      <c r="N12" s="343"/>
      <c r="O12" s="343"/>
      <c r="P12" s="343"/>
      <c r="Q12" s="343"/>
    </row>
    <row r="13" spans="1:17" ht="16.5" thickBot="1" x14ac:dyDescent="0.3">
      <c r="B13" s="344" t="s">
        <v>8</v>
      </c>
      <c r="C13" s="344"/>
      <c r="D13" s="344"/>
      <c r="E13" s="49"/>
      <c r="F13" s="49"/>
      <c r="G13" s="341"/>
      <c r="H13" s="336"/>
      <c r="I13" s="336"/>
      <c r="J13" s="336"/>
      <c r="K13" s="336"/>
      <c r="L13" s="336"/>
      <c r="M13" s="336"/>
      <c r="N13" s="336"/>
      <c r="O13" s="336"/>
      <c r="P13" s="336"/>
      <c r="Q13" s="336"/>
    </row>
    <row r="14" spans="1:17" ht="48" customHeight="1" thickBot="1" x14ac:dyDescent="0.3">
      <c r="B14" s="21" t="s">
        <v>452</v>
      </c>
      <c r="C14" s="22" t="s">
        <v>1483</v>
      </c>
      <c r="D14" s="22" t="s">
        <v>0</v>
      </c>
      <c r="E14" s="22" t="s">
        <v>1432</v>
      </c>
      <c r="F14" s="22" t="s">
        <v>1486</v>
      </c>
      <c r="G14" s="22" t="s">
        <v>1</v>
      </c>
      <c r="H14" s="22" t="s">
        <v>2</v>
      </c>
      <c r="I14" s="22" t="s">
        <v>3</v>
      </c>
      <c r="J14" s="22" t="s">
        <v>4</v>
      </c>
      <c r="K14" s="23" t="s">
        <v>5</v>
      </c>
      <c r="L14" s="23" t="s">
        <v>6</v>
      </c>
      <c r="M14" s="56" t="s">
        <v>1484</v>
      </c>
      <c r="N14" s="24" t="s">
        <v>7</v>
      </c>
      <c r="O14" s="196" t="s">
        <v>1880</v>
      </c>
      <c r="P14" s="196" t="s">
        <v>1881</v>
      </c>
      <c r="Q14" s="196" t="s">
        <v>1882</v>
      </c>
    </row>
    <row r="15" spans="1:17" s="12" customFormat="1" ht="89.25" x14ac:dyDescent="0.25">
      <c r="A15" s="5" t="str">
        <f>VLOOKUP(B15,'Plantilla publicacion'!$A$3:$B$490,2,0)</f>
        <v>Producto</v>
      </c>
      <c r="B15" s="15" t="s">
        <v>1081</v>
      </c>
      <c r="C15" s="15" t="str">
        <f>VLOOKUP(B15,'Plantilla publicacion'!$A$3:$R$490,17,0)</f>
        <v>PND - 5-31-5-b- Convergencia regional - Entidades públicas territoriales y nacionales fortalecidas / PES - Transformación Institucional</v>
      </c>
      <c r="D15" s="15" t="str">
        <f>VLOOKUP(B15,'Plantilla publicacion'!$A$3:$M$497,6,0)</f>
        <v>60-Fortalecer el Sistema Integral de Gestión Institucional en el marco del Modelo Integrado de Planeación y gestión para mejorar la prestación del servicio.</v>
      </c>
      <c r="E15" s="15" t="str">
        <f>VLOOKUP(B15,'Plantilla publicacion'!$A$3:$O$490,14,0)</f>
        <v>106-Cumplimiento de productos del PAI asociados a Fortalecer el Sistema Integral de Gestión Institucional para mejorar la prestación del servicio.</v>
      </c>
      <c r="F15" s="15" t="str">
        <f>VLOOKUP(B15,'Plantilla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5" s="15" t="str">
        <f>VLOOKUP(B15,'Plantilla publicacion'!$A$3:$M$497,7,0)</f>
        <v>C-3503-0200-0016-40401c</v>
      </c>
      <c r="H15" s="15" t="str">
        <f>VLOOKUP(B15,'Plantilla publicacion'!$A$3:$M$505,8,0)</f>
        <v>Estudio de costos de los trámites priorizados, realizado (Estudio Realizado )</v>
      </c>
      <c r="I15" s="15">
        <f>VLOOKUP(B15,'Plantilla publicacion'!$A$3:$M$505,9,0)</f>
        <v>1</v>
      </c>
      <c r="J15" s="15" t="str">
        <f>VLOOKUP(B15,'Plantilla publicacion'!$A$3:$M$505,10,0)</f>
        <v>Númerica</v>
      </c>
      <c r="K15" s="165">
        <f>VLOOKUP(B15,'Plantilla publicacion'!$A$3:$M$505,11,0)</f>
        <v>45782</v>
      </c>
      <c r="L15" s="165">
        <f>VLOOKUP(B15,'Plantilla publicacion'!$A$3:$M$505,12,0)</f>
        <v>45981</v>
      </c>
      <c r="M15" s="15">
        <f>IF(ISERROR(VLOOKUP(B15,'Plantilla publicacion'!$A$3:$P$490,16,0)),"NA",VLOOKUP(B15,'Plantilla publicacion'!$A$3:$P$490,16,0))</f>
        <v>0</v>
      </c>
      <c r="N15" s="150" t="str">
        <f>VLOOKUP(B15,'Plantilla publicacion'!$A$3:$M$505,13,0)</f>
        <v>30-OFICINA ASESORA DE PLANEACIÓN;
37-GRUPO DE TRABAJO DE ESTUDIOS ECONÓMICOS</v>
      </c>
      <c r="O15" s="271">
        <f>VLOOKUP(B15,'Plantilla publicacion (2)'!$S$3:$X$490,6,0)</f>
        <v>0</v>
      </c>
      <c r="P15" s="271">
        <f>VLOOKUP(B15,'Plantilla publicacion (2)'!$S$3:$Y$490,7,0)</f>
        <v>0</v>
      </c>
      <c r="Q15" s="38" t="str">
        <f>VLOOKUP(B15,'PAI 2025 Consolidado'!$F$6:$Z$486,21,0)</f>
        <v xml:space="preserve">Para el presente producto, estudio de costos de los trámites priorizados, se han avanzado en: 1. la priorización de los trámites objeto del estudio de costeo 2. recopilar la información necesaria para realizar el estudio de costeo de uno de los trámites priorizados 3. recopilar la información necesaria para realizar el estudio de costeo de los demás trámites priorizados, con el propósito de determinar por parte del Grupo de Estudios Económicos el producto. </v>
      </c>
    </row>
    <row r="16" spans="1:17" ht="63.75" x14ac:dyDescent="0.25">
      <c r="A16" s="5" t="str">
        <f>VLOOKUP(B16,'Plantilla publicacion'!$A$3:$B$490,2,0)</f>
        <v>Actividad propia</v>
      </c>
      <c r="B16" s="17" t="s">
        <v>1084</v>
      </c>
      <c r="C16" s="17"/>
      <c r="D16" s="17">
        <f>VLOOKUP(B16,'Plantilla publicacion'!$A$3:$M$497,6,0)</f>
        <v>0</v>
      </c>
      <c r="E16" s="17"/>
      <c r="F16" s="17"/>
      <c r="G16" s="17" t="str">
        <f>VLOOKUP(B16,'Plantilla publicacion'!$A$3:$M$497,7,0)</f>
        <v>N/A</v>
      </c>
      <c r="H16" s="6" t="str">
        <f>VLOOKUP(B16,'Plantilla publicacion'!$A$3:$M$505,8,0)</f>
        <v>Priorizar los trámites objeto del estudio de costeo (Documento con la priorización de trámites)</v>
      </c>
      <c r="I16" s="6">
        <f>VLOOKUP(B16,'Plantilla publicacion'!$A$3:$M$505,9,0)</f>
        <v>1</v>
      </c>
      <c r="J16" s="6" t="str">
        <f>VLOOKUP(B16,'Plantilla publicacion'!$A$3:$M$505,10,0)</f>
        <v>Númerica</v>
      </c>
      <c r="K16" s="7">
        <f>VLOOKUP(B16,'Plantilla publicacion'!$A$3:$M$505,11,0)</f>
        <v>45782</v>
      </c>
      <c r="L16" s="7">
        <f>VLOOKUP(B16,'Plantilla publicacion'!$A$3:$M$505,12,0)</f>
        <v>45814</v>
      </c>
      <c r="M16" s="57"/>
      <c r="N16" s="38" t="str">
        <f>VLOOKUP(B16,'Plantilla publicacion'!$A$3:$M$505,13,0)</f>
        <v>30-OFICINA ASESORA DE PLANEACIÓN</v>
      </c>
      <c r="O16" s="38">
        <f>VLOOKUP(B16,'Plantilla publicacion (2)'!$S$3:$X$490,6,0)</f>
        <v>100</v>
      </c>
      <c r="P16" s="38">
        <f>VLOOKUP(B16,'Plantilla publicacion (2)'!$S$3:$Y$490,7,0)</f>
        <v>2.5</v>
      </c>
      <c r="Q16" s="38" t="str">
        <f>VLOOKUP(B16,'PAI 2025 Consolidado'!$F$6:$Z$486,21,0)</f>
        <v xml:space="preserve">En cumplimiento de la actividad 30.4.1 del Plan de Acción "Priorizar los trámites objeto del estudio de costeo (Documento con la priorización de trámites)", se llevó a cabo la reunión para priorizarlos trámites que serán objeto de estudio de costos y su metodología, en tal sentido, se adjunta documento del informe ejecutivo de la reunión con las conclusiones del caso. </v>
      </c>
    </row>
    <row r="17" spans="1:17" ht="63.75" x14ac:dyDescent="0.25">
      <c r="A17" s="5" t="str">
        <f>VLOOKUP(B17,'Plantilla publicacion'!$A$3:$B$490,2,0)</f>
        <v>Actividad propia</v>
      </c>
      <c r="B17" s="17" t="s">
        <v>1086</v>
      </c>
      <c r="C17" s="17"/>
      <c r="D17" s="17">
        <f>VLOOKUP(B17,'Plantilla publicacion'!$A$3:$M$497,6,0)</f>
        <v>0</v>
      </c>
      <c r="E17" s="17"/>
      <c r="F17" s="17"/>
      <c r="G17" s="17" t="str">
        <f>VLOOKUP(B17,'Plantilla publicacion'!$A$3:$M$497,7,0)</f>
        <v>N/A</v>
      </c>
      <c r="H17" s="6" t="str">
        <f>VLOOKUP(B17,'Plantilla publicacion'!$A$3:$M$505,8,0)</f>
        <v>Recopilar la información necesaria para realizar el estudio de costeo de uno de los trámites priorizados  (Documento que relacione la documentación recopilada)</v>
      </c>
      <c r="I17" s="6">
        <f>VLOOKUP(B17,'Plantilla publicacion'!$A$3:$M$505,9,0)</f>
        <v>100</v>
      </c>
      <c r="J17" s="6" t="str">
        <f>VLOOKUP(B17,'Plantilla publicacion'!$A$3:$M$505,10,0)</f>
        <v>Porcentual</v>
      </c>
      <c r="K17" s="7">
        <f>VLOOKUP(B17,'Plantilla publicacion'!$A$3:$M$505,11,0)</f>
        <v>45817</v>
      </c>
      <c r="L17" s="7">
        <f>VLOOKUP(B17,'Plantilla publicacion'!$A$3:$M$505,12,0)</f>
        <v>45884</v>
      </c>
      <c r="M17" s="57"/>
      <c r="N17" s="38" t="str">
        <f>VLOOKUP(B17,'Plantilla publicacion'!$A$3:$M$505,13,0)</f>
        <v>30-OFICINA ASESORA DE PLANEACIÓN;
37-GRUPO DE TRABAJO DE ESTUDIOS ECONÓMICOS</v>
      </c>
      <c r="O17" s="38">
        <f>VLOOKUP(B17,'Plantilla publicacion (2)'!$S$3:$X$490,6,0)</f>
        <v>100</v>
      </c>
      <c r="P17" s="38">
        <f>VLOOKUP(B17,'Plantilla publicacion (2)'!$S$3:$Y$490,7,0)</f>
        <v>2</v>
      </c>
      <c r="Q17" s="38" t="str">
        <f>VLOOKUP(B17,'PAI 2025 Consolidado'!$F$6:$Z$486,21,0)</f>
        <v>A corte del 15 de agosto fecha de vencimiento de la actividad, se contaba con la información para realizar el costeo de los trámites de Integraciones Económicas, Notifificación y Preevaluación, lo cual se evidencia con el documento en el cual se relacionan los links y descripción del acceso, de la información necesaria para realizar el costeo.</v>
      </c>
    </row>
    <row r="18" spans="1:17" ht="51" x14ac:dyDescent="0.25">
      <c r="A18" s="5" t="str">
        <f>VLOOKUP(B18,'Plantilla publicacion'!$A$3:$B$490,2,0)</f>
        <v>Actividad propia</v>
      </c>
      <c r="B18" s="17" t="s">
        <v>1088</v>
      </c>
      <c r="C18" s="17"/>
      <c r="D18" s="17">
        <f>VLOOKUP(B18,'Plantilla publicacion'!$A$3:$M$497,6,0)</f>
        <v>0</v>
      </c>
      <c r="E18" s="17"/>
      <c r="F18" s="17"/>
      <c r="G18" s="17" t="str">
        <f>VLOOKUP(B18,'Plantilla publicacion'!$A$3:$M$497,7,0)</f>
        <v>N/A</v>
      </c>
      <c r="H18" s="6" t="str">
        <f>VLOOKUP(B18,'Plantilla publicacion'!$A$3:$M$505,8,0)</f>
        <v>Recopilar la información necesaria para realizar el estudio de costeo de los demás trámites priorizados (Documento que relacione la documentación recopilada)</v>
      </c>
      <c r="I18" s="6">
        <f>VLOOKUP(B18,'Plantilla publicacion'!$A$3:$M$505,9,0)</f>
        <v>100</v>
      </c>
      <c r="J18" s="6" t="str">
        <f>VLOOKUP(B18,'Plantilla publicacion'!$A$3:$M$505,10,0)</f>
        <v>Porcentual</v>
      </c>
      <c r="K18" s="7">
        <f>VLOOKUP(B18,'Plantilla publicacion'!$A$3:$M$505,11,0)</f>
        <v>45887</v>
      </c>
      <c r="L18" s="7">
        <f>VLOOKUP(B18,'Plantilla publicacion'!$A$3:$M$505,12,0)</f>
        <v>45926</v>
      </c>
      <c r="M18" s="57"/>
      <c r="N18" s="38" t="str">
        <f>VLOOKUP(B18,'Plantilla publicacion'!$A$3:$M$505,13,0)</f>
        <v>30-OFICINA ASESORA DE PLANEACIÓN;
37-GRUPO DE TRABAJO DE ESTUDIOS ECONÓMICOS</v>
      </c>
      <c r="O18" s="38">
        <f>VLOOKUP(B18,'Plantilla publicacion (2)'!$S$3:$X$490,6,0)</f>
        <v>100</v>
      </c>
      <c r="P18" s="38">
        <f>VLOOKUP(B18,'Plantilla publicacion (2)'!$S$3:$Y$490,7,0)</f>
        <v>5.5</v>
      </c>
      <c r="Q18" s="38" t="str">
        <f>VLOOKUP(B18,'PAI 2025 Consolidado'!$F$6:$Z$486,21,0)</f>
        <v>Se realiza la recolección de la información necesaria para el estudio de costeo de los trámites priorizados, costos de nómina, tecnología (licencias, mesa de servicios, impresión), puesto de trabajo (desagregado administrativa), contratos,  formato de consolidación, resolución de tasas, etc.</v>
      </c>
    </row>
    <row r="19" spans="1:17" ht="25.5" x14ac:dyDescent="0.25">
      <c r="A19" s="5" t="str">
        <f>VLOOKUP(B19,'Plantilla publicacion'!$A$3:$B$490,2,0)</f>
        <v>Actividad propia</v>
      </c>
      <c r="B19" s="17" t="s">
        <v>1090</v>
      </c>
      <c r="C19" s="17"/>
      <c r="D19" s="17">
        <f>VLOOKUP(B19,'Plantilla publicacion'!$A$3:$M$497,6,0)</f>
        <v>0</v>
      </c>
      <c r="E19" s="17"/>
      <c r="F19" s="17"/>
      <c r="G19" s="17" t="str">
        <f>VLOOKUP(B19,'Plantilla publicacion'!$A$3:$M$497,7,0)</f>
        <v>N/A</v>
      </c>
      <c r="H19" s="6" t="str">
        <f>VLOOKUP(B19,'Plantilla publicacion'!$A$3:$M$505,8,0)</f>
        <v>Realizar estudio de costo de los trámites priorizados (Estudio Realizado)</v>
      </c>
      <c r="I19" s="6">
        <f>VLOOKUP(B19,'Plantilla publicacion'!$A$3:$M$505,9,0)</f>
        <v>1</v>
      </c>
      <c r="J19" s="6" t="str">
        <f>VLOOKUP(B19,'Plantilla publicacion'!$A$3:$M$505,10,0)</f>
        <v>Númerica</v>
      </c>
      <c r="K19" s="7">
        <f>VLOOKUP(B19,'Plantilla publicacion'!$A$3:$M$505,11,0)</f>
        <v>45854</v>
      </c>
      <c r="L19" s="7">
        <f>VLOOKUP(B19,'Plantilla publicacion'!$A$3:$M$505,12,0)</f>
        <v>45980</v>
      </c>
      <c r="M19" s="57"/>
      <c r="N19" s="38" t="str">
        <f>VLOOKUP(B19,'Plantilla publicacion'!$A$3:$M$505,13,0)</f>
        <v>30-OFICINA ASESORA DE PLANEACIÓN;
37-GRUPO DE TRABAJO DE ESTUDIOS ECONÓMICOS</v>
      </c>
      <c r="O19" s="38">
        <f>VLOOKUP(B19,'Plantilla publicacion (2)'!$S$3:$X$490,6,0)</f>
        <v>100</v>
      </c>
      <c r="P19" s="38">
        <f>VLOOKUP(B19,'Plantilla publicacion (2)'!$S$3:$Y$490,7,0)</f>
        <v>12.5</v>
      </c>
      <c r="Q19" s="38">
        <f>VLOOKUP(B19,'PAI 2025 Consolidado'!$F$6:$Z$486,21,0)</f>
        <v>0</v>
      </c>
    </row>
    <row r="20" spans="1:17" ht="38.25" x14ac:dyDescent="0.25">
      <c r="B20" s="17" t="s">
        <v>1805</v>
      </c>
      <c r="C20" s="173"/>
      <c r="D20" s="173"/>
      <c r="E20" s="173"/>
      <c r="F20" s="173"/>
      <c r="G20" s="17" t="str">
        <f>VLOOKUP(B20,'Plantilla publicacion'!$A$3:$M$497,7,0)</f>
        <v>N/A</v>
      </c>
      <c r="H20" s="6" t="str">
        <f>VLOOKUP(B20,'Plantilla publicacion'!$A$3:$M$505,8,0)</f>
        <v>Socializar los resultados del estudio con los jefes de las áreas responsables de los trámites costeados (Correo electronico con el envío del estudio realizado  /  Listas de asistencia a reunion de socialización)</v>
      </c>
      <c r="I20" s="6">
        <f>VLOOKUP(B20,'Plantilla publicacion'!$A$3:$M$505,9,0)</f>
        <v>1</v>
      </c>
      <c r="J20" s="6" t="str">
        <f>VLOOKUP(B20,'Plantilla publicacion'!$A$3:$M$505,10,0)</f>
        <v>Númerica</v>
      </c>
      <c r="K20" s="7">
        <f>VLOOKUP(B20,'Plantilla publicacion'!$A$3:$M$505,11,0)</f>
        <v>45964</v>
      </c>
      <c r="L20" s="7">
        <f>VLOOKUP(B20,'Plantilla publicacion'!$A$3:$M$505,12,0)</f>
        <v>45981</v>
      </c>
      <c r="M20" s="57"/>
      <c r="N20" s="38" t="str">
        <f>VLOOKUP(B20,'Plantilla publicacion'!$A$3:$M$505,13,0)</f>
        <v>30-OFICINA ASESORA DE PLANEACIÓN;
37-GRUPO DE TRABAJO DE ESTUDIOS ECONÓMICOS</v>
      </c>
      <c r="O20" s="38">
        <f>VLOOKUP(B20,'Plantilla publicacion (2)'!$S$3:$X$490,6,0)</f>
        <v>100</v>
      </c>
      <c r="P20" s="38">
        <f>VLOOKUP(B20,'Plantilla publicacion (2)'!$S$3:$Y$490,7,0)</f>
        <v>2.5</v>
      </c>
      <c r="Q20" s="38">
        <f>VLOOKUP(B20,'PAI 2025 Consolidado'!$F$6:$Z$486,21,0)</f>
        <v>0</v>
      </c>
    </row>
    <row r="21" spans="1:17" s="12" customFormat="1" ht="216.75" x14ac:dyDescent="0.25">
      <c r="A21" s="5" t="str">
        <f>VLOOKUP(B21,'Plantilla publicacion'!$A$3:$B$490,2,0)</f>
        <v>Producto</v>
      </c>
      <c r="B21" s="15" t="s">
        <v>1174</v>
      </c>
      <c r="C21" s="15" t="str">
        <f>VLOOKUP(B21,'Plantilla publicacion'!$A$3:$R$490,17,0)</f>
        <v>PND - 5-31-5-b- Convergencia regional - Entidades públicas territoriales y nacionales fortalecidas / PES - Transformación Institucional</v>
      </c>
      <c r="D21" s="15" t="str">
        <f>VLOOKUP(B21,'Plantilla publicacion'!$A$3:$M$497,6,0)</f>
        <v>60-Fortalecer el Sistema Integral de Gestión Institucional en el marco del Modelo Integrado de Planeación y gestión para mejorar la prestación del servicio.</v>
      </c>
      <c r="E21" s="15" t="str">
        <f>VLOOKUP(B21,'Plantilla publicacion'!$A$3:$O$490,14,0)</f>
        <v>106-Cumplimiento de productos del PAI asociados a Fortalecer el Sistema Integral de Gestión Institucional para mejorar la prestación del servicio.</v>
      </c>
      <c r="F21" s="15" t="str">
        <f>VLOOKUP(B21,'Plantilla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1" s="15" t="str">
        <f>VLOOKUP(B21,'Plantilla publicacion'!$A$3:$M$497,7,0)</f>
        <v>N/A</v>
      </c>
      <c r="H21" s="15" t="str">
        <f>VLOOKUP(B21,'Plantilla publicacion'!$A$3:$M$505,8,0)</f>
        <v>Estrategia para incrementar los ingresos garantizando la sostenibilidad financiera de la Entidad, diseñada  (Documento de diseño de la estrategia para incrementar los ingresos)</v>
      </c>
      <c r="I21" s="15">
        <f>VLOOKUP(B21,'Plantilla publicacion'!$A$3:$M$505,9,0)</f>
        <v>1</v>
      </c>
      <c r="J21" s="15" t="str">
        <f>VLOOKUP(B21,'Plantilla publicacion'!$A$3:$M$505,10,0)</f>
        <v>Númerica</v>
      </c>
      <c r="K21" s="165">
        <f>VLOOKUP(B21,'Plantilla publicacion'!$A$3:$M$505,11,0)</f>
        <v>45705</v>
      </c>
      <c r="L21" s="165">
        <f>VLOOKUP(B21,'Plantilla publicacion'!$A$3:$M$505,12,0)</f>
        <v>45978</v>
      </c>
      <c r="M21" s="15">
        <f>IF(ISERROR(VLOOKUP(B21,'Plantilla publicacion'!$A$3:$P$490,16,0)),"NA",VLOOKUP(B21,'Plantilla publicacion'!$A$3:$P$490,16,0))</f>
        <v>0</v>
      </c>
      <c r="N21" s="150" t="str">
        <f>VLOOKUP(B21,'Plantilla publicacion'!$A$3:$M$505,13,0)</f>
        <v>10-OFICINA  ASESORA JURÍDICA;
100-SECRETARIA GENERAL;
1000-DESPACHO DEL SUPERINTENDENTE DELEGADO PARA LA PROTECCIÓN DE LA COMPETENCIA;
130-DIRECCIÓN FINANCIERA;
2000-DESPACHO DEL SUPERINTENDENTE DELEGADO PARA LA PROPIEDAD INDUSTRIAL;
30-OFICINA ASESORA DE PLANEACIÓN;
3000-DESPACHO DEL SUPERINTENDENTE DELEGADO PARA LA PROTECCIÓN DEL CONSUMIDOR;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O21" s="38">
        <f>VLOOKUP(B21,'Plantilla publicacion (2)'!$S$3:$X$490,6,0)</f>
        <v>100</v>
      </c>
      <c r="P21" s="514">
        <f>VLOOKUP(B21,'Plantilla publicacion (2)'!$S$3:$Y$490,7,0)</f>
        <v>41.666666666666657</v>
      </c>
      <c r="Q21" s="150">
        <f>VLOOKUP(B21,'PAI 2025 Consolidado'!$F$6:$Z$486,21,0)</f>
        <v>0</v>
      </c>
    </row>
    <row r="22" spans="1:17" ht="132.75" customHeight="1" x14ac:dyDescent="0.25">
      <c r="A22" s="5" t="str">
        <f>VLOOKUP(B22,'Plantilla publicacion'!$A$3:$B$490,2,0)</f>
        <v>Actividad propia</v>
      </c>
      <c r="B22" s="17" t="s">
        <v>1177</v>
      </c>
      <c r="C22" s="17"/>
      <c r="D22" s="17">
        <f>VLOOKUP(B22,'Plantilla publicacion'!$A$3:$M$497,6,0)</f>
        <v>0</v>
      </c>
      <c r="E22" s="17"/>
      <c r="F22" s="17"/>
      <c r="G22" s="17" t="str">
        <f>VLOOKUP(B22,'Plantilla publicacion'!$A$3:$M$497,7,0)</f>
        <v>N/A</v>
      </c>
      <c r="H22" s="6" t="str">
        <f>VLOOKUP(B22,'Plantilla publicacion'!$A$3:$M$505,8,0)</f>
        <v>Monitorear el comportamiento del recaudo por Delegatura y presentar reportes periódicos a los Delegados y al Secretario General (Tablero de control con el seguimiento del recaudo por delegatura  y Correos electrónicos)</v>
      </c>
      <c r="I22" s="6">
        <f>VLOOKUP(B22,'Plantilla publicacion'!$A$3:$M$505,9,0)</f>
        <v>6</v>
      </c>
      <c r="J22" s="6" t="str">
        <f>VLOOKUP(B22,'Plantilla publicacion'!$A$3:$M$505,10,0)</f>
        <v>Númerica</v>
      </c>
      <c r="K22" s="7">
        <f>VLOOKUP(B22,'Plantilla publicacion'!$A$3:$M$505,11,0)</f>
        <v>45705</v>
      </c>
      <c r="L22" s="7">
        <f>VLOOKUP(B22,'Plantilla publicacion'!$A$3:$M$505,12,0)</f>
        <v>45978</v>
      </c>
      <c r="M22" s="57"/>
      <c r="N22" s="38" t="str">
        <f>VLOOKUP(B22,'Plantilla publicacion'!$A$3:$M$505,13,0)</f>
        <v>100-SECRETARIA GENERAL;
130-DIRECCIÓN FINANCIERA</v>
      </c>
      <c r="O22" s="38">
        <f>VLOOKUP(B22,'Plantilla publicacion (2)'!$S$3:$X$490,6,0)</f>
        <v>100</v>
      </c>
      <c r="P22" s="38">
        <f>VLOOKUP(B22,'Plantilla publicacion (2)'!$S$3:$Y$490,7,0)</f>
        <v>2.5</v>
      </c>
      <c r="Q22" s="38" t="str">
        <f>VLOOKUP(B22,'PAI 2025 Consolidado'!$F$6:$Z$486,21,0)</f>
        <v>Se generó tablero de control de ingresos con corte a los meses de julio y agosto de 2025 y se efectuó el correspondiente envío de la información a las Delegaturas y a la Secretaría General, Por tanto se reporta un avance del 33,3% correspondiente a dos (2) monitoreos efectuado de los seis (6) programados correspondientes a los meses en mención, teniendo un avance acumulado del 83,3% total correspondiente a cinco (5) reportes de seis (6) programados</v>
      </c>
    </row>
    <row r="23" spans="1:17" ht="153" x14ac:dyDescent="0.25">
      <c r="A23" s="5" t="str">
        <f>VLOOKUP(B23,'Plantilla publicacion'!$A$3:$B$490,2,0)</f>
        <v>Actividad propia</v>
      </c>
      <c r="B23" s="17" t="s">
        <v>1179</v>
      </c>
      <c r="C23" s="17"/>
      <c r="D23" s="17">
        <f>VLOOKUP(B23,'Plantilla publicacion'!$A$3:$M$497,6,0)</f>
        <v>0</v>
      </c>
      <c r="E23" s="17"/>
      <c r="F23" s="17"/>
      <c r="G23" s="17" t="str">
        <f>VLOOKUP(B23,'Plantilla publicacion'!$A$3:$M$497,7,0)</f>
        <v>N/A</v>
      </c>
      <c r="H23" s="6" t="str">
        <f>VLOOKUP(B23,'Plantilla publicacion'!$A$3:$M$505,8,0)</f>
        <v>Elaborar y enviar vía correo electrónico a los delegados el estudio de análisis de nuevas fuentes de ingreso (Documento de estudio con identificación de nuevas fuentes de ingresos , y correo electrónico de envío a los Delegados)</v>
      </c>
      <c r="I23" s="6">
        <f>VLOOKUP(B23,'Plantilla publicacion'!$A$3:$M$505,9,0)</f>
        <v>1</v>
      </c>
      <c r="J23" s="6" t="str">
        <f>VLOOKUP(B23,'Plantilla publicacion'!$A$3:$M$505,10,0)</f>
        <v>Númerica</v>
      </c>
      <c r="K23" s="7">
        <f>VLOOKUP(B23,'Plantilla publicacion'!$A$3:$M$505,11,0)</f>
        <v>45705</v>
      </c>
      <c r="L23" s="7">
        <f>VLOOKUP(B23,'Plantilla publicacion'!$A$3:$M$505,12,0)</f>
        <v>45961</v>
      </c>
      <c r="M23" s="57"/>
      <c r="N23" s="38" t="str">
        <f>VLOOKUP(B23,'Plantilla publicacion'!$A$3:$M$505,13,0)</f>
        <v>10-OFICINA  ASESORA JURÍDICA;
1000-DESPACHO DEL SUPERINTENDENTE DELEGADO PARA LA PROTECCIÓN DE LA COMPETENCIA;
130-DIRECCIÓN FINANCIERA;
2000-DESPACHO DEL SUPERINTENDENTE DELEGADO PARA LA PROPIEDAD INDUSTRIAL;
30-OFICINA ASESORA DE PLANEACIÓN;
37-GRUPO DE TRABAJO DE ESTUDIOS ECONÓMICOS;
4000-DESPACHO DEL SUPERINTENDENTE DELEGADO PARA ASUNTOS JURISDICCIONALES;
6000-DESPACHO DEL SUPERINTENDENTE DELEGADO PARA EL CONTROL Y VERIFICACIÓN DE REGLAMENTOS TÉCNICOS Y METROLOGÍA LEGAL;
7000-DESPACHO DEL SUPERINTENDENTE DELEGADO PARA LA PROTECCIÓN DE DATOS PERSONALES</v>
      </c>
      <c r="O23" s="38">
        <f>VLOOKUP(B23,'Plantilla publicacion (2)'!$S$3:$X$490,6,0)</f>
        <v>100</v>
      </c>
      <c r="P23" s="38">
        <f>VLOOKUP(B23,'Plantilla publicacion (2)'!$S$3:$Y$490,7,0)</f>
        <v>7.5</v>
      </c>
      <c r="Q23" s="38" t="str">
        <f>VLOOKUP(B23,'PAI 2025 Consolidado'!$F$6:$Z$486,21,0)</f>
        <v>Reuniones con Dirección Financiera (03/6), Delegatura para la Protección de la Competencia (03/6, y Delegatura para la Protección de Datos junto a la Secretaría General (16/6). Hemos recibido información de insumos de la Dirección Financiera, para avanzar con análisis desagregado por Delegatura. La OAJ y el GEE nos hemos reunimos con OSCAE (16/6), la Delegatura para la Protección de Datos Personales (17/7), y con Cobro Coactivo (18/7).
De la misma manera, finalizamos un estudio preliminar del efecto disuasorio de las sanciones impuestas por la Delegatura para la Protección de Datos Personales; no obstante, estamos a la espera de recibir bases de datos con mayor información (16/7)</v>
      </c>
    </row>
    <row r="24" spans="1:17" ht="131.25" customHeight="1" x14ac:dyDescent="0.25">
      <c r="A24" s="5" t="str">
        <f>VLOOKUP(B24,'Plantilla publicacion'!$A$3:$B$490,2,0)</f>
        <v>Actividad sin participación</v>
      </c>
      <c r="B24" s="17" t="s">
        <v>1181</v>
      </c>
      <c r="C24" s="17"/>
      <c r="D24" s="17">
        <f>VLOOKUP(B24,'Plantilla publicacion'!$A$3:$M$497,6,0)</f>
        <v>0</v>
      </c>
      <c r="E24" s="17"/>
      <c r="F24" s="17"/>
      <c r="G24" s="17" t="str">
        <f>VLOOKUP(B24,'Plantilla publicacion'!$A$3:$M$497,7,0)</f>
        <v>N/A</v>
      </c>
      <c r="H24" s="6" t="str">
        <f>VLOOKUP(B24,'Plantilla publicacion'!$A$3:$M$505,8,0)</f>
        <v>Elaborar un documento de análisis con recomendaciones para la mejora en la gestion y reducción de tiempos al interior de las delegaturas para la imposición de sanciones y la resolución de recursos (Documento de análisis con recomendaciones para la mejora en la gestión y reducción de tiempos al interior de las delegaturas para efectuar la imposición de la sanción y la resolución de recursos)</v>
      </c>
      <c r="I24" s="6">
        <f>VLOOKUP(B24,'Plantilla publicacion'!$A$3:$M$505,9,0)</f>
        <v>1</v>
      </c>
      <c r="J24" s="6" t="str">
        <f>VLOOKUP(B24,'Plantilla publicacion'!$A$3:$M$505,10,0)</f>
        <v>Númerica</v>
      </c>
      <c r="K24" s="7">
        <f>VLOOKUP(B24,'Plantilla publicacion'!$A$3:$M$505,11,0)</f>
        <v>45705</v>
      </c>
      <c r="L24" s="7">
        <f>VLOOKUP(B24,'Plantilla publicacion'!$A$3:$M$505,12,0)</f>
        <v>45961</v>
      </c>
      <c r="M24" s="57"/>
      <c r="N24" s="38" t="str">
        <f>VLOOKUP(B24,'Plantilla publicacion'!$A$3:$M$505,13,0)</f>
        <v>10-OFICINA  ASESORA JURÍDICA;
1000-DESPACHO DEL SUPERINTENDENTE DELEGADO PARA LA PROTECCIÓN DE LA COMPETENCIA;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O24" s="38">
        <f>VLOOKUP(B24,'Plantilla publicacion (2)'!$S$3:$X$490,6,0)</f>
        <v>100</v>
      </c>
      <c r="P24" s="38">
        <f>VLOOKUP(B24,'Plantilla publicacion (2)'!$S$3:$Y$490,7,0)</f>
        <v>0</v>
      </c>
      <c r="Q24" s="38" t="str">
        <f>VLOOKUP(B24,'PAI 2025 Consolidado'!$F$6:$Z$486,21,0)</f>
        <v>A la fecha se han realizado mesas de trabajo con las Delegaturas de Asuntos Jurisdiccionales, Protección al Consumidor y Protección de la Competencia,  en donde se ha revisado el estado de la cartera, la gestión de recaudo, el estado de los recursos pendientes por resolver, el panorama jurídico para la optimización del recaudo en Sociedades en Insolvencia y Disolución y las posibles alternativas jurídicas que se pueden aplicar en la gestión de imposición de multas.</v>
      </c>
    </row>
    <row r="25" spans="1:17" ht="102.75" customHeight="1" x14ac:dyDescent="0.25">
      <c r="A25" s="5" t="str">
        <f>VLOOKUP(B25,'Plantilla publicacion'!$A$3:$B$490,2,0)</f>
        <v>Actividad propia</v>
      </c>
      <c r="B25" s="17" t="s">
        <v>1183</v>
      </c>
      <c r="C25" s="17"/>
      <c r="D25" s="17">
        <f>VLOOKUP(B25,'Plantilla publicacion'!$A$3:$M$497,6,0)</f>
        <v>0</v>
      </c>
      <c r="E25" s="17"/>
      <c r="F25" s="17"/>
      <c r="G25" s="17" t="str">
        <f>VLOOKUP(B25,'Plantilla publicacion'!$A$3:$M$497,7,0)</f>
        <v>N/A</v>
      </c>
      <c r="H25" s="6" t="str">
        <f>VLOOKUP(B25,'Plantilla publicacion'!$A$3:$M$505,8,0)</f>
        <v>Elaborar análisis del estado y composición de cartera y del recaudo, así como de la cartera con procesos de cobro coactivo vigentes por Delegatura  (Documento de  análisis del estado y composición de la cartera y del recaudo, así como de la cartera con procesos de cobro coactivo vigentes)</v>
      </c>
      <c r="I25" s="6">
        <f>VLOOKUP(B25,'Plantilla publicacion'!$A$3:$M$505,9,0)</f>
        <v>1</v>
      </c>
      <c r="J25" s="6" t="str">
        <f>VLOOKUP(B25,'Plantilla publicacion'!$A$3:$M$505,10,0)</f>
        <v>Númerica</v>
      </c>
      <c r="K25" s="7">
        <f>VLOOKUP(B25,'Plantilla publicacion'!$A$3:$M$505,11,0)</f>
        <v>45705</v>
      </c>
      <c r="L25" s="7">
        <f>VLOOKUP(B25,'Plantilla publicacion'!$A$3:$M$505,12,0)</f>
        <v>45807</v>
      </c>
      <c r="M25" s="57"/>
      <c r="N25" s="38" t="str">
        <f>VLOOKUP(B25,'Plantilla publicacion'!$A$3:$M$505,13,0)</f>
        <v>130-DIRECCIÓN FINANCIERA;
11-GRUPO DE TRABAJO DE COBRO COACTIVO</v>
      </c>
      <c r="O25" s="38">
        <f>VLOOKUP(B25,'Plantilla publicacion (2)'!$S$3:$X$490,6,0)</f>
        <v>100</v>
      </c>
      <c r="P25" s="38">
        <f>VLOOKUP(B25,'Plantilla publicacion (2)'!$S$3:$Y$490,7,0)</f>
        <v>7.5</v>
      </c>
      <c r="Q25" s="38" t="str">
        <f>VLOOKUP(B25,'PAI 2025 Consolidado'!$F$6:$Z$486,21,0)</f>
        <v>Se efectuaron mesas de trabajo conjuntas con el Grupo de Trabajo de Cobro Coactivo y la Dirección Financiera para establecer la metodología de análisis a implementar, porteriormente se generaron los insumos correspondientes siendo revisado en mesa de trabajo y finalmente se consolidó en un solo documento con lo cual se finalizó la construcción del documento de análisis del estado y composición de la cartera y del recaudo, así como de la cartera con procesos de cobro coactivo vigentes</v>
      </c>
    </row>
    <row r="26" spans="1:17" ht="165.75" x14ac:dyDescent="0.25">
      <c r="A26" s="5" t="str">
        <f>VLOOKUP(B26,'Plantilla publicacion'!$A$3:$B$490,2,0)</f>
        <v>Actividad propia</v>
      </c>
      <c r="B26" s="28" t="s">
        <v>1185</v>
      </c>
      <c r="C26" s="28"/>
      <c r="D26" s="17">
        <f>VLOOKUP(B26,'Plantilla publicacion'!$A$3:$M$497,6,0)</f>
        <v>0</v>
      </c>
      <c r="E26" s="17"/>
      <c r="F26" s="17"/>
      <c r="G26" s="17" t="str">
        <f>VLOOKUP(B26,'Plantilla publicacion'!$A$3:$M$497,7,0)</f>
        <v>N/A</v>
      </c>
      <c r="H26" s="6" t="str">
        <f>VLOOKUP(B26,'Plantilla publicacion'!$A$3:$M$505,8,0)</f>
        <v>Realizar mesa de trabajo para presentar el análisis de cartera y recaudo y elaborar de manera conjunta con las delegaturas los lineamientos en pro de un recaudo efectivo(Acta de reunión con lineamientos para un recaudo efectivo)</v>
      </c>
      <c r="I26" s="6">
        <f>VLOOKUP(B26,'Plantilla publicacion'!$A$3:$M$505,9,0)</f>
        <v>1</v>
      </c>
      <c r="J26" s="6" t="str">
        <f>VLOOKUP(B26,'Plantilla publicacion'!$A$3:$M$505,10,0)</f>
        <v>Númerica</v>
      </c>
      <c r="K26" s="7">
        <f>VLOOKUP(B26,'Plantilla publicacion'!$A$3:$M$505,11,0)</f>
        <v>45810</v>
      </c>
      <c r="L26" s="7">
        <f>VLOOKUP(B26,'Plantilla publicacion'!$A$3:$M$505,12,0)</f>
        <v>45978</v>
      </c>
      <c r="M26" s="57"/>
      <c r="N26" s="38" t="str">
        <f>VLOOKUP(B26,'Plantilla publicacion'!$A$3:$M$505,13,0)</f>
        <v>1000-DESPACHO DEL SUPERINTENDENTE DELEGADO PARA LA PROTECCIÓN DE LA COMPETENCIA;
130-DIRECCIÓN FINANCIERA;
30-OFICINA ASESORA DE PLANEACIÓN;
3000-DESPACHO DEL SUPERINTENDENTE DELEGADO PARA LA PROTECCIÓN DEL CONSUMIDOR;
4000-DESPACHO DEL SUPERINTENDENTE DELEGADO PARA ASUNTOS JURISDICCIONALES;
6000-DESPACHO DEL SUPERINTENDENTE DELEGADO PARA EL CONTROL Y VERIFICACIÓN DE REGLAMENTOS TÉCNICOS Y METROLOGÍA LEGAL;
7000-DESPACHO DEL SUPERINTENDENTE DELEGADO PARA LA PROTECCIÓN DE DATOS PERSONALES;
11-GRUPO DE TRABAJO DE COBRO COACTIVO;
104-GRUPO DE TRABAJO DE NOTIFICACIONES Y CERTIFICACIONES</v>
      </c>
      <c r="O26" s="38">
        <f>VLOOKUP(B26,'Plantilla publicacion (2)'!$S$3:$X$490,6,0)</f>
        <v>100</v>
      </c>
      <c r="P26" s="38">
        <f>VLOOKUP(B26,'Plantilla publicacion (2)'!$S$3:$Y$490,7,0)</f>
        <v>7.5</v>
      </c>
      <c r="Q26" s="38">
        <f>VLOOKUP(B26,'PAI 2025 Consolidado'!$F$6:$Z$486,21,0)</f>
        <v>0</v>
      </c>
    </row>
    <row r="27" spans="1:17" ht="16.5" customHeight="1" thickBot="1" x14ac:dyDescent="0.3">
      <c r="A27" s="5" t="e">
        <f>VLOOKUP(B27,'Plantilla publicacion'!$A$3:$B$490,2,0)</f>
        <v>#N/A</v>
      </c>
      <c r="B27" s="342" t="s">
        <v>21</v>
      </c>
      <c r="C27" s="343"/>
      <c r="D27" s="343"/>
      <c r="E27" s="343"/>
      <c r="F27" s="343"/>
      <c r="G27" s="343"/>
      <c r="H27" s="343"/>
      <c r="I27" s="343"/>
      <c r="J27" s="343"/>
      <c r="K27" s="343"/>
      <c r="L27" s="343"/>
      <c r="M27" s="343"/>
      <c r="N27" s="343"/>
      <c r="O27" s="343"/>
      <c r="P27" s="343"/>
      <c r="Q27" s="343"/>
    </row>
    <row r="28" spans="1:17" ht="48" customHeight="1" thickBot="1" x14ac:dyDescent="0.3">
      <c r="B28" s="21" t="s">
        <v>452</v>
      </c>
      <c r="C28" s="22" t="s">
        <v>1483</v>
      </c>
      <c r="D28" s="22" t="s">
        <v>0</v>
      </c>
      <c r="E28" s="22" t="s">
        <v>1432</v>
      </c>
      <c r="F28" s="22" t="s">
        <v>1486</v>
      </c>
      <c r="G28" s="22" t="s">
        <v>1</v>
      </c>
      <c r="H28" s="22" t="s">
        <v>2</v>
      </c>
      <c r="I28" s="22" t="s">
        <v>3</v>
      </c>
      <c r="J28" s="22" t="s">
        <v>4</v>
      </c>
      <c r="K28" s="23" t="s">
        <v>5</v>
      </c>
      <c r="L28" s="23" t="s">
        <v>6</v>
      </c>
      <c r="M28" s="56" t="s">
        <v>1484</v>
      </c>
      <c r="N28" s="24" t="s">
        <v>7</v>
      </c>
      <c r="O28" s="196" t="s">
        <v>1880</v>
      </c>
      <c r="P28" s="196" t="s">
        <v>1881</v>
      </c>
      <c r="Q28" s="196" t="s">
        <v>1882</v>
      </c>
    </row>
    <row r="29" spans="1:17" s="12" customFormat="1" ht="140.25" customHeight="1" x14ac:dyDescent="0.25">
      <c r="A29" s="12" t="str">
        <f>VLOOKUP(B29,'Plantilla publicacion'!$A$3:$B$490,2,0)</f>
        <v>Producto</v>
      </c>
      <c r="B29" s="15" t="s">
        <v>678</v>
      </c>
      <c r="C29" s="339" t="str">
        <f>VLOOKUP(B29,'Plantilla publicacion'!$A$3:$R$490,17,0)</f>
        <v>PND - 5-31-5-b- Convergencia regional - Entidades públicas territoriales y nacionales fortalecidas / PES - Transformación Institucional</v>
      </c>
      <c r="D29" s="339" t="str">
        <f>VLOOKUP(B29,'Plantilla publicacion'!$A$3:$M$497,6,0)</f>
        <v>60-Fortalecer el Sistema Integral de Gestión Institucional en el marco del Modelo Integrado de Planeación y gestión para mejorar la prestación del servicio.</v>
      </c>
      <c r="E29" s="339" t="str">
        <f>VLOOKUP(B29,'Plantilla publicacion'!$A$3:$O$490,14,0)</f>
        <v>106-Cumplimiento de productos del PAI asociados a Fortalecer el Sistema Integral de Gestión Institucional para mejorar la prestación del servicio.</v>
      </c>
      <c r="F29" s="339" t="str">
        <f>VLOOKUP(B29,'Plantilla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9" s="339" t="str">
        <f>VLOOKUP(B29,'Plantilla publicacion'!$A$3:$M$497,7,0)</f>
        <v>N/A</v>
      </c>
      <c r="H29" s="15" t="str">
        <f>VLOOKUP(B29,'Plantilla publicacion'!$A$3:$M$505,8,0)</f>
        <v>Diagnóstico de necesidades que permita realizar el seguimiento del ciclo de contratación, elaborado  (Documento diagnostico )</v>
      </c>
      <c r="I29" s="15">
        <f>VLOOKUP(B29,'Plantilla publicacion'!$A$3:$M$505,9,0)</f>
        <v>1</v>
      </c>
      <c r="J29" s="15" t="str">
        <f>VLOOKUP(B29,'Plantilla publicacion'!$A$3:$M$505,10,0)</f>
        <v>Númerica</v>
      </c>
      <c r="K29" s="165">
        <f>VLOOKUP(B29,'Plantilla publicacion'!$A$3:$M$505,11,0)</f>
        <v>45839</v>
      </c>
      <c r="L29" s="165">
        <f>VLOOKUP(B29,'Plantilla publicacion'!$A$3:$M$505,12,0)</f>
        <v>45989</v>
      </c>
      <c r="M29" s="15">
        <f>IF(ISERROR(VLOOKUP(B29,'Plantilla publicacion'!$A$3:$P$490,16,0)),"NA",VLOOKUP(B29,'Plantilla publicacion'!$A$3:$P$490,16,0))</f>
        <v>0</v>
      </c>
      <c r="N29" s="150" t="str">
        <f>VLOOKUP(B29,'Plantilla publicacion'!$A$3:$M$505,13,0)</f>
        <v>105-GRUPO DE TRABAJO DE CONTRATACIÓN;
20-OFICINA DE TECNOLOGÍA E INFORMÁTICA</v>
      </c>
      <c r="O29" s="38">
        <f>VLOOKUP(B29,'Plantilla publicacion (2)'!$S$3:$X$490,6,0)</f>
        <v>100</v>
      </c>
      <c r="P29" s="514">
        <f>VLOOKUP(B29,'Plantilla publicacion (2)'!$S$3:$Y$490,7,0)</f>
        <v>41.666666666666657</v>
      </c>
      <c r="Q29" s="38" t="str">
        <f>VLOOKUP(B29,'PAI 2025 Consolidado'!$F$6:$Z$486,21,0)</f>
        <v>El avance al producto corresponde el requerimiento con las necesidades en la harramienta de estudios previos para el seguimiento del ciclo de contratación</v>
      </c>
    </row>
    <row r="30" spans="1:17" ht="52.5" customHeight="1" x14ac:dyDescent="0.25">
      <c r="A30" s="5" t="str">
        <f>VLOOKUP(B30,'Plantilla publicacion'!$A$3:$B$490,2,0)</f>
        <v>Actividad propia</v>
      </c>
      <c r="B30" s="17" t="s">
        <v>682</v>
      </c>
      <c r="C30" s="307"/>
      <c r="D30" s="307">
        <f>VLOOKUP(B30,'Plantilla publicacion'!$A$3:$M$490,6,0)</f>
        <v>0</v>
      </c>
      <c r="E30" s="307"/>
      <c r="F30" s="307"/>
      <c r="G30" s="307" t="str">
        <f>VLOOKUP(B30,'Plantilla publicacion'!$A$3:$M$490,7,0)</f>
        <v>N/A</v>
      </c>
      <c r="H30" s="6" t="str">
        <f>VLOOKUP(B30,'Plantilla publicacion'!$A$3:$M$505,8,0)</f>
        <v>Identificar las necesidades de  ajuste a herramientas tecnológicas para el seguimiento del ciclo  de contratción (Documento con las necesidades identificadas)</v>
      </c>
      <c r="I30" s="6">
        <f>VLOOKUP(B30,'Plantilla publicacion'!$A$3:$M$505,9,0)</f>
        <v>1</v>
      </c>
      <c r="J30" s="6" t="str">
        <f>VLOOKUP(B30,'Plantilla publicacion'!$A$3:$M$505,10,0)</f>
        <v>Númerica</v>
      </c>
      <c r="K30" s="7">
        <f>VLOOKUP(B30,'Plantilla publicacion'!$A$3:$M$505,11,0)</f>
        <v>45839</v>
      </c>
      <c r="L30" s="7">
        <f>VLOOKUP(B30,'Plantilla publicacion'!$A$3:$M$505,12,0)</f>
        <v>45930</v>
      </c>
      <c r="M30" s="57"/>
      <c r="N30" s="38" t="str">
        <f>VLOOKUP(B30,'Plantilla publicacion'!$A$3:$M$505,13,0)</f>
        <v>105-GRUPO DE TRABAJO DE CONTRATACIÓN;
20-OFICINA DE TECNOLOGÍA E INFORMÁTICA</v>
      </c>
      <c r="O30" s="38">
        <f>VLOOKUP(B30,'Plantilla publicacion (2)'!$S$3:$X$490,6,0)</f>
        <v>100</v>
      </c>
      <c r="P30" s="38">
        <f>VLOOKUP(B30,'Plantilla publicacion (2)'!$S$3:$Y$490,7,0)</f>
        <v>25</v>
      </c>
      <c r="Q30" s="38" t="str">
        <f>VLOOKUP(B30,'PAI 2025 Consolidado'!$F$6:$Z$486,21,0)</f>
        <v>Se reporta como evidencia la solicitud a la Oficina de Tecnología e Informática, el requerimiento de las necesidades mediante radicado 25-374031</v>
      </c>
    </row>
    <row r="31" spans="1:17" ht="50.25" customHeight="1" x14ac:dyDescent="0.25">
      <c r="A31" s="5" t="str">
        <f>VLOOKUP(B31,'Plantilla publicacion'!$A$3:$B$490,2,0)</f>
        <v>Actividad sin participación</v>
      </c>
      <c r="B31" s="17" t="s">
        <v>684</v>
      </c>
      <c r="C31" s="340"/>
      <c r="D31" s="340">
        <f>VLOOKUP(B31,'Plantilla publicacion'!$A$3:$M$490,6,0)</f>
        <v>0</v>
      </c>
      <c r="E31" s="340"/>
      <c r="F31" s="340"/>
      <c r="G31" s="340" t="str">
        <f>VLOOKUP(B31,'Plantilla publicacion'!$A$3:$M$490,7,0)</f>
        <v>N/A</v>
      </c>
      <c r="H31" s="6" t="str">
        <f>VLOOKUP(B31,'Plantilla publicacion'!$A$3:$M$505,8,0)</f>
        <v>Emitir concepto de viabilidad técnica con base en las necesidades identificadas (Concepto diagnóstico entregado)</v>
      </c>
      <c r="I31" s="6">
        <f>VLOOKUP(B31,'Plantilla publicacion'!$A$3:$M$505,9,0)</f>
        <v>1</v>
      </c>
      <c r="J31" s="6" t="str">
        <f>VLOOKUP(B31,'Plantilla publicacion'!$A$3:$M$505,10,0)</f>
        <v>Númerica</v>
      </c>
      <c r="K31" s="7">
        <f>VLOOKUP(B31,'Plantilla publicacion'!$A$3:$M$505,11,0)</f>
        <v>45931</v>
      </c>
      <c r="L31" s="7">
        <f>VLOOKUP(B31,'Plantilla publicacion'!$A$3:$M$505,12,0)</f>
        <v>45989</v>
      </c>
      <c r="M31" s="57"/>
      <c r="N31" s="38" t="str">
        <f>VLOOKUP(B31,'Plantilla publicacion'!$A$3:$M$505,13,0)</f>
        <v>20-OFICINA DE TECNOLOGÍA E INFORMÁTICA</v>
      </c>
      <c r="O31" s="38">
        <f>VLOOKUP(B31,'Plantilla publicacion (2)'!$S$3:$X$490,6,0)</f>
        <v>100</v>
      </c>
      <c r="P31" s="38">
        <f>VLOOKUP(B31,'Plantilla publicacion (2)'!$S$3:$Y$490,7,0)</f>
        <v>0</v>
      </c>
      <c r="Q31" s="38">
        <f>VLOOKUP(B31,'PAI 2025 Consolidado'!$F$6:$Z$486,21,0)</f>
        <v>0</v>
      </c>
    </row>
  </sheetData>
  <autoFilter ref="A8:N31" xr:uid="{2B518075-C2AA-412F-846D-DFC3D162D202}"/>
  <mergeCells count="23">
    <mergeCell ref="O4:Q4"/>
    <mergeCell ref="O5:P5"/>
    <mergeCell ref="O6:P6"/>
    <mergeCell ref="O7:P7"/>
    <mergeCell ref="B12:Q12"/>
    <mergeCell ref="B7:N7"/>
    <mergeCell ref="B1:D3"/>
    <mergeCell ref="B4:N4"/>
    <mergeCell ref="B6:N6"/>
    <mergeCell ref="D5:L5"/>
    <mergeCell ref="C9:C11"/>
    <mergeCell ref="D9:D11"/>
    <mergeCell ref="E9:E11"/>
    <mergeCell ref="F9:F11"/>
    <mergeCell ref="G9:G11"/>
    <mergeCell ref="G29:G31"/>
    <mergeCell ref="G13:Q13"/>
    <mergeCell ref="B27:Q27"/>
    <mergeCell ref="B13:D13"/>
    <mergeCell ref="C29:C31"/>
    <mergeCell ref="D29:D31"/>
    <mergeCell ref="E29:E31"/>
    <mergeCell ref="F29:F31"/>
  </mergeCells>
  <conditionalFormatting sqref="A1:F1 H1:XFD1 A2:XFD3 A4:N4 B5:F5 N5 A9:B12 A13:G13 A27:B27 A28:N28 A29:B31 H30:N31 A32:XFD1048576 A14:N26 R4:XFD31 H10:N11">
    <cfRule type="cellIs" dxfId="302" priority="57" operator="equal">
      <formula>0</formula>
    </cfRule>
  </conditionalFormatting>
  <conditionalFormatting sqref="A6:N8">
    <cfRule type="cellIs" dxfId="301" priority="56" operator="equal">
      <formula>0</formula>
    </cfRule>
  </conditionalFormatting>
  <conditionalFormatting sqref="C9:J9 M9:N9">
    <cfRule type="cellIs" dxfId="300" priority="22" operator="equal">
      <formula>0</formula>
    </cfRule>
  </conditionalFormatting>
  <conditionalFormatting sqref="C29:N29">
    <cfRule type="cellIs" dxfId="299" priority="18" operator="equal">
      <formula>0</formula>
    </cfRule>
  </conditionalFormatting>
  <conditionalFormatting sqref="O10:O11">
    <cfRule type="cellIs" dxfId="298" priority="17" operator="equal">
      <formula>0</formula>
    </cfRule>
  </conditionalFormatting>
  <conditionalFormatting sqref="O16:O26">
    <cfRule type="cellIs" dxfId="297" priority="16" operator="equal">
      <formula>0</formula>
    </cfRule>
  </conditionalFormatting>
  <conditionalFormatting sqref="O29:O31">
    <cfRule type="cellIs" dxfId="296" priority="14" operator="equal">
      <formula>0</formula>
    </cfRule>
  </conditionalFormatting>
  <conditionalFormatting sqref="Q10:Q11">
    <cfRule type="cellIs" dxfId="295" priority="11" operator="equal">
      <formula>0</formula>
    </cfRule>
  </conditionalFormatting>
  <conditionalFormatting sqref="Q9">
    <cfRule type="cellIs" dxfId="294" priority="10" operator="equal">
      <formula>0</formula>
    </cfRule>
  </conditionalFormatting>
  <conditionalFormatting sqref="Q15:Q20 Q22:Q26">
    <cfRule type="cellIs" dxfId="293" priority="9" operator="equal">
      <formula>0</formula>
    </cfRule>
  </conditionalFormatting>
  <conditionalFormatting sqref="Q21">
    <cfRule type="cellIs" dxfId="292" priority="8" operator="equal">
      <formula>0</formula>
    </cfRule>
  </conditionalFormatting>
  <conditionalFormatting sqref="Q29:Q31">
    <cfRule type="cellIs" dxfId="291" priority="7" operator="equal">
      <formula>0</formula>
    </cfRule>
  </conditionalFormatting>
  <conditionalFormatting sqref="P10:P11">
    <cfRule type="cellIs" dxfId="290" priority="4" operator="equal">
      <formula>0</formula>
    </cfRule>
  </conditionalFormatting>
  <conditionalFormatting sqref="P16:P26">
    <cfRule type="cellIs" dxfId="289" priority="3" operator="equal">
      <formula>0</formula>
    </cfRule>
  </conditionalFormatting>
  <conditionalFormatting sqref="P29:P31">
    <cfRule type="cellIs" dxfId="288" priority="2" operator="equal">
      <formula>0</formula>
    </cfRule>
  </conditionalFormatting>
  <conditionalFormatting sqref="K9:L9">
    <cfRule type="cellIs" dxfId="287" priority="1" operator="equal">
      <formula>0</formula>
    </cfRule>
  </conditionalFormatting>
  <dataValidations disablePrompts="1" count="1">
    <dataValidation type="list" allowBlank="1" showInputMessage="1" showErrorMessage="1" sqref="C29 C15 C21 C9" xr:uid="{1000EC99-E8D4-4BC3-BA95-8F7A668A39B2}">
      <formula1>politicas</formula1>
    </dataValidation>
  </dataValidations>
  <pageMargins left="0.70866141732283472" right="0.70866141732283472" top="0.74803149606299213" bottom="0.74803149606299213" header="0.31496062992125984" footer="0.31496062992125984"/>
  <pageSetup scale="3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B0D7C-4224-4685-BB07-31E4684A39FD}">
  <sheetPr codeName="Hoja6"/>
  <dimension ref="A1:S379"/>
  <sheetViews>
    <sheetView showGridLines="0" view="pageBreakPreview" topLeftCell="H1" zoomScale="69" zoomScaleNormal="110" zoomScaleSheetLayoutView="110" workbookViewId="0">
      <selection activeCell="O7" sqref="O7:Q7"/>
    </sheetView>
  </sheetViews>
  <sheetFormatPr baseColWidth="10" defaultRowHeight="15" x14ac:dyDescent="0.25"/>
  <cols>
    <col min="1" max="1" width="0" style="5" hidden="1" customWidth="1"/>
    <col min="2" max="2" width="15.140625" style="5" customWidth="1"/>
    <col min="3" max="3" width="39.5703125" style="5" customWidth="1"/>
    <col min="4" max="5" width="25" style="5" customWidth="1"/>
    <col min="6" max="6" width="43.28515625" style="5" customWidth="1"/>
    <col min="7" max="7" width="33.7109375" style="5" bestFit="1" customWidth="1"/>
    <col min="8" max="8" width="81.7109375" style="5" customWidth="1"/>
    <col min="9" max="9" width="12.85546875" style="5" customWidth="1"/>
    <col min="10" max="10" width="15.28515625" style="5" customWidth="1"/>
    <col min="11" max="12" width="11.42578125" style="4"/>
    <col min="13" max="13" width="38.140625" style="4" customWidth="1"/>
    <col min="14" max="14" width="41.28515625" style="1" customWidth="1"/>
    <col min="15" max="15" width="31.28515625" style="1" customWidth="1"/>
    <col min="16" max="16" width="30.5703125" style="1" customWidth="1"/>
    <col min="17" max="17" width="63" style="1" customWidth="1"/>
    <col min="18" max="19" width="41.28515625" style="1" customWidth="1"/>
    <col min="20" max="16384" width="11.42578125" style="5"/>
  </cols>
  <sheetData>
    <row r="1" spans="1:19" ht="43.5" customHeight="1" x14ac:dyDescent="0.25">
      <c r="B1" s="345"/>
      <c r="C1" s="345"/>
      <c r="D1" s="345"/>
      <c r="E1" s="58"/>
      <c r="F1" s="58"/>
      <c r="H1" s="121"/>
      <c r="I1" s="121"/>
      <c r="J1" s="121"/>
      <c r="K1" s="163"/>
      <c r="L1" s="163"/>
      <c r="M1" s="121"/>
      <c r="N1" s="121"/>
      <c r="O1" s="121"/>
      <c r="P1" s="121"/>
      <c r="Q1" s="121"/>
      <c r="R1" s="121"/>
      <c r="S1" s="121"/>
    </row>
    <row r="2" spans="1:19" ht="25.5" customHeight="1" x14ac:dyDescent="0.25">
      <c r="B2" s="299"/>
      <c r="C2" s="299"/>
      <c r="D2" s="299"/>
      <c r="E2" s="131" t="s">
        <v>14</v>
      </c>
      <c r="F2" s="58"/>
      <c r="G2" s="121"/>
      <c r="H2" s="121"/>
      <c r="I2" s="121"/>
      <c r="J2" s="121"/>
      <c r="K2" s="163"/>
      <c r="L2" s="163"/>
      <c r="M2" s="121"/>
      <c r="N2" s="121"/>
      <c r="O2" s="121"/>
      <c r="P2" s="121"/>
      <c r="Q2" s="121"/>
      <c r="R2" s="121"/>
      <c r="S2" s="121"/>
    </row>
    <row r="3" spans="1:19" ht="32.25" customHeight="1" thickBot="1" x14ac:dyDescent="0.3">
      <c r="B3" s="347"/>
      <c r="C3" s="347"/>
      <c r="D3" s="347"/>
      <c r="E3" s="58"/>
      <c r="F3" s="58"/>
      <c r="G3" s="121"/>
      <c r="H3" s="121"/>
      <c r="I3" s="121"/>
      <c r="J3" s="121"/>
      <c r="K3" s="163"/>
      <c r="L3" s="163"/>
      <c r="M3" s="121"/>
      <c r="N3" s="121"/>
      <c r="O3" s="121"/>
      <c r="P3" s="121"/>
      <c r="Q3" s="121"/>
      <c r="R3" s="121"/>
      <c r="S3" s="121"/>
    </row>
    <row r="4" spans="1:19" ht="23.25" customHeight="1" thickBot="1" x14ac:dyDescent="0.3">
      <c r="B4" s="349" t="s">
        <v>2657</v>
      </c>
      <c r="C4" s="349"/>
      <c r="D4" s="349"/>
      <c r="E4" s="367"/>
      <c r="F4" s="367"/>
      <c r="G4" s="367"/>
      <c r="H4" s="367"/>
      <c r="I4" s="367"/>
      <c r="J4" s="367"/>
      <c r="K4" s="367"/>
      <c r="L4" s="367"/>
      <c r="M4" s="367"/>
      <c r="N4" s="368"/>
      <c r="O4" s="312" t="str">
        <f>+CONCATENATE("Avance porcentual ponderada de la gestión  ",P7)</f>
        <v xml:space="preserve">Avance porcentual ponderada de la gestión  </v>
      </c>
      <c r="P4" s="313"/>
      <c r="Q4" s="314"/>
      <c r="R4" s="189"/>
      <c r="S4" s="189"/>
    </row>
    <row r="5" spans="1:19" ht="84" customHeight="1" thickBot="1" x14ac:dyDescent="0.3">
      <c r="B5" s="352" t="s">
        <v>1443</v>
      </c>
      <c r="C5" s="352"/>
      <c r="D5" s="352"/>
      <c r="E5" s="352"/>
      <c r="F5" s="352"/>
      <c r="G5" s="352"/>
      <c r="H5" s="352"/>
      <c r="I5" s="352"/>
      <c r="J5" s="352"/>
      <c r="K5" s="352"/>
      <c r="L5" s="352"/>
      <c r="M5" s="40"/>
      <c r="N5" s="10"/>
      <c r="O5" s="372" t="s">
        <v>460</v>
      </c>
      <c r="P5" s="373"/>
      <c r="Q5" s="193">
        <f>VLOOKUP(B4,'Plantilla publicacion (2)'!AE13:AF19,2,0)</f>
        <v>71.776950672645768</v>
      </c>
      <c r="R5" s="147"/>
      <c r="S5" s="147"/>
    </row>
    <row r="6" spans="1:19" ht="25.5" customHeight="1" thickBot="1" x14ac:dyDescent="0.3">
      <c r="B6" s="351" t="str">
        <f>CONCATENATE(COUNTIF(A10:A379,"producto")," PRODUCTOS")</f>
        <v>81 PRODUCTOS</v>
      </c>
      <c r="C6" s="351"/>
      <c r="D6" s="351"/>
      <c r="E6" s="351"/>
      <c r="F6" s="351"/>
      <c r="G6" s="351"/>
      <c r="H6" s="351"/>
      <c r="I6" s="351"/>
      <c r="J6" s="351"/>
      <c r="K6" s="351"/>
      <c r="L6" s="351"/>
      <c r="M6" s="351"/>
      <c r="N6" s="351"/>
      <c r="O6" s="374" t="s">
        <v>1878</v>
      </c>
      <c r="P6" s="375"/>
      <c r="Q6" s="193">
        <f>VLOOKUP(B4,'Plantilla publicacion (2)'!AJ13:AK19,2,0)</f>
        <v>82.501780487804893</v>
      </c>
      <c r="R6" s="185"/>
      <c r="S6" s="185"/>
    </row>
    <row r="7" spans="1:19" ht="32.25" customHeight="1" thickBot="1" x14ac:dyDescent="0.3">
      <c r="B7" s="369" t="s">
        <v>16</v>
      </c>
      <c r="C7" s="370"/>
      <c r="D7" s="370"/>
      <c r="E7" s="370"/>
      <c r="F7" s="370"/>
      <c r="G7" s="370"/>
      <c r="H7" s="370"/>
      <c r="I7" s="370"/>
      <c r="J7" s="370"/>
      <c r="K7" s="370"/>
      <c r="L7" s="370"/>
      <c r="M7" s="370"/>
      <c r="N7" s="371"/>
      <c r="O7" s="376" t="s">
        <v>3241</v>
      </c>
      <c r="P7" s="377"/>
      <c r="Q7" s="378"/>
      <c r="R7" s="186"/>
      <c r="S7" s="186"/>
    </row>
    <row r="8" spans="1:19" ht="39" hidden="1" customHeight="1" x14ac:dyDescent="0.3">
      <c r="B8" s="384" t="s">
        <v>8</v>
      </c>
      <c r="C8" s="385"/>
      <c r="D8" s="386"/>
      <c r="E8" s="68"/>
      <c r="F8" s="68"/>
      <c r="G8" s="387"/>
      <c r="H8" s="388"/>
      <c r="I8" s="388"/>
      <c r="J8" s="388"/>
      <c r="K8" s="388"/>
      <c r="L8" s="388"/>
      <c r="M8" s="388"/>
      <c r="N8" s="389"/>
      <c r="O8" s="184"/>
      <c r="P8" s="195"/>
      <c r="Q8" s="5"/>
      <c r="R8" s="184"/>
      <c r="S8" s="184"/>
    </row>
    <row r="9" spans="1:19" ht="48" customHeight="1" thickBot="1" x14ac:dyDescent="0.3">
      <c r="B9" s="72" t="s">
        <v>452</v>
      </c>
      <c r="C9" s="74" t="s">
        <v>1483</v>
      </c>
      <c r="D9" s="74" t="s">
        <v>0</v>
      </c>
      <c r="E9" s="74" t="s">
        <v>1432</v>
      </c>
      <c r="F9" s="74" t="s">
        <v>1486</v>
      </c>
      <c r="G9" s="74" t="s">
        <v>1</v>
      </c>
      <c r="H9" s="74" t="s">
        <v>2</v>
      </c>
      <c r="I9" s="74" t="s">
        <v>3</v>
      </c>
      <c r="J9" s="74" t="s">
        <v>4</v>
      </c>
      <c r="K9" s="75" t="s">
        <v>5</v>
      </c>
      <c r="L9" s="75" t="s">
        <v>6</v>
      </c>
      <c r="M9" s="76" t="s">
        <v>1484</v>
      </c>
      <c r="N9" s="76" t="s">
        <v>7</v>
      </c>
      <c r="O9" s="56" t="s">
        <v>1880</v>
      </c>
      <c r="P9" s="201" t="s">
        <v>1881</v>
      </c>
      <c r="Q9" s="202" t="s">
        <v>1882</v>
      </c>
      <c r="R9" s="190"/>
      <c r="S9" s="190"/>
    </row>
    <row r="10" spans="1:19" s="12" customFormat="1" ht="140.25" x14ac:dyDescent="0.25">
      <c r="A10" s="5" t="str">
        <f>VLOOKUP(B10,'Plantilla publicacion'!$A$3:$B$490,2,0)</f>
        <v>Producto</v>
      </c>
      <c r="B10" s="96" t="s">
        <v>572</v>
      </c>
      <c r="C10" s="309" t="str">
        <f>VLOOKUP(B10,'Plantilla publicacion'!$A$3:$R$490,17,0)</f>
        <v>PND - 5-31-5-b- Convergencia regional - Entidades públicas territoriales y nacionales fortalecidas / PES - Transformación Institucional</v>
      </c>
      <c r="D10" s="309" t="str">
        <f>VLOOKUP(B10,'Plantilla publicacion'!$A$3:$M$490,6,0)</f>
        <v>60-Fortalecer el Sistema Integral de Gestión Institucional en el marco del Modelo Integrado de Planeación y gestión para mejorar la prestación del servicio.</v>
      </c>
      <c r="E10" s="309" t="str">
        <f>VLOOKUP(B10,'Plantilla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10" s="309" t="str">
        <f>VLOOKUP(B10,'Plantilla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0" s="309" t="str">
        <f>VLOOKUP(B10,'Plantilla publicacion'!$A$3:$M$490,7,0)</f>
        <v>FUNCIONAMIENTO</v>
      </c>
      <c r="H10" s="98" t="str">
        <f>VLOOKUP(B10,'Plantilla publicacion'!$A$3:$M$490,8,0)</f>
        <v>Estrategia para la reducción de emisiones, adaptación al cambio climático y la transición energética y la protección del medio ambiente, ejecutada (Informe final)</v>
      </c>
      <c r="I10" s="98">
        <f>VLOOKUP(B10,'Plantilla publicacion'!$A$3:$M$490,9,0)</f>
        <v>100</v>
      </c>
      <c r="J10" s="98" t="str">
        <f>VLOOKUP(B10,'Plantilla publicacion'!$A$3:$M$490,10,0)</f>
        <v>Porcentual</v>
      </c>
      <c r="K10" s="166">
        <f>VLOOKUP(B10,'Plantilla publicacion'!$A$3:$M$490,11,0)</f>
        <v>45659</v>
      </c>
      <c r="L10" s="166">
        <f>VLOOKUP(B10,'Plantilla publicacion'!$A$3:$M$490,12,0)</f>
        <v>46013</v>
      </c>
      <c r="M10" s="15">
        <f>IF(ISERROR(VLOOKUP(B10,'Plantilla publicacion'!$A$3:$P$490,16,0)),"NA",VLOOKUP(B10,'Plantilla publicacion'!$A$3:$P$490,16,0))</f>
        <v>0</v>
      </c>
      <c r="N10" s="99" t="str">
        <f>VLOOKUP(B10,'Plantilla publicacion'!$A$3:$M$490,13,0)</f>
        <v>142-GRUPO DE TRABAJO DE SERVICIOS ADMINISTRATIVOS Y RECURSOS FÍSICOS</v>
      </c>
      <c r="O10" s="98">
        <f>VLOOKUP(B10,'Plantilla publicacion (2)'!$S$3:$X$490,6,0)</f>
        <v>73</v>
      </c>
      <c r="P10" s="274">
        <f>VLOOKUP(B10,'Plantilla publicacion (2)'!$S$3:$Y$490,7,0)</f>
        <v>3.2735426008968607</v>
      </c>
      <c r="Q10" s="99" t="str">
        <f>VLOOKUP(B10,'PAI 2025 Consolidado'!$F$6:$Z$486,21,0)</f>
        <v>En el marco de las estrategias institucionales orientadas a la reducción de emisiones, la adaptación al cambio climático y la transición energética, como parte del compromiso con la protección del medio ambiente, se alcanzó un avance del 70%, equivalente a 26 actividades ejecutadas con corte a septiembre. Entre las acciones realizadas se destacó la jornada del “Día de Cero Impresiones”, cuyo propósito fue reducir la huella ambiental asociada a los procesos de impresión. Asimismo, se emitieron boletines energéticos dirigidos a fomentar el consumo responsable de la energía como recurso natural. Estas medidas buscan garantizar que los insumos utilizados respondan a criterios de sostenibilidad, minimizando su impacto ambiental y alineándose con los objetivos ambientales de la Entidad.</v>
      </c>
      <c r="R10" s="191"/>
      <c r="S10" s="191"/>
    </row>
    <row r="11" spans="1:19" s="14" customFormat="1" ht="153" x14ac:dyDescent="0.25">
      <c r="A11" s="13" t="str">
        <f>VLOOKUP(B11,'Plantilla publicacion'!$A$3:$B$490,2,0)</f>
        <v>Actividad propia</v>
      </c>
      <c r="B11" s="100" t="s">
        <v>576</v>
      </c>
      <c r="C11" s="307"/>
      <c r="D11" s="307">
        <f>VLOOKUP(B11,'Plantilla publicacion'!$A$3:$M$490,6,0)</f>
        <v>0</v>
      </c>
      <c r="E11" s="307"/>
      <c r="F11" s="307"/>
      <c r="G11" s="307" t="str">
        <f>VLOOKUP(B11,'Plantilla publicacion'!$A$3:$M$490,7,0)</f>
        <v>N/A</v>
      </c>
      <c r="H11" s="6" t="str">
        <f>VLOOKUP(B11,'Plantilla publicacion'!$A$3:$M$490,8,0)</f>
        <v>Ejecutar las campañas ambientales  (a.  Cero Papel; b. Día cero impresiones; c.agua y energía; d. Jornada de siembra de árboles, e. Concurso de ahorro energético. f. Boletines energéticos, que faciliten y/o permitan aumentar la efectividad de la sensibilización ambiental ) articuladas con los resultados de la cuantificación de la emisión de gases efecto invernadero y los resultados de la matriz ambiental (Cronograma e informes de evidencias de acuerdo al cronograma)</v>
      </c>
      <c r="I11" s="6">
        <f>VLOOKUP(B11,'Plantilla publicacion'!$A$3:$M$490,9,0)</f>
        <v>100</v>
      </c>
      <c r="J11" s="6" t="str">
        <f>VLOOKUP(B11,'Plantilla publicacion'!$A$3:$M$490,10,0)</f>
        <v>Porcentual</v>
      </c>
      <c r="K11" s="7">
        <f>VLOOKUP(B11,'Plantilla publicacion'!$A$3:$M$490,11,0)</f>
        <v>45659</v>
      </c>
      <c r="L11" s="7">
        <f>VLOOKUP(B11,'Plantilla publicacion'!$A$3:$M$490,12,0)</f>
        <v>46013</v>
      </c>
      <c r="M11" s="57"/>
      <c r="N11" s="101" t="str">
        <f>VLOOKUP(B11,'Plantilla publicacion'!$A$3:$M$490,13,0)</f>
        <v>142-GRUPO DE TRABAJO DE SERVICIOS ADMINISTRATIVOS Y RECURSOS FÍSICOS</v>
      </c>
      <c r="O11" s="6">
        <f>VLOOKUP(B11,'Plantilla publicacion (2)'!$S$3:$X$490,6,0)</f>
        <v>83</v>
      </c>
      <c r="P11" s="275">
        <f>VLOOKUP(B11,'Plantilla publicacion (2)'!$S$3:$Y$490,7,0)</f>
        <v>0.25304878048780488</v>
      </c>
      <c r="Q11" s="101" t="str">
        <f>VLOOKUP(B11,'PAI 2025 Consolidado'!$F$6:$Z$486,21,0)</f>
        <v>De acuerdo con las estrategias de ejecución de las campañas ambientales orientadas a la reducción de gases de efecto invernadero (GEI) y otros aspectos ambientales generados por la Entidad, durante este mes se llevaron a cabo dos actividades relevantes para el cumplimiento del producto; Jornada de Cero Impresiones, cuyo objetivo es contribuir a la disminución del consumo de papel y energía, reduciendo así la huella de carbono institucional y Emisión de boletines energéticos, destinados a informar sobre el comportamiento del ahorro energético y las medidas implementadas, con el fin de sensibilizar a funcionarios y contratistas en torno al consumo responsable de este recurso. Como resultado, se alcanzó un avance del 71% en el plan de trabajo, correspondiente a un total de 17 actividades ejecutadas.</v>
      </c>
      <c r="R11" s="192"/>
      <c r="S11" s="192"/>
    </row>
    <row r="12" spans="1:19" s="14" customFormat="1" ht="102" x14ac:dyDescent="0.25">
      <c r="A12" s="13" t="str">
        <f>VLOOKUP(B12,'Plantilla publicacion'!$A$3:$B$490,2,0)</f>
        <v>Actividad propia</v>
      </c>
      <c r="B12" s="100" t="s">
        <v>578</v>
      </c>
      <c r="C12" s="307"/>
      <c r="D12" s="307">
        <f>VLOOKUP(B12,'Plantilla publicacion'!$A$3:$M$490,6,0)</f>
        <v>0</v>
      </c>
      <c r="E12" s="307"/>
      <c r="F12" s="307"/>
      <c r="G12" s="307" t="str">
        <f>VLOOKUP(B12,'Plantilla publicacion'!$A$3:$M$490,7,0)</f>
        <v>N/A</v>
      </c>
      <c r="H12" s="6" t="str">
        <f>VLOOKUP(B12,'Plantilla publicacion'!$A$3:$M$490,8,0)</f>
        <v>Implementar medidas de transición energética que permitan la eficiencia y garanticen la reducción del impacto ambiental (a. transición al papel ecológico; b.Implementación de iluminación LED, c. Sustitución de productos desechables por reutilizables, d. Sustitución a Tóner y tintas ecológicas) articuladas con los resultados de la cuantificación de la emisión de gases efecto invernadero y los resultados de la matriz ambiental (Cronograma e informes de evidencias de acuerdo al cronograma)</v>
      </c>
      <c r="I12" s="6">
        <f>VLOOKUP(B12,'Plantilla publicacion'!$A$3:$M$490,9,0)</f>
        <v>100</v>
      </c>
      <c r="J12" s="6" t="str">
        <f>VLOOKUP(B12,'Plantilla publicacion'!$A$3:$M$490,10,0)</f>
        <v>Porcentual</v>
      </c>
      <c r="K12" s="7">
        <f>VLOOKUP(B12,'Plantilla publicacion'!$A$3:$M$490,11,0)</f>
        <v>45659</v>
      </c>
      <c r="L12" s="7">
        <f>VLOOKUP(B12,'Plantilla publicacion'!$A$3:$M$490,12,0)</f>
        <v>46013</v>
      </c>
      <c r="M12" s="57"/>
      <c r="N12" s="101" t="str">
        <f>VLOOKUP(B12,'Plantilla publicacion'!$A$3:$M$490,13,0)</f>
        <v>142-GRUPO DE TRABAJO DE SERVICIOS ADMINISTRATIVOS Y RECURSOS FÍSICOS</v>
      </c>
      <c r="O12" s="6">
        <f>VLOOKUP(B12,'Plantilla publicacion (2)'!$S$3:$X$490,6,0)</f>
        <v>88</v>
      </c>
      <c r="P12" s="275">
        <f>VLOOKUP(B12,'Plantilla publicacion (2)'!$S$3:$Y$490,7,0)</f>
        <v>0.26829268292682928</v>
      </c>
      <c r="Q12" s="101" t="str">
        <f>VLOOKUP(B12,'PAI 2025 Consolidado'!$F$6:$Z$486,21,0)</f>
        <v xml:space="preserve">En el marco de la transición energética, se ha dado continuidad al proceso de seguimiento y control en el uso de tóneres y tintas ecológicas, con el fin de fomentar el consumo responsable y reducir la huella ambiental asociada a los procesos de impresión. Esta medida busca asegurar que los insumos utilizados cumplan con criterios de sostenibilidad, minimizando su impacto en el entorno y alineándose con los objetivos ambientales de la Entidad. Para este reporte se registró un avance en el plan de trabajo del 88%, para un total de 7 actividades ejecutadas. </v>
      </c>
      <c r="R12" s="192"/>
      <c r="S12" s="192"/>
    </row>
    <row r="13" spans="1:19" s="14" customFormat="1" ht="76.5" x14ac:dyDescent="0.25">
      <c r="A13" s="13" t="str">
        <f>VLOOKUP(B13,'Plantilla publicacion'!$A$3:$B$490,2,0)</f>
        <v>Actividad propia</v>
      </c>
      <c r="B13" s="100" t="s">
        <v>580</v>
      </c>
      <c r="C13" s="307"/>
      <c r="D13" s="307">
        <f>VLOOKUP(B13,'Plantilla publicacion'!$A$3:$M$490,6,0)</f>
        <v>0</v>
      </c>
      <c r="E13" s="307"/>
      <c r="F13" s="307"/>
      <c r="G13" s="307" t="str">
        <f>VLOOKUP(B13,'Plantilla publicacion'!$A$3:$M$490,7,0)</f>
        <v>N/A</v>
      </c>
      <c r="H13" s="6" t="str">
        <f>VLOOKUP(B13,'Plantilla publicacion'!$A$3:$M$490,8,0)</f>
        <v>Cuantificar las emisiones de gases efecto invernadero  para las actividades de operación de la Entidad en su sede Principal, definir las acciones de compensación requeridas y ejecutar las priorizadas en la vigencia 2025 (Informe de inventario de las fuentes de emisión de GEI de la sede principal)</v>
      </c>
      <c r="I13" s="6">
        <f>VLOOKUP(B13,'Plantilla publicacion'!$A$3:$M$490,9,0)</f>
        <v>1</v>
      </c>
      <c r="J13" s="6" t="str">
        <f>VLOOKUP(B13,'Plantilla publicacion'!$A$3:$M$490,10,0)</f>
        <v>Númerica</v>
      </c>
      <c r="K13" s="7">
        <f>VLOOKUP(B13,'Plantilla publicacion'!$A$3:$M$490,11,0)</f>
        <v>45717</v>
      </c>
      <c r="L13" s="7">
        <f>VLOOKUP(B13,'Plantilla publicacion'!$A$3:$M$490,12,0)</f>
        <v>45839</v>
      </c>
      <c r="M13" s="57"/>
      <c r="N13" s="101" t="str">
        <f>VLOOKUP(B13,'Plantilla publicacion'!$A$3:$M$490,13,0)</f>
        <v>142-GRUPO DE TRABAJO DE SERVICIOS ADMINISTRATIVOS Y RECURSOS FÍSICOS</v>
      </c>
      <c r="O13" s="6">
        <f>VLOOKUP(B13,'Plantilla publicacion (2)'!$S$3:$X$490,6,0)</f>
        <v>100</v>
      </c>
      <c r="P13" s="275">
        <f>VLOOKUP(B13,'Plantilla publicacion (2)'!$S$3:$Y$490,7,0)</f>
        <v>0.12195121951219512</v>
      </c>
      <c r="Q13" s="101" t="str">
        <f>VLOOKUP(B13,'PAI 2025 Consolidado'!$F$6:$Z$486,21,0)</f>
        <v>Dentro del marco de reducción de la huella de carbono que emite la Entidad, se desarrolló proceso de contratación con la empresa Higienistas Consultores SAS mediante contrato 1255 de 2025 para realización el inventario, cálculo de la huella de carbono vigencia 2024 y propuestas de compensación de las mismas. Para este reporte se registra un avance de ejecución de la actividad del 100%.</v>
      </c>
      <c r="R13" s="192"/>
      <c r="S13" s="192"/>
    </row>
    <row r="14" spans="1:19" s="14" customFormat="1" ht="102" x14ac:dyDescent="0.25">
      <c r="A14" s="13" t="str">
        <f>VLOOKUP(B14,'Plantilla publicacion'!$A$3:$B$490,2,0)</f>
        <v>Actividad propia</v>
      </c>
      <c r="B14" s="100" t="s">
        <v>582</v>
      </c>
      <c r="C14" s="307"/>
      <c r="D14" s="307">
        <f>VLOOKUP(B14,'Plantilla publicacion'!$A$3:$M$490,6,0)</f>
        <v>0</v>
      </c>
      <c r="E14" s="307"/>
      <c r="F14" s="307"/>
      <c r="G14" s="307" t="str">
        <f>VLOOKUP(B14,'Plantilla publicacion'!$A$3:$M$490,7,0)</f>
        <v>N/A</v>
      </c>
      <c r="H14" s="6" t="str">
        <f>VLOOKUP(B14,'Plantilla publicacion'!$A$3:$M$490,8,0)</f>
        <v>Elaborar matriz que permita identificar los aspectos más significativos y ejecutar las alternativas que conlleven a reducir los impactos ambientales de la SIC. (Matriz de aspectos ambientales)</v>
      </c>
      <c r="I14" s="6">
        <f>VLOOKUP(B14,'Plantilla publicacion'!$A$3:$M$490,9,0)</f>
        <v>1</v>
      </c>
      <c r="J14" s="6" t="str">
        <f>VLOOKUP(B14,'Plantilla publicacion'!$A$3:$M$490,10,0)</f>
        <v>Númerica</v>
      </c>
      <c r="K14" s="7">
        <f>VLOOKUP(B14,'Plantilla publicacion'!$A$3:$M$490,11,0)</f>
        <v>45779</v>
      </c>
      <c r="L14" s="7">
        <f>VLOOKUP(B14,'Plantilla publicacion'!$A$3:$M$490,12,0)</f>
        <v>45835</v>
      </c>
      <c r="M14" s="57"/>
      <c r="N14" s="101" t="str">
        <f>VLOOKUP(B14,'Plantilla publicacion'!$A$3:$M$490,13,0)</f>
        <v>142-GRUPO DE TRABAJO DE SERVICIOS ADMINISTRATIVOS Y RECURSOS FÍSICOS</v>
      </c>
      <c r="O14" s="6">
        <f>VLOOKUP(B14,'Plantilla publicacion (2)'!$S$3:$X$490,6,0)</f>
        <v>100</v>
      </c>
      <c r="P14" s="275">
        <f>VLOOKUP(B14,'Plantilla publicacion (2)'!$S$3:$Y$490,7,0)</f>
        <v>0.24390243902439024</v>
      </c>
      <c r="Q14" s="101" t="str">
        <f>VLOOKUP(B14,'PAI 2025 Consolidado'!$F$6:$Z$486,21,0)</f>
        <v xml:space="preserve">Para el mes de mayo se realizó actualización y evaluación de la Matriz de Aspectos e Impactos Ambientales generados en la Entidad. Como resultado de esta se identificó 3 aspectos significativos: Consumo de energía, Consumo de papel y consumo de tóner. Estos aspectos están siendo atacados dentro de las estrategias establecidas para la reducción de emisiones y adaptación al cambio climático y la transición energética y la protección del medio ambiente, mediante actividades que ayudan a disminuir el impactos que la genera en el medio ambiente. </v>
      </c>
      <c r="R14" s="192"/>
      <c r="S14" s="192"/>
    </row>
    <row r="15" spans="1:19" s="14" customFormat="1" ht="26.25" thickBot="1" x14ac:dyDescent="0.3">
      <c r="A15" s="13" t="str">
        <f>VLOOKUP(B15,'Plantilla publicacion'!$A$3:$B$490,2,0)</f>
        <v>Actividad propia</v>
      </c>
      <c r="B15" s="102" t="s">
        <v>584</v>
      </c>
      <c r="C15" s="308"/>
      <c r="D15" s="308">
        <f>VLOOKUP(B15,'Plantilla publicacion'!$A$3:$M$490,6,0)</f>
        <v>0</v>
      </c>
      <c r="E15" s="308"/>
      <c r="F15" s="308"/>
      <c r="G15" s="308" t="str">
        <f>VLOOKUP(B15,'Plantilla publicacion'!$A$3:$M$490,7,0)</f>
        <v>N/A</v>
      </c>
      <c r="H15" s="104" t="str">
        <f>VLOOKUP(B15,'Plantilla publicacion'!$A$3:$M$490,8,0)</f>
        <v>Certificar el cumplimiento de la ISO 14001  (Certificación de 1ra recertificación ISO 14001:2015) Reporte y/o informe final de auditoría de 1ra recertificación ISO 14001:2015)</v>
      </c>
      <c r="I15" s="104">
        <f>VLOOKUP(B15,'Plantilla publicacion'!$A$3:$M$490,9,0)</f>
        <v>1</v>
      </c>
      <c r="J15" s="104" t="str">
        <f>VLOOKUP(B15,'Plantilla publicacion'!$A$3:$M$490,10,0)</f>
        <v>Númerica</v>
      </c>
      <c r="K15" s="105">
        <f>VLOOKUP(B15,'Plantilla publicacion'!$A$3:$M$490,11,0)</f>
        <v>45931</v>
      </c>
      <c r="L15" s="105">
        <f>VLOOKUP(B15,'Plantilla publicacion'!$A$3:$M$490,12,0)</f>
        <v>46013</v>
      </c>
      <c r="M15" s="106"/>
      <c r="N15" s="107" t="str">
        <f>VLOOKUP(B15,'Plantilla publicacion'!$A$3:$M$490,13,0)</f>
        <v>142-GRUPO DE TRABAJO DE SERVICIOS ADMINISTRATIVOS Y RECURSOS FÍSICOS</v>
      </c>
      <c r="O15" s="104">
        <f>VLOOKUP(B15,'Plantilla publicacion (2)'!$S$3:$X$490,6,0)</f>
        <v>0</v>
      </c>
      <c r="P15" s="276">
        <f>VLOOKUP(B15,'Plantilla publicacion (2)'!$S$3:$Y$490,7,0)</f>
        <v>0</v>
      </c>
      <c r="Q15" s="107">
        <f>VLOOKUP(B15,'PAI 2025 Consolidado'!$F$6:$Z$486,21,0)</f>
        <v>0</v>
      </c>
      <c r="R15" s="192"/>
      <c r="S15" s="192"/>
    </row>
    <row r="16" spans="1:19" s="12" customFormat="1" ht="89.25" x14ac:dyDescent="0.25">
      <c r="A16" s="12" t="str">
        <f>VLOOKUP(B16,'Plantilla publicacion'!$A$3:$B$490,2,0)</f>
        <v>Producto</v>
      </c>
      <c r="B16" s="96" t="s">
        <v>731</v>
      </c>
      <c r="C16" s="309" t="str">
        <f>VLOOKUP(B16,'Plantilla publicacion'!$A$3:$R$490,17,0)</f>
        <v>PND - 5-31-5-b- Convergencia regional - Entidades públicas territoriales y nacionales fortalecidas / PES - Transformación Institucional</v>
      </c>
      <c r="D16" s="309" t="str">
        <f>VLOOKUP(B16,'Plantilla publicacion'!$A$3:$M$490,6,0)</f>
        <v>60-Fortalecer el Sistema Integral de Gestión Institucional en el marco del Modelo Integrado de Planeación y gestión para mejorar la prestación del servicio.</v>
      </c>
      <c r="E16" s="309" t="str">
        <f>VLOOKUP(B16,'Plantilla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16" s="309" t="str">
        <f>VLOOKUP(B16,'Plantilla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6" s="309" t="str">
        <f>VLOOKUP(B16,'Plantilla publicacion'!$A$3:$M$490,7,0)</f>
        <v>FUNCIONAMIENTO</v>
      </c>
      <c r="H16" s="98" t="str">
        <f>VLOOKUP(B16,'Plantilla publicacion'!$A$3:$M$490,8,0)</f>
        <v>Formatos de actos administrativos, estandarizados (Correo electrónico dirigido  al Grupo de Operaciones con los formatos predeterminados actualizados, entregados)</v>
      </c>
      <c r="I16" s="98">
        <f>VLOOKUP(B16,'Plantilla publicacion'!$A$3:$M$490,9,0)</f>
        <v>100</v>
      </c>
      <c r="J16" s="98" t="str">
        <f>VLOOKUP(B16,'Plantilla publicacion'!$A$3:$M$490,10,0)</f>
        <v>Porcentual</v>
      </c>
      <c r="K16" s="166">
        <f>VLOOKUP(B16,'Plantilla publicacion'!$A$3:$M$490,11,0)</f>
        <v>45677</v>
      </c>
      <c r="L16" s="166">
        <f>VLOOKUP(B16,'Plantilla publicacion'!$A$3:$M$490,12,0)</f>
        <v>46022</v>
      </c>
      <c r="M16" s="15">
        <f>IF(ISERROR(VLOOKUP(B16,'Plantilla publicacion'!$A$3:$P$490,16,0)),"NA",VLOOKUP(B16,'Plantilla publicacion'!$A$3:$P$490,16,0))</f>
        <v>0</v>
      </c>
      <c r="N16" s="99" t="str">
        <f>VLOOKUP(B16,'Plantilla publicacion'!$A$3:$M$490,13,0)</f>
        <v>2020-DIRECCIÓN DE NUEVAS CREACIONES</v>
      </c>
      <c r="O16" s="98">
        <f>VLOOKUP(B16,'Plantilla publicacion (2)'!$S$3:$X$490,6,0)</f>
        <v>0</v>
      </c>
      <c r="P16" s="274">
        <f>VLOOKUP(B16,'Plantilla publicacion (2)'!$S$3:$Y$490,7,0)</f>
        <v>0</v>
      </c>
      <c r="Q16" s="99" t="str">
        <f>VLOOKUP(B16,'PAI 2025 Consolidado'!$F$6:$Z$486,21,0)</f>
        <v>Tras la revisión de los formatos, se determinó que todos requieren actualización. En consecuencia, se continuó dicho proceso, y durante el mes de septiembre de 2025 se han actualizado 20 formatos, correspondientes a los siguientes: NC518, NC515, NC513, NC101, NC514, NC516, NC501, NC102, NC504, NC240, NC521, NC522, NC523, NC524, NC525, NC526, NC503, NC136, NC1, NC2.
En total entre agosto y septiembre se han actualizado 24 formatos.</v>
      </c>
      <c r="R16" s="191"/>
      <c r="S16" s="191"/>
    </row>
    <row r="17" spans="1:19" s="14" customFormat="1" ht="63.75" x14ac:dyDescent="0.25">
      <c r="A17" s="13" t="str">
        <f>VLOOKUP(B17,'Plantilla publicacion'!$A$3:$B$490,2,0)</f>
        <v>Actividad propia</v>
      </c>
      <c r="B17" s="100" t="s">
        <v>733</v>
      </c>
      <c r="C17" s="307"/>
      <c r="D17" s="307">
        <f>VLOOKUP(B17,'Plantilla publicacion'!$A$3:$M$490,6,0)</f>
        <v>0</v>
      </c>
      <c r="E17" s="307"/>
      <c r="F17" s="307"/>
      <c r="G17" s="307" t="str">
        <f>VLOOKUP(B17,'Plantilla publicacion'!$A$3:$M$490,7,0)</f>
        <v>N/A</v>
      </c>
      <c r="H17" s="6" t="str">
        <f>VLOOKUP(B17,'Plantilla publicacion'!$A$3:$M$490,8,0)</f>
        <v>Revisar los formatos predeterminados empleados en la etapa de forma y de fondo de las patentes de invención y de modelo de utilidad, para identificar los aspectos que deberán ser actualizados  (Documento que contenga las conclusiones de la revisión)</v>
      </c>
      <c r="I17" s="6">
        <f>VLOOKUP(B17,'Plantilla publicacion'!$A$3:$M$490,9,0)</f>
        <v>100</v>
      </c>
      <c r="J17" s="6" t="str">
        <f>VLOOKUP(B17,'Plantilla publicacion'!$A$3:$M$490,10,0)</f>
        <v>Porcentual</v>
      </c>
      <c r="K17" s="7">
        <f>VLOOKUP(B17,'Plantilla publicacion'!$A$3:$M$490,11,0)</f>
        <v>45677</v>
      </c>
      <c r="L17" s="7">
        <f>VLOOKUP(B17,'Plantilla publicacion'!$A$3:$M$490,12,0)</f>
        <v>46022</v>
      </c>
      <c r="M17" s="57"/>
      <c r="N17" s="101" t="str">
        <f>VLOOKUP(B17,'Plantilla publicacion'!$A$3:$M$490,13,0)</f>
        <v>2020-DIRECCIÓN DE NUEVAS CREACIONES</v>
      </c>
      <c r="O17" s="6">
        <f>VLOOKUP(B17,'Plantilla publicacion (2)'!$S$3:$X$490,6,0)</f>
        <v>0</v>
      </c>
      <c r="P17" s="275">
        <f>VLOOKUP(B17,'Plantilla publicacion (2)'!$S$3:$Y$490,7,0)</f>
        <v>0</v>
      </c>
      <c r="Q17" s="101" t="str">
        <f>VLOOKUP(B17,'PAI 2025 Consolidado'!$F$6:$Z$486,21,0)</f>
        <v>Durante el periodo de enero a septiembre de 2025 se revisaron 48 de 48 formatos predeterminados empleados en la etapa de mínimos, de forma y de fondo de las patentes de invención y de modelo de utilidad, por lo cual se tiene un avance del 100%. Durante el mes de septiembre se realizó el documento final que contenga las conclusiones de la revisión.</v>
      </c>
      <c r="R17" s="192"/>
      <c r="S17" s="192"/>
    </row>
    <row r="18" spans="1:19" s="14" customFormat="1" ht="90" thickBot="1" x14ac:dyDescent="0.3">
      <c r="A18" s="13" t="str">
        <f>VLOOKUP(B18,'Plantilla publicacion'!$A$3:$B$490,2,0)</f>
        <v>Actividad propia</v>
      </c>
      <c r="B18" s="102" t="s">
        <v>735</v>
      </c>
      <c r="C18" s="308"/>
      <c r="D18" s="308">
        <f>VLOOKUP(B18,'Plantilla publicacion'!$A$3:$M$490,6,0)</f>
        <v>0</v>
      </c>
      <c r="E18" s="308"/>
      <c r="F18" s="308"/>
      <c r="G18" s="308" t="str">
        <f>VLOOKUP(B18,'Plantilla publicacion'!$A$3:$M$490,7,0)</f>
        <v>N/A</v>
      </c>
      <c r="H18" s="104" t="str">
        <f>VLOOKUP(B18,'Plantilla publicacion'!$A$3:$M$490,8,0)</f>
        <v>Actualizar los formatos predeterminados con aspectos de actualización identificados en la revisión y entregarlos en formato Word al Grupo de Operaciones.  (Correo electrónico dirigido  al Grupo de Operaciones con los formatos predeterminados actualizados, entregados)</v>
      </c>
      <c r="I18" s="104">
        <f>VLOOKUP(B18,'Plantilla publicacion'!$A$3:$M$490,9,0)</f>
        <v>100</v>
      </c>
      <c r="J18" s="104" t="str">
        <f>VLOOKUP(B18,'Plantilla publicacion'!$A$3:$M$490,10,0)</f>
        <v>Porcentual</v>
      </c>
      <c r="K18" s="105">
        <f>VLOOKUP(B18,'Plantilla publicacion'!$A$3:$M$490,11,0)</f>
        <v>45677</v>
      </c>
      <c r="L18" s="105">
        <f>VLOOKUP(B18,'Plantilla publicacion'!$A$3:$M$490,12,0)</f>
        <v>46022</v>
      </c>
      <c r="M18" s="106"/>
      <c r="N18" s="107" t="str">
        <f>VLOOKUP(B18,'Plantilla publicacion'!$A$3:$M$490,13,0)</f>
        <v>2020-DIRECCIÓN DE NUEVAS CREACIONES</v>
      </c>
      <c r="O18" s="104">
        <f>VLOOKUP(B18,'Plantilla publicacion (2)'!$S$3:$X$490,6,0)</f>
        <v>0</v>
      </c>
      <c r="P18" s="276">
        <f>VLOOKUP(B18,'Plantilla publicacion (2)'!$S$3:$Y$490,7,0)</f>
        <v>0</v>
      </c>
      <c r="Q18" s="107" t="str">
        <f>VLOOKUP(B18,'PAI 2025 Consolidado'!$F$6:$Z$486,21,0)</f>
        <v>Tras la revisión de los formatos, se determinó que todos requieren actualización. En consecuencia, se continuó dicho proceso, y durante el mes de septiembre de 2025 se han actualizado 20 formatos, correspondientes a los siguientes: NC518, NC515, NC513, NC101, NC514, NC516, NC501, NC102, NC504, NC240, NC521, NC522, NC523, NC524, NC525, NC526, NC503, NC136, NC1, NC2.
En total entre agosto y septiembre se han actualizado 24 formatos.</v>
      </c>
      <c r="R18" s="192"/>
      <c r="S18" s="192"/>
    </row>
    <row r="19" spans="1:19" s="12" customFormat="1" ht="51" x14ac:dyDescent="0.25">
      <c r="A19" s="5" t="str">
        <f>VLOOKUP(B19,'Plantilla publicacion'!$A$3:$B$490,2,0)</f>
        <v>Producto</v>
      </c>
      <c r="B19" s="15" t="s">
        <v>883</v>
      </c>
      <c r="C19" s="307" t="str">
        <f>VLOOKUP(B19,'Plantilla publicacion'!$A$3:$R$490,17,0)</f>
        <v>PND - 5-31-5-b- Convergencia regional - Entidades públicas territoriales y nacionales fortalecidas / PES - Transformación Institucional</v>
      </c>
      <c r="D19" s="307" t="str">
        <f>VLOOKUP(B19,'Plantilla publicacion'!$A$3:$M$490,6,0)</f>
        <v>81-Mejorar la oportunidad en la atención de trámites y servicios.</v>
      </c>
      <c r="E19" s="307" t="str">
        <f>VLOOKUP(B19,'Plantilla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9" s="307" t="str">
        <f>VLOOKUP(B19,'Plantilla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9" s="307" t="str">
        <f>VLOOKUP(B19,'Plantilla publicacion'!$A$3:$M$490,7,0)</f>
        <v>C-3503-0200-0012-20104c</v>
      </c>
      <c r="H19" s="15" t="str">
        <f>VLOOKUP(B19,'Plantilla publicacion'!$A$3:$M$490,8,0)</f>
        <v>Modelo de inteligencia artificial (IA) para el análisis de las políticas de tratamiento de datos personales cargadas por los sujetos obligados en el Registro Nacional de Bases de Datos (RNBD), para la optimización del recurso humano, implementado (Informe que evidencie el paso a producción)</v>
      </c>
      <c r="I19" s="15">
        <f>VLOOKUP(B19,'Plantilla publicacion'!$A$3:$M$490,9,0)</f>
        <v>1</v>
      </c>
      <c r="J19" s="15" t="str">
        <f>VLOOKUP(B19,'Plantilla publicacion'!$A$3:$M$490,10,0)</f>
        <v>Númerica</v>
      </c>
      <c r="K19" s="165">
        <f>VLOOKUP(B19,'Plantilla publicacion'!$A$3:$M$490,11,0)</f>
        <v>45691</v>
      </c>
      <c r="L19" s="165">
        <f>VLOOKUP(B19,'Plantilla publicacion'!$A$3:$M$490,12,0)</f>
        <v>45930</v>
      </c>
      <c r="M19" s="15">
        <f>IF(ISERROR(VLOOKUP(B19,'Plantilla publicacion'!$A$3:$P$490,16,0)),"NA",VLOOKUP(B19,'Plantilla publicacion'!$A$3:$P$490,16,0))</f>
        <v>0</v>
      </c>
      <c r="N19" s="101" t="str">
        <f>VLOOKUP(B19,'Plantilla publicacion'!$A$3:$M$490,13,0)</f>
        <v>7100-DIRECCIÓN DE INVESTIGACIONES DE PROTECCIÓN DE DATOS PERSONALES</v>
      </c>
      <c r="O19" s="15">
        <f>VLOOKUP(B19,'Plantilla publicacion (2)'!$S$3:$X$490,6,0)</f>
        <v>100</v>
      </c>
      <c r="P19" s="277">
        <f>VLOOKUP(B19,'Plantilla publicacion (2)'!$S$3:$Y$490,7,0)</f>
        <v>2.2421524663677128</v>
      </c>
      <c r="Q19" s="101" t="str">
        <f>VLOOKUP(B19,'PAI 2025 Consolidado'!$F$6:$Z$486,21,0)</f>
        <v>Se ejecutaron todas las etapas del producto dentro de los términos de acuerdo con las evidencias registradas en la plataforma. Se culmina con el informe final que se adjunta.</v>
      </c>
      <c r="R19" s="192"/>
      <c r="S19" s="192"/>
    </row>
    <row r="20" spans="1:19" s="14" customFormat="1" ht="38.25" x14ac:dyDescent="0.25">
      <c r="A20" s="13" t="str">
        <f>VLOOKUP(B20,'Plantilla publicacion'!$A$3:$B$490,2,0)</f>
        <v>Actividad propia</v>
      </c>
      <c r="B20" s="6" t="s">
        <v>885</v>
      </c>
      <c r="C20" s="307"/>
      <c r="D20" s="307">
        <f>VLOOKUP(B20,'Plantilla publicacion'!$A$3:$M$490,6,0)</f>
        <v>0</v>
      </c>
      <c r="E20" s="307"/>
      <c r="F20" s="307"/>
      <c r="G20" s="307" t="str">
        <f>VLOOKUP(B20,'Plantilla publicacion'!$A$3:$M$490,7,0)</f>
        <v>N/A</v>
      </c>
      <c r="H20" s="6" t="str">
        <f>VLOOKUP(B20,'Plantilla publicacion'!$A$3:$M$490,8,0)</f>
        <v>Realizar el diseño de la integración de la herramienta del Detector de Políticas con el Registro Nacional de Bases de Datos (Documento técnico con los diagramas de componentes requeridos y la descripción de cada uno)</v>
      </c>
      <c r="I20" s="6">
        <f>VLOOKUP(B20,'Plantilla publicacion'!$A$3:$M$490,9,0)</f>
        <v>1</v>
      </c>
      <c r="J20" s="6" t="str">
        <f>VLOOKUP(B20,'Plantilla publicacion'!$A$3:$M$490,10,0)</f>
        <v>Númerica</v>
      </c>
      <c r="K20" s="7">
        <f>VLOOKUP(B20,'Plantilla publicacion'!$A$3:$M$490,11,0)</f>
        <v>45691</v>
      </c>
      <c r="L20" s="7">
        <f>VLOOKUP(B20,'Plantilla publicacion'!$A$3:$M$490,12,0)</f>
        <v>45733</v>
      </c>
      <c r="M20" s="57"/>
      <c r="N20" s="101" t="str">
        <f>VLOOKUP(B20,'Plantilla publicacion'!$A$3:$M$490,13,0)</f>
        <v>7100-DIRECCIÓN DE INVESTIGACIONES DE PROTECCIÓN DE DATOS PERSONALES</v>
      </c>
      <c r="O20" s="6">
        <f>VLOOKUP(B20,'Plantilla publicacion (2)'!$S$3:$X$490,6,0)</f>
        <v>100</v>
      </c>
      <c r="P20" s="275">
        <f>VLOOKUP(B20,'Plantilla publicacion (2)'!$S$3:$Y$490,7,0)</f>
        <v>0.24390243902439024</v>
      </c>
      <c r="Q20" s="101" t="str">
        <f>VLOOKUP(B20,'PAI 2025 Consolidado'!$F$6:$Z$486,21,0)</f>
        <v>Se elaboró y envío el documento técnico con los diagramas de componentes y definiciones requeridas para la integración del detector de políticas con el Registro Nacional de Bases de Datos</v>
      </c>
      <c r="R20" s="192"/>
      <c r="S20" s="192"/>
    </row>
    <row r="21" spans="1:19" s="14" customFormat="1" ht="63.75" x14ac:dyDescent="0.25">
      <c r="A21" s="13" t="str">
        <f>VLOOKUP(B21,'Plantilla publicacion'!$A$3:$B$490,2,0)</f>
        <v>Actividad propia</v>
      </c>
      <c r="B21" s="6" t="s">
        <v>887</v>
      </c>
      <c r="C21" s="307"/>
      <c r="D21" s="307">
        <f>VLOOKUP(B21,'Plantilla publicacion'!$A$3:$M$490,6,0)</f>
        <v>0</v>
      </c>
      <c r="E21" s="307"/>
      <c r="F21" s="307"/>
      <c r="G21" s="307" t="str">
        <f>VLOOKUP(B21,'Plantilla publicacion'!$A$3:$M$490,7,0)</f>
        <v>N/A</v>
      </c>
      <c r="H21" s="6" t="str">
        <f>VLOOKUP(B21,'Plantilla publicacion'!$A$3:$M$490,8,0)</f>
        <v>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v>
      </c>
      <c r="I21" s="6">
        <f>VLOOKUP(B21,'Plantilla publicacion'!$A$3:$M$490,9,0)</f>
        <v>1</v>
      </c>
      <c r="J21" s="6" t="str">
        <f>VLOOKUP(B21,'Plantilla publicacion'!$A$3:$M$490,10,0)</f>
        <v>Númerica</v>
      </c>
      <c r="K21" s="7">
        <f>VLOOKUP(B21,'Plantilla publicacion'!$A$3:$M$490,11,0)</f>
        <v>45734</v>
      </c>
      <c r="L21" s="7">
        <f>VLOOKUP(B21,'Plantilla publicacion'!$A$3:$M$490,12,0)</f>
        <v>45806</v>
      </c>
      <c r="M21" s="57"/>
      <c r="N21" s="101" t="str">
        <f>VLOOKUP(B21,'Plantilla publicacion'!$A$3:$M$490,13,0)</f>
        <v>7100-DIRECCIÓN DE INVESTIGACIONES DE PROTECCIÓN DE DATOS PERSONALES</v>
      </c>
      <c r="O21" s="6">
        <f>VLOOKUP(B21,'Plantilla publicacion (2)'!$S$3:$X$490,6,0)</f>
        <v>100</v>
      </c>
      <c r="P21" s="275">
        <f>VLOOKUP(B21,'Plantilla publicacion (2)'!$S$3:$Y$490,7,0)</f>
        <v>0.36585365853658536</v>
      </c>
      <c r="Q21" s="101" t="str">
        <f>VLOOKUP(B21,'PAI 2025 Consolidado'!$F$6:$Z$486,21,0)</f>
        <v>Realizar la implementación a nivel de código fuente de la integración del componente del Detector de Políticas con el Registro Nacional de Bases de Datos, de acuerdo con el diseño definido previamente (Documento que evidencie el desarrollo implementado y el despliegue en el ambiente de pruebas del sistema RNBD)</v>
      </c>
      <c r="R21" s="192"/>
      <c r="S21" s="192"/>
    </row>
    <row r="22" spans="1:19" s="14" customFormat="1" ht="38.25" x14ac:dyDescent="0.25">
      <c r="A22" s="13" t="str">
        <f>VLOOKUP(B22,'Plantilla publicacion'!$A$3:$B$490,2,0)</f>
        <v>Actividad propia</v>
      </c>
      <c r="B22" s="6" t="s">
        <v>888</v>
      </c>
      <c r="C22" s="307"/>
      <c r="D22" s="307">
        <f>VLOOKUP(B22,'Plantilla publicacion'!$A$3:$M$490,6,0)</f>
        <v>0</v>
      </c>
      <c r="E22" s="307"/>
      <c r="F22" s="307"/>
      <c r="G22" s="307" t="str">
        <f>VLOOKUP(B22,'Plantilla publicacion'!$A$3:$M$490,7,0)</f>
        <v>N/A</v>
      </c>
      <c r="H22" s="6" t="str">
        <f>VLOOKUP(B22,'Plantilla publicacion'!$A$3:$M$490,8,0)</f>
        <v>Ejecutar pruebas funcionales y pruebas de carga al sistema RNBD para garantizar su correcto funcionamiento en el proceso de  validación de documentos de políticas (Informe que detalle los resultados obtenidos durante el proceso de pruebas)</v>
      </c>
      <c r="I22" s="6">
        <f>VLOOKUP(B22,'Plantilla publicacion'!$A$3:$M$490,9,0)</f>
        <v>1</v>
      </c>
      <c r="J22" s="6" t="str">
        <f>VLOOKUP(B22,'Plantilla publicacion'!$A$3:$M$490,10,0)</f>
        <v>Númerica</v>
      </c>
      <c r="K22" s="7">
        <f>VLOOKUP(B22,'Plantilla publicacion'!$A$3:$M$490,11,0)</f>
        <v>45811</v>
      </c>
      <c r="L22" s="7">
        <f>VLOOKUP(B22,'Plantilla publicacion'!$A$3:$M$490,12,0)</f>
        <v>45849</v>
      </c>
      <c r="M22" s="57"/>
      <c r="N22" s="101" t="str">
        <f>VLOOKUP(B22,'Plantilla publicacion'!$A$3:$M$490,13,0)</f>
        <v>7100-DIRECCIÓN DE INVESTIGACIONES DE PROTECCIÓN DE DATOS PERSONALES</v>
      </c>
      <c r="O22" s="6">
        <f>VLOOKUP(B22,'Plantilla publicacion (2)'!$S$3:$X$490,6,0)</f>
        <v>100</v>
      </c>
      <c r="P22" s="275">
        <f>VLOOKUP(B22,'Plantilla publicacion (2)'!$S$3:$Y$490,7,0)</f>
        <v>0.24390243902439024</v>
      </c>
      <c r="Q22" s="101" t="str">
        <f>VLOOKUP(B22,'PAI 2025 Consolidado'!$F$6:$Z$486,21,0)</f>
        <v>Se entrega informe que detalla los resultados obtenidos de las pruebas de carga ejecutadas al servicio del detector de políticas implementado dentro del aplicativo SISI</v>
      </c>
      <c r="R22" s="192"/>
      <c r="S22" s="192"/>
    </row>
    <row r="23" spans="1:19" s="14" customFormat="1" ht="38.25" x14ac:dyDescent="0.25">
      <c r="A23" s="13" t="str">
        <f>VLOOKUP(B23,'Plantilla publicacion'!$A$3:$B$490,2,0)</f>
        <v>Actividad propia</v>
      </c>
      <c r="B23" s="6" t="s">
        <v>889</v>
      </c>
      <c r="C23" s="307"/>
      <c r="D23" s="307">
        <f>VLOOKUP(B23,'Plantilla publicacion'!$A$3:$M$490,6,0)</f>
        <v>0</v>
      </c>
      <c r="E23" s="307"/>
      <c r="F23" s="307"/>
      <c r="G23" s="307" t="str">
        <f>VLOOKUP(B23,'Plantilla publicacion'!$A$3:$M$490,7,0)</f>
        <v>N/A</v>
      </c>
      <c r="H23" s="6" t="str">
        <f>VLOOKUP(B23,'Plantilla publicacion'!$A$3:$M$490,8,0)</f>
        <v>Realizar capacitación a los usuarios funcionales para socializar el manejo del servicio del Detector de Políticas como parte del sistema RNBD (Actas de Capacitación realizadas a los usuarios funcionales)</v>
      </c>
      <c r="I23" s="6">
        <f>VLOOKUP(B23,'Plantilla publicacion'!$A$3:$M$490,9,0)</f>
        <v>1</v>
      </c>
      <c r="J23" s="6" t="str">
        <f>VLOOKUP(B23,'Plantilla publicacion'!$A$3:$M$490,10,0)</f>
        <v>Númerica</v>
      </c>
      <c r="K23" s="7">
        <f>VLOOKUP(B23,'Plantilla publicacion'!$A$3:$M$490,11,0)</f>
        <v>45852</v>
      </c>
      <c r="L23" s="7">
        <f>VLOOKUP(B23,'Plantilla publicacion'!$A$3:$M$490,12,0)</f>
        <v>45898</v>
      </c>
      <c r="M23" s="57"/>
      <c r="N23" s="101" t="str">
        <f>VLOOKUP(B23,'Plantilla publicacion'!$A$3:$M$490,13,0)</f>
        <v>7100-DIRECCIÓN DE INVESTIGACIONES DE PROTECCIÓN DE DATOS PERSONALES</v>
      </c>
      <c r="O23" s="6">
        <f>VLOOKUP(B23,'Plantilla publicacion (2)'!$S$3:$X$490,6,0)</f>
        <v>100</v>
      </c>
      <c r="P23" s="275">
        <f>VLOOKUP(B23,'Plantilla publicacion (2)'!$S$3:$Y$490,7,0)</f>
        <v>0.12195121951219512</v>
      </c>
      <c r="Q23" s="101" t="str">
        <f>VLOOKUP(B23,'PAI 2025 Consolidado'!$F$6:$Z$486,21,0)</f>
        <v xml:space="preserve">Se realizó la capacitación a los usuarios funcionales para socializar el manejo del servicio del detector de Políticas como parte del Sistema RNBD  </v>
      </c>
      <c r="R23" s="192"/>
      <c r="S23" s="192"/>
    </row>
    <row r="24" spans="1:19" s="14" customFormat="1" ht="26.25" thickBot="1" x14ac:dyDescent="0.3">
      <c r="A24" s="13" t="str">
        <f>VLOOKUP(B24,'Plantilla publicacion'!$A$3:$B$490,2,0)</f>
        <v>Actividad propia</v>
      </c>
      <c r="B24" s="11" t="s">
        <v>891</v>
      </c>
      <c r="C24" s="307"/>
      <c r="D24" s="307">
        <f>VLOOKUP(B24,'Plantilla publicacion'!$A$3:$M$490,6,0)</f>
        <v>0</v>
      </c>
      <c r="E24" s="307"/>
      <c r="F24" s="307"/>
      <c r="G24" s="307" t="str">
        <f>VLOOKUP(B24,'Plantilla publicacion'!$A$3:$M$490,7,0)</f>
        <v>N/A</v>
      </c>
      <c r="H24" s="11" t="str">
        <f>VLOOKUP(B24,'Plantilla publicacion'!$A$3:$M$490,8,0)</f>
        <v>Realizar paso a producción de la versión del sistema RNBD que incluya la integración con el Detector de Políticas (Informe que evidencie el paso a producción)</v>
      </c>
      <c r="I24" s="11">
        <f>VLOOKUP(B24,'Plantilla publicacion'!$A$3:$M$490,9,0)</f>
        <v>1</v>
      </c>
      <c r="J24" s="11" t="str">
        <f>VLOOKUP(B24,'Plantilla publicacion'!$A$3:$M$490,10,0)</f>
        <v>Númerica</v>
      </c>
      <c r="K24" s="108">
        <f>VLOOKUP(B24,'Plantilla publicacion'!$A$3:$M$490,11,0)</f>
        <v>45901</v>
      </c>
      <c r="L24" s="108">
        <f>VLOOKUP(B24,'Plantilla publicacion'!$A$3:$M$490,12,0)</f>
        <v>45930</v>
      </c>
      <c r="M24" s="109"/>
      <c r="N24" s="110" t="str">
        <f>VLOOKUP(B24,'Plantilla publicacion'!$A$3:$M$490,13,0)</f>
        <v>7100-DIRECCIÓN DE INVESTIGACIONES DE PROTECCIÓN DE DATOS PERSONALES</v>
      </c>
      <c r="O24" s="11">
        <f>VLOOKUP(B24,'Plantilla publicacion (2)'!$S$3:$X$490,6,0)</f>
        <v>100</v>
      </c>
      <c r="P24" s="278">
        <f>VLOOKUP(B24,'Plantilla publicacion (2)'!$S$3:$Y$490,7,0)</f>
        <v>0.24390243902439024</v>
      </c>
      <c r="Q24" s="110" t="str">
        <f>VLOOKUP(B24,'PAI 2025 Consolidado'!$F$6:$Z$486,21,0)</f>
        <v>El día 25 de septiembre se realiza paso a producción de la versión del RNBD que integra el Detector de Pruebas, segun informe adjunto.</v>
      </c>
      <c r="R24" s="192"/>
      <c r="S24" s="192"/>
    </row>
    <row r="25" spans="1:19" s="12" customFormat="1" ht="38.25" x14ac:dyDescent="0.25">
      <c r="A25" s="5" t="str">
        <f>VLOOKUP(B25,'Plantilla publicacion'!$A$3:$B$490,2,0)</f>
        <v>Producto</v>
      </c>
      <c r="B25" s="96" t="s">
        <v>893</v>
      </c>
      <c r="C25" s="309" t="str">
        <f>VLOOKUP(B25,'Plantilla publicacion'!$A$3:$R$490,17,0)</f>
        <v>PND - 5-31-5-d- Convergencia regional - Gobierno digital para la gente / PES - Transformación Institucional</v>
      </c>
      <c r="D25" s="309" t="str">
        <f>VLOOKUP(B25,'Plantilla publicacion'!$A$3:$M$490,6,0)</f>
        <v>62-Fortalecer la infraestructura, uso y aprovechamiento de las tecnologías de la información, para optimizar la capacidad institucional</v>
      </c>
      <c r="E25" s="309" t="str">
        <f>VLOOKUP(B25,'Plantilla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25" s="309" t="str">
        <f>VLOOKUP(B25,'Plantilla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5" s="309" t="str">
        <f>VLOOKUP(B25,'Plantilla publicacion'!$A$3:$M$490,7,0)</f>
        <v>C-3503-0200-0012-20104c</v>
      </c>
      <c r="H25" s="98" t="str">
        <f>VLOOKUP(B25,'Plantilla publicacion'!$A$3:$M$490,8,0)</f>
        <v>Piloto de una herramienta con componente de inteligencia artificial (IA) para la clasificación de quejas o denuncias en la etapa preliminar de la Dirección de Habeas Data para atender el volumen de reclamaciones y mejorar los tiempos de atención, desarrollado (informe desarrollo)</v>
      </c>
      <c r="I25" s="98">
        <f>VLOOKUP(B25,'Plantilla publicacion'!$A$3:$M$490,9,0)</f>
        <v>1</v>
      </c>
      <c r="J25" s="98" t="str">
        <f>VLOOKUP(B25,'Plantilla publicacion'!$A$3:$M$490,10,0)</f>
        <v>Númerica</v>
      </c>
      <c r="K25" s="166">
        <f>VLOOKUP(B25,'Plantilla publicacion'!$A$3:$M$490,11,0)</f>
        <v>45691</v>
      </c>
      <c r="L25" s="166">
        <f>VLOOKUP(B25,'Plantilla publicacion'!$A$3:$M$490,12,0)</f>
        <v>45960</v>
      </c>
      <c r="M25" s="15">
        <f>IF(ISERROR(VLOOKUP(B25,'Plantilla publicacion'!$A$3:$P$490,16,0)),"NA",VLOOKUP(B25,'Plantilla publicacion'!$A$3:$P$490,16,0))</f>
        <v>0</v>
      </c>
      <c r="N25" s="99" t="str">
        <f>VLOOKUP(B25,'Plantilla publicacion'!$A$3:$M$490,13,0)</f>
        <v>20-OFICINA DE TECNOLOGÍA E INFORMÁTICA;
7200-DIRECCION DE HABEAS DATA</v>
      </c>
      <c r="O25" s="98">
        <f>VLOOKUP(B25,'Plantilla publicacion (2)'!$S$3:$X$490,6,0)</f>
        <v>100</v>
      </c>
      <c r="P25" s="274">
        <f>VLOOKUP(B25,'Plantilla publicacion (2)'!$S$3:$Y$490,7,0)</f>
        <v>2.2421524663677128</v>
      </c>
      <c r="Q25" s="99">
        <f>VLOOKUP(B25,'PAI 2025 Consolidado'!$F$6:$Z$486,21,0)</f>
        <v>0</v>
      </c>
      <c r="R25" s="191"/>
      <c r="S25" s="191"/>
    </row>
    <row r="26" spans="1:19" s="14" customFormat="1" ht="38.25" x14ac:dyDescent="0.25">
      <c r="A26" s="13" t="str">
        <f>VLOOKUP(B26,'Plantilla publicacion'!$A$3:$B$490,2,0)</f>
        <v>Actividad propia</v>
      </c>
      <c r="B26" s="100" t="s">
        <v>896</v>
      </c>
      <c r="C26" s="307"/>
      <c r="D26" s="307">
        <f>VLOOKUP(B26,'Plantilla publicacion'!$A$3:$M$490,6,0)</f>
        <v>0</v>
      </c>
      <c r="E26" s="307"/>
      <c r="F26" s="307"/>
      <c r="G26" s="307" t="str">
        <f>VLOOKUP(B26,'Plantilla publicacion'!$A$3:$M$490,7,0)</f>
        <v>N/A</v>
      </c>
      <c r="H26" s="6" t="str">
        <f>VLOOKUP(B26,'Plantilla publicacion'!$A$3:$M$490,8,0)</f>
        <v>Elaborar y aprobar requerimiento (1. Formato Solicitud de Requerimientos a Sistemas de Información GS03-F18, 2. Formato Lista de Chequeo de Requisitos de Seguridad de la Información GS03-F27 (Opcional) )</v>
      </c>
      <c r="I26" s="6">
        <f>VLOOKUP(B26,'Plantilla publicacion'!$A$3:$M$490,9,0)</f>
        <v>1</v>
      </c>
      <c r="J26" s="6" t="str">
        <f>VLOOKUP(B26,'Plantilla publicacion'!$A$3:$M$490,10,0)</f>
        <v>Númerica</v>
      </c>
      <c r="K26" s="7">
        <f>VLOOKUP(B26,'Plantilla publicacion'!$A$3:$M$490,11,0)</f>
        <v>45691</v>
      </c>
      <c r="L26" s="7">
        <f>VLOOKUP(B26,'Plantilla publicacion'!$A$3:$M$490,12,0)</f>
        <v>45777</v>
      </c>
      <c r="M26" s="57"/>
      <c r="N26" s="101" t="str">
        <f>VLOOKUP(B26,'Plantilla publicacion'!$A$3:$M$490,13,0)</f>
        <v>20-OFICINA DE TECNOLOGÍA E INFORMÁTICA;
7200-DIRECCION DE HABEAS DATA</v>
      </c>
      <c r="O26" s="6">
        <f>VLOOKUP(B26,'Plantilla publicacion (2)'!$S$3:$X$490,6,0)</f>
        <v>100</v>
      </c>
      <c r="P26" s="275">
        <f>VLOOKUP(B26,'Plantilla publicacion (2)'!$S$3:$Y$490,7,0)</f>
        <v>1.2195121951219512</v>
      </c>
      <c r="Q26" s="101" t="str">
        <f>VLOOKUP(B26,'PAI 2025 Consolidado'!$F$6:$Z$486,21,0)</f>
        <v>Se elaboró requerimiento para el plan piloto de una herramienta con componente de IA</v>
      </c>
      <c r="R26" s="192"/>
      <c r="S26" s="192"/>
    </row>
    <row r="27" spans="1:19" s="14" customFormat="1" ht="140.25" x14ac:dyDescent="0.25">
      <c r="A27" s="13" t="str">
        <f>VLOOKUP(B27,'Plantilla publicacion'!$A$3:$B$490,2,0)</f>
        <v>Actividad sin participación</v>
      </c>
      <c r="B27" s="100" t="s">
        <v>898</v>
      </c>
      <c r="C27" s="307"/>
      <c r="D27" s="307">
        <f>VLOOKUP(B27,'Plantilla publicacion'!$A$3:$M$490,6,0)</f>
        <v>0</v>
      </c>
      <c r="E27" s="307"/>
      <c r="F27" s="307"/>
      <c r="G27" s="307" t="str">
        <f>VLOOKUP(B27,'Plantilla publicacion'!$A$3:$M$490,7,0)</f>
        <v>N/A</v>
      </c>
      <c r="H27" s="6" t="str">
        <f>VLOOKUP(B27,'Plantilla publicacion'!$A$3:$M$490,8,0)</f>
        <v>Diseñar la solución (1. Anteproyecto (Alcance, estado del arte, metodología, métricas, cronograma, etc.) / Único entregable)</v>
      </c>
      <c r="I27" s="6">
        <f>VLOOKUP(B27,'Plantilla publicacion'!$A$3:$M$490,9,0)</f>
        <v>1</v>
      </c>
      <c r="J27" s="6" t="str">
        <f>VLOOKUP(B27,'Plantilla publicacion'!$A$3:$M$490,10,0)</f>
        <v>Númerica</v>
      </c>
      <c r="K27" s="7">
        <f>VLOOKUP(B27,'Plantilla publicacion'!$A$3:$M$490,11,0)</f>
        <v>45779</v>
      </c>
      <c r="L27" s="7">
        <f>VLOOKUP(B27,'Plantilla publicacion'!$A$3:$M$490,12,0)</f>
        <v>45839</v>
      </c>
      <c r="M27" s="57"/>
      <c r="N27" s="101" t="str">
        <f>VLOOKUP(B27,'Plantilla publicacion'!$A$3:$M$490,13,0)</f>
        <v>20-OFICINA DE TECNOLOGÍA E INFORMÁTICA</v>
      </c>
      <c r="O27" s="6">
        <f>VLOOKUP(B27,'Plantilla publicacion (2)'!$S$3:$X$490,6,0)</f>
        <v>100</v>
      </c>
      <c r="P27" s="275">
        <f>VLOOKUP(B27,'Plantilla publicacion (2)'!$S$3:$Y$490,7,0)</f>
        <v>0</v>
      </c>
      <c r="Q27" s="101" t="str">
        <f>VLOOKUP(B27,'PAI 2025 Consolidado'!$F$6:$Z$486,21,0)</f>
        <v>Se construyó el documento de anteproyecto levantando el estado del arte y una comparación tecnológica para sustentar el desarrollo del piloto, centrado en capacidades de inteligencia artificial aplicadas al análisis automatizado de quejas. Se identificaron avances recientes en modelos de procesamiento de lenguaje natural (NLP), útiles en tareas de extracción de entidades (NER), generación de resúmenes de los documentos y clasificación jurídica multiclase. También se evaluaron plataformas como Azure AI y Hugging Face en cuanto a integración, escalabilidad y cumplimiento. Este análisis permitió seleccionar tecnologías adecuadas para una solución efectiva, modular y segura alineada institucionalmente. Todo esto en coordinación con la OTI y su desarrollo para este plan piloto.</v>
      </c>
      <c r="R27" s="192"/>
      <c r="S27" s="192"/>
    </row>
    <row r="28" spans="1:19" s="13" customFormat="1" ht="102" x14ac:dyDescent="0.25">
      <c r="A28" s="13" t="str">
        <f>VLOOKUP(B28,'Plantilla publicacion'!$A$3:$B$490,2,0)</f>
        <v>Actividad sin participación</v>
      </c>
      <c r="B28" s="100" t="s">
        <v>899</v>
      </c>
      <c r="C28" s="307"/>
      <c r="D28" s="307">
        <f>VLOOKUP(B28,'Plantilla publicacion'!$A$3:$M$490,6,0)</f>
        <v>0</v>
      </c>
      <c r="E28" s="307"/>
      <c r="F28" s="307"/>
      <c r="G28" s="307" t="str">
        <f>VLOOKUP(B28,'Plantilla publicacion'!$A$3:$M$490,7,0)</f>
        <v>N/A</v>
      </c>
      <c r="H28" s="6" t="str">
        <f>VLOOKUP(B28,'Plantilla publicacion'!$A$3:$M$490,8,0)</f>
        <v>Planeación y gestión de la solución  (1. Reporte planeación de tareas, linea base de requerimientos (historias de usuario) y entregables  en la herramienta devops 2. plan de pruebas diseñado y registrado en la herramienta devops)</v>
      </c>
      <c r="I28" s="6">
        <f>VLOOKUP(B28,'Plantilla publicacion'!$A$3:$M$490,9,0)</f>
        <v>1</v>
      </c>
      <c r="J28" s="6" t="str">
        <f>VLOOKUP(B28,'Plantilla publicacion'!$A$3:$M$490,10,0)</f>
        <v>Númerica</v>
      </c>
      <c r="K28" s="7">
        <f>VLOOKUP(B28,'Plantilla publicacion'!$A$3:$M$490,11,0)</f>
        <v>45839</v>
      </c>
      <c r="L28" s="7">
        <f>VLOOKUP(B28,'Plantilla publicacion'!$A$3:$M$490,12,0)</f>
        <v>45869</v>
      </c>
      <c r="M28" s="57"/>
      <c r="N28" s="101" t="str">
        <f>VLOOKUP(B28,'Plantilla publicacion'!$A$3:$M$490,13,0)</f>
        <v>20-OFICINA DE TECNOLOGÍA E INFORMÁTICA</v>
      </c>
      <c r="O28" s="6">
        <f>VLOOKUP(B28,'Plantilla publicacion (2)'!$S$3:$X$490,6,0)</f>
        <v>100</v>
      </c>
      <c r="P28" s="275">
        <f>VLOOKUP(B28,'Plantilla publicacion (2)'!$S$3:$Y$490,7,0)</f>
        <v>0</v>
      </c>
      <c r="Q28" s="101" t="str">
        <f>VLOOKUP(B28,'PAI 2025 Consolidado'!$F$6:$Z$486,21,0)</f>
        <v>En el marco del piloto de una herramienta con IA para la clasificación de quejas, se avanzó en la planeación y gestión de la solución. Se registraron en Azure DevOps el reporte de tareas, la línea base de requerimientos (historias de usuario), y los entregables acordados. También se diseñó y documentó el plan de pruebas. Todas las actividades se realizaron conforme a los requerimientos funcionales, las consideraciones técnicas del anteproyecto y el plan de trabajo validado con el equipo funcional, asegurando trazabilidad y alineación institucional.</v>
      </c>
      <c r="R28" s="192"/>
      <c r="S28" s="192"/>
    </row>
    <row r="29" spans="1:19" s="14" customFormat="1" ht="26.25" thickBot="1" x14ac:dyDescent="0.3">
      <c r="A29" s="13" t="str">
        <f>VLOOKUP(B29,'Plantilla publicacion'!$A$3:$B$490,2,0)</f>
        <v>Actividad sin participación</v>
      </c>
      <c r="B29" s="102" t="s">
        <v>900</v>
      </c>
      <c r="C29" s="308"/>
      <c r="D29" s="308">
        <f>VLOOKUP(B29,'Plantilla publicacion'!$A$3:$M$490,6,0)</f>
        <v>0</v>
      </c>
      <c r="E29" s="308"/>
      <c r="F29" s="308"/>
      <c r="G29" s="308" t="str">
        <f>VLOOKUP(B29,'Plantilla publicacion'!$A$3:$M$490,7,0)</f>
        <v>N/A</v>
      </c>
      <c r="H29" s="104" t="str">
        <f>VLOOKUP(B29,'Plantilla publicacion'!$A$3:$M$490,8,0)</f>
        <v>Desarrollo de la solución (1. Captura de pantalla del Código fuente registrado en devops / 2. Captura de pantalla  de casos de prueba ejecutados por desarrollo. 3. Informe de desarrollo )</v>
      </c>
      <c r="I29" s="104">
        <f>VLOOKUP(B29,'Plantilla publicacion'!$A$3:$M$490,9,0)</f>
        <v>1</v>
      </c>
      <c r="J29" s="104" t="str">
        <f>VLOOKUP(B29,'Plantilla publicacion'!$A$3:$M$490,10,0)</f>
        <v>Númerica</v>
      </c>
      <c r="K29" s="105">
        <f>VLOOKUP(B29,'Plantilla publicacion'!$A$3:$M$490,11,0)</f>
        <v>45870</v>
      </c>
      <c r="L29" s="105">
        <f>VLOOKUP(B29,'Plantilla publicacion'!$A$3:$M$490,12,0)</f>
        <v>45960</v>
      </c>
      <c r="M29" s="106"/>
      <c r="N29" s="107" t="str">
        <f>VLOOKUP(B29,'Plantilla publicacion'!$A$3:$M$490,13,0)</f>
        <v>20-OFICINA DE TECNOLOGÍA E INFORMÁTICA</v>
      </c>
      <c r="O29" s="104">
        <f>VLOOKUP(B29,'Plantilla publicacion (2)'!$S$3:$X$490,6,0)</f>
        <v>100</v>
      </c>
      <c r="P29" s="276">
        <f>VLOOKUP(B29,'Plantilla publicacion (2)'!$S$3:$Y$490,7,0)</f>
        <v>0</v>
      </c>
      <c r="Q29" s="107">
        <f>VLOOKUP(B29,'PAI 2025 Consolidado'!$F$6:$Z$486,21,0)</f>
        <v>0</v>
      </c>
      <c r="R29" s="192"/>
      <c r="S29" s="192"/>
    </row>
    <row r="30" spans="1:19" s="12" customFormat="1" x14ac:dyDescent="0.25">
      <c r="A30" s="5" t="str">
        <f>VLOOKUP(B30,'Plantilla publicacion'!$A$3:$B$490,2,0)</f>
        <v>Producto</v>
      </c>
      <c r="B30" s="15" t="s">
        <v>1068</v>
      </c>
      <c r="C30" s="307" t="str">
        <f>VLOOKUP(B30,'Plantilla publicacion'!$A$3:$R$490,17,0)</f>
        <v>PND - 5-31-5-b- Convergencia regional - Entidades públicas territoriales y nacionales fortalecidas / PES - Transformación Institucional</v>
      </c>
      <c r="D30" s="307" t="str">
        <f>VLOOKUP(B30,'Plantilla publicacion'!$A$3:$M$490,6,0)</f>
        <v>60-Fortalecer el Sistema Integral de Gestión Institucional en el marco del Modelo Integrado de Planeación y gestión para mejorar la prestación del servicio.</v>
      </c>
      <c r="E30" s="307" t="str">
        <f>VLOOKUP(B30,'Plantilla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0" s="307" t="str">
        <f>VLOOKUP(B30,'Plantilla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0" s="307" t="str">
        <f>VLOOKUP(B30,'Plantilla publicacion'!$A$3:$M$490,7,0)</f>
        <v>C-3503-0200-0016-40401c</v>
      </c>
      <c r="H30" s="15" t="str">
        <f>VLOOKUP(B30,'Plantilla publicacion'!$A$3:$M$490,8,0)</f>
        <v>Proyectos estratégicos transversales estructurados y ejecutados (Informe de resultados)</v>
      </c>
      <c r="I30" s="15">
        <f>VLOOKUP(B30,'Plantilla publicacion'!$A$3:$M$490,9,0)</f>
        <v>100</v>
      </c>
      <c r="J30" s="15" t="str">
        <f>VLOOKUP(B30,'Plantilla publicacion'!$A$3:$M$490,10,0)</f>
        <v>Porcentual</v>
      </c>
      <c r="K30" s="165">
        <f>VLOOKUP(B30,'Plantilla publicacion'!$A$3:$M$490,11,0)</f>
        <v>45712</v>
      </c>
      <c r="L30" s="165">
        <f>VLOOKUP(B30,'Plantilla publicacion'!$A$3:$M$490,12,0)</f>
        <v>46010</v>
      </c>
      <c r="M30" s="15">
        <f>IF(ISERROR(VLOOKUP(B30,'Plantilla publicacion'!$A$3:$P$490,16,0)),"NA",VLOOKUP(B30,'Plantilla publicacion'!$A$3:$P$490,16,0))</f>
        <v>0</v>
      </c>
      <c r="N30" s="15" t="str">
        <f>VLOOKUP(B30,'Plantilla publicacion'!$A$3:$M$490,13,0)</f>
        <v>30-OFICINA ASESORA DE PLANEACIÓN</v>
      </c>
      <c r="O30" s="15">
        <f>VLOOKUP(B30,'Plantilla publicacion (2)'!$S$3:$X$490,6,0)</f>
        <v>0</v>
      </c>
      <c r="P30" s="277">
        <f>VLOOKUP(B30,'Plantilla publicacion (2)'!$S$3:$Y$490,7,0)</f>
        <v>0</v>
      </c>
      <c r="Q30" s="15">
        <f>VLOOKUP(B30,'PAI 2025 Consolidado'!$F$6:$Z$486,21,0)</f>
        <v>0</v>
      </c>
      <c r="R30" s="191"/>
      <c r="S30" s="191"/>
    </row>
    <row r="31" spans="1:19" s="13" customFormat="1" ht="38.25" x14ac:dyDescent="0.25">
      <c r="A31" s="13" t="str">
        <f>VLOOKUP(B31,'Plantilla publicacion'!$A$3:$B$490,2,0)</f>
        <v>Actividad propia</v>
      </c>
      <c r="B31" s="6" t="s">
        <v>1070</v>
      </c>
      <c r="C31" s="307"/>
      <c r="D31" s="307">
        <f>VLOOKUP(B31,'Plantilla publicacion'!$A$3:$M$490,6,0)</f>
        <v>0</v>
      </c>
      <c r="E31" s="307"/>
      <c r="F31" s="307"/>
      <c r="G31" s="307" t="str">
        <f>VLOOKUP(B31,'Plantilla publicacion'!$A$3:$M$490,7,0)</f>
        <v>N/A</v>
      </c>
      <c r="H31" s="6" t="str">
        <f>VLOOKUP(B31,'Plantilla publicacion'!$A$3:$M$490,8,0)</f>
        <v>Identificar y someter a aprobación del Despacho, la definición de 2 proyectos estratégicos de impacto transversal  a ser ejecutados (proyectos estratégicos de impacto transversal identificados y aprobados)</v>
      </c>
      <c r="I31" s="6">
        <f>VLOOKUP(B31,'Plantilla publicacion'!$A$3:$M$490,9,0)</f>
        <v>2</v>
      </c>
      <c r="J31" s="6" t="str">
        <f>VLOOKUP(B31,'Plantilla publicacion'!$A$3:$M$490,10,0)</f>
        <v>Númerica</v>
      </c>
      <c r="K31" s="7">
        <f>VLOOKUP(B31,'Plantilla publicacion'!$A$3:$M$490,11,0)</f>
        <v>45712</v>
      </c>
      <c r="L31" s="7">
        <f>VLOOKUP(B31,'Plantilla publicacion'!$A$3:$M$490,12,0)</f>
        <v>45723</v>
      </c>
      <c r="M31" s="57"/>
      <c r="N31" s="16" t="str">
        <f>VLOOKUP(B31,'Plantilla publicacion'!$A$3:$M$490,13,0)</f>
        <v>30-OFICINA ASESORA DE PLANEACIÓN</v>
      </c>
      <c r="O31" s="6">
        <f>VLOOKUP(B31,'Plantilla publicacion (2)'!$S$3:$X$490,6,0)</f>
        <v>0</v>
      </c>
      <c r="P31" s="275">
        <f>VLOOKUP(B31,'Plantilla publicacion (2)'!$S$3:$Y$490,7,0)</f>
        <v>0</v>
      </c>
      <c r="Q31" s="16" t="str">
        <f>VLOOKUP(B31,'PAI 2025 Consolidado'!$F$6:$Z$486,21,0)</f>
        <v>Se identifican los dos proyectos transversales de interés estratégico, pero no se han sometido a revisión del despacho. Estos proyectos están asociados a Lenguaje claro y Lecciones aprendidas/buenas prácticas.</v>
      </c>
      <c r="R31" s="192"/>
      <c r="S31" s="192"/>
    </row>
    <row r="32" spans="1:19" s="13" customFormat="1" ht="46.5" customHeight="1" x14ac:dyDescent="0.25">
      <c r="A32" s="13" t="str">
        <f>VLOOKUP(B32,'Plantilla publicacion'!$A$3:$B$490,2,0)</f>
        <v>Actividad propia</v>
      </c>
      <c r="B32" s="6" t="s">
        <v>1072</v>
      </c>
      <c r="C32" s="307"/>
      <c r="D32" s="307">
        <f>VLOOKUP(B32,'Plantilla publicacion'!$A$3:$M$490,6,0)</f>
        <v>0</v>
      </c>
      <c r="E32" s="307"/>
      <c r="F32" s="307"/>
      <c r="G32" s="307" t="str">
        <f>VLOOKUP(B32,'Plantilla publicacion'!$A$3:$M$490,7,0)</f>
        <v>N/A</v>
      </c>
      <c r="H32" s="6" t="str">
        <f>VLOOKUP(B32,'Plantilla publicacion'!$A$3:$M$490,8,0)</f>
        <v>Diseñar y concertar el plan de trabajo (actividades hito y responsable) (Plan de trabajo Diseñado y concertado con las áreas involucradas)</v>
      </c>
      <c r="I32" s="6">
        <f>VLOOKUP(B32,'Plantilla publicacion'!$A$3:$M$490,9,0)</f>
        <v>1</v>
      </c>
      <c r="J32" s="6" t="str">
        <f>VLOOKUP(B32,'Plantilla publicacion'!$A$3:$M$490,10,0)</f>
        <v>Númerica</v>
      </c>
      <c r="K32" s="7">
        <f>VLOOKUP(B32,'Plantilla publicacion'!$A$3:$M$490,11,0)</f>
        <v>45726</v>
      </c>
      <c r="L32" s="7">
        <f>VLOOKUP(B32,'Plantilla publicacion'!$A$3:$M$490,12,0)</f>
        <v>45777</v>
      </c>
      <c r="M32" s="57"/>
      <c r="N32" s="16" t="str">
        <f>VLOOKUP(B32,'Plantilla publicacion'!$A$3:$M$490,13,0)</f>
        <v>30-OFICINA ASESORA DE PLANEACIÓN</v>
      </c>
      <c r="O32" s="6">
        <f>VLOOKUP(B32,'Plantilla publicacion (2)'!$S$3:$X$490,6,0)</f>
        <v>0</v>
      </c>
      <c r="P32" s="275">
        <f>VLOOKUP(B32,'Plantilla publicacion (2)'!$S$3:$Y$490,7,0)</f>
        <v>0</v>
      </c>
      <c r="Q32" s="16">
        <f>VLOOKUP(B32,'PAI 2025 Consolidado'!$F$6:$Z$486,21,0)</f>
        <v>0</v>
      </c>
      <c r="R32" s="192"/>
      <c r="S32" s="192"/>
    </row>
    <row r="33" spans="1:19" s="13" customFormat="1" ht="63" customHeight="1" x14ac:dyDescent="0.25">
      <c r="A33" s="13" t="str">
        <f>VLOOKUP(B33,'Plantilla publicacion'!$A$3:$B$490,2,0)</f>
        <v>Actividad propia</v>
      </c>
      <c r="B33" s="6" t="s">
        <v>1074</v>
      </c>
      <c r="C33" s="307"/>
      <c r="D33" s="307">
        <f>VLOOKUP(B33,'Plantilla publicacion'!$A$3:$M$490,6,0)</f>
        <v>0</v>
      </c>
      <c r="E33" s="307"/>
      <c r="F33" s="307"/>
      <c r="G33" s="307" t="str">
        <f>VLOOKUP(B33,'Plantilla publicacion'!$A$3:$M$490,7,0)</f>
        <v>N/A</v>
      </c>
      <c r="H33" s="6" t="str">
        <f>VLOOKUP(B33,'Plantilla publicacion'!$A$3:$M$490,8,0)</f>
        <v>Ejecutar el plan de trabajo (Seguimiento al plan de trabajo y evidencias de su cumplimiento)</v>
      </c>
      <c r="I33" s="6">
        <f>VLOOKUP(B33,'Plantilla publicacion'!$A$3:$M$490,9,0)</f>
        <v>100</v>
      </c>
      <c r="J33" s="6" t="str">
        <f>VLOOKUP(B33,'Plantilla publicacion'!$A$3:$M$490,10,0)</f>
        <v>Porcentual</v>
      </c>
      <c r="K33" s="7">
        <f>VLOOKUP(B33,'Plantilla publicacion'!$A$3:$M$490,11,0)</f>
        <v>45778</v>
      </c>
      <c r="L33" s="7">
        <f>VLOOKUP(B33,'Plantilla publicacion'!$A$3:$M$490,12,0)</f>
        <v>45989</v>
      </c>
      <c r="M33" s="57"/>
      <c r="N33" s="16" t="str">
        <f>VLOOKUP(B33,'Plantilla publicacion'!$A$3:$M$490,13,0)</f>
        <v>30-OFICINA ASESORA DE PLANEACIÓN</v>
      </c>
      <c r="O33" s="6">
        <f>VLOOKUP(B33,'Plantilla publicacion (2)'!$S$3:$X$490,6,0)</f>
        <v>0</v>
      </c>
      <c r="P33" s="275">
        <f>VLOOKUP(B33,'Plantilla publicacion (2)'!$S$3:$Y$490,7,0)</f>
        <v>0</v>
      </c>
      <c r="Q33" s="16">
        <f>VLOOKUP(B33,'PAI 2025 Consolidado'!$F$6:$Z$486,21,0)</f>
        <v>0</v>
      </c>
      <c r="R33" s="192"/>
      <c r="S33" s="192"/>
    </row>
    <row r="34" spans="1:19" s="13" customFormat="1" ht="45" customHeight="1" thickBot="1" x14ac:dyDescent="0.3">
      <c r="A34" s="13" t="str">
        <f>VLOOKUP(B34,'Plantilla publicacion'!$A$3:$B$490,2,0)</f>
        <v>Actividad propia</v>
      </c>
      <c r="B34" s="11" t="s">
        <v>1075</v>
      </c>
      <c r="C34" s="307"/>
      <c r="D34" s="307">
        <f>VLOOKUP(B34,'Plantilla publicacion'!$A$3:$M$490,6,0)</f>
        <v>0</v>
      </c>
      <c r="E34" s="307"/>
      <c r="F34" s="307"/>
      <c r="G34" s="307" t="str">
        <f>VLOOKUP(B34,'Plantilla publicacion'!$A$3:$M$490,7,0)</f>
        <v>N/A</v>
      </c>
      <c r="H34" s="11" t="str">
        <f>VLOOKUP(B34,'Plantilla publicacion'!$A$3:$M$490,8,0)</f>
        <v>Presentar resultados (Presentación de resultados y  Lista de asistencia reunióno de presentación)</v>
      </c>
      <c r="I34" s="11">
        <f>VLOOKUP(B34,'Plantilla publicacion'!$A$3:$M$490,9,0)</f>
        <v>2</v>
      </c>
      <c r="J34" s="11" t="str">
        <f>VLOOKUP(B34,'Plantilla publicacion'!$A$3:$M$490,10,0)</f>
        <v>Númerica</v>
      </c>
      <c r="K34" s="108">
        <f>VLOOKUP(B34,'Plantilla publicacion'!$A$3:$M$490,11,0)</f>
        <v>45992</v>
      </c>
      <c r="L34" s="108">
        <f>VLOOKUP(B34,'Plantilla publicacion'!$A$3:$M$490,12,0)</f>
        <v>46010</v>
      </c>
      <c r="M34" s="109"/>
      <c r="N34" s="110" t="str">
        <f>VLOOKUP(B34,'Plantilla publicacion'!$A$3:$M$490,13,0)</f>
        <v>30-OFICINA ASESORA DE PLANEACIÓN</v>
      </c>
      <c r="O34" s="11">
        <f>VLOOKUP(B34,'Plantilla publicacion (2)'!$S$3:$X$490,6,0)</f>
        <v>0</v>
      </c>
      <c r="P34" s="278">
        <f>VLOOKUP(B34,'Plantilla publicacion (2)'!$S$3:$Y$490,7,0)</f>
        <v>0</v>
      </c>
      <c r="Q34" s="110">
        <f>VLOOKUP(B34,'PAI 2025 Consolidado'!$F$6:$Z$486,21,0)</f>
        <v>0</v>
      </c>
      <c r="R34" s="192"/>
      <c r="S34" s="192"/>
    </row>
    <row r="35" spans="1:19" s="13" customFormat="1" ht="53.25" customHeight="1" x14ac:dyDescent="0.25">
      <c r="B35" s="96" t="s">
        <v>1125</v>
      </c>
      <c r="C35" s="365" t="str">
        <f>VLOOKUP(B38,'Plantilla publicacion'!$A$3:$R$490,17,0)</f>
        <v>PND - 5-31-5-b- Convergencia regional - Entidades públicas territoriales y nacionales fortalecidas / PES - Transformación Institucional</v>
      </c>
      <c r="D35" s="365" t="str">
        <f>VLOOKUP(B38,'Plantilla publicacion'!$A$3:$M$490,6,0)</f>
        <v>81-Mejorar la oportunidad en la atención de trámites y servicios.</v>
      </c>
      <c r="E35" s="365" t="str">
        <f>VLOOKUP(B38,'Plantilla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5" s="365" t="str">
        <f>VLOOKUP(B38,'Plantilla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5" s="365" t="str">
        <f>VLOOKUP(B38,'Plantilla publicacion'!$A$3:$M$490,7,0)</f>
        <v>N/A</v>
      </c>
      <c r="H35" s="98" t="str">
        <f>VLOOKUP(B35,'Plantilla publicacion'!$A$3:$M$490,8,0)</f>
        <v>Estudios Económicos o informes que permitan Identificar factores que generen distorsiones en la competencia de los mercados y acciones prioritarias en materia de defensa de la competencia, realizados  (Estudios Económicos o informes elaborados)</v>
      </c>
      <c r="I35" s="98">
        <f>VLOOKUP(B35,'Plantilla publicacion'!$A$3:$M$490,9,0)</f>
        <v>5</v>
      </c>
      <c r="J35" s="98" t="str">
        <f>VLOOKUP(B35,'Plantilla publicacion'!$A$3:$M$490,10,0)</f>
        <v>Númerica</v>
      </c>
      <c r="K35" s="166">
        <f>VLOOKUP(B35,'Plantilla publicacion'!$A$3:$M$490,11,0)</f>
        <v>45691</v>
      </c>
      <c r="L35" s="166">
        <f>VLOOKUP(B35,'Plantilla publicacion'!$A$3:$M$490,12,0)</f>
        <v>46003</v>
      </c>
      <c r="M35" s="15" t="str">
        <f>IF(ISERROR(VLOOKUP(B35,'Plantilla publicacion'!$A$3:$P$490,16,0)),"NA",VLOOKUP(B35,'Plantilla publicacion'!$A$3:$P$490,16,0))</f>
        <v>PND 9_Ampliar los instrumentos de prevención / PND 10_Fortalecer las actividades de inspección, vigilancia y control / PES_20230189 / PES_20230192 / PEI_4 / PEI_5</v>
      </c>
      <c r="N35" s="99" t="str">
        <f>VLOOKUP(B35,'Plantilla publicacion'!$A$3:$M$490,13,0)</f>
        <v>1000-DESPACHO DEL SUPERINTENDENTE DELEGADO PARA LA PROTECCIÓN DE LA COMPETENCIA</v>
      </c>
      <c r="O35" s="98">
        <f>VLOOKUP(B35,'Plantilla publicacion (2)'!$S$3:$X$490,6,0)</f>
        <v>100</v>
      </c>
      <c r="P35" s="274">
        <f>VLOOKUP(B35,'Plantilla publicacion (2)'!$S$3:$Y$490,7,0)</f>
        <v>7.8947368421052628</v>
      </c>
      <c r="Q35" s="99" t="str">
        <f>VLOOKUP(B35,'PAI 2025 Consolidado'!$F$6:$Z$486,21,0)</f>
        <v>De acuerdo con los cinco (5) estudios establecidos en el Plan de Acción para la vigencia 2025, dos (2) de ellos están incluidos en el Plan Estratégico Sectorial. A la fecha, ambos se han desarrollado conforme a lo programado; se han realizado los requerimientos respectivos y se entregó un primer avance consolidado con información de los estudios en agosto de 2025.
Los estudios definidos en el Plan Estratégico Sectorial son:
1.	Estudio sobre el mercado de medicamentos oftalmológicos.
2.	Estudio sobre el mercado de vehículos eléctricos en Colombia (2022–2024).</v>
      </c>
      <c r="R35" s="191"/>
      <c r="S35" s="191"/>
    </row>
    <row r="36" spans="1:19" s="13" customFormat="1" ht="38.25" x14ac:dyDescent="0.25">
      <c r="B36" s="100" t="s">
        <v>1127</v>
      </c>
      <c r="C36" s="365"/>
      <c r="D36" s="365"/>
      <c r="E36" s="365"/>
      <c r="F36" s="365"/>
      <c r="G36" s="365"/>
      <c r="H36" s="6" t="str">
        <f>VLOOKUP(B36,'Plantilla publicacion'!$A$3:$M$490,8,0)</f>
        <v>Definir el alcance requerido, para los estudios o informes.  (Acta con el alcance definido)</v>
      </c>
      <c r="I36" s="6">
        <f>VLOOKUP(B36,'Plantilla publicacion'!$A$3:$M$490,9,0)</f>
        <v>5</v>
      </c>
      <c r="J36" s="6" t="str">
        <f>VLOOKUP(B36,'Plantilla publicacion'!$A$3:$M$490,10,0)</f>
        <v>Númerica</v>
      </c>
      <c r="K36" s="7">
        <f>VLOOKUP(B36,'Plantilla publicacion'!$A$3:$M$490,11,0)</f>
        <v>45691</v>
      </c>
      <c r="L36" s="7">
        <f>VLOOKUP(B36,'Plantilla publicacion'!$A$3:$M$490,12,0)</f>
        <v>45716</v>
      </c>
      <c r="M36" s="57"/>
      <c r="N36" s="101" t="str">
        <f>VLOOKUP(B36,'Plantilla publicacion'!$A$3:$M$490,13,0)</f>
        <v>1000-DESPACHO DEL SUPERINTENDENTE DELEGADO PARA LA PROTECCIÓN DE LA COMPETENCIA</v>
      </c>
      <c r="O36" s="6">
        <f>VLOOKUP(B36,'Plantilla publicacion (2)'!$S$3:$X$490,6,0)</f>
        <v>100</v>
      </c>
      <c r="P36" s="275">
        <f>VLOOKUP(B36,'Plantilla publicacion (2)'!$S$3:$Y$490,7,0)</f>
        <v>1.8181818181818181</v>
      </c>
      <c r="Q36" s="101" t="str">
        <f>VLOOKUP(B36,'PAI 2025 Consolidado'!$F$6:$Z$486,21,0)</f>
        <v xml:space="preserve">Se definió el alcance requerido, para cada uno de los cinco (5) estudios que se desarrollarán en la Delegatura para la Protección de la Competencia durante la vigencia 2025, mediante acta. </v>
      </c>
      <c r="R36" s="192"/>
      <c r="S36" s="192"/>
    </row>
    <row r="37" spans="1:19" s="13" customFormat="1" ht="115.5" thickBot="1" x14ac:dyDescent="0.3">
      <c r="B37" s="100" t="s">
        <v>1129</v>
      </c>
      <c r="C37" s="366"/>
      <c r="D37" s="366"/>
      <c r="E37" s="366"/>
      <c r="F37" s="366"/>
      <c r="G37" s="366"/>
      <c r="H37" s="6" t="str">
        <f>VLOOKUP(B37,'Plantilla publicacion'!$A$3:$M$490,8,0)</f>
        <v>Realizar y entregar los estudios o informes   (Estudio presentado a la Delegada para la Protección de la Competencia)</v>
      </c>
      <c r="I37" s="6">
        <f>VLOOKUP(B37,'Plantilla publicacion'!$A$3:$M$490,9,0)</f>
        <v>5</v>
      </c>
      <c r="J37" s="6" t="str">
        <f>VLOOKUP(B37,'Plantilla publicacion'!$A$3:$M$490,10,0)</f>
        <v>Númerica</v>
      </c>
      <c r="K37" s="7">
        <f>VLOOKUP(B37,'Plantilla publicacion'!$A$3:$M$490,11,0)</f>
        <v>45719</v>
      </c>
      <c r="L37" s="7">
        <f>VLOOKUP(B37,'Plantilla publicacion'!$A$3:$M$490,12,0)</f>
        <v>46003</v>
      </c>
      <c r="M37" s="57"/>
      <c r="N37" s="101" t="str">
        <f>VLOOKUP(B37,'Plantilla publicacion'!$A$3:$M$490,13,0)</f>
        <v>1000-DESPACHO DEL SUPERINTENDENTE DELEGADO PARA LA PROTECCIÓN DE LA COMPETENCIA</v>
      </c>
      <c r="O37" s="6">
        <f>VLOOKUP(B37,'Plantilla publicacion (2)'!$S$3:$X$490,6,0)</f>
        <v>100</v>
      </c>
      <c r="P37" s="275">
        <f>VLOOKUP(B37,'Plantilla publicacion (2)'!$S$3:$Y$490,7,0)</f>
        <v>7.2727272727272725</v>
      </c>
      <c r="Q37" s="101" t="str">
        <f>VLOOKUP(B37,'PAI 2025 Consolidado'!$F$6:$Z$486,21,0)</f>
        <v>De acuerdo con los cinco (5) estudios establecidos en el Plan de Acción para la vigencia 2025, dos (2) de ellos están incluidos en el Plan Estratégico Sectorial. A la fecha, ambos se han desarrollado conforme a lo programado; se han realizado los requerimientos respectivos y se entregó un primer avance consolidado con información de los estudios en agosto de 2025.
Los estudios definidos en el Plan Estratégico Sectorial son:
1.	Estudio sobre el mercado de medicamentos oftalmológicos.
2.	Estudio sobre el mercado de vehículos eléctricos en Colombia (2022–2024).</v>
      </c>
      <c r="R37" s="192"/>
      <c r="S37" s="192"/>
    </row>
    <row r="38" spans="1:19" s="12" customFormat="1" ht="89.25" x14ac:dyDescent="0.25">
      <c r="A38" s="5" t="str">
        <f>VLOOKUP(B38,'Plantilla publicacion'!$A$3:$B$490,2,0)</f>
        <v>Producto</v>
      </c>
      <c r="B38" s="96" t="s">
        <v>1142</v>
      </c>
      <c r="C38" s="309" t="str">
        <f>VLOOKUP(B38,'Plantilla publicacion'!$A$3:$R$490,17,0)</f>
        <v>PND - 5-31-5-b- Convergencia regional - Entidades públicas territoriales y nacionales fortalecidas / PES - Transformación Institucional</v>
      </c>
      <c r="D38" s="309" t="str">
        <f>VLOOKUP(B38,'Plantilla publicacion'!$A$3:$M$490,6,0)</f>
        <v>81-Mejorar la oportunidad en la atención de trámites y servicios.</v>
      </c>
      <c r="E38" s="309" t="str">
        <f>VLOOKUP(B38,'Plantilla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8" s="309" t="str">
        <f>VLOOKUP(B38,'Plantilla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8" s="309" t="str">
        <f>VLOOKUP(B38,'Plantilla publicacion'!$A$3:$M$490,7,0)</f>
        <v>N/A</v>
      </c>
      <c r="H38" s="98" t="str">
        <f>VLOOKUP(B38,'Plantilla publicacion'!$A$3:$M$490,8,0)</f>
        <v>Herramienta de control y gestión de los tiempos de las actividades de los procedimientos de la Delegatura, diseñada y probada  (Matrices con el registro  de los tiempos de cada actividad entregado)</v>
      </c>
      <c r="I38" s="98">
        <f>VLOOKUP(B38,'Plantilla publicacion'!$A$3:$M$490,9,0)</f>
        <v>1</v>
      </c>
      <c r="J38" s="98" t="str">
        <f>VLOOKUP(B38,'Plantilla publicacion'!$A$3:$M$490,10,0)</f>
        <v>Númerica</v>
      </c>
      <c r="K38" s="166">
        <f>VLOOKUP(B38,'Plantilla publicacion'!$A$3:$M$490,11,0)</f>
        <v>45677</v>
      </c>
      <c r="L38" s="166">
        <f>VLOOKUP(B38,'Plantilla publicacion'!$A$3:$M$490,12,0)</f>
        <v>46003</v>
      </c>
      <c r="M38" s="15">
        <f>IF(ISERROR(VLOOKUP(B38,'Plantilla publicacion'!$A$3:$P$490,16,0)),"NA",VLOOKUP(B38,'Plantilla publicacion'!$A$3:$P$490,16,0))</f>
        <v>0</v>
      </c>
      <c r="N38" s="99" t="str">
        <f>VLOOKUP(B38,'Plantilla publicacion'!$A$3:$M$490,13,0)</f>
        <v>1000-DESPACHO DEL SUPERINTENDENTE DELEGADO PARA LA PROTECCIÓN DE LA COMPETENCIA</v>
      </c>
      <c r="O38" s="98">
        <f>VLOOKUP(B38,'Plantilla publicacion (2)'!$S$3:$X$490,6,0)</f>
        <v>100</v>
      </c>
      <c r="P38" s="274">
        <f>VLOOKUP(B38,'Plantilla publicacion (2)'!$S$3:$Y$490,7,0)</f>
        <v>0.67264573991031396</v>
      </c>
      <c r="Q38" s="99" t="str">
        <f>VLOOKUP(B38,'PAI 2025 Consolidado'!$F$6:$Z$486,21,0)</f>
        <v>Se desarrolló la segunda matriz del Grupo de Integraciones Empresariales, alcanzando un avance del 50%. Con base en la matriz de tiempos, se realizó la revisión en el sistema de trámites y en las bases de datos del Grupo de Integraciones Empresariales, verificando los radicados desde el año 2022 que han finalizado, con el fin de identificar las etapas completas. La información se construyó a partir de los perfiles de radicación y de la revisión de los radicados en el proceso de notificación.</v>
      </c>
      <c r="R38" s="191"/>
      <c r="S38" s="191"/>
    </row>
    <row r="39" spans="1:19" s="14" customFormat="1" ht="51" x14ac:dyDescent="0.25">
      <c r="A39" s="13" t="str">
        <f>VLOOKUP(B39,'Plantilla publicacion'!$A$3:$B$490,2,0)</f>
        <v>Actividad propia</v>
      </c>
      <c r="B39" s="100" t="s">
        <v>1144</v>
      </c>
      <c r="C39" s="307"/>
      <c r="D39" s="307">
        <f>VLOOKUP(B39,'Plantilla publicacion'!$A$3:$M$490,6,0)</f>
        <v>0</v>
      </c>
      <c r="E39" s="307"/>
      <c r="F39" s="307"/>
      <c r="G39" s="307" t="str">
        <f>VLOOKUP(B39,'Plantilla publicacion'!$A$3:$M$490,7,0)</f>
        <v>N/A</v>
      </c>
      <c r="H39" s="6" t="str">
        <f>VLOOKUP(B39,'Plantilla publicacion'!$A$3:$M$490,8,0)</f>
        <v>Diseñar la herramienta de control y gestión de tiempos (Matrices por procedimiento)</v>
      </c>
      <c r="I39" s="6">
        <f>VLOOKUP(B39,'Plantilla publicacion'!$A$3:$M$490,9,0)</f>
        <v>4</v>
      </c>
      <c r="J39" s="6" t="str">
        <f>VLOOKUP(B39,'Plantilla publicacion'!$A$3:$M$490,10,0)</f>
        <v>Númerica</v>
      </c>
      <c r="K39" s="7">
        <f>VLOOKUP(B39,'Plantilla publicacion'!$A$3:$M$490,11,0)</f>
        <v>45677</v>
      </c>
      <c r="L39" s="7">
        <f>VLOOKUP(B39,'Plantilla publicacion'!$A$3:$M$490,12,0)</f>
        <v>45835</v>
      </c>
      <c r="M39" s="57"/>
      <c r="N39" s="101" t="str">
        <f>VLOOKUP(B39,'Plantilla publicacion'!$A$3:$M$490,13,0)</f>
        <v>1000-DESPACHO DEL SUPERINTENDENTE DELEGADO PARA LA PROTECCIÓN DE LA COMPETENCIA</v>
      </c>
      <c r="O39" s="6">
        <f>VLOOKUP(B39,'Plantilla publicacion (2)'!$S$3:$X$490,6,0)</f>
        <v>100</v>
      </c>
      <c r="P39" s="275">
        <f>VLOOKUP(B39,'Plantilla publicacion (2)'!$S$3:$Y$490,7,0)</f>
        <v>0.24390243902439024</v>
      </c>
      <c r="Q39" s="101" t="str">
        <f>VLOOKUP(B39,'PAI 2025 Consolidado'!$F$6:$Z$486,21,0)</f>
        <v>El 30 de mayo de 2025 se remitieron las matrices con la descripción de las actividades de los procedimientos de la Delegatura, elaboradas por la profesional Laura Salazar, a la Delegada para la Protección de la Competencia.</v>
      </c>
      <c r="R39" s="192"/>
      <c r="S39" s="192"/>
    </row>
    <row r="40" spans="1:19" s="14" customFormat="1" ht="38.25" x14ac:dyDescent="0.25">
      <c r="A40" s="13" t="str">
        <f>VLOOKUP(B40,'Plantilla publicacion'!$A$3:$B$490,2,0)</f>
        <v>Actividad propia</v>
      </c>
      <c r="B40" s="100" t="s">
        <v>1146</v>
      </c>
      <c r="C40" s="307"/>
      <c r="D40" s="307">
        <f>VLOOKUP(B40,'Plantilla publicacion'!$A$3:$M$490,6,0)</f>
        <v>0</v>
      </c>
      <c r="E40" s="307"/>
      <c r="F40" s="307"/>
      <c r="G40" s="307" t="str">
        <f>VLOOKUP(B40,'Plantilla publicacion'!$A$3:$M$490,7,0)</f>
        <v>N/A</v>
      </c>
      <c r="H40" s="6" t="str">
        <f>VLOOKUP(B40,'Plantilla publicacion'!$A$3:$M$490,8,0)</f>
        <v>Establecer las metas de tiempos de atención de las actividades definidas en la herramienta, a partir del histórico de atención de los trámites activos  (Matrices con los tiempos registrados de los trámites de la vigencia 2024)</v>
      </c>
      <c r="I40" s="6">
        <f>VLOOKUP(B40,'Plantilla publicacion'!$A$3:$M$490,9,0)</f>
        <v>4</v>
      </c>
      <c r="J40" s="6" t="str">
        <f>VLOOKUP(B40,'Plantilla publicacion'!$A$3:$M$490,10,0)</f>
        <v>Númerica</v>
      </c>
      <c r="K40" s="7">
        <f>VLOOKUP(B40,'Plantilla publicacion'!$A$3:$M$490,11,0)</f>
        <v>45839</v>
      </c>
      <c r="L40" s="7">
        <f>VLOOKUP(B40,'Plantilla publicacion'!$A$3:$M$490,12,0)</f>
        <v>45975</v>
      </c>
      <c r="M40" s="57"/>
      <c r="N40" s="101" t="str">
        <f>VLOOKUP(B40,'Plantilla publicacion'!$A$3:$M$490,13,0)</f>
        <v>1000-DESPACHO DEL SUPERINTENDENTE DELEGADO PARA LA PROTECCIÓN DE LA COMPETENCIA</v>
      </c>
      <c r="O40" s="6">
        <f>VLOOKUP(B40,'Plantilla publicacion (2)'!$S$3:$X$490,6,0)</f>
        <v>100</v>
      </c>
      <c r="P40" s="275">
        <f>VLOOKUP(B40,'Plantilla publicacion (2)'!$S$3:$Y$490,7,0)</f>
        <v>0.48780487804878048</v>
      </c>
      <c r="Q40" s="101" t="str">
        <f>VLOOKUP(B40,'PAI 2025 Consolidado'!$F$6:$Z$486,21,0)</f>
        <v xml:space="preserve">Se encuentra en desarrollo la matriz de los grupos de investigación. </v>
      </c>
      <c r="R40" s="192"/>
      <c r="S40" s="192"/>
    </row>
    <row r="41" spans="1:19" s="14" customFormat="1" ht="39" thickBot="1" x14ac:dyDescent="0.3">
      <c r="A41" s="13" t="str">
        <f>VLOOKUP(B41,'Plantilla publicacion'!$A$3:$B$490,2,0)</f>
        <v>Actividad propia</v>
      </c>
      <c r="B41" s="102" t="s">
        <v>1148</v>
      </c>
      <c r="C41" s="308"/>
      <c r="D41" s="308">
        <f>VLOOKUP(B41,'Plantilla publicacion'!$A$3:$M$490,6,0)</f>
        <v>0</v>
      </c>
      <c r="E41" s="308"/>
      <c r="F41" s="308"/>
      <c r="G41" s="308" t="str">
        <f>VLOOKUP(B41,'Plantilla publicacion'!$A$3:$M$490,7,0)</f>
        <v>N/A</v>
      </c>
      <c r="H41" s="104" t="str">
        <f>VLOOKUP(B41,'Plantilla publicacion'!$A$3:$M$490,8,0)</f>
        <v>Realizar prueba piloto de la herramienta de control y gestión (Informe de los resultados de la prueba piloto)</v>
      </c>
      <c r="I41" s="104">
        <f>VLOOKUP(B41,'Plantilla publicacion'!$A$3:$M$490,9,0)</f>
        <v>1</v>
      </c>
      <c r="J41" s="104" t="str">
        <f>VLOOKUP(B41,'Plantilla publicacion'!$A$3:$M$490,10,0)</f>
        <v>Númerica</v>
      </c>
      <c r="K41" s="105">
        <f>VLOOKUP(B41,'Plantilla publicacion'!$A$3:$M$490,11,0)</f>
        <v>45975</v>
      </c>
      <c r="L41" s="105">
        <f>VLOOKUP(B41,'Plantilla publicacion'!$A$3:$M$490,12,0)</f>
        <v>46003</v>
      </c>
      <c r="M41" s="106"/>
      <c r="N41" s="107" t="str">
        <f>VLOOKUP(B41,'Plantilla publicacion'!$A$3:$M$490,13,0)</f>
        <v>1000-DESPACHO DEL SUPERINTENDENTE DELEGADO PARA LA PROTECCIÓN DE LA COMPETENCIA</v>
      </c>
      <c r="O41" s="104">
        <f>VLOOKUP(B41,'Plantilla publicacion (2)'!$S$3:$X$490,6,0)</f>
        <v>100</v>
      </c>
      <c r="P41" s="276">
        <f>VLOOKUP(B41,'Plantilla publicacion (2)'!$S$3:$Y$490,7,0)</f>
        <v>0.48780487804878048</v>
      </c>
      <c r="Q41" s="107">
        <f>VLOOKUP(B41,'PAI 2025 Consolidado'!$F$6:$Z$486,21,0)</f>
        <v>0</v>
      </c>
      <c r="R41" s="192"/>
      <c r="S41" s="192"/>
    </row>
    <row r="42" spans="1:19" s="12" customFormat="1" ht="63.75" x14ac:dyDescent="0.25">
      <c r="A42" s="5" t="str">
        <f>VLOOKUP(B42,'Plantilla publicacion'!$A$3:$B$490,2,0)</f>
        <v>Producto</v>
      </c>
      <c r="B42" s="15" t="s">
        <v>1358</v>
      </c>
      <c r="C42" s="307" t="str">
        <f>VLOOKUP(B42,'Plantilla publicacion'!$A$3:$R$490,17,0)</f>
        <v>PND - 5-31-5-b- Convergencia regional - Entidades públicas territoriales y nacionales fortalecidas / PES - Transformación Institucional</v>
      </c>
      <c r="D42" s="307" t="str">
        <f>VLOOKUP(B42,'Plantilla publicacion'!$A$3:$M$490,6,0)</f>
        <v>60-Fortalecer el Sistema Integral de Gestión Institucional en el marco del Modelo Integrado de Planeación y gestión para mejorar la prestación del servicio.</v>
      </c>
      <c r="E42" s="307" t="str">
        <f>VLOOKUP(B42,'Plantilla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42" s="307" t="str">
        <f>VLOOKUP(B42,'Plantilla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42" s="307" t="str">
        <f>VLOOKUP(B42,'Plantilla publicacion'!$A$3:$M$490,7,0)</f>
        <v>FUNCIONAMIENTO</v>
      </c>
      <c r="H42" s="15" t="str">
        <f>VLOOKUP(B42,'Plantilla publicacion'!$A$3:$M$490,8,0)</f>
        <v>Estrategia para fortalecer la cultura de sostenibilidad de la Entidad a través de la ejecución de acciones que impacten el equilibrio entre el desempeño económico, el cuidado del medio ambiente y el bienestar social, implementada (Informe de la implementación de la  Estrategia para fortalecer la cultura de sostenibilidad de la Entidad a través de la ejecución de acciones que impacten el equilibrio entre el desempeño económico, el cuidado del medio ambiente y el bienestar social)</v>
      </c>
      <c r="I42" s="15">
        <f>VLOOKUP(B42,'Plantilla publicacion'!$A$3:$M$490,9,0)</f>
        <v>100</v>
      </c>
      <c r="J42" s="15" t="str">
        <f>VLOOKUP(B42,'Plantilla publicacion'!$A$3:$M$490,10,0)</f>
        <v>Porcentual</v>
      </c>
      <c r="K42" s="165">
        <f>VLOOKUP(B42,'Plantilla publicacion'!$A$3:$M$490,11,0)</f>
        <v>45684</v>
      </c>
      <c r="L42" s="165">
        <f>VLOOKUP(B42,'Plantilla publicacion'!$A$3:$M$490,12,0)</f>
        <v>46010</v>
      </c>
      <c r="M42" s="15">
        <f>IF(ISERROR(VLOOKUP(B42,'Plantilla publicacion'!$A$3:$P$490,16,0)),"NA",VLOOKUP(B42,'Plantilla publicacion'!$A$3:$P$490,16,0))</f>
        <v>0</v>
      </c>
      <c r="N42" s="15" t="str">
        <f>VLOOKUP(B42,'Plantilla publicacion'!$A$3:$M$490,13,0)</f>
        <v>100-SECRETARIA GENERAL</v>
      </c>
      <c r="O42" s="15">
        <f>VLOOKUP(B42,'Plantilla publicacion (2)'!$S$3:$X$490,6,0)</f>
        <v>0</v>
      </c>
      <c r="P42" s="277">
        <f>VLOOKUP(B42,'Plantilla publicacion (2)'!$S$3:$Y$490,7,0)</f>
        <v>0</v>
      </c>
      <c r="Q42" s="15">
        <f>VLOOKUP(B42,'PAI 2025 Consolidado'!$F$6:$Z$486,21,0)</f>
        <v>0</v>
      </c>
      <c r="R42" s="191"/>
      <c r="S42" s="191"/>
    </row>
    <row r="43" spans="1:19" s="14" customFormat="1" ht="51" x14ac:dyDescent="0.25">
      <c r="A43" s="13" t="str">
        <f>VLOOKUP(B43,'Plantilla publicacion'!$A$3:$B$490,2,0)</f>
        <v>Actividad propia</v>
      </c>
      <c r="B43" s="6" t="s">
        <v>1360</v>
      </c>
      <c r="C43" s="307"/>
      <c r="D43" s="307">
        <f>VLOOKUP(B43,'Plantilla publicacion'!$A$3:$M$490,6,0)</f>
        <v>0</v>
      </c>
      <c r="E43" s="307"/>
      <c r="F43" s="307"/>
      <c r="G43" s="307" t="str">
        <f>VLOOKUP(B43,'Plantilla publicacion'!$A$3:$M$490,7,0)</f>
        <v>N/A</v>
      </c>
      <c r="H43" s="6" t="str">
        <f>VLOOKUP(B43,'Plantilla publicacion'!$A$3:$M$490,8,0)</f>
        <v>Formular la estrategia para fortalecer la cultura de sostenibilidad de la Entidad a través de la ejecución de acciones que impacten el equilibrio entre el desempeño económico, el cuidado del medio ambiente y el bienestar social (Documento con la estrategia de sostenibilidad para la Entidad en la vigencia 2025)</v>
      </c>
      <c r="I43" s="6">
        <f>VLOOKUP(B43,'Plantilla publicacion'!$A$3:$M$490,9,0)</f>
        <v>1</v>
      </c>
      <c r="J43" s="6" t="str">
        <f>VLOOKUP(B43,'Plantilla publicacion'!$A$3:$M$490,10,0)</f>
        <v>Númerica</v>
      </c>
      <c r="K43" s="7">
        <f>VLOOKUP(B43,'Plantilla publicacion'!$A$3:$M$490,11,0)</f>
        <v>45684</v>
      </c>
      <c r="L43" s="7">
        <f>VLOOKUP(B43,'Plantilla publicacion'!$A$3:$M$490,12,0)</f>
        <v>45716</v>
      </c>
      <c r="M43" s="57"/>
      <c r="N43" s="16" t="str">
        <f>VLOOKUP(B43,'Plantilla publicacion'!$A$3:$M$490,13,0)</f>
        <v>100-SECRETARIA GENERAL</v>
      </c>
      <c r="O43" s="6">
        <f>VLOOKUP(B43,'Plantilla publicacion (2)'!$S$3:$X$490,6,0)</f>
        <v>100</v>
      </c>
      <c r="P43" s="275">
        <f>VLOOKUP(B43,'Plantilla publicacion (2)'!$S$3:$Y$490,7,0)</f>
        <v>0.12195121951219512</v>
      </c>
      <c r="Q43" s="16" t="str">
        <f>VLOOKUP(B43,'PAI 2025 Consolidado'!$F$6:$Z$486,21,0)</f>
        <v>Se realizó el documento que expone la estrategia de sostenibilidad para la Entidad en el 2025.</v>
      </c>
      <c r="R43" s="192"/>
      <c r="S43" s="192"/>
    </row>
    <row r="44" spans="1:19" s="14" customFormat="1" ht="25.5" x14ac:dyDescent="0.25">
      <c r="A44" s="13" t="str">
        <f>VLOOKUP(B44,'Plantilla publicacion'!$A$3:$B$490,2,0)</f>
        <v>Actividad propia</v>
      </c>
      <c r="B44" s="6" t="s">
        <v>1362</v>
      </c>
      <c r="C44" s="307"/>
      <c r="D44" s="307">
        <f>VLOOKUP(B44,'Plantilla publicacion'!$A$3:$M$490,6,0)</f>
        <v>0</v>
      </c>
      <c r="E44" s="307"/>
      <c r="F44" s="307"/>
      <c r="G44" s="307" t="str">
        <f>VLOOKUP(B44,'Plantilla publicacion'!$A$3:$M$490,7,0)</f>
        <v>N/A</v>
      </c>
      <c r="H44" s="6" t="str">
        <f>VLOOKUP(B44,'Plantilla publicacion'!$A$3:$M$490,8,0)</f>
        <v>Elaborar un plan de trabajo con las actividades propuestas dentro de la estrategia para fortalecer la cultura de sostenibilidad de la Entidad (Plan de Trabajo con las actividades de la Estrategia)</v>
      </c>
      <c r="I44" s="6">
        <f>VLOOKUP(B44,'Plantilla publicacion'!$A$3:$M$490,9,0)</f>
        <v>1</v>
      </c>
      <c r="J44" s="6" t="str">
        <f>VLOOKUP(B44,'Plantilla publicacion'!$A$3:$M$490,10,0)</f>
        <v>Númerica</v>
      </c>
      <c r="K44" s="7">
        <f>VLOOKUP(B44,'Plantilla publicacion'!$A$3:$M$490,11,0)</f>
        <v>45719</v>
      </c>
      <c r="L44" s="7">
        <f>VLOOKUP(B44,'Plantilla publicacion'!$A$3:$M$490,12,0)</f>
        <v>45863</v>
      </c>
      <c r="M44" s="57"/>
      <c r="N44" s="16" t="str">
        <f>VLOOKUP(B44,'Plantilla publicacion'!$A$3:$M$490,13,0)</f>
        <v>100-SECRETARIA GENERAL</v>
      </c>
      <c r="O44" s="6">
        <f>VLOOKUP(B44,'Plantilla publicacion (2)'!$S$3:$X$490,6,0)</f>
        <v>100</v>
      </c>
      <c r="P44" s="275">
        <f>VLOOKUP(B44,'Plantilla publicacion (2)'!$S$3:$Y$490,7,0)</f>
        <v>0.36585365853658536</v>
      </c>
      <c r="Q44" s="16" t="str">
        <f>VLOOKUP(B44,'PAI 2025 Consolidado'!$F$6:$Z$486,21,0)</f>
        <v>Se remite Plan de Trabajo de Sostenibilidad conforme la estrategia formaulada.</v>
      </c>
      <c r="R44" s="192"/>
      <c r="S44" s="192"/>
    </row>
    <row r="45" spans="1:19" s="14" customFormat="1" ht="51" x14ac:dyDescent="0.25">
      <c r="A45" s="13" t="str">
        <f>VLOOKUP(B45,'Plantilla publicacion'!$A$3:$B$490,2,0)</f>
        <v>Actividad propia</v>
      </c>
      <c r="B45" s="6" t="s">
        <v>1363</v>
      </c>
      <c r="C45" s="307"/>
      <c r="D45" s="307">
        <f>VLOOKUP(B45,'Plantilla publicacion'!$A$3:$M$490,6,0)</f>
        <v>0</v>
      </c>
      <c r="E45" s="307"/>
      <c r="F45" s="307"/>
      <c r="G45" s="307" t="str">
        <f>VLOOKUP(B45,'Plantilla publicacion'!$A$3:$M$490,7,0)</f>
        <v>N/A</v>
      </c>
      <c r="H45" s="6" t="str">
        <f>VLOOKUP(B45,'Plantilla publicacion'!$A$3:$M$490,8,0)</f>
        <v>Ejecutar el plan de trabajo de la estrategia para fortalecer la cultura de sostenibilidad de la Entidad a través de la ejecución de acciones que impacten el equilibrio entre el desempeño económico, el cuidado del medio ambiente y el bienestar social (Estrategia formulada con seguimiento y sus respectivas evidencias)</v>
      </c>
      <c r="I45" s="6">
        <f>VLOOKUP(B45,'Plantilla publicacion'!$A$3:$M$490,9,0)</f>
        <v>100</v>
      </c>
      <c r="J45" s="6" t="str">
        <f>VLOOKUP(B45,'Plantilla publicacion'!$A$3:$M$490,10,0)</f>
        <v>Porcentual</v>
      </c>
      <c r="K45" s="7">
        <f>VLOOKUP(B45,'Plantilla publicacion'!$A$3:$M$490,11,0)</f>
        <v>45719</v>
      </c>
      <c r="L45" s="7">
        <f>VLOOKUP(B45,'Plantilla publicacion'!$A$3:$M$490,12,0)</f>
        <v>46010</v>
      </c>
      <c r="M45" s="57"/>
      <c r="N45" s="16" t="str">
        <f>VLOOKUP(B45,'Plantilla publicacion'!$A$3:$M$490,13,0)</f>
        <v>100-SECRETARIA GENERAL</v>
      </c>
      <c r="O45" s="6">
        <f>VLOOKUP(B45,'Plantilla publicacion (2)'!$S$3:$X$490,6,0)</f>
        <v>0</v>
      </c>
      <c r="P45" s="275">
        <f>VLOOKUP(B45,'Plantilla publicacion (2)'!$S$3:$Y$490,7,0)</f>
        <v>0</v>
      </c>
      <c r="Q45" s="16">
        <f>VLOOKUP(B45,'PAI 2025 Consolidado'!$F$6:$Z$486,21,0)</f>
        <v>0</v>
      </c>
      <c r="R45" s="192"/>
      <c r="S45" s="192"/>
    </row>
    <row r="46" spans="1:19" ht="32.25" customHeight="1" thickBot="1" x14ac:dyDescent="0.3">
      <c r="A46" s="13" t="e">
        <f>VLOOKUP(B46,'Plantilla publicacion'!$A$3:$B$490,2,0)</f>
        <v>#N/A</v>
      </c>
      <c r="B46" s="364" t="s">
        <v>26</v>
      </c>
      <c r="C46" s="363"/>
      <c r="D46" s="363"/>
      <c r="E46" s="363"/>
      <c r="F46" s="363"/>
      <c r="G46" s="363"/>
      <c r="H46" s="363"/>
      <c r="I46" s="363"/>
      <c r="J46" s="363"/>
      <c r="K46" s="363"/>
      <c r="L46" s="363"/>
      <c r="M46" s="363"/>
      <c r="N46" s="363"/>
      <c r="O46" s="363"/>
      <c r="P46" s="363"/>
      <c r="Q46" s="363"/>
      <c r="R46" s="186"/>
      <c r="S46" s="186"/>
    </row>
    <row r="47" spans="1:19" ht="48" customHeight="1" thickBot="1" x14ac:dyDescent="0.3">
      <c r="B47" s="21" t="s">
        <v>452</v>
      </c>
      <c r="C47" s="22" t="s">
        <v>1483</v>
      </c>
      <c r="D47" s="22" t="s">
        <v>0</v>
      </c>
      <c r="E47" s="22" t="s">
        <v>1432</v>
      </c>
      <c r="F47" s="22" t="s">
        <v>1486</v>
      </c>
      <c r="G47" s="22" t="s">
        <v>1</v>
      </c>
      <c r="H47" s="22" t="s">
        <v>2</v>
      </c>
      <c r="I47" s="22" t="s">
        <v>3</v>
      </c>
      <c r="J47" s="22" t="s">
        <v>4</v>
      </c>
      <c r="K47" s="23" t="s">
        <v>5</v>
      </c>
      <c r="L47" s="23" t="s">
        <v>6</v>
      </c>
      <c r="M47" s="56" t="s">
        <v>1484</v>
      </c>
      <c r="N47" s="24" t="s">
        <v>7</v>
      </c>
      <c r="O47" s="56" t="s">
        <v>1880</v>
      </c>
      <c r="P47" s="56" t="s">
        <v>1881</v>
      </c>
      <c r="Q47" s="202" t="s">
        <v>1882</v>
      </c>
      <c r="R47" s="190"/>
      <c r="S47" s="190"/>
    </row>
    <row r="48" spans="1:19" s="12" customFormat="1" ht="38.25" x14ac:dyDescent="0.25">
      <c r="A48" s="5" t="str">
        <f>VLOOKUP(B48,'Plantilla publicacion'!$A$3:$B$490,2,0)</f>
        <v>Producto</v>
      </c>
      <c r="B48" s="15" t="s">
        <v>613</v>
      </c>
      <c r="C48" s="339" t="str">
        <f>VLOOKUP(B48,'Plantilla publicacion'!$A$3:$R$490,17,0)</f>
        <v>PND - 5-31-5-b- Convergencia regional - Entidades públicas territoriales y nacionales fortalecidas / PES - Transformación Institucional</v>
      </c>
      <c r="D48" s="339" t="str">
        <f>VLOOKUP(B48,'Plantilla publicacion'!$A$3:$M$490,6,0)</f>
        <v>56-Fortalecer la gestión de la información, el conocimiento y la innovación para optimizar la capacidad institucional</v>
      </c>
      <c r="E48" s="339" t="str">
        <f>VLOOKUP(B48,'Plantilla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48" s="339" t="str">
        <f>VLOOKUP(B48,'Plantilla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48" s="339" t="str">
        <f>VLOOKUP(B48,'Plantilla publicacion'!$A$3:$M$490,7,0)</f>
        <v>C-3599-0200-0005-53105b</v>
      </c>
      <c r="H48" s="15" t="str">
        <f>VLOOKUP(B48,'Plantilla publicacion'!$A$3:$M$490,8,0)</f>
        <v>Planeación, gestión y seguimiento de los eventos institucionales y procesos digital interno y externo liderados por el Grupo de Comunicación, sistematizados. (Informe de implementación de la sistematización)</v>
      </c>
      <c r="I48" s="15">
        <f>VLOOKUP(B48,'Plantilla publicacion'!$A$3:$M$490,9,0)</f>
        <v>100</v>
      </c>
      <c r="J48" s="15" t="str">
        <f>VLOOKUP(B48,'Plantilla publicacion'!$A$3:$M$490,10,0)</f>
        <v>Porcentual</v>
      </c>
      <c r="K48" s="165">
        <f>VLOOKUP(B48,'Plantilla publicacion'!$A$3:$M$490,11,0)</f>
        <v>45695</v>
      </c>
      <c r="L48" s="165">
        <f>VLOOKUP(B48,'Plantilla publicacion'!$A$3:$M$490,12,0)</f>
        <v>46010</v>
      </c>
      <c r="M48" s="15">
        <f>IF(ISERROR(VLOOKUP(B48,'Plantilla publicacion'!$A$3:$P$490,16,0)),"NA",VLOOKUP(B48,'Plantilla publicacion'!$A$3:$P$490,16,0))</f>
        <v>0</v>
      </c>
      <c r="N48" s="15" t="str">
        <f>VLOOKUP(B48,'Plantilla publicacion'!$A$3:$M$490,13,0)</f>
        <v>73-GRUPO DE TRABAJO DE COMUNICACION</v>
      </c>
      <c r="O48" s="15">
        <f>VLOOKUP(B48,'Plantilla publicacion (2)'!$S$3:$X$490,6,0)</f>
        <v>0</v>
      </c>
      <c r="P48" s="277">
        <f>VLOOKUP(B48,'Plantilla publicacion (2)'!$S$3:$Y$490,7,0)</f>
        <v>0</v>
      </c>
      <c r="Q48" s="15">
        <f>VLOOKUP(B48,'PAI 2025 Consolidado'!$F$6:$Z$486,21,0)</f>
        <v>0</v>
      </c>
      <c r="R48" s="191"/>
      <c r="S48" s="191"/>
    </row>
    <row r="49" spans="1:19" ht="38.25" x14ac:dyDescent="0.25">
      <c r="A49" s="13" t="str">
        <f>VLOOKUP(B49,'Plantilla publicacion'!$A$3:$B$490,2,0)</f>
        <v>Actividad propia</v>
      </c>
      <c r="B49" s="6" t="s">
        <v>616</v>
      </c>
      <c r="C49" s="307"/>
      <c r="D49" s="307">
        <f>VLOOKUP(B49,'Plantilla publicacion'!$A$3:$M$490,6,0)</f>
        <v>0</v>
      </c>
      <c r="E49" s="307"/>
      <c r="F49" s="307"/>
      <c r="G49" s="307" t="str">
        <f>VLOOKUP(B49,'Plantilla publicacion'!$A$3:$M$490,7,0)</f>
        <v>N/A</v>
      </c>
      <c r="H49" s="6" t="str">
        <f>VLOOKUP(B49,'Plantilla publicacion'!$A$3:$M$490,8,0)</f>
        <v>Identificar las necesidades de sistematización de los procesos de planeación, ejecución y seguimiento a los eventos y elaborar la propuesta de implementación  (Documento de propuesta)</v>
      </c>
      <c r="I49" s="6">
        <f>VLOOKUP(B49,'Plantilla publicacion'!$A$3:$M$490,9,0)</f>
        <v>1</v>
      </c>
      <c r="J49" s="6" t="str">
        <f>VLOOKUP(B49,'Plantilla publicacion'!$A$3:$M$490,10,0)</f>
        <v>Númerica</v>
      </c>
      <c r="K49" s="7">
        <f>VLOOKUP(B49,'Plantilla publicacion'!$A$3:$M$490,11,0)</f>
        <v>45695</v>
      </c>
      <c r="L49" s="7">
        <f>VLOOKUP(B49,'Plantilla publicacion'!$A$3:$M$490,12,0)</f>
        <v>45758</v>
      </c>
      <c r="M49" s="57"/>
      <c r="N49" s="16" t="str">
        <f>VLOOKUP(B49,'Plantilla publicacion'!$A$3:$M$490,13,0)</f>
        <v>73-GRUPO DE TRABAJO DE COMUNICACION</v>
      </c>
      <c r="O49" s="6">
        <f>VLOOKUP(B49,'Plantilla publicacion (2)'!$S$3:$X$490,6,0)</f>
        <v>100</v>
      </c>
      <c r="P49" s="275">
        <f>VLOOKUP(B49,'Plantilla publicacion (2)'!$S$3:$Y$490,7,0)</f>
        <v>0.12195121951219512</v>
      </c>
      <c r="Q49" s="16" t="str">
        <f>VLOOKUP(B49,'PAI 2025 Consolidado'!$F$6:$Z$486,21,0)</f>
        <v xml:space="preserve">Se realizó el documento de propuesta con las necesidades de sistematización de los procesos de planeación, ejecución y seguimiento a los eventos y se elaboró la propuesta de implementación </v>
      </c>
      <c r="R49" s="192"/>
      <c r="S49" s="192"/>
    </row>
    <row r="50" spans="1:19" ht="38.25" x14ac:dyDescent="0.25">
      <c r="A50" s="13" t="str">
        <f>VLOOKUP(B50,'Plantilla publicacion'!$A$3:$B$490,2,0)</f>
        <v>Actividad propia</v>
      </c>
      <c r="B50" s="6" t="s">
        <v>618</v>
      </c>
      <c r="C50" s="307"/>
      <c r="D50" s="307">
        <f>VLOOKUP(B50,'Plantilla publicacion'!$A$3:$M$490,6,0)</f>
        <v>0</v>
      </c>
      <c r="E50" s="307"/>
      <c r="F50" s="307"/>
      <c r="G50" s="307" t="str">
        <f>VLOOKUP(B50,'Plantilla publicacion'!$A$3:$M$490,7,0)</f>
        <v>N/A</v>
      </c>
      <c r="H50" s="6" t="str">
        <f>VLOOKUP(B50,'Plantilla publicacion'!$A$3:$M$490,8,0)</f>
        <v>Identificar las necesidades de sistematización de los procesos de planeación, ejecución y seguimiento a los procesos digitales internos y externos y elaborar la propuesta de implementación  (Documento de propuesta)</v>
      </c>
      <c r="I50" s="6">
        <f>VLOOKUP(B50,'Plantilla publicacion'!$A$3:$M$490,9,0)</f>
        <v>1</v>
      </c>
      <c r="J50" s="6" t="str">
        <f>VLOOKUP(B50,'Plantilla publicacion'!$A$3:$M$490,10,0)</f>
        <v>Númerica</v>
      </c>
      <c r="K50" s="7">
        <f>VLOOKUP(B50,'Plantilla publicacion'!$A$3:$M$490,11,0)</f>
        <v>45695</v>
      </c>
      <c r="L50" s="7">
        <f>VLOOKUP(B50,'Plantilla publicacion'!$A$3:$M$490,12,0)</f>
        <v>45747</v>
      </c>
      <c r="M50" s="57"/>
      <c r="N50" s="16" t="str">
        <f>VLOOKUP(B50,'Plantilla publicacion'!$A$3:$M$490,13,0)</f>
        <v>73-GRUPO DE TRABAJO DE COMUNICACION</v>
      </c>
      <c r="O50" s="6">
        <f>VLOOKUP(B50,'Plantilla publicacion (2)'!$S$3:$X$490,6,0)</f>
        <v>100</v>
      </c>
      <c r="P50" s="275">
        <f>VLOOKUP(B50,'Plantilla publicacion (2)'!$S$3:$Y$490,7,0)</f>
        <v>0.12195121951219512</v>
      </c>
      <c r="Q50" s="16" t="str">
        <f>VLOOKUP(B50,'PAI 2025 Consolidado'!$F$6:$Z$486,21,0)</f>
        <v>Se realizó el documento de propuesta para Identificar las necesidades de sistematización de los procesos de planeación, ejecución y seguimiento a los procesos digitales internos y externos</v>
      </c>
      <c r="R50" s="192"/>
      <c r="S50" s="192"/>
    </row>
    <row r="51" spans="1:19" ht="32.25" customHeight="1" x14ac:dyDescent="0.25">
      <c r="A51" s="13" t="str">
        <f>VLOOKUP(B51,'Plantilla publicacion'!$A$3:$B$490,2,0)</f>
        <v>Actividad propia</v>
      </c>
      <c r="B51" s="6" t="s">
        <v>620</v>
      </c>
      <c r="C51" s="307"/>
      <c r="D51" s="307">
        <f>VLOOKUP(B51,'Plantilla publicacion'!$A$3:$M$490,6,0)</f>
        <v>0</v>
      </c>
      <c r="E51" s="307"/>
      <c r="F51" s="307"/>
      <c r="G51" s="307" t="str">
        <f>VLOOKUP(B51,'Plantilla publicacion'!$A$3:$M$490,7,0)</f>
        <v>N/A</v>
      </c>
      <c r="H51" s="6" t="str">
        <f>VLOOKUP(B51,'Plantilla publicacion'!$A$3:$M$490,8,0)</f>
        <v>Realizar la sistematización de los procesos planeación, ejecución y seguimiento a procesos digitales internos y externos  (Documento de evidencias de sistematización)</v>
      </c>
      <c r="I51" s="6">
        <f>VLOOKUP(B51,'Plantilla publicacion'!$A$3:$M$490,9,0)</f>
        <v>100</v>
      </c>
      <c r="J51" s="6" t="str">
        <f>VLOOKUP(B51,'Plantilla publicacion'!$A$3:$M$490,10,0)</f>
        <v>Porcentual</v>
      </c>
      <c r="K51" s="7">
        <f>VLOOKUP(B51,'Plantilla publicacion'!$A$3:$M$490,11,0)</f>
        <v>45748</v>
      </c>
      <c r="L51" s="7">
        <f>VLOOKUP(B51,'Plantilla publicacion'!$A$3:$M$490,12,0)</f>
        <v>45961</v>
      </c>
      <c r="M51" s="57"/>
      <c r="N51" s="16" t="str">
        <f>VLOOKUP(B51,'Plantilla publicacion'!$A$3:$M$490,13,0)</f>
        <v>73-GRUPO DE TRABAJO DE COMUNICACION</v>
      </c>
      <c r="O51" s="6">
        <f>VLOOKUP(B51,'Plantilla publicacion (2)'!$S$3:$X$490,6,0)</f>
        <v>100</v>
      </c>
      <c r="P51" s="275">
        <f>VLOOKUP(B51,'Plantilla publicacion (2)'!$S$3:$Y$490,7,0)</f>
        <v>0.36585365853658536</v>
      </c>
      <c r="Q51" s="16" t="str">
        <f>VLOOKUP(B51,'PAI 2025 Consolidado'!$F$6:$Z$486,21,0)</f>
        <v>La Oficina de Tecnologías de la Información (OTI) realizó la entrega de la herramienta de sistematización de los procesos digitales internos y externos, a través de dos entregas formales</v>
      </c>
      <c r="R51" s="192"/>
      <c r="S51" s="192"/>
    </row>
    <row r="52" spans="1:19" ht="32.25" customHeight="1" x14ac:dyDescent="0.25">
      <c r="A52" s="13" t="str">
        <f>VLOOKUP(B52,'Plantilla publicacion'!$A$3:$B$490,2,0)</f>
        <v>Actividad propia</v>
      </c>
      <c r="B52" s="6" t="s">
        <v>622</v>
      </c>
      <c r="C52" s="307"/>
      <c r="D52" s="307">
        <f>VLOOKUP(B52,'Plantilla publicacion'!$A$3:$M$490,6,0)</f>
        <v>0</v>
      </c>
      <c r="E52" s="307"/>
      <c r="F52" s="307"/>
      <c r="G52" s="307" t="str">
        <f>VLOOKUP(B52,'Plantilla publicacion'!$A$3:$M$490,7,0)</f>
        <v>N/A</v>
      </c>
      <c r="H52" s="6" t="str">
        <f>VLOOKUP(B52,'Plantilla publicacion'!$A$3:$M$490,8,0)</f>
        <v>Realizar la sistematización de los procesos planeación, ejecución y seguimiento a los eventos  (Documento de evidencias de sistematización)</v>
      </c>
      <c r="I52" s="6">
        <f>VLOOKUP(B52,'Plantilla publicacion'!$A$3:$M$490,9,0)</f>
        <v>100</v>
      </c>
      <c r="J52" s="6" t="str">
        <f>VLOOKUP(B52,'Plantilla publicacion'!$A$3:$M$490,10,0)</f>
        <v>Porcentual</v>
      </c>
      <c r="K52" s="7">
        <f>VLOOKUP(B52,'Plantilla publicacion'!$A$3:$M$490,11,0)</f>
        <v>45769</v>
      </c>
      <c r="L52" s="7">
        <f>VLOOKUP(B52,'Plantilla publicacion'!$A$3:$M$490,12,0)</f>
        <v>45982</v>
      </c>
      <c r="M52" s="57"/>
      <c r="N52" s="16" t="str">
        <f>VLOOKUP(B52,'Plantilla publicacion'!$A$3:$M$490,13,0)</f>
        <v>73-GRUPO DE TRABAJO DE COMUNICACION</v>
      </c>
      <c r="O52" s="6">
        <f>VLOOKUP(B52,'Plantilla publicacion (2)'!$S$3:$X$490,6,0)</f>
        <v>100</v>
      </c>
      <c r="P52" s="275">
        <f>VLOOKUP(B52,'Plantilla publicacion (2)'!$S$3:$Y$490,7,0)</f>
        <v>0.36585365853658536</v>
      </c>
      <c r="Q52" s="16" t="str">
        <f>VLOOKUP(B52,'PAI 2025 Consolidado'!$F$6:$Z$486,21,0)</f>
        <v>La Oficina de Tecnologías de la Información (OTI) realizó la entrega de la herramienta de sistematización de los procesos planeación, ejecución y seguimiento a los eventos, a través de dos entregas formales</v>
      </c>
      <c r="R52" s="192"/>
      <c r="S52" s="192"/>
    </row>
    <row r="53" spans="1:19" ht="32.25" customHeight="1" x14ac:dyDescent="0.25">
      <c r="A53" s="13" t="str">
        <f>VLOOKUP(B53,'Plantilla publicacion'!$A$3:$B$490,2,0)</f>
        <v>Actividad propia</v>
      </c>
      <c r="B53" s="6" t="s">
        <v>624</v>
      </c>
      <c r="C53" s="307"/>
      <c r="D53" s="307">
        <f>VLOOKUP(B53,'Plantilla publicacion'!$A$3:$M$490,6,0)</f>
        <v>0</v>
      </c>
      <c r="E53" s="307"/>
      <c r="F53" s="307"/>
      <c r="G53" s="307" t="str">
        <f>VLOOKUP(B53,'Plantilla publicacion'!$A$3:$M$490,7,0)</f>
        <v>N/A</v>
      </c>
      <c r="H53" s="6" t="str">
        <f>VLOOKUP(B53,'Plantilla publicacion'!$A$3:$M$490,8,0)</f>
        <v>Realizar el informe de seguimiento a la implementación de la sistematización en los procesos digitales internos y externos (Informe trimestral de seguimiento elaborado)</v>
      </c>
      <c r="I53" s="6">
        <f>VLOOKUP(B53,'Plantilla publicacion'!$A$3:$M$490,9,0)</f>
        <v>3</v>
      </c>
      <c r="J53" s="6" t="str">
        <f>VLOOKUP(B53,'Plantilla publicacion'!$A$3:$M$490,10,0)</f>
        <v>Númerica</v>
      </c>
      <c r="K53" s="7">
        <f>VLOOKUP(B53,'Plantilla publicacion'!$A$3:$M$490,11,0)</f>
        <v>45965</v>
      </c>
      <c r="L53" s="7">
        <f>VLOOKUP(B53,'Plantilla publicacion'!$A$3:$M$490,12,0)</f>
        <v>45979</v>
      </c>
      <c r="M53" s="57"/>
      <c r="N53" s="16" t="str">
        <f>VLOOKUP(B53,'Plantilla publicacion'!$A$3:$M$490,13,0)</f>
        <v>73-GRUPO DE TRABAJO DE COMUNICACION</v>
      </c>
      <c r="O53" s="6">
        <f>VLOOKUP(B53,'Plantilla publicacion (2)'!$S$3:$X$490,6,0)</f>
        <v>100</v>
      </c>
      <c r="P53" s="275">
        <f>VLOOKUP(B53,'Plantilla publicacion (2)'!$S$3:$Y$490,7,0)</f>
        <v>0.12195121951219512</v>
      </c>
      <c r="Q53" s="16">
        <f>VLOOKUP(B53,'PAI 2025 Consolidado'!$F$6:$Z$486,21,0)</f>
        <v>0</v>
      </c>
      <c r="R53" s="192"/>
      <c r="S53" s="192"/>
    </row>
    <row r="54" spans="1:19" ht="32.25" customHeight="1" thickBot="1" x14ac:dyDescent="0.3">
      <c r="A54" s="13" t="str">
        <f>VLOOKUP(B54,'Plantilla publicacion'!$A$3:$B$490,2,0)</f>
        <v>Actividad propia</v>
      </c>
      <c r="B54" s="11" t="s">
        <v>626</v>
      </c>
      <c r="C54" s="307"/>
      <c r="D54" s="307">
        <f>VLOOKUP(B54,'Plantilla publicacion'!$A$3:$M$490,6,0)</f>
        <v>0</v>
      </c>
      <c r="E54" s="307"/>
      <c r="F54" s="307"/>
      <c r="G54" s="307" t="str">
        <f>VLOOKUP(B54,'Plantilla publicacion'!$A$3:$M$490,7,0)</f>
        <v>N/A</v>
      </c>
      <c r="H54" s="11" t="str">
        <f>VLOOKUP(B54,'Plantilla publicacion'!$A$3:$M$490,8,0)</f>
        <v>Realizar el informe de seguimiento a la implementación de la sistematización de los eventos (Informe de seguimiento elaborado)</v>
      </c>
      <c r="I54" s="11">
        <f>VLOOKUP(B54,'Plantilla publicacion'!$A$3:$M$490,9,0)</f>
        <v>1</v>
      </c>
      <c r="J54" s="11" t="str">
        <f>VLOOKUP(B54,'Plantilla publicacion'!$A$3:$M$490,10,0)</f>
        <v>Númerica</v>
      </c>
      <c r="K54" s="108">
        <f>VLOOKUP(B54,'Plantilla publicacion'!$A$3:$M$490,11,0)</f>
        <v>45992</v>
      </c>
      <c r="L54" s="108">
        <f>VLOOKUP(B54,'Plantilla publicacion'!$A$3:$M$490,12,0)</f>
        <v>46010</v>
      </c>
      <c r="M54" s="109"/>
      <c r="N54" s="110" t="str">
        <f>VLOOKUP(B54,'Plantilla publicacion'!$A$3:$M$490,13,0)</f>
        <v>73-GRUPO DE TRABAJO DE COMUNICACION</v>
      </c>
      <c r="O54" s="11">
        <f>VLOOKUP(B54,'Plantilla publicacion (2)'!$S$3:$X$490,6,0)</f>
        <v>100</v>
      </c>
      <c r="P54" s="278">
        <f>VLOOKUP(B54,'Plantilla publicacion (2)'!$S$3:$Y$490,7,0)</f>
        <v>0.12195121951219512</v>
      </c>
      <c r="Q54" s="110">
        <f>VLOOKUP(B54,'PAI 2025 Consolidado'!$F$6:$Z$486,21,0)</f>
        <v>0</v>
      </c>
      <c r="R54" s="192"/>
      <c r="S54" s="192"/>
    </row>
    <row r="55" spans="1:19" s="12" customFormat="1" ht="331.5" x14ac:dyDescent="0.25">
      <c r="A55" s="5" t="str">
        <f>VLOOKUP(B55,'Plantilla publicacion'!$A$3:$B$490,2,0)</f>
        <v>Producto</v>
      </c>
      <c r="B55" s="96" t="s">
        <v>628</v>
      </c>
      <c r="C55" s="309" t="str">
        <f>VLOOKUP(B55,'Plantilla publicacion'!$A$3:$R$490,17,0)</f>
        <v>PND - 4-04-1-a- Transformación productiva, internacionalización y acción climática - Reindustrialización para la sostenibilidad, el desarrollo económico y social / PES - Reindustrialización</v>
      </c>
      <c r="D55" s="309" t="str">
        <f>VLOOKUP(B55,'Plantilla publicacion'!$A$3:$M$490,6,0)</f>
        <v>58-Promover el enfoque preventivo, diferencial y territorial en el que hacer misional de la entidad</v>
      </c>
      <c r="E55" s="309" t="str">
        <f>VLOOKUP(B55,'Plantilla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55" s="309" t="str">
        <f>VLOOKUP(B55,'Plantilla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55" s="309" t="str">
        <f>VLOOKUP(B55,'Plantilla publicacion'!$A$3:$M$490,7,0)</f>
        <v>FUNCIONAMIENTO</v>
      </c>
      <c r="H55" s="98" t="str">
        <f>VLOOKUP(B55,'Plantilla publicacion'!$A$3:$M$490,8,0)</f>
        <v>Actuaciones oficiosas de inspección y vigilancia en comercio electrónico, orientadas a detectar asimetrías de información o publicidad hacia el consumidor, como un mecanismo que contribuya al fortalecimiento de las relaciones de consumo, realizadas (Relación de los números de radicación de las actuaciones oficiosas de inspección y vigilancia realizadas)</v>
      </c>
      <c r="I55" s="98">
        <f>VLOOKUP(B55,'Plantilla publicacion'!$A$3:$M$490,9,0)</f>
        <v>1070</v>
      </c>
      <c r="J55" s="98" t="str">
        <f>VLOOKUP(B55,'Plantilla publicacion'!$A$3:$M$490,10,0)</f>
        <v>Númerica</v>
      </c>
      <c r="K55" s="166">
        <f>VLOOKUP(B55,'Plantilla publicacion'!$A$3:$M$490,11,0)</f>
        <v>45706</v>
      </c>
      <c r="L55" s="166">
        <f>VLOOKUP(B55,'Plantilla publicacion'!$A$3:$M$490,12,0)</f>
        <v>45989</v>
      </c>
      <c r="M55" s="98" t="str">
        <f>IF(ISERROR(VLOOKUP(B55,'Plantilla publicacion'!$A$3:$P$490,16,0)),"NA",VLOOKUP(B55,'Plantilla publicacion'!$A$3:$P$490,16,0))</f>
        <v>PND_10_Fortalecer las actividades de inspección, vigilancia y control / PND_13_Analizar y monitorear los mercados digitales</v>
      </c>
      <c r="N55" s="99" t="str">
        <f>VLOOKUP(B55,'Plantilla publicacion'!$A$3:$M$490,13,0)</f>
        <v>3100-DIRECCION DE INVESTIGACIONES DE PROTECCION AL CONSUMIDOR</v>
      </c>
      <c r="O55" s="98">
        <f>VLOOKUP(B55,'Plantilla publicacion (2)'!$S$3:$X$490,6,0)</f>
        <v>100</v>
      </c>
      <c r="P55" s="274">
        <f>VLOOKUP(B55,'Plantilla publicacion (2)'!$S$3:$Y$490,7,0)</f>
        <v>1.7937219730941707</v>
      </c>
      <c r="Q55" s="99" t="str">
        <f>VLOOKUP(B55,'PAI 2025 Consolidado'!$F$6:$Z$486,21,0)</f>
        <v>Con corte al 30 de septiembre, se efectuaron 796 visitas permanentes a los comercios electrónicos relacionados en el anexo, correspondientes a:
25 82990    ENCARGUELO.COM SAS
25 82972    ALKOSTO S A
25 82977    ALMACENES EXITO S.A. CAR
25 82979    BIGFOOT COLOMBIA SAS
25 82981    CENCOSUD COLOMBIA S.A.
25 83003    FALABELLA.COM S.A.S.
25 83016    ALMACENES EXITO S.A.EXI
25 83023    MECANELECTRO S.A.S.
25 83036    SODIMAC COLOMBIA S A
25 83045    IKEA S A S
25 83076    CENCOSUD COLOMBIA S.A JUM
25 82538    WHIRLPOOL COLOMBIA S A S
25 82624    ALKOSTO S A KT
25 82617    PROYECTO E SAS
25 82611    MERCADOLIBRE COLOMBIA LTDA
25 82596    OLIMPICA S.A.
25 82588    PANAMERICANA LIBRERIA Y PAPELERIA S A
25 82579    CONTINENTE S.A.S.
25 82567    CENCOSUD COLOMBIA S.A MET
25 82557    NALSANI S.A.S
El cálculo de indicador corresponde a:
           796
X=    _____ * 100
         1070</v>
      </c>
      <c r="R55" s="191"/>
      <c r="S55" s="191"/>
    </row>
    <row r="56" spans="1:19" ht="35.25" customHeight="1" x14ac:dyDescent="0.25">
      <c r="A56" s="13" t="str">
        <f>VLOOKUP(B56,'Plantilla publicacion'!$A$3:$B$490,2,0)</f>
        <v>Actividad propia</v>
      </c>
      <c r="B56" s="100" t="s">
        <v>629</v>
      </c>
      <c r="C56" s="307"/>
      <c r="D56" s="307">
        <f>VLOOKUP(B56,'Plantilla publicacion'!$A$3:$M$490,6,0)</f>
        <v>0</v>
      </c>
      <c r="E56" s="307"/>
      <c r="F56" s="307"/>
      <c r="G56" s="307" t="str">
        <f>VLOOKUP(B56,'Plantilla publicacion'!$A$3:$M$490,7,0)</f>
        <v>N/A</v>
      </c>
      <c r="H56" s="6" t="str">
        <f>VLOOKUP(B56,'Plantilla publicacion'!$A$3:$M$490,8,0)</f>
        <v>Verificar las denuncias recibidas en 2024 para identificar a los denunciados en el comercio electrónico con el mayor número de quejas (Informe de la verificación realizada)</v>
      </c>
      <c r="I56" s="6">
        <f>VLOOKUP(B56,'Plantilla publicacion'!$A$3:$M$490,9,0)</f>
        <v>1</v>
      </c>
      <c r="J56" s="6" t="str">
        <f>VLOOKUP(B56,'Plantilla publicacion'!$A$3:$M$490,10,0)</f>
        <v>Númerica</v>
      </c>
      <c r="K56" s="7">
        <f>VLOOKUP(B56,'Plantilla publicacion'!$A$3:$M$490,11,0)</f>
        <v>45706</v>
      </c>
      <c r="L56" s="7">
        <f>VLOOKUP(B56,'Plantilla publicacion'!$A$3:$M$490,12,0)</f>
        <v>45747</v>
      </c>
      <c r="M56" s="57"/>
      <c r="N56" s="101" t="str">
        <f>VLOOKUP(B56,'Plantilla publicacion'!$A$3:$M$490,13,0)</f>
        <v>3100-DIRECCION DE INVESTIGACIONES DE PROTECCION AL CONSUMIDOR</v>
      </c>
      <c r="O56" s="6">
        <f>VLOOKUP(B56,'Plantilla publicacion (2)'!$S$3:$X$490,6,0)</f>
        <v>100</v>
      </c>
      <c r="P56" s="275">
        <f>VLOOKUP(B56,'Plantilla publicacion (2)'!$S$3:$Y$490,7,0)</f>
        <v>0.18292682926829268</v>
      </c>
      <c r="Q56" s="101" t="str">
        <f>VLOOKUP(B56,'PAI 2025 Consolidado'!$F$6:$Z$486,21,0)</f>
        <v>Se verificaron las denuncias recibidas en 2024 y se identificaron las personas naturales y/o jurídicas de comercio electrónico con mayor número de quejas.</v>
      </c>
      <c r="R56" s="192"/>
      <c r="S56" s="192"/>
    </row>
    <row r="57" spans="1:19" ht="35.25" customHeight="1" x14ac:dyDescent="0.25">
      <c r="A57" s="13" t="str">
        <f>VLOOKUP(B57,'Plantilla publicacion'!$A$3:$B$490,2,0)</f>
        <v>Actividad propia</v>
      </c>
      <c r="B57" s="100" t="s">
        <v>631</v>
      </c>
      <c r="C57" s="307"/>
      <c r="D57" s="307">
        <f>VLOOKUP(B57,'Plantilla publicacion'!$A$3:$M$490,6,0)</f>
        <v>0</v>
      </c>
      <c r="E57" s="307"/>
      <c r="F57" s="307"/>
      <c r="G57" s="307" t="str">
        <f>VLOOKUP(B57,'Plantilla publicacion'!$A$3:$M$490,7,0)</f>
        <v>N/A</v>
      </c>
      <c r="H57" s="6" t="str">
        <f>VLOOKUP(B57,'Plantilla publicacion'!$A$3:$M$490,8,0)</f>
        <v>Definir el cronograma de las actuaciones de  inspección a realizar (Documentos con la programación)</v>
      </c>
      <c r="I57" s="6">
        <f>VLOOKUP(B57,'Plantilla publicacion'!$A$3:$M$490,9,0)</f>
        <v>1</v>
      </c>
      <c r="J57" s="6" t="str">
        <f>VLOOKUP(B57,'Plantilla publicacion'!$A$3:$M$490,10,0)</f>
        <v>Númerica</v>
      </c>
      <c r="K57" s="7">
        <f>VLOOKUP(B57,'Plantilla publicacion'!$A$3:$M$490,11,0)</f>
        <v>45748</v>
      </c>
      <c r="L57" s="7">
        <f>VLOOKUP(B57,'Plantilla publicacion'!$A$3:$M$490,12,0)</f>
        <v>45777</v>
      </c>
      <c r="M57" s="57"/>
      <c r="N57" s="101" t="str">
        <f>VLOOKUP(B57,'Plantilla publicacion'!$A$3:$M$490,13,0)</f>
        <v>3100-DIRECCION DE INVESTIGACIONES DE PROTECCION AL CONSUMIDOR</v>
      </c>
      <c r="O57" s="6">
        <f>VLOOKUP(B57,'Plantilla publicacion (2)'!$S$3:$X$490,6,0)</f>
        <v>100</v>
      </c>
      <c r="P57" s="275">
        <f>VLOOKUP(B57,'Plantilla publicacion (2)'!$S$3:$Y$490,7,0)</f>
        <v>0.3048780487804878</v>
      </c>
      <c r="Q57" s="101" t="str">
        <f>VLOOKUP(B57,'PAI 2025 Consolidado'!$F$6:$Z$486,21,0)</f>
        <v>El 30 de abril de 2025, se remitió el cronograma de las actuaciones a realizar.</v>
      </c>
      <c r="R57" s="192"/>
      <c r="S57" s="192"/>
    </row>
    <row r="58" spans="1:19" ht="35.25" customHeight="1" thickBot="1" x14ac:dyDescent="0.3">
      <c r="A58" s="13" t="str">
        <f>VLOOKUP(B58,'Plantilla publicacion'!$A$3:$B$490,2,0)</f>
        <v>Actividad propia</v>
      </c>
      <c r="B58" s="102" t="s">
        <v>633</v>
      </c>
      <c r="C58" s="308"/>
      <c r="D58" s="308">
        <f>VLOOKUP(B58,'Plantilla publicacion'!$A$3:$M$490,6,0)</f>
        <v>0</v>
      </c>
      <c r="E58" s="308"/>
      <c r="F58" s="308"/>
      <c r="G58" s="308" t="str">
        <f>VLOOKUP(B58,'Plantilla publicacion'!$A$3:$M$490,7,0)</f>
        <v>N/A</v>
      </c>
      <c r="H58" s="104" t="str">
        <f>VLOOKUP(B58,'Plantilla publicacion'!$A$3:$M$490,8,0)</f>
        <v>Realizar visitas de inspección a personas naturales o jurídicas sujetas de inspección y vigilancia (Relación de los números de radicación de las visitas de inspección web realizadas)</v>
      </c>
      <c r="I58" s="104">
        <f>VLOOKUP(B58,'Plantilla publicacion'!$A$3:$M$490,9,0)</f>
        <v>1070</v>
      </c>
      <c r="J58" s="104" t="str">
        <f>VLOOKUP(B58,'Plantilla publicacion'!$A$3:$M$490,10,0)</f>
        <v>Númerica</v>
      </c>
      <c r="K58" s="105">
        <f>VLOOKUP(B58,'Plantilla publicacion'!$A$3:$M$490,11,0)</f>
        <v>45755</v>
      </c>
      <c r="L58" s="105">
        <f>VLOOKUP(B58,'Plantilla publicacion'!$A$3:$M$490,12,0)</f>
        <v>45989</v>
      </c>
      <c r="M58" s="106"/>
      <c r="N58" s="107" t="str">
        <f>VLOOKUP(B58,'Plantilla publicacion'!$A$3:$M$490,13,0)</f>
        <v>3100-DIRECCION DE INVESTIGACIONES DE PROTECCION AL CONSUMIDOR</v>
      </c>
      <c r="O58" s="104">
        <f>VLOOKUP(B58,'Plantilla publicacion (2)'!$S$3:$X$490,6,0)</f>
        <v>100</v>
      </c>
      <c r="P58" s="276">
        <f>VLOOKUP(B58,'Plantilla publicacion (2)'!$S$3:$Y$490,7,0)</f>
        <v>0.73170731707317072</v>
      </c>
      <c r="Q58" s="107" t="str">
        <f>VLOOKUP(B58,'PAI 2025 Consolidado'!$F$6:$Z$486,21,0)</f>
        <v>Con corte al 30 de septiembre, se efectuaron 796 visitas permanentes a los comercios electrónicos relacionados en el anexo, correspondientes a:
25 82990    ENCARGUELO.COM SAS
25 82972    ALKOSTO S A
25 82977    ALMACENES EXITO S.A. CAR
25 82979    BIGFOOT COLOMBIA SAS
25 82981    CENCOSUD COLOMBIA S.A.
25 83003    FALABELLA.COM S.A.S.
25 83016    ALMACENES EXITO S.A.EXI
25 83023    MECANELECTRO S.A.S.
25 83036    SODIMAC COLOMBIA S A
25 83045    IKEA S A S
25 83076    CENCOSUD COLOMBIA S.A JUM
25 82538    WHIRLPOOL COLOMBIA S A S
25 82624    ALKOSTO S A KT
25 82617    PROYECTO E SAS
25 82611    MERCADOLIBRE COLOMBIA LTDA
25 82596    OLIMPICA S.A.
25 82588    PANAMERICANA LIBRERIA Y PAPELERIA S A
25 82579    CONTINENTE S.A.S.
25 82567    CENCOSUD COLOMBIA S.A MET
25 82557    NALSANI S.A.S
El cálculo de indicador corresponde a:
           796
X=    _____ * 100
         1070</v>
      </c>
      <c r="R58" s="192"/>
      <c r="S58" s="192"/>
    </row>
    <row r="59" spans="1:19" s="12" customFormat="1" ht="72.75" customHeight="1" x14ac:dyDescent="0.25">
      <c r="A59" s="5" t="str">
        <f>VLOOKUP(B59,'Plantilla publicacion'!$A$3:$B$490,2,0)</f>
        <v>Producto</v>
      </c>
      <c r="B59" s="15" t="s">
        <v>634</v>
      </c>
      <c r="C59" s="307" t="str">
        <f>VLOOKUP(B59,'Plantilla publicacion'!$A$3:$R$490,17,0)</f>
        <v>PND - 5-31-5-b- Convergencia regional - Entidades públicas territoriales y nacionales fortalecidas / PES - Cierre de brechas territoriales</v>
      </c>
      <c r="D59" s="307" t="str">
        <f>VLOOKUP(B59,'Plantilla publicacion'!$A$3:$M$490,6,0)</f>
        <v>58-Promover el enfoque preventivo, diferencial y territorial en el que hacer misional de la entidad</v>
      </c>
      <c r="E59" s="307" t="str">
        <f>VLOOKUP(B59,'Plantilla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59" s="307" t="str">
        <f>VLOOKUP(B59,'Plantilla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59" s="307" t="str">
        <f>VLOOKUP(B59,'Plantilla publicacion'!$A$3:$M$490,7,0)</f>
        <v>C-3503-0200-0015-40401c</v>
      </c>
      <c r="H59" s="15" t="str">
        <f>VLOOKUP(B59,'Plantilla publicacion'!$A$3:$M$490,8,0)</f>
        <v>Visitas de acompañamiento a establecimientos de comercio ubicados en territorios turísticos, con el objetivo de promover la convergencia regional, realizadas  (Relación de los números de radicación de las visitas de inspección realizadas)</v>
      </c>
      <c r="I59" s="15">
        <f>VLOOKUP(B59,'Plantilla publicacion'!$A$3:$M$490,9,0)</f>
        <v>50</v>
      </c>
      <c r="J59" s="15" t="str">
        <f>VLOOKUP(B59,'Plantilla publicacion'!$A$3:$M$490,10,0)</f>
        <v>Númerica</v>
      </c>
      <c r="K59" s="165">
        <f>VLOOKUP(B59,'Plantilla publicacion'!$A$3:$M$490,11,0)</f>
        <v>45671</v>
      </c>
      <c r="L59" s="165">
        <f>VLOOKUP(B59,'Plantilla publicacion'!$A$3:$M$490,12,0)</f>
        <v>45989</v>
      </c>
      <c r="M59" s="15" t="str">
        <f>IF(ISERROR(VLOOKUP(B59,'Plantilla publicacion'!$A$3:$P$490,16,0)),"NA",VLOOKUP(B59,'Plantilla publicacion'!$A$3:$P$490,16,0))</f>
        <v>PND_8_Fortalecer las capacidades y conocimiento sobre derechos y deberes de las relaciones de consumo /  PND_9_Ampliar los instrumentos de prevención</v>
      </c>
      <c r="N59" s="15" t="str">
        <f>VLOOKUP(B59,'Plantilla publicacion'!$A$3:$M$490,13,0)</f>
        <v>3100-DIRECCION DE INVESTIGACIONES DE PROTECCION AL CONSUMIDOR</v>
      </c>
      <c r="O59" s="15">
        <f>VLOOKUP(B59,'Plantilla publicacion (2)'!$S$3:$X$490,6,0)</f>
        <v>100</v>
      </c>
      <c r="P59" s="277">
        <f>VLOOKUP(B59,'Plantilla publicacion (2)'!$S$3:$Y$490,7,0)</f>
        <v>1.7937219730941707</v>
      </c>
      <c r="Q59" s="15" t="str">
        <f>VLOOKUP(B59,'PAI 2025 Consolidado'!$F$6:$Z$486,21,0)</f>
        <v>Al 30 de septiembre, se han realizado 37 visitas de acompañamiento a establecimientos de comercio ubicados en Leticia, Providencia, San Andrés y Nuquí, en el marco de la estrategia de fortalecimiento institucional en territorios turísticos. De estas, 11 visitas se realizaron en el mes de septiembre en Nuquí.
La meta establecida para el periodo es de 40 visitas, por lo que el avance a la fecha corresponde al 92,5 %.
 37
___ * 100
 40</v>
      </c>
      <c r="R59" s="191"/>
      <c r="S59" s="191"/>
    </row>
    <row r="60" spans="1:19" ht="25.5" x14ac:dyDescent="0.25">
      <c r="A60" s="13" t="str">
        <f>VLOOKUP(B60,'Plantilla publicacion'!$A$3:$B$490,2,0)</f>
        <v>Actividad propia</v>
      </c>
      <c r="B60" s="6" t="s">
        <v>636</v>
      </c>
      <c r="C60" s="307"/>
      <c r="D60" s="307">
        <f>VLOOKUP(B60,'Plantilla publicacion'!$A$3:$M$490,6,0)</f>
        <v>0</v>
      </c>
      <c r="E60" s="307"/>
      <c r="F60" s="307"/>
      <c r="G60" s="307" t="str">
        <f>VLOOKUP(B60,'Plantilla publicacion'!$A$3:$M$490,7,0)</f>
        <v>N/A</v>
      </c>
      <c r="H60" s="6" t="str">
        <f>VLOOKUP(B60,'Plantilla publicacion'!$A$3:$M$490,8,0)</f>
        <v>Determinar los sectores en los cuales se llevarán a cabo las actuaciones administrativas de inspección, vigilancia y control. (Acta de reunión)</v>
      </c>
      <c r="I60" s="6">
        <f>VLOOKUP(B60,'Plantilla publicacion'!$A$3:$M$490,9,0)</f>
        <v>1</v>
      </c>
      <c r="J60" s="6" t="str">
        <f>VLOOKUP(B60,'Plantilla publicacion'!$A$3:$M$490,10,0)</f>
        <v>Númerica</v>
      </c>
      <c r="K60" s="7">
        <f>VLOOKUP(B60,'Plantilla publicacion'!$A$3:$M$490,11,0)</f>
        <v>45671</v>
      </c>
      <c r="L60" s="7">
        <f>VLOOKUP(B60,'Plantilla publicacion'!$A$3:$M$490,12,0)</f>
        <v>45695</v>
      </c>
      <c r="M60" s="57"/>
      <c r="N60" s="16" t="str">
        <f>VLOOKUP(B60,'Plantilla publicacion'!$A$3:$M$490,13,0)</f>
        <v>3100-DIRECCION DE INVESTIGACIONES DE PROTECCION AL CONSUMIDOR</v>
      </c>
      <c r="O60" s="6">
        <f>VLOOKUP(B60,'Plantilla publicacion (2)'!$S$3:$X$490,6,0)</f>
        <v>100</v>
      </c>
      <c r="P60" s="275">
        <f>VLOOKUP(B60,'Plantilla publicacion (2)'!$S$3:$Y$490,7,0)</f>
        <v>0.18292682926829268</v>
      </c>
      <c r="Q60" s="16" t="str">
        <f>VLOOKUP(B60,'PAI 2025 Consolidado'!$F$6:$Z$486,21,0)</f>
        <v>Mediante acta de comité de gestión, 16 de enero de 2025, se establecieron los sectores para las actuaciones administrativas a realizar.</v>
      </c>
      <c r="R60" s="192"/>
      <c r="S60" s="192"/>
    </row>
    <row r="61" spans="1:19" ht="25.5" customHeight="1" x14ac:dyDescent="0.25">
      <c r="A61" s="13" t="str">
        <f>VLOOKUP(B61,'Plantilla publicacion'!$A$3:$B$490,2,0)</f>
        <v>Actividad propia</v>
      </c>
      <c r="B61" s="6" t="s">
        <v>638</v>
      </c>
      <c r="C61" s="307"/>
      <c r="D61" s="307">
        <f>VLOOKUP(B61,'Plantilla publicacion'!$A$3:$M$490,6,0)</f>
        <v>0</v>
      </c>
      <c r="E61" s="307"/>
      <c r="F61" s="307"/>
      <c r="G61" s="307" t="str">
        <f>VLOOKUP(B61,'Plantilla publicacion'!$A$3:$M$490,7,0)</f>
        <v>N/A</v>
      </c>
      <c r="H61" s="6" t="str">
        <f>VLOOKUP(B61,'Plantilla publicacion'!$A$3:$M$490,8,0)</f>
        <v>Programar las visitas de inspección a realizar (Programación trimestral de las actuaciones administrativas)</v>
      </c>
      <c r="I61" s="6">
        <f>VLOOKUP(B61,'Plantilla publicacion'!$A$3:$M$490,9,0)</f>
        <v>4</v>
      </c>
      <c r="J61" s="6" t="str">
        <f>VLOOKUP(B61,'Plantilla publicacion'!$A$3:$M$490,10,0)</f>
        <v>Númerica</v>
      </c>
      <c r="K61" s="7">
        <f>VLOOKUP(B61,'Plantilla publicacion'!$A$3:$M$490,11,0)</f>
        <v>45671</v>
      </c>
      <c r="L61" s="7">
        <f>VLOOKUP(B61,'Plantilla publicacion'!$A$3:$M$490,12,0)</f>
        <v>45961</v>
      </c>
      <c r="M61" s="57"/>
      <c r="N61" s="16" t="str">
        <f>VLOOKUP(B61,'Plantilla publicacion'!$A$3:$M$490,13,0)</f>
        <v>3100-DIRECCION DE INVESTIGACIONES DE PROTECCION AL CONSUMIDOR</v>
      </c>
      <c r="O61" s="6">
        <f>VLOOKUP(B61,'Plantilla publicacion (2)'!$S$3:$X$490,6,0)</f>
        <v>100</v>
      </c>
      <c r="P61" s="275">
        <f>VLOOKUP(B61,'Plantilla publicacion (2)'!$S$3:$Y$490,7,0)</f>
        <v>0.18292682926829268</v>
      </c>
      <c r="Q61" s="16" t="str">
        <f>VLOOKUP(B61,'PAI 2025 Consolidado'!$F$6:$Z$486,21,0)</f>
        <v>Mediante memorando 25-55627-15, se remitió la programación de las visitas a realizar durante el tercer trimestre de 2025.
Para efectos del cálculo del porcentaje de cumplimiento, se tiene en cuenta lo siguiente:
Memorando 25-55627-0-0: Remisión de la programación de las comisiones nacionales para el primer trimestre de 2025.
Memorando 25-55627-7-0: Remisión de la programación de las comisiones nacionales para el segundo trimestre de 2025.
Memorando 25-55627-15. Remisión de la programación de las comisiones nacionales para el tercer trimestre de 2025.</v>
      </c>
      <c r="R61" s="192"/>
      <c r="S61" s="192"/>
    </row>
    <row r="62" spans="1:19" ht="25.5" customHeight="1" thickBot="1" x14ac:dyDescent="0.3">
      <c r="A62" s="13" t="str">
        <f>VLOOKUP(B62,'Plantilla publicacion'!$A$3:$B$490,2,0)</f>
        <v>Actividad propia</v>
      </c>
      <c r="B62" s="11" t="s">
        <v>640</v>
      </c>
      <c r="C62" s="307"/>
      <c r="D62" s="307">
        <f>VLOOKUP(B62,'Plantilla publicacion'!$A$3:$M$490,6,0)</f>
        <v>0</v>
      </c>
      <c r="E62" s="307"/>
      <c r="F62" s="307"/>
      <c r="G62" s="307" t="str">
        <f>VLOOKUP(B62,'Plantilla publicacion'!$A$3:$M$490,7,0)</f>
        <v>N/A</v>
      </c>
      <c r="H62" s="11" t="str">
        <f>VLOOKUP(B62,'Plantilla publicacion'!$A$3:$M$490,8,0)</f>
        <v>Realizar las visitas de inspección a las personas naturales o jurídicas sujetas de inspección y vigilancia (Relación de los números de radicación de las visitas de inspección realizados)</v>
      </c>
      <c r="I62" s="11">
        <f>VLOOKUP(B62,'Plantilla publicacion'!$A$3:$M$490,9,0)</f>
        <v>50</v>
      </c>
      <c r="J62" s="11" t="str">
        <f>VLOOKUP(B62,'Plantilla publicacion'!$A$3:$M$490,10,0)</f>
        <v>Númerica</v>
      </c>
      <c r="K62" s="108">
        <f>VLOOKUP(B62,'Plantilla publicacion'!$A$3:$M$490,11,0)</f>
        <v>45695</v>
      </c>
      <c r="L62" s="108">
        <f>VLOOKUP(B62,'Plantilla publicacion'!$A$3:$M$490,12,0)</f>
        <v>45989</v>
      </c>
      <c r="M62" s="109"/>
      <c r="N62" s="110" t="str">
        <f>VLOOKUP(B62,'Plantilla publicacion'!$A$3:$M$490,13,0)</f>
        <v>3100-DIRECCION DE INVESTIGACIONES DE PROTECCION AL CONSUMIDOR</v>
      </c>
      <c r="O62" s="11">
        <f>VLOOKUP(B62,'Plantilla publicacion (2)'!$S$3:$X$490,6,0)</f>
        <v>100</v>
      </c>
      <c r="P62" s="278">
        <f>VLOOKUP(B62,'Plantilla publicacion (2)'!$S$3:$Y$490,7,0)</f>
        <v>0.85365853658536583</v>
      </c>
      <c r="Q62" s="110" t="str">
        <f>VLOOKUP(B62,'PAI 2025 Consolidado'!$F$6:$Z$486,21,0)</f>
        <v>Al 30 de septiembre, se han realizado 37 visitas de acompañamiento a establecimientos de comercio ubicados en Leticia, Providencia, San Andrés y Nuquí, en el marco de la estrategia de fortalecimiento institucional en territorios turísticos. De estas, 11 visitas se realizaron en el mes de septiembre en Nuquí.
La meta establecida para el periodo es de 40 visitas, por lo que el avance a la fecha corresponde al 92,5 %.
 37
___ * 100
 40</v>
      </c>
      <c r="R62" s="192"/>
      <c r="S62" s="192"/>
    </row>
    <row r="63" spans="1:19" s="12" customFormat="1" ht="127.5" x14ac:dyDescent="0.25">
      <c r="A63" s="5" t="str">
        <f>VLOOKUP(B63,'Plantilla publicacion'!$A$3:$B$490,2,0)</f>
        <v>Producto</v>
      </c>
      <c r="B63" s="96" t="s">
        <v>641</v>
      </c>
      <c r="C63" s="309" t="str">
        <f>VLOOKUP(B63,'Plantilla publicacion'!$A$3:$R$490,17,0)</f>
        <v>PND - 5-31-5-b- Convergencia regional - Entidades públicas territoriales y nacionales fortalecidas / PES - Transformación Institucional</v>
      </c>
      <c r="D63" s="309" t="str">
        <f>VLOOKUP(B63,'Plantilla publicacion'!$A$3:$M$490,6,0)</f>
        <v>81-Mejorar la oportunidad en la atención de trámites y servicios.</v>
      </c>
      <c r="E63" s="309" t="str">
        <f>VLOOKUP(B63,'Plantilla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63" s="309" t="str">
        <f>VLOOKUP(B63,'Plantilla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63" s="309" t="str">
        <f>VLOOKUP(B63,'Plantilla publicacion'!$A$3:$M$490,7,0)</f>
        <v>FUNCIONAMIENTO</v>
      </c>
      <c r="H63" s="98" t="str">
        <f>VLOOKUP(B63,'Plantilla publicacion'!$A$3:$M$490,8,0)</f>
        <v>Recursos de reposición interpuestos, decididos dentro de los 6 meses siguientes a su presentación (Relación de los números de radicación de los recursos decididos, fecha de entrada y salida)</v>
      </c>
      <c r="I63" s="98">
        <f>VLOOKUP(B63,'Plantilla publicacion'!$A$3:$M$490,9,0)</f>
        <v>80</v>
      </c>
      <c r="J63" s="98" t="str">
        <f>VLOOKUP(B63,'Plantilla publicacion'!$A$3:$M$490,10,0)</f>
        <v>Porcentual</v>
      </c>
      <c r="K63" s="166">
        <f>VLOOKUP(B63,'Plantilla publicacion'!$A$3:$M$490,11,0)</f>
        <v>45659</v>
      </c>
      <c r="L63" s="166">
        <f>VLOOKUP(B63,'Plantilla publicacion'!$A$3:$M$490,12,0)</f>
        <v>46022</v>
      </c>
      <c r="M63" s="98">
        <f>IF(ISERROR(VLOOKUP(B63,'Plantilla publicacion'!$A$3:$P$490,16,0)),"NA",VLOOKUP(B63,'Plantilla publicacion'!$A$3:$P$490,16,0))</f>
        <v>0</v>
      </c>
      <c r="N63" s="99" t="str">
        <f>VLOOKUP(B63,'Plantilla publicacion'!$A$3:$M$490,13,0)</f>
        <v>3100-DIRECCION DE INVESTIGACIONES DE PROTECCION AL CONSUMIDOR</v>
      </c>
      <c r="O63" s="98">
        <f>VLOOKUP(B63,'Plantilla publicacion (2)'!$S$3:$X$490,6,0)</f>
        <v>71.08</v>
      </c>
      <c r="P63" s="274">
        <f>VLOOKUP(B63,'Plantilla publicacion (2)'!$S$3:$Y$490,7,0)</f>
        <v>0.63748878923766816</v>
      </c>
      <c r="Q63" s="99" t="str">
        <f>VLOOKUP(B63,'PAI 2025 Consolidado'!$F$6:$Z$486,21,0)</f>
        <v>Del total de 83 recursos de reposición recibidos, a 30 de septiembre se han resuelto 34, de los cuales 31 fueron decididos en un tiempo inferior a seis meses, conforme se detalla en el anexo. De manera específica, durante el mes de septiembre se resolvieron once (11) recursos.
Este resultado representa el 37,3 % del total.
Indicador que corresponde a:
 31
___ * 100
 83</v>
      </c>
      <c r="R63" s="191"/>
      <c r="S63" s="191"/>
    </row>
    <row r="64" spans="1:19" ht="38.25" x14ac:dyDescent="0.25">
      <c r="A64" s="13" t="str">
        <f>VLOOKUP(B64,'Plantilla publicacion'!$A$3:$B$490,2,0)</f>
        <v>Actividad propia</v>
      </c>
      <c r="B64" s="100" t="s">
        <v>644</v>
      </c>
      <c r="C64" s="307"/>
      <c r="D64" s="307">
        <f>VLOOKUP(B64,'Plantilla publicacion'!$A$3:$M$490,6,0)</f>
        <v>0</v>
      </c>
      <c r="E64" s="307"/>
      <c r="F64" s="307"/>
      <c r="G64" s="307" t="str">
        <f>VLOOKUP(B64,'Plantilla publicacion'!$A$3:$M$490,7,0)</f>
        <v>N/A</v>
      </c>
      <c r="H64" s="6" t="str">
        <f>VLOOKUP(B64,'Plantilla publicacion'!$A$3:$M$490,8,0)</f>
        <v>Crear y actualizar periódicamente el listado de los recursos de reposición que ingresan a partir del 1° de enero hasta el 30 de septiembre de 2025, incluyendo la información necesaria para verificar su cumplimiento (Listado de recursos interpuestos)</v>
      </c>
      <c r="I64" s="6">
        <f>VLOOKUP(B64,'Plantilla publicacion'!$A$3:$M$490,9,0)</f>
        <v>1</v>
      </c>
      <c r="J64" s="6" t="str">
        <f>VLOOKUP(B64,'Plantilla publicacion'!$A$3:$M$490,10,0)</f>
        <v>Númerica</v>
      </c>
      <c r="K64" s="7">
        <f>VLOOKUP(B64,'Plantilla publicacion'!$A$3:$M$490,11,0)</f>
        <v>45659</v>
      </c>
      <c r="L64" s="7">
        <f>VLOOKUP(B64,'Plantilla publicacion'!$A$3:$M$490,12,0)</f>
        <v>45930</v>
      </c>
      <c r="M64" s="57"/>
      <c r="N64" s="101" t="str">
        <f>VLOOKUP(B64,'Plantilla publicacion'!$A$3:$M$490,13,0)</f>
        <v>3100-DIRECCION DE INVESTIGACIONES DE PROTECCION AL CONSUMIDOR</v>
      </c>
      <c r="O64" s="6">
        <f>VLOOKUP(B64,'Plantilla publicacion (2)'!$S$3:$X$490,6,0)</f>
        <v>100</v>
      </c>
      <c r="P64" s="275">
        <f>VLOOKUP(B64,'Plantilla publicacion (2)'!$S$3:$Y$490,7,0)</f>
        <v>0.36585365853658536</v>
      </c>
      <c r="Q64" s="101" t="str">
        <f>VLOOKUP(B64,'PAI 2025 Consolidado'!$F$6:$Z$486,21,0)</f>
        <v>Se estableció el inventario general y actualizado de los recursos que ingresaron a la Dirección de Investigaciones de Protección al Consumidor entre el 1.º de enero y el 30 de septiembre de 2025.</v>
      </c>
      <c r="R64" s="192"/>
      <c r="S64" s="192"/>
    </row>
    <row r="65" spans="1:19" ht="128.25" thickBot="1" x14ac:dyDescent="0.3">
      <c r="A65" s="13" t="str">
        <f>VLOOKUP(B65,'Plantilla publicacion'!$A$3:$B$490,2,0)</f>
        <v>Actividad propia</v>
      </c>
      <c r="B65" s="102" t="s">
        <v>646</v>
      </c>
      <c r="C65" s="308"/>
      <c r="D65" s="308">
        <f>VLOOKUP(B65,'Plantilla publicacion'!$A$3:$M$490,6,0)</f>
        <v>0</v>
      </c>
      <c r="E65" s="308"/>
      <c r="F65" s="308"/>
      <c r="G65" s="308" t="str">
        <f>VLOOKUP(B65,'Plantilla publicacion'!$A$3:$M$490,7,0)</f>
        <v>N/A</v>
      </c>
      <c r="H65" s="104" t="str">
        <f>VLOOKUP(B65,'Plantilla publicacion'!$A$3:$M$490,8,0)</f>
        <v>Decidir los recursos de reposición interpuestos dentro de los términos definidos. (Relación de los números de radicación de los recursos decididos)</v>
      </c>
      <c r="I65" s="104">
        <f>VLOOKUP(B65,'Plantilla publicacion'!$A$3:$M$490,9,0)</f>
        <v>80</v>
      </c>
      <c r="J65" s="104" t="str">
        <f>VLOOKUP(B65,'Plantilla publicacion'!$A$3:$M$490,10,0)</f>
        <v>Porcentual</v>
      </c>
      <c r="K65" s="105">
        <f>VLOOKUP(B65,'Plantilla publicacion'!$A$3:$M$490,11,0)</f>
        <v>45659</v>
      </c>
      <c r="L65" s="105">
        <f>VLOOKUP(B65,'Plantilla publicacion'!$A$3:$M$490,12,0)</f>
        <v>46022</v>
      </c>
      <c r="M65" s="106"/>
      <c r="N65" s="107" t="str">
        <f>VLOOKUP(B65,'Plantilla publicacion'!$A$3:$M$490,13,0)</f>
        <v>3100-DIRECCION DE INVESTIGACIONES DE PROTECCION AL CONSUMIDOR</v>
      </c>
      <c r="O65" s="104">
        <f>VLOOKUP(B65,'Plantilla publicacion (2)'!$S$3:$X$490,6,0)</f>
        <v>71.08</v>
      </c>
      <c r="P65" s="276">
        <f>VLOOKUP(B65,'Plantilla publicacion (2)'!$S$3:$Y$490,7,0)</f>
        <v>0.60678048780487803</v>
      </c>
      <c r="Q65" s="107" t="str">
        <f>VLOOKUP(B65,'PAI 2025 Consolidado'!$F$6:$Z$486,21,0)</f>
        <v>Del total de 83 recursos de reposición recibidos, a 30 de septiembre se han resuelto 34, de los cuales 31 fueron decididos en un tiempo inferior a seis meses, conforme se detalla en el anexo. De manera específica, durante el mes de septiembre se resolvieron once (11) recursos.
Este resultado representa el 37,3 % del total.
Indicador que corresponde a:
 31
___ * 100
 83</v>
      </c>
      <c r="R65" s="192"/>
      <c r="S65" s="192"/>
    </row>
    <row r="66" spans="1:19" s="12" customFormat="1" ht="102" x14ac:dyDescent="0.25">
      <c r="A66" s="5" t="str">
        <f>VLOOKUP(B66,'Plantilla publicacion'!$A$3:$B$490,2,0)</f>
        <v>Producto</v>
      </c>
      <c r="B66" s="15" t="s">
        <v>687</v>
      </c>
      <c r="C66" s="307" t="str">
        <f>VLOOKUP(B66,'Plantilla publicacion'!$A$3:$R$490,17,0)</f>
        <v>PND - 2-03-9-b- Seguridad humana y justicia social - Aprovechamiento de la propiedad intelectual / PES - Reindustrialización</v>
      </c>
      <c r="D66" s="307" t="str">
        <f>VLOOKUP(B66,'Plantilla publicacion'!$A$3:$M$490,6,0)</f>
        <v>58-Promover el enfoque preventivo, diferencial y territorial en el que hacer misional de la entidad</v>
      </c>
      <c r="E66" s="307" t="str">
        <f>VLOOKUP(B66,'Plantilla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66" s="307" t="str">
        <f>VLOOKUP(B66,'Plantilla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66" s="307" t="str">
        <f>VLOOKUP(B66,'Plantilla publicacion'!$A$3:$M$490,7,0)</f>
        <v>C-3503-0200-0014-20309b</v>
      </c>
      <c r="H66" s="15" t="str">
        <f>VLOOKUP(B66,'Plantilla publicacion'!$A$3:$M$490,8,0)</f>
        <v>Programas de fomento al uso estratégico de la propiedad industrial como herramienta de competitividad para empresarios, ejecutados.  (Matriz de seguimiento e informe final de ejecución de los programas)</v>
      </c>
      <c r="I66" s="15">
        <f>VLOOKUP(B66,'Plantilla publicacion'!$A$3:$M$490,9,0)</f>
        <v>100</v>
      </c>
      <c r="J66" s="15" t="str">
        <f>VLOOKUP(B66,'Plantilla publicacion'!$A$3:$M$490,10,0)</f>
        <v>Porcentual</v>
      </c>
      <c r="K66" s="165">
        <f>VLOOKUP(B66,'Plantilla publicacion'!$A$3:$M$490,11,0)</f>
        <v>45670</v>
      </c>
      <c r="L66" s="165">
        <f>VLOOKUP(B66,'Plantilla publicacion'!$A$3:$M$490,12,0)</f>
        <v>45989</v>
      </c>
      <c r="M66" s="15" t="str">
        <f>IF(ISERROR(VLOOKUP(B66,'Plantilla publicacion'!$A$3:$P$490,16,0)),"NA",VLOOKUP(B66,'Plantilla publicacion'!$A$3:$P$490,16,0))</f>
        <v>PND_2_Fomentar estrategias de sensibilización para el reconocimiento, aprovechamiento y uso responsable de los derechos de PI / PES_20230191 / PEI_14</v>
      </c>
      <c r="N66" s="15" t="str">
        <f>VLOOKUP(B66,'Plantilla publicacion'!$A$3:$M$490,13,0)</f>
        <v>2023-GRUPO DE TRABAJO DE CENTRO DE INFORMACIÓN TECNOLÓGICA Y APOYO A LA GESTIÓN DE PROPIEDAD LA INDUSTRIAL</v>
      </c>
      <c r="O66" s="15">
        <f>VLOOKUP(B66,'Plantilla publicacion (2)'!$S$3:$X$490,6,0)</f>
        <v>100</v>
      </c>
      <c r="P66" s="277">
        <f>VLOOKUP(B66,'Plantilla publicacion (2)'!$S$3:$Y$490,7,0)</f>
        <v>1.3452914798206279</v>
      </c>
      <c r="Q66" s="15" t="str">
        <f>VLOOKUP(B66,'PAI 2025 Consolidado'!$F$6:$Z$486,21,0)</f>
        <v>Los Programas de fomento al uso estratégico de la propiedad industrial como herramienta de competitividad para empresarios, como son el programa CATI y MiPYMES se encuentran en ejecución.  Los avances de cada programa están cargados en las actividades 2023.1.2 y 2023.1.4.
El porcentaje de avance se calcula utilizando la fórmula de avance, que es: seguimientos realizados / seguimientos programados. Durante el año se realizarán un total de 10 seguimientos, y actualmente se está reportando el octavo seguimiento. Por lo tanto, el porcentaje de avance es del 80%.</v>
      </c>
      <c r="R66" s="191"/>
      <c r="S66" s="191"/>
    </row>
    <row r="67" spans="1:19" ht="38.25" x14ac:dyDescent="0.25">
      <c r="A67" s="13" t="str">
        <f>VLOOKUP(B67,'Plantilla publicacion'!$A$3:$B$490,2,0)</f>
        <v>Actividad propia</v>
      </c>
      <c r="B67" s="6" t="s">
        <v>689</v>
      </c>
      <c r="C67" s="307"/>
      <c r="D67" s="307">
        <f>VLOOKUP(B67,'Plantilla publicacion'!$A$3:$M$490,6,0)</f>
        <v>0</v>
      </c>
      <c r="E67" s="307"/>
      <c r="F67" s="307"/>
      <c r="G67" s="307" t="str">
        <f>VLOOKUP(B67,'Plantilla publicacion'!$A$3:$M$490,7,0)</f>
        <v>N/A</v>
      </c>
      <c r="H67" s="6" t="str">
        <f>VLOOKUP(B67,'Plantilla publicacion'!$A$3:$M$490,8,0)</f>
        <v>Elaborar matriz de metas y seguimiento de ejecución del programa</v>
      </c>
      <c r="I67" s="6">
        <f>VLOOKUP(B67,'Plantilla publicacion'!$A$3:$M$490,9,0)</f>
        <v>1</v>
      </c>
      <c r="J67" s="6" t="str">
        <f>VLOOKUP(B67,'Plantilla publicacion'!$A$3:$M$490,10,0)</f>
        <v>Númerica</v>
      </c>
      <c r="K67" s="7">
        <f>VLOOKUP(B67,'Plantilla publicacion'!$A$3:$M$490,11,0)</f>
        <v>45670</v>
      </c>
      <c r="L67" s="7">
        <f>VLOOKUP(B67,'Plantilla publicacion'!$A$3:$M$490,12,0)</f>
        <v>45716</v>
      </c>
      <c r="M67" s="57"/>
      <c r="N67" s="16" t="str">
        <f>VLOOKUP(B67,'Plantilla publicacion'!$A$3:$M$490,13,0)</f>
        <v>2023-GRUPO DE TRABAJO DE CENTRO DE INFORMACIÓN TECNOLÓGICA Y APOYO A LA GESTIÓN DE PROPIEDAD LA INDUSTRIAL</v>
      </c>
      <c r="O67" s="6">
        <f>VLOOKUP(B67,'Plantilla publicacion (2)'!$S$3:$X$490,6,0)</f>
        <v>100</v>
      </c>
      <c r="P67" s="275">
        <f>VLOOKUP(B67,'Plantilla publicacion (2)'!$S$3:$Y$490,7,0)</f>
        <v>0.12195121951219512</v>
      </c>
      <c r="Q67" s="16" t="str">
        <f>VLOOKUP(B67,'PAI 2025 Consolidado'!$F$6:$Z$486,21,0)</f>
        <v xml:space="preserve">Se elaboró la matriz de metas y seguimiento de ejecución del programa CATI del año 2025
</v>
      </c>
      <c r="R67" s="192"/>
      <c r="S67" s="192"/>
    </row>
    <row r="68" spans="1:19" s="12" customFormat="1" ht="191.25" x14ac:dyDescent="0.25">
      <c r="A68" s="13" t="str">
        <f>VLOOKUP(B68,'Plantilla publicacion'!$A$3:$B$490,2,0)</f>
        <v>Actividad propia</v>
      </c>
      <c r="B68" s="6" t="s">
        <v>691</v>
      </c>
      <c r="C68" s="307"/>
      <c r="D68" s="307">
        <f>VLOOKUP(B68,'Plantilla publicacion'!$A$3:$M$490,6,0)</f>
        <v>0</v>
      </c>
      <c r="E68" s="307"/>
      <c r="F68" s="307"/>
      <c r="G68" s="307" t="str">
        <f>VLOOKUP(B68,'Plantilla publicacion'!$A$3:$M$490,7,0)</f>
        <v>N/A</v>
      </c>
      <c r="H68" s="6" t="str">
        <f>VLOOKUP(B68,'Plantilla publicacion'!$A$3:$M$490,8,0)</f>
        <v>Ejecutar el programa Centros de Apoyo a la Tecnología y la Innovación CATI. (Matriz de seguimiento e Informe final del programa)</v>
      </c>
      <c r="I68" s="6">
        <f>VLOOKUP(B68,'Plantilla publicacion'!$A$3:$M$490,9,0)</f>
        <v>100</v>
      </c>
      <c r="J68" s="6" t="str">
        <f>VLOOKUP(B68,'Plantilla publicacion'!$A$3:$M$490,10,0)</f>
        <v>Porcentual</v>
      </c>
      <c r="K68" s="7">
        <f>VLOOKUP(B68,'Plantilla publicacion'!$A$3:$M$490,11,0)</f>
        <v>45691</v>
      </c>
      <c r="L68" s="7">
        <f>VLOOKUP(B68,'Plantilla publicacion'!$A$3:$M$490,12,0)</f>
        <v>45989</v>
      </c>
      <c r="M68" s="57"/>
      <c r="N68" s="16" t="str">
        <f>VLOOKUP(B68,'Plantilla publicacion'!$A$3:$M$490,13,0)</f>
        <v>2023-GRUPO DE TRABAJO DE CENTRO DE INFORMACIÓN TECNOLÓGICA Y APOYO A LA GESTIÓN DE PROPIEDAD LA INDUSTRIAL</v>
      </c>
      <c r="O68" s="6">
        <f>VLOOKUP(B68,'Plantilla publicacion (2)'!$S$3:$X$490,6,0)</f>
        <v>100</v>
      </c>
      <c r="P68" s="275">
        <f>VLOOKUP(B68,'Plantilla publicacion (2)'!$S$3:$Y$490,7,0)</f>
        <v>0.73170731707317072</v>
      </c>
      <c r="Q68" s="16" t="str">
        <f>VLOOKUP(B68,'PAI 2025 Consolidado'!$F$6:$Z$486,21,0)</f>
        <v>Al 30 de septiembre de 2025 con los CATI se han realizado 11.320 orientaciones personalizadas en Propiedad Industrial a 6.305 usuarios y 548 (240 en patentes y 308 en diseños industriales) asistencias en búsqueda de información tecnológica, lo que ha resultado en la presentación de 2.407 solicitudes de propiedad industrial (2.107 marcas, 247 diseños industriales y 53 patentes). Los usuarios orientados están ubicados en 400 municipios de 31 departamentos del país.
De los cuales 1.781 orientaciones en Propiedad Industrial corresponden a 955 MiPymes y 102 asistencias en búsqueda de información tecnológica (21 en patentes y 81 en diseños industriales).
El avance se mide como seguimientos realizados/seguimientos programados: de 10 previstos, se ha reportado el octavo, lo que corresponde a un 80% de avance.</v>
      </c>
      <c r="R68" s="192"/>
      <c r="S68" s="192"/>
    </row>
    <row r="69" spans="1:19" ht="38.25" x14ac:dyDescent="0.25">
      <c r="A69" s="13" t="str">
        <f>VLOOKUP(B69,'Plantilla publicacion'!$A$3:$B$490,2,0)</f>
        <v>Actividad propia</v>
      </c>
      <c r="B69" s="6" t="s">
        <v>692</v>
      </c>
      <c r="C69" s="307"/>
      <c r="D69" s="307">
        <f>VLOOKUP(B69,'Plantilla publicacion'!$A$3:$M$490,6,0)</f>
        <v>0</v>
      </c>
      <c r="E69" s="307"/>
      <c r="F69" s="307"/>
      <c r="G69" s="307" t="str">
        <f>VLOOKUP(B69,'Plantilla publicacion'!$A$3:$M$490,7,0)</f>
        <v>N/A</v>
      </c>
      <c r="H69" s="6" t="str">
        <f>VLOOKUP(B69,'Plantilla publicacion'!$A$3:$M$490,8,0)</f>
        <v>Elaborar matriz de fases y etapas para el seguimiento de ejecución del programa</v>
      </c>
      <c r="I69" s="6">
        <f>VLOOKUP(B69,'Plantilla publicacion'!$A$3:$M$490,9,0)</f>
        <v>1</v>
      </c>
      <c r="J69" s="6" t="str">
        <f>VLOOKUP(B69,'Plantilla publicacion'!$A$3:$M$490,10,0)</f>
        <v>Númerica</v>
      </c>
      <c r="K69" s="7">
        <f>VLOOKUP(B69,'Plantilla publicacion'!$A$3:$M$490,11,0)</f>
        <v>45691</v>
      </c>
      <c r="L69" s="7">
        <f>VLOOKUP(B69,'Plantilla publicacion'!$A$3:$M$490,12,0)</f>
        <v>45716</v>
      </c>
      <c r="M69" s="57"/>
      <c r="N69" s="16" t="str">
        <f>VLOOKUP(B69,'Plantilla publicacion'!$A$3:$M$490,13,0)</f>
        <v>2023-GRUPO DE TRABAJO DE CENTRO DE INFORMACIÓN TECNOLÓGICA Y APOYO A LA GESTIÓN DE PROPIEDAD LA INDUSTRIAL</v>
      </c>
      <c r="O69" s="6">
        <f>VLOOKUP(B69,'Plantilla publicacion (2)'!$S$3:$X$490,6,0)</f>
        <v>100</v>
      </c>
      <c r="P69" s="275">
        <f>VLOOKUP(B69,'Plantilla publicacion (2)'!$S$3:$Y$490,7,0)</f>
        <v>0.12195121951219512</v>
      </c>
      <c r="Q69" s="16" t="str">
        <f>VLOOKUP(B69,'PAI 2025 Consolidado'!$F$6:$Z$486,21,0)</f>
        <v>Se elaboró matriz de fases y etapas para el seguimiento de ejecución del programa PI MiPYMES para 2025.</v>
      </c>
      <c r="R69" s="192"/>
      <c r="S69" s="192"/>
    </row>
    <row r="70" spans="1:19" ht="51.75" thickBot="1" x14ac:dyDescent="0.3">
      <c r="A70" s="13" t="str">
        <f>VLOOKUP(B70,'Plantilla publicacion'!$A$3:$B$490,2,0)</f>
        <v>Actividad propia</v>
      </c>
      <c r="B70" s="11" t="s">
        <v>693</v>
      </c>
      <c r="C70" s="307"/>
      <c r="D70" s="307">
        <f>VLOOKUP(B70,'Plantilla publicacion'!$A$3:$M$490,6,0)</f>
        <v>0</v>
      </c>
      <c r="E70" s="307"/>
      <c r="F70" s="307"/>
      <c r="G70" s="307" t="str">
        <f>VLOOKUP(B70,'Plantilla publicacion'!$A$3:$M$490,7,0)</f>
        <v>N/A</v>
      </c>
      <c r="H70" s="11" t="str">
        <f>VLOOKUP(B70,'Plantilla publicacion'!$A$3:$M$490,8,0)</f>
        <v>Ejecutar el programa Propiedad Industrial para MIPYMES. (Matriz de seguimiento e Informe final del programa)</v>
      </c>
      <c r="I70" s="11">
        <f>VLOOKUP(B70,'Plantilla publicacion'!$A$3:$M$490,9,0)</f>
        <v>100</v>
      </c>
      <c r="J70" s="11" t="str">
        <f>VLOOKUP(B70,'Plantilla publicacion'!$A$3:$M$490,10,0)</f>
        <v>Porcentual</v>
      </c>
      <c r="K70" s="108">
        <f>VLOOKUP(B70,'Plantilla publicacion'!$A$3:$M$490,11,0)</f>
        <v>45719</v>
      </c>
      <c r="L70" s="108">
        <f>VLOOKUP(B70,'Plantilla publicacion'!$A$3:$M$490,12,0)</f>
        <v>45989</v>
      </c>
      <c r="M70" s="109"/>
      <c r="N70" s="110" t="str">
        <f>VLOOKUP(B70,'Plantilla publicacion'!$A$3:$M$490,13,0)</f>
        <v>2023-GRUPO DE TRABAJO DE CENTRO DE INFORMACIÓN TECNOLÓGICA Y APOYO A LA GESTIÓN DE PROPIEDAD LA INDUSTRIAL</v>
      </c>
      <c r="O70" s="11">
        <f>VLOOKUP(B70,'Plantilla publicacion (2)'!$S$3:$X$490,6,0)</f>
        <v>100</v>
      </c>
      <c r="P70" s="278">
        <f>VLOOKUP(B70,'Plantilla publicacion (2)'!$S$3:$Y$490,7,0)</f>
        <v>0.24390243902439024</v>
      </c>
      <c r="Q70" s="110" t="str">
        <f>VLOOKUP(B70,'PAI 2025 Consolidado'!$F$6:$Z$486,21,0)</f>
        <v>En el marco del programa P.I para las MiPymes, durante septiembre se realizaron 9 diagnósticos a igual número de empresas. Dado que el programa se ejecutará a lo largo de los últimos tres meses del año, el porcentaje de avance reportado corresponde al 30%.</v>
      </c>
      <c r="R70" s="192"/>
      <c r="S70" s="192"/>
    </row>
    <row r="71" spans="1:19" s="12" customFormat="1" ht="89.25" x14ac:dyDescent="0.25">
      <c r="A71" s="5" t="str">
        <f>VLOOKUP(B71,'Plantilla publicacion'!$A$3:$B$490,2,0)</f>
        <v>Producto</v>
      </c>
      <c r="B71" s="96" t="s">
        <v>700</v>
      </c>
      <c r="C71" s="309" t="str">
        <f>VLOOKUP(B71,'Plantilla publicacion'!$A$3:$R$490,17,0)</f>
        <v>PND - 2-03-9-b- Seguridad humana y justicia social - Aprovechamiento de la propiedad intelectual / PES - Reindustrialización</v>
      </c>
      <c r="D71" s="309" t="str">
        <f>VLOOKUP(B71,'Plantilla publicacion'!$A$3:$M$490,6,0)</f>
        <v>58-Promover el enfoque preventivo, diferencial y territorial en el que hacer misional de la entidad</v>
      </c>
      <c r="E71" s="309" t="str">
        <f>VLOOKUP(B71,'Plantilla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71" s="309" t="str">
        <f>VLOOKUP(B71,'Plantilla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71" s="309" t="str">
        <f>VLOOKUP(B71,'Plantilla publicacion'!$A$3:$M$490,7,0)</f>
        <v>C-3503-0200-0014-20309b</v>
      </c>
      <c r="H71" s="98" t="str">
        <f>VLOOKUP(B71,'Plantilla publicacion'!$A$3:$M$490,8,0)</f>
        <v>Programas de fomento para el uso estratégico de la propiedad industrial en la Economía Popular, ejecutados.  (Matriz de seguimiento e informe final de ejecución de los programas)</v>
      </c>
      <c r="I71" s="98">
        <f>VLOOKUP(B71,'Plantilla publicacion'!$A$3:$M$490,9,0)</f>
        <v>100</v>
      </c>
      <c r="J71" s="98" t="str">
        <f>VLOOKUP(B71,'Plantilla publicacion'!$A$3:$M$490,10,0)</f>
        <v>Porcentual</v>
      </c>
      <c r="K71" s="166">
        <f>VLOOKUP(B71,'Plantilla publicacion'!$A$3:$M$490,11,0)</f>
        <v>45691</v>
      </c>
      <c r="L71" s="166">
        <f>VLOOKUP(B71,'Plantilla publicacion'!$A$3:$M$490,12,0)</f>
        <v>45989</v>
      </c>
      <c r="M71" s="98" t="str">
        <f>IF(ISERROR(VLOOKUP(B71,'Plantilla publicacion'!$A$3:$P$490,16,0)),"NA",VLOOKUP(B71,'Plantilla publicacion'!$A$3:$P$490,16,0))</f>
        <v>PND_2_Fomentar estrategias de sensibilización para el reconocimiento, aprovechamiento y uso responsable de los derechos de PI / PES_20230102 / PEI_15</v>
      </c>
      <c r="N71" s="99" t="str">
        <f>VLOOKUP(B71,'Plantilla publicacion'!$A$3:$M$490,13,0)</f>
        <v>2023-GRUPO DE TRABAJO DE CENTRO DE INFORMACIÓN TECNOLÓGICA Y APOYO A LA GESTIÓN DE PROPIEDAD LA INDUSTRIAL</v>
      </c>
      <c r="O71" s="98">
        <f>VLOOKUP(B71,'Plantilla publicacion (2)'!$S$3:$X$490,6,0)</f>
        <v>100</v>
      </c>
      <c r="P71" s="274">
        <f>VLOOKUP(B71,'Plantilla publicacion (2)'!$S$3:$Y$490,7,0)</f>
        <v>1.3452914798206279</v>
      </c>
      <c r="Q71" s="99" t="str">
        <f>VLOOKUP(B71,'PAI 2025 Consolidado'!$F$6:$Z$486,21,0)</f>
        <v>Los Programas de fomento para el uso estratégico de la propiedad industrial en la Economía Popular, como son el programa Pie y Marcas de Paz se encuentran en ejecución. Los avances de cada programa están cargados en las actividades 2023.3.2 y 2023.3.4.
El avance se mide como seguimientos realizados/seguimientos programados: de 10 previstos, se ha reportado el octavo, lo que corresponde a un 80% de avance.</v>
      </c>
      <c r="R71" s="191"/>
      <c r="S71" s="191"/>
    </row>
    <row r="72" spans="1:19" ht="38.25" x14ac:dyDescent="0.25">
      <c r="A72" s="13" t="str">
        <f>VLOOKUP(B72,'Plantilla publicacion'!$A$3:$B$490,2,0)</f>
        <v>Actividad propia</v>
      </c>
      <c r="B72" s="100" t="s">
        <v>701</v>
      </c>
      <c r="C72" s="307"/>
      <c r="D72" s="307">
        <f>VLOOKUP(B72,'Plantilla publicacion'!$A$3:$M$490,6,0)</f>
        <v>0</v>
      </c>
      <c r="E72" s="307"/>
      <c r="F72" s="307"/>
      <c r="G72" s="307" t="str">
        <f>VLOOKUP(B72,'Plantilla publicacion'!$A$3:$M$490,7,0)</f>
        <v>N/A</v>
      </c>
      <c r="H72" s="6" t="str">
        <f>VLOOKUP(B72,'Plantilla publicacion'!$A$3:$M$490,8,0)</f>
        <v>Elaborar matriz programación de jornadas y seguimiento de ejecución del programa</v>
      </c>
      <c r="I72" s="6">
        <f>VLOOKUP(B72,'Plantilla publicacion'!$A$3:$M$490,9,0)</f>
        <v>1</v>
      </c>
      <c r="J72" s="6" t="str">
        <f>VLOOKUP(B72,'Plantilla publicacion'!$A$3:$M$490,10,0)</f>
        <v>Númerica</v>
      </c>
      <c r="K72" s="7">
        <f>VLOOKUP(B72,'Plantilla publicacion'!$A$3:$M$490,11,0)</f>
        <v>45691</v>
      </c>
      <c r="L72" s="7">
        <f>VLOOKUP(B72,'Plantilla publicacion'!$A$3:$M$490,12,0)</f>
        <v>45716</v>
      </c>
      <c r="M72" s="57"/>
      <c r="N72" s="101" t="str">
        <f>VLOOKUP(B72,'Plantilla publicacion'!$A$3:$M$490,13,0)</f>
        <v>2023-GRUPO DE TRABAJO DE CENTRO DE INFORMACIÓN TECNOLÓGICA Y APOYO A LA GESTIÓN DE PROPIEDAD LA INDUSTRIAL</v>
      </c>
      <c r="O72" s="6">
        <f>VLOOKUP(B72,'Plantilla publicacion (2)'!$S$3:$X$490,6,0)</f>
        <v>100</v>
      </c>
      <c r="P72" s="275">
        <f>VLOOKUP(B72,'Plantilla publicacion (2)'!$S$3:$Y$490,7,0)</f>
        <v>0.73170731707317072</v>
      </c>
      <c r="Q72" s="101" t="str">
        <f>VLOOKUP(B72,'PAI 2025 Consolidado'!$F$6:$Z$486,21,0)</f>
        <v>Se elaboró matriz de programación de jornadas y seguimiento de ejecución del programa Propiedad Industrial para emprendedores PI-e para 2025.</v>
      </c>
      <c r="R72" s="192"/>
      <c r="S72" s="192"/>
    </row>
    <row r="73" spans="1:19" ht="127.5" x14ac:dyDescent="0.25">
      <c r="A73" s="13" t="str">
        <f>VLOOKUP(B73,'Plantilla publicacion'!$A$3:$B$490,2,0)</f>
        <v>Actividad propia</v>
      </c>
      <c r="B73" s="100" t="s">
        <v>702</v>
      </c>
      <c r="C73" s="307"/>
      <c r="D73" s="307">
        <f>VLOOKUP(B73,'Plantilla publicacion'!$A$3:$M$490,6,0)</f>
        <v>0</v>
      </c>
      <c r="E73" s="307"/>
      <c r="F73" s="307"/>
      <c r="G73" s="307" t="str">
        <f>VLOOKUP(B73,'Plantilla publicacion'!$A$3:$M$490,7,0)</f>
        <v>N/A</v>
      </c>
      <c r="H73" s="6" t="str">
        <f>VLOOKUP(B73,'Plantilla publicacion'!$A$3:$M$490,8,0)</f>
        <v>Ejecutar el programa Propiedad Industrial para emprendedores PI-e.   (Matriz de seguimiento e Informe final del programa)</v>
      </c>
      <c r="I73" s="6">
        <f>VLOOKUP(B73,'Plantilla publicacion'!$A$3:$M$490,9,0)</f>
        <v>100</v>
      </c>
      <c r="J73" s="6" t="str">
        <f>VLOOKUP(B73,'Plantilla publicacion'!$A$3:$M$490,10,0)</f>
        <v>Porcentual</v>
      </c>
      <c r="K73" s="7">
        <f>VLOOKUP(B73,'Plantilla publicacion'!$A$3:$M$490,11,0)</f>
        <v>45691</v>
      </c>
      <c r="L73" s="7">
        <f>VLOOKUP(B73,'Plantilla publicacion'!$A$3:$M$490,12,0)</f>
        <v>45989</v>
      </c>
      <c r="M73" s="57"/>
      <c r="N73" s="101" t="str">
        <f>VLOOKUP(B73,'Plantilla publicacion'!$A$3:$M$490,13,0)</f>
        <v>2023-GRUPO DE TRABAJO DE CENTRO DE INFORMACIÓN TECNOLÓGICA Y APOYO A LA GESTIÓN DE PROPIEDAD LA INDUSTRIAL</v>
      </c>
      <c r="O73" s="6">
        <f>VLOOKUP(B73,'Plantilla publicacion (2)'!$S$3:$X$490,6,0)</f>
        <v>100</v>
      </c>
      <c r="P73" s="275">
        <f>VLOOKUP(B73,'Plantilla publicacion (2)'!$S$3:$Y$490,7,0)</f>
        <v>0.12195121951219512</v>
      </c>
      <c r="Q73" s="101" t="str">
        <f>VLOOKUP(B73,'PAI 2025 Consolidado'!$F$6:$Z$486,21,0)</f>
        <v>Al 30 de septiembre de 2025 se han ejecutado 36 PI-e: 28 finalizados y 8 en curso. Resultados: 1.699 emprendedores inscritos; 1.560 en etapa de conceptos y charla informativa; 1.433 diagnósticos; 1.277 sensibilizados; 1.249 orientaciones; 1.094 solicitudes de PI radicadas (899 marcas, 194 diseños industriales y 1 patente). En septiembre, la estrategia PI-e se desarrolló en articulación con la Cámara de Comercio de Bucaramanga, UNAD sede Yopal, Cámaras de Comercio de Tunja y Santa Rosa de Cabal, SENA Risaralda y Alcaldía de Medellín. El avance se mide como seguimientos realizados/seguimientos programados: de 10 previstos, se ha reportado el octavo, lo que corresponde a un 80% de avance.</v>
      </c>
      <c r="R73" s="192"/>
      <c r="S73" s="192"/>
    </row>
    <row r="74" spans="1:19" ht="38.25" x14ac:dyDescent="0.25">
      <c r="A74" s="13" t="str">
        <f>VLOOKUP(B74,'Plantilla publicacion'!$A$3:$B$490,2,0)</f>
        <v>Actividad propia</v>
      </c>
      <c r="B74" s="100" t="s">
        <v>703</v>
      </c>
      <c r="C74" s="307"/>
      <c r="D74" s="307">
        <f>VLOOKUP(B74,'Plantilla publicacion'!$A$3:$M$490,6,0)</f>
        <v>0</v>
      </c>
      <c r="E74" s="307"/>
      <c r="F74" s="307"/>
      <c r="G74" s="307" t="str">
        <f>VLOOKUP(B74,'Plantilla publicacion'!$A$3:$M$490,7,0)</f>
        <v>N/A</v>
      </c>
      <c r="H74" s="6" t="str">
        <f>VLOOKUP(B74,'Plantilla publicacion'!$A$3:$M$490,8,0)</f>
        <v>Elaborar matriz de etapas para el seguimiento de ejecución de la estrategia</v>
      </c>
      <c r="I74" s="6">
        <f>VLOOKUP(B74,'Plantilla publicacion'!$A$3:$M$490,9,0)</f>
        <v>1</v>
      </c>
      <c r="J74" s="6" t="str">
        <f>VLOOKUP(B74,'Plantilla publicacion'!$A$3:$M$490,10,0)</f>
        <v>Númerica</v>
      </c>
      <c r="K74" s="7">
        <f>VLOOKUP(B74,'Plantilla publicacion'!$A$3:$M$490,11,0)</f>
        <v>45691</v>
      </c>
      <c r="L74" s="7">
        <f>VLOOKUP(B74,'Plantilla publicacion'!$A$3:$M$490,12,0)</f>
        <v>45716</v>
      </c>
      <c r="M74" s="57"/>
      <c r="N74" s="101" t="str">
        <f>VLOOKUP(B74,'Plantilla publicacion'!$A$3:$M$490,13,0)</f>
        <v>2023-GRUPO DE TRABAJO DE CENTRO DE INFORMACIÓN TECNOLÓGICA Y APOYO A LA GESTIÓN DE PROPIEDAD LA INDUSTRIAL</v>
      </c>
      <c r="O74" s="6">
        <f>VLOOKUP(B74,'Plantilla publicacion (2)'!$S$3:$X$490,6,0)</f>
        <v>100</v>
      </c>
      <c r="P74" s="275">
        <f>VLOOKUP(B74,'Plantilla publicacion (2)'!$S$3:$Y$490,7,0)</f>
        <v>0.12195121951219512</v>
      </c>
      <c r="Q74" s="101" t="str">
        <f>VLOOKUP(B74,'PAI 2025 Consolidado'!$F$6:$Z$486,21,0)</f>
        <v>Se elaboró matriz de etapas para el seguimiento de ejecución de la estrategia Marcas de Paz para 2025.</v>
      </c>
      <c r="R74" s="192"/>
      <c r="S74" s="192"/>
    </row>
    <row r="75" spans="1:19" ht="153.75" thickBot="1" x14ac:dyDescent="0.3">
      <c r="A75" s="13" t="str">
        <f>VLOOKUP(B75,'Plantilla publicacion'!$A$3:$B$490,2,0)</f>
        <v>Actividad propia</v>
      </c>
      <c r="B75" s="102" t="s">
        <v>704</v>
      </c>
      <c r="C75" s="308"/>
      <c r="D75" s="308">
        <f>VLOOKUP(B75,'Plantilla publicacion'!$A$3:$M$490,6,0)</f>
        <v>0</v>
      </c>
      <c r="E75" s="308"/>
      <c r="F75" s="308"/>
      <c r="G75" s="308" t="str">
        <f>VLOOKUP(B75,'Plantilla publicacion'!$A$3:$M$490,7,0)</f>
        <v>N/A</v>
      </c>
      <c r="H75" s="104" t="str">
        <f>VLOOKUP(B75,'Plantilla publicacion'!$A$3:$M$490,8,0)</f>
        <v>Ejecutar la estrategia Marcas de paz.  (Matriz de seguimiento e Informe final del programa)</v>
      </c>
      <c r="I75" s="104">
        <f>VLOOKUP(B75,'Plantilla publicacion'!$A$3:$M$490,9,0)</f>
        <v>100</v>
      </c>
      <c r="J75" s="104" t="str">
        <f>VLOOKUP(B75,'Plantilla publicacion'!$A$3:$M$490,10,0)</f>
        <v>Porcentual</v>
      </c>
      <c r="K75" s="105">
        <f>VLOOKUP(B75,'Plantilla publicacion'!$A$3:$M$490,11,0)</f>
        <v>45691</v>
      </c>
      <c r="L75" s="105">
        <f>VLOOKUP(B75,'Plantilla publicacion'!$A$3:$M$490,12,0)</f>
        <v>45989</v>
      </c>
      <c r="M75" s="106"/>
      <c r="N75" s="107" t="str">
        <f>VLOOKUP(B75,'Plantilla publicacion'!$A$3:$M$490,13,0)</f>
        <v>2023-GRUPO DE TRABAJO DE CENTRO DE INFORMACIÓN TECNOLÓGICA Y APOYO A LA GESTIÓN DE PROPIEDAD LA INDUSTRIAL</v>
      </c>
      <c r="O75" s="104">
        <f>VLOOKUP(B75,'Plantilla publicacion (2)'!$S$3:$X$490,6,0)</f>
        <v>100</v>
      </c>
      <c r="P75" s="276">
        <f>VLOOKUP(B75,'Plantilla publicacion (2)'!$S$3:$Y$490,7,0)</f>
        <v>0.24390243902439024</v>
      </c>
      <c r="Q75" s="107" t="str">
        <f>VLOOKUP(B75,'PAI 2025 Consolidado'!$F$6:$Z$486,21,0)</f>
        <v>Hasta el 30 de septiembre, se han beneficiado 168 proyectos productivos vinculados a organizaciones como la Unidad para las Víctimas, el Fondo Colombia en Paz (a través de su marca PaisSana), la Agencia para la Reincorporación y la Normalización (ARN), y el Ministerio de Comercio, Industria y Turismo mediante la estrategia Colombia Destinos de Paz.
En total, se han identificado 168 marcas asociadas a estos proyectos, se han brindado 143 orientaciones y se han radicado 121 solicitudes de registro de marca.
Estos proyectos productivos tienen presencia en 71 municipios del país.
El avance se mide como seguimientos realizados/seguimientos programados: de 10 previstos, se ha reportado el octavo, lo que corresponde a un 80% de avance.</v>
      </c>
      <c r="R75" s="192"/>
      <c r="S75" s="192"/>
    </row>
    <row r="76" spans="1:19" s="12" customFormat="1" ht="89.25" x14ac:dyDescent="0.25">
      <c r="A76" s="5" t="str">
        <f>VLOOKUP(B76,'Plantilla publicacion'!$A$3:$B$490,2,0)</f>
        <v>Producto</v>
      </c>
      <c r="B76" s="15" t="s">
        <v>705</v>
      </c>
      <c r="C76" s="307" t="str">
        <f>VLOOKUP(B76,'Plantilla publicacion'!$A$3:$R$490,17,0)</f>
        <v>PND - 2-03-9-b- Seguridad humana y justicia social - Aprovechamiento de la propiedad intelectual / PES - Reindustrialización</v>
      </c>
      <c r="D76" s="307" t="str">
        <f>VLOOKUP(B76,'Plantilla publicacion'!$A$3:$M$490,6,0)</f>
        <v>58-Promover el enfoque preventivo, diferencial y territorial en el que hacer misional de la entidad</v>
      </c>
      <c r="E76" s="307" t="str">
        <f>VLOOKUP(B76,'Plantilla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76" s="307" t="str">
        <f>VLOOKUP(B76,'Plantilla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76" s="307" t="str">
        <f>VLOOKUP(B76,'Plantilla publicacion'!$A$3:$M$490,7,0)</f>
        <v>C-3503-0200-0014-20309b</v>
      </c>
      <c r="H76" s="15" t="str">
        <f>VLOOKUP(B76,'Plantilla publicacion'!$A$3:$M$490,8,0)</f>
        <v>Boletines tecnológicos para la  promoción y difusión del sistema de propiedad industrial para empresas, centros de investigación y en general aquellas entidades que desarrollen tecnologías verdes, divulgados (Informe de divulgación)</v>
      </c>
      <c r="I76" s="15">
        <f>VLOOKUP(B76,'Plantilla publicacion'!$A$3:$M$490,9,0)</f>
        <v>2</v>
      </c>
      <c r="J76" s="15" t="str">
        <f>VLOOKUP(B76,'Plantilla publicacion'!$A$3:$M$490,10,0)</f>
        <v>Númerica</v>
      </c>
      <c r="K76" s="165">
        <f>VLOOKUP(B76,'Plantilla publicacion'!$A$3:$M$490,11,0)</f>
        <v>45691</v>
      </c>
      <c r="L76" s="165">
        <f>VLOOKUP(B76,'Plantilla publicacion'!$A$3:$M$490,12,0)</f>
        <v>46003</v>
      </c>
      <c r="M76" s="98" t="str">
        <f>IF(ISERROR(VLOOKUP(B76,'Plantilla publicacion'!$A$3:$P$490,16,0)),"NA",VLOOKUP(B76,'Plantilla publicacion'!$A$3:$P$490,16,0))</f>
        <v>PND_3_Brindar acompañamiento a inventores y promover el uso de la información de patentes / PND_4_Reinvertir parte de las tasas recaudadas por propiedad industrial en el funcionamiento y promoción de la innovación / PEI_38 / CONPES 3934 Acción 4.7</v>
      </c>
      <c r="N76" s="15" t="str">
        <f>VLOOKUP(B76,'Plantilla publicacion'!$A$3:$M$490,13,0)</f>
        <v>2023-GRUPO DE TRABAJO DE CENTRO DE INFORMACIÓN TECNOLÓGICA Y APOYO A LA GESTIÓN DE PROPIEDAD LA INDUSTRIAL</v>
      </c>
      <c r="O76" s="15">
        <f>VLOOKUP(B76,'Plantilla publicacion (2)'!$S$3:$X$490,6,0)</f>
        <v>50</v>
      </c>
      <c r="P76" s="277">
        <f>VLOOKUP(B76,'Plantilla publicacion (2)'!$S$3:$Y$490,7,0)</f>
        <v>0.22421524663677134</v>
      </c>
      <c r="Q76" s="15" t="str">
        <f>VLOOKUP(B76,'PAI 2025 Consolidado'!$F$6:$Z$486,21,0)</f>
        <v>El segundo boletín tecnológico relacionado con geotermia, se encuentra en ejecución. En el mes de septiembre se diseñó la estrategia de búsqueda de información tecnológica y comercial a nivel nacional e internacional. Asimismo, se realizó la normalización y el análisis de la información de patentes en ambos niveles y se avanzó en el estudio de tendencias y contexto. Finalmente, se elaboró el capítulo de presentación del nuevo boletín.</v>
      </c>
      <c r="R76" s="191"/>
      <c r="S76" s="191"/>
    </row>
    <row r="77" spans="1:19" ht="38.25" x14ac:dyDescent="0.25">
      <c r="A77" s="13" t="str">
        <f>VLOOKUP(B77,'Plantilla publicacion'!$A$3:$B$490,2,0)</f>
        <v>Actividad propia</v>
      </c>
      <c r="B77" s="6" t="s">
        <v>707</v>
      </c>
      <c r="C77" s="307"/>
      <c r="D77" s="307">
        <f>VLOOKUP(B77,'Plantilla publicacion'!$A$3:$M$490,6,0)</f>
        <v>0</v>
      </c>
      <c r="E77" s="307"/>
      <c r="F77" s="307"/>
      <c r="G77" s="307" t="str">
        <f>VLOOKUP(B77,'Plantilla publicacion'!$A$3:$M$490,7,0)</f>
        <v>N/A</v>
      </c>
      <c r="H77" s="6" t="str">
        <f>VLOOKUP(B77,'Plantilla publicacion'!$A$3:$M$490,8,0)</f>
        <v>Definir cronograma de trabajo y estructura del documento para los boletines tecnológicos.  (Cronograma de trabajo definido)</v>
      </c>
      <c r="I77" s="6">
        <f>VLOOKUP(B77,'Plantilla publicacion'!$A$3:$M$490,9,0)</f>
        <v>1</v>
      </c>
      <c r="J77" s="6" t="str">
        <f>VLOOKUP(B77,'Plantilla publicacion'!$A$3:$M$490,10,0)</f>
        <v>Númerica</v>
      </c>
      <c r="K77" s="7">
        <f>VLOOKUP(B77,'Plantilla publicacion'!$A$3:$M$490,11,0)</f>
        <v>45691</v>
      </c>
      <c r="L77" s="7">
        <f>VLOOKUP(B77,'Plantilla publicacion'!$A$3:$M$490,12,0)</f>
        <v>45716</v>
      </c>
      <c r="M77" s="57"/>
      <c r="N77" s="16" t="str">
        <f>VLOOKUP(B77,'Plantilla publicacion'!$A$3:$M$490,13,0)</f>
        <v>2023-GRUPO DE TRABAJO DE CENTRO DE INFORMACIÓN TECNOLÓGICA Y APOYO A LA GESTIÓN DE PROPIEDAD LA INDUSTRIAL</v>
      </c>
      <c r="O77" s="6">
        <f>VLOOKUP(B77,'Plantilla publicacion (2)'!$S$3:$X$490,6,0)</f>
        <v>100</v>
      </c>
      <c r="P77" s="275">
        <f>VLOOKUP(B77,'Plantilla publicacion (2)'!$S$3:$Y$490,7,0)</f>
        <v>0.12195121951219512</v>
      </c>
      <c r="Q77" s="16" t="str">
        <f>VLOOKUP(B77,'PAI 2025 Consolidado'!$F$6:$Z$486,21,0)</f>
        <v>Se elaboró el cronograma de actividades para la elaboración de los 2 boletines tecnológicos del presente año.</v>
      </c>
      <c r="R77" s="192"/>
      <c r="S77" s="192"/>
    </row>
    <row r="78" spans="1:19" ht="89.25" x14ac:dyDescent="0.25">
      <c r="A78" s="13" t="str">
        <f>VLOOKUP(B78,'Plantilla publicacion'!$A$3:$B$490,2,0)</f>
        <v>Actividad propia</v>
      </c>
      <c r="B78" s="6" t="s">
        <v>709</v>
      </c>
      <c r="C78" s="307"/>
      <c r="D78" s="307">
        <f>VLOOKUP(B78,'Plantilla publicacion'!$A$3:$M$490,6,0)</f>
        <v>0</v>
      </c>
      <c r="E78" s="307"/>
      <c r="F78" s="307"/>
      <c r="G78" s="307" t="str">
        <f>VLOOKUP(B78,'Plantilla publicacion'!$A$3:$M$490,7,0)</f>
        <v>N/A</v>
      </c>
      <c r="H78" s="6" t="str">
        <f>VLOOKUP(B78,'Plantilla publicacion'!$A$3:$M$490,8,0)</f>
        <v>Elaborar y publicar dos (2) Boletines tecnológicos.  (Capturas de pantalla de la publicación de los boletines tecnológicos)</v>
      </c>
      <c r="I78" s="6">
        <f>VLOOKUP(B78,'Plantilla publicacion'!$A$3:$M$490,9,0)</f>
        <v>2</v>
      </c>
      <c r="J78" s="6" t="str">
        <f>VLOOKUP(B78,'Plantilla publicacion'!$A$3:$M$490,10,0)</f>
        <v>Númerica</v>
      </c>
      <c r="K78" s="7">
        <f>VLOOKUP(B78,'Plantilla publicacion'!$A$3:$M$490,11,0)</f>
        <v>45719</v>
      </c>
      <c r="L78" s="7">
        <f>VLOOKUP(B78,'Plantilla publicacion'!$A$3:$M$490,12,0)</f>
        <v>45989</v>
      </c>
      <c r="M78" s="57"/>
      <c r="N78" s="16" t="str">
        <f>VLOOKUP(B78,'Plantilla publicacion'!$A$3:$M$490,13,0)</f>
        <v>2023-GRUPO DE TRABAJO DE CENTRO DE INFORMACIÓN TECNOLÓGICA Y APOYO A LA GESTIÓN DE PROPIEDAD LA INDUSTRIAL</v>
      </c>
      <c r="O78" s="6">
        <f>VLOOKUP(B78,'Plantilla publicacion (2)'!$S$3:$X$490,6,0)</f>
        <v>100</v>
      </c>
      <c r="P78" s="275">
        <f>VLOOKUP(B78,'Plantilla publicacion (2)'!$S$3:$Y$490,7,0)</f>
        <v>0.85365853658536583</v>
      </c>
      <c r="Q78" s="16" t="str">
        <f>VLOOKUP(B78,'PAI 2025 Consolidado'!$F$6:$Z$486,21,0)</f>
        <v>En el mes de septiembre se diseñó la estrategia de búsqueda de información tecnológica y comercial a nivel nacional e internacional. Asimismo, se realizó la normalización y el análisis de la información de patentes en ambos niveles y se avanzó en el estudio de tendencias y contexto. Finalmente, se elaboró el capítulo de presentación del nuevo boletín.
El porcentaje de avance se calcula teniendo en cuenta que hasta el momento se ha publicado y divulgado un boletín tecnológico.</v>
      </c>
      <c r="R78" s="192"/>
      <c r="S78" s="192"/>
    </row>
    <row r="79" spans="1:19" ht="39" thickBot="1" x14ac:dyDescent="0.3">
      <c r="A79" s="13" t="str">
        <f>VLOOKUP(B79,'Plantilla publicacion'!$A$3:$B$490,2,0)</f>
        <v>Actividad propia</v>
      </c>
      <c r="B79" s="11" t="s">
        <v>711</v>
      </c>
      <c r="C79" s="307"/>
      <c r="D79" s="307">
        <f>VLOOKUP(B79,'Plantilla publicacion'!$A$3:$M$490,6,0)</f>
        <v>0</v>
      </c>
      <c r="E79" s="307"/>
      <c r="F79" s="307"/>
      <c r="G79" s="307" t="str">
        <f>VLOOKUP(B79,'Plantilla publicacion'!$A$3:$M$490,7,0)</f>
        <v>N/A</v>
      </c>
      <c r="H79" s="11" t="str">
        <f>VLOOKUP(B79,'Plantilla publicacion'!$A$3:$M$490,8,0)</f>
        <v>Realizar la divulgación de los dos (2) Boletines tecnológicos. (Informe de divulgación)</v>
      </c>
      <c r="I79" s="11">
        <f>VLOOKUP(B79,'Plantilla publicacion'!$A$3:$M$490,9,0)</f>
        <v>2</v>
      </c>
      <c r="J79" s="11" t="str">
        <f>VLOOKUP(B79,'Plantilla publicacion'!$A$3:$M$490,10,0)</f>
        <v>Númerica</v>
      </c>
      <c r="K79" s="108">
        <f>VLOOKUP(B79,'Plantilla publicacion'!$A$3:$M$490,11,0)</f>
        <v>45719</v>
      </c>
      <c r="L79" s="108">
        <f>VLOOKUP(B79,'Plantilla publicacion'!$A$3:$M$490,12,0)</f>
        <v>46003</v>
      </c>
      <c r="M79" s="109"/>
      <c r="N79" s="110" t="str">
        <f>VLOOKUP(B79,'Plantilla publicacion'!$A$3:$M$490,13,0)</f>
        <v>2023-GRUPO DE TRABAJO DE CENTRO DE INFORMACIÓN TECNOLÓGICA Y APOYO A LA GESTIÓN DE PROPIEDAD LA INDUSTRIAL</v>
      </c>
      <c r="O79" s="11">
        <f>VLOOKUP(B79,'Plantilla publicacion (2)'!$S$3:$X$490,6,0)</f>
        <v>0</v>
      </c>
      <c r="P79" s="278">
        <f>VLOOKUP(B79,'Plantilla publicacion (2)'!$S$3:$Y$490,7,0)</f>
        <v>0</v>
      </c>
      <c r="Q79" s="110" t="str">
        <f>VLOOKUP(B79,'PAI 2025 Consolidado'!$F$6:$Z$486,21,0)</f>
        <v>Se está trabajando en la planeación del webinar relacionado con el primer boletín tecnológico.</v>
      </c>
      <c r="R79" s="192"/>
      <c r="S79" s="192"/>
    </row>
    <row r="80" spans="1:19" s="12" customFormat="1" ht="191.25" x14ac:dyDescent="0.25">
      <c r="A80" s="5" t="str">
        <f>VLOOKUP(B80,'Plantilla publicacion'!$A$3:$B$490,2,0)</f>
        <v>Producto</v>
      </c>
      <c r="B80" s="96" t="s">
        <v>712</v>
      </c>
      <c r="C80" s="309" t="str">
        <f>VLOOKUP(B80,'Plantilla publicacion'!$A$3:$R$490,17,0)</f>
        <v>PND - 2-03-9-b- Seguridad humana y justicia social - Aprovechamiento de la propiedad intelectual / PES - Reindustrialización</v>
      </c>
      <c r="D80" s="309" t="str">
        <f>VLOOKUP(B80,'Plantilla publicacion'!$A$3:$M$490,6,0)</f>
        <v>58-Promover el enfoque preventivo, diferencial y territorial en el que hacer misional de la entidad</v>
      </c>
      <c r="E80" s="309" t="str">
        <f>VLOOKUP(B80,'Plantilla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80" s="309" t="str">
        <f>VLOOKUP(B80,'Plantilla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80" s="309" t="str">
        <f>VLOOKUP(B80,'Plantilla publicacion'!$A$3:$M$490,7,0)</f>
        <v>N/A</v>
      </c>
      <c r="H80" s="98" t="str">
        <f>VLOOKUP(B80,'Plantilla publicacion'!$A$3:$M$490,8,0)</f>
        <v>Estrategia para fomentar el uso, difusión y sensibilización de instrumentos de protección asociados a la Propiedad Industrial ya existentes como mecanismos de protección dirigidos a productos agrícolas, productos alimenticios, y preparaciones, cuya elaboración se realizó por medio de un método tradicional implementadas   (Informe anual de la implementación)</v>
      </c>
      <c r="I80" s="98">
        <f>VLOOKUP(B80,'Plantilla publicacion'!$A$3:$M$490,9,0)</f>
        <v>1</v>
      </c>
      <c r="J80" s="98" t="str">
        <f>VLOOKUP(B80,'Plantilla publicacion'!$A$3:$M$490,10,0)</f>
        <v>Númerica</v>
      </c>
      <c r="K80" s="166">
        <f>VLOOKUP(B80,'Plantilla publicacion'!$A$3:$M$490,11,0)</f>
        <v>45691</v>
      </c>
      <c r="L80" s="166">
        <f>VLOOKUP(B80,'Plantilla publicacion'!$A$3:$M$490,12,0)</f>
        <v>45989</v>
      </c>
      <c r="M80" s="98" t="str">
        <f>IF(ISERROR(VLOOKUP(B80,'Plantilla publicacion'!$A$3:$P$490,16,0)),"NA",VLOOKUP(B80,'Plantilla publicacion'!$A$3:$P$490,16,0))</f>
        <v>PND_2_Fomentar estrategias de sensibilización para el reconocimiento, aprovechamiento y uso responsable de los derechos de PI / PEI_31 / CONPES 4062 Acción 4.7</v>
      </c>
      <c r="N80" s="99" t="str">
        <f>VLOOKUP(B80,'Plantilla publicacion'!$A$3:$M$490,13,0)</f>
        <v>2023-GRUPO DE TRABAJO DE CENTRO DE INFORMACIÓN TECNOLÓGICA Y APOYO A LA GESTIÓN DE PROPIEDAD LA INDUSTRIAL</v>
      </c>
      <c r="O80" s="98">
        <f>VLOOKUP(B80,'Plantilla publicacion (2)'!$S$3:$X$490,6,0)</f>
        <v>100</v>
      </c>
      <c r="P80" s="274">
        <f>VLOOKUP(B80,'Plantilla publicacion (2)'!$S$3:$Y$490,7,0)</f>
        <v>0.44843049327354267</v>
      </c>
      <c r="Q80" s="99" t="str">
        <f>VLOOKUP(B80,'PAI 2025 Consolidado'!$F$6:$Z$486,21,0)</f>
        <v>En el marco de la "Estrategia para fomentar el uso y difusión de instrumentos de protección de la Propiedad Industrial en productos agrícolas, alimenticios y preparaciones elaboradas mediante métodos tradicionales", durante el mes de septiembre se realizaron las siguientes actividades:
1 actividad de orientación especializada a la asociación ASOMEFAMA del departamento de Nariño el 10 de septiembre
3  actividades de sensibilización en marcas colectivas :
-1 sensibilización para asociaciones agroproductoras de la comunidad AFRO del departamento del Chocó el 19 de septiembre
-1 sensibilización para asociación de tejedores de  sombrero de  Suaza de los municipios de Acevedo, Suaza y Guadalupe  el 29 de septiembre
-1 sensibilización para asociación de Chiva de Pitalito , en el municipio de Pitalito Huila el 30 de septiembre</v>
      </c>
      <c r="R80" s="191"/>
      <c r="S80" s="191"/>
    </row>
    <row r="81" spans="1:19" ht="204" x14ac:dyDescent="0.25">
      <c r="A81" s="13" t="str">
        <f>VLOOKUP(B81,'Plantilla publicacion'!$A$3:$B$490,2,0)</f>
        <v>Actividad propia</v>
      </c>
      <c r="B81" s="100" t="s">
        <v>714</v>
      </c>
      <c r="C81" s="307"/>
      <c r="D81" s="307">
        <f>VLOOKUP(B81,'Plantilla publicacion'!$A$3:$M$490,6,0)</f>
        <v>0</v>
      </c>
      <c r="E81" s="307"/>
      <c r="F81" s="307"/>
      <c r="G81" s="307" t="str">
        <f>VLOOKUP(B81,'Plantilla publicacion'!$A$3:$M$490,7,0)</f>
        <v>N/A</v>
      </c>
      <c r="H81" s="6" t="str">
        <f>VLOOKUP(B81,'Plantilla publicacion'!$A$3:$M$490,8,0)</f>
        <v>Diseñar y ejecutar piloto de la estrategia para fomentar el uso, difusión y sensibilización de instrumentos de protección asociados a signos de vocación colectiva    (Informe de ejecución del piloto de la estrategia)</v>
      </c>
      <c r="I81" s="6">
        <f>VLOOKUP(B81,'Plantilla publicacion'!$A$3:$M$490,9,0)</f>
        <v>1</v>
      </c>
      <c r="J81" s="6" t="str">
        <f>VLOOKUP(B81,'Plantilla publicacion'!$A$3:$M$490,10,0)</f>
        <v>Númerica</v>
      </c>
      <c r="K81" s="7">
        <f>VLOOKUP(B81,'Plantilla publicacion'!$A$3:$M$490,11,0)</f>
        <v>45691</v>
      </c>
      <c r="L81" s="7">
        <f>VLOOKUP(B81,'Plantilla publicacion'!$A$3:$M$490,12,0)</f>
        <v>45930</v>
      </c>
      <c r="M81" s="57"/>
      <c r="N81" s="101" t="str">
        <f>VLOOKUP(B81,'Plantilla publicacion'!$A$3:$M$490,13,0)</f>
        <v>2023-GRUPO DE TRABAJO DE CENTRO DE INFORMACIÓN TECNOLÓGICA Y APOYO A LA GESTIÓN DE PROPIEDAD LA INDUSTRIAL</v>
      </c>
      <c r="O81" s="6">
        <f>VLOOKUP(B81,'Plantilla publicacion (2)'!$S$3:$X$490,6,0)</f>
        <v>100</v>
      </c>
      <c r="P81" s="275">
        <f>VLOOKUP(B81,'Plantilla publicacion (2)'!$S$3:$Y$490,7,0)</f>
        <v>0.85365853658536583</v>
      </c>
      <c r="Q81" s="101" t="str">
        <f>VLOOKUP(B81,'PAI 2025 Consolidado'!$F$6:$Z$486,21,0)</f>
        <v xml:space="preserve">En el marco de la "Estrategia para fomentar el uso y difusión de instrumentos de protección de la Propiedad Industrial en productos agrícolas, alimenticios y preparaciones elaboradas mediante métodos tradicionales", durante el mes de septiembre se realizaron las siguientes actividades:
1 actividad de orientación especializada a la asociación ASOMEFAMA del departamento de Nariño el 10 de septiembre
3  actividades de sensibilización en marcas colectivas :
-1 sensibilización para asociaciones agroproductoras de la comunidad AFRO del departamento del Chocó el 19 de septiembre
-1 sensibilización para asociación de tejedores de  sombrero de  Suaza de los municipios de Acevedo, Suaza y Guadalupe  el 29 de septiembre
-1 sensibilización para asociación de Chiva de Pitalito , en el municipio de Pitalito Huila el 30 de septiembre
</v>
      </c>
      <c r="R81" s="192"/>
      <c r="S81" s="192"/>
    </row>
    <row r="82" spans="1:19" ht="39" thickBot="1" x14ac:dyDescent="0.3">
      <c r="A82" s="13" t="str">
        <f>VLOOKUP(B82,'Plantilla publicacion'!$A$3:$B$490,2,0)</f>
        <v>Actividad propia</v>
      </c>
      <c r="B82" s="102" t="s">
        <v>716</v>
      </c>
      <c r="C82" s="308"/>
      <c r="D82" s="308">
        <f>VLOOKUP(B82,'Plantilla publicacion'!$A$3:$M$490,6,0)</f>
        <v>0</v>
      </c>
      <c r="E82" s="308"/>
      <c r="F82" s="308"/>
      <c r="G82" s="308" t="str">
        <f>VLOOKUP(B82,'Plantilla publicacion'!$A$3:$M$490,7,0)</f>
        <v>N/A</v>
      </c>
      <c r="H82" s="104" t="str">
        <f>VLOOKUP(B82,'Plantilla publicacion'!$A$3:$M$490,8,0)</f>
        <v>Elaborar informe de la implementación de la acción CONPES 4.7 propuesta  (Informe anual de la implementación)</v>
      </c>
      <c r="I82" s="104">
        <f>VLOOKUP(B82,'Plantilla publicacion'!$A$3:$M$490,9,0)</f>
        <v>1</v>
      </c>
      <c r="J82" s="104" t="str">
        <f>VLOOKUP(B82,'Plantilla publicacion'!$A$3:$M$490,10,0)</f>
        <v>Númerica</v>
      </c>
      <c r="K82" s="105">
        <f>VLOOKUP(B82,'Plantilla publicacion'!$A$3:$M$490,11,0)</f>
        <v>45931</v>
      </c>
      <c r="L82" s="105">
        <f>VLOOKUP(B82,'Plantilla publicacion'!$A$3:$M$490,12,0)</f>
        <v>45989</v>
      </c>
      <c r="M82" s="106"/>
      <c r="N82" s="107" t="str">
        <f>VLOOKUP(B82,'Plantilla publicacion'!$A$3:$M$490,13,0)</f>
        <v>2023-GRUPO DE TRABAJO DE CENTRO DE INFORMACIÓN TECNOLÓGICA Y APOYO A LA GESTIÓN DE PROPIEDAD LA INDUSTRIAL</v>
      </c>
      <c r="O82" s="104">
        <f>VLOOKUP(B82,'Plantilla publicacion (2)'!$S$3:$X$490,6,0)</f>
        <v>100</v>
      </c>
      <c r="P82" s="276">
        <f>VLOOKUP(B82,'Plantilla publicacion (2)'!$S$3:$Y$490,7,0)</f>
        <v>0.36585365853658536</v>
      </c>
      <c r="Q82" s="107">
        <f>VLOOKUP(B82,'PAI 2025 Consolidado'!$F$6:$Z$486,21,0)</f>
        <v>0</v>
      </c>
      <c r="R82" s="192"/>
      <c r="S82" s="192"/>
    </row>
    <row r="83" spans="1:19" s="12" customFormat="1" ht="63.75" x14ac:dyDescent="0.25">
      <c r="A83" s="5" t="str">
        <f>VLOOKUP(B83,'Plantilla publicacion'!$A$3:$B$490,2,0)</f>
        <v>Producto</v>
      </c>
      <c r="B83" s="15" t="s">
        <v>726</v>
      </c>
      <c r="C83" s="307" t="str">
        <f>VLOOKUP(B83,'Plantilla publicacion'!$A$3:$R$490,17,0)</f>
        <v>PND - 5-31-5-b- Convergencia regional - Entidades públicas territoriales y nacionales fortalecidas / PES - Transformación Institucional</v>
      </c>
      <c r="D83" s="307" t="str">
        <f>VLOOKUP(B83,'Plantilla publicacion'!$A$3:$M$490,6,0)</f>
        <v>81-Mejorar la oportunidad en la atención de trámites y servicios.</v>
      </c>
      <c r="E83" s="307" t="str">
        <f>VLOOKUP(B83,'Plantilla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83" s="307" t="str">
        <f>VLOOKUP(B83,'Plantilla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83" s="307" t="str">
        <f>VLOOKUP(B83,'Plantilla publicacion'!$A$3:$M$490,7,0)</f>
        <v>C-3503-0200-0014-20309b</v>
      </c>
      <c r="H83" s="15" t="str">
        <f>VLOOKUP(B83,'Plantilla publicacion'!$A$3:$M$490,8,0)</f>
        <v>Solicitudes de patentes de invención y modelos de utilidad pendientes de trámite y que cuenten con pago del examen de patentabilidad anteriores al año 2023, atendidas  (Reporte de indicador generado en Tableau o Power BI)</v>
      </c>
      <c r="I83" s="15">
        <f>VLOOKUP(B83,'Plantilla publicacion'!$A$3:$M$490,9,0)</f>
        <v>95</v>
      </c>
      <c r="J83" s="15" t="str">
        <f>VLOOKUP(B83,'Plantilla publicacion'!$A$3:$M$490,10,0)</f>
        <v>Porcentual</v>
      </c>
      <c r="K83" s="165">
        <f>VLOOKUP(B83,'Plantilla publicacion'!$A$3:$M$490,11,0)</f>
        <v>45659</v>
      </c>
      <c r="L83" s="165">
        <f>VLOOKUP(B83,'Plantilla publicacion'!$A$3:$M$490,12,0)</f>
        <v>46022</v>
      </c>
      <c r="M83" s="98">
        <f>IF(ISERROR(VLOOKUP(B83,'Plantilla publicacion'!$A$3:$P$490,16,0)),"NA",VLOOKUP(B83,'Plantilla publicacion'!$A$3:$P$490,16,0))</f>
        <v>0</v>
      </c>
      <c r="N83" s="15" t="str">
        <f>VLOOKUP(B83,'Plantilla publicacion'!$A$3:$M$490,13,0)</f>
        <v>2020-DIRECCIÓN DE NUEVAS CREACIONES</v>
      </c>
      <c r="O83" s="15">
        <f>VLOOKUP(B83,'Plantilla publicacion (2)'!$S$3:$X$490,6,0)</f>
        <v>98</v>
      </c>
      <c r="P83" s="277">
        <f>VLOOKUP(B83,'Plantilla publicacion (2)'!$S$3:$Y$490,7,0)</f>
        <v>2.1973094170403584</v>
      </c>
      <c r="Q83" s="15" t="str">
        <f>VLOOKUP(B83,'PAI 2025 Consolidado'!$F$6:$Z$486,21,0)</f>
        <v>Se han realizado 1729 estudios por artículo 45 de solicitudes de patente de invención y modelos de utilidad de solicitudes con fecha de presentación entre los años 2022 y anteriores, para un avance del 64% de enero a septiembre. Durante el periodo de septiembre de 2025 se realizaron 264 estudios por artículo 45.</v>
      </c>
      <c r="R83" s="191"/>
      <c r="S83" s="191"/>
    </row>
    <row r="84" spans="1:19" s="12" customFormat="1" ht="63.75" x14ac:dyDescent="0.25">
      <c r="A84" s="13" t="str">
        <f>VLOOKUP(B84,'Plantilla publicacion'!$A$3:$B$490,2,0)</f>
        <v>Actividad propia</v>
      </c>
      <c r="B84" s="6" t="s">
        <v>728</v>
      </c>
      <c r="C84" s="307"/>
      <c r="D84" s="307">
        <f>VLOOKUP(B84,'Plantilla publicacion'!$A$3:$M$490,6,0)</f>
        <v>0</v>
      </c>
      <c r="E84" s="307"/>
      <c r="F84" s="307"/>
      <c r="G84" s="307" t="str">
        <f>VLOOKUP(B84,'Plantilla publicacion'!$A$3:$M$490,7,0)</f>
        <v>N/A</v>
      </c>
      <c r="H84" s="6" t="str">
        <f>VLOOKUP(B84,'Plantilla publicacion'!$A$3:$M$490,8,0)</f>
        <v>Realizar el examen de fondo a las solicitudes de patente de invención y modelo de utilidad anteriores al año 2023 (stock corresponde a 2701 solicitudes) siempre y cuando cuenten con el pago del examen de patentabilidad.  (Reporte de indicador generado en Tableau o Power BI)</v>
      </c>
      <c r="I84" s="6">
        <f>VLOOKUP(B84,'Plantilla publicacion'!$A$3:$M$490,9,0)</f>
        <v>95</v>
      </c>
      <c r="J84" s="6" t="str">
        <f>VLOOKUP(B84,'Plantilla publicacion'!$A$3:$M$490,10,0)</f>
        <v>Porcentual</v>
      </c>
      <c r="K84" s="7">
        <f>VLOOKUP(B84,'Plantilla publicacion'!$A$3:$M$490,11,0)</f>
        <v>45659</v>
      </c>
      <c r="L84" s="7">
        <f>VLOOKUP(B84,'Plantilla publicacion'!$A$3:$M$490,12,0)</f>
        <v>46022</v>
      </c>
      <c r="M84" s="57"/>
      <c r="N84" s="16" t="str">
        <f>VLOOKUP(B84,'Plantilla publicacion'!$A$3:$M$490,13,0)</f>
        <v>2020-DIRECCIÓN DE NUEVAS CREACIONES</v>
      </c>
      <c r="O84" s="6">
        <f>VLOOKUP(B84,'Plantilla publicacion (2)'!$S$3:$X$490,6,0)</f>
        <v>98</v>
      </c>
      <c r="P84" s="275">
        <f>VLOOKUP(B84,'Plantilla publicacion (2)'!$S$3:$Y$490,7,0)</f>
        <v>0.59756097560975607</v>
      </c>
      <c r="Q84" s="16" t="str">
        <f>VLOOKUP(B84,'PAI 2025 Consolidado'!$F$6:$Z$486,21,0)</f>
        <v>Se han realizado 1729 estudios por artículo 45 de solicitudes de patente de invención y modelos de utilidad de solicitudes con fecha de presentación entre los años 2022 y anteriores, para un avance del 64% de enero a septiembre. Durante el periodo de septiembre de 2025 se realizaron 264 estudios por artículo 45.</v>
      </c>
      <c r="R84" s="192"/>
      <c r="S84" s="192"/>
    </row>
    <row r="85" spans="1:19" ht="90" thickBot="1" x14ac:dyDescent="0.3">
      <c r="A85" s="13" t="str">
        <f>VLOOKUP(B85,'Plantilla publicacion'!$A$3:$B$490,2,0)</f>
        <v>Actividad propia</v>
      </c>
      <c r="B85" s="11" t="s">
        <v>729</v>
      </c>
      <c r="C85" s="307"/>
      <c r="D85" s="307">
        <f>VLOOKUP(B85,'Plantilla publicacion'!$A$3:$M$490,6,0)</f>
        <v>0</v>
      </c>
      <c r="E85" s="307"/>
      <c r="F85" s="307"/>
      <c r="G85" s="307" t="str">
        <f>VLOOKUP(B85,'Plantilla publicacion'!$A$3:$M$490,7,0)</f>
        <v>N/A</v>
      </c>
      <c r="H85" s="11" t="str">
        <f>VLOOKUP(B85,'Plantilla publicacion'!$A$3:$M$490,8,0)</f>
        <v>Proyectar y enviar para suscripción de la  superintendente de industria y comercio las solicitudes de patente de invención y modelo de utilidad anteriores al año 2023 que ya cuentan con al menos un estudio de fondo, cuyo stock corresponde a 1799 solicitudes.  (Reporte de indicador generado en Tableau o Power BI)</v>
      </c>
      <c r="I85" s="11">
        <f>VLOOKUP(B85,'Plantilla publicacion'!$A$3:$M$490,9,0)</f>
        <v>95</v>
      </c>
      <c r="J85" s="11" t="str">
        <f>VLOOKUP(B85,'Plantilla publicacion'!$A$3:$M$490,10,0)</f>
        <v>Porcentual</v>
      </c>
      <c r="K85" s="108">
        <f>VLOOKUP(B85,'Plantilla publicacion'!$A$3:$M$490,11,0)</f>
        <v>45659</v>
      </c>
      <c r="L85" s="108">
        <f>VLOOKUP(B85,'Plantilla publicacion'!$A$3:$M$490,12,0)</f>
        <v>46022</v>
      </c>
      <c r="M85" s="109"/>
      <c r="N85" s="110" t="str">
        <f>VLOOKUP(B85,'Plantilla publicacion'!$A$3:$M$490,13,0)</f>
        <v>2020-DIRECCIÓN DE NUEVAS CREACIONES</v>
      </c>
      <c r="O85" s="11">
        <f>VLOOKUP(B85,'Plantilla publicacion (2)'!$S$3:$X$490,6,0)</f>
        <v>100</v>
      </c>
      <c r="P85" s="278">
        <f>VLOOKUP(B85,'Plantilla publicacion (2)'!$S$3:$Y$490,7,0)</f>
        <v>0.6097560975609756</v>
      </c>
      <c r="Q85" s="110" t="str">
        <f>VLOOKUP(B85,'PAI 2025 Consolidado'!$F$6:$Z$486,21,0)</f>
        <v>Se establece que durante el periodo de enero a septiembre de 2025, se han proyectado y enviado para suscripción de la superintendente de industria y comercio 1411 solicitudes de patente de invención y modelos de utilidad de solicitudes con fecha de presentación entre los años 2022 y anteriores, para un avance del 89,2%. Para el periodo de septiembre se proyectaron y enviaron para suscripción de la superintendente de industria y comercio 208 solicitudes.</v>
      </c>
      <c r="R85" s="192"/>
      <c r="S85" s="192"/>
    </row>
    <row r="86" spans="1:19" s="12" customFormat="1" ht="140.25" x14ac:dyDescent="0.25">
      <c r="A86" s="5" t="str">
        <f>VLOOKUP(B86,'Plantilla publicacion'!$A$3:$B$490,2,0)</f>
        <v>Producto</v>
      </c>
      <c r="B86" s="96" t="s">
        <v>737</v>
      </c>
      <c r="C86" s="309" t="str">
        <f>VLOOKUP(B86,'Plantilla publicacion'!$A$3:$R$490,17,0)</f>
        <v>PND - 5-31-5-b- Convergencia regional - Entidades públicas territoriales y nacionales fortalecidas / PES - Transformación Institucional</v>
      </c>
      <c r="D86" s="309" t="str">
        <f>VLOOKUP(B86,'Plantilla publicacion'!$A$3:$M$490,6,0)</f>
        <v>81-Mejorar la oportunidad en la atención de trámites y servicios.</v>
      </c>
      <c r="E86" s="309" t="str">
        <f>VLOOKUP(B86,'Plantilla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86" s="309" t="str">
        <f>VLOOKUP(B86,'Plantilla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86" s="309" t="str">
        <f>VLOOKUP(B86,'Plantilla publicacion'!$A$3:$M$490,7,0)</f>
        <v>C-3503-0200-0014-20309b</v>
      </c>
      <c r="H86" s="98" t="str">
        <f>VLOOKUP(B86,'Plantilla publicacion'!$A$3:$M$490,8,0)</f>
        <v>Solicitudes pendientes de decisión en materia de registro y cancelación de signos distintivos, decididas.  (Reporte de indicador generado en Tableau o Power BI)</v>
      </c>
      <c r="I86" s="98">
        <f>VLOOKUP(B86,'Plantilla publicacion'!$A$3:$M$490,9,0)</f>
        <v>80</v>
      </c>
      <c r="J86" s="98" t="str">
        <f>VLOOKUP(B86,'Plantilla publicacion'!$A$3:$M$490,10,0)</f>
        <v>Porcentual</v>
      </c>
      <c r="K86" s="166">
        <f>VLOOKUP(B86,'Plantilla publicacion'!$A$3:$M$490,11,0)</f>
        <v>45672</v>
      </c>
      <c r="L86" s="166">
        <f>VLOOKUP(B86,'Plantilla publicacion'!$A$3:$M$490,12,0)</f>
        <v>46022</v>
      </c>
      <c r="M86" s="98">
        <f>IF(ISERROR(VLOOKUP(B86,'Plantilla publicacion'!$A$3:$P$490,16,0)),"NA",VLOOKUP(B86,'Plantilla publicacion'!$A$3:$P$490,16,0))</f>
        <v>0</v>
      </c>
      <c r="N86" s="99" t="str">
        <f>VLOOKUP(B86,'Plantilla publicacion'!$A$3:$M$490,13,0)</f>
        <v>2010-DIRECCION DE SIGNOS DISTINTIVOS</v>
      </c>
      <c r="O86" s="98">
        <f>VLOOKUP(B86,'Plantilla publicacion (2)'!$S$3:$X$490,6,0)</f>
        <v>97</v>
      </c>
      <c r="P86" s="274">
        <f>VLOOKUP(B86,'Plantilla publicacion (2)'!$S$3:$Y$490,7,0)</f>
        <v>4.1322869955156953</v>
      </c>
      <c r="Q86" s="99" t="str">
        <f>VLOOKUP(B86,'PAI 2025 Consolidado'!$F$6:$Z$486,21,0)</f>
        <v xml:space="preserve">Se reporta el avance del producto Solicitudes pendientes de decisión en materia de registro y cancelación de signos distintivos, decididas; de acuerdo con la siguiente ponderación establecida así:
Actividad 	                 Meta	% Ponderado	  Avance %	 Total 
Actividad  2010.1.1	         80%	    99%	         76,4               94.55
Actividad 2010.1.2	         70%	    0.2%	         63.1	         0.18
Actividad 2010.1.3	         70%	   0.2%     	82.7	                 0.24
Actividad 2010.1.4	         70%	   0.6%	         0	                     0
				                           Avance actividades               94,97    
                                                    Avance producto:       94,97*,8 = 75,97%                                                                                            </v>
      </c>
      <c r="R86" s="191"/>
      <c r="S86" s="191"/>
    </row>
    <row r="87" spans="1:19" ht="63.75" x14ac:dyDescent="0.25">
      <c r="A87" s="13" t="str">
        <f>VLOOKUP(B87,'Plantilla publicacion'!$A$3:$B$490,2,0)</f>
        <v>Actividad propia</v>
      </c>
      <c r="B87" s="100" t="s">
        <v>739</v>
      </c>
      <c r="C87" s="307"/>
      <c r="D87" s="307">
        <f>VLOOKUP(B87,'Plantilla publicacion'!$A$3:$M$490,6,0)</f>
        <v>0</v>
      </c>
      <c r="E87" s="307"/>
      <c r="F87" s="307"/>
      <c r="G87" s="307" t="str">
        <f>VLOOKUP(B87,'Plantilla publicacion'!$A$3:$M$490,7,0)</f>
        <v>N/A</v>
      </c>
      <c r="H87" s="6" t="str">
        <f>VLOOKUP(B87,'Plantilla publicacion'!$A$3:$M$490,8,0)</f>
        <v>Decidir las clases de registro de signos distintivos sin oposición radicadas a 31 de diciembre de 2024, cuyo stock se calcula que sea de 53.432 clases, excepto los casos detenidos.  (Reporte de indicador generado en Tableau o Power BI)</v>
      </c>
      <c r="I87" s="6">
        <f>VLOOKUP(B87,'Plantilla publicacion'!$A$3:$M$490,9,0)</f>
        <v>80</v>
      </c>
      <c r="J87" s="6" t="str">
        <f>VLOOKUP(B87,'Plantilla publicacion'!$A$3:$M$490,10,0)</f>
        <v>Porcentual</v>
      </c>
      <c r="K87" s="7">
        <f>VLOOKUP(B87,'Plantilla publicacion'!$A$3:$M$490,11,0)</f>
        <v>45672</v>
      </c>
      <c r="L87" s="7">
        <f>VLOOKUP(B87,'Plantilla publicacion'!$A$3:$M$490,12,0)</f>
        <v>46022</v>
      </c>
      <c r="M87" s="57"/>
      <c r="N87" s="101" t="str">
        <f>VLOOKUP(B87,'Plantilla publicacion'!$A$3:$M$490,13,0)</f>
        <v>2010-DIRECCION DE SIGNOS DISTINTIVOS</v>
      </c>
      <c r="O87" s="6">
        <f>VLOOKUP(B87,'Plantilla publicacion (2)'!$S$3:$X$490,6,0)</f>
        <v>100</v>
      </c>
      <c r="P87" s="275">
        <f>VLOOKUP(B87,'Plantilla publicacion (2)'!$S$3:$Y$490,7,0)</f>
        <v>0.36585365853658536</v>
      </c>
      <c r="Q87" s="101" t="str">
        <f>VLOOKUP(B87,'PAI 2025 Consolidado'!$F$6:$Z$486,21,0)</f>
        <v xml:space="preserve">Se reporta el avance de la Actividad 2010.1.1 Decidir las clases de registro de signos distintivos sin oposición radicadas a 31 de diciembre de 2024, cuyo stock se calcula que sea de 53.432 clases, excepto los casos detenidos.
De un stock de 53.432 se han decidido 40800 para un avance del 76,4%
</v>
      </c>
      <c r="R87" s="192"/>
      <c r="S87" s="192"/>
    </row>
    <row r="88" spans="1:19" ht="51" x14ac:dyDescent="0.25">
      <c r="A88" s="13" t="str">
        <f>VLOOKUP(B88,'Plantilla publicacion'!$A$3:$B$490,2,0)</f>
        <v>Actividad propia</v>
      </c>
      <c r="B88" s="100" t="s">
        <v>741</v>
      </c>
      <c r="C88" s="307"/>
      <c r="D88" s="307">
        <f>VLOOKUP(B88,'Plantilla publicacion'!$A$3:$M$490,6,0)</f>
        <v>0</v>
      </c>
      <c r="E88" s="307"/>
      <c r="F88" s="307"/>
      <c r="G88" s="307" t="str">
        <f>VLOOKUP(B88,'Plantilla publicacion'!$A$3:$M$490,7,0)</f>
        <v>N/A</v>
      </c>
      <c r="H88" s="6" t="str">
        <f>VLOOKUP(B88,'Plantilla publicacion'!$A$3:$M$490,8,0)</f>
        <v>Decidir las clases de registro de signos distintivos con oposición radicadas a 31 de diciembre de 2024, cuyo stock se calcula que sea de 5.026 clases, excepto los casos detenidos.  (Reporte de indicador generado en Tableau o Power BI)</v>
      </c>
      <c r="I88" s="6">
        <f>VLOOKUP(B88,'Plantilla publicacion'!$A$3:$M$490,9,0)</f>
        <v>70</v>
      </c>
      <c r="J88" s="6" t="str">
        <f>VLOOKUP(B88,'Plantilla publicacion'!$A$3:$M$490,10,0)</f>
        <v>Porcentual</v>
      </c>
      <c r="K88" s="7">
        <f>VLOOKUP(B88,'Plantilla publicacion'!$A$3:$M$490,11,0)</f>
        <v>45672</v>
      </c>
      <c r="L88" s="7">
        <f>VLOOKUP(B88,'Plantilla publicacion'!$A$3:$M$490,12,0)</f>
        <v>46022</v>
      </c>
      <c r="M88" s="57"/>
      <c r="N88" s="101" t="str">
        <f>VLOOKUP(B88,'Plantilla publicacion'!$A$3:$M$490,13,0)</f>
        <v>2010-DIRECCION DE SIGNOS DISTINTIVOS</v>
      </c>
      <c r="O88" s="6">
        <f>VLOOKUP(B88,'Plantilla publicacion (2)'!$S$3:$X$490,6,0)</f>
        <v>100</v>
      </c>
      <c r="P88" s="275">
        <f>VLOOKUP(B88,'Plantilla publicacion (2)'!$S$3:$Y$490,7,0)</f>
        <v>0.36585365853658536</v>
      </c>
      <c r="Q88" s="101" t="str">
        <f>VLOOKUP(B88,'PAI 2025 Consolidado'!$F$6:$Z$486,21,0)</f>
        <v>Se reporta el avance de la actividad  Decidir las clases de registro de signos distintivos con oposición radicadas a 31 de diciembre de 2024, cuyo stock se calcula que sea de 5.026 clases, excepto los casos detenidos.
Se decidieron  3172 clases de un stock de 5026, para un avance de 63,1%</v>
      </c>
      <c r="R88" s="192"/>
      <c r="S88" s="192"/>
    </row>
    <row r="89" spans="1:19" ht="63.75" x14ac:dyDescent="0.25">
      <c r="A89" s="13" t="str">
        <f>VLOOKUP(B89,'Plantilla publicacion'!$A$3:$B$490,2,0)</f>
        <v>Actividad propia</v>
      </c>
      <c r="B89" s="100" t="s">
        <v>743</v>
      </c>
      <c r="C89" s="307"/>
      <c r="D89" s="307">
        <f>VLOOKUP(B89,'Plantilla publicacion'!$A$3:$M$490,6,0)</f>
        <v>0</v>
      </c>
      <c r="E89" s="307"/>
      <c r="F89" s="307"/>
      <c r="G89" s="307" t="str">
        <f>VLOOKUP(B89,'Plantilla publicacion'!$A$3:$M$490,7,0)</f>
        <v>N/A</v>
      </c>
      <c r="H89" s="6" t="str">
        <f>VLOOKUP(B89,'Plantilla publicacion'!$A$3:$M$490,8,0)</f>
        <v>Decidir las solicitudes de acciones de cancelación con traslado vencido al 14 de noviembre de 2025, excepto los casos detenidos.  (Reporte de indicador generado en Tableau o Power BI)</v>
      </c>
      <c r="I89" s="6">
        <f>VLOOKUP(B89,'Plantilla publicacion'!$A$3:$M$490,9,0)</f>
        <v>70</v>
      </c>
      <c r="J89" s="6" t="str">
        <f>VLOOKUP(B89,'Plantilla publicacion'!$A$3:$M$490,10,0)</f>
        <v>Porcentual</v>
      </c>
      <c r="K89" s="7">
        <f>VLOOKUP(B89,'Plantilla publicacion'!$A$3:$M$490,11,0)</f>
        <v>45672</v>
      </c>
      <c r="L89" s="7">
        <f>VLOOKUP(B89,'Plantilla publicacion'!$A$3:$M$490,12,0)</f>
        <v>46022</v>
      </c>
      <c r="M89" s="57"/>
      <c r="N89" s="101" t="str">
        <f>VLOOKUP(B89,'Plantilla publicacion'!$A$3:$M$490,13,0)</f>
        <v>2010-DIRECCION DE SIGNOS DISTINTIVOS</v>
      </c>
      <c r="O89" s="6">
        <f>VLOOKUP(B89,'Plantilla publicacion (2)'!$S$3:$X$490,6,0)</f>
        <v>94</v>
      </c>
      <c r="P89" s="275">
        <f>VLOOKUP(B89,'Plantilla publicacion (2)'!$S$3:$Y$490,7,0)</f>
        <v>0.22926829268292681</v>
      </c>
      <c r="Q89" s="101" t="str">
        <f>VLOOKUP(B89,'PAI 2025 Consolidado'!$F$6:$Z$486,21,0)</f>
        <v>Se presenta el avance de la Actividad 2010.1.3 Decidir las solicitudes de acciones de cancelación con traslado vencido al 14 de noviembre de 2025, excepto los casos detenidos. 
Se decidieron 838 solicitudes de  acciones de cancelación de un stock de 1013, para un avance del 82,7%</v>
      </c>
      <c r="R89" s="192"/>
      <c r="S89" s="192"/>
    </row>
    <row r="90" spans="1:19" ht="38.25" x14ac:dyDescent="0.25">
      <c r="A90" s="13" t="str">
        <f>VLOOKUP(B90,'Plantilla publicacion'!$A$3:$B$490,2,0)</f>
        <v>Actividad propia</v>
      </c>
      <c r="B90" s="117" t="s">
        <v>745</v>
      </c>
      <c r="C90" s="307"/>
      <c r="D90" s="307">
        <f>VLOOKUP(B90,'Plantilla publicacion'!$A$3:$M$490,6,0)</f>
        <v>0</v>
      </c>
      <c r="E90" s="307"/>
      <c r="F90" s="307"/>
      <c r="G90" s="307" t="str">
        <f>VLOOKUP(B90,'Plantilla publicacion'!$A$3:$M$490,7,0)</f>
        <v>N/A</v>
      </c>
      <c r="H90" s="11" t="str">
        <f>VLOOKUP(B90,'Plantilla publicacion'!$A$3:$M$490,8,0)</f>
        <v>Decidir las clases de registro de signos distintivos sin oposición radicadas entre el 1 de enero de 2025 y 30 de junio de 2025, cuyo stock se calcula que sea de 22.393, excepto los casos detenidos.  (Reporte de indicador generado en Tableau o Power BI)</v>
      </c>
      <c r="I90" s="11">
        <f>VLOOKUP(B90,'Plantilla publicacion'!$A$3:$M$490,9,0)</f>
        <v>70</v>
      </c>
      <c r="J90" s="11" t="str">
        <f>VLOOKUP(B90,'Plantilla publicacion'!$A$3:$M$490,10,0)</f>
        <v>Porcentual</v>
      </c>
      <c r="K90" s="108">
        <f>VLOOKUP(B90,'Plantilla publicacion'!$A$3:$M$490,11,0)</f>
        <v>45870</v>
      </c>
      <c r="L90" s="108">
        <f>VLOOKUP(B90,'Plantilla publicacion'!$A$3:$M$490,12,0)</f>
        <v>46022</v>
      </c>
      <c r="M90" s="109"/>
      <c r="N90" s="142" t="str">
        <f>VLOOKUP(B90,'Plantilla publicacion'!$A$3:$M$490,13,0)</f>
        <v>2010-DIRECCION DE SIGNOS DISTINTIVOS</v>
      </c>
      <c r="O90" s="11">
        <f>VLOOKUP(B90,'Plantilla publicacion (2)'!$S$3:$X$490,6,0)</f>
        <v>98</v>
      </c>
      <c r="P90" s="278">
        <f>VLOOKUP(B90,'Plantilla publicacion (2)'!$S$3:$Y$490,7,0)</f>
        <v>0.23902439024390243</v>
      </c>
      <c r="Q90" s="142">
        <f>VLOOKUP(B90,'PAI 2025 Consolidado'!$F$6:$Z$486,21,0)</f>
        <v>0</v>
      </c>
      <c r="R90" s="192"/>
      <c r="S90" s="192"/>
    </row>
    <row r="91" spans="1:19" s="12" customFormat="1" ht="153" x14ac:dyDescent="0.25">
      <c r="A91" s="5" t="str">
        <f>VLOOKUP(B91,'Plantilla publicacion'!$A$3:$B$490,2,0)</f>
        <v>Producto</v>
      </c>
      <c r="B91" s="137" t="s">
        <v>901</v>
      </c>
      <c r="C91" s="307" t="str">
        <f>VLOOKUP(B91,'Plantilla publicacion'!$A$3:$R$490,17,0)</f>
        <v>PND - 5-31-5-b- Convergencia regional - Entidades públicas territoriales y nacionales fortalecidas / PES - Transformación Institucional</v>
      </c>
      <c r="D91" s="307" t="str">
        <f>VLOOKUP(B91,'Plantilla publicacion'!$A$3:$M$490,6,0)</f>
        <v>56-Fortalecer la gestión de la información, el conocimiento y la innovación para optimizar la capacidad institucional</v>
      </c>
      <c r="E91" s="307" t="str">
        <f>VLOOKUP(B91,'Plantilla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91" s="307" t="str">
        <f>VLOOKUP(B91,'Plantilla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91" s="307" t="str">
        <f>VLOOKUP(B91,'Plantilla publicacion'!$A$3:$M$490,7,0)</f>
        <v>C-3503-0200-0012-20104c</v>
      </c>
      <c r="H91" s="15" t="str">
        <f>VLOOKUP(B91,'Plantilla publicacion'!$A$3:$M$490,8,0)</f>
        <v>Monitoreos de verificación y cumplimiento respecto a las decisiones impartidas por la Dirección de Habeas Data relacionados con las malas prácticas y reincidencias al Régimen de Protección de Datos Personales por parte de los sujetos obligados, realizados. (informe)</v>
      </c>
      <c r="I91" s="15">
        <f>VLOOKUP(B91,'Plantilla publicacion'!$A$3:$M$490,9,0)</f>
        <v>2</v>
      </c>
      <c r="J91" s="15" t="str">
        <f>VLOOKUP(B91,'Plantilla publicacion'!$A$3:$M$490,10,0)</f>
        <v>Númerica</v>
      </c>
      <c r="K91" s="165">
        <f>VLOOKUP(B91,'Plantilla publicacion'!$A$3:$M$490,11,0)</f>
        <v>45691</v>
      </c>
      <c r="L91" s="165">
        <f>VLOOKUP(B91,'Plantilla publicacion'!$A$3:$M$490,12,0)</f>
        <v>45989</v>
      </c>
      <c r="M91" s="15">
        <f>IF(ISERROR(VLOOKUP(B91,'Plantilla publicacion'!$A$3:$P$490,16,0)),"NA",VLOOKUP(B91,'Plantilla publicacion'!$A$3:$P$490,16,0))</f>
        <v>0</v>
      </c>
      <c r="N91" s="138" t="str">
        <f>VLOOKUP(B91,'Plantilla publicacion'!$A$3:$M$490,13,0)</f>
        <v>7200-DIRECCION DE HABEAS DATA</v>
      </c>
      <c r="O91" s="15">
        <f>VLOOKUP(B91,'Plantilla publicacion (2)'!$S$3:$X$490,6,0)</f>
        <v>100</v>
      </c>
      <c r="P91" s="277">
        <f>VLOOKUP(B91,'Plantilla publicacion (2)'!$S$3:$Y$490,7,0)</f>
        <v>2.2421524663677128</v>
      </c>
      <c r="Q91" s="138" t="str">
        <f>VLOOKUP(B91,'PAI 2025 Consolidado'!$F$6:$Z$486,21,0)</f>
        <v>La Dirección de Habeas Data, en ejercicio de sus funciones (Decretos 4886/2011 y 092/2022), realizó seguimiento a las decisiones proferidas en al año 2024 cuyo objetivo pretendían la actualización, rectificación y/o eliminación de información crediticia. El resultado de dicho seguimiento es un informe de monitoreo que analiza la eficiencia y eficacia en el cumplimiento de los principios y deberes de la Ley 1266 de 2008 respecto de 124 órdenes administrativas y se enfocó en el estudio del comportamiento de sociedades dedicadas a las ventas por catálogo, microcrédito y/o Fintech. Este informe se realizó en atención a los acuerdos llegados en la mesa de trabajo de mayo con la Dirección de Investigaciones de Protección de Datos Personales en la que se determinó el estudio de este sector y análisis de conducta.</v>
      </c>
      <c r="R91" s="191"/>
      <c r="S91" s="191"/>
    </row>
    <row r="92" spans="1:19" ht="127.5" x14ac:dyDescent="0.25">
      <c r="A92" s="13" t="str">
        <f>VLOOKUP(B92,'Plantilla publicacion'!$A$3:$B$490,2,0)</f>
        <v>Actividad propia</v>
      </c>
      <c r="B92" s="100" t="s">
        <v>903</v>
      </c>
      <c r="C92" s="307"/>
      <c r="D92" s="307">
        <f>VLOOKUP(B92,'Plantilla publicacion'!$A$3:$M$490,6,0)</f>
        <v>0</v>
      </c>
      <c r="E92" s="307"/>
      <c r="F92" s="307"/>
      <c r="G92" s="307" t="str">
        <f>VLOOKUP(B92,'Plantilla publicacion'!$A$3:$M$490,7,0)</f>
        <v>N/A</v>
      </c>
      <c r="H92" s="6" t="str">
        <f>VLOOKUP(B92,'Plantilla publicacion'!$A$3:$M$490,8,0)</f>
        <v>Realizar mesas de trabajo entre la Dirección de Habeas Data y la Dirección de Investigaciones para determinar el enfoque de cada monitoreo (Listado asistencia /único entregable)</v>
      </c>
      <c r="I92" s="6">
        <f>VLOOKUP(B92,'Plantilla publicacion'!$A$3:$M$490,9,0)</f>
        <v>2</v>
      </c>
      <c r="J92" s="6" t="str">
        <f>VLOOKUP(B92,'Plantilla publicacion'!$A$3:$M$490,10,0)</f>
        <v>Númerica</v>
      </c>
      <c r="K92" s="7">
        <f>VLOOKUP(B92,'Plantilla publicacion'!$A$3:$M$490,11,0)</f>
        <v>45691</v>
      </c>
      <c r="L92" s="7">
        <f>VLOOKUP(B92,'Plantilla publicacion'!$A$3:$M$490,12,0)</f>
        <v>45842</v>
      </c>
      <c r="M92" s="57"/>
      <c r="N92" s="101" t="str">
        <f>VLOOKUP(B92,'Plantilla publicacion'!$A$3:$M$490,13,0)</f>
        <v>7200-DIRECCION DE HABEAS DATA</v>
      </c>
      <c r="O92" s="6">
        <f>VLOOKUP(B92,'Plantilla publicacion (2)'!$S$3:$X$490,6,0)</f>
        <v>100</v>
      </c>
      <c r="P92" s="275">
        <f>VLOOKUP(B92,'Plantilla publicacion (2)'!$S$3:$Y$490,7,0)</f>
        <v>0.24390243902439024</v>
      </c>
      <c r="Q92" s="101" t="str">
        <f>VLOOKUP(B92,'PAI 2025 Consolidado'!$F$6:$Z$486,21,0)</f>
        <v>En el marco del segundo informe de monitoreo y seguimiento a las decisiones proferidas por la Dirección de Habeas Data, se celebró una mesa de trabajo con la Dirección de Investigaciones de Protección de Datos Personales en la que se consolidaron acuerdos esenciales para dicho informe. El enfoque de revisión, abarcará todas las órdenes emitidas en el año 2024 por la D.H. bajo la Ley 1581 de 2012 y se prestará especial atención al tratamiento de datos de niños, niñas y adolescentes, datos sensibles y temas específicos como publicidad y prospección comercial con el objetivo de evaluar su eficiencia y eficacia buscando fortalecer el cumplimiento normativo y la protección de datos personales.</v>
      </c>
      <c r="R92" s="192"/>
      <c r="S92" s="192"/>
    </row>
    <row r="93" spans="1:19" ht="153" x14ac:dyDescent="0.25">
      <c r="A93" s="13" t="str">
        <f>VLOOKUP(B93,'Plantilla publicacion'!$A$3:$B$490,2,0)</f>
        <v>Actividad propia</v>
      </c>
      <c r="B93" s="100" t="s">
        <v>905</v>
      </c>
      <c r="C93" s="307"/>
      <c r="D93" s="307">
        <f>VLOOKUP(B93,'Plantilla publicacion'!$A$3:$M$490,6,0)</f>
        <v>0</v>
      </c>
      <c r="E93" s="307"/>
      <c r="F93" s="307"/>
      <c r="G93" s="307" t="str">
        <f>VLOOKUP(B93,'Plantilla publicacion'!$A$3:$M$490,7,0)</f>
        <v>N/A</v>
      </c>
      <c r="H93" s="6" t="str">
        <f>VLOOKUP(B93,'Plantilla publicacion'!$A$3:$M$490,8,0)</f>
        <v>Realizar informe respecto de las órdenes impartidas, de la ley 1266 de 2008. (Documento respecto de la ley 1266 de 2008/único entregable)</v>
      </c>
      <c r="I93" s="6">
        <f>VLOOKUP(B93,'Plantilla publicacion'!$A$3:$M$490,9,0)</f>
        <v>1</v>
      </c>
      <c r="J93" s="6" t="str">
        <f>VLOOKUP(B93,'Plantilla publicacion'!$A$3:$M$490,10,0)</f>
        <v>Númerica</v>
      </c>
      <c r="K93" s="7">
        <f>VLOOKUP(B93,'Plantilla publicacion'!$A$3:$M$490,11,0)</f>
        <v>45720</v>
      </c>
      <c r="L93" s="7">
        <f>VLOOKUP(B93,'Plantilla publicacion'!$A$3:$M$490,12,0)</f>
        <v>45835</v>
      </c>
      <c r="M93" s="57"/>
      <c r="N93" s="101" t="str">
        <f>VLOOKUP(B93,'Plantilla publicacion'!$A$3:$M$490,13,0)</f>
        <v>7200-DIRECCION DE HABEAS DATA</v>
      </c>
      <c r="O93" s="6">
        <f>VLOOKUP(B93,'Plantilla publicacion (2)'!$S$3:$X$490,6,0)</f>
        <v>100</v>
      </c>
      <c r="P93" s="275">
        <f>VLOOKUP(B93,'Plantilla publicacion (2)'!$S$3:$Y$490,7,0)</f>
        <v>0.48780487804878048</v>
      </c>
      <c r="Q93" s="101" t="str">
        <f>VLOOKUP(B93,'PAI 2025 Consolidado'!$F$6:$Z$486,21,0)</f>
        <v>La Dirección de Habeas Data, en ejercicio de sus funciones (Decretos 4886/2011 y 092/2022), realizó seguimiento a las decisiones proferidas en al año 2024 cuyo objetivo pretendían la actualización, rectificación y/o eliminación de información crediticia. El resultado de dicho seguimiento es un informe de monitoreo que analiza la eficiencia y eficacia en el cumplimiento de los principios y deberes de la Ley 1266 de 2008 respecto de 124 órdenes administrativas y se enfocó en el estudio del comportamiento de sociedades dedicadas a las ventas por catálogo, microcrédito y/o Fintech. Este informe se realizó en atención a los acuerdos llegados en la mesa de trabajo de mayo con la Dirección de Investigaciones de Protección de Datos Personales en la que se determinó el estudio de este sector y análisis de conducta.</v>
      </c>
      <c r="R93" s="192"/>
      <c r="S93" s="192"/>
    </row>
    <row r="94" spans="1:19" s="12" customFormat="1" ht="26.25" thickBot="1" x14ac:dyDescent="0.3">
      <c r="A94" s="13" t="str">
        <f>VLOOKUP(B94,'Plantilla publicacion'!$A$3:$B$490,2,0)</f>
        <v>Actividad propia</v>
      </c>
      <c r="B94" s="102" t="s">
        <v>907</v>
      </c>
      <c r="C94" s="308"/>
      <c r="D94" s="308">
        <f>VLOOKUP(B94,'Plantilla publicacion'!$A$3:$M$490,6,0)</f>
        <v>0</v>
      </c>
      <c r="E94" s="308"/>
      <c r="F94" s="308"/>
      <c r="G94" s="308" t="str">
        <f>VLOOKUP(B94,'Plantilla publicacion'!$A$3:$M$490,7,0)</f>
        <v>N/A</v>
      </c>
      <c r="H94" s="104" t="str">
        <f>VLOOKUP(B94,'Plantilla publicacion'!$A$3:$M$490,8,0)</f>
        <v>Realizar informe respecto de las órdenes impartidas, de la ley 1581 de 2012  (Documento respecto de la ley 1581 de 2012/único entregable)</v>
      </c>
      <c r="I94" s="104">
        <f>VLOOKUP(B94,'Plantilla publicacion'!$A$3:$M$490,9,0)</f>
        <v>1</v>
      </c>
      <c r="J94" s="104" t="str">
        <f>VLOOKUP(B94,'Plantilla publicacion'!$A$3:$M$490,10,0)</f>
        <v>Númerica</v>
      </c>
      <c r="K94" s="105">
        <f>VLOOKUP(B94,'Plantilla publicacion'!$A$3:$M$490,11,0)</f>
        <v>45839</v>
      </c>
      <c r="L94" s="105">
        <f>VLOOKUP(B94,'Plantilla publicacion'!$A$3:$M$490,12,0)</f>
        <v>45989</v>
      </c>
      <c r="M94" s="106"/>
      <c r="N94" s="107" t="str">
        <f>VLOOKUP(B94,'Plantilla publicacion'!$A$3:$M$490,13,0)</f>
        <v>7200-DIRECCION DE HABEAS DATA</v>
      </c>
      <c r="O94" s="104">
        <f>VLOOKUP(B94,'Plantilla publicacion (2)'!$S$3:$X$490,6,0)</f>
        <v>100</v>
      </c>
      <c r="P94" s="276">
        <f>VLOOKUP(B94,'Plantilla publicacion (2)'!$S$3:$Y$490,7,0)</f>
        <v>0.48780487804878048</v>
      </c>
      <c r="Q94" s="107">
        <f>VLOOKUP(B94,'PAI 2025 Consolidado'!$F$6:$Z$486,21,0)</f>
        <v>0</v>
      </c>
      <c r="R94" s="192"/>
      <c r="S94" s="192"/>
    </row>
    <row r="95" spans="1:19" s="12" customFormat="1" ht="25.5" x14ac:dyDescent="0.25">
      <c r="A95" s="5" t="str">
        <f>VLOOKUP(B95,'Plantilla publicacion'!$A$3:$B$490,2,0)</f>
        <v>Producto</v>
      </c>
      <c r="B95" s="15" t="s">
        <v>925</v>
      </c>
      <c r="C95" s="307" t="str">
        <f>VLOOKUP(B95,'Plantilla publicacion'!$A$3:$R$490,17,0)</f>
        <v>PND - 5-31-5-b- Convergencia regional - Entidades públicas territoriales y nacionales fortalecidas / PES - Transformación Institucional</v>
      </c>
      <c r="D95" s="307" t="str">
        <f>VLOOKUP(B95,'Plantilla publicacion'!$A$3:$M$490,6,0)</f>
        <v>81-Mejorar la oportunidad en la atención de trámites y servicios.</v>
      </c>
      <c r="E95" s="307" t="str">
        <f>VLOOKUP(B95,'Plantilla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95" s="307" t="str">
        <f>VLOOKUP(B95,'Plantilla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95" s="307" t="str">
        <f>VLOOKUP(B95,'Plantilla publicacion'!$A$3:$M$490,7,0)</f>
        <v>C-3599-0200-0005-53105b</v>
      </c>
      <c r="H95" s="15" t="str">
        <f>VLOOKUP(B95,'Plantilla publicacion'!$A$3:$M$490,8,0)</f>
        <v>Estrategia de Sinergia Interinstitucional para Jornadas Conjuntas de  Atención a la Ciudadanía, diseñada e implementada (Informe de actividades realizadas)</v>
      </c>
      <c r="I95" s="15">
        <f>VLOOKUP(B95,'Plantilla publicacion'!$A$3:$M$490,9,0)</f>
        <v>1</v>
      </c>
      <c r="J95" s="15" t="str">
        <f>VLOOKUP(B95,'Plantilla publicacion'!$A$3:$M$490,10,0)</f>
        <v>Númerica</v>
      </c>
      <c r="K95" s="165">
        <f>VLOOKUP(B95,'Plantilla publicacion'!$A$3:$M$490,11,0)</f>
        <v>45691</v>
      </c>
      <c r="L95" s="165">
        <f>VLOOKUP(B95,'Plantilla publicacion'!$A$3:$M$490,12,0)</f>
        <v>46022</v>
      </c>
      <c r="M95" s="15">
        <f>IF(ISERROR(VLOOKUP(B95,'Plantilla publicacion'!$A$3:$P$490,16,0)),"NA",VLOOKUP(B95,'Plantilla publicacion'!$A$3:$P$490,16,0))</f>
        <v>0</v>
      </c>
      <c r="N95" s="15" t="str">
        <f>VLOOKUP(B95,'Plantilla publicacion'!$A$3:$M$490,13,0)</f>
        <v>72-GRUPO DE TRABAJO DE ATENCION AL CIUDADANO</v>
      </c>
      <c r="O95" s="15">
        <f>VLOOKUP(B95,'Plantilla publicacion (2)'!$S$3:$X$490,6,0)</f>
        <v>100</v>
      </c>
      <c r="P95" s="277">
        <f>VLOOKUP(B95,'Plantilla publicacion (2)'!$S$3:$Y$490,7,0)</f>
        <v>1.1210762331838564</v>
      </c>
      <c r="Q95" s="15" t="str">
        <f>VLOOKUP(B95,'PAI 2025 Consolidado'!$F$6:$Z$486,21,0)</f>
        <v>Se encuenta en ejecución 1 de 3 actividades, relacionada con el diseño de la Estrategia Sinergia.</v>
      </c>
      <c r="R95" s="191"/>
      <c r="S95" s="191"/>
    </row>
    <row r="96" spans="1:19" ht="63.75" x14ac:dyDescent="0.25">
      <c r="A96" s="13" t="str">
        <f>VLOOKUP(B96,'Plantilla publicacion'!$A$3:$B$490,2,0)</f>
        <v>Actividad propia</v>
      </c>
      <c r="B96" s="6" t="s">
        <v>927</v>
      </c>
      <c r="C96" s="307"/>
      <c r="D96" s="307">
        <f>VLOOKUP(B96,'Plantilla publicacion'!$A$3:$M$490,6,0)</f>
        <v>0</v>
      </c>
      <c r="E96" s="307"/>
      <c r="F96" s="307"/>
      <c r="G96" s="307" t="str">
        <f>VLOOKUP(B96,'Plantilla publicacion'!$A$3:$M$490,7,0)</f>
        <v>N/A</v>
      </c>
      <c r="H96" s="6" t="str">
        <f>VLOOKUP(B96,'Plantilla publicacion'!$A$3:$M$490,8,0)</f>
        <v>Diseñar la estrategia de sinergia con otras entidades que incluya plan de trabajo   (Documento estrategia (incluye plan de trabajo)</v>
      </c>
      <c r="I96" s="6">
        <f>VLOOKUP(B96,'Plantilla publicacion'!$A$3:$M$490,9,0)</f>
        <v>1</v>
      </c>
      <c r="J96" s="6" t="str">
        <f>VLOOKUP(B96,'Plantilla publicacion'!$A$3:$M$490,10,0)</f>
        <v>Númerica</v>
      </c>
      <c r="K96" s="7">
        <f>VLOOKUP(B96,'Plantilla publicacion'!$A$3:$M$490,11,0)</f>
        <v>45691</v>
      </c>
      <c r="L96" s="7">
        <f>VLOOKUP(B96,'Plantilla publicacion'!$A$3:$M$490,12,0)</f>
        <v>45747</v>
      </c>
      <c r="M96" s="57"/>
      <c r="N96" s="16" t="str">
        <f>VLOOKUP(B96,'Plantilla publicacion'!$A$3:$M$490,13,0)</f>
        <v>72-GRUPO DE TRABAJO DE ATENCION AL CIUDADANO</v>
      </c>
      <c r="O96" s="6">
        <f>VLOOKUP(B96,'Plantilla publicacion (2)'!$S$3:$X$490,6,0)</f>
        <v>100</v>
      </c>
      <c r="P96" s="275">
        <f>VLOOKUP(B96,'Plantilla publicacion (2)'!$S$3:$Y$490,7,0)</f>
        <v>0.36585365853658536</v>
      </c>
      <c r="Q96" s="16" t="str">
        <f>VLOOKUP(B96,'PAI 2025 Consolidado'!$F$6:$Z$486,21,0)</f>
        <v>Se diseñó la Estrategia Sinergia Interinstitucional para jornadas conjuntas de atención a la ciudadanía 2025 la cual tiene objetivos, contextos y el paso a paso para desarrollar las jornadas de relacionamiento con las superintendencias prioriadas. El documento incluye el plan de trabajo y cronograma con cada una de las etapas para su ejecución.</v>
      </c>
      <c r="R96" s="192"/>
      <c r="S96" s="192"/>
    </row>
    <row r="97" spans="1:19" s="12" customFormat="1" ht="165.75" x14ac:dyDescent="0.25">
      <c r="A97" s="13" t="str">
        <f>VLOOKUP(B97,'Plantilla publicacion'!$A$3:$B$490,2,0)</f>
        <v>Actividad propia</v>
      </c>
      <c r="B97" s="6" t="s">
        <v>929</v>
      </c>
      <c r="C97" s="307"/>
      <c r="D97" s="307">
        <f>VLOOKUP(B97,'Plantilla publicacion'!$A$3:$M$490,6,0)</f>
        <v>0</v>
      </c>
      <c r="E97" s="307"/>
      <c r="F97" s="307"/>
      <c r="G97" s="307" t="str">
        <f>VLOOKUP(B97,'Plantilla publicacion'!$A$3:$M$490,7,0)</f>
        <v>N/A</v>
      </c>
      <c r="H97" s="6" t="str">
        <f>VLOOKUP(B97,'Plantilla publicacion'!$A$3:$M$490,8,0)</f>
        <v>Ejecutar el plan de trabajo de la estrategia de sinergia (Documento de seguimiento trimestral)</v>
      </c>
      <c r="I97" s="6">
        <f>VLOOKUP(B97,'Plantilla publicacion'!$A$3:$M$490,9,0)</f>
        <v>100</v>
      </c>
      <c r="J97" s="6" t="str">
        <f>VLOOKUP(B97,'Plantilla publicacion'!$A$3:$M$490,10,0)</f>
        <v>Porcentual</v>
      </c>
      <c r="K97" s="7">
        <f>VLOOKUP(B97,'Plantilla publicacion'!$A$3:$M$490,11,0)</f>
        <v>45748</v>
      </c>
      <c r="L97" s="7">
        <f>VLOOKUP(B97,'Plantilla publicacion'!$A$3:$M$490,12,0)</f>
        <v>46022</v>
      </c>
      <c r="M97" s="57"/>
      <c r="N97" s="16" t="str">
        <f>VLOOKUP(B97,'Plantilla publicacion'!$A$3:$M$490,13,0)</f>
        <v>72-GRUPO DE TRABAJO DE ATENCION AL CIUDADANO</v>
      </c>
      <c r="O97" s="6">
        <f>VLOOKUP(B97,'Plantilla publicacion (2)'!$S$3:$X$490,6,0)</f>
        <v>100</v>
      </c>
      <c r="P97" s="275">
        <f>VLOOKUP(B97,'Plantilla publicacion (2)'!$S$3:$Y$490,7,0)</f>
        <v>0.73170731707317072</v>
      </c>
      <c r="Q97" s="16" t="str">
        <f>VLOOKUP(B97,'PAI 2025 Consolidado'!$F$6:$Z$486,21,0)</f>
        <v>Al corte 31 de julio la Estrategia Sinergia presenta un avance del 36%, con tres de las siete actividades programadas ejecutadas en su totalidad. El pasado 22 de julio se llevó a cabo una mesa de trabajo con los delegados de las cuatro Superintendencias convocadas, en la cual la SIC presentó su propuesta para el desarrollo de la Estrategia Sinergia. Durante la sesión, se revisaron las principales apuestas y se concretó el inicio de la primera jornada en la ciudad de Bogotá. Actualmente, se están adelantando las gestiones de coordinación necesarias para definir la fecha de la primera jornada conjunta de atención a la ciudadanía.
Se ajustaron las fechas de cumplimiento de dos actividades del plan, correspondientes a la formalización y comunicación del evento, en atención a los aspectos revisados durante el encuentro con los enlaces de cada entidad.</v>
      </c>
      <c r="R97" s="192"/>
      <c r="S97" s="192"/>
    </row>
    <row r="98" spans="1:19" ht="26.25" thickBot="1" x14ac:dyDescent="0.3">
      <c r="A98" s="13" t="str">
        <f>VLOOKUP(B98,'Plantilla publicacion'!$A$3:$B$490,2,0)</f>
        <v>Actividad propia</v>
      </c>
      <c r="B98" s="11" t="s">
        <v>930</v>
      </c>
      <c r="C98" s="307"/>
      <c r="D98" s="307">
        <f>VLOOKUP(B98,'Plantilla publicacion'!$A$3:$M$490,6,0)</f>
        <v>0</v>
      </c>
      <c r="E98" s="307"/>
      <c r="F98" s="307"/>
      <c r="G98" s="307" t="str">
        <f>VLOOKUP(B98,'Plantilla publicacion'!$A$3:$M$490,7,0)</f>
        <v>N/A</v>
      </c>
      <c r="H98" s="11" t="str">
        <f>VLOOKUP(B98,'Plantilla publicacion'!$A$3:$M$490,8,0)</f>
        <v>Elaborar informe final de la estrategia (Informe elaborado)</v>
      </c>
      <c r="I98" s="11">
        <f>VLOOKUP(B98,'Plantilla publicacion'!$A$3:$M$490,9,0)</f>
        <v>1</v>
      </c>
      <c r="J98" s="11" t="str">
        <f>VLOOKUP(B98,'Plantilla publicacion'!$A$3:$M$490,10,0)</f>
        <v>Númerica</v>
      </c>
      <c r="K98" s="108">
        <f>VLOOKUP(B98,'Plantilla publicacion'!$A$3:$M$490,11,0)</f>
        <v>45992</v>
      </c>
      <c r="L98" s="108">
        <f>VLOOKUP(B98,'Plantilla publicacion'!$A$3:$M$490,12,0)</f>
        <v>46022</v>
      </c>
      <c r="M98" s="109"/>
      <c r="N98" s="110" t="str">
        <f>VLOOKUP(B98,'Plantilla publicacion'!$A$3:$M$490,13,0)</f>
        <v>72-GRUPO DE TRABAJO DE ATENCION AL CIUDADANO</v>
      </c>
      <c r="O98" s="11">
        <f>VLOOKUP(B98,'Plantilla publicacion (2)'!$S$3:$X$490,6,0)</f>
        <v>100</v>
      </c>
      <c r="P98" s="278">
        <f>VLOOKUP(B98,'Plantilla publicacion (2)'!$S$3:$Y$490,7,0)</f>
        <v>0.12195121951219512</v>
      </c>
      <c r="Q98" s="110">
        <f>VLOOKUP(B98,'PAI 2025 Consolidado'!$F$6:$Z$486,21,0)</f>
        <v>0</v>
      </c>
      <c r="R98" s="192"/>
      <c r="S98" s="192"/>
    </row>
    <row r="99" spans="1:19" s="12" customFormat="1" ht="51" customHeight="1" x14ac:dyDescent="0.25">
      <c r="A99" s="139" t="str">
        <f>VLOOKUP(B99,'Plantilla publicacion'!$A$3:$B$490,2,0)</f>
        <v>Producto</v>
      </c>
      <c r="B99" s="98" t="s">
        <v>955</v>
      </c>
      <c r="C99" s="309" t="str">
        <f>VLOOKUP(B99,'Plantilla publicacion'!$A$3:$R$490,17,0)</f>
        <v>PND - 5-31-5-b- Convergencia regional - Entidades públicas territoriales y nacionales fortalecidas / PES - Transformación Institucional</v>
      </c>
      <c r="D99" s="309" t="str">
        <f>VLOOKUP(B99,'Plantilla publicacion'!$A$3:$M$490,6,0)</f>
        <v>56-Fortalecer la gestión de la información, el conocimiento y la innovación para optimizar la capacidad institucional</v>
      </c>
      <c r="E99" s="309" t="str">
        <f>VLOOKUP(B99,'Plantilla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99" s="97" t="str">
        <f>VLOOKUP(B99,'Plantilla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99" s="309" t="str">
        <f>VLOOKUP(B99,'Plantilla publicacion'!$A$3:$M$490,7,0)</f>
        <v>FUNCIONAMIENTO</v>
      </c>
      <c r="H99" s="98" t="str">
        <f>VLOOKUP(B99,'Plantilla publicacion'!$A$3:$M$490,8,0)</f>
        <v>Capacitaciones externas de acompañamiento a los operadores comunitarios respecto del Régimen diferencial de protección de usuarios, realizadas (Soportes de desarrollo de capacitaciones (Presentación  y/o listas asistencia  y/o fotos)</v>
      </c>
      <c r="I99" s="98">
        <f>VLOOKUP(B99,'Plantilla publicacion'!$A$3:$M$490,9,0)</f>
        <v>10</v>
      </c>
      <c r="J99" s="98" t="str">
        <f>VLOOKUP(B99,'Plantilla publicacion'!$A$3:$M$490,10,0)</f>
        <v>Númerica</v>
      </c>
      <c r="K99" s="166">
        <f>VLOOKUP(B99,'Plantilla publicacion'!$A$3:$M$490,11,0)</f>
        <v>45672</v>
      </c>
      <c r="L99" s="166">
        <f>VLOOKUP(B99,'Plantilla publicacion'!$A$3:$M$490,12,0)</f>
        <v>46006</v>
      </c>
      <c r="M99" s="98" t="str">
        <f>IF(ISERROR(VLOOKUP(B99,'Plantilla publicacion'!$A$3:$P$490,16,0)),"NA",VLOOKUP(B99,'Plantilla publicacion'!$A$3:$P$490,16,0))</f>
        <v>PND_8_Fortalecer las capacidades y conocimiento sobre derechos y deberes de las relaciones de consumo / PND_9_Ampliar los instrumentos de prevención</v>
      </c>
      <c r="N99" s="99" t="str">
        <f>VLOOKUP(B99,'Plantilla publicacion'!$A$3:$M$490,13,0)</f>
        <v>3200-DIRECCIÓN DE INVESTIGACIONES DE PROTECCIÓN DE USUARIOS DE SERVICIOS DE COMUNICACIONES</v>
      </c>
      <c r="O99" s="98">
        <f>VLOOKUP(B99,'Plantilla publicacion (2)'!$S$3:$X$490,6,0)</f>
        <v>100</v>
      </c>
      <c r="P99" s="274">
        <f>VLOOKUP(B99,'Plantilla publicacion (2)'!$S$3:$Y$490,7,0)</f>
        <v>2.2421524663677128</v>
      </c>
      <c r="Q99" s="99" t="str">
        <f>VLOOKUP(B99,'PAI 2025 Consolidado'!$F$6:$Z$486,21,0)</f>
        <v>Se han llevado han reportado 5 de las 10 actividades programadas de capacitación a tv comunitaria en lo que se lleva del año</v>
      </c>
      <c r="R99" s="191"/>
      <c r="S99" s="191"/>
    </row>
    <row r="100" spans="1:19" ht="38.25" x14ac:dyDescent="0.25">
      <c r="A100" s="140" t="str">
        <f>VLOOKUP(B100,'Plantilla publicacion'!$A$3:$B$490,2,0)</f>
        <v>Actividad propia</v>
      </c>
      <c r="B100" s="6" t="s">
        <v>958</v>
      </c>
      <c r="C100" s="307"/>
      <c r="D100" s="307">
        <f>VLOOKUP(B100,'Plantilla publicacion'!$A$3:$M$490,6,0)</f>
        <v>0</v>
      </c>
      <c r="E100" s="307"/>
      <c r="F100" s="95"/>
      <c r="G100" s="307" t="str">
        <f>VLOOKUP(B100,'Plantilla publicacion'!$A$3:$M$490,7,0)</f>
        <v>N/A</v>
      </c>
      <c r="H100" s="6" t="str">
        <f>VLOOKUP(B100,'Plantilla publicacion'!$A$3:$M$490,8,0)</f>
        <v>Definir el plan de trabajo de las capacitaciones a realizar (Temas y lugares donde se realizarán las capacitaciones) (Acta de reunión)</v>
      </c>
      <c r="I100" s="6">
        <f>VLOOKUP(B100,'Plantilla publicacion'!$A$3:$M$490,9,0)</f>
        <v>1</v>
      </c>
      <c r="J100" s="6" t="str">
        <f>VLOOKUP(B100,'Plantilla publicacion'!$A$3:$M$490,10,0)</f>
        <v>Númerica</v>
      </c>
      <c r="K100" s="7">
        <f>VLOOKUP(B100,'Plantilla publicacion'!$A$3:$M$490,11,0)</f>
        <v>45672</v>
      </c>
      <c r="L100" s="7">
        <f>VLOOKUP(B100,'Plantilla publicacion'!$A$3:$M$490,12,0)</f>
        <v>45702</v>
      </c>
      <c r="M100" s="57"/>
      <c r="N100" s="101" t="str">
        <f>VLOOKUP(B100,'Plantilla publicacion'!$A$3:$M$490,13,0)</f>
        <v>3200-DIRECCIÓN DE INVESTIGACIONES DE PROTECCIÓN DE USUARIOS DE SERVICIOS DE COMUNICACIONES</v>
      </c>
      <c r="O100" s="6">
        <f>VLOOKUP(B100,'Plantilla publicacion (2)'!$S$3:$X$490,6,0)</f>
        <v>100</v>
      </c>
      <c r="P100" s="275">
        <f>VLOOKUP(B100,'Plantilla publicacion (2)'!$S$3:$Y$490,7,0)</f>
        <v>0.6097560975609756</v>
      </c>
      <c r="Q100" s="101" t="str">
        <f>VLOOKUP(B100,'PAI 2025 Consolidado'!$F$6:$Z$486,21,0)</f>
        <v>Se da cumplimiento a la reunión de definición de plan de trabajo
Se anexa Acta de reunión</v>
      </c>
      <c r="R100" s="192"/>
      <c r="S100" s="192"/>
    </row>
    <row r="101" spans="1:19" ht="90" thickBot="1" x14ac:dyDescent="0.3">
      <c r="A101" s="141" t="str">
        <f>VLOOKUP(B101,'Plantilla publicacion'!$A$3:$B$490,2,0)</f>
        <v>Actividad propia</v>
      </c>
      <c r="B101" s="104" t="s">
        <v>960</v>
      </c>
      <c r="C101" s="308"/>
      <c r="D101" s="308">
        <f>VLOOKUP(B101,'Plantilla publicacion'!$A$3:$M$490,6,0)</f>
        <v>0</v>
      </c>
      <c r="E101" s="308"/>
      <c r="F101" s="103"/>
      <c r="G101" s="308" t="str">
        <f>VLOOKUP(B101,'Plantilla publicacion'!$A$3:$M$490,7,0)</f>
        <v>N/A</v>
      </c>
      <c r="H101" s="104" t="str">
        <f>VLOOKUP(B101,'Plantilla publicacion'!$A$3:$M$490,8,0)</f>
        <v>Realizar las jornadas de capacitación (Soportes de desarrollo de capacitaciones (Presentación  y/o listas asistencia  y/o fotos)</v>
      </c>
      <c r="I101" s="104">
        <f>VLOOKUP(B101,'Plantilla publicacion'!$A$3:$M$490,9,0)</f>
        <v>10</v>
      </c>
      <c r="J101" s="104" t="str">
        <f>VLOOKUP(B101,'Plantilla publicacion'!$A$3:$M$490,10,0)</f>
        <v>Númerica</v>
      </c>
      <c r="K101" s="105">
        <f>VLOOKUP(B101,'Plantilla publicacion'!$A$3:$M$490,11,0)</f>
        <v>45705</v>
      </c>
      <c r="L101" s="105">
        <f>VLOOKUP(B101,'Plantilla publicacion'!$A$3:$M$490,12,0)</f>
        <v>46006</v>
      </c>
      <c r="M101" s="106"/>
      <c r="N101" s="107" t="str">
        <f>VLOOKUP(B101,'Plantilla publicacion'!$A$3:$M$490,13,0)</f>
        <v>3200-DIRECCIÓN DE INVESTIGACIONES DE PROTECCIÓN DE USUARIOS DE SERVICIOS DE COMUNICACIONES</v>
      </c>
      <c r="O101" s="104">
        <f>VLOOKUP(B101,'Plantilla publicacion (2)'!$S$3:$X$490,6,0)</f>
        <v>100</v>
      </c>
      <c r="P101" s="276">
        <f>VLOOKUP(B101,'Plantilla publicacion (2)'!$S$3:$Y$490,7,0)</f>
        <v>0.6097560975609756</v>
      </c>
      <c r="Q101" s="107" t="str">
        <f>VLOOKUP(B101,'PAI 2025 Consolidado'!$F$6:$Z$486,21,0)</f>
        <v>Se reportan las evidencias de capacitaciones externas de acompañamiento a los operadores comunitarios respecto del Régimen diferencial de protección de usuarios, realizadas (Soportes de desarrollo de capacitaciones (Presentación y/o listas asistencia y/o fotos). Las cuales fueron realizadas en las siguientes fechas
29 de mayo Manta, 30 de mayo Gacheta, 27 de agosto Charalá, 28 de agosto Villanueva y 4 de septiembre Viterbo.</v>
      </c>
      <c r="R101" s="192"/>
      <c r="S101" s="192"/>
    </row>
    <row r="102" spans="1:19" s="12" customFormat="1" ht="38.25" x14ac:dyDescent="0.25">
      <c r="A102" s="5" t="str">
        <f>VLOOKUP(B102,'Plantilla publicacion'!$A$3:$B$490,2,0)</f>
        <v>Producto</v>
      </c>
      <c r="B102" s="137" t="s">
        <v>961</v>
      </c>
      <c r="C102" s="307" t="str">
        <f>VLOOKUP(B102,'Plantilla publicacion'!$A$3:$R$490,17,0)</f>
        <v>PND - 5-31-5-b- Convergencia regional - Entidades públicas territoriales y nacionales fortalecidas / PES - Transformación Institucional</v>
      </c>
      <c r="D102" s="307" t="str">
        <f>VLOOKUP(B102,'Plantilla publicacion'!$A$3:$M$490,6,0)</f>
        <v>81-Mejorar la oportunidad en la atención de trámites y servicios.</v>
      </c>
      <c r="E102" s="307" t="str">
        <f>VLOOKUP(B102,'Plantilla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02" s="307" t="str">
        <f>VLOOKUP(B102,'Plantilla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2" s="307" t="str">
        <f>VLOOKUP(B102,'Plantilla publicacion'!$A$3:$M$490,7,0)</f>
        <v>FUNCIONAMIENTO</v>
      </c>
      <c r="H102" s="15" t="str">
        <f>VLOOKUP(B102,'Plantilla publicacion'!$A$3:$M$490,8,0)</f>
        <v>Recursos de reposición decididos en 6 meses o menos ( Listado definitivo realizado).</v>
      </c>
      <c r="I102" s="15">
        <f>VLOOKUP(B102,'Plantilla publicacion'!$A$3:$M$490,9,0)</f>
        <v>80</v>
      </c>
      <c r="J102" s="15" t="str">
        <f>VLOOKUP(B102,'Plantilla publicacion'!$A$3:$M$490,10,0)</f>
        <v>Porcentual</v>
      </c>
      <c r="K102" s="165">
        <f>VLOOKUP(B102,'Plantilla publicacion'!$A$3:$M$490,11,0)</f>
        <v>45659</v>
      </c>
      <c r="L102" s="165">
        <f>VLOOKUP(B102,'Plantilla publicacion'!$A$3:$M$490,12,0)</f>
        <v>46021</v>
      </c>
      <c r="M102" s="15">
        <f>IF(ISERROR(VLOOKUP(B102,'Plantilla publicacion'!$A$3:$P$490,16,0)),"NA",VLOOKUP(B102,'Plantilla publicacion'!$A$3:$P$490,16,0))</f>
        <v>0</v>
      </c>
      <c r="N102" s="138" t="str">
        <f>VLOOKUP(B102,'Plantilla publicacion'!$A$3:$M$490,13,0)</f>
        <v>3200-DIRECCIÓN DE INVESTIGACIONES DE PROTECCIÓN DE USUARIOS DE SERVICIOS DE COMUNICACIONES</v>
      </c>
      <c r="O102" s="15">
        <f>VLOOKUP(B102,'Plantilla publicacion (2)'!$S$3:$X$490,6,0)</f>
        <v>78</v>
      </c>
      <c r="P102" s="277">
        <f>VLOOKUP(B102,'Plantilla publicacion (2)'!$S$3:$Y$490,7,0)</f>
        <v>1.7488789237668161</v>
      </c>
      <c r="Q102" s="138">
        <f>VLOOKUP(B102,'PAI 2025 Consolidado'!$F$6:$Z$486,21,0)</f>
        <v>0</v>
      </c>
      <c r="R102" s="191"/>
      <c r="S102" s="191"/>
    </row>
    <row r="103" spans="1:19" ht="38.25" x14ac:dyDescent="0.25">
      <c r="A103" s="13" t="str">
        <f>VLOOKUP(B103,'Plantilla publicacion'!$A$3:$B$490,2,0)</f>
        <v>Actividad propia</v>
      </c>
      <c r="B103" s="100" t="s">
        <v>963</v>
      </c>
      <c r="C103" s="307"/>
      <c r="D103" s="307">
        <f>VLOOKUP(B103,'Plantilla publicacion'!$A$3:$M$490,6,0)</f>
        <v>0</v>
      </c>
      <c r="E103" s="307"/>
      <c r="F103" s="307"/>
      <c r="G103" s="307" t="str">
        <f>VLOOKUP(B103,'Plantilla publicacion'!$A$3:$M$490,7,0)</f>
        <v>N/A</v>
      </c>
      <c r="H103" s="6" t="str">
        <f>VLOOKUP(B103,'Plantilla publicacion'!$A$3:$M$490,8,0)</f>
        <v>Realizar un inventario que identifique los recursos de reposición radicados entre el 15 de agosto de 2024 y el 15 de enero de 2025, incluyendo la información necesaria para verificar su cumplimiento (Listado con celdas definidas)</v>
      </c>
      <c r="I103" s="6">
        <f>VLOOKUP(B103,'Plantilla publicacion'!$A$3:$M$490,9,0)</f>
        <v>1</v>
      </c>
      <c r="J103" s="6" t="str">
        <f>VLOOKUP(B103,'Plantilla publicacion'!$A$3:$M$490,10,0)</f>
        <v>Númerica</v>
      </c>
      <c r="K103" s="7">
        <f>VLOOKUP(B103,'Plantilla publicacion'!$A$3:$M$490,11,0)</f>
        <v>45659</v>
      </c>
      <c r="L103" s="7">
        <f>VLOOKUP(B103,'Plantilla publicacion'!$A$3:$M$490,12,0)</f>
        <v>45730</v>
      </c>
      <c r="M103" s="57"/>
      <c r="N103" s="101" t="str">
        <f>VLOOKUP(B103,'Plantilla publicacion'!$A$3:$M$490,13,0)</f>
        <v>3200-DIRECCIÓN DE INVESTIGACIONES DE PROTECCIÓN DE USUARIOS DE SERVICIOS DE COMUNICACIONES</v>
      </c>
      <c r="O103" s="6">
        <f>VLOOKUP(B103,'Plantilla publicacion (2)'!$S$3:$X$490,6,0)</f>
        <v>100</v>
      </c>
      <c r="P103" s="275">
        <f>VLOOKUP(B103,'Plantilla publicacion (2)'!$S$3:$Y$490,7,0)</f>
        <v>0.3048780487804878</v>
      </c>
      <c r="Q103" s="101" t="str">
        <f>VLOOKUP(B103,'PAI 2025 Consolidado'!$F$6:$Z$486,21,0)</f>
        <v>Se realiza el listado inventario inicial de recursos de reposición</v>
      </c>
      <c r="R103" s="192"/>
      <c r="S103" s="192"/>
    </row>
    <row r="104" spans="1:19" ht="38.25" x14ac:dyDescent="0.25">
      <c r="A104" s="13" t="str">
        <f>VLOOKUP(B104,'Plantilla publicacion'!$A$3:$B$490,2,0)</f>
        <v>Actividad propia</v>
      </c>
      <c r="B104" s="100" t="s">
        <v>965</v>
      </c>
      <c r="C104" s="307"/>
      <c r="D104" s="307">
        <f>VLOOKUP(B104,'Plantilla publicacion'!$A$3:$M$490,6,0)</f>
        <v>0</v>
      </c>
      <c r="E104" s="307"/>
      <c r="F104" s="307"/>
      <c r="G104" s="307" t="str">
        <f>VLOOKUP(B104,'Plantilla publicacion'!$A$3:$M$490,7,0)</f>
        <v>N/A</v>
      </c>
      <c r="H104" s="6" t="str">
        <f>VLOOKUP(B104,'Plantilla publicacion'!$A$3:$M$490,8,0)</f>
        <v>Actualizar periodicamente el listado, incorporando los recursos de reposición ingresados desde el 15 de enero hasta el 30 de junio de 2025.  (Listado)</v>
      </c>
      <c r="I104" s="6">
        <f>VLOOKUP(B104,'Plantilla publicacion'!$A$3:$M$490,9,0)</f>
        <v>1</v>
      </c>
      <c r="J104" s="6" t="str">
        <f>VLOOKUP(B104,'Plantilla publicacion'!$A$3:$M$490,10,0)</f>
        <v>Númerica</v>
      </c>
      <c r="K104" s="7">
        <f>VLOOKUP(B104,'Plantilla publicacion'!$A$3:$M$490,11,0)</f>
        <v>45659</v>
      </c>
      <c r="L104" s="7">
        <f>VLOOKUP(B104,'Plantilla publicacion'!$A$3:$M$490,12,0)</f>
        <v>45853</v>
      </c>
      <c r="M104" s="57"/>
      <c r="N104" s="101" t="str">
        <f>VLOOKUP(B104,'Plantilla publicacion'!$A$3:$M$490,13,0)</f>
        <v>3200-DIRECCIÓN DE INVESTIGACIONES DE PROTECCIÓN DE USUARIOS DE SERVICIOS DE COMUNICACIONES</v>
      </c>
      <c r="O104" s="6">
        <f>VLOOKUP(B104,'Plantilla publicacion (2)'!$S$3:$X$490,6,0)</f>
        <v>100</v>
      </c>
      <c r="P104" s="275">
        <f>VLOOKUP(B104,'Plantilla publicacion (2)'!$S$3:$Y$490,7,0)</f>
        <v>0.3048780487804878</v>
      </c>
      <c r="Q104" s="101" t="str">
        <f>VLOOKUP(B104,'PAI 2025 Consolidado'!$F$6:$Z$486,21,0)</f>
        <v>Se adjunta el listado actualizado incorporando los recursos de reposición ingresados hasta el 30 de junio de 2025.</v>
      </c>
      <c r="R104" s="192"/>
      <c r="S104" s="192"/>
    </row>
    <row r="105" spans="1:19" ht="115.5" thickBot="1" x14ac:dyDescent="0.3">
      <c r="A105" s="13" t="str">
        <f>VLOOKUP(B105,'Plantilla publicacion'!$A$3:$B$490,2,0)</f>
        <v>Actividad propia</v>
      </c>
      <c r="B105" s="102" t="s">
        <v>966</v>
      </c>
      <c r="C105" s="308"/>
      <c r="D105" s="308">
        <f>VLOOKUP(B105,'Plantilla publicacion'!$A$3:$M$490,6,0)</f>
        <v>0</v>
      </c>
      <c r="E105" s="308"/>
      <c r="F105" s="308"/>
      <c r="G105" s="308" t="str">
        <f>VLOOKUP(B105,'Plantilla publicacion'!$A$3:$M$490,7,0)</f>
        <v>N/A</v>
      </c>
      <c r="H105" s="104" t="str">
        <f>VLOOKUP(B105,'Plantilla publicacion'!$A$3:$M$490,8,0)</f>
        <v>Resolver los recursos de reposición identificados en el inventario de la actividad anterior en 6 meses o menos (listado definitivo realizado)</v>
      </c>
      <c r="I105" s="104">
        <f>VLOOKUP(B105,'Plantilla publicacion'!$A$3:$M$490,9,0)</f>
        <v>80</v>
      </c>
      <c r="J105" s="104" t="str">
        <f>VLOOKUP(B105,'Plantilla publicacion'!$A$3:$M$490,10,0)</f>
        <v>Porcentual</v>
      </c>
      <c r="K105" s="105">
        <f>VLOOKUP(B105,'Plantilla publicacion'!$A$3:$M$490,11,0)</f>
        <v>45659</v>
      </c>
      <c r="L105" s="105">
        <f>VLOOKUP(B105,'Plantilla publicacion'!$A$3:$M$490,12,0)</f>
        <v>46021</v>
      </c>
      <c r="M105" s="106"/>
      <c r="N105" s="107" t="str">
        <f>VLOOKUP(B105,'Plantilla publicacion'!$A$3:$M$490,13,0)</f>
        <v>3200-DIRECCIÓN DE INVESTIGACIONES DE PROTECCIÓN DE USUARIOS DE SERVICIOS DE COMUNICACIONES</v>
      </c>
      <c r="O105" s="104">
        <f>VLOOKUP(B105,'Plantilla publicacion (2)'!$S$3:$X$490,6,0)</f>
        <v>78</v>
      </c>
      <c r="P105" s="276">
        <f>VLOOKUP(B105,'Plantilla publicacion (2)'!$S$3:$Y$490,7,0)</f>
        <v>0.47560975609756101</v>
      </c>
      <c r="Q105" s="107" t="str">
        <f>VLOOKUP(B105,'PAI 2025 Consolidado'!$F$6:$Z$486,21,0)</f>
        <v>SE REALIZA EL REPORTE CON FECHA 30 DE SEPTIEMBRE CORRESPONDIENTES A LOS RECURSOS RESUELTOS EN LA DIRECCION. DE LOS 92 RECURSOS RECIBIDOS (INVENTARIO) SE ESTABLECE QUE LA META SEA UN 80% ( EQUIVALENTE A 74 RECURSOS), QUE DEBEN SER RESUELTOS EN 180 DÍAS O MENOS. PARA EL CORTE SE HAN RESUELTO EN DICHOS TIEMPOS 38 RECURSOS.
ASI LAS COSAS: 
RECURSOS RESUELTOS DENTRO DE 180 DIAS O MENOS : 38 / RECURSOS A RESOLVER INVENTARIO: 92 = RESULTADO 41 %</v>
      </c>
      <c r="R105" s="192"/>
      <c r="S105" s="192"/>
    </row>
    <row r="106" spans="1:19" s="12" customFormat="1" ht="63.75" x14ac:dyDescent="0.25">
      <c r="A106" s="5" t="str">
        <f>VLOOKUP(B106,'Plantilla publicacion'!$A$3:$B$490,2,0)</f>
        <v>Producto</v>
      </c>
      <c r="B106" s="137" t="s">
        <v>969</v>
      </c>
      <c r="C106" s="307" t="str">
        <f>VLOOKUP(B106,'Plantilla publicacion'!$A$3:$R$490,17,0)</f>
        <v>PND - 5-31-5-b- Convergencia regional - Entidades públicas territoriales y nacionales fortalecidas / PES - Transformación Institucional</v>
      </c>
      <c r="D106" s="307" t="str">
        <f>VLOOKUP(B106,'Plantilla publicacion'!$A$3:$M$490,6,0)</f>
        <v>81-Mejorar la oportunidad en la atención de trámites y servicios.</v>
      </c>
      <c r="E106" s="307" t="str">
        <f>VLOOKUP(B106,'Plantilla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06" s="307" t="str">
        <f>VLOOKUP(B106,'Plantilla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6" s="307" t="str">
        <f>VLOOKUP(B106,'Plantilla publicacion'!$A$3:$M$490,7,0)</f>
        <v>C-3503-0200-0014-20309b</v>
      </c>
      <c r="H106" s="15" t="str">
        <f>VLOOKUP(B106,'Plantilla publicacion'!$A$3:$M$490,8,0)</f>
        <v>Recursos de apelación, reposición, revocatoria directa y queja presentados contra las decisiones proferidas por los Directores de Signos Distintivos y Nuevas Creaciones y la Superintendente de Industria y Comercio atrasados a 31 de diciembre de 2025, salvo casos detenidos, decididos (Reporte de indicador generado en Tableau o Power BI)</v>
      </c>
      <c r="I106" s="15">
        <f>VLOOKUP(B106,'Plantilla publicacion'!$A$3:$M$490,9,0)</f>
        <v>60</v>
      </c>
      <c r="J106" s="15" t="str">
        <f>VLOOKUP(B106,'Plantilla publicacion'!$A$3:$M$490,10,0)</f>
        <v>Porcentual</v>
      </c>
      <c r="K106" s="165">
        <f>VLOOKUP(B106,'Plantilla publicacion'!$A$3:$M$490,11,0)</f>
        <v>45659</v>
      </c>
      <c r="L106" s="165">
        <f>VLOOKUP(B106,'Plantilla publicacion'!$A$3:$M$490,12,0)</f>
        <v>46022</v>
      </c>
      <c r="M106" s="15">
        <f>IF(ISERROR(VLOOKUP(B106,'Plantilla publicacion'!$A$3:$P$490,16,0)),"NA",VLOOKUP(B106,'Plantilla publicacion'!$A$3:$P$490,16,0))</f>
        <v>0</v>
      </c>
      <c r="N106" s="138" t="str">
        <f>VLOOKUP(B106,'Plantilla publicacion'!$A$3:$M$490,13,0)</f>
        <v>2000-DESPACHO DEL SUPERINTENDENTE DELEGADO PARA LA PROPIEDAD INDUSTRIAL</v>
      </c>
      <c r="O106" s="15">
        <f>VLOOKUP(B106,'Plantilla publicacion (2)'!$S$3:$X$490,6,0)</f>
        <v>91</v>
      </c>
      <c r="P106" s="277">
        <f>VLOOKUP(B106,'Plantilla publicacion (2)'!$S$3:$Y$490,7,0)</f>
        <v>2.0403587443946187</v>
      </c>
      <c r="Q106" s="138" t="str">
        <f>VLOOKUP(B106,'PAI 2025 Consolidado'!$F$6:$Z$486,21,0)</f>
        <v>A 30 de septiembre de 2025 se han suscrito 5.306 recursos apelación, reposición, revocatoria directa y queja, presentados contra las decisiones proferidas por los Directores de Signos Distintivos y Nuevas Creaciones y la Superintendente de Industria y Comercio, lo cual corresponde a un 42.7% del objetivo planteado.</v>
      </c>
      <c r="R106" s="191"/>
      <c r="S106" s="191"/>
    </row>
    <row r="107" spans="1:19" ht="64.5" thickBot="1" x14ac:dyDescent="0.3">
      <c r="A107" s="13" t="str">
        <f>VLOOKUP(B107,'Plantilla publicacion'!$A$3:$B$490,2,0)</f>
        <v>Actividad propia</v>
      </c>
      <c r="B107" s="102" t="s">
        <v>971</v>
      </c>
      <c r="C107" s="308"/>
      <c r="D107" s="308">
        <f>VLOOKUP(B107,'Plantilla publicacion'!$A$3:$M$490,6,0)</f>
        <v>0</v>
      </c>
      <c r="E107" s="308"/>
      <c r="F107" s="308"/>
      <c r="G107" s="308" t="str">
        <f>VLOOKUP(B107,'Plantilla publicacion'!$A$3:$M$490,7,0)</f>
        <v>N/A</v>
      </c>
      <c r="H107" s="104" t="str">
        <f>VLOOKUP(B107,'Plantilla publicacion'!$A$3:$M$490,8,0)</f>
        <v>Decidir el atraso a 31 de diciembre de 2025, de los recursos de apelación, reposición, revocatoria directa y queja presentados contra las decisiones proferidas por los Directores de Signos Distintivos y Nuevas Creaciones y la Superintendente de Industria y Comercio, salvo casos detenidos (Stock proyectado es de 12,422) (Reporte de indicador generado en Tableau o Power BI)</v>
      </c>
      <c r="I107" s="104">
        <f>VLOOKUP(B107,'Plantilla publicacion'!$A$3:$M$490,9,0)</f>
        <v>60</v>
      </c>
      <c r="J107" s="104" t="str">
        <f>VLOOKUP(B107,'Plantilla publicacion'!$A$3:$M$490,10,0)</f>
        <v>Porcentual</v>
      </c>
      <c r="K107" s="105">
        <f>VLOOKUP(B107,'Plantilla publicacion'!$A$3:$M$490,11,0)</f>
        <v>45659</v>
      </c>
      <c r="L107" s="105">
        <f>VLOOKUP(B107,'Plantilla publicacion'!$A$3:$M$490,12,0)</f>
        <v>46022</v>
      </c>
      <c r="M107" s="106"/>
      <c r="N107" s="107" t="str">
        <f>VLOOKUP(B107,'Plantilla publicacion'!$A$3:$M$490,13,0)</f>
        <v>2000-DESPACHO DEL SUPERINTENDENTE DELEGADO PARA LA PROPIEDAD INDUSTRIAL</v>
      </c>
      <c r="O107" s="104">
        <f>VLOOKUP(B107,'Plantilla publicacion (2)'!$S$3:$X$490,6,0)</f>
        <v>91</v>
      </c>
      <c r="P107" s="276">
        <f>VLOOKUP(B107,'Plantilla publicacion (2)'!$S$3:$Y$490,7,0)</f>
        <v>1.1097560975609755</v>
      </c>
      <c r="Q107" s="107" t="str">
        <f>VLOOKUP(B107,'PAI 2025 Consolidado'!$F$6:$Z$486,21,0)</f>
        <v>A 30 de septiembre de 2025 se han suscrito 5.306 recursos apelación, reposición, revocatoria directa y queja, presentados contra las decisiones proferidas por los Directores de Signos Distintivos y Nuevas Creaciones y la Superintendente de Industria y Comercio, lo cual corresponde a un 42.7% del objetivo planteado</v>
      </c>
      <c r="R107" s="192"/>
      <c r="S107" s="192"/>
    </row>
    <row r="108" spans="1:19" s="12" customFormat="1" ht="165.75" x14ac:dyDescent="0.25">
      <c r="A108" s="5" t="str">
        <f>VLOOKUP(B108,'Plantilla publicacion'!$A$3:$B$490,2,0)</f>
        <v>Producto</v>
      </c>
      <c r="B108" s="96" t="s">
        <v>972</v>
      </c>
      <c r="C108" s="309" t="str">
        <f>VLOOKUP(B108,'Plantilla publicacion'!$A$3:$R$490,17,0)</f>
        <v>PND - 5-31-5-b- Convergencia regional - Entidades públicas territoriales y nacionales fortalecidas / PES - Transformación Institucional</v>
      </c>
      <c r="D108" s="309" t="str">
        <f>VLOOKUP(B108,'Plantilla publicacion'!$A$3:$M$490,6,0)</f>
        <v>56-Fortalecer la gestión de la información, el conocimiento y la innovación para optimizar la capacidad institucional</v>
      </c>
      <c r="E108" s="309" t="str">
        <f>VLOOKUP(B108,'Plantilla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08" s="309" t="str">
        <f>VLOOKUP(B108,'Plantilla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8" s="309" t="str">
        <f>VLOOKUP(B108,'Plantilla publicacion'!$A$3:$M$490,7,0)</f>
        <v>N/A</v>
      </c>
      <c r="H108" s="98" t="str">
        <f>VLOOKUP(B108,'Plantilla publicacion'!$A$3:$M$490,8,0)</f>
        <v>Protocolo para la promoción, sensibilización y orientación al ciudadano en temas de Propiedad Industrial, mediante comunicación clara, oportuna y veraz, socializado (Acta de socialización firmada)</v>
      </c>
      <c r="I108" s="98">
        <f>VLOOKUP(B108,'Plantilla publicacion'!$A$3:$M$490,9,0)</f>
        <v>1</v>
      </c>
      <c r="J108" s="98" t="str">
        <f>VLOOKUP(B108,'Plantilla publicacion'!$A$3:$M$490,10,0)</f>
        <v>Númerica</v>
      </c>
      <c r="K108" s="166">
        <f>VLOOKUP(B108,'Plantilla publicacion'!$A$3:$M$490,11,0)</f>
        <v>45719</v>
      </c>
      <c r="L108" s="166">
        <f>VLOOKUP(B108,'Plantilla publicacion'!$A$3:$M$490,12,0)</f>
        <v>45961</v>
      </c>
      <c r="M108" s="15">
        <f>IF(ISERROR(VLOOKUP(B108,'Plantilla publicacion'!$A$3:$P$490,16,0)),"NA",VLOOKUP(B108,'Plantilla publicacion'!$A$3:$P$490,16,0))</f>
        <v>0</v>
      </c>
      <c r="N108" s="99" t="str">
        <f>VLOOKUP(B108,'Plantilla publicacion'!$A$3:$M$490,13,0)</f>
        <v>2000-DESPACHO DEL SUPERINTENDENTE DELEGADO PARA LA PROPIEDAD INDUSTRIAL;
2023-GRUPO DE TRABAJO DE CENTRO DE INFORMACIÓN TECNOLÓGICA Y APOYO A LA GESTIÓN DE PROPIEDAD LA INDUSTRIAL</v>
      </c>
      <c r="O108" s="98">
        <f>VLOOKUP(B108,'Plantilla publicacion (2)'!$S$3:$X$490,6,0)</f>
        <v>100</v>
      </c>
      <c r="P108" s="274">
        <f>VLOOKUP(B108,'Plantilla publicacion (2)'!$S$3:$Y$490,7,0)</f>
        <v>0.44843049327354267</v>
      </c>
      <c r="Q108" s="99" t="str">
        <f>VLOOKUP(B108,'PAI 2025 Consolidado'!$F$6:$Z$486,21,0)</f>
        <v>Mediante los memorandos 25-466267 y 25-468293 del 23 de septiembre, se remitió a la Oficina de Servicios al Consumidor y Apoyo Empresarial (OSCAE) y a la Red Nacional de Protección al Consumidor (RNPC) el Protocolo para la Promoción, Sensibilización y Orientación al Ciudadano en Temas de Propiedad Industrial.
Adicionalmente, el documento fue enviado por correo electrónico a los coordinadores de los grupos de Atención al Ciudadano, Comunicaciones, y Formación, con el fin de facilitar la socialización del documento.
En respuesta a esta socialización, se recibieron comentarios el 24 de septiembre por parte del Grupo de Comunicaciones, el 26 de septiembre de la RNPC y el 29 de septiembre del Grupo de Atención al Ciudadano.</v>
      </c>
      <c r="R108" s="191"/>
      <c r="S108" s="191"/>
    </row>
    <row r="109" spans="1:19" s="12" customFormat="1" ht="38.25" x14ac:dyDescent="0.25">
      <c r="A109" s="13" t="str">
        <f>VLOOKUP(B109,'Plantilla publicacion'!$A$3:$B$490,2,0)</f>
        <v>Actividad sin participación</v>
      </c>
      <c r="B109" s="100" t="s">
        <v>975</v>
      </c>
      <c r="C109" s="307"/>
      <c r="D109" s="307">
        <f>VLOOKUP(B109,'Plantilla publicacion'!$A$3:$M$490,6,0)</f>
        <v>0</v>
      </c>
      <c r="E109" s="307"/>
      <c r="F109" s="307"/>
      <c r="G109" s="307" t="str">
        <f>VLOOKUP(B109,'Plantilla publicacion'!$A$3:$M$490,7,0)</f>
        <v>N/A</v>
      </c>
      <c r="H109" s="6" t="str">
        <f>VLOOKUP(B109,'Plantilla publicacion'!$A$3:$M$490,8,0)</f>
        <v>Definir la estructura y contenido del protocolo (Estructura y contenido del Protocolo definida)</v>
      </c>
      <c r="I109" s="6">
        <f>VLOOKUP(B109,'Plantilla publicacion'!$A$3:$M$490,9,0)</f>
        <v>1</v>
      </c>
      <c r="J109" s="6" t="str">
        <f>VLOOKUP(B109,'Plantilla publicacion'!$A$3:$M$490,10,0)</f>
        <v>Númerica</v>
      </c>
      <c r="K109" s="7">
        <f>VLOOKUP(B109,'Plantilla publicacion'!$A$3:$M$490,11,0)</f>
        <v>45719</v>
      </c>
      <c r="L109" s="7">
        <f>VLOOKUP(B109,'Plantilla publicacion'!$A$3:$M$490,12,0)</f>
        <v>45747</v>
      </c>
      <c r="M109" s="57"/>
      <c r="N109" s="101" t="str">
        <f>VLOOKUP(B109,'Plantilla publicacion'!$A$3:$M$490,13,0)</f>
        <v>2023-GRUPO DE TRABAJO DE CENTRO DE INFORMACIÓN TECNOLÓGICA Y APOYO A LA GESTIÓN DE PROPIEDAD LA INDUSTRIAL</v>
      </c>
      <c r="O109" s="6">
        <f>VLOOKUP(B109,'Plantilla publicacion (2)'!$S$3:$X$490,6,0)</f>
        <v>100</v>
      </c>
      <c r="P109" s="275">
        <f>VLOOKUP(B109,'Plantilla publicacion (2)'!$S$3:$Y$490,7,0)</f>
        <v>0</v>
      </c>
      <c r="Q109" s="101" t="str">
        <f>VLOOKUP(B109,'PAI 2025 Consolidado'!$F$6:$Z$486,21,0)</f>
        <v>Se elaboró la estructura del protocolo y se definió el contenido del mismo. Este documento ha sido desarrollado con base en los modelos establecidos por el Sistema Integrado de Gestión Institucional (SIGI)</v>
      </c>
      <c r="R109" s="192"/>
      <c r="S109" s="192"/>
    </row>
    <row r="110" spans="1:19" ht="114.75" x14ac:dyDescent="0.25">
      <c r="A110" s="13" t="str">
        <f>VLOOKUP(B110,'Plantilla publicacion'!$A$3:$B$490,2,0)</f>
        <v>Actividad propia</v>
      </c>
      <c r="B110" s="100" t="s">
        <v>977</v>
      </c>
      <c r="C110" s="307"/>
      <c r="D110" s="307">
        <f>VLOOKUP(B110,'Plantilla publicacion'!$A$3:$M$490,6,0)</f>
        <v>0</v>
      </c>
      <c r="E110" s="307"/>
      <c r="F110" s="307"/>
      <c r="G110" s="307" t="str">
        <f>VLOOKUP(B110,'Plantilla publicacion'!$A$3:$M$490,7,0)</f>
        <v>N/A</v>
      </c>
      <c r="H110" s="6" t="str">
        <f>VLOOKUP(B110,'Plantilla publicacion'!$A$3:$M$490,8,0)</f>
        <v>Definir los lineamientos para la promoción,  sensibilización y orientación en temas de Propiedad Industrial que se desarrollarán en el protocolo (Lineamientos para la promoción definidos)</v>
      </c>
      <c r="I110" s="6">
        <f>VLOOKUP(B110,'Plantilla publicacion'!$A$3:$M$490,9,0)</f>
        <v>1</v>
      </c>
      <c r="J110" s="6" t="str">
        <f>VLOOKUP(B110,'Plantilla publicacion'!$A$3:$M$490,10,0)</f>
        <v>Númerica</v>
      </c>
      <c r="K110" s="7">
        <f>VLOOKUP(B110,'Plantilla publicacion'!$A$3:$M$490,11,0)</f>
        <v>45748</v>
      </c>
      <c r="L110" s="7">
        <f>VLOOKUP(B110,'Plantilla publicacion'!$A$3:$M$490,12,0)</f>
        <v>45807</v>
      </c>
      <c r="M110" s="57"/>
      <c r="N110" s="101" t="str">
        <f>VLOOKUP(B110,'Plantilla publicacion'!$A$3:$M$490,13,0)</f>
        <v>2000-DESPACHO DEL SUPERINTENDENTE DELEGADO PARA LA PROPIEDAD INDUSTRIAL;
2023-GRUPO DE TRABAJO DE CENTRO DE INFORMACIÓN TECNOLÓGICA Y APOYO A LA GESTIÓN DE PROPIEDAD LA INDUSTRIAL</v>
      </c>
      <c r="O110" s="6">
        <f>VLOOKUP(B110,'Plantilla publicacion (2)'!$S$3:$X$490,6,0)</f>
        <v>100</v>
      </c>
      <c r="P110" s="275">
        <f>VLOOKUP(B110,'Plantilla publicacion (2)'!$S$3:$Y$490,7,0)</f>
        <v>0.6097560975609756</v>
      </c>
      <c r="Q110" s="101" t="str">
        <f>VLOOKUP(B110,'PAI 2025 Consolidado'!$F$6:$Z$486,21,0)</f>
        <v>Durante el mes de mayo se terminaron de definir los lineamientos para la promoción, sensibilización y orientación en temas de Propiedad Industrial que se desarrollarán en el protocolo. Este documento presenta las siguientes secciones: conceptos a nivel de aprendizaje, a nivel de orientación, a nivel de promoción, programas de fomento, identificación del público objetivo, necesidades, servicios y grupo de trabajo responsable, recursos de apoyo, comunicaciones, capacitación interna y esquemas de articulación para la orientación en PI, desde atención al ciudadano y desde formación.</v>
      </c>
      <c r="R110" s="192"/>
      <c r="S110" s="192"/>
    </row>
    <row r="111" spans="1:19" ht="102" x14ac:dyDescent="0.25">
      <c r="A111" s="13" t="str">
        <f>VLOOKUP(B111,'Plantilla publicacion'!$A$3:$B$490,2,0)</f>
        <v>Actividad sin participación</v>
      </c>
      <c r="B111" s="100" t="s">
        <v>979</v>
      </c>
      <c r="C111" s="307"/>
      <c r="D111" s="307">
        <f>VLOOKUP(B111,'Plantilla publicacion'!$A$3:$M$490,6,0)</f>
        <v>0</v>
      </c>
      <c r="E111" s="307"/>
      <c r="F111" s="307"/>
      <c r="G111" s="307" t="str">
        <f>VLOOKUP(B111,'Plantilla publicacion'!$A$3:$M$490,7,0)</f>
        <v>N/A</v>
      </c>
      <c r="H111" s="6" t="str">
        <f>VLOOKUP(B111,'Plantilla publicacion'!$A$3:$M$490,8,0)</f>
        <v>Elaborar el protocolo para la promoción,  sensibilización y orientación en temas de Propiedad Industrial (Protocolo elaborado)</v>
      </c>
      <c r="I111" s="6">
        <f>VLOOKUP(B111,'Plantilla publicacion'!$A$3:$M$490,9,0)</f>
        <v>1</v>
      </c>
      <c r="J111" s="6" t="str">
        <f>VLOOKUP(B111,'Plantilla publicacion'!$A$3:$M$490,10,0)</f>
        <v>Númerica</v>
      </c>
      <c r="K111" s="7">
        <f>VLOOKUP(B111,'Plantilla publicacion'!$A$3:$M$490,11,0)</f>
        <v>45811</v>
      </c>
      <c r="L111" s="7">
        <f>VLOOKUP(B111,'Plantilla publicacion'!$A$3:$M$490,12,0)</f>
        <v>45898</v>
      </c>
      <c r="M111" s="57"/>
      <c r="N111" s="101" t="str">
        <f>VLOOKUP(B111,'Plantilla publicacion'!$A$3:$M$490,13,0)</f>
        <v>2023-GRUPO DE TRABAJO DE CENTRO DE INFORMACIÓN TECNOLÓGICA Y APOYO A LA GESTIÓN DE PROPIEDAD LA INDUSTRIAL</v>
      </c>
      <c r="O111" s="6">
        <f>VLOOKUP(B111,'Plantilla publicacion (2)'!$S$3:$X$490,6,0)</f>
        <v>100</v>
      </c>
      <c r="P111" s="275">
        <f>VLOOKUP(B111,'Plantilla publicacion (2)'!$S$3:$Y$490,7,0)</f>
        <v>0</v>
      </c>
      <c r="Q111" s="101" t="str">
        <f>VLOOKUP(B111,'PAI 2025 Consolidado'!$F$6:$Z$486,21,0)</f>
        <v xml:space="preserve">El 15 de agosto se remitió al CIGEPI el documento "Protocolo de Promoción, Sensibilización y Orientación en Propiedad Industrial", con las observaciones realizadas por la Delegada. Posteriormente, el documento fue ajustado y, el 28 de agosto, se envió al Coordinador de CIGEPI, la versión final junto con la propuesta de correo para su respectivo envío a los grupos de trabajo mencionados en el protocolo. Se anexa versión final del protocolo elaborado.
</v>
      </c>
      <c r="R111" s="192"/>
      <c r="S111" s="192"/>
    </row>
    <row r="112" spans="1:19" ht="166.5" thickBot="1" x14ac:dyDescent="0.3">
      <c r="A112" s="13" t="str">
        <f>VLOOKUP(B112,'Plantilla publicacion'!$A$3:$B$490,2,0)</f>
        <v>Actividad propia</v>
      </c>
      <c r="B112" s="102" t="s">
        <v>981</v>
      </c>
      <c r="C112" s="308"/>
      <c r="D112" s="308">
        <f>VLOOKUP(B112,'Plantilla publicacion'!$A$3:$M$490,6,0)</f>
        <v>0</v>
      </c>
      <c r="E112" s="308"/>
      <c r="F112" s="308"/>
      <c r="G112" s="308" t="str">
        <f>VLOOKUP(B112,'Plantilla publicacion'!$A$3:$M$490,7,0)</f>
        <v>N/A</v>
      </c>
      <c r="H112" s="104" t="str">
        <f>VLOOKUP(B112,'Plantilla publicacion'!$A$3:$M$490,8,0)</f>
        <v>Socializar a OSCAE y a la Red de Protección al Consumidor, el protocolo para la promoción,  sensibilización y orientación en temas de Propiedad Industrial (Acta de socialización firmada)</v>
      </c>
      <c r="I112" s="104">
        <f>VLOOKUP(B112,'Plantilla publicacion'!$A$3:$M$490,9,0)</f>
        <v>1</v>
      </c>
      <c r="J112" s="104" t="str">
        <f>VLOOKUP(B112,'Plantilla publicacion'!$A$3:$M$490,10,0)</f>
        <v>Númerica</v>
      </c>
      <c r="K112" s="105">
        <f>VLOOKUP(B112,'Plantilla publicacion'!$A$3:$M$490,11,0)</f>
        <v>45901</v>
      </c>
      <c r="L112" s="105">
        <f>VLOOKUP(B112,'Plantilla publicacion'!$A$3:$M$490,12,0)</f>
        <v>45961</v>
      </c>
      <c r="M112" s="106"/>
      <c r="N112" s="107" t="str">
        <f>VLOOKUP(B112,'Plantilla publicacion'!$A$3:$M$490,13,0)</f>
        <v>2000-DESPACHO DEL SUPERINTENDENTE DELEGADO PARA LA PROPIEDAD INDUSTRIAL;
2023-GRUPO DE TRABAJO DE CENTRO DE INFORMACIÓN TECNOLÓGICA Y APOYO A LA GESTIÓN DE PROPIEDAD LA INDUSTRIAL</v>
      </c>
      <c r="O112" s="104">
        <f>VLOOKUP(B112,'Plantilla publicacion (2)'!$S$3:$X$490,6,0)</f>
        <v>100</v>
      </c>
      <c r="P112" s="276">
        <f>VLOOKUP(B112,'Plantilla publicacion (2)'!$S$3:$Y$490,7,0)</f>
        <v>0.6097560975609756</v>
      </c>
      <c r="Q112" s="107" t="str">
        <f>VLOOKUP(B112,'PAI 2025 Consolidado'!$F$6:$Z$486,21,0)</f>
        <v>Mediante los memorandos 25-466267 y 25-468293 del 23 de septiembre, se remitió a la Oficina de Servicios al Consumidor y Apoyo Empresarial (OSCAE) y a la Red Nacional de Protección al Consumidor (RNPC) el Protocolo para la Promoción, Sensibilización y Orientación al Ciudadano en Temas de Propiedad Industrial.
Adicionalmente, el documento fue enviado por correo electrónico a los coordinadores de los grupos de Atención al Ciudadano, Comunicaciones, y Formación, con el fin de facilitar la socialización del documento.
En respuesta a esta socialización, se recibieron comentarios el 24 de septiembre por parte del Grupo de Comunicaciones, el 26 de septiembre de la RNPC y el 29 de septiembre del Grupo de Atención al Ciudadano.</v>
      </c>
      <c r="R112" s="192"/>
      <c r="S112" s="192"/>
    </row>
    <row r="113" spans="1:19" s="12" customFormat="1" ht="51" x14ac:dyDescent="0.25">
      <c r="A113" s="5" t="str">
        <f>VLOOKUP(B113,'Plantilla publicacion'!$A$3:$B$490,2,0)</f>
        <v>Producto</v>
      </c>
      <c r="B113" s="15" t="s">
        <v>1018</v>
      </c>
      <c r="C113" s="307" t="str">
        <f>VLOOKUP(B113,'Plantilla publicacion'!$A$3:$R$490,17,0)</f>
        <v>PND - 5-31-5-b- Convergencia regional - Entidades públicas territoriales y nacionales fortalecidas / PES - Transformación Institucional</v>
      </c>
      <c r="D113" s="307" t="str">
        <f>VLOOKUP(B113,'Plantilla publicacion'!$A$3:$M$497,6,0)</f>
        <v>81-Mejorar la oportunidad en la atención de trámites y servicios.</v>
      </c>
      <c r="E113" s="307" t="str">
        <f>VLOOKUP(B113,'Plantilla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13" s="307" t="str">
        <f>VLOOKUP(B113,'Plantilla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13" s="307" t="str">
        <f>VLOOKUP(B113,'Plantilla publicacion'!$A$3:$M$497,7,0)</f>
        <v>C-3503-0200-0011-40401c</v>
      </c>
      <c r="H113" s="15" t="str">
        <f>VLOOKUP(B113,'Plantilla publicacion'!$A$3:$M$505,8,0)</f>
        <v>Niveles de congestión de los procesos admitidos y pendientes de decisión a 31 de diciembre de 2024, en materia de Competencia Desleal y Propiedad Industrial, reducidos. (Informe final que liste el número de procesos de Competencia Desleal y Propiedad Industrial admitidos y pendientes de decisión a 31 de diciembre de 2024 y cuales de ellos fueron finalizados)</v>
      </c>
      <c r="I113" s="15">
        <f>VLOOKUP(B113,'Plantilla publicacion'!$A$3:$M$505,9,0)</f>
        <v>137</v>
      </c>
      <c r="J113" s="15" t="str">
        <f>VLOOKUP(B113,'Plantilla publicacion'!$A$3:$M$505,10,0)</f>
        <v>Númerica</v>
      </c>
      <c r="K113" s="165">
        <f>VLOOKUP(B113,'Plantilla publicacion'!$A$3:$M$505,11,0)</f>
        <v>45677</v>
      </c>
      <c r="L113" s="165">
        <f>VLOOKUP(B113,'Plantilla publicacion'!$A$3:$M$505,12,0)</f>
        <v>46003</v>
      </c>
      <c r="M113" s="15">
        <f>IF(ISERROR(VLOOKUP(B113,'Plantilla publicacion'!$A$3:$P$490,16,0)),"NA",VLOOKUP(B113,'Plantilla publicacion'!$A$3:$P$490,16,0))</f>
        <v>0</v>
      </c>
      <c r="N113" s="15" t="str">
        <f>VLOOKUP(B113,'Plantilla publicacion'!$A$3:$M$505,13,0)</f>
        <v>4000-DESPACHO DEL SUPERINTENDENTE DELEGADO PARA ASUNTOS JURISDICCIONALES</v>
      </c>
      <c r="O113" s="15">
        <f>VLOOKUP(B113,'Plantilla publicacion (2)'!$S$3:$X$490,6,0)</f>
        <v>95</v>
      </c>
      <c r="P113" s="277">
        <f>VLOOKUP(B113,'Plantilla publicacion (2)'!$S$3:$Y$490,7,0)</f>
        <v>0.68161434977578461</v>
      </c>
      <c r="Q113" s="15" t="str">
        <f>VLOOKUP(B113,'PAI 2025 Consolidado'!$F$6:$Z$486,21,0)</f>
        <v>4000-1 De enero a septiembre de 2025, y de acuerdo con la meta establecida de finalizar 137 acciones de competencia desleal y propiedad industrial que hayan sido admitidas a 31 de diciembre de 2024, se evidenció un avance de 116 procesos lo que equivale al 84.7%</v>
      </c>
      <c r="R113" s="191"/>
      <c r="S113" s="191"/>
    </row>
    <row r="114" spans="1:19" ht="54.75" customHeight="1" thickBot="1" x14ac:dyDescent="0.3">
      <c r="A114" s="13" t="str">
        <f>VLOOKUP(B114,'Plantilla publicacion'!$A$3:$B$490,2,0)</f>
        <v>Actividad propia</v>
      </c>
      <c r="B114" s="11" t="s">
        <v>1019</v>
      </c>
      <c r="C114" s="307"/>
      <c r="D114" s="307">
        <f>VLOOKUP(B114,'Plantilla publicacion'!$A$3:$M$490,6,0)</f>
        <v>0</v>
      </c>
      <c r="E114" s="307"/>
      <c r="F114" s="307"/>
      <c r="G114" s="307" t="str">
        <f>VLOOKUP(B114,'Plantilla publicacion'!$A$3:$M$490,7,0)</f>
        <v>N/A</v>
      </c>
      <c r="H114" s="11" t="str">
        <f>VLOOKUP(B114,'Plantilla publicacion'!$A$3:$M$505,8,0)</f>
        <v>Finalizar acciones de competencia desleal y propiedad industrial que hayan sido admitidas a 31 de diciembre de 2024. (Listado mensual en Excel de autos o sentencias finalizados)</v>
      </c>
      <c r="I114" s="11">
        <f>VLOOKUP(B114,'Plantilla publicacion'!$A$3:$M$505,9,0)</f>
        <v>137</v>
      </c>
      <c r="J114" s="11" t="str">
        <f>VLOOKUP(B114,'Plantilla publicacion'!$A$3:$M$505,10,0)</f>
        <v>Númerica</v>
      </c>
      <c r="K114" s="108">
        <f>VLOOKUP(B114,'Plantilla publicacion'!$A$3:$M$505,11,0)</f>
        <v>45677</v>
      </c>
      <c r="L114" s="108">
        <f>VLOOKUP(B114,'Plantilla publicacion'!$A$3:$M$505,12,0)</f>
        <v>46003</v>
      </c>
      <c r="M114" s="109"/>
      <c r="N114" s="110" t="str">
        <f>VLOOKUP(B114,'Plantilla publicacion'!$A$3:$M$505,13,0)</f>
        <v>4000-DESPACHO DEL SUPERINTENDENTE DELEGADO PARA ASUNTOS JURISDICCIONALES</v>
      </c>
      <c r="O114" s="11">
        <f>VLOOKUP(B114,'Plantilla publicacion (2)'!$S$3:$X$490,6,0)</f>
        <v>95</v>
      </c>
      <c r="P114" s="278">
        <f>VLOOKUP(B114,'Plantilla publicacion (2)'!$S$3:$Y$490,7,0)</f>
        <v>1.1585365853658536</v>
      </c>
      <c r="Q114" s="110" t="str">
        <f>VLOOKUP(B114,'PAI 2025 Consolidado'!$F$6:$Z$486,21,0)</f>
        <v>4000-1-1 De enero a septiembre de 2025, y de acuerdo con la meta establecida de finalizar 137 acciones de competencia desleal y propiedad industrial que hayan sido admitidas a 31 de diciembre de 2024, se evidenció un avance de 116 procesos lo que equivale al 84.7%</v>
      </c>
      <c r="R114" s="192"/>
      <c r="S114" s="192"/>
    </row>
    <row r="115" spans="1:19" s="12" customFormat="1" ht="38.25" x14ac:dyDescent="0.25">
      <c r="A115" s="5" t="str">
        <f>VLOOKUP(B115,'Plantilla publicacion'!$A$3:$B$490,2,0)</f>
        <v>Producto</v>
      </c>
      <c r="B115" s="96" t="s">
        <v>1020</v>
      </c>
      <c r="C115" s="309" t="str">
        <f>VLOOKUP(B115,'Plantilla publicacion'!$A$3:$R$490,17,0)</f>
        <v>PND - 5-31-5-b- Convergencia regional - Entidades públicas territoriales y nacionales fortalecidas / PES - Transformación Institucional</v>
      </c>
      <c r="D115" s="309" t="str">
        <f>VLOOKUP(B115,'Plantilla publicacion'!$A$3:$M$497,6,0)</f>
        <v>81-Mejorar la oportunidad en la atención de trámites y servicios.</v>
      </c>
      <c r="E115" s="309" t="str">
        <f>VLOOKUP(B115,'Plantilla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15" s="309" t="str">
        <f>VLOOKUP(B115,'Plantilla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15" s="309" t="str">
        <f>VLOOKUP(B115,'Plantilla publicacion'!$A$3:$M$497,7,0)</f>
        <v>C-3503-0200-0011-40401c</v>
      </c>
      <c r="H115" s="98" t="str">
        <f>VLOOKUP(B115,'Plantilla publicacion'!$A$3:$M$505,8,0)</f>
        <v>Demandas de protección al consumidor, en fase de calificación, gestionadas. (Informe consolidado/ único entregable)..</v>
      </c>
      <c r="I115" s="98">
        <f>VLOOKUP(B115,'Plantilla publicacion'!$A$3:$M$505,9,0)</f>
        <v>43000</v>
      </c>
      <c r="J115" s="98" t="str">
        <f>VLOOKUP(B115,'Plantilla publicacion'!$A$3:$M$505,10,0)</f>
        <v>Númerica</v>
      </c>
      <c r="K115" s="166">
        <f>VLOOKUP(B115,'Plantilla publicacion'!$A$3:$M$505,11,0)</f>
        <v>45677</v>
      </c>
      <c r="L115" s="166">
        <f>VLOOKUP(B115,'Plantilla publicacion'!$A$3:$M$505,12,0)</f>
        <v>46003</v>
      </c>
      <c r="M115" s="15">
        <f>IF(ISERROR(VLOOKUP(B115,'Plantilla publicacion'!$A$3:$P$490,16,0)),"NA",VLOOKUP(B115,'Plantilla publicacion'!$A$3:$P$490,16,0))</f>
        <v>0</v>
      </c>
      <c r="N115" s="99" t="str">
        <f>VLOOKUP(B115,'Plantilla publicacion'!$A$3:$M$505,13,0)</f>
        <v>4000-DESPACHO DEL SUPERINTENDENTE DELEGADO PARA ASUNTOS JURISDICCIONALES</v>
      </c>
      <c r="O115" s="98">
        <f>VLOOKUP(B115,'Plantilla publicacion (2)'!$S$3:$X$490,6,0)</f>
        <v>94</v>
      </c>
      <c r="P115" s="274">
        <f>VLOOKUP(B115,'Plantilla publicacion (2)'!$S$3:$Y$490,7,0)</f>
        <v>0.71659192825112106</v>
      </c>
      <c r="Q115" s="99" t="str">
        <f>VLOOKUP(B115,'PAI 2025 Consolidado'!$F$6:$Z$486,21,0)</f>
        <v>4000-2 De enero a septiembre de 2025, y de acuerdo con la meta establecida de gestionar 43000 demandas de protección al consumidor, se evidencia un avance de 36.751 procesos calificados a tiempo lo que equivale al 85.5%.</v>
      </c>
      <c r="R115" s="191"/>
      <c r="S115" s="191"/>
    </row>
    <row r="116" spans="1:19" ht="54.75" customHeight="1" thickBot="1" x14ac:dyDescent="0.3">
      <c r="A116" s="13" t="str">
        <f>VLOOKUP(B116,'Plantilla publicacion'!$A$3:$B$490,2,0)</f>
        <v>Actividad propia</v>
      </c>
      <c r="B116" s="102" t="s">
        <v>1021</v>
      </c>
      <c r="C116" s="308"/>
      <c r="D116" s="308">
        <f>VLOOKUP(B116,'Plantilla publicacion'!$A$3:$M$490,6,0)</f>
        <v>0</v>
      </c>
      <c r="E116" s="308"/>
      <c r="F116" s="308"/>
      <c r="G116" s="308" t="str">
        <f>VLOOKUP(B116,'Plantilla publicacion'!$A$3:$M$490,7,0)</f>
        <v>N/A</v>
      </c>
      <c r="H116" s="104" t="str">
        <f>VLOOKUP(B116,'Plantilla publicacion'!$A$3:$M$505,8,0)</f>
        <v>Gestionar las demandas de protección al consumidor (Informe mensual consolidado/ único entregable)</v>
      </c>
      <c r="I116" s="104">
        <f>VLOOKUP(B116,'Plantilla publicacion'!$A$3:$M$505,9,0)</f>
        <v>43000</v>
      </c>
      <c r="J116" s="104" t="str">
        <f>VLOOKUP(B116,'Plantilla publicacion'!$A$3:$M$505,10,0)</f>
        <v>Númerica</v>
      </c>
      <c r="K116" s="105">
        <f>VLOOKUP(B116,'Plantilla publicacion'!$A$3:$M$505,11,0)</f>
        <v>45677</v>
      </c>
      <c r="L116" s="105">
        <f>VLOOKUP(B116,'Plantilla publicacion'!$A$3:$M$505,12,0)</f>
        <v>46003</v>
      </c>
      <c r="M116" s="106"/>
      <c r="N116" s="107" t="str">
        <f>VLOOKUP(B116,'Plantilla publicacion'!$A$3:$M$505,13,0)</f>
        <v>4000-DESPACHO DEL SUPERINTENDENTE DELEGADO PARA ASUNTOS JURISDICCIONALES</v>
      </c>
      <c r="O116" s="104">
        <f>VLOOKUP(B116,'Plantilla publicacion (2)'!$S$3:$X$490,6,0)</f>
        <v>94</v>
      </c>
      <c r="P116" s="276">
        <f>VLOOKUP(B116,'Plantilla publicacion (2)'!$S$3:$Y$490,7,0)</f>
        <v>1.1463414634146341</v>
      </c>
      <c r="Q116" s="107" t="str">
        <f>VLOOKUP(B116,'PAI 2025 Consolidado'!$F$6:$Z$486,21,0)</f>
        <v>4000-2-1 De enero a septiembre de 2025, y de acuerdo con la meta establecida de gestionar 43000 demandas de protección al consumidor, se evidencia un avance de 36.751 procesos calificados a tiempo lo que equivale al 85.5%.</v>
      </c>
      <c r="R116" s="192"/>
      <c r="S116" s="192"/>
    </row>
    <row r="117" spans="1:19" s="12" customFormat="1" ht="51" x14ac:dyDescent="0.25">
      <c r="A117" s="5" t="str">
        <f>VLOOKUP(B117,'Plantilla publicacion'!$A$3:$B$490,2,0)</f>
        <v>Producto</v>
      </c>
      <c r="B117" s="96" t="s">
        <v>1022</v>
      </c>
      <c r="C117" s="309" t="str">
        <f>VLOOKUP(B117,'Plantilla publicacion'!$A$3:$R$490,17,0)</f>
        <v>PND - 5-31-5-b- Convergencia regional - Entidades públicas territoriales y nacionales fortalecidas / PES - Transformación Institucional</v>
      </c>
      <c r="D117" s="309" t="str">
        <f>VLOOKUP(B117,'Plantilla publicacion'!$A$3:$M$497,6,0)</f>
        <v>81-Mejorar la oportunidad en la atención de trámites y servicios.</v>
      </c>
      <c r="E117" s="309" t="str">
        <f>VLOOKUP(B117,'Plantilla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17" s="309" t="str">
        <f>VLOOKUP(B117,'Plantilla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17" s="309" t="str">
        <f>VLOOKUP(B117,'Plantilla publicacion'!$A$3:$M$497,7,0)</f>
        <v>C-3503-0200-0011-40401c</v>
      </c>
      <c r="H117" s="98" t="str">
        <f>VLOOKUP(B117,'Plantilla publicacion'!$A$3:$M$505,8,0)</f>
        <v>Niveles de congestión de los procesos admitidos y pendientes de decisión a 31 de marzo de 2025, en materia de Protección al Consumidor, reducidos. (Informe final que liste los autos o sentencias admitidos, finalizados)</v>
      </c>
      <c r="I117" s="98">
        <f>VLOOKUP(B117,'Plantilla publicacion'!$A$3:$M$505,9,0)</f>
        <v>22000</v>
      </c>
      <c r="J117" s="98" t="str">
        <f>VLOOKUP(B117,'Plantilla publicacion'!$A$3:$M$505,10,0)</f>
        <v>Númerica</v>
      </c>
      <c r="K117" s="166">
        <f>VLOOKUP(B117,'Plantilla publicacion'!$A$3:$M$505,11,0)</f>
        <v>45677</v>
      </c>
      <c r="L117" s="166">
        <f>VLOOKUP(B117,'Plantilla publicacion'!$A$3:$M$505,12,0)</f>
        <v>46003</v>
      </c>
      <c r="M117" s="15">
        <f>IF(ISERROR(VLOOKUP(B117,'Plantilla publicacion'!$A$3:$P$490,16,0)),"NA",VLOOKUP(B117,'Plantilla publicacion'!$A$3:$P$490,16,0))</f>
        <v>0</v>
      </c>
      <c r="N117" s="99" t="str">
        <f>VLOOKUP(B117,'Plantilla publicacion'!$A$3:$M$505,13,0)</f>
        <v>4000-DESPACHO DEL SUPERINTENDENTE DELEGADO PARA ASUNTOS JURISDICCIONALES</v>
      </c>
      <c r="O117" s="98">
        <f>VLOOKUP(B117,'Plantilla publicacion (2)'!$S$3:$X$490,6,0)</f>
        <v>87</v>
      </c>
      <c r="P117" s="274">
        <f>VLOOKUP(B117,'Plantilla publicacion (2)'!$S$3:$Y$490,7,0)</f>
        <v>0.66322869955156949</v>
      </c>
      <c r="Q117" s="99" t="str">
        <f>VLOOKUP(B117,'PAI 2025 Consolidado'!$F$6:$Z$486,21,0)</f>
        <v>4000-3 De enero a septiembre de 2025, y de acuerdo con la meta establecida de finalizar 22000 acciones de protección al consumidor admitidas y pendientes de decisión a 31 de marzo de 2025, se evidencia un avance de 17.097 procesos lo que equivale al 77.71%.</v>
      </c>
      <c r="R117" s="191"/>
      <c r="S117" s="191"/>
    </row>
    <row r="118" spans="1:19" ht="60.75" customHeight="1" thickBot="1" x14ac:dyDescent="0.3">
      <c r="A118" s="13" t="str">
        <f>VLOOKUP(B118,'Plantilla publicacion'!$A$3:$B$490,2,0)</f>
        <v>Actividad propia</v>
      </c>
      <c r="B118" s="102" t="s">
        <v>1023</v>
      </c>
      <c r="C118" s="308"/>
      <c r="D118" s="308">
        <f>VLOOKUP(B118,'Plantilla publicacion'!$A$3:$M$490,6,0)</f>
        <v>0</v>
      </c>
      <c r="E118" s="308"/>
      <c r="F118" s="308"/>
      <c r="G118" s="308" t="str">
        <f>VLOOKUP(B118,'Plantilla publicacion'!$A$3:$M$490,7,0)</f>
        <v>N/A</v>
      </c>
      <c r="H118" s="104" t="str">
        <f>VLOOKUP(B118,'Plantilla publicacion'!$A$3:$M$505,8,0)</f>
        <v>Finalizar las acciones de protección al consumidor admitidas y pendientes de decisión a 31 de marzo de 2025. (Listado mensual en Excel de autos o sentencias finalizados)</v>
      </c>
      <c r="I118" s="104">
        <f>VLOOKUP(B118,'Plantilla publicacion'!$A$3:$M$505,9,0)</f>
        <v>22000</v>
      </c>
      <c r="J118" s="104" t="str">
        <f>VLOOKUP(B118,'Plantilla publicacion'!$A$3:$M$505,10,0)</f>
        <v>Númerica</v>
      </c>
      <c r="K118" s="105">
        <f>VLOOKUP(B118,'Plantilla publicacion'!$A$3:$M$505,11,0)</f>
        <v>45677</v>
      </c>
      <c r="L118" s="105">
        <f>VLOOKUP(B118,'Plantilla publicacion'!$A$3:$M$505,12,0)</f>
        <v>46003</v>
      </c>
      <c r="M118" s="106"/>
      <c r="N118" s="107" t="str">
        <f>VLOOKUP(B118,'Plantilla publicacion'!$A$3:$M$505,13,0)</f>
        <v>4000-DESPACHO DEL SUPERINTENDENTE DELEGADO PARA ASUNTOS JURISDICCIONALES</v>
      </c>
      <c r="O118" s="104">
        <f>VLOOKUP(B118,'Plantilla publicacion (2)'!$S$3:$X$490,6,0)</f>
        <v>87</v>
      </c>
      <c r="P118" s="276">
        <f>VLOOKUP(B118,'Plantilla publicacion (2)'!$S$3:$Y$490,7,0)</f>
        <v>1.0609756097560976</v>
      </c>
      <c r="Q118" s="107" t="str">
        <f>VLOOKUP(B118,'PAI 2025 Consolidado'!$F$6:$Z$486,21,0)</f>
        <v>4000-3-1 De enero a septiembre de 2025, y de acuerdo con la meta establecida de finalizar 22000 acciones de protección al consumidor admitidas y pendientes de decisión a 31 de marzo de 2025, se evidencia un avance de 17.097 procesos lo que equivale al 77.71%.</v>
      </c>
      <c r="R118" s="192"/>
      <c r="S118" s="192"/>
    </row>
    <row r="119" spans="1:19" s="12" customFormat="1" ht="63.75" x14ac:dyDescent="0.25">
      <c r="A119" s="5" t="str">
        <f>VLOOKUP(B119,'Plantilla publicacion'!$A$3:$B$490,2,0)</f>
        <v>Producto</v>
      </c>
      <c r="B119" s="15" t="s">
        <v>1024</v>
      </c>
      <c r="C119" s="307" t="str">
        <f>VLOOKUP(B119,'Plantilla publicacion'!$A$3:$R$490,17,0)</f>
        <v>PND - 5-31-5-b- Convergencia regional - Entidades públicas territoriales y nacionales fortalecidas / PES - Transformación Institucional</v>
      </c>
      <c r="D119" s="307" t="str">
        <f>VLOOKUP(B119,'Plantilla publicacion'!$A$3:$M$497,6,0)</f>
        <v>81-Mejorar la oportunidad en la atención de trámites y servicios.</v>
      </c>
      <c r="E119" s="307" t="str">
        <f>VLOOKUP(B119,'Plantilla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19" s="307" t="str">
        <f>VLOOKUP(B119,'Plantilla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19" s="307" t="str">
        <f>VLOOKUP(B119,'Plantilla publicacion'!$A$3:$M$497,7,0)</f>
        <v>C-3503-0200-0011-40401c</v>
      </c>
      <c r="H119" s="15" t="str">
        <f>VLOOKUP(B119,'Plantilla publicacion'!$A$3:$M$505,8,0)</f>
        <v>Cultura de cumplimiento de sentencias, transacciones y conciliaciones a favor del consumidor, legalmente celebradas, fortalecida a través del trámite de verificación de cumplimiento. (Informe final de finalizados / único entregable)</v>
      </c>
      <c r="I119" s="15">
        <f>VLOOKUP(B119,'Plantilla publicacion'!$A$3:$M$505,9,0)</f>
        <v>12400</v>
      </c>
      <c r="J119" s="15" t="str">
        <f>VLOOKUP(B119,'Plantilla publicacion'!$A$3:$M$505,10,0)</f>
        <v>Númerica</v>
      </c>
      <c r="K119" s="165">
        <f>VLOOKUP(B119,'Plantilla publicacion'!$A$3:$M$505,11,0)</f>
        <v>45677</v>
      </c>
      <c r="L119" s="165">
        <f>VLOOKUP(B119,'Plantilla publicacion'!$A$3:$M$505,12,0)</f>
        <v>46003</v>
      </c>
      <c r="M119" s="15">
        <f>IF(ISERROR(VLOOKUP(B119,'Plantilla publicacion'!$A$3:$P$490,16,0)),"NA",VLOOKUP(B119,'Plantilla publicacion'!$A$3:$P$490,16,0))</f>
        <v>0</v>
      </c>
      <c r="N119" s="15" t="str">
        <f>VLOOKUP(B119,'Plantilla publicacion'!$A$3:$M$505,13,0)</f>
        <v>4000-DESPACHO DEL SUPERINTENDENTE DELEGADO PARA ASUNTOS JURISDICCIONALES</v>
      </c>
      <c r="O119" s="15">
        <f>VLOOKUP(B119,'Plantilla publicacion (2)'!$S$3:$X$490,6,0)</f>
        <v>91</v>
      </c>
      <c r="P119" s="277">
        <f>VLOOKUP(B119,'Plantilla publicacion (2)'!$S$3:$Y$490,7,0)</f>
        <v>0.69372197309417027</v>
      </c>
      <c r="Q119" s="15" t="str">
        <f>VLOOKUP(B119,'PAI 2025 Consolidado'!$F$6:$Z$486,21,0)</f>
        <v>4000-4 De enero a septiembre de 2025, y de acuerdo con la meta establecida de finalizar el trámite para la verificación del cumplimiento de 12.400 sentencias, transacciones y conciliaciones a favor del consumidor legalmente celebradas, se evidencia un avance de 8.399 procesos finalizados lo que equivale al 67.73%.</v>
      </c>
      <c r="R119" s="191"/>
      <c r="S119" s="191"/>
    </row>
    <row r="120" spans="1:19" s="12" customFormat="1" ht="36.75" customHeight="1" x14ac:dyDescent="0.25">
      <c r="A120" s="5"/>
      <c r="B120" s="11" t="s">
        <v>1025</v>
      </c>
      <c r="C120" s="307"/>
      <c r="D120" s="307"/>
      <c r="E120" s="307"/>
      <c r="F120" s="307"/>
      <c r="G120" s="307"/>
      <c r="H120" s="11" t="str">
        <f>VLOOKUP(B120,'Plantilla publicacion'!$A$3:$M$505,8,0)</f>
        <v>Finalizar el trámite para la verificación del cumplimiento de las sentencias, transacciones y conciliaciones a favor del consumidor legalmente celebradas (Listado en Excel mensual de finalización)</v>
      </c>
      <c r="I120" s="11">
        <f>VLOOKUP(B120,'Plantilla publicacion'!$A$3:$M$505,9,0)</f>
        <v>12400</v>
      </c>
      <c r="J120" s="11" t="str">
        <f>VLOOKUP(B120,'Plantilla publicacion'!$A$3:$M$505,10,0)</f>
        <v>Númerica</v>
      </c>
      <c r="K120" s="108">
        <f>VLOOKUP(B120,'Plantilla publicacion'!$A$3:$M$505,11,0)</f>
        <v>45677</v>
      </c>
      <c r="L120" s="108">
        <f>VLOOKUP(B120,'Plantilla publicacion'!$A$3:$M$505,12,0)</f>
        <v>46003</v>
      </c>
      <c r="M120" s="109"/>
      <c r="N120" s="110" t="str">
        <f>VLOOKUP(B120,'Plantilla publicacion'!$A$3:$M$505,13,0)</f>
        <v>4000-DESPACHO DEL SUPERINTENDENTE DELEGADO PARA ASUNTOS JURISDICCIONALES</v>
      </c>
      <c r="O120" s="11">
        <f>VLOOKUP(B120,'Plantilla publicacion (2)'!$S$3:$X$490,6,0)</f>
        <v>91</v>
      </c>
      <c r="P120" s="278">
        <f>VLOOKUP(B120,'Plantilla publicacion (2)'!$S$3:$Y$490,7,0)</f>
        <v>0.55487804878048774</v>
      </c>
      <c r="Q120" s="110" t="str">
        <f>VLOOKUP(B120,'PAI 2025 Consolidado'!$F$6:$Z$486,21,0)</f>
        <v>4000-4-1 De enero a septiembre de 2025, y de acuerdo con la meta establecida de finalizar el trámite para la verificación del cumplimiento de 12.400 sentencias, transacciones y conciliaciones a favor del consumidor legalmente celebradas, se evidencia un avance de 8.399 procesos finalizados lo que equivale al 67.73%.</v>
      </c>
      <c r="R120" s="192"/>
      <c r="S120" s="192"/>
    </row>
    <row r="121" spans="1:19" ht="54" customHeight="1" thickBot="1" x14ac:dyDescent="0.3">
      <c r="A121" s="13" t="str">
        <f>VLOOKUP(B121,'Plantilla publicacion'!$A$3:$B$490,2,0)</f>
        <v>Actividad propia</v>
      </c>
      <c r="B121" s="11" t="s">
        <v>1754</v>
      </c>
      <c r="C121" s="307"/>
      <c r="D121" s="307">
        <f>VLOOKUP(B121,'Plantilla publicacion'!$A$3:$M$490,6,0)</f>
        <v>0</v>
      </c>
      <c r="E121" s="307"/>
      <c r="F121" s="307"/>
      <c r="G121" s="307" t="str">
        <f>VLOOKUP(B121,'Plantilla publicacion'!$A$3:$M$490,7,0)</f>
        <v>N/A</v>
      </c>
      <c r="H121" s="11" t="str">
        <f>VLOOKUP(B121,'Plantilla publicacion'!$A$3:$M$505,8,0)</f>
        <v>Finalizar con archivo el trámite para la verificación del cumplimiento de los expedientes sin noticia de incumplimiento, noticias pretempore, extemporáneas o archivo por ausencia de derecho de postulación y controles de legalidad que deriven en archivo en relación con las sentencias, transacciones y conciliaciones respecto de las sociedades FAST COLOMBIA SAS y ULTRA AIR S.A.S proferidas a 31 de marzo de 2025; estos archivos incluyen todos aquellos proferidos en la vigencia 2025 (Listado en Excel mensual de finalización y el inventario mensual)</v>
      </c>
      <c r="I121" s="11">
        <f>VLOOKUP(B121,'Plantilla publicacion'!$A$3:$M$505,9,0)</f>
        <v>100</v>
      </c>
      <c r="J121" s="11" t="str">
        <f>VLOOKUP(B121,'Plantilla publicacion'!$A$3:$M$505,10,0)</f>
        <v>Porcentual</v>
      </c>
      <c r="K121" s="108">
        <f>VLOOKUP(B121,'Plantilla publicacion'!$A$3:$M$505,11,0)</f>
        <v>45779</v>
      </c>
      <c r="L121" s="108">
        <f>VLOOKUP(B121,'Plantilla publicacion'!$A$3:$M$505,12,0)</f>
        <v>46003</v>
      </c>
      <c r="M121" s="109"/>
      <c r="N121" s="110" t="str">
        <f>VLOOKUP(B121,'Plantilla publicacion'!$A$3:$M$505,13,0)</f>
        <v>4000-DESPACHO DEL SUPERINTENDENTE DELEGADO PARA ASUNTOS JURISDICCIONALES</v>
      </c>
      <c r="O121" s="11">
        <f>VLOOKUP(B121,'Plantilla publicacion (2)'!$S$3:$X$490,6,0)</f>
        <v>99</v>
      </c>
      <c r="P121" s="278">
        <f>VLOOKUP(B121,'Plantilla publicacion (2)'!$S$3:$Y$490,7,0)</f>
        <v>0.60365853658536583</v>
      </c>
      <c r="Q121" s="110" t="str">
        <f>VLOOKUP(B121,'PAI 2025 Consolidado'!$F$6:$Z$486,21,0)</f>
        <v>4000-4-2 De mayo a septiembre de 2025, y de acuerdo con la meta establecida de finalizar con archivo el 100% del trámite de los expedientes sin noticia de incumplimiento, noticias pretempore, extemporáneas o archivo por ausencia de derecho de postulación y controles de legalidad que deriven en archivo en relación con las sentencias, transacciones y conciliaciones respecto de las sociedades FAST COLOMBIA SAS y ULTRA AIR S.A.S proferidas a 31 de marzo de 2025, se evidencia un avance de 14.885 procesos finalizados lo que equivale al 90.35%.</v>
      </c>
      <c r="R121" s="192"/>
      <c r="S121" s="192"/>
    </row>
    <row r="122" spans="1:19" s="12" customFormat="1" ht="114.75" x14ac:dyDescent="0.25">
      <c r="A122" s="5" t="str">
        <f>VLOOKUP(B122,'Plantilla publicacion'!$A$3:$B$490,2,0)</f>
        <v>Producto</v>
      </c>
      <c r="B122" s="96" t="s">
        <v>1026</v>
      </c>
      <c r="C122" s="309" t="str">
        <f>VLOOKUP(B122,'Plantilla publicacion'!$A$3:$R$490,17,0)</f>
        <v>PND - 5-31-5-b- Convergencia regional - Entidades públicas territoriales y nacionales fortalecidas / PES - Cierre de brechas territoriales</v>
      </c>
      <c r="D122" s="309" t="str">
        <f>VLOOKUP(B122,'Plantilla publicacion'!$A$3:$M$497,6,0)</f>
        <v>58-Promover el enfoque preventivo, diferencial y territorial en el que hacer misional de la entidad</v>
      </c>
      <c r="E122" s="309" t="str">
        <f>VLOOKUP(B122,'Plantilla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22" s="309" t="str">
        <f>VLOOKUP(B122,'Plantilla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22" s="309" t="str">
        <f>VLOOKUP(B122,'Plantilla publicacion'!$A$3:$M$497,7,0)</f>
        <v>C-3503-0200-0011-40401c</v>
      </c>
      <c r="H122" s="98" t="str">
        <f>VLOOKUP(B122,'Plantilla publicacion'!$A$3:$M$505,8,0)</f>
        <v>Presencia territorial de la SIC en materia de asuntos jursidiccionales, fortalecida. (Listados de asistencia por jornada)</v>
      </c>
      <c r="I122" s="98">
        <f>VLOOKUP(B122,'Plantilla publicacion'!$A$3:$M$505,9,0)</f>
        <v>6</v>
      </c>
      <c r="J122" s="98" t="str">
        <f>VLOOKUP(B122,'Plantilla publicacion'!$A$3:$M$505,10,0)</f>
        <v>Númerica</v>
      </c>
      <c r="K122" s="166">
        <f>VLOOKUP(B122,'Plantilla publicacion'!$A$3:$M$505,11,0)</f>
        <v>45691</v>
      </c>
      <c r="L122" s="166">
        <f>VLOOKUP(B122,'Plantilla publicacion'!$A$3:$M$505,12,0)</f>
        <v>45989</v>
      </c>
      <c r="M122" s="15">
        <f>IF(ISERROR(VLOOKUP(B122,'Plantilla publicacion'!$A$3:$P$490,16,0)),"NA",VLOOKUP(B122,'Plantilla publicacion'!$A$3:$P$490,16,0))</f>
        <v>0</v>
      </c>
      <c r="N122" s="99" t="str">
        <f>VLOOKUP(B122,'Plantilla publicacion'!$A$3:$M$505,13,0)</f>
        <v>4000-DESPACHO DEL SUPERINTENDENTE DELEGADO PARA ASUNTOS JURISDICCIONALES</v>
      </c>
      <c r="O122" s="98">
        <f>VLOOKUP(B122,'Plantilla publicacion (2)'!$S$3:$X$490,6,0)</f>
        <v>100</v>
      </c>
      <c r="P122" s="274">
        <f>VLOOKUP(B122,'Plantilla publicacion (2)'!$S$3:$Y$490,7,0)</f>
        <v>0.53811659192825112</v>
      </c>
      <c r="Q122" s="99" t="str">
        <f>VLOOKUP(B122,'PAI 2025 Consolidado'!$F$6:$Z$486,21,0)</f>
        <v>4000-5 De acuerdo con la meta establecida de realizar seis (6) jornadas de territorialización, se adjunta el listado y piezas publicitarias de las cinco jornadas realizadas a la fecha, para lo cual se evidencia un avance de 83.3%.
1.Santa Marta los días 29 y 30 de abril de 2025
2. Cali, los días 8 y 9 de mayo de 2025
3. Medellín los días 14 y 15 de mayo de 2025
4. Pereira los días 25 y 26 de agosto de 2025
5. Cúcuta los días 4 y 5 de septiembre de 2025</v>
      </c>
      <c r="R122" s="191"/>
      <c r="S122" s="191"/>
    </row>
    <row r="123" spans="1:19" s="12" customFormat="1" ht="48" customHeight="1" x14ac:dyDescent="0.25">
      <c r="A123" s="13" t="str">
        <f>VLOOKUP(B123,'Plantilla publicacion'!$A$3:$B$490,2,0)</f>
        <v>Actividad propia</v>
      </c>
      <c r="B123" s="100" t="s">
        <v>1028</v>
      </c>
      <c r="C123" s="307"/>
      <c r="D123" s="307">
        <f>VLOOKUP(B123,'Plantilla publicacion'!$A$3:$M$490,6,0)</f>
        <v>0</v>
      </c>
      <c r="E123" s="307"/>
      <c r="F123" s="307"/>
      <c r="G123" s="307" t="str">
        <f>VLOOKUP(B123,'Plantilla publicacion'!$A$3:$M$490,7,0)</f>
        <v>N/A</v>
      </c>
      <c r="H123" s="6" t="str">
        <f>VLOOKUP(B123,'Plantilla publicacion'!$A$3:$M$505,8,0)</f>
        <v>Definir fechas de las jornadas de territorialización. (correo electrónico enviando con las fechas de las jornadas/único entregable)</v>
      </c>
      <c r="I123" s="6">
        <f>VLOOKUP(B123,'Plantilla publicacion'!$A$3:$M$505,9,0)</f>
        <v>1</v>
      </c>
      <c r="J123" s="6" t="str">
        <f>VLOOKUP(B123,'Plantilla publicacion'!$A$3:$M$505,10,0)</f>
        <v>Númerica</v>
      </c>
      <c r="K123" s="7">
        <f>VLOOKUP(B123,'Plantilla publicacion'!$A$3:$M$505,11,0)</f>
        <v>45691</v>
      </c>
      <c r="L123" s="7">
        <f>VLOOKUP(B123,'Plantilla publicacion'!$A$3:$M$505,12,0)</f>
        <v>45747</v>
      </c>
      <c r="M123" s="57"/>
      <c r="N123" s="101" t="str">
        <f>VLOOKUP(B123,'Plantilla publicacion'!$A$3:$M$505,13,0)</f>
        <v>4000-DESPACHO DEL SUPERINTENDENTE DELEGADO PARA ASUNTOS JURISDICCIONALES</v>
      </c>
      <c r="O123" s="6">
        <f>VLOOKUP(B123,'Plantilla publicacion (2)'!$S$3:$X$490,6,0)</f>
        <v>100</v>
      </c>
      <c r="P123" s="275">
        <f>VLOOKUP(B123,'Plantilla publicacion (2)'!$S$3:$Y$490,7,0)</f>
        <v>0.24390243902439024</v>
      </c>
      <c r="Q123" s="101" t="str">
        <f>VLOOKUP(B123,'PAI 2025 Consolidado'!$F$6:$Z$486,21,0)</f>
        <v xml:space="preserve">4000-5-1 De acuerdo con la meta establecida de definir fechas de las jornadas de territorialización, se remite correo electrónico con las fechas de las jornadas, lo que equivale al 100 %  </v>
      </c>
      <c r="R123" s="192"/>
      <c r="S123" s="192"/>
    </row>
    <row r="124" spans="1:19" s="12" customFormat="1" ht="48" customHeight="1" thickBot="1" x14ac:dyDescent="0.3">
      <c r="A124" s="13" t="str">
        <f>VLOOKUP(B124,'Plantilla publicacion'!$A$3:$B$490,2,0)</f>
        <v>Actividad propia</v>
      </c>
      <c r="B124" s="102" t="s">
        <v>1030</v>
      </c>
      <c r="C124" s="308"/>
      <c r="D124" s="308">
        <f>VLOOKUP(B124,'Plantilla publicacion'!$A$3:$M$490,6,0)</f>
        <v>0</v>
      </c>
      <c r="E124" s="308"/>
      <c r="F124" s="308"/>
      <c r="G124" s="308" t="str">
        <f>VLOOKUP(B124,'Plantilla publicacion'!$A$3:$M$490,7,0)</f>
        <v>N/A</v>
      </c>
      <c r="H124" s="104" t="str">
        <f>VLOOKUP(B124,'Plantilla publicacion'!$A$3:$M$505,8,0)</f>
        <v>Realizar jornadas de territorialización, de acuerdo con el cronograma establecido. (Listados de asistencia por programa)</v>
      </c>
      <c r="I124" s="104">
        <f>VLOOKUP(B124,'Plantilla publicacion'!$A$3:$M$505,9,0)</f>
        <v>6</v>
      </c>
      <c r="J124" s="104" t="str">
        <f>VLOOKUP(B124,'Plantilla publicacion'!$A$3:$M$505,10,0)</f>
        <v>Númerica</v>
      </c>
      <c r="K124" s="105">
        <f>VLOOKUP(B124,'Plantilla publicacion'!$A$3:$M$505,11,0)</f>
        <v>45748</v>
      </c>
      <c r="L124" s="105">
        <f>VLOOKUP(B124,'Plantilla publicacion'!$A$3:$M$505,12,0)</f>
        <v>45989</v>
      </c>
      <c r="M124" s="106"/>
      <c r="N124" s="107" t="str">
        <f>VLOOKUP(B124,'Plantilla publicacion'!$A$3:$M$505,13,0)</f>
        <v>4000-DESPACHO DEL SUPERINTENDENTE DELEGADO PARA ASUNTOS JURISDICCIONALES</v>
      </c>
      <c r="O124" s="104">
        <f>VLOOKUP(B124,'Plantilla publicacion (2)'!$S$3:$X$490,6,0)</f>
        <v>100</v>
      </c>
      <c r="P124" s="276">
        <f>VLOOKUP(B124,'Plantilla publicacion (2)'!$S$3:$Y$490,7,0)</f>
        <v>0.97560975609756095</v>
      </c>
      <c r="Q124" s="107" t="str">
        <f>VLOOKUP(B124,'PAI 2025 Consolidado'!$F$6:$Z$486,21,0)</f>
        <v>4000-5-2 De acuerdo con la meta establecida de realizar seis (6) jornadas de territorialización, se adjunta el listado, piezas publicitarias y correo de la quinta jornada realizada en la ciudad de Cucuta-Norte de Santander los días 4 y 5 de septiembre de 2025, se evidencia un avance de 83.3%.</v>
      </c>
      <c r="R124" s="192"/>
      <c r="S124" s="192"/>
    </row>
    <row r="125" spans="1:19" s="12" customFormat="1" ht="51" x14ac:dyDescent="0.25">
      <c r="A125" s="5" t="str">
        <f>VLOOKUP(B125,'Plantilla publicacion'!$A$3:$B$490,2,0)</f>
        <v>Producto</v>
      </c>
      <c r="B125" s="96" t="s">
        <v>1054</v>
      </c>
      <c r="C125" s="309" t="str">
        <f>VLOOKUP(B125,'Plantilla publicacion'!$A$3:$R$490,17,0)</f>
        <v>PND - 5-31-5-b- Convergencia regional - Entidades públicas territoriales y nacionales fortalecidas / PES - Transformación Institucional</v>
      </c>
      <c r="D125" s="309" t="str">
        <f>VLOOKUP(B125,'Plantilla publicacion'!$A$3:$M$497,6,0)</f>
        <v>56-Fortalecer la gestión de la información, el conocimiento y la innovación para optimizar la capacidad institucional</v>
      </c>
      <c r="E125" s="309" t="str">
        <f>VLOOKUP(B125,'Plantilla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25" s="309" t="str">
        <f>VLOOKUP(B125,'Plantilla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25" s="309" t="str">
        <f>VLOOKUP(B125,'Plantilla publicacion'!$A$3:$M$497,7,0)</f>
        <v>C-3503-0200-0011-40401c</v>
      </c>
      <c r="H125" s="98" t="str">
        <f>VLOOKUP(B125,'Plantilla publicacion'!$A$3:$M$505,8,0)</f>
        <v>Documento diagnóstico para determinar la viabilidad de creación del primer  Centro de Arbitraje, Mediación y Conciliación e en materia de consumo, competencia desleal y propiedad industrial), elaborado y presentado a la Superintendente (Documento diagnóstico y memorando/ correo / presentación único entregable).</v>
      </c>
      <c r="I125" s="98">
        <f>VLOOKUP(B125,'Plantilla publicacion'!$A$3:$M$505,9,0)</f>
        <v>1</v>
      </c>
      <c r="J125" s="98" t="str">
        <f>VLOOKUP(B125,'Plantilla publicacion'!$A$3:$M$505,10,0)</f>
        <v>Númerica</v>
      </c>
      <c r="K125" s="166">
        <f>VLOOKUP(B125,'Plantilla publicacion'!$A$3:$M$505,11,0)</f>
        <v>45691</v>
      </c>
      <c r="L125" s="166">
        <f>VLOOKUP(B125,'Plantilla publicacion'!$A$3:$M$505,12,0)</f>
        <v>46003</v>
      </c>
      <c r="M125" s="15">
        <f>IF(ISERROR(VLOOKUP(B125,'Plantilla publicacion'!$A$3:$P$490,16,0)),"NA",VLOOKUP(B125,'Plantilla publicacion'!$A$3:$P$490,16,0))</f>
        <v>0</v>
      </c>
      <c r="N125" s="99" t="str">
        <f>VLOOKUP(B125,'Plantilla publicacion'!$A$3:$M$505,13,0)</f>
        <v>4000-DESPACHO DEL SUPERINTENDENTE DELEGADO PARA ASUNTOS JURISDICCIONALES</v>
      </c>
      <c r="O125" s="98">
        <f>VLOOKUP(B125,'Plantilla publicacion (2)'!$S$3:$X$490,6,0)</f>
        <v>0</v>
      </c>
      <c r="P125" s="274">
        <f>VLOOKUP(B125,'Plantilla publicacion (2)'!$S$3:$Y$490,7,0)</f>
        <v>0</v>
      </c>
      <c r="Q125" s="99">
        <f>VLOOKUP(B125,'PAI 2025 Consolidado'!$F$6:$Z$486,21,0)</f>
        <v>0</v>
      </c>
      <c r="R125" s="191"/>
      <c r="S125" s="191"/>
    </row>
    <row r="126" spans="1:19" s="12" customFormat="1" ht="51.75" thickBot="1" x14ac:dyDescent="0.3">
      <c r="A126" s="13" t="str">
        <f>VLOOKUP(B126,'Plantilla publicacion'!$A$3:$B$490,2,0)</f>
        <v>Actividad propia</v>
      </c>
      <c r="B126" s="102" t="s">
        <v>1056</v>
      </c>
      <c r="C126" s="308"/>
      <c r="D126" s="308">
        <f>VLOOKUP(B126,'Plantilla publicacion'!$A$3:$M$490,6,0)</f>
        <v>0</v>
      </c>
      <c r="E126" s="308"/>
      <c r="F126" s="308"/>
      <c r="G126" s="308" t="str">
        <f>VLOOKUP(B126,'Plantilla publicacion'!$A$3:$M$490,7,0)</f>
        <v>N/A</v>
      </c>
      <c r="H126" s="104" t="str">
        <f>VLOOKUP(B126,'Plantilla publicacion'!$A$3:$M$505,8,0)</f>
        <v>Realizar y presentar a la Superintendente, el documento diagnóstico para determinar la viabilidad de creación del primer  Centro de Arbitraje, Mediación y Conciliación e en materia de consumo, competencia desleal y propiedad industrial) (Documento diagnóstico y memorando/ correo / presentación único entregable).</v>
      </c>
      <c r="I126" s="104">
        <f>VLOOKUP(B126,'Plantilla publicacion'!$A$3:$M$505,9,0)</f>
        <v>1</v>
      </c>
      <c r="J126" s="104" t="str">
        <f>VLOOKUP(B126,'Plantilla publicacion'!$A$3:$M$505,10,0)</f>
        <v>Númerica</v>
      </c>
      <c r="K126" s="105">
        <f>VLOOKUP(B126,'Plantilla publicacion'!$A$3:$M$505,11,0)</f>
        <v>45691</v>
      </c>
      <c r="L126" s="105">
        <f>VLOOKUP(B126,'Plantilla publicacion'!$A$3:$M$505,12,0)</f>
        <v>46003</v>
      </c>
      <c r="M126" s="106"/>
      <c r="N126" s="107" t="str">
        <f>VLOOKUP(B126,'Plantilla publicacion'!$A$3:$M$505,13,0)</f>
        <v>4000-DESPACHO DEL SUPERINTENDENTE DELEGADO PARA ASUNTOS JURISDICCIONALES</v>
      </c>
      <c r="O126" s="104">
        <f>VLOOKUP(B126,'Plantilla publicacion (2)'!$S$3:$X$490,6,0)</f>
        <v>0</v>
      </c>
      <c r="P126" s="276">
        <f>VLOOKUP(B126,'Plantilla publicacion (2)'!$S$3:$Y$490,7,0)</f>
        <v>0</v>
      </c>
      <c r="Q126" s="107">
        <f>VLOOKUP(B126,'PAI 2025 Consolidado'!$F$6:$Z$486,21,0)</f>
        <v>0</v>
      </c>
      <c r="R126" s="192"/>
      <c r="S126" s="192"/>
    </row>
    <row r="127" spans="1:19" s="12" customFormat="1" ht="42" customHeight="1" x14ac:dyDescent="0.25">
      <c r="A127" s="13"/>
      <c r="B127" s="96" t="s">
        <v>1111</v>
      </c>
      <c r="C127" s="383" t="str">
        <f>VLOOKUP(B127,'Plantilla publicacion'!$A$3:$R$490,17,0)</f>
        <v>PND - 5-31-5-b- Convergencia regional - Entidades públicas territoriales y nacionales fortalecidas / PES - Transformación Institucional</v>
      </c>
      <c r="D127" s="383" t="str">
        <f>VLOOKUP(B127,'Plantilla publicacion'!$A$3:$M$497,6,0)</f>
        <v>56-Fortalecer la gestión de la información, el conocimiento y la innovación para optimizar la capacidad institucional</v>
      </c>
      <c r="E127" s="383" t="str">
        <f>VLOOKUP(B127,'Plantilla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27" s="383" t="str">
        <f>VLOOKUP(B127,'Plantilla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27" s="383" t="str">
        <f>VLOOKUP(B127,'Plantilla publicacion'!$A$3:$M$497,7,0)</f>
        <v>N/A</v>
      </c>
      <c r="H127" s="98" t="str">
        <f>VLOOKUP(B127,'Plantilla publicacion'!$A$3:$M$505,8,0)</f>
        <v>Guías o directrices para incentivar de manera eficaz la aplicación de normas de protección y libre competencia económica y proporcionar claridad a empresas, autoridades públicas y de competencia homóloga, elaboradas y publicadas (Guía elaborada/capturas de publicación)</v>
      </c>
      <c r="I127" s="98">
        <f>VLOOKUP(B127,'Plantilla publicacion'!$A$3:$M$505,9,0)</f>
        <v>4</v>
      </c>
      <c r="J127" s="98" t="str">
        <f>VLOOKUP(B127,'Plantilla publicacion'!$A$3:$M$505,10,0)</f>
        <v>Númerica</v>
      </c>
      <c r="K127" s="166">
        <f>VLOOKUP(B127,'Plantilla publicacion'!$A$3:$M$505,11,0)</f>
        <v>45691</v>
      </c>
      <c r="L127" s="166">
        <f>VLOOKUP(B127,'Plantilla publicacion'!$A$3:$M$505,12,0)</f>
        <v>45989</v>
      </c>
      <c r="M127" s="15"/>
      <c r="N127" s="99" t="str">
        <f>VLOOKUP(B127,'Plantilla publicacion'!$A$3:$M$505,13,0)</f>
        <v>10-OFICINA  ASESORA JURÍDICA;
1000-DESPACHO DEL SUPERINTENDENTE DELEGADO PARA LA PROTECCIÓN DE LA COMPETENCIA;
73-GRUPO DE TRABAJO DE COMUNICACION</v>
      </c>
      <c r="O127" s="98">
        <f>VLOOKUP(B127,'Plantilla publicacion (2)'!$S$3:$X$490,6,0)</f>
        <v>100</v>
      </c>
      <c r="P127" s="274">
        <f>VLOOKUP(B127,'Plantilla publicacion (2)'!$S$3:$Y$490,7,0)</f>
        <v>10.526315789473685</v>
      </c>
      <c r="Q127" s="99" t="str">
        <f>VLOOKUP(B127,'PAI 2025 Consolidado'!$F$6:$Z$486,21,0)</f>
        <v xml:space="preserve">Se remitieron las cuatro (4) guías a OSCAE para su diseño y diagramación </v>
      </c>
      <c r="R127" s="191"/>
      <c r="S127" s="191"/>
    </row>
    <row r="128" spans="1:19" s="12" customFormat="1" ht="114.75" x14ac:dyDescent="0.25">
      <c r="A128" s="13"/>
      <c r="B128" s="6" t="s">
        <v>1114</v>
      </c>
      <c r="C128" s="365"/>
      <c r="D128" s="365">
        <f>VLOOKUP(B128,'Plantilla publicacion'!$A$3:$M$490,6,0)</f>
        <v>0</v>
      </c>
      <c r="E128" s="365"/>
      <c r="F128" s="365"/>
      <c r="G128" s="365" t="str">
        <f>VLOOKUP(B128,'Plantilla publicacion'!$A$3:$M$490,7,0)</f>
        <v>N/A</v>
      </c>
      <c r="H128" s="6" t="str">
        <f>VLOOKUP(B128,'Plantilla publicacion'!$A$3:$M$505,8,0)</f>
        <v>Elaborar y enviar los documentos a la Oficina Asesora Jurídica  (Documento en Word de la guía o manual remitido a la Oficina Asesora Jurídica)</v>
      </c>
      <c r="I128" s="6">
        <f>VLOOKUP(B128,'Plantilla publicacion'!$A$3:$M$505,9,0)</f>
        <v>4</v>
      </c>
      <c r="J128" s="6" t="str">
        <f>VLOOKUP(B128,'Plantilla publicacion'!$A$3:$M$505,10,0)</f>
        <v>Númerica</v>
      </c>
      <c r="K128" s="7">
        <f>VLOOKUP(B128,'Plantilla publicacion'!$A$3:$M$505,11,0)</f>
        <v>45691</v>
      </c>
      <c r="L128" s="7">
        <f>VLOOKUP(B128,'Plantilla publicacion'!$A$3:$M$505,12,0)</f>
        <v>45869</v>
      </c>
      <c r="M128" s="57"/>
      <c r="N128" s="16" t="str">
        <f>VLOOKUP(B128,'Plantilla publicacion'!$A$3:$M$505,13,0)</f>
        <v>1000-DESPACHO DEL SUPERINTENDENTE DELEGADO PARA LA PROTECCIÓN DE LA COMPETENCIA</v>
      </c>
      <c r="O128" s="6">
        <f>VLOOKUP(B128,'Plantilla publicacion (2)'!$S$3:$X$490,6,0)</f>
        <v>100</v>
      </c>
      <c r="P128" s="275">
        <f>VLOOKUP(B128,'Plantilla publicacion (2)'!$S$3:$Y$490,7,0)</f>
        <v>4.5454545454545459</v>
      </c>
      <c r="Q128" s="16" t="str">
        <f>VLOOKUP(B128,'PAI 2025 Consolidado'!$F$6:$Z$486,21,0)</f>
        <v>El 26 de junio de 2025, se remitió a la Oficina Asesora Jurídica la Guía denominada "Guía de terceros interesados"
El 4 de julio de 2025 se remitió a la Oficina Asesora Jurídica la "Guías o directrices para incentivar de manera eficaz la aplicación de normas de protección y libre competencia económica y proporcionar claridad a empresas, autoridades públicas y de competencia homóloga, elaboradas y publicadas.”, en el marco del producto establecido en el Plan de Acción. Presenta un avance del 100%, debido a que se remitieron 4 guías de las 4 establecidas.</v>
      </c>
      <c r="R128" s="192"/>
      <c r="S128" s="192"/>
    </row>
    <row r="129" spans="1:19" s="12" customFormat="1" ht="140.25" x14ac:dyDescent="0.25">
      <c r="A129" s="13"/>
      <c r="B129" s="6" t="s">
        <v>1116</v>
      </c>
      <c r="C129" s="365"/>
      <c r="D129" s="365"/>
      <c r="E129" s="365"/>
      <c r="F129" s="365"/>
      <c r="G129" s="365"/>
      <c r="H129" s="6" t="str">
        <f>VLOOKUP(B129,'Plantilla publicacion'!$A$3:$M$505,8,0)</f>
        <v>Revisar y/o aprobar los documentos y enviarlos al área solicitante mediante correo electrónico. (Correo electrónico con revisión y/o aprobación de los documentos)</v>
      </c>
      <c r="I129" s="6">
        <f>VLOOKUP(B129,'Plantilla publicacion'!$A$3:$M$505,9,0)</f>
        <v>4</v>
      </c>
      <c r="J129" s="6" t="str">
        <f>VLOOKUP(B129,'Plantilla publicacion'!$A$3:$M$505,10,0)</f>
        <v>Númerica</v>
      </c>
      <c r="K129" s="7">
        <f>VLOOKUP(B129,'Plantilla publicacion'!$A$3:$M$505,11,0)</f>
        <v>45736</v>
      </c>
      <c r="L129" s="7">
        <f>VLOOKUP(B129,'Plantilla publicacion'!$A$3:$M$505,12,0)</f>
        <v>45869</v>
      </c>
      <c r="M129" s="57"/>
      <c r="N129" s="16" t="str">
        <f>VLOOKUP(B129,'Plantilla publicacion'!$A$3:$M$505,13,0)</f>
        <v>10-OFICINA  ASESORA JURÍDICA</v>
      </c>
      <c r="O129" s="6">
        <f>VLOOKUP(B129,'Plantilla publicacion (2)'!$S$3:$X$490,6,0)</f>
        <v>100</v>
      </c>
      <c r="P129" s="275">
        <f>VLOOKUP(B129,'Plantilla publicacion (2)'!$S$3:$Y$490,7,0)</f>
        <v>0</v>
      </c>
      <c r="Q129" s="16" t="str">
        <f>VLOOKUP(B129,'PAI 2025 Consolidado'!$F$6:$Z$486,21,0)</f>
        <v xml:space="preserve">Desde la Oficina Asesora Jurídica se remiten las diferenes Guías aprobadas, a continuación se listan cada una de ellas, con las respectivas fechas: 
(1) Guías de Integraciones Empresariales, fecha de aprobación: 5 de junio de 2025.
(2) Guía sobre la prohibición general en compras públicas, fecha de aprobación:  5 de junio de 2025.
(3) Guías o directrices para incentivar de manera eficaz la aplicación de normas de protección y libre competencia económica y proporcionar claridad a empresas, autoridades públicas y de competencia homóloga, elaboradas y publicadas, fecha de aprobación: 7 de julio de 2025.
(4) Guía de terceros interesados, fecha de aprobación: 7 de julio de 2025. </v>
      </c>
      <c r="R129" s="192"/>
      <c r="S129" s="192"/>
    </row>
    <row r="130" spans="1:19" s="12" customFormat="1" ht="51" x14ac:dyDescent="0.25">
      <c r="A130" s="13"/>
      <c r="B130" s="6" t="s">
        <v>1119</v>
      </c>
      <c r="C130" s="365"/>
      <c r="D130" s="365"/>
      <c r="E130" s="365"/>
      <c r="F130" s="365"/>
      <c r="G130" s="365"/>
      <c r="H130" s="6" t="str">
        <f>VLOOKUP(B130,'Plantilla publicacion'!$A$3:$M$505,8,0)</f>
        <v>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v>
      </c>
      <c r="I130" s="6">
        <f>VLOOKUP(B130,'Plantilla publicacion'!$A$3:$M$505,9,0)</f>
        <v>4</v>
      </c>
      <c r="J130" s="6" t="str">
        <f>VLOOKUP(B130,'Plantilla publicacion'!$A$3:$M$505,10,0)</f>
        <v>Númerica</v>
      </c>
      <c r="K130" s="7">
        <f>VLOOKUP(B130,'Plantilla publicacion'!$A$3:$M$505,11,0)</f>
        <v>45870</v>
      </c>
      <c r="L130" s="7">
        <f>VLOOKUP(B130,'Plantilla publicacion'!$A$3:$M$505,12,0)</f>
        <v>45898</v>
      </c>
      <c r="M130" s="57"/>
      <c r="N130" s="16" t="str">
        <f>VLOOKUP(B130,'Plantilla publicacion'!$A$3:$M$505,13,0)</f>
        <v>1000-DESPACHO DEL SUPERINTENDENTE DELEGADO PARA LA PROTECCIÓN DE LA COMPETENCIA</v>
      </c>
      <c r="O130" s="6">
        <f>VLOOKUP(B130,'Plantilla publicacion (2)'!$S$3:$X$490,6,0)</f>
        <v>100</v>
      </c>
      <c r="P130" s="275">
        <f>VLOOKUP(B130,'Plantilla publicacion (2)'!$S$3:$Y$490,7,0)</f>
        <v>2.7272727272727271</v>
      </c>
      <c r="Q130" s="16" t="str">
        <f>VLOOKUP(B130,'PAI 2025 Consolidado'!$F$6:$Z$486,21,0)</f>
        <v>Se remite la guía número cuatro (4) prevista en el plan de acción, correspondiente a la “Guía para la Gestión Integral del Riesgo de Prácticas Restrictivas de la Competencia en la Contratación Estatal”, a la OSCAE y a la Oficina Jurídica, el día 30 de septiembre de 2025.</v>
      </c>
      <c r="R130" s="192"/>
      <c r="S130" s="192"/>
    </row>
    <row r="131" spans="1:19" s="12" customFormat="1" ht="38.25" x14ac:dyDescent="0.25">
      <c r="A131" s="13"/>
      <c r="B131" s="6" t="s">
        <v>1121</v>
      </c>
      <c r="C131" s="365"/>
      <c r="D131" s="365"/>
      <c r="E131" s="365"/>
      <c r="F131" s="365"/>
      <c r="G131" s="365"/>
      <c r="H131" s="6" t="str">
        <f>VLOOKUP(B131,'Plantilla publicacion'!$A$3:$M$505,8,0)</f>
        <v>Elaborar y enviar al área solicitante, los  documentos con ajustes de corrección de estilo y diagramado.  (Documento Final)</v>
      </c>
      <c r="I131" s="6">
        <f>VLOOKUP(B131,'Plantilla publicacion'!$A$3:$M$505,9,0)</f>
        <v>4</v>
      </c>
      <c r="J131" s="6" t="str">
        <f>VLOOKUP(B131,'Plantilla publicacion'!$A$3:$M$505,10,0)</f>
        <v>Númerica</v>
      </c>
      <c r="K131" s="7">
        <f>VLOOKUP(B131,'Plantilla publicacion'!$A$3:$M$505,11,0)</f>
        <v>45901</v>
      </c>
      <c r="L131" s="7">
        <f>VLOOKUP(B131,'Plantilla publicacion'!$A$3:$M$505,12,0)</f>
        <v>45961</v>
      </c>
      <c r="M131" s="57"/>
      <c r="N131" s="16" t="str">
        <f>VLOOKUP(B131,'Plantilla publicacion'!$A$3:$M$505,13,0)</f>
        <v>73-GRUPO DE TRABAJO DE COMUNICACION</v>
      </c>
      <c r="O131" s="6">
        <f>VLOOKUP(B131,'Plantilla publicacion (2)'!$S$3:$X$490,6,0)</f>
        <v>100</v>
      </c>
      <c r="P131" s="275">
        <f>VLOOKUP(B131,'Plantilla publicacion (2)'!$S$3:$Y$490,7,0)</f>
        <v>0</v>
      </c>
      <c r="Q131" s="16" t="str">
        <f>VLOOKUP(B131,'PAI 2025 Consolidado'!$F$6:$Z$486,21,0)</f>
        <v xml:space="preserve">Se remitieron las cuatro (4) guías para diseño y diagramación por parte de OSCAE, estamos a la espera de la ejecución de la actividad por parte de ellos. </v>
      </c>
      <c r="R131" s="192"/>
      <c r="S131" s="192"/>
    </row>
    <row r="132" spans="1:19" s="12" customFormat="1" ht="39" thickBot="1" x14ac:dyDescent="0.3">
      <c r="A132" s="13"/>
      <c r="B132" s="11" t="s">
        <v>1123</v>
      </c>
      <c r="C132" s="365"/>
      <c r="D132" s="365"/>
      <c r="E132" s="365"/>
      <c r="F132" s="365"/>
      <c r="G132" s="365"/>
      <c r="H132" s="11" t="str">
        <f>VLOOKUP(B132,'Plantilla publicacion'!$A$3:$M$505,8,0)</f>
        <v>Solicitar la Publicación de los documentos en la página web. (Correo electrónico y Documento de la guía o manual a publicar)</v>
      </c>
      <c r="I132" s="11">
        <f>VLOOKUP(B132,'Plantilla publicacion'!$A$3:$M$505,9,0)</f>
        <v>4</v>
      </c>
      <c r="J132" s="11" t="str">
        <f>VLOOKUP(B132,'Plantilla publicacion'!$A$3:$M$505,10,0)</f>
        <v>Númerica</v>
      </c>
      <c r="K132" s="108">
        <f>VLOOKUP(B132,'Plantilla publicacion'!$A$3:$M$505,11,0)</f>
        <v>45965</v>
      </c>
      <c r="L132" s="108">
        <f>VLOOKUP(B132,'Plantilla publicacion'!$A$3:$M$505,12,0)</f>
        <v>45989</v>
      </c>
      <c r="M132" s="109"/>
      <c r="N132" s="110" t="str">
        <f>VLOOKUP(B132,'Plantilla publicacion'!$A$3:$M$505,13,0)</f>
        <v>1000-DESPACHO DEL SUPERINTENDENTE DELEGADO PARA LA PROTECCIÓN DE LA COMPETENCIA</v>
      </c>
      <c r="O132" s="11">
        <f>VLOOKUP(B132,'Plantilla publicacion (2)'!$S$3:$X$490,6,0)</f>
        <v>100</v>
      </c>
      <c r="P132" s="278">
        <f>VLOOKUP(B132,'Plantilla publicacion (2)'!$S$3:$Y$490,7,0)</f>
        <v>1.8181818181818181</v>
      </c>
      <c r="Q132" s="110">
        <f>VLOOKUP(B132,'PAI 2025 Consolidado'!$F$6:$Z$486,21,0)</f>
        <v>0</v>
      </c>
      <c r="R132" s="192"/>
      <c r="S132" s="192"/>
    </row>
    <row r="133" spans="1:19" s="12" customFormat="1" ht="89.25" x14ac:dyDescent="0.25">
      <c r="A133" s="139" t="str">
        <f>VLOOKUP(B133,'Plantilla publicacion'!$A$3:$B$490,2,0)</f>
        <v>Producto</v>
      </c>
      <c r="B133" s="96" t="s">
        <v>1136</v>
      </c>
      <c r="C133" s="309" t="str">
        <f>VLOOKUP(B133,'Plantilla publicacion'!$A$3:$R$490,17,0)</f>
        <v>PND - 4-04-1-c- Transformación productiva, internacionalización y acción climática - Políticas de competencia, consumidor e infraestructura de la calidad modernas / PES - Transformación Institucional</v>
      </c>
      <c r="D133" s="309" t="str">
        <f>VLOOKUP(B133,'Plantilla publicacion'!$A$3:$M$490,6,0)</f>
        <v>58-Promover el enfoque preventivo, diferencial y territorial en el que hacer misional de la entidad</v>
      </c>
      <c r="E133" s="309" t="str">
        <f>VLOOKUP(B133,'Plantilla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33" s="309" t="str">
        <f>VLOOKUP(B133,'Plantilla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33" s="309" t="str">
        <f>VLOOKUP(B133,'Plantilla publicacion'!$A$3:$M$490,7,0)</f>
        <v>N/A</v>
      </c>
      <c r="H133" s="98" t="str">
        <f>VLOOKUP(B133,'Plantilla publicacion'!$A$3:$M$490,8,0)</f>
        <v>Matriz de riesgos de colusión en contratación pública y formulación de mecanismos para reducir dichos riesgos, elaborada y socializada (Matrices guía para identificar riesgos entregada)</v>
      </c>
      <c r="I133" s="98">
        <f>VLOOKUP(B133,'Plantilla publicacion'!$A$3:$M$490,9,0)</f>
        <v>1</v>
      </c>
      <c r="J133" s="98" t="str">
        <f>VLOOKUP(B133,'Plantilla publicacion'!$A$3:$M$490,10,0)</f>
        <v>Númerica</v>
      </c>
      <c r="K133" s="166">
        <f>VLOOKUP(B133,'Plantilla publicacion'!$A$3:$M$490,11,0)</f>
        <v>45677</v>
      </c>
      <c r="L133" s="166">
        <f>VLOOKUP(B133,'Plantilla publicacion'!$A$3:$M$490,12,0)</f>
        <v>46003</v>
      </c>
      <c r="M133" s="98" t="str">
        <f>IF(ISERROR(VLOOKUP(B133,'Plantilla publicacion'!$A$3:$P$490,16,0)),"NA",VLOOKUP(B133,'Plantilla publicacion'!$A$3:$P$490,16,0))</f>
        <v>PND 9_Ampliar los instrumentos de prevención / PND 16_Construir mecanismos de autorregulación que fortalezcan la protección de la competencia / PND 17_Sensibilizar en estos aspectos a los empresarios que utilizan plataformas digitales para sus nichos de mercado.</v>
      </c>
      <c r="N133" s="99" t="str">
        <f>VLOOKUP(B133,'Plantilla publicacion'!$A$3:$M$490,13,0)</f>
        <v>1000-DESPACHO DEL SUPERINTENDENTE DELEGADO PARA LA PROTECCIÓN DE LA COMPETENCIA</v>
      </c>
      <c r="O133" s="98">
        <f>VLOOKUP(B133,'Plantilla publicacion (2)'!$S$3:$X$490,6,0)</f>
        <v>100</v>
      </c>
      <c r="P133" s="274">
        <f>VLOOKUP(B133,'Plantilla publicacion (2)'!$S$3:$Y$490,7,0)</f>
        <v>0.67264573991031396</v>
      </c>
      <c r="Q133" s="99" t="str">
        <f>VLOOKUP(B133,'PAI 2025 Consolidado'!$F$6:$Z$486,21,0)</f>
        <v xml:space="preserve">La matriz ya se realizó y fue remitida a OSCAE para su diagramación, solo falta la actividad de socializar la matriz con los grupos de valor externos. </v>
      </c>
      <c r="R133" s="191"/>
      <c r="S133" s="191"/>
    </row>
    <row r="134" spans="1:19" ht="76.5" x14ac:dyDescent="0.25">
      <c r="A134" s="140" t="str">
        <f>VLOOKUP(B134,'Plantilla publicacion'!$A$3:$B$490,2,0)</f>
        <v>Actividad propia</v>
      </c>
      <c r="B134" s="6" t="s">
        <v>1138</v>
      </c>
      <c r="C134" s="307"/>
      <c r="D134" s="307">
        <f>VLOOKUP(B134,'Plantilla publicacion'!$A$3:$M$490,6,0)</f>
        <v>0</v>
      </c>
      <c r="E134" s="307"/>
      <c r="F134" s="307"/>
      <c r="G134" s="307" t="str">
        <f>VLOOKUP(B134,'Plantilla publicacion'!$A$3:$M$490,7,0)</f>
        <v>N/A</v>
      </c>
      <c r="H134" s="6" t="str">
        <f>VLOOKUP(B134,'Plantilla publicacion'!$A$3:$M$490,8,0)</f>
        <v>Diseñar la matriz de riesgos de colusión en contratación pública a partir de la identificación y análisis de los riesgos de colusión en contratación pública (Documento con la identificación de riesgos)</v>
      </c>
      <c r="I134" s="6">
        <f>VLOOKUP(B134,'Plantilla publicacion'!$A$3:$M$490,9,0)</f>
        <v>1</v>
      </c>
      <c r="J134" s="6" t="str">
        <f>VLOOKUP(B134,'Plantilla publicacion'!$A$3:$M$490,10,0)</f>
        <v>Númerica</v>
      </c>
      <c r="K134" s="7">
        <f>VLOOKUP(B134,'Plantilla publicacion'!$A$3:$M$490,11,0)</f>
        <v>45677</v>
      </c>
      <c r="L134" s="7">
        <f>VLOOKUP(B134,'Plantilla publicacion'!$A$3:$M$490,12,0)</f>
        <v>45835</v>
      </c>
      <c r="M134" s="57"/>
      <c r="N134" s="101" t="str">
        <f>VLOOKUP(B134,'Plantilla publicacion'!$A$3:$M$490,13,0)</f>
        <v>1000-DESPACHO DEL SUPERINTENDENTE DELEGADO PARA LA PROTECCIÓN DE LA COMPETENCIA</v>
      </c>
      <c r="O134" s="6">
        <f>VLOOKUP(B134,'Plantilla publicacion (2)'!$S$3:$X$490,6,0)</f>
        <v>100</v>
      </c>
      <c r="P134" s="275">
        <f>VLOOKUP(B134,'Plantilla publicacion (2)'!$S$3:$Y$490,7,0)</f>
        <v>0.24390243902439024</v>
      </c>
      <c r="Q134" s="101" t="str">
        <f>VLOOKUP(B134,'PAI 2025 Consolidado'!$F$6:$Z$486,21,0)</f>
        <v>El 27 de junio de 2025 el Director de Cumplimiento remitió la guía denominada: Guías o directrices para incentivar de manera eficaz la aplicación de normas de protección y libre competencia económica y proporcionar claridad a empresas, autoridades públicas y de competencia homóloga, elaboradas y publicadas, esta incluye la Matriz de riesgo guía para identificar los principales riesgos de colusión en contratación pública.</v>
      </c>
      <c r="R134" s="192"/>
      <c r="S134" s="192"/>
    </row>
    <row r="135" spans="1:19" ht="39" thickBot="1" x14ac:dyDescent="0.3">
      <c r="A135" s="141" t="str">
        <f>VLOOKUP(B135,'Plantilla publicacion'!$A$3:$B$490,2,0)</f>
        <v>Actividad propia</v>
      </c>
      <c r="B135" s="104" t="s">
        <v>1140</v>
      </c>
      <c r="C135" s="308"/>
      <c r="D135" s="308">
        <f>VLOOKUP(B135,'Plantilla publicacion'!$A$3:$M$490,6,0)</f>
        <v>0</v>
      </c>
      <c r="E135" s="308"/>
      <c r="F135" s="308"/>
      <c r="G135" s="308" t="str">
        <f>VLOOKUP(B135,'Plantilla publicacion'!$A$3:$M$490,7,0)</f>
        <v>N/A</v>
      </c>
      <c r="H135" s="104" t="str">
        <f>VLOOKUP(B135,'Plantilla publicacion'!$A$3:$M$490,8,0)</f>
        <v>Socializar la matriz con los grupos de valor externos (Soportes de la socialización de la matriz con las entidades)</v>
      </c>
      <c r="I135" s="104">
        <f>VLOOKUP(B135,'Plantilla publicacion'!$A$3:$M$490,9,0)</f>
        <v>1</v>
      </c>
      <c r="J135" s="104" t="str">
        <f>VLOOKUP(B135,'Plantilla publicacion'!$A$3:$M$490,10,0)</f>
        <v>Númerica</v>
      </c>
      <c r="K135" s="105">
        <f>VLOOKUP(B135,'Plantilla publicacion'!$A$3:$M$490,11,0)</f>
        <v>45839</v>
      </c>
      <c r="L135" s="105">
        <f>VLOOKUP(B135,'Plantilla publicacion'!$A$3:$M$490,12,0)</f>
        <v>46003</v>
      </c>
      <c r="M135" s="106"/>
      <c r="N135" s="107" t="str">
        <f>VLOOKUP(B135,'Plantilla publicacion'!$A$3:$M$490,13,0)</f>
        <v>1000-DESPACHO DEL SUPERINTENDENTE DELEGADO PARA LA PROTECCIÓN DE LA COMPETENCIA</v>
      </c>
      <c r="O135" s="104">
        <f>VLOOKUP(B135,'Plantilla publicacion (2)'!$S$3:$X$490,6,0)</f>
        <v>100</v>
      </c>
      <c r="P135" s="276">
        <f>VLOOKUP(B135,'Plantilla publicacion (2)'!$S$3:$Y$490,7,0)</f>
        <v>0.97560975609756095</v>
      </c>
      <c r="Q135" s="107" t="str">
        <f>VLOOKUP(B135,'PAI 2025 Consolidado'!$F$6:$Z$486,21,0)</f>
        <v xml:space="preserve">Se tiene proyectado dar a conocer la matriz de riesgos  a los asistentes de los diferentes eventos que adelantará la Delegatura. </v>
      </c>
      <c r="R135" s="192"/>
      <c r="S135" s="192"/>
    </row>
    <row r="136" spans="1:19" s="12" customFormat="1" ht="114.75" x14ac:dyDescent="0.25">
      <c r="A136" s="5" t="str">
        <f>VLOOKUP(B136,'Plantilla publicacion'!$A$3:$B$490,2,0)</f>
        <v>Producto</v>
      </c>
      <c r="B136" s="137" t="s">
        <v>1151</v>
      </c>
      <c r="C136" s="307" t="str">
        <f>VLOOKUP(B136,'Plantilla publicacion'!$A$3:$R$490,17,0)</f>
        <v>PND - 2-03-9-b- Seguridad humana y justicia social - Aprovechamiento de la propiedad intelectual / PES - Reindustrialización</v>
      </c>
      <c r="D136" s="307" t="str">
        <f>VLOOKUP(B136,'Plantilla publicacion'!$A$3:$M$490,6,0)</f>
        <v>58-Promover el enfoque preventivo, diferencial y territorial en el que hacer misional de la entidad</v>
      </c>
      <c r="E136" s="307" t="str">
        <f>VLOOKUP(B136,'Plantilla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36" s="307" t="str">
        <f>VLOOKUP(B136,'Plantilla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36" s="307" t="str">
        <f>VLOOKUP(B136,'Plantilla publicacion'!$A$3:$M$490,7,0)</f>
        <v>C-3599-0200-0005-53105b</v>
      </c>
      <c r="H136" s="15" t="str">
        <f>VLOOKUP(B136,'Plantilla publicacion'!$A$3:$M$490,8,0)</f>
        <v>Jornadas de Capacitación bajo la Estrategia Marcas de Paz, realizadas.
 (Informe consolidado de la ejecución de las jornadas)</v>
      </c>
      <c r="I136" s="15">
        <f>VLOOKUP(B136,'Plantilla publicacion'!$A$3:$M$490,9,0)</f>
        <v>100</v>
      </c>
      <c r="J136" s="15" t="str">
        <f>VLOOKUP(B136,'Plantilla publicacion'!$A$3:$M$490,10,0)</f>
        <v>Porcentual</v>
      </c>
      <c r="K136" s="165">
        <f>VLOOKUP(B136,'Plantilla publicacion'!$A$3:$M$490,11,0)</f>
        <v>45691</v>
      </c>
      <c r="L136" s="165">
        <f>VLOOKUP(B136,'Plantilla publicacion'!$A$3:$M$490,12,0)</f>
        <v>46010</v>
      </c>
      <c r="M136" s="15">
        <f>IF(ISERROR(VLOOKUP(B136,'Plantilla publicacion'!$A$3:$P$490,16,0)),"NA",VLOOKUP(B136,'Plantilla publicacion'!$A$3:$P$490,16,0))</f>
        <v>0</v>
      </c>
      <c r="N136" s="138" t="str">
        <f>VLOOKUP(B136,'Plantilla publicacion'!$A$3:$M$490,13,0)</f>
        <v>71-GRUPO DE TRABAJO DE FORMACION</v>
      </c>
      <c r="O136" s="15">
        <f>VLOOKUP(B136,'Plantilla publicacion (2)'!$S$3:$X$490,6,0)</f>
        <v>83</v>
      </c>
      <c r="P136" s="277">
        <f>VLOOKUP(B136,'Plantilla publicacion (2)'!$S$3:$Y$490,7,0)</f>
        <v>1.1165919282511212</v>
      </c>
      <c r="Q136" s="138" t="str">
        <f>VLOOKUP(B136,'PAI 2025 Consolidado'!$F$6:$Z$486,21,0)</f>
        <v>Durante el mes de septiembre se realizaron 8 jornadas. En el acumulado con corte al 30 de septiembre de 2025, se han realizado 24 jornadas de capacitación, de las 30 establecidas. Esta jornadas se han dictado en la modalidad videoconferencia (7) en las ciudades de Atacó (1), Bogotá (3), Popayán (2) y Tumaco (1),  presencialmente (17) en el corregimiento de Cupicá, municipio de Arauquita (1), Ataco (3), Bahía Solano, Chocó. (1), Bogotá (1), Bojaya (1),  Guapí (1), Istmina (1), Leticia (1), Ocaña (2), Pradera (1), Puerto Asís (1), Quibdó (1), en los  municipios de San Andrés de Tumaco, Nariño (2). Con la participación total de 699 asistentes.</v>
      </c>
      <c r="R136" s="191"/>
      <c r="S136" s="191"/>
    </row>
    <row r="137" spans="1:19" ht="165.75" x14ac:dyDescent="0.25">
      <c r="A137" s="13" t="str">
        <f>VLOOKUP(B137,'Plantilla publicacion'!$A$3:$B$490,2,0)</f>
        <v>Actividad propia</v>
      </c>
      <c r="B137" s="100" t="s">
        <v>1153</v>
      </c>
      <c r="C137" s="307"/>
      <c r="D137" s="307">
        <f>VLOOKUP(B137,'Plantilla publicacion'!$A$3:$M$490,6,0)</f>
        <v>0</v>
      </c>
      <c r="E137" s="307"/>
      <c r="F137" s="307"/>
      <c r="G137" s="307" t="str">
        <f>VLOOKUP(B137,'Plantilla publicacion'!$A$3:$M$490,7,0)</f>
        <v>N/A</v>
      </c>
      <c r="H137" s="6" t="str">
        <f>VLOOKUP(B137,'Plantilla publicacion'!$A$3:$M$490,8,0)</f>
        <v>Definir, en coordinación con el Despacho de la Superintendente de PI, el contenido temático que será abordado en las jornadas de capacitación y los aportes a la proyección mensual del número de jornadas a realizar. (Documento con las definiciones)</v>
      </c>
      <c r="I137" s="6">
        <f>VLOOKUP(B137,'Plantilla publicacion'!$A$3:$M$490,9,0)</f>
        <v>1</v>
      </c>
      <c r="J137" s="6" t="str">
        <f>VLOOKUP(B137,'Plantilla publicacion'!$A$3:$M$490,10,0)</f>
        <v>Númerica</v>
      </c>
      <c r="K137" s="7">
        <f>VLOOKUP(B137,'Plantilla publicacion'!$A$3:$M$490,11,0)</f>
        <v>45691</v>
      </c>
      <c r="L137" s="7">
        <f>VLOOKUP(B137,'Plantilla publicacion'!$A$3:$M$490,12,0)</f>
        <v>45744</v>
      </c>
      <c r="M137" s="57"/>
      <c r="N137" s="101" t="str">
        <f>VLOOKUP(B137,'Plantilla publicacion'!$A$3:$M$490,13,0)</f>
        <v>71-GRUPO DE TRABAJO DE FORMACION</v>
      </c>
      <c r="O137" s="6">
        <f>VLOOKUP(B137,'Plantilla publicacion (2)'!$S$3:$X$490,6,0)</f>
        <v>100</v>
      </c>
      <c r="P137" s="275">
        <f>VLOOKUP(B137,'Plantilla publicacion (2)'!$S$3:$Y$490,7,0)</f>
        <v>0.36585365853658536</v>
      </c>
      <c r="Q137" s="101" t="str">
        <f>VLOOKUP(B137,'PAI 2025 Consolidado'!$F$6:$Z$486,21,0)</f>
        <v>Fue cumplida al 100% finalizando 28 marzo. En los documentos anexos se puede evidenciar el correcto cumplimiento: El día 04 de marzo, se llevó a cabo reunión presencial con la Delegatura de PI, en donde se definieron en coordinación con el Despacho de la Superintendente de PI, el contenido temático que será abordado en las jornadas de capacitación y los aportes a la proyección mensual del número de jornadas a realizar. Como se puede evidenciar en el documento adjunto las principales conclusiones fueron: 1. Se acordó  que el número de jornadas de capacitación será  de 30 jornadas anuales con un número de aforo entre los 20 y 30 asistentes. 2. El Grupo de Trabajo de Formación realizará  una validación previa de cumplimiento de los requisitos para las jornadas de capacitación. 3. Se estableció que los docentes del Grupo continuarían realizando las jornadas de capacitación de la primera etapa de la estrategia, manejando los mismos contenidos.</v>
      </c>
      <c r="R137" s="192"/>
      <c r="S137" s="192"/>
    </row>
    <row r="138" spans="1:19" ht="114.75" x14ac:dyDescent="0.25">
      <c r="A138" s="13" t="str">
        <f>VLOOKUP(B138,'Plantilla publicacion'!$A$3:$B$490,2,0)</f>
        <v>Actividad propia</v>
      </c>
      <c r="B138" s="100" t="s">
        <v>1155</v>
      </c>
      <c r="C138" s="307"/>
      <c r="D138" s="307">
        <f>VLOOKUP(B138,'Plantilla publicacion'!$A$3:$M$490,6,0)</f>
        <v>0</v>
      </c>
      <c r="E138" s="307"/>
      <c r="F138" s="307"/>
      <c r="G138" s="307" t="str">
        <f>VLOOKUP(B138,'Plantilla publicacion'!$A$3:$M$490,7,0)</f>
        <v>N/A</v>
      </c>
      <c r="H138" s="6" t="str">
        <f>VLOOKUP(B138,'Plantilla publicacion'!$A$3:$M$490,8,0)</f>
        <v>Realizar las jornadas de capacitación. (Matriz de gestión de jornadas realizadas)</v>
      </c>
      <c r="I138" s="6">
        <f>VLOOKUP(B138,'Plantilla publicacion'!$A$3:$M$490,9,0)</f>
        <v>42</v>
      </c>
      <c r="J138" s="6" t="str">
        <f>VLOOKUP(B138,'Plantilla publicacion'!$A$3:$M$490,10,0)</f>
        <v>Númerica</v>
      </c>
      <c r="K138" s="7">
        <f>VLOOKUP(B138,'Plantilla publicacion'!$A$3:$M$490,11,0)</f>
        <v>45748</v>
      </c>
      <c r="L138" s="7">
        <f>VLOOKUP(B138,'Plantilla publicacion'!$A$3:$M$490,12,0)</f>
        <v>46003</v>
      </c>
      <c r="M138" s="57"/>
      <c r="N138" s="101" t="str">
        <f>VLOOKUP(B138,'Plantilla publicacion'!$A$3:$M$490,13,0)</f>
        <v>71-GRUPO DE TRABAJO DE FORMACION</v>
      </c>
      <c r="O138" s="6">
        <f>VLOOKUP(B138,'Plantilla publicacion (2)'!$S$3:$X$490,6,0)</f>
        <v>83</v>
      </c>
      <c r="P138" s="275">
        <f>VLOOKUP(B138,'Plantilla publicacion (2)'!$S$3:$Y$490,7,0)</f>
        <v>0.60731707317073169</v>
      </c>
      <c r="Q138" s="101" t="str">
        <f>VLOOKUP(B138,'PAI 2025 Consolidado'!$F$6:$Z$486,21,0)</f>
        <v>Durante el mes de septiembre se realizaron 8 jornadas. En el acumulado con corte al 30 de septiembre de 2025, se han realizado 24 jornadas de capacitación, de las 30 establecidas. Esta jornadas se han dictado en la modalidad videoconferencia (7) en las ciudades de Atacó (1), Bogotá (3), Popayán (2) y Tumaco (1),  presencialmente (17) en el corregimiento de Cupicá, municipio de Arauquita (1), Bahía Solano, Chocó. (1), en los  municipios de San Andrés de Tumaco, Nariño (1), Bojaya (1), Istmina (1), Quibdó (1), Leticia (1), Ataco (3), Guapí (1), Puerto Asís (1), Ocaña (2), Pradera (1) y Bogotá (2).  Con la participación total de 699 asistentes.</v>
      </c>
      <c r="R138" s="192"/>
      <c r="S138" s="192"/>
    </row>
    <row r="139" spans="1:19" ht="51.75" thickBot="1" x14ac:dyDescent="0.3">
      <c r="A139" s="13" t="str">
        <f>VLOOKUP(B139,'Plantilla publicacion'!$A$3:$B$490,2,0)</f>
        <v>Actividad propia</v>
      </c>
      <c r="B139" s="102" t="s">
        <v>1156</v>
      </c>
      <c r="C139" s="308"/>
      <c r="D139" s="308">
        <f>VLOOKUP(B139,'Plantilla publicacion'!$A$3:$M$490,6,0)</f>
        <v>0</v>
      </c>
      <c r="E139" s="308"/>
      <c r="F139" s="308"/>
      <c r="G139" s="308" t="str">
        <f>VLOOKUP(B139,'Plantilla publicacion'!$A$3:$M$490,7,0)</f>
        <v>N/A</v>
      </c>
      <c r="H139" s="104" t="str">
        <f>VLOOKUP(B139,'Plantilla publicacion'!$A$3:$M$490,8,0)</f>
        <v>Elaborar informes trimestrales de las jornadas de capacitación realizadas. (Informe)</v>
      </c>
      <c r="I139" s="104">
        <f>VLOOKUP(B139,'Plantilla publicacion'!$A$3:$M$490,9,0)</f>
        <v>3</v>
      </c>
      <c r="J139" s="104" t="str">
        <f>VLOOKUP(B139,'Plantilla publicacion'!$A$3:$M$490,10,0)</f>
        <v>Númerica</v>
      </c>
      <c r="K139" s="105">
        <f>VLOOKUP(B139,'Plantilla publicacion'!$A$3:$M$490,11,0)</f>
        <v>45748</v>
      </c>
      <c r="L139" s="105">
        <f>VLOOKUP(B139,'Plantilla publicacion'!$A$3:$M$490,12,0)</f>
        <v>46010</v>
      </c>
      <c r="M139" s="106"/>
      <c r="N139" s="107" t="str">
        <f>VLOOKUP(B139,'Plantilla publicacion'!$A$3:$M$490,13,0)</f>
        <v>71-GRUPO DE TRABAJO DE FORMACION</v>
      </c>
      <c r="O139" s="104">
        <f>VLOOKUP(B139,'Plantilla publicacion (2)'!$S$3:$X$490,6,0)</f>
        <v>66</v>
      </c>
      <c r="P139" s="276">
        <f>VLOOKUP(B139,'Plantilla publicacion (2)'!$S$3:$Y$490,7,0)</f>
        <v>8.0487804878048783E-2</v>
      </c>
      <c r="Q139" s="107" t="str">
        <f>VLOOKUP(B139,'PAI 2025 Consolidado'!$F$6:$Z$486,21,0)</f>
        <v xml:space="preserve">Con corte al 30 de septiembre de 2025, se han elaborado dos (2) informes de los tres (3) establecidos como meta. En el presente informe se indica la gestión realizada durante el trimestre julio-septiembre de 2025, para el cumplimiento de la meta. </v>
      </c>
      <c r="R139" s="192"/>
      <c r="S139" s="192"/>
    </row>
    <row r="140" spans="1:19" s="12" customFormat="1" ht="102" x14ac:dyDescent="0.25">
      <c r="A140" s="5" t="str">
        <f>VLOOKUP(B140,'Plantilla publicacion'!$A$3:$B$490,2,0)</f>
        <v>Producto</v>
      </c>
      <c r="B140" s="15" t="s">
        <v>1165</v>
      </c>
      <c r="C140" s="307" t="str">
        <f>VLOOKUP(B140,'Plantilla publicacion'!$A$3:$R$490,17,0)</f>
        <v>PND - 5-31-5-d- Convergencia regional - Gobierno digital para la gente / PES - Transformación Institucional</v>
      </c>
      <c r="D140" s="307" t="str">
        <f>VLOOKUP(B140,'Plantilla publicacion'!$A$3:$M$490,6,0)</f>
        <v>62-Fortalecer la infraestructura, uso y aprovechamiento de las tecnologías de la información, para optimizar la capacidad institucional</v>
      </c>
      <c r="E140" s="307" t="str">
        <f>VLOOKUP(B140,'Plantilla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140" s="307" t="str">
        <f>VLOOKUP(B140,'Plantilla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140" s="307" t="str">
        <f>VLOOKUP(B140,'Plantilla publicacion'!$A$3:$M$490,7,0)</f>
        <v>C-3599-0200-0005-53105b</v>
      </c>
      <c r="H140" s="15" t="str">
        <f>VLOOKUP(B140,'Plantilla publicacion'!$A$3:$M$490,8,0)</f>
        <v>Plataforma del Campus virtual accesible conforme a los estándares WCAG 2.1 nivel AA implementada (Informe consolidado de la implementación)</v>
      </c>
      <c r="I140" s="15">
        <f>VLOOKUP(B140,'Plantilla publicacion'!$A$3:$M$490,9,0)</f>
        <v>100</v>
      </c>
      <c r="J140" s="15" t="str">
        <f>VLOOKUP(B140,'Plantilla publicacion'!$A$3:$M$490,10,0)</f>
        <v>Porcentual</v>
      </c>
      <c r="K140" s="165">
        <f>VLOOKUP(B140,'Plantilla publicacion'!$A$3:$M$490,11,0)</f>
        <v>45705</v>
      </c>
      <c r="L140" s="165">
        <f>VLOOKUP(B140,'Plantilla publicacion'!$A$3:$M$490,12,0)</f>
        <v>46003</v>
      </c>
      <c r="M140" s="15">
        <f>IF(ISERROR(VLOOKUP(B140,'Plantilla publicacion'!$A$3:$P$490,16,0)),"NA",VLOOKUP(B140,'Plantilla publicacion'!$A$3:$P$490,16,0))</f>
        <v>0</v>
      </c>
      <c r="N140" s="15" t="str">
        <f>VLOOKUP(B140,'Plantilla publicacion'!$A$3:$M$490,13,0)</f>
        <v>71-GRUPO DE TRABAJO DE FORMACION</v>
      </c>
      <c r="O140" s="15">
        <f>VLOOKUP(B140,'Plantilla publicacion (2)'!$S$3:$X$490,6,0)</f>
        <v>90</v>
      </c>
      <c r="P140" s="277">
        <f>VLOOKUP(B140,'Plantilla publicacion (2)'!$S$3:$Y$490,7,0)</f>
        <v>0.80717488789237679</v>
      </c>
      <c r="Q140" s="15" t="str">
        <f>VLOOKUP(B140,'PAI 2025 Consolidado'!$F$6:$Z$486,21,0)</f>
        <v>Con cortes al 30 de septiembre de 2025,  se ha avanzado en el plan de trabajo propuesto para este producto en un 45%, finalizando en un 100%  la siguiente actividad, que se esta reportando en este avance del mes de septiembre:
2. Aplicar mejoras de accesibilidad al contenido web mediante ajustes en enlaces, contrastes y encabezados.
Adicionalmente, se reporta el plan de trabajo presentado como evidencia del avance del 45% a la fecha.</v>
      </c>
      <c r="R140" s="191"/>
      <c r="S140" s="191"/>
    </row>
    <row r="141" spans="1:19" s="12" customFormat="1" ht="114.75" x14ac:dyDescent="0.25">
      <c r="A141" s="13" t="str">
        <f>VLOOKUP(B141,'Plantilla publicacion'!$A$3:$B$490,2,0)</f>
        <v>Actividad propia</v>
      </c>
      <c r="B141" s="6" t="s">
        <v>1166</v>
      </c>
      <c r="C141" s="307"/>
      <c r="D141" s="307">
        <f>VLOOKUP(B141,'Plantilla publicacion'!$A$3:$M$490,6,0)</f>
        <v>0</v>
      </c>
      <c r="E141" s="307"/>
      <c r="F141" s="307"/>
      <c r="G141" s="307" t="str">
        <f>VLOOKUP(B141,'Plantilla publicacion'!$A$3:$M$490,7,0)</f>
        <v>N/A</v>
      </c>
      <c r="H141" s="6" t="str">
        <f>VLOOKUP(B141,'Plantilla publicacion'!$A$3:$M$490,8,0)</f>
        <v>Elaborar un diagnóstico de los aspectos que requieren ser implementados en accesibilidad de la plataforma del campus virtual. (Informe de diagnóstico).</v>
      </c>
      <c r="I141" s="6">
        <f>VLOOKUP(B141,'Plantilla publicacion'!$A$3:$M$490,9,0)</f>
        <v>1</v>
      </c>
      <c r="J141" s="6" t="str">
        <f>VLOOKUP(B141,'Plantilla publicacion'!$A$3:$M$490,10,0)</f>
        <v>Númerica</v>
      </c>
      <c r="K141" s="7">
        <f>VLOOKUP(B141,'Plantilla publicacion'!$A$3:$M$490,11,0)</f>
        <v>45705</v>
      </c>
      <c r="L141" s="7">
        <f>VLOOKUP(B141,'Plantilla publicacion'!$A$3:$M$490,12,0)</f>
        <v>45853</v>
      </c>
      <c r="M141" s="57"/>
      <c r="N141" s="16" t="str">
        <f>VLOOKUP(B141,'Plantilla publicacion'!$A$3:$M$490,13,0)</f>
        <v>71-GRUPO DE TRABAJO DE FORMACION</v>
      </c>
      <c r="O141" s="6">
        <f>VLOOKUP(B141,'Plantilla publicacion (2)'!$S$3:$X$490,6,0)</f>
        <v>100</v>
      </c>
      <c r="P141" s="275">
        <f>VLOOKUP(B141,'Plantilla publicacion (2)'!$S$3:$Y$490,7,0)</f>
        <v>0.36585365853658536</v>
      </c>
      <c r="Q141" s="16" t="str">
        <f>VLOOKUP(B141,'PAI 2025 Consolidado'!$F$6:$Z$486,21,0)</f>
        <v>Esta actividad fue cumplida al 100% finalizando el 15 de julio de 2025. En el documento anexo del diagnostico se puede evidenciar el correcto cumplimiento de la misma. Dicho diagnóstico reveló varias áreas de mejora importantes en cuanto a accesibilidad en la plataforma del campus virtual basado en Moodle. La mayoría de los problemas detectados están relacionados con la estructura del tema visual y los formularios. La implementación de las recomendaciones garantizará una experiencia más accesible, cumpliendo con los estándares internacionales y promoviendo la inclusión.</v>
      </c>
      <c r="R141" s="192"/>
      <c r="S141" s="192"/>
    </row>
    <row r="142" spans="1:19" s="12" customFormat="1" ht="38.25" x14ac:dyDescent="0.25">
      <c r="A142" s="13" t="str">
        <f>VLOOKUP(B142,'Plantilla publicacion'!$A$3:$B$490,2,0)</f>
        <v>Actividad propia</v>
      </c>
      <c r="B142" s="6" t="s">
        <v>1167</v>
      </c>
      <c r="C142" s="307"/>
      <c r="D142" s="307">
        <f>VLOOKUP(B142,'Plantilla publicacion'!$A$3:$M$490,6,0)</f>
        <v>0</v>
      </c>
      <c r="E142" s="307"/>
      <c r="F142" s="307"/>
      <c r="G142" s="307" t="str">
        <f>VLOOKUP(B142,'Plantilla publicacion'!$A$3:$M$490,7,0)</f>
        <v>N/A</v>
      </c>
      <c r="H142" s="6" t="str">
        <f>VLOOKUP(B142,'Plantilla publicacion'!$A$3:$M$490,8,0)</f>
        <v>Elaborar un plan de trabajo para la implementación de accesibilidad del campus virtual. (Plan de trabajo).</v>
      </c>
      <c r="I142" s="6">
        <f>VLOOKUP(B142,'Plantilla publicacion'!$A$3:$M$490,9,0)</f>
        <v>1</v>
      </c>
      <c r="J142" s="6" t="str">
        <f>VLOOKUP(B142,'Plantilla publicacion'!$A$3:$M$490,10,0)</f>
        <v>Númerica</v>
      </c>
      <c r="K142" s="7">
        <f>VLOOKUP(B142,'Plantilla publicacion'!$A$3:$M$490,11,0)</f>
        <v>45733</v>
      </c>
      <c r="L142" s="7">
        <f>VLOOKUP(B142,'Plantilla publicacion'!$A$3:$M$490,12,0)</f>
        <v>45869</v>
      </c>
      <c r="M142" s="57"/>
      <c r="N142" s="16" t="str">
        <f>VLOOKUP(B142,'Plantilla publicacion'!$A$3:$M$490,13,0)</f>
        <v>71-GRUPO DE TRABAJO DE FORMACION</v>
      </c>
      <c r="O142" s="6">
        <f>VLOOKUP(B142,'Plantilla publicacion (2)'!$S$3:$X$490,6,0)</f>
        <v>100</v>
      </c>
      <c r="P142" s="275">
        <f>VLOOKUP(B142,'Plantilla publicacion (2)'!$S$3:$Y$490,7,0)</f>
        <v>0.24390243902439024</v>
      </c>
      <c r="Q142" s="16" t="str">
        <f>VLOOKUP(B142,'PAI 2025 Consolidado'!$F$6:$Z$486,21,0)</f>
        <v xml:space="preserve">Esta actividad fue cumplida al 100% finalizando el 31 de julio de 2025. En el documento anexo se evidencia el plan de trabajo propuesto para la implementación de accesibilidad del campus virtual. </v>
      </c>
      <c r="R142" s="192"/>
      <c r="S142" s="192"/>
    </row>
    <row r="143" spans="1:19" s="12" customFormat="1" ht="102" x14ac:dyDescent="0.25">
      <c r="A143" s="13" t="str">
        <f>VLOOKUP(B143,'Plantilla publicacion'!$A$3:$B$490,2,0)</f>
        <v>Actividad propia</v>
      </c>
      <c r="B143" s="6" t="s">
        <v>1168</v>
      </c>
      <c r="C143" s="307"/>
      <c r="D143" s="307">
        <f>VLOOKUP(B143,'Plantilla publicacion'!$A$3:$M$490,6,0)</f>
        <v>0</v>
      </c>
      <c r="E143" s="307"/>
      <c r="F143" s="307"/>
      <c r="G143" s="307" t="str">
        <f>VLOOKUP(B143,'Plantilla publicacion'!$A$3:$M$490,7,0)</f>
        <v>N/A</v>
      </c>
      <c r="H143" s="6" t="str">
        <f>VLOOKUP(B143,'Plantilla publicacion'!$A$3:$M$490,8,0)</f>
        <v>Ejecutar el plan de trabajo  para la implementación de accesibilidad de la plataforma del campus virtual. (Reporte de avance de la ejecución del plan de trabajo).</v>
      </c>
      <c r="I143" s="6">
        <f>VLOOKUP(B143,'Plantilla publicacion'!$A$3:$M$490,9,0)</f>
        <v>100</v>
      </c>
      <c r="J143" s="6" t="str">
        <f>VLOOKUP(B143,'Plantilla publicacion'!$A$3:$M$490,10,0)</f>
        <v>Porcentual</v>
      </c>
      <c r="K143" s="7">
        <f>VLOOKUP(B143,'Plantilla publicacion'!$A$3:$M$490,11,0)</f>
        <v>45748</v>
      </c>
      <c r="L143" s="7">
        <f>VLOOKUP(B143,'Plantilla publicacion'!$A$3:$M$490,12,0)</f>
        <v>45996</v>
      </c>
      <c r="M143" s="57"/>
      <c r="N143" s="16" t="str">
        <f>VLOOKUP(B143,'Plantilla publicacion'!$A$3:$M$490,13,0)</f>
        <v>71-GRUPO DE TRABAJO DE FORMACION</v>
      </c>
      <c r="O143" s="6">
        <f>VLOOKUP(B143,'Plantilla publicacion (2)'!$S$3:$X$490,6,0)</f>
        <v>100</v>
      </c>
      <c r="P143" s="275">
        <f>VLOOKUP(B143,'Plantilla publicacion (2)'!$S$3:$Y$490,7,0)</f>
        <v>0.48780487804878048</v>
      </c>
      <c r="Q143" s="16" t="str">
        <f>VLOOKUP(B143,'PAI 2025 Consolidado'!$F$6:$Z$486,21,0)</f>
        <v>Con cortes al 30 de septiembre de 2025,  se ha avanzado en el plan de trabajo propuesto para este producto en un 45%, finalizando en un 100%  la siguiente actividad, que se esta reportando en este avance del mes de septiembre:
2. Aplicar mejoras de accesibilidad al contenido web mediante ajustes en enlaces, contrastes y encabezados.
Adicionalmente, se reporta el plan de trabajo presentado como evidencia del avance del 45% a la fecha.</v>
      </c>
      <c r="R143" s="192"/>
      <c r="S143" s="192"/>
    </row>
    <row r="144" spans="1:19" ht="26.25" thickBot="1" x14ac:dyDescent="0.3">
      <c r="A144" s="13" t="str">
        <f>VLOOKUP(B144,'Plantilla publicacion'!$A$3:$B$490,2,0)</f>
        <v>Actividad propia</v>
      </c>
      <c r="B144" s="11" t="s">
        <v>1169</v>
      </c>
      <c r="C144" s="307"/>
      <c r="D144" s="307">
        <f>VLOOKUP(B144,'Plantilla publicacion'!$A$3:$M$490,6,0)</f>
        <v>0</v>
      </c>
      <c r="E144" s="307"/>
      <c r="F144" s="307"/>
      <c r="G144" s="307" t="str">
        <f>VLOOKUP(B144,'Plantilla publicacion'!$A$3:$M$490,7,0)</f>
        <v>N/A</v>
      </c>
      <c r="H144" s="11" t="str">
        <f>VLOOKUP(B144,'Plantilla publicacion'!$A$3:$M$490,8,0)</f>
        <v>Elaborar informe de resultados de la accesibilidad de la plataforma del campus virtual. (Informe consolidado de la  accesibilidad)</v>
      </c>
      <c r="I144" s="11">
        <f>VLOOKUP(B144,'Plantilla publicacion'!$A$3:$M$490,9,0)</f>
        <v>1</v>
      </c>
      <c r="J144" s="11" t="str">
        <f>VLOOKUP(B144,'Plantilla publicacion'!$A$3:$M$490,10,0)</f>
        <v>Númerica</v>
      </c>
      <c r="K144" s="108">
        <f>VLOOKUP(B144,'Plantilla publicacion'!$A$3:$M$490,11,0)</f>
        <v>45992</v>
      </c>
      <c r="L144" s="108">
        <f>VLOOKUP(B144,'Plantilla publicacion'!$A$3:$M$490,12,0)</f>
        <v>46003</v>
      </c>
      <c r="M144" s="109"/>
      <c r="N144" s="110" t="str">
        <f>VLOOKUP(B144,'Plantilla publicacion'!$A$3:$M$490,13,0)</f>
        <v>71-GRUPO DE TRABAJO DE FORMACION</v>
      </c>
      <c r="O144" s="11">
        <f>VLOOKUP(B144,'Plantilla publicacion (2)'!$S$3:$X$490,6,0)</f>
        <v>0</v>
      </c>
      <c r="P144" s="278">
        <f>VLOOKUP(B144,'Plantilla publicacion (2)'!$S$3:$Y$490,7,0)</f>
        <v>0</v>
      </c>
      <c r="Q144" s="110">
        <f>VLOOKUP(B144,'PAI 2025 Consolidado'!$F$6:$Z$486,21,0)</f>
        <v>0</v>
      </c>
      <c r="R144" s="192"/>
      <c r="S144" s="192"/>
    </row>
    <row r="145" spans="1:19" s="12" customFormat="1" ht="51" x14ac:dyDescent="0.25">
      <c r="A145" s="5" t="str">
        <f>VLOOKUP(B145,'Plantilla publicacion'!$A$3:$B$490,2,0)</f>
        <v>Producto</v>
      </c>
      <c r="B145" s="96" t="s">
        <v>1170</v>
      </c>
      <c r="C145" s="309" t="str">
        <f>VLOOKUP(B145,'Plantilla publicacion'!$A$3:$R$490,17,0)</f>
        <v>PND - 4-04-1-c- Transformación productiva, internacionalización y acción climática - Políticas de competencia, consumidor e infraestructura de la calidad modernas / PES - Reindustrialización</v>
      </c>
      <c r="D145" s="309" t="str">
        <f>VLOOKUP(B145,'Plantilla publicacion'!$A$3:$M$490,6,0)</f>
        <v>58-Promover el enfoque preventivo, diferencial y territorial en el que hacer misional de la entidad</v>
      </c>
      <c r="E145" s="309" t="str">
        <f>VLOOKUP(B145,'Plantilla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45" s="309" t="str">
        <f>VLOOKUP(B145,'Plantilla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45" s="309" t="str">
        <f>VLOOKUP(B145,'Plantilla publicacion'!$A$3:$M$490,7,0)</f>
        <v>C-3599-0200-0005-53105b</v>
      </c>
      <c r="H145" s="98" t="str">
        <f>VLOOKUP(B145,'Plantilla publicacion'!$A$3:$M$490,8,0)</f>
        <v>Jornadas de Formación (Capacitaciones, Sensibilizaciones, Jornada de Información) en Metrología Legal y Reglamentos Técnicos brindados a actores del SICAL identificados.  (Registros de asistencia-capturas de pantalla, fotografías y reporte mensual con los resultados de las Jornadas de Formación (Capacitaciones, Sensibilizaciones, Jornada de Información).</v>
      </c>
      <c r="I145" s="98">
        <f>VLOOKUP(B145,'Plantilla publicacion'!$A$3:$M$490,9,0)</f>
        <v>290</v>
      </c>
      <c r="J145" s="98" t="str">
        <f>VLOOKUP(B145,'Plantilla publicacion'!$A$3:$M$490,10,0)</f>
        <v>Númerica</v>
      </c>
      <c r="K145" s="166">
        <f>VLOOKUP(B145,'Plantilla publicacion'!$A$3:$M$490,11,0)</f>
        <v>45717</v>
      </c>
      <c r="L145" s="166">
        <f>VLOOKUP(B145,'Plantilla publicacion'!$A$3:$M$490,12,0)</f>
        <v>46003</v>
      </c>
      <c r="M145" s="15" t="str">
        <f>IF(ISERROR(VLOOKUP(B145,'Plantilla publicacion'!$A$3:$P$490,16,0)),"NA",VLOOKUP(B145,'Plantilla publicacion'!$A$3:$P$490,16,0))</f>
        <v>PES_20230188 / PEI_21</v>
      </c>
      <c r="N145" s="99" t="str">
        <f>VLOOKUP(B145,'Plantilla publicacion'!$A$3:$M$490,13,0)</f>
        <v>71-GRUPO DE TRABAJO DE FORMACION</v>
      </c>
      <c r="O145" s="98">
        <f>VLOOKUP(B145,'Plantilla publicacion (2)'!$S$3:$X$490,6,0)</f>
        <v>99</v>
      </c>
      <c r="P145" s="274">
        <f>VLOOKUP(B145,'Plantilla publicacion (2)'!$S$3:$Y$490,7,0)</f>
        <v>1.3318385650224216</v>
      </c>
      <c r="Q145" s="99" t="str">
        <f>VLOOKUP(B145,'PAI 2025 Consolidado'!$F$6:$Z$486,21,0)</f>
        <v xml:space="preserve">Durante el mes de septiembre se realizaron 31 jornadas. El acumulado con corte al 30 de septiembre de 2025, es de 223 Jornadas de Formación realizadas de las 290 establecidas. Se adjunta el reporte mensual con los resultados de las Jornadas de Formación del mes de septiembre. </v>
      </c>
      <c r="R145" s="191"/>
      <c r="S145" s="191"/>
    </row>
    <row r="146" spans="1:19" s="12" customFormat="1" ht="51" x14ac:dyDescent="0.25">
      <c r="A146" s="13" t="e">
        <f>VLOOKUP(B146,'Plantilla publicacion'!$A$3:$B$490,2,0)</f>
        <v>#N/A</v>
      </c>
      <c r="B146" s="100" t="s">
        <v>1171</v>
      </c>
      <c r="C146" s="307"/>
      <c r="D146" s="307">
        <f>VLOOKUP(B146,'Plantilla publicacion'!$A$3:$M$490,6,0)</f>
        <v>0</v>
      </c>
      <c r="E146" s="307"/>
      <c r="F146" s="307"/>
      <c r="G146" s="307" t="e">
        <f>VLOOKUP(B146,'Plantilla publicacion'!$A$3:$M$490,7,0)</f>
        <v>#N/A</v>
      </c>
      <c r="H146" s="6" t="e">
        <f>VLOOKUP(B146,'Plantilla publicacion'!$A$3:$M$490,8,0)</f>
        <v>#N/A</v>
      </c>
      <c r="I146" s="6" t="e">
        <f>VLOOKUP(B146,'Plantilla publicacion'!$A$3:$M$490,9,0)</f>
        <v>#N/A</v>
      </c>
      <c r="J146" s="6" t="e">
        <f>VLOOKUP(B146,'Plantilla publicacion'!$A$3:$M$490,10,0)</f>
        <v>#N/A</v>
      </c>
      <c r="K146" s="7" t="e">
        <f>VLOOKUP(B146,'Plantilla publicacion'!$A$3:$M$490,11,0)</f>
        <v>#N/A</v>
      </c>
      <c r="L146" s="7" t="e">
        <f>VLOOKUP(B146,'Plantilla publicacion'!$A$3:$M$490,12,0)</f>
        <v>#N/A</v>
      </c>
      <c r="M146" s="57"/>
      <c r="N146" s="101" t="e">
        <f>VLOOKUP(B146,'Plantilla publicacion'!$A$3:$M$490,13,0)</f>
        <v>#N/A</v>
      </c>
      <c r="O146" s="6">
        <f>VLOOKUP(B146,'Plantilla publicacion (2)'!$S$3:$X$490,6,0)</f>
        <v>99</v>
      </c>
      <c r="P146" s="275">
        <f>VLOOKUP(B146,'Plantilla publicacion (2)'!$S$3:$Y$490,7,0)</f>
        <v>0.84512195121951228</v>
      </c>
      <c r="Q146" s="101" t="str">
        <f>VLOOKUP(B146,'PAI 2025 Consolidado'!$F$6:$Z$486,21,0)</f>
        <v xml:space="preserve">Durante el mes de septiembre se realizaron 31 jornadas. El acumulado con corte al 30 de septiembre de 2025, es de 223 Jornadas de Formación realizadas de las 290 establecidas. Se adjunta el reporte mensual con los resultados de las Jornadas de Formación del mes de septiembre. </v>
      </c>
      <c r="R146" s="192"/>
      <c r="S146" s="192"/>
    </row>
    <row r="147" spans="1:19" s="12" customFormat="1" ht="39" thickBot="1" x14ac:dyDescent="0.3">
      <c r="A147" s="13" t="e">
        <f>VLOOKUP(B147,'Plantilla publicacion'!$A$3:$B$490,2,0)</f>
        <v>#N/A</v>
      </c>
      <c r="B147" s="102" t="s">
        <v>1172</v>
      </c>
      <c r="C147" s="308"/>
      <c r="D147" s="308">
        <f>VLOOKUP(B147,'Plantilla publicacion'!$A$3:$M$490,6,0)</f>
        <v>0</v>
      </c>
      <c r="E147" s="308"/>
      <c r="F147" s="308"/>
      <c r="G147" s="308" t="e">
        <f>VLOOKUP(B147,'Plantilla publicacion'!$A$3:$M$490,7,0)</f>
        <v>#N/A</v>
      </c>
      <c r="H147" s="104" t="e">
        <f>VLOOKUP(B147,'Plantilla publicacion'!$A$3:$M$490,8,0)</f>
        <v>#N/A</v>
      </c>
      <c r="I147" s="104" t="e">
        <f>VLOOKUP(B147,'Plantilla publicacion'!$A$3:$M$490,9,0)</f>
        <v>#N/A</v>
      </c>
      <c r="J147" s="104" t="e">
        <f>VLOOKUP(B147,'Plantilla publicacion'!$A$3:$M$490,10,0)</f>
        <v>#N/A</v>
      </c>
      <c r="K147" s="105" t="e">
        <f>VLOOKUP(B147,'Plantilla publicacion'!$A$3:$M$490,11,0)</f>
        <v>#N/A</v>
      </c>
      <c r="L147" s="105" t="e">
        <f>VLOOKUP(B147,'Plantilla publicacion'!$A$3:$M$490,12,0)</f>
        <v>#N/A</v>
      </c>
      <c r="M147" s="106"/>
      <c r="N147" s="107" t="e">
        <f>VLOOKUP(B147,'Plantilla publicacion'!$A$3:$M$490,13,0)</f>
        <v>#N/A</v>
      </c>
      <c r="O147" s="104">
        <f>VLOOKUP(B147,'Plantilla publicacion (2)'!$S$3:$X$490,6,0)</f>
        <v>0</v>
      </c>
      <c r="P147" s="276">
        <f>VLOOKUP(B147,'Plantilla publicacion (2)'!$S$3:$Y$490,7,0)</f>
        <v>0</v>
      </c>
      <c r="Q147" s="107">
        <f>VLOOKUP(B147,'PAI 2025 Consolidado'!$F$6:$Z$486,21,0)</f>
        <v>0</v>
      </c>
      <c r="R147" s="192"/>
      <c r="S147" s="192"/>
    </row>
    <row r="148" spans="1:19" s="12" customFormat="1" ht="38.25" x14ac:dyDescent="0.25">
      <c r="A148" s="5" t="str">
        <f>VLOOKUP(B148,'Plantilla publicacion'!$A$3:$B$490,2,0)</f>
        <v>Producto</v>
      </c>
      <c r="B148" s="15" t="s">
        <v>1188</v>
      </c>
      <c r="C148" s="307" t="str">
        <f>VLOOKUP(B148,'Plantilla publicacion'!$A$3:$R$490,17,0)</f>
        <v>PND - 4-04-1-c- Transformación productiva, internacionalización y acción climática - Políticas de competencia, consumidor e infraestructura de la calidad modernas / PES - Reindustrialización</v>
      </c>
      <c r="D148" s="307" t="str">
        <f>VLOOKUP(B148,'Plantilla publicacion'!$A$3:$M$490,6,0)</f>
        <v>58-Promover el enfoque preventivo, diferencial y territorial en el que hacer misional de la entidad</v>
      </c>
      <c r="E148" s="307" t="str">
        <f>VLOOKUP(B148,'Plantilla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48" s="307" t="str">
        <f>VLOOKUP(B148,'Plantilla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48" s="307" t="str">
        <f>VLOOKUP(B148,'Plantilla publicacion'!$A$3:$M$490,7,0)</f>
        <v>C-3503-0200-0016-40401c</v>
      </c>
      <c r="H148" s="15" t="str">
        <f>VLOOKUP(B148,'Plantilla publicacion'!$A$3:$M$490,8,0)</f>
        <v>Campañas de control preventivo en los sectores eléctrico, seguridad vial, hogar y construcción e hidrocarburos, realizadas  (Informe con análisis del desarrollo de la campaña)</v>
      </c>
      <c r="I148" s="15">
        <f>VLOOKUP(B148,'Plantilla publicacion'!$A$3:$M$490,9,0)</f>
        <v>4</v>
      </c>
      <c r="J148" s="15" t="str">
        <f>VLOOKUP(B148,'Plantilla publicacion'!$A$3:$M$490,10,0)</f>
        <v>Númerica</v>
      </c>
      <c r="K148" s="165">
        <f>VLOOKUP(B148,'Plantilla publicacion'!$A$3:$M$490,11,0)</f>
        <v>45670</v>
      </c>
      <c r="L148" s="165">
        <f>VLOOKUP(B148,'Plantilla publicacion'!$A$3:$M$490,12,0)</f>
        <v>46022</v>
      </c>
      <c r="M148" s="15" t="str">
        <f>IF(ISERROR(VLOOKUP(B148,'Plantilla publicacion'!$A$3:$P$490,16,0)),"NA",VLOOKUP(B148,'Plantilla publicacion'!$A$3:$P$490,16,0))</f>
        <v>PND_10_Fortalecer las actividades de inspección, vigilancia y control</v>
      </c>
      <c r="N148" s="15" t="str">
        <f>VLOOKUP(B148,'Plantilla publicacion'!$A$3:$M$490,13,0)</f>
        <v>6000-DESPACHO DEL SUPERINTENDENTE DELEGADO PARA EL CONTROL Y VERIFICACIÓN DE REGLAMENTOS TÉCNICOS Y METROLOGÍA LEGAL</v>
      </c>
      <c r="O148" s="15">
        <f>VLOOKUP(B148,'Plantilla publicacion (2)'!$S$3:$X$490,6,0)</f>
        <v>0</v>
      </c>
      <c r="P148" s="277">
        <f>VLOOKUP(B148,'Plantilla publicacion (2)'!$S$3:$Y$490,7,0)</f>
        <v>0</v>
      </c>
      <c r="Q148" s="15">
        <f>VLOOKUP(B148,'PAI 2025 Consolidado'!$F$6:$Z$486,21,0)</f>
        <v>0</v>
      </c>
      <c r="R148" s="191"/>
      <c r="S148" s="191"/>
    </row>
    <row r="149" spans="1:19" s="12" customFormat="1" ht="63.75" x14ac:dyDescent="0.25">
      <c r="A149" s="13" t="str">
        <f>VLOOKUP(B149,'Plantilla publicacion'!$A$3:$B$490,2,0)</f>
        <v>Actividad propia</v>
      </c>
      <c r="B149" s="6" t="s">
        <v>1189</v>
      </c>
      <c r="C149" s="307"/>
      <c r="D149" s="307">
        <f>VLOOKUP(B149,'Plantilla publicacion'!$A$3:$M$490,6,0)</f>
        <v>0</v>
      </c>
      <c r="E149" s="307"/>
      <c r="F149" s="307"/>
      <c r="G149" s="307" t="str">
        <f>VLOOKUP(B149,'Plantilla publicacion'!$A$3:$M$490,7,0)</f>
        <v>N/A</v>
      </c>
      <c r="H149" s="6" t="str">
        <f>VLOOKUP(B149,'Plantilla publicacion'!$A$3:$M$490,8,0)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149" s="6">
        <f>VLOOKUP(B149,'Plantilla publicacion'!$A$3:$M$490,9,0)</f>
        <v>4</v>
      </c>
      <c r="J149" s="6" t="str">
        <f>VLOOKUP(B149,'Plantilla publicacion'!$A$3:$M$490,10,0)</f>
        <v>Númerica</v>
      </c>
      <c r="K149" s="7">
        <f>VLOOKUP(B149,'Plantilla publicacion'!$A$3:$M$490,11,0)</f>
        <v>45670</v>
      </c>
      <c r="L149" s="7">
        <f>VLOOKUP(B149,'Plantilla publicacion'!$A$3:$M$490,12,0)</f>
        <v>45897</v>
      </c>
      <c r="M149" s="57"/>
      <c r="N149" s="16" t="str">
        <f>VLOOKUP(B149,'Plantilla publicacion'!$A$3:$M$490,13,0)</f>
        <v>6000-DESPACHO DEL SUPERINTENDENTE DELEGADO PARA EL CONTROL Y VERIFICACIÓN DE REGLAMENTOS TÉCNICOS Y METROLOGÍA LEGAL</v>
      </c>
      <c r="O149" s="6">
        <f>VLOOKUP(B149,'Plantilla publicacion (2)'!$S$3:$X$490,6,0)</f>
        <v>100</v>
      </c>
      <c r="P149" s="275">
        <f>VLOOKUP(B149,'Plantilla publicacion (2)'!$S$3:$Y$490,7,0)</f>
        <v>0.24390243902439024</v>
      </c>
      <c r="Q149" s="16" t="str">
        <f>VLOOKUP(B149,'PAI 2025 Consolidado'!$F$6:$Z$486,21,0)</f>
        <v>Se cumplió con la actividad de planificación de las campañas, la cual incluyó la definición del objetivo, contenido, alcance, así como la fijación de metas e indicadores de medición.
Como resultado, se elaboró el documento de planificación en el que se identifican cuatro campañas.</v>
      </c>
      <c r="R149" s="192"/>
      <c r="S149" s="192"/>
    </row>
    <row r="150" spans="1:19" s="12" customFormat="1" ht="38.25" x14ac:dyDescent="0.25">
      <c r="A150" s="13" t="str">
        <f>VLOOKUP(B150,'Plantilla publicacion'!$A$3:$B$490,2,0)</f>
        <v>Actividad propia</v>
      </c>
      <c r="B150" s="6" t="s">
        <v>1190</v>
      </c>
      <c r="C150" s="307"/>
      <c r="D150" s="307">
        <f>VLOOKUP(B150,'Plantilla publicacion'!$A$3:$M$490,6,0)</f>
        <v>0</v>
      </c>
      <c r="E150" s="307"/>
      <c r="F150" s="307"/>
      <c r="G150" s="307" t="str">
        <f>VLOOKUP(B150,'Plantilla publicacion'!$A$3:$M$490,7,0)</f>
        <v>N/A</v>
      </c>
      <c r="H150" s="6" t="str">
        <f>VLOOKUP(B150,'Plantilla publicacion'!$A$3:$M$490,8,0)</f>
        <v>Establecer el cronograma de visitas y requerimientos de cada una de las campañas en los sectores definidos (Cronograma)</v>
      </c>
      <c r="I150" s="6">
        <f>VLOOKUP(B150,'Plantilla publicacion'!$A$3:$M$490,9,0)</f>
        <v>4</v>
      </c>
      <c r="J150" s="6" t="str">
        <f>VLOOKUP(B150,'Plantilla publicacion'!$A$3:$M$490,10,0)</f>
        <v>Númerica</v>
      </c>
      <c r="K150" s="7">
        <f>VLOOKUP(B150,'Plantilla publicacion'!$A$3:$M$490,11,0)</f>
        <v>45670</v>
      </c>
      <c r="L150" s="7">
        <f>VLOOKUP(B150,'Plantilla publicacion'!$A$3:$M$490,12,0)</f>
        <v>46022</v>
      </c>
      <c r="M150" s="57"/>
      <c r="N150" s="16" t="str">
        <f>VLOOKUP(B150,'Plantilla publicacion'!$A$3:$M$490,13,0)</f>
        <v>6000-DESPACHO DEL SUPERINTENDENTE DELEGADO PARA EL CONTROL Y VERIFICACIÓN DE REGLAMENTOS TÉCNICOS Y METROLOGÍA LEGAL</v>
      </c>
      <c r="O150" s="6">
        <f>VLOOKUP(B150,'Plantilla publicacion (2)'!$S$3:$X$490,6,0)</f>
        <v>0</v>
      </c>
      <c r="P150" s="275">
        <f>VLOOKUP(B150,'Plantilla publicacion (2)'!$S$3:$Y$490,7,0)</f>
        <v>0</v>
      </c>
      <c r="Q150" s="16">
        <f>VLOOKUP(B150,'PAI 2025 Consolidado'!$F$6:$Z$486,21,0)</f>
        <v>0</v>
      </c>
      <c r="R150" s="192"/>
      <c r="S150" s="192"/>
    </row>
    <row r="151" spans="1:19" s="12" customFormat="1" ht="38.25" x14ac:dyDescent="0.25">
      <c r="A151" s="13" t="str">
        <f>VLOOKUP(B151,'Plantilla publicacion'!$A$3:$B$490,2,0)</f>
        <v>Actividad propia</v>
      </c>
      <c r="B151" s="6" t="s">
        <v>1191</v>
      </c>
      <c r="C151" s="307"/>
      <c r="D151" s="307">
        <f>VLOOKUP(B151,'Plantilla publicacion'!$A$3:$M$490,6,0)</f>
        <v>0</v>
      </c>
      <c r="E151" s="307"/>
      <c r="F151" s="307"/>
      <c r="G151" s="307" t="str">
        <f>VLOOKUP(B151,'Plantilla publicacion'!$A$3:$M$490,7,0)</f>
        <v>N/A</v>
      </c>
      <c r="H151" s="6" t="str">
        <f>VLOOKUP(B151,'Plantilla publicacion'!$A$3:$M$490,8,0)</f>
        <v>Ejecutar el cronograma de visitas y requerimientos (Seguimiento al cronograma)</v>
      </c>
      <c r="I151" s="6">
        <f>VLOOKUP(B151,'Plantilla publicacion'!$A$3:$M$490,9,0)</f>
        <v>100</v>
      </c>
      <c r="J151" s="6" t="str">
        <f>VLOOKUP(B151,'Plantilla publicacion'!$A$3:$M$490,10,0)</f>
        <v>Porcentual</v>
      </c>
      <c r="K151" s="7">
        <f>VLOOKUP(B151,'Plantilla publicacion'!$A$3:$M$490,11,0)</f>
        <v>45670</v>
      </c>
      <c r="L151" s="7">
        <f>VLOOKUP(B151,'Plantilla publicacion'!$A$3:$M$490,12,0)</f>
        <v>46022</v>
      </c>
      <c r="M151" s="57"/>
      <c r="N151" s="16" t="str">
        <f>VLOOKUP(B151,'Plantilla publicacion'!$A$3:$M$490,13,0)</f>
        <v>6000-DESPACHO DEL SUPERINTENDENTE DELEGADO PARA EL CONTROL Y VERIFICACIÓN DE REGLAMENTOS TÉCNICOS Y METROLOGÍA LEGAL</v>
      </c>
      <c r="O151" s="6">
        <f>VLOOKUP(B151,'Plantilla publicacion (2)'!$S$3:$X$490,6,0)</f>
        <v>0</v>
      </c>
      <c r="P151" s="275">
        <f>VLOOKUP(B151,'Plantilla publicacion (2)'!$S$3:$Y$490,7,0)</f>
        <v>0</v>
      </c>
      <c r="Q151" s="16">
        <f>VLOOKUP(B151,'PAI 2025 Consolidado'!$F$6:$Z$486,21,0)</f>
        <v>0</v>
      </c>
      <c r="R151" s="192"/>
      <c r="S151" s="192"/>
    </row>
    <row r="152" spans="1:19" s="12" customFormat="1" ht="39" thickBot="1" x14ac:dyDescent="0.3">
      <c r="A152" s="13" t="str">
        <f>VLOOKUP(B152,'Plantilla publicacion'!$A$3:$B$490,2,0)</f>
        <v>Actividad propia</v>
      </c>
      <c r="B152" s="11" t="s">
        <v>1193</v>
      </c>
      <c r="C152" s="307"/>
      <c r="D152" s="307">
        <f>VLOOKUP(B152,'Plantilla publicacion'!$A$3:$M$490,6,0)</f>
        <v>0</v>
      </c>
      <c r="E152" s="307"/>
      <c r="F152" s="307"/>
      <c r="G152" s="307" t="str">
        <f>VLOOKUP(B152,'Plantilla publicacion'!$A$3:$M$490,7,0)</f>
        <v>N/A</v>
      </c>
      <c r="H152" s="11" t="str">
        <f>VLOOKUP(B152,'Plantilla publicacion'!$A$3:$M$490,8,0)</f>
        <v>Análisis del desarrollo de la campaña (Informe con análisis del desarrollo de la campaña)</v>
      </c>
      <c r="I152" s="11">
        <f>VLOOKUP(B152,'Plantilla publicacion'!$A$3:$M$490,9,0)</f>
        <v>4</v>
      </c>
      <c r="J152" s="11" t="str">
        <f>VLOOKUP(B152,'Plantilla publicacion'!$A$3:$M$490,10,0)</f>
        <v>Númerica</v>
      </c>
      <c r="K152" s="108">
        <f>VLOOKUP(B152,'Plantilla publicacion'!$A$3:$M$490,11,0)</f>
        <v>45670</v>
      </c>
      <c r="L152" s="108">
        <f>VLOOKUP(B152,'Plantilla publicacion'!$A$3:$M$490,12,0)</f>
        <v>46022</v>
      </c>
      <c r="M152" s="109"/>
      <c r="N152" s="110" t="str">
        <f>VLOOKUP(B152,'Plantilla publicacion'!$A$3:$M$490,13,0)</f>
        <v>6000-DESPACHO DEL SUPERINTENDENTE DELEGADO PARA EL CONTROL Y VERIFICACIÓN DE REGLAMENTOS TÉCNICOS Y METROLOGÍA LEGAL</v>
      </c>
      <c r="O152" s="11">
        <f>VLOOKUP(B152,'Plantilla publicacion (2)'!$S$3:$X$490,6,0)</f>
        <v>0</v>
      </c>
      <c r="P152" s="278">
        <f>VLOOKUP(B152,'Plantilla publicacion (2)'!$S$3:$Y$490,7,0)</f>
        <v>0</v>
      </c>
      <c r="Q152" s="110">
        <f>VLOOKUP(B152,'PAI 2025 Consolidado'!$F$6:$Z$486,21,0)</f>
        <v>0</v>
      </c>
      <c r="R152" s="192"/>
      <c r="S152" s="192"/>
    </row>
    <row r="153" spans="1:19" s="12" customFormat="1" ht="63.75" customHeight="1" x14ac:dyDescent="0.25">
      <c r="A153" s="5" t="str">
        <f>VLOOKUP(B153,'Plantilla publicacion'!$A$3:$B$490,2,0)</f>
        <v>Producto</v>
      </c>
      <c r="B153" s="96" t="s">
        <v>1194</v>
      </c>
      <c r="C153" s="309" t="str">
        <f>VLOOKUP(B153,'Plantilla publicacion'!$A$3:$R$490,17,0)</f>
        <v>PND - 4-04-1-c- Transformación productiva, internacionalización y acción climática - Políticas de competencia, consumidor e infraestructura de la calidad modernas / PES - Reindustrialización</v>
      </c>
      <c r="D153" s="309" t="str">
        <f>VLOOKUP(B153,'Plantilla publicacion'!$A$3:$M$490,6,0)</f>
        <v>58-Promover el enfoque preventivo, diferencial y territorial en el que hacer misional de la entidad</v>
      </c>
      <c r="E153" s="309" t="str">
        <f>VLOOKUP(B153,'Plantilla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53" s="309" t="str">
        <f>VLOOKUP(B153,'Plantilla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53" s="309" t="str">
        <f>VLOOKUP(B153,'Plantilla publicacion'!$A$3:$M$490,7,0)</f>
        <v>C-3503-0200-0016-40401c</v>
      </c>
      <c r="H153" s="98" t="str">
        <f>VLOOKUP(B153,'Plantilla publicacion'!$A$3:$M$490,8,0)</f>
        <v>Campañas de control preventivo en surtidores de combustibles, balanzas, preempacados y alcoholímetros, realizadas (Informe con análisis del desarrollo de la campaña)</v>
      </c>
      <c r="I153" s="98">
        <f>VLOOKUP(B153,'Plantilla publicacion'!$A$3:$M$490,9,0)</f>
        <v>6</v>
      </c>
      <c r="J153" s="98" t="str">
        <f>VLOOKUP(B153,'Plantilla publicacion'!$A$3:$M$490,10,0)</f>
        <v>Númerica</v>
      </c>
      <c r="K153" s="166">
        <f>VLOOKUP(B153,'Plantilla publicacion'!$A$3:$M$490,11,0)</f>
        <v>45670</v>
      </c>
      <c r="L153" s="166">
        <f>VLOOKUP(B153,'Plantilla publicacion'!$A$3:$M$490,12,0)</f>
        <v>46022</v>
      </c>
      <c r="M153" s="15" t="str">
        <f>IF(ISERROR(VLOOKUP(B153,'Plantilla publicacion'!$A$3:$P$490,16,0)),"NA",VLOOKUP(B153,'Plantilla publicacion'!$A$3:$P$490,16,0))</f>
        <v>PND_10_Fortalecer las actividades de inspección, vigilancia y control</v>
      </c>
      <c r="N153" s="99" t="str">
        <f>VLOOKUP(B153,'Plantilla publicacion'!$A$3:$M$490,13,0)</f>
        <v>6000-DESPACHO DEL SUPERINTENDENTE DELEGADO PARA EL CONTROL Y VERIFICACIÓN DE REGLAMENTOS TÉCNICOS Y METROLOGÍA LEGAL</v>
      </c>
      <c r="O153" s="98">
        <f>VLOOKUP(B153,'Plantilla publicacion (2)'!$S$3:$X$490,6,0)</f>
        <v>0</v>
      </c>
      <c r="P153" s="274">
        <f>VLOOKUP(B153,'Plantilla publicacion (2)'!$S$3:$Y$490,7,0)</f>
        <v>0</v>
      </c>
      <c r="Q153" s="99">
        <f>VLOOKUP(B153,'PAI 2025 Consolidado'!$F$6:$Z$486,21,0)</f>
        <v>0</v>
      </c>
      <c r="R153" s="191"/>
      <c r="S153" s="191"/>
    </row>
    <row r="154" spans="1:19" ht="63.75" x14ac:dyDescent="0.25">
      <c r="A154" s="13" t="str">
        <f>VLOOKUP(B154,'Plantilla publicacion'!$A$3:$B$490,2,0)</f>
        <v>Actividad propia</v>
      </c>
      <c r="B154" s="100" t="s">
        <v>1195</v>
      </c>
      <c r="C154" s="307"/>
      <c r="D154" s="307">
        <f>VLOOKUP(B154,'Plantilla publicacion'!$A$3:$M$490,6,0)</f>
        <v>0</v>
      </c>
      <c r="E154" s="307"/>
      <c r="F154" s="307"/>
      <c r="G154" s="307" t="str">
        <f>VLOOKUP(B154,'Plantilla publicacion'!$A$3:$M$490,7,0)</f>
        <v>N/A</v>
      </c>
      <c r="H154" s="6" t="str">
        <f>VLOOKUP(B154,'Plantilla publicacion'!$A$3:$M$490,8,0)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154" s="6">
        <f>VLOOKUP(B154,'Plantilla publicacion'!$A$3:$M$490,9,0)</f>
        <v>6</v>
      </c>
      <c r="J154" s="6" t="str">
        <f>VLOOKUP(B154,'Plantilla publicacion'!$A$3:$M$490,10,0)</f>
        <v>Númerica</v>
      </c>
      <c r="K154" s="7">
        <f>VLOOKUP(B154,'Plantilla publicacion'!$A$3:$M$490,11,0)</f>
        <v>45670</v>
      </c>
      <c r="L154" s="7">
        <f>VLOOKUP(B154,'Plantilla publicacion'!$A$3:$M$490,12,0)</f>
        <v>45897</v>
      </c>
      <c r="M154" s="57"/>
      <c r="N154" s="101" t="str">
        <f>VLOOKUP(B154,'Plantilla publicacion'!$A$3:$M$490,13,0)</f>
        <v>6000-DESPACHO DEL SUPERINTENDENTE DELEGADO PARA EL CONTROL Y VERIFICACIÓN DE REGLAMENTOS TÉCNICOS Y METROLOGÍA LEGAL</v>
      </c>
      <c r="O154" s="6">
        <f>VLOOKUP(B154,'Plantilla publicacion (2)'!$S$3:$X$490,6,0)</f>
        <v>100</v>
      </c>
      <c r="P154" s="275">
        <f>VLOOKUP(B154,'Plantilla publicacion (2)'!$S$3:$Y$490,7,0)</f>
        <v>0.24390243902439024</v>
      </c>
      <c r="Q154" s="101" t="str">
        <f>VLOOKUP(B154,'PAI 2025 Consolidado'!$F$6:$Z$486,21,0)</f>
        <v>Se cumplió con la actividad de planificación de las campañas, la cual incluyó la definición del objetivo, contenido, alcance, así como la fijación de metas e indicadores de medición.
Como resultado, se elaboró el documento de planificación en el que se identifican seis campañas</v>
      </c>
      <c r="R154" s="192"/>
      <c r="S154" s="192"/>
    </row>
    <row r="155" spans="1:19" ht="38.25" x14ac:dyDescent="0.25">
      <c r="A155" s="13" t="str">
        <f>VLOOKUP(B155,'Plantilla publicacion'!$A$3:$B$490,2,0)</f>
        <v>Actividad propia</v>
      </c>
      <c r="B155" s="100" t="s">
        <v>1196</v>
      </c>
      <c r="C155" s="307"/>
      <c r="D155" s="307">
        <f>VLOOKUP(B155,'Plantilla publicacion'!$A$3:$M$490,6,0)</f>
        <v>0</v>
      </c>
      <c r="E155" s="307"/>
      <c r="F155" s="307"/>
      <c r="G155" s="307" t="str">
        <f>VLOOKUP(B155,'Plantilla publicacion'!$A$3:$M$490,7,0)</f>
        <v>N/A</v>
      </c>
      <c r="H155" s="6" t="str">
        <f>VLOOKUP(B155,'Plantilla publicacion'!$A$3:$M$490,8,0)</f>
        <v>Establecer el cronograma de visitas y requerimientos de cada una de las campañas en los sectores definidos (Cronograma)</v>
      </c>
      <c r="I155" s="6">
        <f>VLOOKUP(B155,'Plantilla publicacion'!$A$3:$M$490,9,0)</f>
        <v>6</v>
      </c>
      <c r="J155" s="6" t="str">
        <f>VLOOKUP(B155,'Plantilla publicacion'!$A$3:$M$490,10,0)</f>
        <v>Númerica</v>
      </c>
      <c r="K155" s="7">
        <f>VLOOKUP(B155,'Plantilla publicacion'!$A$3:$M$490,11,0)</f>
        <v>45670</v>
      </c>
      <c r="L155" s="7">
        <f>VLOOKUP(B155,'Plantilla publicacion'!$A$3:$M$490,12,0)</f>
        <v>46022</v>
      </c>
      <c r="M155" s="57"/>
      <c r="N155" s="101" t="str">
        <f>VLOOKUP(B155,'Plantilla publicacion'!$A$3:$M$490,13,0)</f>
        <v>6000-DESPACHO DEL SUPERINTENDENTE DELEGADO PARA EL CONTROL Y VERIFICACIÓN DE REGLAMENTOS TÉCNICOS Y METROLOGÍA LEGAL</v>
      </c>
      <c r="O155" s="6">
        <f>VLOOKUP(B155,'Plantilla publicacion (2)'!$S$3:$X$490,6,0)</f>
        <v>0</v>
      </c>
      <c r="P155" s="275">
        <f>VLOOKUP(B155,'Plantilla publicacion (2)'!$S$3:$Y$490,7,0)</f>
        <v>0</v>
      </c>
      <c r="Q155" s="101">
        <f>VLOOKUP(B155,'PAI 2025 Consolidado'!$F$6:$Z$486,21,0)</f>
        <v>0</v>
      </c>
      <c r="R155" s="192"/>
      <c r="S155" s="192"/>
    </row>
    <row r="156" spans="1:19" ht="38.25" x14ac:dyDescent="0.25">
      <c r="A156" s="13" t="str">
        <f>VLOOKUP(B156,'Plantilla publicacion'!$A$3:$B$490,2,0)</f>
        <v>Actividad propia</v>
      </c>
      <c r="B156" s="100" t="s">
        <v>1197</v>
      </c>
      <c r="C156" s="307"/>
      <c r="D156" s="307">
        <f>VLOOKUP(B156,'Plantilla publicacion'!$A$3:$M$490,6,0)</f>
        <v>0</v>
      </c>
      <c r="E156" s="307"/>
      <c r="F156" s="307"/>
      <c r="G156" s="307" t="str">
        <f>VLOOKUP(B156,'Plantilla publicacion'!$A$3:$M$490,7,0)</f>
        <v>N/A</v>
      </c>
      <c r="H156" s="6" t="str">
        <f>VLOOKUP(B156,'Plantilla publicacion'!$A$3:$M$490,8,0)</f>
        <v>Ejecutar el cronograma de visitas y requerimientos (Seguimiento al cronograma)</v>
      </c>
      <c r="I156" s="6">
        <f>VLOOKUP(B156,'Plantilla publicacion'!$A$3:$M$490,9,0)</f>
        <v>100</v>
      </c>
      <c r="J156" s="6" t="str">
        <f>VLOOKUP(B156,'Plantilla publicacion'!$A$3:$M$490,10,0)</f>
        <v>Porcentual</v>
      </c>
      <c r="K156" s="7">
        <f>VLOOKUP(B156,'Plantilla publicacion'!$A$3:$M$490,11,0)</f>
        <v>45670</v>
      </c>
      <c r="L156" s="7">
        <f>VLOOKUP(B156,'Plantilla publicacion'!$A$3:$M$490,12,0)</f>
        <v>46022</v>
      </c>
      <c r="M156" s="57"/>
      <c r="N156" s="101" t="str">
        <f>VLOOKUP(B156,'Plantilla publicacion'!$A$3:$M$490,13,0)</f>
        <v>6000-DESPACHO DEL SUPERINTENDENTE DELEGADO PARA EL CONTROL Y VERIFICACIÓN DE REGLAMENTOS TÉCNICOS Y METROLOGÍA LEGAL</v>
      </c>
      <c r="O156" s="6">
        <f>VLOOKUP(B156,'Plantilla publicacion (2)'!$S$3:$X$490,6,0)</f>
        <v>0</v>
      </c>
      <c r="P156" s="275">
        <f>VLOOKUP(B156,'Plantilla publicacion (2)'!$S$3:$Y$490,7,0)</f>
        <v>0</v>
      </c>
      <c r="Q156" s="101">
        <f>VLOOKUP(B156,'PAI 2025 Consolidado'!$F$6:$Z$486,21,0)</f>
        <v>0</v>
      </c>
      <c r="R156" s="192"/>
      <c r="S156" s="192"/>
    </row>
    <row r="157" spans="1:19" ht="39" thickBot="1" x14ac:dyDescent="0.3">
      <c r="A157" s="13" t="str">
        <f>VLOOKUP(B157,'Plantilla publicacion'!$A$3:$B$490,2,0)</f>
        <v>Actividad propia</v>
      </c>
      <c r="B157" s="102" t="s">
        <v>1198</v>
      </c>
      <c r="C157" s="308"/>
      <c r="D157" s="308">
        <f>VLOOKUP(B157,'Plantilla publicacion'!$A$3:$M$490,6,0)</f>
        <v>0</v>
      </c>
      <c r="E157" s="308"/>
      <c r="F157" s="308"/>
      <c r="G157" s="308" t="str">
        <f>VLOOKUP(B157,'Plantilla publicacion'!$A$3:$M$490,7,0)</f>
        <v>N/A</v>
      </c>
      <c r="H157" s="104" t="str">
        <f>VLOOKUP(B157,'Plantilla publicacion'!$A$3:$M$490,8,0)</f>
        <v>Análisis del desarrollo de la campaña (Informe con análisis del desarrollo de la campaña)</v>
      </c>
      <c r="I157" s="104">
        <f>VLOOKUP(B157,'Plantilla publicacion'!$A$3:$M$490,9,0)</f>
        <v>6</v>
      </c>
      <c r="J157" s="104" t="str">
        <f>VLOOKUP(B157,'Plantilla publicacion'!$A$3:$M$490,10,0)</f>
        <v>Númerica</v>
      </c>
      <c r="K157" s="105">
        <f>VLOOKUP(B157,'Plantilla publicacion'!$A$3:$M$490,11,0)</f>
        <v>45670</v>
      </c>
      <c r="L157" s="105">
        <f>VLOOKUP(B157,'Plantilla publicacion'!$A$3:$M$490,12,0)</f>
        <v>46022</v>
      </c>
      <c r="M157" s="106"/>
      <c r="N157" s="107" t="str">
        <f>VLOOKUP(B157,'Plantilla publicacion'!$A$3:$M$490,13,0)</f>
        <v>6000-DESPACHO DEL SUPERINTENDENTE DELEGADO PARA EL CONTROL Y VERIFICACIÓN DE REGLAMENTOS TÉCNICOS Y METROLOGÍA LEGAL</v>
      </c>
      <c r="O157" s="104">
        <f>VLOOKUP(B157,'Plantilla publicacion (2)'!$S$3:$X$490,6,0)</f>
        <v>0</v>
      </c>
      <c r="P157" s="276">
        <f>VLOOKUP(B157,'Plantilla publicacion (2)'!$S$3:$Y$490,7,0)</f>
        <v>0</v>
      </c>
      <c r="Q157" s="107">
        <f>VLOOKUP(B157,'PAI 2025 Consolidado'!$F$6:$Z$486,21,0)</f>
        <v>0</v>
      </c>
      <c r="R157" s="192"/>
      <c r="S157" s="192"/>
    </row>
    <row r="158" spans="1:19" s="12" customFormat="1" ht="38.25" x14ac:dyDescent="0.25">
      <c r="A158" s="5" t="str">
        <f>VLOOKUP(B158,'Plantilla publicacion'!$A$3:$B$490,2,0)</f>
        <v>Producto</v>
      </c>
      <c r="B158" s="15" t="s">
        <v>1199</v>
      </c>
      <c r="C158" s="307" t="str">
        <f>VLOOKUP(B158,'Plantilla publicacion'!$A$3:$R$490,17,0)</f>
        <v>PND - 4-04-1-c- Transformación productiva, internacionalización y acción climática - Políticas de competencia, consumidor e infraestructura de la calidad modernas / PES - Reindustrialización</v>
      </c>
      <c r="D158" s="307" t="str">
        <f>VLOOKUP(B158,'Plantilla publicacion'!$A$3:$M$490,6,0)</f>
        <v>58-Promover el enfoque preventivo, diferencial y territorial en el que hacer misional de la entidad</v>
      </c>
      <c r="E158" s="307" t="str">
        <f>VLOOKUP(B158,'Plantilla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58" s="307" t="str">
        <f>VLOOKUP(B158,'Plantilla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58" s="307" t="str">
        <f>VLOOKUP(B158,'Plantilla publicacion'!$A$3:$M$490,7,0)</f>
        <v>C-3503-0200-0016-40401c</v>
      </c>
      <c r="H158" s="15" t="str">
        <f>VLOOKUP(B158,'Plantilla publicacion'!$A$3:$M$490,8,0)</f>
        <v>Campañas de control preventivo en control de precios en cualquiera de los siguientes temas: combustibles, medicamentos o leche cruda, realizadas. (Informe con análisis del desarrollo de la campaña)</v>
      </c>
      <c r="I158" s="15">
        <f>VLOOKUP(B158,'Plantilla publicacion'!$A$3:$M$490,9,0)</f>
        <v>2</v>
      </c>
      <c r="J158" s="15" t="str">
        <f>VLOOKUP(B158,'Plantilla publicacion'!$A$3:$M$490,10,0)</f>
        <v>Númerica</v>
      </c>
      <c r="K158" s="165">
        <f>VLOOKUP(B158,'Plantilla publicacion'!$A$3:$M$490,11,0)</f>
        <v>45670</v>
      </c>
      <c r="L158" s="165">
        <f>VLOOKUP(B158,'Plantilla publicacion'!$A$3:$M$490,12,0)</f>
        <v>46022</v>
      </c>
      <c r="M158" s="98" t="str">
        <f>IF(ISERROR(VLOOKUP(B158,'Plantilla publicacion'!$A$3:$P$490,16,0)),"NA",VLOOKUP(B158,'Plantilla publicacion'!$A$3:$P$490,16,0))</f>
        <v>PND_10_Fortalecer las actividades de inspección, vigilancia y control</v>
      </c>
      <c r="N158" s="15" t="str">
        <f>VLOOKUP(B158,'Plantilla publicacion'!$A$3:$M$490,13,0)</f>
        <v>6000-DESPACHO DEL SUPERINTENDENTE DELEGADO PARA EL CONTROL Y VERIFICACIÓN DE REGLAMENTOS TÉCNICOS Y METROLOGÍA LEGAL</v>
      </c>
      <c r="O158" s="15">
        <f>VLOOKUP(B158,'Plantilla publicacion (2)'!$S$3:$X$490,6,0)</f>
        <v>0</v>
      </c>
      <c r="P158" s="277">
        <f>VLOOKUP(B158,'Plantilla publicacion (2)'!$S$3:$Y$490,7,0)</f>
        <v>0</v>
      </c>
      <c r="Q158" s="15">
        <f>VLOOKUP(B158,'PAI 2025 Consolidado'!$F$6:$Z$486,21,0)</f>
        <v>0</v>
      </c>
      <c r="R158" s="191"/>
      <c r="S158" s="191"/>
    </row>
    <row r="159" spans="1:19" ht="51" x14ac:dyDescent="0.25">
      <c r="A159" s="13" t="str">
        <f>VLOOKUP(B159,'Plantilla publicacion'!$A$3:$B$490,2,0)</f>
        <v>Actividad propia</v>
      </c>
      <c r="B159" s="6" t="s">
        <v>1200</v>
      </c>
      <c r="C159" s="307"/>
      <c r="D159" s="307">
        <f>VLOOKUP(B159,'Plantilla publicacion'!$A$3:$M$490,6,0)</f>
        <v>0</v>
      </c>
      <c r="E159" s="307"/>
      <c r="F159" s="307"/>
      <c r="G159" s="307" t="str">
        <f>VLOOKUP(B159,'Plantilla publicacion'!$A$3:$M$490,7,0)</f>
        <v>N/A</v>
      </c>
      <c r="H159" s="6" t="str">
        <f>VLOOKUP(B159,'Plantilla publicacion'!$A$3:$M$490,8,0)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159" s="6">
        <f>VLOOKUP(B159,'Plantilla publicacion'!$A$3:$M$490,9,0)</f>
        <v>2</v>
      </c>
      <c r="J159" s="6" t="str">
        <f>VLOOKUP(B159,'Plantilla publicacion'!$A$3:$M$490,10,0)</f>
        <v>Númerica</v>
      </c>
      <c r="K159" s="7">
        <f>VLOOKUP(B159,'Plantilla publicacion'!$A$3:$M$490,11,0)</f>
        <v>45670</v>
      </c>
      <c r="L159" s="7">
        <f>VLOOKUP(B159,'Plantilla publicacion'!$A$3:$M$490,12,0)</f>
        <v>45897</v>
      </c>
      <c r="M159" s="57"/>
      <c r="N159" s="16" t="str">
        <f>VLOOKUP(B159,'Plantilla publicacion'!$A$3:$M$490,13,0)</f>
        <v>6000-DESPACHO DEL SUPERINTENDENTE DELEGADO PARA EL CONTROL Y VERIFICACIÓN DE REGLAMENTOS TÉCNICOS Y METROLOGÍA LEGAL</v>
      </c>
      <c r="O159" s="6">
        <f>VLOOKUP(B159,'Plantilla publicacion (2)'!$S$3:$X$490,6,0)</f>
        <v>100</v>
      </c>
      <c r="P159" s="275">
        <f>VLOOKUP(B159,'Plantilla publicacion (2)'!$S$3:$Y$490,7,0)</f>
        <v>0.24390243902439024</v>
      </c>
      <c r="Q159" s="16" t="str">
        <f>VLOOKUP(B159,'PAI 2025 Consolidado'!$F$6:$Z$486,21,0)</f>
        <v>Se realizó el cargue de los entregables correspondientes a la planificación de las campañas, en cumplimiento de la actividad Planificar las campañas, la cual incluyó la definición del objetivo, contenido, alcance, metas e indicadores de medición. (Documento con la planificación de la campaña)</v>
      </c>
      <c r="R159" s="192"/>
      <c r="S159" s="192"/>
    </row>
    <row r="160" spans="1:19" s="12" customFormat="1" ht="38.25" x14ac:dyDescent="0.25">
      <c r="A160" s="13" t="str">
        <f>VLOOKUP(B160,'Plantilla publicacion'!$A$3:$B$490,2,0)</f>
        <v>Actividad propia</v>
      </c>
      <c r="B160" s="6" t="s">
        <v>1201</v>
      </c>
      <c r="C160" s="307"/>
      <c r="D160" s="307">
        <f>VLOOKUP(B160,'Plantilla publicacion'!$A$3:$M$490,6,0)</f>
        <v>0</v>
      </c>
      <c r="E160" s="307"/>
      <c r="F160" s="307"/>
      <c r="G160" s="307" t="str">
        <f>VLOOKUP(B160,'Plantilla publicacion'!$A$3:$M$490,7,0)</f>
        <v>N/A</v>
      </c>
      <c r="H160" s="6" t="str">
        <f>VLOOKUP(B160,'Plantilla publicacion'!$A$3:$M$490,8,0)</f>
        <v>Establecer el cronograma de visitas y requerimientos de cada una de las campañas en los sectores definidos (Cronograma)</v>
      </c>
      <c r="I160" s="6">
        <f>VLOOKUP(B160,'Plantilla publicacion'!$A$3:$M$490,9,0)</f>
        <v>2</v>
      </c>
      <c r="J160" s="6" t="str">
        <f>VLOOKUP(B160,'Plantilla publicacion'!$A$3:$M$490,10,0)</f>
        <v>Númerica</v>
      </c>
      <c r="K160" s="7">
        <f>VLOOKUP(B160,'Plantilla publicacion'!$A$3:$M$490,11,0)</f>
        <v>45670</v>
      </c>
      <c r="L160" s="7">
        <f>VLOOKUP(B160,'Plantilla publicacion'!$A$3:$M$490,12,0)</f>
        <v>46022</v>
      </c>
      <c r="M160" s="57"/>
      <c r="N160" s="16" t="str">
        <f>VLOOKUP(B160,'Plantilla publicacion'!$A$3:$M$490,13,0)</f>
        <v>6000-DESPACHO DEL SUPERINTENDENTE DELEGADO PARA EL CONTROL Y VERIFICACIÓN DE REGLAMENTOS TÉCNICOS Y METROLOGÍA LEGAL</v>
      </c>
      <c r="O160" s="6">
        <f>VLOOKUP(B160,'Plantilla publicacion (2)'!$S$3:$X$490,6,0)</f>
        <v>0</v>
      </c>
      <c r="P160" s="275">
        <f>VLOOKUP(B160,'Plantilla publicacion (2)'!$S$3:$Y$490,7,0)</f>
        <v>0</v>
      </c>
      <c r="Q160" s="16">
        <f>VLOOKUP(B160,'PAI 2025 Consolidado'!$F$6:$Z$486,21,0)</f>
        <v>0</v>
      </c>
      <c r="R160" s="192"/>
      <c r="S160" s="192"/>
    </row>
    <row r="161" spans="1:19" s="12" customFormat="1" ht="38.25" x14ac:dyDescent="0.25">
      <c r="A161" s="13" t="str">
        <f>VLOOKUP(B161,'Plantilla publicacion'!$A$3:$B$490,2,0)</f>
        <v>Actividad propia</v>
      </c>
      <c r="B161" s="6" t="s">
        <v>1202</v>
      </c>
      <c r="C161" s="307"/>
      <c r="D161" s="307">
        <f>VLOOKUP(B161,'Plantilla publicacion'!$A$3:$M$490,6,0)</f>
        <v>0</v>
      </c>
      <c r="E161" s="307"/>
      <c r="F161" s="307"/>
      <c r="G161" s="307" t="str">
        <f>VLOOKUP(B161,'Plantilla publicacion'!$A$3:$M$490,7,0)</f>
        <v>N/A</v>
      </c>
      <c r="H161" s="6" t="str">
        <f>VLOOKUP(B161,'Plantilla publicacion'!$A$3:$M$490,8,0)</f>
        <v>Ejecutar el cronograma de visitas y requerimientos (Seguimiento al cronograma)</v>
      </c>
      <c r="I161" s="6">
        <f>VLOOKUP(B161,'Plantilla publicacion'!$A$3:$M$490,9,0)</f>
        <v>100</v>
      </c>
      <c r="J161" s="6" t="str">
        <f>VLOOKUP(B161,'Plantilla publicacion'!$A$3:$M$490,10,0)</f>
        <v>Porcentual</v>
      </c>
      <c r="K161" s="7">
        <f>VLOOKUP(B161,'Plantilla publicacion'!$A$3:$M$490,11,0)</f>
        <v>45670</v>
      </c>
      <c r="L161" s="7">
        <f>VLOOKUP(B161,'Plantilla publicacion'!$A$3:$M$490,12,0)</f>
        <v>46022</v>
      </c>
      <c r="M161" s="57"/>
      <c r="N161" s="16" t="str">
        <f>VLOOKUP(B161,'Plantilla publicacion'!$A$3:$M$490,13,0)</f>
        <v>6000-DESPACHO DEL SUPERINTENDENTE DELEGADO PARA EL CONTROL Y VERIFICACIÓN DE REGLAMENTOS TÉCNICOS Y METROLOGÍA LEGAL</v>
      </c>
      <c r="O161" s="6">
        <f>VLOOKUP(B161,'Plantilla publicacion (2)'!$S$3:$X$490,6,0)</f>
        <v>0</v>
      </c>
      <c r="P161" s="275">
        <f>VLOOKUP(B161,'Plantilla publicacion (2)'!$S$3:$Y$490,7,0)</f>
        <v>0</v>
      </c>
      <c r="Q161" s="16">
        <f>VLOOKUP(B161,'PAI 2025 Consolidado'!$F$6:$Z$486,21,0)</f>
        <v>0</v>
      </c>
      <c r="R161" s="192"/>
      <c r="S161" s="192"/>
    </row>
    <row r="162" spans="1:19" s="12" customFormat="1" ht="39" thickBot="1" x14ac:dyDescent="0.3">
      <c r="A162" s="13" t="str">
        <f>VLOOKUP(B162,'Plantilla publicacion'!$A$3:$B$490,2,0)</f>
        <v>Actividad propia</v>
      </c>
      <c r="B162" s="11" t="s">
        <v>1203</v>
      </c>
      <c r="C162" s="307"/>
      <c r="D162" s="307">
        <f>VLOOKUP(B162,'Plantilla publicacion'!$A$3:$M$490,6,0)</f>
        <v>0</v>
      </c>
      <c r="E162" s="307"/>
      <c r="F162" s="307"/>
      <c r="G162" s="307" t="str">
        <f>VLOOKUP(B162,'Plantilla publicacion'!$A$3:$M$490,7,0)</f>
        <v>N/A</v>
      </c>
      <c r="H162" s="11" t="str">
        <f>VLOOKUP(B162,'Plantilla publicacion'!$A$3:$M$490,8,0)</f>
        <v>Análisis del desarrollo de la campaña (Informe con análisis del desarrollo de la campaña)</v>
      </c>
      <c r="I162" s="11">
        <f>VLOOKUP(B162,'Plantilla publicacion'!$A$3:$M$490,9,0)</f>
        <v>2</v>
      </c>
      <c r="J162" s="11" t="str">
        <f>VLOOKUP(B162,'Plantilla publicacion'!$A$3:$M$490,10,0)</f>
        <v>Númerica</v>
      </c>
      <c r="K162" s="108">
        <f>VLOOKUP(B162,'Plantilla publicacion'!$A$3:$M$490,11,0)</f>
        <v>45670</v>
      </c>
      <c r="L162" s="108">
        <f>VLOOKUP(B162,'Plantilla publicacion'!$A$3:$M$490,12,0)</f>
        <v>46022</v>
      </c>
      <c r="M162" s="109"/>
      <c r="N162" s="110" t="str">
        <f>VLOOKUP(B162,'Plantilla publicacion'!$A$3:$M$490,13,0)</f>
        <v>6000-DESPACHO DEL SUPERINTENDENTE DELEGADO PARA EL CONTROL Y VERIFICACIÓN DE REGLAMENTOS TÉCNICOS Y METROLOGÍA LEGAL</v>
      </c>
      <c r="O162" s="11">
        <f>VLOOKUP(B162,'Plantilla publicacion (2)'!$S$3:$X$490,6,0)</f>
        <v>0</v>
      </c>
      <c r="P162" s="278">
        <f>VLOOKUP(B162,'Plantilla publicacion (2)'!$S$3:$Y$490,7,0)</f>
        <v>0</v>
      </c>
      <c r="Q162" s="110">
        <f>VLOOKUP(B162,'PAI 2025 Consolidado'!$F$6:$Z$486,21,0)</f>
        <v>0</v>
      </c>
      <c r="R162" s="192"/>
      <c r="S162" s="192"/>
    </row>
    <row r="163" spans="1:19" s="12" customFormat="1" ht="63.75" x14ac:dyDescent="0.25">
      <c r="A163" s="5" t="str">
        <f>VLOOKUP(B163,'Plantilla publicacion'!$A$3:$B$490,2,0)</f>
        <v>Producto</v>
      </c>
      <c r="B163" s="96" t="s">
        <v>1242</v>
      </c>
      <c r="C163" s="309" t="str">
        <f>VLOOKUP(B163,'Plantilla publicacion'!$A$3:$R$490,17,0)</f>
        <v>PND - 5-31-5-b- Convergencia regional - Entidades públicas territoriales y nacionales fortalecidas / PES - Cierre de brechas territoriales</v>
      </c>
      <c r="D163" s="309" t="str">
        <f>VLOOKUP(B163,'Plantilla publicacion'!$A$3:$M$490,6,0)</f>
        <v>58-Promover el enfoque preventivo, diferencial y territorial en el que hacer misional de la entidad</v>
      </c>
      <c r="E163" s="309" t="str">
        <f>VLOOKUP(B163,'Plantilla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63" s="309" t="str">
        <f>VLOOKUP(B163,'Plantilla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63" s="309" t="str">
        <f>VLOOKUP(B163,'Plantilla publicacion'!$A$3:$M$490,7,0)</f>
        <v>C-3503-0200-0009-40401c</v>
      </c>
      <c r="H163" s="98" t="str">
        <f>VLOOKUP(B163,'Plantilla publicacion'!$A$3:$M$490,8,0)</f>
        <v>Estrategia de difusión dirigida a actores de la cadena de consumo e instituciones para desarrollar los servicios misionales de la Red Nacional de Protección al Consumidor  y  dar a conocer los derechos y deberes de los consumidores en el territorio nacional,  ejecutada  (Informe seguimiento trimestral)</v>
      </c>
      <c r="I163" s="98">
        <f>VLOOKUP(B163,'Plantilla publicacion'!$A$3:$M$490,9,0)</f>
        <v>100</v>
      </c>
      <c r="J163" s="98" t="str">
        <f>VLOOKUP(B163,'Plantilla publicacion'!$A$3:$M$490,10,0)</f>
        <v>Porcentual</v>
      </c>
      <c r="K163" s="166">
        <f>VLOOKUP(B163,'Plantilla publicacion'!$A$3:$M$490,11,0)</f>
        <v>45670</v>
      </c>
      <c r="L163" s="166">
        <f>VLOOKUP(B163,'Plantilla publicacion'!$A$3:$M$490,12,0)</f>
        <v>46022</v>
      </c>
      <c r="M163" s="98" t="str">
        <f>IF(ISERROR(VLOOKUP(B163,'Plantilla publicacion'!$A$3:$P$490,16,0)),"NA",VLOOKUP(B163,'Plantilla publicacion'!$A$3:$P$490,16,0))</f>
        <v>PND_8_Fortalecer las capacidades y conocimiento sobre derechos y deberes de las relaciones de consumo</v>
      </c>
      <c r="N163" s="99" t="str">
        <f>VLOOKUP(B163,'Plantilla publicacion'!$A$3:$M$490,13,0)</f>
        <v>3000-DESPACHO DEL SUPERINTENDENTE DELEGADO PARA LA PROTECCIÓN DEL CONSUMIDOR;
3003-GRUPO DE TRABAJO DE APOYO A LA RED NACIONAL DE PROTECCIÓN  AL CONSUMIDOR</v>
      </c>
      <c r="O163" s="98">
        <f>VLOOKUP(B163,'Plantilla publicacion (2)'!$S$3:$X$490,6,0)</f>
        <v>83</v>
      </c>
      <c r="P163" s="274">
        <f>VLOOKUP(B163,'Plantilla publicacion (2)'!$S$3:$Y$490,7,0)</f>
        <v>0.74439461883408076</v>
      </c>
      <c r="Q163" s="99" t="str">
        <f>VLOOKUP(B163,'PAI 2025 Consolidado'!$F$6:$Z$486,21,0)</f>
        <v>Durante el tercer trimestre de 2025 (julio - agosto y septiembre) se realizaron un total de 73.862 atenciones, 8.821 Divulgaciones, 1.441capacitaciones y 4.021 sensibilizaciones a cargo del equipo de la RNPC en todo el territorio Nacional, esto muestra un avance ponderado en el plan de trabajo de 73,18%. reportado en la actividad 3003.1.3</v>
      </c>
      <c r="R163" s="191"/>
      <c r="S163" s="191"/>
    </row>
    <row r="164" spans="1:19" ht="48" customHeight="1" x14ac:dyDescent="0.25">
      <c r="A164" s="13" t="str">
        <f>VLOOKUP(B164,'Plantilla publicacion'!$A$3:$B$490,2,0)</f>
        <v>Actividad propia</v>
      </c>
      <c r="B164" s="100" t="s">
        <v>1245</v>
      </c>
      <c r="C164" s="307"/>
      <c r="D164" s="307">
        <f>VLOOKUP(B164,'Plantilla publicacion'!$A$3:$M$490,6,0)</f>
        <v>0</v>
      </c>
      <c r="E164" s="307"/>
      <c r="F164" s="307"/>
      <c r="G164" s="307" t="str">
        <f>VLOOKUP(B164,'Plantilla publicacion'!$A$3:$M$490,7,0)</f>
        <v>N/A</v>
      </c>
      <c r="H164" s="6" t="str">
        <f>VLOOKUP(B164,'Plantilla publicacion'!$A$3:$M$490,8,0)</f>
        <v>Definir el Plan de difusión (incluye actividades, responsables, fechas y las metas de atenciones, divulgaciones, capacitaciones, sensibilizaciones y campañas .) (Documento Plan de difusión)</v>
      </c>
      <c r="I164" s="6">
        <f>VLOOKUP(B164,'Plantilla publicacion'!$A$3:$M$490,9,0)</f>
        <v>1</v>
      </c>
      <c r="J164" s="6" t="str">
        <f>VLOOKUP(B164,'Plantilla publicacion'!$A$3:$M$490,10,0)</f>
        <v>Númerica</v>
      </c>
      <c r="K164" s="7">
        <f>VLOOKUP(B164,'Plantilla publicacion'!$A$3:$M$490,11,0)</f>
        <v>45670</v>
      </c>
      <c r="L164" s="7">
        <f>VLOOKUP(B164,'Plantilla publicacion'!$A$3:$M$490,12,0)</f>
        <v>45691</v>
      </c>
      <c r="M164" s="57"/>
      <c r="N164" s="101" t="str">
        <f>VLOOKUP(B164,'Plantilla publicacion'!$A$3:$M$490,13,0)</f>
        <v>3003-GRUPO DE TRABAJO DE APOYO A LA RED NACIONAL DE PROTECCIÓN  AL CONSUMIDOR</v>
      </c>
      <c r="O164" s="6">
        <f>VLOOKUP(B164,'Plantilla publicacion (2)'!$S$3:$X$490,6,0)</f>
        <v>100</v>
      </c>
      <c r="P164" s="275">
        <f>VLOOKUP(B164,'Plantilla publicacion (2)'!$S$3:$Y$490,7,0)</f>
        <v>0.36585365853658536</v>
      </c>
      <c r="Q164" s="101" t="str">
        <f>VLOOKUP(B164,'PAI 2025 Consolidado'!$F$6:$Z$486,21,0)</f>
        <v xml:space="preserve">Se presenta documento de Estrategia de Difusion el cual incluye actividades, responsables fechas y las metas de atenciones, capacitaciones, divulgaciones, para revision, comentarios y aprobacion </v>
      </c>
      <c r="R164" s="192"/>
      <c r="S164" s="192"/>
    </row>
    <row r="165" spans="1:19" ht="38.25" x14ac:dyDescent="0.25">
      <c r="A165" s="13" t="str">
        <f>VLOOKUP(B165,'Plantilla publicacion'!$A$3:$B$490,2,0)</f>
        <v>Actividad sin participación</v>
      </c>
      <c r="B165" s="100" t="s">
        <v>1247</v>
      </c>
      <c r="C165" s="307"/>
      <c r="D165" s="307">
        <f>VLOOKUP(B165,'Plantilla publicacion'!$A$3:$M$490,6,0)</f>
        <v>0</v>
      </c>
      <c r="E165" s="307"/>
      <c r="F165" s="307"/>
      <c r="G165" s="307" t="str">
        <f>VLOOKUP(B165,'Plantilla publicacion'!$A$3:$M$490,7,0)</f>
        <v>N/A</v>
      </c>
      <c r="H165" s="6" t="str">
        <f>VLOOKUP(B165,'Plantilla publicacion'!$A$3:$M$490,8,0)</f>
        <v>Aprobar el Plan de difusión (Plan Estratégico y Cronograma aprobado por el Coordinador de la RNPC Y/o otras áreas participantes de requerirse.)</v>
      </c>
      <c r="I165" s="6">
        <f>VLOOKUP(B165,'Plantilla publicacion'!$A$3:$M$490,9,0)</f>
        <v>1</v>
      </c>
      <c r="J165" s="6" t="str">
        <f>VLOOKUP(B165,'Plantilla publicacion'!$A$3:$M$490,10,0)</f>
        <v>Númerica</v>
      </c>
      <c r="K165" s="7">
        <f>VLOOKUP(B165,'Plantilla publicacion'!$A$3:$M$490,11,0)</f>
        <v>45691</v>
      </c>
      <c r="L165" s="7">
        <f>VLOOKUP(B165,'Plantilla publicacion'!$A$3:$M$490,12,0)</f>
        <v>45716</v>
      </c>
      <c r="M165" s="57"/>
      <c r="N165" s="101" t="str">
        <f>VLOOKUP(B165,'Plantilla publicacion'!$A$3:$M$490,13,0)</f>
        <v>3000-DESPACHO DEL SUPERINTENDENTE DELEGADO PARA LA PROTECCIÓN DEL CONSUMIDOR</v>
      </c>
      <c r="O165" s="6">
        <f>VLOOKUP(B165,'Plantilla publicacion (2)'!$S$3:$X$490,6,0)</f>
        <v>100</v>
      </c>
      <c r="P165" s="275">
        <f>VLOOKUP(B165,'Plantilla publicacion (2)'!$S$3:$Y$490,7,0)</f>
        <v>0</v>
      </c>
      <c r="Q165" s="101" t="str">
        <f>VLOOKUP(B165,'PAI 2025 Consolidado'!$F$6:$Z$486,21,0)</f>
        <v>Se adjunta correo de aprobacion por parte del Coordinador de la RNPC y la Delegada de Proteccion al cosumidor, asi como Documento Final Estrategia y Cronograma de Trabajo</v>
      </c>
      <c r="R165" s="192"/>
      <c r="S165" s="192"/>
    </row>
    <row r="166" spans="1:19" ht="53.25" customHeight="1" thickBot="1" x14ac:dyDescent="0.3">
      <c r="A166" s="13" t="str">
        <f>VLOOKUP(B166,'Plantilla publicacion'!$A$3:$B$490,2,0)</f>
        <v>Actividad propia</v>
      </c>
      <c r="B166" s="102" t="s">
        <v>1250</v>
      </c>
      <c r="C166" s="308"/>
      <c r="D166" s="308">
        <f>VLOOKUP(B166,'Plantilla publicacion'!$A$3:$M$490,6,0)</f>
        <v>0</v>
      </c>
      <c r="E166" s="308"/>
      <c r="F166" s="308"/>
      <c r="G166" s="308" t="str">
        <f>VLOOKUP(B166,'Plantilla publicacion'!$A$3:$M$490,7,0)</f>
        <v>N/A</v>
      </c>
      <c r="H166" s="104" t="str">
        <f>VLOOKUP(B166,'Plantilla publicacion'!$A$3:$M$490,8,0)</f>
        <v>Ejecutar el Plan de difusión  (Seguimiento trimestral plan y evidencias de ejecución)</v>
      </c>
      <c r="I166" s="104">
        <f>VLOOKUP(B166,'Plantilla publicacion'!$A$3:$M$490,9,0)</f>
        <v>100</v>
      </c>
      <c r="J166" s="104" t="str">
        <f>VLOOKUP(B166,'Plantilla publicacion'!$A$3:$M$490,10,0)</f>
        <v>Porcentual</v>
      </c>
      <c r="K166" s="105">
        <f>VLOOKUP(B166,'Plantilla publicacion'!$A$3:$M$490,11,0)</f>
        <v>45691</v>
      </c>
      <c r="L166" s="105">
        <f>VLOOKUP(B166,'Plantilla publicacion'!$A$3:$M$490,12,0)</f>
        <v>46022</v>
      </c>
      <c r="M166" s="106"/>
      <c r="N166" s="107" t="str">
        <f>VLOOKUP(B166,'Plantilla publicacion'!$A$3:$M$490,13,0)</f>
        <v>3003-GRUPO DE TRABAJO DE APOYO A LA RED NACIONAL DE PROTECCIÓN  AL CONSUMIDOR</v>
      </c>
      <c r="O166" s="104">
        <f>VLOOKUP(B166,'Plantilla publicacion (2)'!$S$3:$X$490,6,0)</f>
        <v>83</v>
      </c>
      <c r="P166" s="276">
        <f>VLOOKUP(B166,'Plantilla publicacion (2)'!$S$3:$Y$490,7,0)</f>
        <v>0.70853658536585373</v>
      </c>
      <c r="Q166" s="107" t="str">
        <f>VLOOKUP(B166,'PAI 2025 Consolidado'!$F$6:$Z$486,21,0)</f>
        <v>Para corte 30 de septiembre se presenta Plan de difusión acumulado con un avance ponderado del 73,18%  El cual se soporta con los informes de los componentes que son: Atenciones, Capacitaciones, Divulgaciones y Sensibilizaciones.</v>
      </c>
      <c r="R166" s="192"/>
      <c r="S166" s="192"/>
    </row>
    <row r="167" spans="1:19" s="12" customFormat="1" ht="36.75" customHeight="1" x14ac:dyDescent="0.25">
      <c r="A167" s="5" t="str">
        <f>VLOOKUP(B167,'Plantilla publicacion'!$A$3:$B$490,2,0)</f>
        <v>Producto</v>
      </c>
      <c r="B167" s="96" t="s">
        <v>1251</v>
      </c>
      <c r="C167" s="309" t="str">
        <f>VLOOKUP(B167,'Plantilla publicacion'!$A$3:$R$490,17,0)</f>
        <v>PND - 5-31-5-b- Convergencia regional - Entidades públicas territoriales y nacionales fortalecidas / PES - Transformación Institucional</v>
      </c>
      <c r="D167" s="309" t="str">
        <f>VLOOKUP(B167,'Plantilla publicacion'!$A$3:$M$490,6,0)</f>
        <v>81-Mejorar la oportunidad en la atención de trámites y servicios.</v>
      </c>
      <c r="E167" s="309" t="str">
        <f>VLOOKUP(B167,'Plantilla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167" s="309" t="str">
        <f>VLOOKUP(B167,'Plantilla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67" s="309" t="str">
        <f>VLOOKUP(B167,'Plantilla publicacion'!$A$3:$M$490,7,0)</f>
        <v>C-3503-0200-0009-40401c</v>
      </c>
      <c r="H167" s="98" t="str">
        <f>VLOOKUP(B167,'Plantilla publicacion'!$A$3:$M$490,8,0)</f>
        <v>Arreglos Directos desarrollados a través de las atenciones de las Casas y Rutas del Consumidor, realizados. (Informe final)</v>
      </c>
      <c r="I167" s="98">
        <f>VLOOKUP(B167,'Plantilla publicacion'!$A$3:$M$490,9,0)</f>
        <v>40</v>
      </c>
      <c r="J167" s="98" t="str">
        <f>VLOOKUP(B167,'Plantilla publicacion'!$A$3:$M$490,10,0)</f>
        <v>Porcentual</v>
      </c>
      <c r="K167" s="166">
        <f>VLOOKUP(B167,'Plantilla publicacion'!$A$3:$M$490,11,0)</f>
        <v>45691</v>
      </c>
      <c r="L167" s="166">
        <f>VLOOKUP(B167,'Plantilla publicacion'!$A$3:$M$490,12,0)</f>
        <v>46022</v>
      </c>
      <c r="M167" s="98">
        <f>IF(ISERROR(VLOOKUP(B167,'Plantilla publicacion'!$A$3:$P$490,16,0)),"NA",VLOOKUP(B167,'Plantilla publicacion'!$A$3:$P$490,16,0))</f>
        <v>0</v>
      </c>
      <c r="N167" s="99" t="str">
        <f>VLOOKUP(B167,'Plantilla publicacion'!$A$3:$M$490,13,0)</f>
        <v>3003-GRUPO DE TRABAJO DE APOYO A LA RED NACIONAL DE PROTECCIÓN  AL CONSUMIDOR</v>
      </c>
      <c r="O167" s="98">
        <f>VLOOKUP(B167,'Plantilla publicacion (2)'!$S$3:$X$490,6,0)</f>
        <v>0</v>
      </c>
      <c r="P167" s="274">
        <f>VLOOKUP(B167,'Plantilla publicacion (2)'!$S$3:$Y$490,7,0)</f>
        <v>0</v>
      </c>
      <c r="Q167" s="99" t="str">
        <f>VLOOKUP(B167,'PAI 2025 Consolidado'!$F$6:$Z$486,21,0)</f>
        <v>Con corte al 30 de junio de 2025, el mecanismo de Arreglo Directo registró un total de 2.377 invitaciones, que derivaron en 1.108 reuniones efectivas. Como resultado, se suscribieron 560 contratos de transacción, lo que refleja el fortalecimiento del mecanismo como una herramienta ágil, segura y efectiva para la solución directa de controversias entre consumidores y proveedores. Estos resultados evidencian una operación sostenida en todo el territorio, con participación activa de las Casas del Consumidor regionales, sedes en Bogotá y Rutas del Consumidor, consolidando el servicio como un canal de atención confiable, de amplio alcance y con capacidad resolutiva. El balance del semestre permite anticipar un segundo periodo igualmente favorable, con proyección de cierre exitoso frente a las metas establecidas para la vigencia.</v>
      </c>
      <c r="R167" s="191"/>
      <c r="S167" s="191"/>
    </row>
    <row r="168" spans="1:19" ht="35.25" customHeight="1" x14ac:dyDescent="0.25">
      <c r="A168" s="13" t="str">
        <f>VLOOKUP(B168,'Plantilla publicacion'!$A$3:$B$490,2,0)</f>
        <v>Actividad propia</v>
      </c>
      <c r="B168" s="100" t="s">
        <v>1252</v>
      </c>
      <c r="C168" s="307"/>
      <c r="D168" s="307">
        <f>VLOOKUP(B168,'Plantilla publicacion'!$A$3:$M$490,6,0)</f>
        <v>0</v>
      </c>
      <c r="E168" s="307"/>
      <c r="F168" s="307"/>
      <c r="G168" s="307" t="str">
        <f>VLOOKUP(B168,'Plantilla publicacion'!$A$3:$M$490,7,0)</f>
        <v>N/A</v>
      </c>
      <c r="H168" s="6" t="str">
        <f>VLOOKUP(B168,'Plantilla publicacion'!$A$3:$M$490,8,0)</f>
        <v>Realizar invitaciones de servicio arreglo directo (Informe trimestral acumulado) (Informe elaborado de las invitaciones servicio arreglo directo)</v>
      </c>
      <c r="I168" s="6">
        <f>VLOOKUP(B168,'Plantilla publicacion'!$A$3:$M$490,9,0)</f>
        <v>4550</v>
      </c>
      <c r="J168" s="6" t="str">
        <f>VLOOKUP(B168,'Plantilla publicacion'!$A$3:$M$490,10,0)</f>
        <v>Númerica</v>
      </c>
      <c r="K168" s="7">
        <f>VLOOKUP(B168,'Plantilla publicacion'!$A$3:$M$490,11,0)</f>
        <v>45691</v>
      </c>
      <c r="L168" s="7">
        <f>VLOOKUP(B168,'Plantilla publicacion'!$A$3:$M$490,12,0)</f>
        <v>46022</v>
      </c>
      <c r="M168" s="57"/>
      <c r="N168" s="101" t="str">
        <f>VLOOKUP(B168,'Plantilla publicacion'!$A$3:$M$490,13,0)</f>
        <v>3003-GRUPO DE TRABAJO DE APOYO A LA RED NACIONAL DE PROTECCIÓN  AL CONSUMIDOR</v>
      </c>
      <c r="O168" s="6">
        <f>VLOOKUP(B168,'Plantilla publicacion (2)'!$S$3:$X$490,6,0)</f>
        <v>94.1</v>
      </c>
      <c r="P168" s="275">
        <f>VLOOKUP(B168,'Plantilla publicacion (2)'!$S$3:$Y$490,7,0)</f>
        <v>0.3442682926829268</v>
      </c>
      <c r="Q168" s="101" t="str">
        <f>VLOOKUP(B168,'PAI 2025 Consolidado'!$F$6:$Z$486,21,0)</f>
        <v xml:space="preserve">Se presenta avance, con un total de 3.306 invitaciones registradas al 03 de septiembre del 2025. </v>
      </c>
      <c r="R168" s="192"/>
      <c r="S168" s="192"/>
    </row>
    <row r="169" spans="1:19" ht="41.25" customHeight="1" x14ac:dyDescent="0.25">
      <c r="A169" s="13" t="str">
        <f>VLOOKUP(B169,'Plantilla publicacion'!$A$3:$B$490,2,0)</f>
        <v>Actividad propia</v>
      </c>
      <c r="B169" s="100" t="s">
        <v>1253</v>
      </c>
      <c r="C169" s="307"/>
      <c r="D169" s="307">
        <f>VLOOKUP(B169,'Plantilla publicacion'!$A$3:$M$490,6,0)</f>
        <v>0</v>
      </c>
      <c r="E169" s="307"/>
      <c r="F169" s="307"/>
      <c r="G169" s="307" t="str">
        <f>VLOOKUP(B169,'Plantilla publicacion'!$A$3:$M$490,7,0)</f>
        <v>N/A</v>
      </c>
      <c r="H169" s="6" t="str">
        <f>VLOOKUP(B169,'Plantilla publicacion'!$A$3:$M$490,8,0)</f>
        <v>Realizar Jornada Nacional de las soluciones en materia de protección al consumidor  (Informe jornada Nacional de las soluciones en materia de protección al consumidor)</v>
      </c>
      <c r="I169" s="6">
        <f>VLOOKUP(B169,'Plantilla publicacion'!$A$3:$M$490,9,0)</f>
        <v>4</v>
      </c>
      <c r="J169" s="6" t="str">
        <f>VLOOKUP(B169,'Plantilla publicacion'!$A$3:$M$490,10,0)</f>
        <v>Númerica</v>
      </c>
      <c r="K169" s="7">
        <f>VLOOKUP(B169,'Plantilla publicacion'!$A$3:$M$490,11,0)</f>
        <v>45691</v>
      </c>
      <c r="L169" s="7">
        <f>VLOOKUP(B169,'Plantilla publicacion'!$A$3:$M$490,12,0)</f>
        <v>46022</v>
      </c>
      <c r="M169" s="57"/>
      <c r="N169" s="101" t="str">
        <f>VLOOKUP(B169,'Plantilla publicacion'!$A$3:$M$490,13,0)</f>
        <v>3003-GRUPO DE TRABAJO DE APOYO A LA RED NACIONAL DE PROTECCIÓN  AL CONSUMIDOR</v>
      </c>
      <c r="O169" s="6">
        <f>VLOOKUP(B169,'Plantilla publicacion (2)'!$S$3:$X$490,6,0)</f>
        <v>75</v>
      </c>
      <c r="P169" s="275">
        <f>VLOOKUP(B169,'Plantilla publicacion (2)'!$S$3:$Y$490,7,0)</f>
        <v>0.27439024390243899</v>
      </c>
      <c r="Q169" s="101" t="str">
        <f>VLOOKUP(B169,'PAI 2025 Consolidado'!$F$6:$Z$486,21,0)</f>
        <v>El informe presenta los resultados consolidados de la Tercera Jornada de las Soluciones 2025, desarrollada del 15 al 19 de septiembre del presente año. El documento recopila información e integra datos cuantitativos y cualitativos sobre invitaciones generadas, reuniones efectivas y contratos de transacción.</v>
      </c>
      <c r="R169" s="192"/>
      <c r="S169" s="192"/>
    </row>
    <row r="170" spans="1:19" ht="90" thickBot="1" x14ac:dyDescent="0.3">
      <c r="A170" s="13" t="str">
        <f>VLOOKUP(B170,'Plantilla publicacion'!$A$3:$B$490,2,0)</f>
        <v>Actividad propia</v>
      </c>
      <c r="B170" s="102" t="s">
        <v>1255</v>
      </c>
      <c r="C170" s="308"/>
      <c r="D170" s="308">
        <f>VLOOKUP(B170,'Plantilla publicacion'!$A$3:$M$490,6,0)</f>
        <v>0</v>
      </c>
      <c r="E170" s="308"/>
      <c r="F170" s="308"/>
      <c r="G170" s="308" t="str">
        <f>VLOOKUP(B170,'Plantilla publicacion'!$A$3:$M$490,7,0)</f>
        <v>N/A</v>
      </c>
      <c r="H170" s="104" t="str">
        <f>VLOOKUP(B170,'Plantilla publicacion'!$A$3:$M$490,8,0)</f>
        <v>Realizar encuentros de arreglo directo (Informe arreglos directos realizados)</v>
      </c>
      <c r="I170" s="104">
        <f>VLOOKUP(B170,'Plantilla publicacion'!$A$3:$M$490,9,0)</f>
        <v>1820</v>
      </c>
      <c r="J170" s="104" t="str">
        <f>VLOOKUP(B170,'Plantilla publicacion'!$A$3:$M$490,10,0)</f>
        <v>Númerica</v>
      </c>
      <c r="K170" s="105">
        <f>VLOOKUP(B170,'Plantilla publicacion'!$A$3:$M$490,11,0)</f>
        <v>45691</v>
      </c>
      <c r="L170" s="105">
        <f>VLOOKUP(B170,'Plantilla publicacion'!$A$3:$M$490,12,0)</f>
        <v>46022</v>
      </c>
      <c r="M170" s="106"/>
      <c r="N170" s="107" t="str">
        <f>VLOOKUP(B170,'Plantilla publicacion'!$A$3:$M$490,13,0)</f>
        <v>3003-GRUPO DE TRABAJO DE APOYO A LA RED NACIONAL DE PROTECCIÓN  AL CONSUMIDOR</v>
      </c>
      <c r="O170" s="104">
        <f>VLOOKUP(B170,'Plantilla publicacion (2)'!$S$3:$X$490,6,0)</f>
        <v>96</v>
      </c>
      <c r="P170" s="276">
        <f>VLOOKUP(B170,'Plantilla publicacion (2)'!$S$3:$Y$490,7,0)</f>
        <v>0.46829268292682924</v>
      </c>
      <c r="Q170" s="107" t="str">
        <f>VLOOKUP(B170,'PAI 2025 Consolidado'!$F$6:$Z$486,21,0)</f>
        <v>Con corte a 31 de agosto del 2025, el mecanismo de Arreglo Directo alcanzó un total de 1.469 encuentros efectivos, lo que representa un cumplimiento del 91,81% frente a la meta establecida de 1.600 encuentros. Estos espacios, orientados a la resolución directa de controversias entre consumidores y proveedores en entornos no judiciales y con acompañamiento institucional, evidencian el compromiso, la efectividad operativa y el alcance territorial de las Casas y Rutas del Consumidor. (Se adjunta dashboard como anexo)</v>
      </c>
      <c r="R170" s="192"/>
      <c r="S170" s="192"/>
    </row>
    <row r="171" spans="1:19" s="12" customFormat="1" ht="63.75" x14ac:dyDescent="0.25">
      <c r="A171" s="5" t="str">
        <f>VLOOKUP(B171,'Plantilla publicacion'!$A$3:$B$490,2,0)</f>
        <v>Producto</v>
      </c>
      <c r="B171" s="15" t="s">
        <v>1262</v>
      </c>
      <c r="C171" s="307" t="str">
        <f>VLOOKUP(B171,'Plantilla publicacion'!$A$3:$R$490,17,0)</f>
        <v>PND - 4-04-1-c- Transformación productiva, internacionalización y acción climática - Políticas de competencia, consumidor e infraestructura de la calidad modernas / PES - Internacionalización</v>
      </c>
      <c r="D171" s="307" t="str">
        <f>VLOOKUP(B171,'Plantilla publicacion'!$A$3:$M$490,6,0)</f>
        <v>59-Generar sinergias con agentes nacionales e internacionales que permitan potenciar las capacidades de la SIC.</v>
      </c>
      <c r="E171" s="307" t="str">
        <f>VLOOKUP(B171,'Plantilla publicacion'!$A$3:$P$490,15,0)</f>
        <v>63 - 1-Generación de oportunidades de cooperación y fortalecimiento de existentes con grupos de interés y de valor.-5-Direccionamiento de la oferta institucional con productos y/o servicios con enfoque preventivo, diferencial y territorial.</v>
      </c>
      <c r="F171" s="307" t="str">
        <f>VLOOKUP(B171,'Plantilla publicacion'!$A$3:$P$490,15,0)</f>
        <v>63 - 1-Generación de oportunidades de cooperación y fortalecimiento de existentes con grupos de interés y de valor.-5-Direccionamiento de la oferta institucional con productos y/o servicios con enfoque preventivo, diferencial y territorial.</v>
      </c>
      <c r="G171" s="307" t="str">
        <f>VLOOKUP(B171,'Plantilla publicacion'!$A$3:$M$490,7,0)</f>
        <v>C-3503-0200-0009-40401c</v>
      </c>
      <c r="H171" s="15" t="str">
        <f>VLOOKUP(B171,'Plantilla publicacion'!$A$3:$M$490,8,0)</f>
        <v>Cobertura departamental de la Red Nacional de Protección al Consumidor, a través de las Casas de Consumidor de Bienes y Servicios, ampliada (Informe final)</v>
      </c>
      <c r="I171" s="15">
        <f>VLOOKUP(B171,'Plantilla publicacion'!$A$3:$M$490,9,0)</f>
        <v>5</v>
      </c>
      <c r="J171" s="15" t="str">
        <f>VLOOKUP(B171,'Plantilla publicacion'!$A$3:$M$490,10,0)</f>
        <v>Númerica</v>
      </c>
      <c r="K171" s="165">
        <f>VLOOKUP(B171,'Plantilla publicacion'!$A$3:$M$490,11,0)</f>
        <v>45691</v>
      </c>
      <c r="L171" s="165">
        <f>VLOOKUP(B171,'Plantilla publicacion'!$A$3:$M$490,12,0)</f>
        <v>46010</v>
      </c>
      <c r="M171" s="98" t="str">
        <f>IF(ISERROR(VLOOKUP(B171,'Plantilla publicacion'!$A$3:$P$490,16,0)),"NA",VLOOKUP(B171,'Plantilla publicacion'!$A$3:$P$490,16,0))</f>
        <v xml:space="preserve">PND_8_Fortalecer las capacidades y conocimiento sobre derechos y deberes de las relaciones de consumo </v>
      </c>
      <c r="N171" s="15" t="str">
        <f>VLOOKUP(B171,'Plantilla publicacion'!$A$3:$M$490,13,0)</f>
        <v>142-GRUPO DE TRABAJO DE SERVICIOS ADMINISTRATIVOS Y RECURSOS FÍSICOS;
3003-GRUPO DE TRABAJO DE APOYO A LA RED NACIONAL DE PROTECCIÓN  AL CONSUMIDOR;
73-GRUPO DE TRABAJO DE COMUNICACION</v>
      </c>
      <c r="O171" s="15">
        <f>VLOOKUP(B171,'Plantilla publicacion (2)'!$S$3:$X$490,6,0)</f>
        <v>60</v>
      </c>
      <c r="P171" s="277">
        <f>VLOOKUP(B171,'Plantilla publicacion (2)'!$S$3:$Y$490,7,0)</f>
        <v>0.4035874439461884</v>
      </c>
      <c r="Q171" s="15" t="str">
        <f>VLOOKUP(B171,'PAI 2025 Consolidado'!$F$6:$Z$486,21,0)</f>
        <v>Se reporta un avance acumulado del 40% de la meta proyectada para el producto de cobertura departamental de la Red Nacional de Protección al consumidor, habiendo logrado la apertura de la Casa del Consumidor de Santa Marta en el mes de Julio.</v>
      </c>
      <c r="R171" s="191"/>
      <c r="S171" s="191"/>
    </row>
    <row r="172" spans="1:19" ht="63.75" x14ac:dyDescent="0.25">
      <c r="A172" s="13" t="str">
        <f>VLOOKUP(B172,'Plantilla publicacion'!$A$3:$B$490,2,0)</f>
        <v>Actividad propia</v>
      </c>
      <c r="B172" s="6" t="s">
        <v>1264</v>
      </c>
      <c r="C172" s="307"/>
      <c r="D172" s="307">
        <f>VLOOKUP(B172,'Plantilla publicacion'!$A$3:$M$490,6,0)</f>
        <v>0</v>
      </c>
      <c r="E172" s="307"/>
      <c r="F172" s="307"/>
      <c r="G172" s="307" t="str">
        <f>VLOOKUP(B172,'Plantilla publicacion'!$A$3:$M$490,7,0)</f>
        <v>N/A</v>
      </c>
      <c r="H172" s="6" t="str">
        <f>VLOOKUP(B172,'Plantilla publicacion'!$A$3:$M$490,8,0)</f>
        <v>Gestionar y firmar los convenios interadministrativos con las entidades del orden nacional y/o alcaldías para la apertura de nuevas CCBS (Informe convenios interadministrativos con las entidades del orden nacional y/o alcaldías para la apertura de nuevas CCBS)</v>
      </c>
      <c r="I172" s="6">
        <f>VLOOKUP(B172,'Plantilla publicacion'!$A$3:$M$490,9,0)</f>
        <v>5</v>
      </c>
      <c r="J172" s="6" t="str">
        <f>VLOOKUP(B172,'Plantilla publicacion'!$A$3:$M$490,10,0)</f>
        <v>Númerica</v>
      </c>
      <c r="K172" s="7">
        <f>VLOOKUP(B172,'Plantilla publicacion'!$A$3:$M$490,11,0)</f>
        <v>45691</v>
      </c>
      <c r="L172" s="7">
        <f>VLOOKUP(B172,'Plantilla publicacion'!$A$3:$M$490,12,0)</f>
        <v>46010</v>
      </c>
      <c r="M172" s="57"/>
      <c r="N172" s="16" t="str">
        <f>VLOOKUP(B172,'Plantilla publicacion'!$A$3:$M$490,13,0)</f>
        <v>3003-GRUPO DE TRABAJO DE APOYO A LA RED NACIONAL DE PROTECCIÓN  AL CONSUMIDOR</v>
      </c>
      <c r="O172" s="6">
        <f>VLOOKUP(B172,'Plantilla publicacion (2)'!$S$3:$X$490,6,0)</f>
        <v>0</v>
      </c>
      <c r="P172" s="275">
        <f>VLOOKUP(B172,'Plantilla publicacion (2)'!$S$3:$Y$490,7,0)</f>
        <v>0</v>
      </c>
      <c r="Q172" s="16" t="str">
        <f>VLOOKUP(B172,'PAI 2025 Consolidado'!$F$6:$Z$486,21,0)</f>
        <v>Nos encontramos gestionando con tratativas en las entidades del orden nacional y/o alcaldías, los convenios interadministrativos que brinden expansión a la Red Nacional, por lo cual municipios como Soacha o entidades del orden nacional, como DPS – Quibdó, busca expandir el alcance del programa.</v>
      </c>
      <c r="R172" s="192"/>
      <c r="S172" s="192"/>
    </row>
    <row r="173" spans="1:19" ht="63.75" x14ac:dyDescent="0.25">
      <c r="A173" s="13" t="str">
        <f>VLOOKUP(B173,'Plantilla publicacion'!$A$3:$B$490,2,0)</f>
        <v>Actividad propia</v>
      </c>
      <c r="B173" s="6" t="s">
        <v>1266</v>
      </c>
      <c r="C173" s="307"/>
      <c r="D173" s="307">
        <f>VLOOKUP(B173,'Plantilla publicacion'!$A$3:$M$490,6,0)</f>
        <v>0</v>
      </c>
      <c r="E173" s="307"/>
      <c r="F173" s="307"/>
      <c r="G173" s="307" t="str">
        <f>VLOOKUP(B173,'Plantilla publicacion'!$A$3:$M$490,7,0)</f>
        <v>N/A</v>
      </c>
      <c r="H173" s="6" t="str">
        <f>VLOOKUP(B173,'Plantilla publicacion'!$A$3:$M$490,8,0)</f>
        <v>Realizar la adecuación y dotación del inmueble (infraestructura física, dotación de equipos tecnológicos, bienes de consumo  y personal) para apertura de las nuevas CCBS (Informe por CCBS aperturada) (Informe adecuación infraestructura física del inmueble, dotación de equipos tecnológicos y bienes de consumo y contratistas para apertura de las nuevas CCBS)</v>
      </c>
      <c r="I173" s="6">
        <f>VLOOKUP(B173,'Plantilla publicacion'!$A$3:$M$490,9,0)</f>
        <v>5</v>
      </c>
      <c r="J173" s="6" t="str">
        <f>VLOOKUP(B173,'Plantilla publicacion'!$A$3:$M$490,10,0)</f>
        <v>Númerica</v>
      </c>
      <c r="K173" s="7">
        <f>VLOOKUP(B173,'Plantilla publicacion'!$A$3:$M$490,11,0)</f>
        <v>45691</v>
      </c>
      <c r="L173" s="7">
        <f>VLOOKUP(B173,'Plantilla publicacion'!$A$3:$M$490,12,0)</f>
        <v>46010</v>
      </c>
      <c r="M173" s="57"/>
      <c r="N173" s="16" t="str">
        <f>VLOOKUP(B173,'Plantilla publicacion'!$A$3:$M$490,13,0)</f>
        <v>142-GRUPO DE TRABAJO DE SERVICIOS ADMINISTRATIVOS Y RECURSOS FÍSICOS;
3003-GRUPO DE TRABAJO DE APOYO A LA RED NACIONAL DE PROTECCIÓN  AL CONSUMIDOR</v>
      </c>
      <c r="O173" s="6">
        <f>VLOOKUP(B173,'Plantilla publicacion (2)'!$S$3:$X$490,6,0)</f>
        <v>0</v>
      </c>
      <c r="P173" s="275">
        <f>VLOOKUP(B173,'Plantilla publicacion (2)'!$S$3:$Y$490,7,0)</f>
        <v>0</v>
      </c>
      <c r="Q173" s="16" t="str">
        <f>VLOOKUP(B173,'PAI 2025 Consolidado'!$F$6:$Z$486,21,0)</f>
        <v>Nos encontramos revisando las necesidades de las Casas para realizar las adecuaciones y dotación del inmueble (infraestructura fisica), dado que estas, cuentan con un contrato de obra suscrito por la Red Nacional. Por tal motivo, procedemos con la descripción correspondiente, a fin de que, una vez finalizado el trabajo, se pueda estampar el sello.</v>
      </c>
      <c r="R173" s="192"/>
      <c r="S173" s="192"/>
    </row>
    <row r="174" spans="1:19" ht="39" thickBot="1" x14ac:dyDescent="0.3">
      <c r="A174" s="13" t="str">
        <f>VLOOKUP(B174,'Plantilla publicacion'!$A$3:$B$490,2,0)</f>
        <v>Actividad propia</v>
      </c>
      <c r="B174" s="11" t="s">
        <v>1269</v>
      </c>
      <c r="C174" s="307"/>
      <c r="D174" s="307">
        <f>VLOOKUP(B174,'Plantilla publicacion'!$A$3:$M$490,6,0)</f>
        <v>0</v>
      </c>
      <c r="E174" s="307"/>
      <c r="F174" s="307"/>
      <c r="G174" s="307" t="str">
        <f>VLOOKUP(B174,'Plantilla publicacion'!$A$3:$M$490,7,0)</f>
        <v>N/A</v>
      </c>
      <c r="H174" s="11" t="str">
        <f>VLOOKUP(B174,'Plantilla publicacion'!$A$3:$M$490,8,0)</f>
        <v>Realizar la inauguración y poner en operacion las Casas del Consumidor de Bienes y Servicios en el territorio nacional (Informe por CCBS aperturada) (Informe por CCBS apertura da y puesta en operación)</v>
      </c>
      <c r="I174" s="11">
        <f>VLOOKUP(B174,'Plantilla publicacion'!$A$3:$M$490,9,0)</f>
        <v>5</v>
      </c>
      <c r="J174" s="11" t="str">
        <f>VLOOKUP(B174,'Plantilla publicacion'!$A$3:$M$490,10,0)</f>
        <v>Númerica</v>
      </c>
      <c r="K174" s="108">
        <f>VLOOKUP(B174,'Plantilla publicacion'!$A$3:$M$490,11,0)</f>
        <v>45691</v>
      </c>
      <c r="L174" s="108">
        <f>VLOOKUP(B174,'Plantilla publicacion'!$A$3:$M$490,12,0)</f>
        <v>46010</v>
      </c>
      <c r="M174" s="109"/>
      <c r="N174" s="110" t="str">
        <f>VLOOKUP(B174,'Plantilla publicacion'!$A$3:$M$490,13,0)</f>
        <v>3003-GRUPO DE TRABAJO DE APOYO A LA RED NACIONAL DE PROTECCIÓN  AL CONSUMIDOR;
73-GRUPO DE TRABAJO DE COMUNICACION</v>
      </c>
      <c r="O174" s="11">
        <f>VLOOKUP(B174,'Plantilla publicacion (2)'!$S$3:$X$490,6,0)</f>
        <v>60</v>
      </c>
      <c r="P174" s="278">
        <f>VLOOKUP(B174,'Plantilla publicacion (2)'!$S$3:$Y$490,7,0)</f>
        <v>0.43902439024390238</v>
      </c>
      <c r="Q174" s="110" t="str">
        <f>VLOOKUP(B174,'PAI 2025 Consolidado'!$F$6:$Z$486,21,0)</f>
        <v>Nos encontramos realizando las gestiones para los eventos de inauguración de las Casas del Consumidor, a razón de que estos, aunque se encuentren firmados, pasan por un evento de inauguración de esta.</v>
      </c>
      <c r="R174" s="192"/>
      <c r="S174" s="192"/>
    </row>
    <row r="175" spans="1:19" s="12" customFormat="1" ht="127.5" x14ac:dyDescent="0.25">
      <c r="A175" s="5" t="str">
        <f>VLOOKUP(B175,'Plantilla publicacion'!$A$3:$B$490,2,0)</f>
        <v>Producto</v>
      </c>
      <c r="B175" s="96" t="s">
        <v>1292</v>
      </c>
      <c r="C175" s="309" t="str">
        <f>VLOOKUP(B175,'Plantilla publicacion'!$A$3:$R$490,17,0)</f>
        <v>PND - 5-31-5-b- Convergencia regional - Entidades públicas territoriales y nacionales fortalecidas / PES - Cierre de brechas territoriales</v>
      </c>
      <c r="D175" s="309" t="str">
        <f>VLOOKUP(B175,'Plantilla publicacion'!$A$3:$M$490,6,0)</f>
        <v>58-Promover el enfoque preventivo, diferencial y territorial en el que hacer misional de la entidad</v>
      </c>
      <c r="E175" s="309" t="str">
        <f>VLOOKUP(B175,'Plantilla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75" s="309" t="str">
        <f>VLOOKUP(B175,'Plantilla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75" s="309" t="str">
        <f>VLOOKUP(B175,'Plantilla publicacion'!$A$3:$M$490,7,0)</f>
        <v>N/A</v>
      </c>
      <c r="H175" s="98" t="str">
        <f>VLOOKUP(B175,'Plantilla publicacion'!$A$3:$M$490,8,0)</f>
        <v>Plan de difusión para que el consumidor conozca sus derechos "ABC  de atención a los usuarios SIC / Supersolidaria, ejecutado Imágenes (fotografía o captura de pantalla) de la difusión realizada</v>
      </c>
      <c r="I175" s="98">
        <f>VLOOKUP(B175,'Plantilla publicacion'!$A$3:$M$490,9,0)</f>
        <v>1</v>
      </c>
      <c r="J175" s="98" t="str">
        <f>VLOOKUP(B175,'Plantilla publicacion'!$A$3:$M$490,10,0)</f>
        <v>Númerica</v>
      </c>
      <c r="K175" s="166">
        <f>VLOOKUP(B175,'Plantilla publicacion'!$A$3:$M$490,11,0)</f>
        <v>45672</v>
      </c>
      <c r="L175" s="166">
        <f>VLOOKUP(B175,'Plantilla publicacion'!$A$3:$M$490,12,0)</f>
        <v>46021</v>
      </c>
      <c r="M175" s="98" t="str">
        <f>IF(ISERROR(VLOOKUP(B175,'Plantilla publicacion'!$A$3:$P$490,16,0)),"NA",VLOOKUP(B175,'Plantilla publicacion'!$A$3:$P$490,16,0))</f>
        <v xml:space="preserve">PND_8_Fortalecer las capacidades y conocimiento sobre derechos y deberes de las relaciones de consumo </v>
      </c>
      <c r="N175" s="99" t="str">
        <f>VLOOKUP(B175,'Plantilla publicacion'!$A$3:$M$490,13,0)</f>
        <v>3000-DESPACHO DEL SUPERINTENDENTE DELEGADO PARA LA PROTECCIÓN DEL CONSUMIDOR;
73-GRUPO DE TRABAJO DE COMUNICACION</v>
      </c>
      <c r="O175" s="98">
        <f>VLOOKUP(B175,'Plantilla publicacion (2)'!$S$3:$X$490,6,0)</f>
        <v>100</v>
      </c>
      <c r="P175" s="274">
        <f>VLOOKUP(B175,'Plantilla publicacion (2)'!$S$3:$Y$490,7,0)</f>
        <v>0.89686098654708535</v>
      </c>
      <c r="Q175" s="99" t="str">
        <f>VLOOKUP(B175,'PAI 2025 Consolidado'!$F$6:$Z$486,21,0)</f>
        <v>Se llevó a cabo la publicación del documento elaborado conjuntamente por la Superintendencia de Industria y Comercio y la Superintendencia de la Economía Solidaria, titulado “Derechos de los consumidores de bienes y servicios”.
Asimismo, se realizó la difusión correspondiente a través de los canales oficiales de la SIC y de sus redes sociales.
Se anexan las evidencias de la publicación y difusión del documento, las cuales fueron cargadas en las actividades 3000.1.2 y 3000.1.3.</v>
      </c>
      <c r="R175" s="191"/>
      <c r="S175" s="191"/>
    </row>
    <row r="176" spans="1:19" ht="38.25" x14ac:dyDescent="0.25">
      <c r="A176" s="13" t="str">
        <f>VLOOKUP(B176,'Plantilla publicacion'!$A$3:$B$490,2,0)</f>
        <v>Actividad propia</v>
      </c>
      <c r="B176" s="100" t="s">
        <v>1295</v>
      </c>
      <c r="C176" s="307"/>
      <c r="D176" s="307">
        <f>VLOOKUP(B176,'Plantilla publicacion'!$A$3:$M$490,6,0)</f>
        <v>0</v>
      </c>
      <c r="E176" s="307"/>
      <c r="F176" s="307"/>
      <c r="G176" s="307" t="str">
        <f>VLOOKUP(B176,'Plantilla publicacion'!$A$3:$M$490,7,0)</f>
        <v>N/A</v>
      </c>
      <c r="H176" s="6" t="str">
        <f>VLOOKUP(B176,'Plantilla publicacion'!$A$3:$M$490,8,0)</f>
        <v>Aprobar el documento final que se va a difundir a los consumidores (Documento final aprobado)</v>
      </c>
      <c r="I176" s="6">
        <f>VLOOKUP(B176,'Plantilla publicacion'!$A$3:$M$490,9,0)</f>
        <v>1</v>
      </c>
      <c r="J176" s="6" t="str">
        <f>VLOOKUP(B176,'Plantilla publicacion'!$A$3:$M$490,10,0)</f>
        <v>Númerica</v>
      </c>
      <c r="K176" s="7">
        <f>VLOOKUP(B176,'Plantilla publicacion'!$A$3:$M$490,11,0)</f>
        <v>45672</v>
      </c>
      <c r="L176" s="7">
        <f>VLOOKUP(B176,'Plantilla publicacion'!$A$3:$M$490,12,0)</f>
        <v>45839</v>
      </c>
      <c r="M176" s="57"/>
      <c r="N176" s="101" t="str">
        <f>VLOOKUP(B176,'Plantilla publicacion'!$A$3:$M$490,13,0)</f>
        <v>3000-DESPACHO DEL SUPERINTENDENTE DELEGADO PARA LA PROTECCIÓN DEL CONSUMIDOR</v>
      </c>
      <c r="O176" s="6">
        <f>VLOOKUP(B176,'Plantilla publicacion (2)'!$S$3:$X$490,6,0)</f>
        <v>100</v>
      </c>
      <c r="P176" s="275">
        <f>VLOOKUP(B176,'Plantilla publicacion (2)'!$S$3:$Y$490,7,0)</f>
        <v>1.2195121951219512</v>
      </c>
      <c r="Q176" s="101" t="str">
        <f>VLOOKUP(B176,'PAI 2025 Consolidado'!$F$6:$Z$486,21,0)</f>
        <v>Se remite correo electrónico con la aprobación del documento final del ABC SIC-Superintendencia Economía Solidaria, aprobado por la superintendente Cielo Rusinque.</v>
      </c>
      <c r="R176" s="192"/>
      <c r="S176" s="192"/>
    </row>
    <row r="177" spans="1:19" ht="25.5" x14ac:dyDescent="0.25">
      <c r="A177" s="13" t="str">
        <f>VLOOKUP(B177,'Plantilla publicacion'!$A$3:$B$490,2,0)</f>
        <v>Actividad sin participación</v>
      </c>
      <c r="B177" s="100" t="s">
        <v>1297</v>
      </c>
      <c r="C177" s="307"/>
      <c r="D177" s="307">
        <f>VLOOKUP(B177,'Plantilla publicacion'!$A$3:$M$490,6,0)</f>
        <v>0</v>
      </c>
      <c r="E177" s="307"/>
      <c r="F177" s="307"/>
      <c r="G177" s="307" t="str">
        <f>VLOOKUP(B177,'Plantilla publicacion'!$A$3:$M$490,7,0)</f>
        <v>N/A</v>
      </c>
      <c r="H177" s="6" t="str">
        <f>VLOOKUP(B177,'Plantilla publicacion'!$A$3:$M$490,8,0)</f>
        <v>Publicar el documento final en la pagina web de la entidad (Captura de pantalla con la publicación del documento).</v>
      </c>
      <c r="I177" s="6">
        <f>VLOOKUP(B177,'Plantilla publicacion'!$A$3:$M$490,9,0)</f>
        <v>1</v>
      </c>
      <c r="J177" s="6" t="str">
        <f>VLOOKUP(B177,'Plantilla publicacion'!$A$3:$M$490,10,0)</f>
        <v>Númerica</v>
      </c>
      <c r="K177" s="7">
        <f>VLOOKUP(B177,'Plantilla publicacion'!$A$3:$M$490,11,0)</f>
        <v>45840</v>
      </c>
      <c r="L177" s="7">
        <f>VLOOKUP(B177,'Plantilla publicacion'!$A$3:$M$490,12,0)</f>
        <v>45869</v>
      </c>
      <c r="M177" s="57"/>
      <c r="N177" s="101" t="str">
        <f>VLOOKUP(B177,'Plantilla publicacion'!$A$3:$M$490,13,0)</f>
        <v>73-GRUPO DE TRABAJO DE COMUNICACION</v>
      </c>
      <c r="O177" s="6">
        <f>VLOOKUP(B177,'Plantilla publicacion (2)'!$S$3:$X$490,6,0)</f>
        <v>100</v>
      </c>
      <c r="P177" s="275">
        <f>VLOOKUP(B177,'Plantilla publicacion (2)'!$S$3:$Y$490,7,0)</f>
        <v>0</v>
      </c>
      <c r="Q177" s="101" t="str">
        <f>VLOOKUP(B177,'PAI 2025 Consolidado'!$F$6:$Z$486,21,0)</f>
        <v>Se remite publicación en la pagina web sede electrónica de la entidad, de la misma manera se remite el certificado de publicacion expedido por la OTI.</v>
      </c>
      <c r="R177" s="192"/>
      <c r="S177" s="192"/>
    </row>
    <row r="178" spans="1:19" ht="77.25" thickBot="1" x14ac:dyDescent="0.3">
      <c r="A178" s="13" t="str">
        <f>VLOOKUP(B178,'Plantilla publicacion'!$A$3:$B$490,2,0)</f>
        <v>Actividad sin participación</v>
      </c>
      <c r="B178" s="102" t="s">
        <v>1299</v>
      </c>
      <c r="C178" s="308"/>
      <c r="D178" s="308">
        <f>VLOOKUP(B178,'Plantilla publicacion'!$A$3:$M$490,6,0)</f>
        <v>0</v>
      </c>
      <c r="E178" s="308"/>
      <c r="F178" s="308"/>
      <c r="G178" s="308" t="str">
        <f>VLOOKUP(B178,'Plantilla publicacion'!$A$3:$M$490,7,0)</f>
        <v>N/A</v>
      </c>
      <c r="H178" s="104" t="str">
        <f>VLOOKUP(B178,'Plantilla publicacion'!$A$3:$M$490,8,0)</f>
        <v>Realizar la difusión del ABC de atención a los usuarios SIC / Super Solidaria. - Imágenes (fotografía o captura de pantalla) de la difusión realizada</v>
      </c>
      <c r="I178" s="104">
        <f>VLOOKUP(B178,'Plantilla publicacion'!$A$3:$M$490,9,0)</f>
        <v>1</v>
      </c>
      <c r="J178" s="104" t="str">
        <f>VLOOKUP(B178,'Plantilla publicacion'!$A$3:$M$490,10,0)</f>
        <v>Númerica</v>
      </c>
      <c r="K178" s="105">
        <f>VLOOKUP(B178,'Plantilla publicacion'!$A$3:$M$490,11,0)</f>
        <v>45870</v>
      </c>
      <c r="L178" s="105">
        <f>VLOOKUP(B178,'Plantilla publicacion'!$A$3:$M$490,12,0)</f>
        <v>46021</v>
      </c>
      <c r="M178" s="106"/>
      <c r="N178" s="107" t="str">
        <f>VLOOKUP(B178,'Plantilla publicacion'!$A$3:$M$490,13,0)</f>
        <v>73-GRUPO DE TRABAJO DE COMUNICACION</v>
      </c>
      <c r="O178" s="104">
        <f>VLOOKUP(B178,'Plantilla publicacion (2)'!$S$3:$X$490,6,0)</f>
        <v>100</v>
      </c>
      <c r="P178" s="276">
        <f>VLOOKUP(B178,'Plantilla publicacion (2)'!$S$3:$Y$490,7,0)</f>
        <v>0</v>
      </c>
      <c r="Q178" s="107" t="str">
        <f>VLOOKUP(B178,'PAI 2025 Consolidado'!$F$6:$Z$486,21,0)</f>
        <v>Se remite publicación en la sede electrónica de la SIC, del ABC realizado entre la La Superintendencia de Industria y Comercio y la Superintendencia de la Economía Solidaria. 
Adicional, se adjunta publicación y difusión en las redes sociales de Instagram y X de la SIC</v>
      </c>
      <c r="R178" s="192"/>
      <c r="S178" s="192"/>
    </row>
    <row r="179" spans="1:19" s="12" customFormat="1" ht="64.5" thickBot="1" x14ac:dyDescent="0.3">
      <c r="A179" s="5" t="str">
        <f>VLOOKUP(B179,'Plantilla publicacion'!$A$3:$B$490,2,0)</f>
        <v>Producto</v>
      </c>
      <c r="B179" s="96" t="s">
        <v>1300</v>
      </c>
      <c r="C179" s="307" t="str">
        <f>VLOOKUP(B179,'Plantilla publicacion'!$A$3:$R$490,17,0)</f>
        <v>PND - 5-31-5-b- Convergencia regional - Entidades públicas territoriales y nacionales fortalecidas / PES - Cierre de brechas territoriales</v>
      </c>
      <c r="D179" s="307" t="str">
        <f>VLOOKUP(B179,'Plantilla publicacion'!$A$3:$M$490,6,0)</f>
        <v>58-Promover el enfoque preventivo, diferencial y territorial en el que hacer misional de la entidad</v>
      </c>
      <c r="E179" s="307" t="str">
        <f>VLOOKUP(B179,'Plantilla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79" s="307" t="str">
        <f>VLOOKUP(B179,'Plantilla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79" s="307" t="str">
        <f>VLOOKUP(B179,'Plantilla publicacion'!$A$3:$M$490,7,0)</f>
        <v>N/A</v>
      </c>
      <c r="H179" s="15" t="str">
        <f>VLOOKUP(B179,'Plantilla publicacion'!$A$3:$M$490,8,0)</f>
        <v>Cursos virtuales en materia de protección al consumidor dirigidos a la ciudadanía interesada, publicados en campus virtual y difundidos (Capturas de pantalla de los cursos en el campus virtual y capturas de pantalla de la difusión).</v>
      </c>
      <c r="I179" s="15">
        <f>VLOOKUP(B179,'Plantilla publicacion'!$A$3:$M$490,9,0)</f>
        <v>2</v>
      </c>
      <c r="J179" s="15" t="str">
        <f>VLOOKUP(B179,'Plantilla publicacion'!$A$3:$M$490,10,0)</f>
        <v>Númerica</v>
      </c>
      <c r="K179" s="165">
        <f>VLOOKUP(B179,'Plantilla publicacion'!$A$3:$M$490,11,0)</f>
        <v>45672</v>
      </c>
      <c r="L179" s="165">
        <f>VLOOKUP(B179,'Plantilla publicacion'!$A$3:$M$490,12,0)</f>
        <v>46006</v>
      </c>
      <c r="M179" s="15" t="str">
        <f>IF(ISERROR(VLOOKUP(B179,'Plantilla publicacion'!$A$3:$P$490,16,0)),"NA",VLOOKUP(B179,'Plantilla publicacion'!$A$3:$P$490,16,0))</f>
        <v xml:space="preserve">PND_8_Fortalecer las capacidades y conocimiento sobre derechos y deberes de las relaciones de consumo </v>
      </c>
      <c r="N179" s="15" t="str">
        <f>VLOOKUP(B179,'Plantilla publicacion'!$A$3:$M$490,13,0)</f>
        <v>3000-DESPACHO DEL SUPERINTENDENTE DELEGADO PARA LA PROTECCIÓN DEL CONSUMIDOR;
71-GRUPO DE TRABAJO DE FORMACION;
73-GRUPO DE TRABAJO DE COMUNICACION</v>
      </c>
      <c r="O179" s="15">
        <f>VLOOKUP(B179,'Plantilla publicacion (2)'!$S$3:$X$490,6,0)</f>
        <v>100</v>
      </c>
      <c r="P179" s="277">
        <f>VLOOKUP(B179,'Plantilla publicacion (2)'!$S$3:$Y$490,7,0)</f>
        <v>0.89686098654708535</v>
      </c>
      <c r="Q179" s="15">
        <f>VLOOKUP(B179,'PAI 2025 Consolidado'!$F$6:$Z$486,21,0)</f>
        <v>0</v>
      </c>
      <c r="R179" s="191"/>
      <c r="S179" s="191"/>
    </row>
    <row r="180" spans="1:19" ht="38.25" x14ac:dyDescent="0.25">
      <c r="A180" s="13" t="str">
        <f>VLOOKUP(B180,'Plantilla publicacion'!$A$3:$B$490,2,0)</f>
        <v>Actividad propia</v>
      </c>
      <c r="B180" s="29" t="s">
        <v>1303</v>
      </c>
      <c r="C180" s="307"/>
      <c r="D180" s="307">
        <f>VLOOKUP(B180,'Plantilla publicacion'!$A$3:$M$490,6,0)</f>
        <v>0</v>
      </c>
      <c r="E180" s="307"/>
      <c r="F180" s="307"/>
      <c r="G180" s="307" t="str">
        <f>VLOOKUP(B180,'Plantilla publicacion'!$A$3:$M$490,7,0)</f>
        <v>N/A</v>
      </c>
      <c r="H180" s="6" t="str">
        <f>VLOOKUP(B180,'Plantilla publicacion'!$A$3:$M$490,8,0)</f>
        <v>Enviar a OSCAE las plantillas diligenciadas con el contenido para cursos virtuales (Responsable Delegatura) (Correo electrónico con  las plantillas diligenciadas)</v>
      </c>
      <c r="I180" s="6">
        <f>VLOOKUP(B180,'Plantilla publicacion'!$A$3:$M$490,9,0)</f>
        <v>2</v>
      </c>
      <c r="J180" s="6" t="str">
        <f>VLOOKUP(B180,'Plantilla publicacion'!$A$3:$M$490,10,0)</f>
        <v>Númerica</v>
      </c>
      <c r="K180" s="7">
        <f>VLOOKUP(B180,'Plantilla publicacion'!$A$3:$M$490,11,0)</f>
        <v>45672</v>
      </c>
      <c r="L180" s="7">
        <f>VLOOKUP(B180,'Plantilla publicacion'!$A$3:$M$490,12,0)</f>
        <v>45744</v>
      </c>
      <c r="M180" s="57"/>
      <c r="N180" s="16" t="str">
        <f>VLOOKUP(B180,'Plantilla publicacion'!$A$3:$M$490,13,0)</f>
        <v>3000-DESPACHO DEL SUPERINTENDENTE DELEGADO PARA LA PROTECCIÓN DEL CONSUMIDOR</v>
      </c>
      <c r="O180" s="6">
        <f>VLOOKUP(B180,'Plantilla publicacion (2)'!$S$3:$X$490,6,0)</f>
        <v>100</v>
      </c>
      <c r="P180" s="275">
        <f>VLOOKUP(B180,'Plantilla publicacion (2)'!$S$3:$Y$490,7,0)</f>
        <v>0.36585365853658536</v>
      </c>
      <c r="Q180" s="16" t="str">
        <f>VLOOKUP(B180,'PAI 2025 Consolidado'!$F$6:$Z$486,21,0)</f>
        <v>Se remite evidencias del envío de las plantillas a OSCAE respecto a los cursos virtuales que se requieren desarrollar en temas de Genero y FINTECH</v>
      </c>
      <c r="R180" s="192"/>
      <c r="S180" s="192"/>
    </row>
    <row r="181" spans="1:19" ht="38.25" x14ac:dyDescent="0.25">
      <c r="A181" s="13" t="str">
        <f>VLOOKUP(B181,'Plantilla publicacion'!$A$3:$B$490,2,0)</f>
        <v>Actividad sin participación</v>
      </c>
      <c r="B181" s="6" t="s">
        <v>1305</v>
      </c>
      <c r="C181" s="307"/>
      <c r="D181" s="307">
        <f>VLOOKUP(B181,'Plantilla publicacion'!$A$3:$M$490,6,0)</f>
        <v>0</v>
      </c>
      <c r="E181" s="307"/>
      <c r="F181" s="307"/>
      <c r="G181" s="307" t="str">
        <f>VLOOKUP(B181,'Plantilla publicacion'!$A$3:$M$490,7,0)</f>
        <v>N/A</v>
      </c>
      <c r="H181" s="6" t="str">
        <f>VLOOKUP(B181,'Plantilla publicacion'!$A$3:$M$490,8,0)</f>
        <v>Diseñar y presentar propuesta pedagógica de los contenidos presentados por la delegatura para cada uno de los cursos (Responsable OSCAE) (Documento con la propuesta)</v>
      </c>
      <c r="I181" s="6">
        <f>VLOOKUP(B181,'Plantilla publicacion'!$A$3:$M$490,9,0)</f>
        <v>2</v>
      </c>
      <c r="J181" s="6" t="str">
        <f>VLOOKUP(B181,'Plantilla publicacion'!$A$3:$M$490,10,0)</f>
        <v>Númerica</v>
      </c>
      <c r="K181" s="7">
        <f>VLOOKUP(B181,'Plantilla publicacion'!$A$3:$M$490,11,0)</f>
        <v>45719</v>
      </c>
      <c r="L181" s="7">
        <f>VLOOKUP(B181,'Plantilla publicacion'!$A$3:$M$490,12,0)</f>
        <v>45807</v>
      </c>
      <c r="M181" s="57"/>
      <c r="N181" s="16" t="str">
        <f>VLOOKUP(B181,'Plantilla publicacion'!$A$3:$M$490,13,0)</f>
        <v>71-GRUPO DE TRABAJO DE FORMACION</v>
      </c>
      <c r="O181" s="6">
        <f>VLOOKUP(B181,'Plantilla publicacion (2)'!$S$3:$X$490,6,0)</f>
        <v>100</v>
      </c>
      <c r="P181" s="275">
        <f>VLOOKUP(B181,'Plantilla publicacion (2)'!$S$3:$Y$490,7,0)</f>
        <v>0</v>
      </c>
      <c r="Q181" s="16" t="str">
        <f>VLOOKUP(B181,'PAI 2025 Consolidado'!$F$6:$Z$486,21,0)</f>
        <v>Se adjuntan las propuestas pedagógicas realizadas por la oficina de Formación de OSCAE respecto a los cursos de Fintech y Genero. Adicionalmente se remite correo remitido por Formación.</v>
      </c>
      <c r="R181" s="192"/>
      <c r="S181" s="192"/>
    </row>
    <row r="182" spans="1:19" ht="38.25" x14ac:dyDescent="0.25">
      <c r="A182" s="13" t="str">
        <f>VLOOKUP(B182,'Plantilla publicacion'!$A$3:$B$490,2,0)</f>
        <v>Actividad propia</v>
      </c>
      <c r="B182" s="6" t="s">
        <v>1307</v>
      </c>
      <c r="C182" s="307"/>
      <c r="D182" s="307">
        <f>VLOOKUP(B182,'Plantilla publicacion'!$A$3:$M$490,6,0)</f>
        <v>0</v>
      </c>
      <c r="E182" s="307"/>
      <c r="F182" s="307"/>
      <c r="G182" s="307" t="str">
        <f>VLOOKUP(B182,'Plantilla publicacion'!$A$3:$M$490,7,0)</f>
        <v>N/A</v>
      </c>
      <c r="H182" s="6" t="str">
        <f>VLOOKUP(B182,'Plantilla publicacion'!$A$3:$M$490,8,0)</f>
        <v>Revisar y aprobar los contenidos propuestos por el equipo pedagógico de OSCAE (Responsable Delegatura) (Correo de aprobación de los contenidos propuestos por OSCAE)</v>
      </c>
      <c r="I182" s="6">
        <f>VLOOKUP(B182,'Plantilla publicacion'!$A$3:$M$490,9,0)</f>
        <v>2</v>
      </c>
      <c r="J182" s="6" t="str">
        <f>VLOOKUP(B182,'Plantilla publicacion'!$A$3:$M$490,10,0)</f>
        <v>Númerica</v>
      </c>
      <c r="K182" s="7">
        <f>VLOOKUP(B182,'Plantilla publicacion'!$A$3:$M$490,11,0)</f>
        <v>45748</v>
      </c>
      <c r="L182" s="7">
        <f>VLOOKUP(B182,'Plantilla publicacion'!$A$3:$M$490,12,0)</f>
        <v>45828</v>
      </c>
      <c r="M182" s="57"/>
      <c r="N182" s="16" t="str">
        <f>VLOOKUP(B182,'Plantilla publicacion'!$A$3:$M$490,13,0)</f>
        <v>3000-DESPACHO DEL SUPERINTENDENTE DELEGADO PARA LA PROTECCIÓN DEL CONSUMIDOR</v>
      </c>
      <c r="O182" s="6">
        <f>VLOOKUP(B182,'Plantilla publicacion (2)'!$S$3:$X$490,6,0)</f>
        <v>100</v>
      </c>
      <c r="P182" s="275">
        <f>VLOOKUP(B182,'Plantilla publicacion (2)'!$S$3:$Y$490,7,0)</f>
        <v>0.36585365853658536</v>
      </c>
      <c r="Q182" s="16" t="str">
        <f>VLOOKUP(B182,'PAI 2025 Consolidado'!$F$6:$Z$486,21,0)</f>
        <v>Se remite correo de aprobación por parte de la Delegada María Carolina Ramírez, con respecto a las propuestas pedagógicas realizadas por el grupo de Formación de OSCAE.</v>
      </c>
      <c r="R182" s="192"/>
      <c r="S182" s="192"/>
    </row>
    <row r="183" spans="1:19" x14ac:dyDescent="0.25">
      <c r="A183" s="13" t="str">
        <f>VLOOKUP(B183,'Plantilla publicacion'!$A$3:$B$490,2,0)</f>
        <v>Actividad sin participación</v>
      </c>
      <c r="B183" s="6" t="s">
        <v>1309</v>
      </c>
      <c r="C183" s="307"/>
      <c r="D183" s="307">
        <f>VLOOKUP(B183,'Plantilla publicacion'!$A$3:$M$490,6,0)</f>
        <v>0</v>
      </c>
      <c r="E183" s="307"/>
      <c r="F183" s="307"/>
      <c r="G183" s="307" t="str">
        <f>VLOOKUP(B183,'Plantilla publicacion'!$A$3:$M$490,7,0)</f>
        <v>N/A</v>
      </c>
      <c r="H183" s="6" t="str">
        <f>VLOOKUP(B183,'Plantilla publicacion'!$A$3:$M$490,8,0)</f>
        <v>Virtualizar los contenidos (Responsable OSCAE) (Captura de pantalla con los cursos virtualizados)</v>
      </c>
      <c r="I183" s="6">
        <f>VLOOKUP(B183,'Plantilla publicacion'!$A$3:$M$490,9,0)</f>
        <v>2</v>
      </c>
      <c r="J183" s="6" t="str">
        <f>VLOOKUP(B183,'Plantilla publicacion'!$A$3:$M$490,10,0)</f>
        <v>Númerica</v>
      </c>
      <c r="K183" s="7">
        <f>VLOOKUP(B183,'Plantilla publicacion'!$A$3:$M$490,11,0)</f>
        <v>45811</v>
      </c>
      <c r="L183" s="7">
        <f>VLOOKUP(B183,'Plantilla publicacion'!$A$3:$M$490,12,0)</f>
        <v>45947</v>
      </c>
      <c r="M183" s="57"/>
      <c r="N183" s="16" t="str">
        <f>VLOOKUP(B183,'Plantilla publicacion'!$A$3:$M$490,13,0)</f>
        <v>71-GRUPO DE TRABAJO DE FORMACION</v>
      </c>
      <c r="O183" s="6">
        <f>VLOOKUP(B183,'Plantilla publicacion (2)'!$S$3:$X$490,6,0)</f>
        <v>100</v>
      </c>
      <c r="P183" s="275">
        <f>VLOOKUP(B183,'Plantilla publicacion (2)'!$S$3:$Y$490,7,0)</f>
        <v>0</v>
      </c>
      <c r="Q183" s="16">
        <f>VLOOKUP(B183,'PAI 2025 Consolidado'!$F$6:$Z$486,21,0)</f>
        <v>0</v>
      </c>
      <c r="R183" s="192"/>
      <c r="S183" s="192"/>
    </row>
    <row r="184" spans="1:19" ht="38.25" x14ac:dyDescent="0.25">
      <c r="A184" s="13" t="str">
        <f>VLOOKUP(B184,'Plantilla publicacion'!$A$3:$B$490,2,0)</f>
        <v>Actividad propia</v>
      </c>
      <c r="B184" s="6" t="s">
        <v>1311</v>
      </c>
      <c r="C184" s="307"/>
      <c r="D184" s="307">
        <f>VLOOKUP(B184,'Plantilla publicacion'!$A$3:$M$490,6,0)</f>
        <v>0</v>
      </c>
      <c r="E184" s="307"/>
      <c r="F184" s="307"/>
      <c r="G184" s="307" t="str">
        <f>VLOOKUP(B184,'Plantilla publicacion'!$A$3:$M$490,7,0)</f>
        <v>N/A</v>
      </c>
      <c r="H184" s="6" t="str">
        <f>VLOOKUP(B184,'Plantilla publicacion'!$A$3:$M$490,8,0)</f>
        <v>Recibir y aprobar el curso virtualizado (Responsable Delegatura) (Correo electrónico con la aprobación de los cursos)</v>
      </c>
      <c r="I184" s="6">
        <f>VLOOKUP(B184,'Plantilla publicacion'!$A$3:$M$490,9,0)</f>
        <v>2</v>
      </c>
      <c r="J184" s="6" t="str">
        <f>VLOOKUP(B184,'Plantilla publicacion'!$A$3:$M$490,10,0)</f>
        <v>Númerica</v>
      </c>
      <c r="K184" s="7">
        <f>VLOOKUP(B184,'Plantilla publicacion'!$A$3:$M$490,11,0)</f>
        <v>45915</v>
      </c>
      <c r="L184" s="7">
        <f>VLOOKUP(B184,'Plantilla publicacion'!$A$3:$M$490,12,0)</f>
        <v>45968</v>
      </c>
      <c r="M184" s="57"/>
      <c r="N184" s="16" t="str">
        <f>VLOOKUP(B184,'Plantilla publicacion'!$A$3:$M$490,13,0)</f>
        <v>3000-DESPACHO DEL SUPERINTENDENTE DELEGADO PARA LA PROTECCIÓN DEL CONSUMIDOR</v>
      </c>
      <c r="O184" s="6">
        <f>VLOOKUP(B184,'Plantilla publicacion (2)'!$S$3:$X$490,6,0)</f>
        <v>100</v>
      </c>
      <c r="P184" s="275">
        <f>VLOOKUP(B184,'Plantilla publicacion (2)'!$S$3:$Y$490,7,0)</f>
        <v>0.48780487804878048</v>
      </c>
      <c r="Q184" s="16">
        <f>VLOOKUP(B184,'PAI 2025 Consolidado'!$F$6:$Z$486,21,0)</f>
        <v>0</v>
      </c>
      <c r="R184" s="192"/>
      <c r="S184" s="192"/>
    </row>
    <row r="185" spans="1:19" ht="26.25" thickBot="1" x14ac:dyDescent="0.3">
      <c r="A185" s="13" t="str">
        <f>VLOOKUP(B185,'Plantilla publicacion'!$A$3:$B$490,2,0)</f>
        <v>Actividad sin participación</v>
      </c>
      <c r="B185" s="11" t="s">
        <v>1312</v>
      </c>
      <c r="C185" s="307"/>
      <c r="D185" s="307">
        <f>VLOOKUP(B185,'Plantilla publicacion'!$A$3:$M$490,6,0)</f>
        <v>0</v>
      </c>
      <c r="E185" s="307"/>
      <c r="F185" s="307"/>
      <c r="G185" s="307" t="str">
        <f>VLOOKUP(B185,'Plantilla publicacion'!$A$3:$M$490,7,0)</f>
        <v>N/A</v>
      </c>
      <c r="H185" s="11" t="str">
        <f>VLOOKUP(B185,'Plantilla publicacion'!$A$3:$M$490,8,0)</f>
        <v>Publicar los cursos virtuales en el campus virtual de la SIC y difundirlos (Capturas de pantalla de los cursos en el campus virtual y capturas de pantalla de la difusión).</v>
      </c>
      <c r="I185" s="11">
        <f>VLOOKUP(B185,'Plantilla publicacion'!$A$3:$M$490,9,0)</f>
        <v>2</v>
      </c>
      <c r="J185" s="11" t="str">
        <f>VLOOKUP(B185,'Plantilla publicacion'!$A$3:$M$490,10,0)</f>
        <v>Númerica</v>
      </c>
      <c r="K185" s="108">
        <f>VLOOKUP(B185,'Plantilla publicacion'!$A$3:$M$490,11,0)</f>
        <v>45975</v>
      </c>
      <c r="L185" s="108">
        <f>VLOOKUP(B185,'Plantilla publicacion'!$A$3:$M$490,12,0)</f>
        <v>46006</v>
      </c>
      <c r="M185" s="109"/>
      <c r="N185" s="110" t="str">
        <f>VLOOKUP(B185,'Plantilla publicacion'!$A$3:$M$490,13,0)</f>
        <v>71-GRUPO DE TRABAJO DE FORMACION;
73-GRUPO DE TRABAJO DE COMUNICACION</v>
      </c>
      <c r="O185" s="11">
        <f>VLOOKUP(B185,'Plantilla publicacion (2)'!$S$3:$X$490,6,0)</f>
        <v>100</v>
      </c>
      <c r="P185" s="278">
        <f>VLOOKUP(B185,'Plantilla publicacion (2)'!$S$3:$Y$490,7,0)</f>
        <v>0</v>
      </c>
      <c r="Q185" s="110">
        <f>VLOOKUP(B185,'PAI 2025 Consolidado'!$F$6:$Z$486,21,0)</f>
        <v>0</v>
      </c>
      <c r="R185" s="192"/>
      <c r="S185" s="192"/>
    </row>
    <row r="186" spans="1:19" s="12" customFormat="1" ht="38.25" x14ac:dyDescent="0.25">
      <c r="A186" s="5" t="str">
        <f>VLOOKUP(B186,'Plantilla publicacion'!$A$3:$B$490,2,0)</f>
        <v>Producto</v>
      </c>
      <c r="B186" s="96" t="s">
        <v>1315</v>
      </c>
      <c r="C186" s="309" t="str">
        <f>VLOOKUP(B186,'Plantilla publicacion'!$A$3:$R$490,17,0)</f>
        <v>PND - 5-31-5-b- Convergencia regional - Entidades públicas territoriales y nacionales fortalecidas / PES - Cierre de brechas territoriales</v>
      </c>
      <c r="D186" s="309" t="str">
        <f>VLOOKUP(B186,'Plantilla publicacion'!$A$3:$M$490,6,0)</f>
        <v>58-Promover el enfoque preventivo, diferencial y territorial en el que hacer misional de la entidad</v>
      </c>
      <c r="E186" s="309" t="str">
        <f>VLOOKUP(B186,'Plantilla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86" s="309" t="str">
        <f>VLOOKUP(B186,'Plantilla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86" s="309" t="str">
        <f>VLOOKUP(B186,'Plantilla publicacion'!$A$3:$M$490,7,0)</f>
        <v>N/A</v>
      </c>
      <c r="H186" s="98" t="str">
        <f>VLOOKUP(B186,'Plantilla publicacion'!$A$3:$M$490,8,0)</f>
        <v>Jornadas de capacitación "Me informo y cuido mi dinero" dirigidas a usuarios, consumidores y ciudadanía en general, realizadas - Imágenes (fotografía o captura de pantalla) de la difusión realizada</v>
      </c>
      <c r="I186" s="98">
        <f>VLOOKUP(B186,'Plantilla publicacion'!$A$3:$M$490,9,0)</f>
        <v>8</v>
      </c>
      <c r="J186" s="98" t="str">
        <f>VLOOKUP(B186,'Plantilla publicacion'!$A$3:$M$490,10,0)</f>
        <v>Númerica</v>
      </c>
      <c r="K186" s="166">
        <f>VLOOKUP(B186,'Plantilla publicacion'!$A$3:$M$490,11,0)</f>
        <v>45672</v>
      </c>
      <c r="L186" s="166">
        <f>VLOOKUP(B186,'Plantilla publicacion'!$A$3:$M$490,12,0)</f>
        <v>46021</v>
      </c>
      <c r="M186" s="98" t="str">
        <f>IF(ISERROR(VLOOKUP(B186,'Plantilla publicacion'!$A$3:$P$490,16,0)),"NA",VLOOKUP(B186,'Plantilla publicacion'!$A$3:$P$490,16,0))</f>
        <v xml:space="preserve">PND_8_Fortalecer las capacidades y conocimiento sobre derechos y deberes de las relaciones de consumo </v>
      </c>
      <c r="N186" s="99" t="str">
        <f>VLOOKUP(B186,'Plantilla publicacion'!$A$3:$M$490,13,0)</f>
        <v>3000-DESPACHO DEL SUPERINTENDENTE DELEGADO PARA LA PROTECCIÓN DEL CONSUMIDOR</v>
      </c>
      <c r="O186" s="98">
        <f>VLOOKUP(B186,'Plantilla publicacion (2)'!$S$3:$X$490,6,0)</f>
        <v>100</v>
      </c>
      <c r="P186" s="274">
        <f>VLOOKUP(B186,'Plantilla publicacion (2)'!$S$3:$Y$490,7,0)</f>
        <v>0.89686098654708535</v>
      </c>
      <c r="Q186" s="99">
        <f>VLOOKUP(B186,'PAI 2025 Consolidado'!$F$6:$Z$486,21,0)</f>
        <v>0</v>
      </c>
      <c r="R186" s="191"/>
      <c r="S186" s="191"/>
    </row>
    <row r="187" spans="1:19" ht="38.25" x14ac:dyDescent="0.25">
      <c r="A187" s="13" t="str">
        <f>VLOOKUP(B187,'Plantilla publicacion'!$A$3:$B$490,2,0)</f>
        <v>Actividad propia</v>
      </c>
      <c r="B187" s="100" t="s">
        <v>1317</v>
      </c>
      <c r="C187" s="307"/>
      <c r="D187" s="307">
        <f>VLOOKUP(B187,'Plantilla publicacion'!$A$3:$M$490,6,0)</f>
        <v>0</v>
      </c>
      <c r="E187" s="307"/>
      <c r="F187" s="307"/>
      <c r="G187" s="307" t="str">
        <f>VLOOKUP(B187,'Plantilla publicacion'!$A$3:$M$490,7,0)</f>
        <v>N/A</v>
      </c>
      <c r="H187" s="6" t="str">
        <f>VLOOKUP(B187,'Plantilla publicacion'!$A$3:$M$490,8,0)</f>
        <v>Definir la estrategia que se utilizará para las jornadas de capacitación  (Listado de asistencia a reunión)</v>
      </c>
      <c r="I187" s="6">
        <f>VLOOKUP(B187,'Plantilla publicacion'!$A$3:$M$490,9,0)</f>
        <v>1</v>
      </c>
      <c r="J187" s="6" t="str">
        <f>VLOOKUP(B187,'Plantilla publicacion'!$A$3:$M$490,10,0)</f>
        <v>Númerica</v>
      </c>
      <c r="K187" s="7">
        <f>VLOOKUP(B187,'Plantilla publicacion'!$A$3:$M$490,11,0)</f>
        <v>45672</v>
      </c>
      <c r="L187" s="7">
        <f>VLOOKUP(B187,'Plantilla publicacion'!$A$3:$M$490,12,0)</f>
        <v>45716</v>
      </c>
      <c r="M187" s="57"/>
      <c r="N187" s="101" t="str">
        <f>VLOOKUP(B187,'Plantilla publicacion'!$A$3:$M$490,13,0)</f>
        <v>3000-DESPACHO DEL SUPERINTENDENTE DELEGADO PARA LA PROTECCIÓN DEL CONSUMIDOR</v>
      </c>
      <c r="O187" s="6">
        <f>VLOOKUP(B187,'Plantilla publicacion (2)'!$S$3:$X$490,6,0)</f>
        <v>100</v>
      </c>
      <c r="P187" s="275">
        <f>VLOOKUP(B187,'Plantilla publicacion (2)'!$S$3:$Y$490,7,0)</f>
        <v>0.24390243902439024</v>
      </c>
      <c r="Q187" s="101" t="str">
        <f>VLOOKUP(B187,'PAI 2025 Consolidado'!$F$6:$Z$486,21,0)</f>
        <v>Se remite las evidencias respecto a la actividad 3000.3.1 para revisión</v>
      </c>
      <c r="R187" s="192"/>
      <c r="S187" s="192"/>
    </row>
    <row r="188" spans="1:19" ht="192" thickBot="1" x14ac:dyDescent="0.3">
      <c r="A188" s="13" t="str">
        <f>VLOOKUP(B188,'Plantilla publicacion'!$A$3:$B$490,2,0)</f>
        <v>Actividad propia</v>
      </c>
      <c r="B188" s="102" t="s">
        <v>1319</v>
      </c>
      <c r="C188" s="308"/>
      <c r="D188" s="308">
        <f>VLOOKUP(B188,'Plantilla publicacion'!$A$3:$M$490,6,0)</f>
        <v>0</v>
      </c>
      <c r="E188" s="308"/>
      <c r="F188" s="308"/>
      <c r="G188" s="308" t="str">
        <f>VLOOKUP(B188,'Plantilla publicacion'!$A$3:$M$490,7,0)</f>
        <v>N/A</v>
      </c>
      <c r="H188" s="104" t="str">
        <f>VLOOKUP(B188,'Plantilla publicacion'!$A$3:$M$490,8,0)</f>
        <v>Realizar las jornadas de capacitación - Imágenes (fotografía o captura de pantalla) de la difusión realizada</v>
      </c>
      <c r="I188" s="104">
        <f>VLOOKUP(B188,'Plantilla publicacion'!$A$3:$M$490,9,0)</f>
        <v>8</v>
      </c>
      <c r="J188" s="104" t="str">
        <f>VLOOKUP(B188,'Plantilla publicacion'!$A$3:$M$490,10,0)</f>
        <v>Númerica</v>
      </c>
      <c r="K188" s="105">
        <f>VLOOKUP(B188,'Plantilla publicacion'!$A$3:$M$490,11,0)</f>
        <v>45719</v>
      </c>
      <c r="L188" s="105">
        <f>VLOOKUP(B188,'Plantilla publicacion'!$A$3:$M$490,12,0)</f>
        <v>46021</v>
      </c>
      <c r="M188" s="106"/>
      <c r="N188" s="107" t="str">
        <f>VLOOKUP(B188,'Plantilla publicacion'!$A$3:$M$490,13,0)</f>
        <v>3000-DESPACHO DEL SUPERINTENDENTE DELEGADO PARA LA PROTECCIÓN DEL CONSUMIDOR</v>
      </c>
      <c r="O188" s="104">
        <f>VLOOKUP(B188,'Plantilla publicacion (2)'!$S$3:$X$490,6,0)</f>
        <v>100</v>
      </c>
      <c r="P188" s="276">
        <f>VLOOKUP(B188,'Plantilla publicacion (2)'!$S$3:$Y$490,7,0)</f>
        <v>0.97560975609756095</v>
      </c>
      <c r="Q188" s="107" t="str">
        <f>VLOOKUP(B188,'PAI 2025 Consolidado'!$F$6:$Z$486,21,0)</f>
        <v xml:space="preserve">Se remite el avance del seguimiento a la estrategia denominada “Me informo y cuido mi dinero”, esta fue desarrollada en la ciudad de Bogotá. En el marco de esta actividad, se presentó el alcance de la estrategia desde el año 2022 hasta el 2025.
Con la ejecución de esta jornada, se alcanza un 87,5 % de cumplimiento del plan establecido. Este porcentaje se fundamenta en que se proyectaron ocho (8) capacitaciones en total, de las cuales siete (7) se han llevado a cabo con corte a septiembre.
Dado que cada actividad equivale al 12,5 % del cumplimiento total, el cálculo del avance corresponde a:
12,5 % × 7 actividades = 87,5 %.
</v>
      </c>
      <c r="R188" s="192"/>
      <c r="S188" s="192"/>
    </row>
    <row r="189" spans="1:19" s="12" customFormat="1" ht="255" x14ac:dyDescent="0.25">
      <c r="A189" s="5" t="str">
        <f>VLOOKUP(B189,'Plantilla publicacion'!$A$3:$B$490,2,0)</f>
        <v>Producto</v>
      </c>
      <c r="B189" s="15" t="s">
        <v>1320</v>
      </c>
      <c r="C189" s="307" t="str">
        <f>VLOOKUP(B189,'Plantilla publicacion'!$A$3:$R$490,17,0)</f>
        <v>PND - 5-31-5-b- Convergencia regional - Entidades públicas territoriales y nacionales fortalecidas / PES - Cierre de brechas territoriales</v>
      </c>
      <c r="D189" s="307" t="str">
        <f>VLOOKUP(B189,'Plantilla publicacion'!$A$3:$M$490,6,0)</f>
        <v>58-Promover el enfoque preventivo, diferencial y territorial en el que hacer misional de la entidad</v>
      </c>
      <c r="E189" s="307" t="str">
        <f>VLOOKUP(B189,'Plantilla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189" s="307" t="str">
        <f>VLOOKUP(B189,'Plantilla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189" s="307" t="str">
        <f>VLOOKUP(B189,'Plantilla publicacion'!$A$3:$M$490,7,0)</f>
        <v>N/A</v>
      </c>
      <c r="H189" s="15" t="str">
        <f>VLOOKUP(B189,'Plantilla publicacion'!$A$3:$M$490,8,0)</f>
        <v>Campañas de difusión a nivel nacional, dirigidas a diversos grupos objetivo como herramienta de fortalecimiento del conocimiento, ejecutadas (Capturas de pantalla de las publicaciones de las campañas).</v>
      </c>
      <c r="I189" s="15">
        <f>VLOOKUP(B189,'Plantilla publicacion'!$A$3:$M$490,9,0)</f>
        <v>4</v>
      </c>
      <c r="J189" s="15" t="str">
        <f>VLOOKUP(B189,'Plantilla publicacion'!$A$3:$M$490,10,0)</f>
        <v>Númerica</v>
      </c>
      <c r="K189" s="165">
        <f>VLOOKUP(B189,'Plantilla publicacion'!$A$3:$M$490,11,0)</f>
        <v>45672</v>
      </c>
      <c r="L189" s="165">
        <f>VLOOKUP(B189,'Plantilla publicacion'!$A$3:$M$490,12,0)</f>
        <v>46021</v>
      </c>
      <c r="M189" s="15" t="str">
        <f>IF(ISERROR(VLOOKUP(B189,'Plantilla publicacion'!$A$3:$P$490,16,0)),"NA",VLOOKUP(B189,'Plantilla publicacion'!$A$3:$P$490,16,0))</f>
        <v xml:space="preserve">PND_8_Fortalecer las capacidades y conocimiento sobre derechos y deberes de las relaciones de consumo </v>
      </c>
      <c r="N189" s="15" t="str">
        <f>VLOOKUP(B189,'Plantilla publicacion'!$A$3:$M$490,13,0)</f>
        <v>3000-DESPACHO DEL SUPERINTENDENTE DELEGADO PARA LA PROTECCIÓN DEL CONSUMIDOR;
3100-DIRECCION DE INVESTIGACIONES DE PROTECCION AL CONSUMIDOR;
3200-DIRECCIÓN DE INVESTIGACIONES DE PROTECCIÓN DE USUARIOS DE SERVICIOS DE COMUNICACIONES;
73-GRUPO DE TRABAJO DE COMUNICACION</v>
      </c>
      <c r="O189" s="15">
        <f>VLOOKUP(B189,'Plantilla publicacion (2)'!$S$3:$X$490,6,0)</f>
        <v>100</v>
      </c>
      <c r="P189" s="277">
        <f>VLOOKUP(B189,'Plantilla publicacion (2)'!$S$3:$Y$490,7,0)</f>
        <v>0.89686098654708535</v>
      </c>
      <c r="Q189" s="15" t="str">
        <f>VLOOKUP(B189,'PAI 2025 Consolidado'!$F$6:$Z$486,21,0)</f>
        <v>Se adelantó la ejecución de cuatro campañas institucionales enmarcadas en las estrategias de protección al consumidor, conforme al cronograma establecido. A continuación, se relacionan las campañas desarrolladas y sus respectivos periodos de publicación:
25% de avance – Campaña “Greenwashing – ICPEN”: ejecutada durante la semana del 25 al 31 de marzo.
50% de avance – Campaña “Decálogo Vivienda”: ejecutada durante la semana del 12 al 19 de mayo.
75% de avance – Campaña “5G”: ejecutada durante la semana del 23 al 31 de julio.
100% de avance – Campaña “Takata – Vehículos”: ejecutada durante la semana del 11 al 24 de agosto.
De esta manera, se cumple con la ejecución total del producto.
Las evidencias de cumplimiento se adjuntan aqui.</v>
      </c>
      <c r="R189" s="191"/>
      <c r="S189" s="191"/>
    </row>
    <row r="190" spans="1:19" ht="102" x14ac:dyDescent="0.25">
      <c r="A190" s="13" t="str">
        <f>VLOOKUP(B190,'Plantilla publicacion'!$A$3:$B$490,2,0)</f>
        <v>Actividad propia</v>
      </c>
      <c r="B190" s="6" t="s">
        <v>1323</v>
      </c>
      <c r="C190" s="307"/>
      <c r="D190" s="307">
        <f>VLOOKUP(B190,'Plantilla publicacion'!$A$3:$M$490,6,0)</f>
        <v>0</v>
      </c>
      <c r="E190" s="307"/>
      <c r="F190" s="307"/>
      <c r="G190" s="307" t="str">
        <f>VLOOKUP(B190,'Plantilla publicacion'!$A$3:$M$490,7,0)</f>
        <v>N/A</v>
      </c>
      <c r="H190" s="6" t="str">
        <f>VLOOKUP(B190,'Plantilla publicacion'!$A$3:$M$490,8,0)</f>
        <v>Elaborar el plan de difusión, definiendo los  grupos objetivos a los que se dirigirá. (Documento con el plan de difusión)</v>
      </c>
      <c r="I190" s="6">
        <f>VLOOKUP(B190,'Plantilla publicacion'!$A$3:$M$490,9,0)</f>
        <v>1</v>
      </c>
      <c r="J190" s="6" t="str">
        <f>VLOOKUP(B190,'Plantilla publicacion'!$A$3:$M$490,10,0)</f>
        <v>Númerica</v>
      </c>
      <c r="K190" s="7">
        <f>VLOOKUP(B190,'Plantilla publicacion'!$A$3:$M$490,11,0)</f>
        <v>45672</v>
      </c>
      <c r="L190" s="7">
        <f>VLOOKUP(B190,'Plantilla publicacion'!$A$3:$M$490,12,0)</f>
        <v>45716</v>
      </c>
      <c r="M190" s="57"/>
      <c r="N190" s="16" t="str">
        <f>VLOOKUP(B190,'Plantilla publicacion'!$A$3:$M$490,13,0)</f>
        <v>3000-DESPACHO DEL SUPERINTENDENTE DELEGADO PARA LA PROTECCIÓN DEL CONSUMIDOR;
3100-DIRECCION DE INVESTIGACIONES DE PROTECCION AL CONSUMIDOR;
3200-DIRECCIÓN DE INVESTIGACIONES DE PROTECCIÓN DE USUARIOS DE SERVICIOS DE COMUNICACIONES</v>
      </c>
      <c r="O190" s="6">
        <f>VLOOKUP(B190,'Plantilla publicacion (2)'!$S$3:$X$490,6,0)</f>
        <v>100</v>
      </c>
      <c r="P190" s="275">
        <f>VLOOKUP(B190,'Plantilla publicacion (2)'!$S$3:$Y$490,7,0)</f>
        <v>0.6097560975609756</v>
      </c>
      <c r="Q190" s="16" t="str">
        <f>VLOOKUP(B190,'PAI 2025 Consolidado'!$F$6:$Z$486,21,0)</f>
        <v>Se realiza la reunión de definición del plan de difusión y los grupos objetivos, se remite los soportes requeridos</v>
      </c>
      <c r="R190" s="192"/>
      <c r="S190" s="192"/>
    </row>
    <row r="191" spans="1:19" ht="25.5" x14ac:dyDescent="0.25">
      <c r="A191" s="13" t="str">
        <f>VLOOKUP(B191,'Plantilla publicacion'!$A$3:$B$490,2,0)</f>
        <v>Actividad sin participación</v>
      </c>
      <c r="B191" s="6" t="s">
        <v>1326</v>
      </c>
      <c r="C191" s="307"/>
      <c r="D191" s="307">
        <f>VLOOKUP(B191,'Plantilla publicacion'!$A$3:$M$490,6,0)</f>
        <v>0</v>
      </c>
      <c r="E191" s="307"/>
      <c r="F191" s="307"/>
      <c r="G191" s="307" t="str">
        <f>VLOOKUP(B191,'Plantilla publicacion'!$A$3:$M$490,7,0)</f>
        <v>N/A</v>
      </c>
      <c r="H191" s="6" t="str">
        <f>VLOOKUP(B191,'Plantilla publicacion'!$A$3:$M$490,8,0)</f>
        <v>Elaborar y presentar el concepto grafico y racional de la campaña (Correo electrónico en que se observe el concepto gráfico y racional de la campaña)</v>
      </c>
      <c r="I191" s="6">
        <f>VLOOKUP(B191,'Plantilla publicacion'!$A$3:$M$490,9,0)</f>
        <v>4</v>
      </c>
      <c r="J191" s="6" t="str">
        <f>VLOOKUP(B191,'Plantilla publicacion'!$A$3:$M$490,10,0)</f>
        <v>Númerica</v>
      </c>
      <c r="K191" s="7">
        <f>VLOOKUP(B191,'Plantilla publicacion'!$A$3:$M$490,11,0)</f>
        <v>45719</v>
      </c>
      <c r="L191" s="7">
        <f>VLOOKUP(B191,'Plantilla publicacion'!$A$3:$M$490,12,0)</f>
        <v>45989</v>
      </c>
      <c r="M191" s="57"/>
      <c r="N191" s="16" t="str">
        <f>VLOOKUP(B191,'Plantilla publicacion'!$A$3:$M$490,13,0)</f>
        <v>73-GRUPO DE TRABAJO DE COMUNICACION</v>
      </c>
      <c r="O191" s="6">
        <f>VLOOKUP(B191,'Plantilla publicacion (2)'!$S$3:$X$490,6,0)</f>
        <v>100</v>
      </c>
      <c r="P191" s="275">
        <f>VLOOKUP(B191,'Plantilla publicacion (2)'!$S$3:$Y$490,7,0)</f>
        <v>0</v>
      </c>
      <c r="Q191" s="16" t="str">
        <f>VLOOKUP(B191,'PAI 2025 Consolidado'!$F$6:$Z$486,21,0)</f>
        <v>Se remite el concepto grafico y racional de la campaña vehicular de airbags TAKATA, realizada por OSCAE.</v>
      </c>
      <c r="R191" s="192"/>
      <c r="S191" s="192"/>
    </row>
    <row r="192" spans="1:19" ht="280.5" x14ac:dyDescent="0.25">
      <c r="A192" s="13" t="str">
        <f>VLOOKUP(B192,'Plantilla publicacion'!$A$3:$B$490,2,0)</f>
        <v>Actividad propia</v>
      </c>
      <c r="B192" s="6" t="s">
        <v>1327</v>
      </c>
      <c r="C192" s="307"/>
      <c r="D192" s="307">
        <f>VLOOKUP(B192,'Plantilla publicacion'!$A$3:$M$490,6,0)</f>
        <v>0</v>
      </c>
      <c r="E192" s="307"/>
      <c r="F192" s="307"/>
      <c r="G192" s="307" t="str">
        <f>VLOOKUP(B192,'Plantilla publicacion'!$A$3:$M$490,7,0)</f>
        <v>N/A</v>
      </c>
      <c r="H192" s="6" t="str">
        <f>VLOOKUP(B192,'Plantilla publicacion'!$A$3:$M$490,8,0)</f>
        <v>Revisar y aprobar la propuesta (Correo electrónico con la propuesta aprobada)</v>
      </c>
      <c r="I192" s="6">
        <f>VLOOKUP(B192,'Plantilla publicacion'!$A$3:$M$490,9,0)</f>
        <v>4</v>
      </c>
      <c r="J192" s="6" t="str">
        <f>VLOOKUP(B192,'Plantilla publicacion'!$A$3:$M$490,10,0)</f>
        <v>Númerica</v>
      </c>
      <c r="K192" s="7">
        <f>VLOOKUP(B192,'Plantilla publicacion'!$A$3:$M$490,11,0)</f>
        <v>45719</v>
      </c>
      <c r="L192" s="7">
        <f>VLOOKUP(B192,'Plantilla publicacion'!$A$3:$M$490,12,0)</f>
        <v>45989</v>
      </c>
      <c r="M192" s="57"/>
      <c r="N192" s="16" t="str">
        <f>VLOOKUP(B192,'Plantilla publicacion'!$A$3:$M$490,13,0)</f>
        <v>3000-DESPACHO DEL SUPERINTENDENTE DELEGADO PARA LA PROTECCIÓN DEL CONSUMIDOR</v>
      </c>
      <c r="O192" s="6">
        <f>VLOOKUP(B192,'Plantilla publicacion (2)'!$S$3:$X$490,6,0)</f>
        <v>100</v>
      </c>
      <c r="P192" s="275">
        <f>VLOOKUP(B192,'Plantilla publicacion (2)'!$S$3:$Y$490,7,0)</f>
        <v>0.6097560975609756</v>
      </c>
      <c r="Q192" s="16" t="str">
        <f>VLOOKUP(B192,'PAI 2025 Consolidado'!$F$6:$Z$486,21,0)</f>
        <v>Se remite evidencia de aprobación del concepto grafico para la campaña vehicular TAKATA en el que la Directora de la Dirección de Investigaciones de Protección al Consumidor, Neyireth Briceño, manifiesta la aprobación de la misma y cuenta con la aprobación de la Delegada María Carolina Ramírez la cual esta copiada en el correo.
Con esta evidencia se logra el 100% de cumplimiento de la actividad. 
El calculo de indicador, se realizo de la siguiente manera:
         1 campaña * 100%
X=-----------------------------
         4 campañas
1ra campaña (ICPEN) = 25% aprobación realizada el 12 de marzo
2da campaña (sector inmobiliario) = 50% aprobación realizada el 09 de mayo
3ra campaña (5G) = 75% aprobación realizada el 24 de julio
4ta campaña (TAKATA) = 100% aprobación realizada el 04 de agosto
Con la aprobación de la campaña TAKATA se completa el 100% de la actividad.</v>
      </c>
      <c r="R192" s="192"/>
      <c r="S192" s="192"/>
    </row>
    <row r="193" spans="1:19" ht="255" x14ac:dyDescent="0.25">
      <c r="A193" s="13" t="str">
        <f>VLOOKUP(B193,'Plantilla publicacion'!$A$3:$B$490,2,0)</f>
        <v>Actividad sin participación</v>
      </c>
      <c r="B193" s="6" t="s">
        <v>1328</v>
      </c>
      <c r="C193" s="340"/>
      <c r="D193" s="340">
        <f>VLOOKUP(B193,'Plantilla publicacion'!$A$3:$M$490,6,0)</f>
        <v>0</v>
      </c>
      <c r="E193" s="340"/>
      <c r="F193" s="340"/>
      <c r="G193" s="340" t="str">
        <f>VLOOKUP(B193,'Plantilla publicacion'!$A$3:$M$490,7,0)</f>
        <v>N/A</v>
      </c>
      <c r="H193" s="6" t="str">
        <f>VLOOKUP(B193,'Plantilla publicacion'!$A$3:$M$490,8,0)</f>
        <v>Ejecutar las campañas (Captura de pantalla de publicación de las campañas)</v>
      </c>
      <c r="I193" s="6">
        <f>VLOOKUP(B193,'Plantilla publicacion'!$A$3:$M$490,9,0)</f>
        <v>4</v>
      </c>
      <c r="J193" s="6" t="str">
        <f>VLOOKUP(B193,'Plantilla publicacion'!$A$3:$M$490,10,0)</f>
        <v>Númerica</v>
      </c>
      <c r="K193" s="7">
        <f>VLOOKUP(B193,'Plantilla publicacion'!$A$3:$M$490,11,0)</f>
        <v>45719</v>
      </c>
      <c r="L193" s="7">
        <f>VLOOKUP(B193,'Plantilla publicacion'!$A$3:$M$490,12,0)</f>
        <v>46021</v>
      </c>
      <c r="M193" s="57"/>
      <c r="N193" s="16" t="str">
        <f>VLOOKUP(B193,'Plantilla publicacion'!$A$3:$M$490,13,0)</f>
        <v>73-GRUPO DE TRABAJO DE COMUNICACION</v>
      </c>
      <c r="O193" s="6">
        <f>VLOOKUP(B193,'Plantilla publicacion (2)'!$S$3:$X$490,6,0)</f>
        <v>100</v>
      </c>
      <c r="P193" s="275">
        <f>VLOOKUP(B193,'Plantilla publicacion (2)'!$S$3:$Y$490,7,0)</f>
        <v>0</v>
      </c>
      <c r="Q193" s="16" t="str">
        <f>VLOOKUP(B193,'PAI 2025 Consolidado'!$F$6:$Z$486,21,0)</f>
        <v xml:space="preserve">Se remite correo con la publicación de la campaña TAKATA en redes sociales de la SIC. Con esta publicación se tiene el 100% de cumplimiento de esta actividad.
Así se realizo el calculo de avance de cumplimiento de las publicaciones de las campañas:
       1 publicación *100%
X=-------------------------------
          4 publicaciones
1ra publicación = 25% publicación campaña GREENWASHIG - ICPEN realizada en la semana del 25 al 31 de marzo.
2da publicación = 50% publicación campaña DECALOGO VIVIENDA realizada en la semana del 12 al 19 de mayo.
3ra publicación = 75% publicación campaña 5G realizada en la semana del 23 al 31 de julio.
4ta publicación = 100% publicación campaña TAKATA vehículos realizada en la semana del 11 al 24 de agosto.
</v>
      </c>
      <c r="R193" s="192"/>
      <c r="S193" s="192"/>
    </row>
    <row r="194" spans="1:19" ht="32.25" customHeight="1" thickBot="1" x14ac:dyDescent="0.3">
      <c r="A194" s="13" t="e">
        <f>VLOOKUP(B194,'Plantilla publicacion'!$A$3:$B$490,2,0)</f>
        <v>#N/A</v>
      </c>
      <c r="B194" s="379" t="s">
        <v>39</v>
      </c>
      <c r="C194" s="380"/>
      <c r="D194" s="380"/>
      <c r="E194" s="380"/>
      <c r="F194" s="380"/>
      <c r="G194" s="380"/>
      <c r="H194" s="380"/>
      <c r="I194" s="380"/>
      <c r="J194" s="380"/>
      <c r="K194" s="380"/>
      <c r="L194" s="380"/>
      <c r="M194" s="380"/>
      <c r="N194" s="380"/>
      <c r="O194" s="380"/>
      <c r="P194" s="380"/>
      <c r="Q194" s="380"/>
      <c r="R194" s="186"/>
      <c r="S194" s="186"/>
    </row>
    <row r="195" spans="1:19" ht="48" customHeight="1" thickBot="1" x14ac:dyDescent="0.3">
      <c r="B195" s="21" t="s">
        <v>452</v>
      </c>
      <c r="C195" s="22" t="s">
        <v>1483</v>
      </c>
      <c r="D195" s="22" t="s">
        <v>0</v>
      </c>
      <c r="E195" s="22" t="s">
        <v>1432</v>
      </c>
      <c r="F195" s="22" t="s">
        <v>1486</v>
      </c>
      <c r="G195" s="22" t="s">
        <v>1</v>
      </c>
      <c r="H195" s="22" t="s">
        <v>2</v>
      </c>
      <c r="I195" s="22" t="s">
        <v>3</v>
      </c>
      <c r="J195" s="22" t="s">
        <v>4</v>
      </c>
      <c r="K195" s="23" t="s">
        <v>5</v>
      </c>
      <c r="L195" s="23" t="s">
        <v>6</v>
      </c>
      <c r="M195" s="56" t="s">
        <v>1484</v>
      </c>
      <c r="N195" s="24" t="s">
        <v>7</v>
      </c>
      <c r="O195" s="56" t="s">
        <v>1880</v>
      </c>
      <c r="P195" s="201" t="s">
        <v>1881</v>
      </c>
      <c r="Q195" s="202" t="s">
        <v>1882</v>
      </c>
      <c r="R195" s="190"/>
      <c r="S195" s="190"/>
    </row>
    <row r="196" spans="1:19" s="12" customFormat="1" ht="29.25" customHeight="1" x14ac:dyDescent="0.25">
      <c r="A196" s="5" t="str">
        <f>VLOOKUP(B196,'Plantilla publicacion'!$A$3:$B$490,2,0)</f>
        <v>Producto</v>
      </c>
      <c r="B196" s="15" t="s">
        <v>1092</v>
      </c>
      <c r="C196" s="339" t="str">
        <f>VLOOKUP(B196,'Plantilla publicacion'!$A$3:$R$490,17,0)</f>
        <v>PND - 5-31-5-b- Convergencia regional - Entidades públicas territoriales y nacionales fortalecidas / PES - Transformación Institucional</v>
      </c>
      <c r="D196" s="339" t="str">
        <f>VLOOKUP(B196,'Plantilla publicacion'!$A$3:$M$490,6,0)</f>
        <v>60-Fortalecer el Sistema Integral de Gestión Institucional en el marco del Modelo Integrado de Planeación y gestión para mejorar la prestación del servicio.</v>
      </c>
      <c r="E196" s="339" t="str">
        <f>VLOOKUP(B196,'Plantilla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196" s="339" t="str">
        <f>VLOOKUP(B196,'Plantilla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96" s="339" t="str">
        <f>VLOOKUP(B196,'Plantilla publicacion'!$A$3:$M$490,7,0)</f>
        <v>N/A</v>
      </c>
      <c r="H196" s="15" t="str">
        <f>VLOOKUP(B196,'Plantilla publicacion'!$A$3:$M$490,8,0)</f>
        <v>Estrategia de racionalización de trámites implementada</v>
      </c>
      <c r="I196" s="15">
        <f>VLOOKUP(B196,'Plantilla publicacion'!$A$3:$M$490,9,0)</f>
        <v>100</v>
      </c>
      <c r="J196" s="15" t="str">
        <f>VLOOKUP(B196,'Plantilla publicacion'!$A$3:$M$490,10,0)</f>
        <v>Porcentual</v>
      </c>
      <c r="K196" s="165">
        <f>VLOOKUP(B196,'Plantilla publicacion'!$A$3:$M$490,11,0)</f>
        <v>45672</v>
      </c>
      <c r="L196" s="165">
        <f>VLOOKUP(B196,'Plantilla publicacion'!$A$3:$M$490,12,0)</f>
        <v>46013</v>
      </c>
      <c r="M196" s="15">
        <f>IF(ISERROR(VLOOKUP(B196,'Plantilla publicacion'!$A$3:$P$490,16,0)),"NA",VLOOKUP(B196,'Plantilla publicacion'!$A$3:$P$490,16,0))</f>
        <v>0</v>
      </c>
      <c r="N196" s="15" t="str">
        <f>VLOOKUP(B196,'Plantilla publicacion'!$A$3:$M$490,13,0)</f>
        <v>30-OFICINA ASESORA DE PLANEACIÓN</v>
      </c>
      <c r="O196" s="6">
        <f>VLOOKUP(B196,'Plantilla publicacion (2)'!$S$3:$X$490,6,0)</f>
        <v>0</v>
      </c>
      <c r="P196" s="275">
        <f>VLOOKUP(B196,'Plantilla publicacion (2)'!$S$3:$Y$490,7,0)</f>
        <v>0</v>
      </c>
      <c r="Q196" s="15">
        <f>VLOOKUP(B196,'PAI 2025 Consolidado'!$F$6:$Z$486,21,0)</f>
        <v>0</v>
      </c>
      <c r="R196" s="191"/>
      <c r="S196" s="191"/>
    </row>
    <row r="197" spans="1:19" ht="30.75" customHeight="1" x14ac:dyDescent="0.25">
      <c r="A197" s="13" t="str">
        <f>VLOOKUP(B197,'Plantilla publicacion'!$A$3:$B$490,2,0)</f>
        <v>Actividad propia</v>
      </c>
      <c r="B197" s="6" t="s">
        <v>1095</v>
      </c>
      <c r="C197" s="307"/>
      <c r="D197" s="307">
        <f>VLOOKUP(B197,'Plantilla publicacion'!$A$3:$M$490,6,0)</f>
        <v>0</v>
      </c>
      <c r="E197" s="307"/>
      <c r="F197" s="307"/>
      <c r="G197" s="307" t="str">
        <f>VLOOKUP(B197,'Plantilla publicacion'!$A$3:$M$490,7,0)</f>
        <v>N/A</v>
      </c>
      <c r="H197" s="6" t="str">
        <f>VLOOKUP(B197,'Plantilla publicacion'!$A$3:$M$490,8,0)</f>
        <v>Elaborar el plan de trabajo de la estrategia de racionalización de trámites</v>
      </c>
      <c r="I197" s="6">
        <f>VLOOKUP(B197,'Plantilla publicacion'!$A$3:$M$490,9,0)</f>
        <v>1</v>
      </c>
      <c r="J197" s="6" t="str">
        <f>VLOOKUP(B197,'Plantilla publicacion'!$A$3:$M$490,10,0)</f>
        <v>Númerica</v>
      </c>
      <c r="K197" s="7">
        <f>VLOOKUP(B197,'Plantilla publicacion'!$A$3:$M$490,11,0)</f>
        <v>45672</v>
      </c>
      <c r="L197" s="7">
        <f>VLOOKUP(B197,'Plantilla publicacion'!$A$3:$M$490,12,0)</f>
        <v>45744</v>
      </c>
      <c r="M197" s="57"/>
      <c r="N197" s="16" t="str">
        <f>VLOOKUP(B197,'Plantilla publicacion'!$A$3:$M$490,13,0)</f>
        <v>30-OFICINA ASESORA DE PLANEACIÓN</v>
      </c>
      <c r="O197" s="6">
        <f>VLOOKUP(B197,'Plantilla publicacion (2)'!$S$3:$X$490,6,0)</f>
        <v>100</v>
      </c>
      <c r="P197" s="275">
        <f>VLOOKUP(B197,'Plantilla publicacion (2)'!$S$3:$Y$490,7,0)</f>
        <v>0.24390243902439024</v>
      </c>
      <c r="Q197" s="16" t="str">
        <f>VLOOKUP(B197,'PAI 2025 Consolidado'!$F$6:$Z$486,21,0)</f>
        <v xml:space="preserve">Se elaboró el plan de trabajo para la estrategia en el formato solicitado, con los hitos de establecidos por el SUIT. </v>
      </c>
      <c r="R197" s="192"/>
      <c r="S197" s="192"/>
    </row>
    <row r="198" spans="1:19" ht="32.25" customHeight="1" thickBot="1" x14ac:dyDescent="0.3">
      <c r="A198" s="13" t="str">
        <f>VLOOKUP(B198,'Plantilla publicacion'!$A$3:$B$490,2,0)</f>
        <v>Actividad propia</v>
      </c>
      <c r="B198" s="18" t="s">
        <v>1097</v>
      </c>
      <c r="C198" s="340"/>
      <c r="D198" s="340">
        <f>VLOOKUP(B198,'Plantilla publicacion'!$A$3:$M$490,6,0)</f>
        <v>0</v>
      </c>
      <c r="E198" s="340"/>
      <c r="F198" s="340"/>
      <c r="G198" s="340" t="str">
        <f>VLOOKUP(B198,'Plantilla publicacion'!$A$3:$M$490,7,0)</f>
        <v>N/A</v>
      </c>
      <c r="H198" s="6" t="str">
        <f>VLOOKUP(B198,'Plantilla publicacion'!$A$3:$M$490,8,0)</f>
        <v>Ejecutar el plan de trabajo de la estrategia de racionalización de trámites</v>
      </c>
      <c r="I198" s="6">
        <f>VLOOKUP(B198,'Plantilla publicacion'!$A$3:$M$490,9,0)</f>
        <v>100</v>
      </c>
      <c r="J198" s="6" t="str">
        <f>VLOOKUP(B198,'Plantilla publicacion'!$A$3:$M$490,10,0)</f>
        <v>Porcentual</v>
      </c>
      <c r="K198" s="7">
        <f>VLOOKUP(B198,'Plantilla publicacion'!$A$3:$M$490,11,0)</f>
        <v>45744</v>
      </c>
      <c r="L198" s="7">
        <f>VLOOKUP(B198,'Plantilla publicacion'!$A$3:$M$490,12,0)</f>
        <v>46013</v>
      </c>
      <c r="M198" s="57"/>
      <c r="N198" s="16" t="str">
        <f>VLOOKUP(B198,'Plantilla publicacion'!$A$3:$M$490,13,0)</f>
        <v>30-OFICINA ASESORA DE PLANEACIÓN</v>
      </c>
      <c r="O198" s="6">
        <f>VLOOKUP(B198,'Plantilla publicacion (2)'!$S$3:$X$490,6,0)</f>
        <v>13</v>
      </c>
      <c r="P198" s="275">
        <f>VLOOKUP(B198,'Plantilla publicacion (2)'!$S$3:$Y$490,7,0)</f>
        <v>0.12682926829268293</v>
      </c>
      <c r="Q198" s="16" t="str">
        <f>VLOOKUP(B198,'PAI 2025 Consolidado'!$F$6:$Z$486,21,0)</f>
        <v xml:space="preserve">Corresponde a las actividades realizadas en el marco de la estrategia de racionalización de trámites en el SUIT, para dos trámites, 1 Sic Facilita 2 Denuncias consumidor. 
Se corrige el seguimiento en el plan de trabajo, disponible en la carpeta compartida. </v>
      </c>
      <c r="R198" s="192"/>
      <c r="S198" s="192"/>
    </row>
    <row r="199" spans="1:19" ht="32.25" customHeight="1" thickBot="1" x14ac:dyDescent="0.3">
      <c r="A199" s="13" t="e">
        <f>VLOOKUP(B199,'Plantilla publicacion'!$A$3:$B$490,2,0)</f>
        <v>#N/A</v>
      </c>
      <c r="B199" s="381" t="s">
        <v>40</v>
      </c>
      <c r="C199" s="382"/>
      <c r="D199" s="382"/>
      <c r="E199" s="382"/>
      <c r="F199" s="382"/>
      <c r="G199" s="382"/>
      <c r="H199" s="382"/>
      <c r="I199" s="382"/>
      <c r="J199" s="382"/>
      <c r="K199" s="382"/>
      <c r="L199" s="382"/>
      <c r="M199" s="382"/>
      <c r="N199" s="382"/>
      <c r="O199" s="382"/>
      <c r="P199" s="382"/>
      <c r="Q199" s="382"/>
      <c r="R199" s="186"/>
      <c r="S199" s="186"/>
    </row>
    <row r="200" spans="1:19" ht="48" customHeight="1" thickBot="1" x14ac:dyDescent="0.3">
      <c r="B200" s="72" t="s">
        <v>452</v>
      </c>
      <c r="C200" s="74" t="s">
        <v>1483</v>
      </c>
      <c r="D200" s="74" t="s">
        <v>0</v>
      </c>
      <c r="E200" s="74" t="s">
        <v>1432</v>
      </c>
      <c r="F200" s="74" t="s">
        <v>1486</v>
      </c>
      <c r="G200" s="74" t="s">
        <v>1</v>
      </c>
      <c r="H200" s="74" t="s">
        <v>2</v>
      </c>
      <c r="I200" s="74" t="s">
        <v>3</v>
      </c>
      <c r="J200" s="74" t="s">
        <v>4</v>
      </c>
      <c r="K200" s="75" t="s">
        <v>5</v>
      </c>
      <c r="L200" s="75" t="s">
        <v>6</v>
      </c>
      <c r="M200" s="77" t="s">
        <v>1484</v>
      </c>
      <c r="N200" s="76" t="s">
        <v>7</v>
      </c>
      <c r="O200" s="56" t="s">
        <v>1880</v>
      </c>
      <c r="P200" s="201" t="s">
        <v>1881</v>
      </c>
      <c r="Q200" s="202" t="s">
        <v>1882</v>
      </c>
      <c r="R200" s="190"/>
      <c r="S200" s="190"/>
    </row>
    <row r="201" spans="1:19" s="12" customFormat="1" ht="89.25" x14ac:dyDescent="0.25">
      <c r="A201" s="5" t="str">
        <f>VLOOKUP(B201,'Plantilla publicacion'!$A$3:$B$490,2,0)</f>
        <v>Producto</v>
      </c>
      <c r="B201" s="96" t="s">
        <v>694</v>
      </c>
      <c r="C201" s="309" t="str">
        <f>VLOOKUP(B201,'Plantilla publicacion'!$A$3:$R$490,17,0)</f>
        <v>PND - 4-04-1-c- Transformación productiva, internacionalización y acción climática - Políticas de competencia, consumidor e infraestructura de la calidad modernas / PES - Internacionalización</v>
      </c>
      <c r="D201" s="309" t="str">
        <f>VLOOKUP(B201,'Plantilla publicacion'!$A$3:$M$490,6,0)</f>
        <v>59-Generar sinergias con agentes nacionales e internacionales que permitan potenciar las capacidades de la SIC.</v>
      </c>
      <c r="E201" s="309" t="str">
        <f>VLOOKUP(B201,'Plantilla publicacion'!$A$3:$P$490,15,0)</f>
        <v>63 - 1-Generación de oportunidades de cooperación y fortalecimiento de existentes con grupos de interés y de valor.-5-Direccionamiento de la oferta institucional con productos y/o servicios con enfoque preventivo, diferencial y territorial.</v>
      </c>
      <c r="F201" s="309" t="str">
        <f>VLOOKUP(B201,'Plantilla publicacion'!$A$3:$P$490,15,0)</f>
        <v>63 - 1-Generación de oportunidades de cooperación y fortalecimiento de existentes con grupos de interés y de valor.-5-Direccionamiento de la oferta institucional con productos y/o servicios con enfoque preventivo, diferencial y territorial.</v>
      </c>
      <c r="G201" s="309" t="str">
        <f>VLOOKUP(B201,'Plantilla publicacion'!$A$3:$M$490,7,0)</f>
        <v>N/A</v>
      </c>
      <c r="H201" s="98" t="str">
        <f>VLOOKUP(B201,'Plantilla publicacion'!$A$3:$M$490,8,0)</f>
        <v>Mesas de integración para la conexión de actores del ecosistema de innovación involucrados en temas de Propiedad Industrial y transferencia tecnológica, realizadas  (Actas de reunión firmadas)</v>
      </c>
      <c r="I201" s="98">
        <f>VLOOKUP(B201,'Plantilla publicacion'!$A$3:$M$490,9,0)</f>
        <v>2</v>
      </c>
      <c r="J201" s="98" t="str">
        <f>VLOOKUP(B201,'Plantilla publicacion'!$A$3:$M$490,10,0)</f>
        <v>Númerica</v>
      </c>
      <c r="K201" s="166">
        <f>VLOOKUP(B201,'Plantilla publicacion'!$A$3:$M$490,11,0)</f>
        <v>45670</v>
      </c>
      <c r="L201" s="166">
        <f>VLOOKUP(B201,'Plantilla publicacion'!$A$3:$M$490,12,0)</f>
        <v>45989</v>
      </c>
      <c r="M201" s="98" t="str">
        <f>IF(ISERROR(VLOOKUP(B201,'Plantilla publicacion'!$A$3:$P$490,16,0)),"NA",VLOOKUP(B201,'Plantilla publicacion'!$A$3:$P$490,16,0))</f>
        <v>PND_2_Fomentar estrategias de sensibilización para el reconocimiento, aprovechamiento y uso responsable de los derechos de PI  /  PND_4_Reinvertir parte de las tasas recaudadas por propiedad industrial en el funcionamiento y promoción de la innovación / PES_20230194 / PEI_16</v>
      </c>
      <c r="N201" s="99" t="str">
        <f>VLOOKUP(B201,'Plantilla publicacion'!$A$3:$M$490,13,0)</f>
        <v>2023-GRUPO DE TRABAJO DE CENTRO DE INFORMACIÓN TECNOLÓGICA Y APOYO A LA GESTIÓN DE PROPIEDAD LA INDUSTRIAL</v>
      </c>
      <c r="O201" s="98">
        <f>VLOOKUP(B201,'Plantilla publicacion (2)'!$S$3:$X$490,6,0)</f>
        <v>100</v>
      </c>
      <c r="P201" s="274">
        <f>VLOOKUP(B201,'Plantilla publicacion (2)'!$S$3:$Y$490,7,0)</f>
        <v>0.44843049327354267</v>
      </c>
      <c r="Q201" s="99" t="str">
        <f>VLOOKUP(B201,'PAI 2025 Consolidado'!$F$6:$Z$486,21,0)</f>
        <v>Las Mesas de Integración para conectar actores del ecosistema de innovación en Propiedad Industrial y Transferencia Tecnológica están en ejecución. El 10 de septiembre se realizó la primera Mesa de integración con asistencia principalmente de los CATI-SIC, CATI institucionales.  Se adjunta acta y listado de asistencia</v>
      </c>
      <c r="R201" s="191"/>
      <c r="S201" s="191"/>
    </row>
    <row r="202" spans="1:19" ht="51" x14ac:dyDescent="0.25">
      <c r="A202" s="13" t="str">
        <f>VLOOKUP(B202,'Plantilla publicacion'!$A$3:$B$490,2,0)</f>
        <v>Actividad propia</v>
      </c>
      <c r="B202" s="100" t="s">
        <v>697</v>
      </c>
      <c r="C202" s="307"/>
      <c r="D202" s="307">
        <f>VLOOKUP(B202,'Plantilla publicacion'!$A$3:$M$490,6,0)</f>
        <v>0</v>
      </c>
      <c r="E202" s="307"/>
      <c r="F202" s="307"/>
      <c r="G202" s="307" t="str">
        <f>VLOOKUP(B202,'Plantilla publicacion'!$A$3:$M$490,7,0)</f>
        <v>N/A</v>
      </c>
      <c r="H202" s="6" t="str">
        <f>VLOOKUP(B202,'Plantilla publicacion'!$A$3:$M$490,8,0)</f>
        <v>Elaborar la propuesta de estructura para la realización de las mesas de integración para la conexión de actores del ecosistema de innovación involucrados en temas de Propiedad Industrial y transferencia tecnológica. (Documento con la propuesta elaborado)</v>
      </c>
      <c r="I202" s="6">
        <f>VLOOKUP(B202,'Plantilla publicacion'!$A$3:$M$490,9,0)</f>
        <v>1</v>
      </c>
      <c r="J202" s="6" t="str">
        <f>VLOOKUP(B202,'Plantilla publicacion'!$A$3:$M$490,10,0)</f>
        <v>Númerica</v>
      </c>
      <c r="K202" s="7">
        <f>VLOOKUP(B202,'Plantilla publicacion'!$A$3:$M$490,11,0)</f>
        <v>45670</v>
      </c>
      <c r="L202" s="7">
        <f>VLOOKUP(B202,'Plantilla publicacion'!$A$3:$M$490,12,0)</f>
        <v>45747</v>
      </c>
      <c r="M202" s="57"/>
      <c r="N202" s="101" t="str">
        <f>VLOOKUP(B202,'Plantilla publicacion'!$A$3:$M$490,13,0)</f>
        <v>2023-GRUPO DE TRABAJO DE CENTRO DE INFORMACIÓN TECNOLÓGICA Y APOYO A LA GESTIÓN DE PROPIEDAD LA INDUSTRIAL</v>
      </c>
      <c r="O202" s="6">
        <f>VLOOKUP(B202,'Plantilla publicacion (2)'!$S$3:$X$490,6,0)</f>
        <v>100</v>
      </c>
      <c r="P202" s="275">
        <f>VLOOKUP(B202,'Plantilla publicacion (2)'!$S$3:$Y$490,7,0)</f>
        <v>0.73170731707317072</v>
      </c>
      <c r="Q202" s="101" t="str">
        <f>VLOOKUP(B202,'PAI 2025 Consolidado'!$F$6:$Z$486,21,0)</f>
        <v>Se realizó la "Propuesta para la realización de las Mesas de integración para la conexión de actores del ecosistema de innovación involucrados en temas de Propiedad Industrial y transferencia tecnológica" el 27 de marzo, y se envió por correo electrónico a la Delegada el 28 de marzo.</v>
      </c>
      <c r="R202" s="192"/>
      <c r="S202" s="192"/>
    </row>
    <row r="203" spans="1:19" ht="39" thickBot="1" x14ac:dyDescent="0.3">
      <c r="A203" s="13" t="str">
        <f>VLOOKUP(B203,'Plantilla publicacion'!$A$3:$B$490,2,0)</f>
        <v>Actividad propia</v>
      </c>
      <c r="B203" s="102" t="s">
        <v>699</v>
      </c>
      <c r="C203" s="308"/>
      <c r="D203" s="308">
        <f>VLOOKUP(B203,'Plantilla publicacion'!$A$3:$M$490,6,0)</f>
        <v>0</v>
      </c>
      <c r="E203" s="308"/>
      <c r="F203" s="308"/>
      <c r="G203" s="308" t="str">
        <f>VLOOKUP(B203,'Plantilla publicacion'!$A$3:$M$490,7,0)</f>
        <v>N/A</v>
      </c>
      <c r="H203" s="104" t="str">
        <f>VLOOKUP(B203,'Plantilla publicacion'!$A$3:$M$490,8,0)</f>
        <v>Realizar las mesas de integración  (Actas de reunión firmadas)</v>
      </c>
      <c r="I203" s="104">
        <f>VLOOKUP(B203,'Plantilla publicacion'!$A$3:$M$490,9,0)</f>
        <v>2</v>
      </c>
      <c r="J203" s="104" t="str">
        <f>VLOOKUP(B203,'Plantilla publicacion'!$A$3:$M$490,10,0)</f>
        <v>Númerica</v>
      </c>
      <c r="K203" s="105">
        <f>VLOOKUP(B203,'Plantilla publicacion'!$A$3:$M$490,11,0)</f>
        <v>45748</v>
      </c>
      <c r="L203" s="105">
        <f>VLOOKUP(B203,'Plantilla publicacion'!$A$3:$M$490,12,0)</f>
        <v>45989</v>
      </c>
      <c r="M203" s="106"/>
      <c r="N203" s="107" t="str">
        <f>VLOOKUP(B203,'Plantilla publicacion'!$A$3:$M$490,13,0)</f>
        <v>2023-GRUPO DE TRABAJO DE CENTRO DE INFORMACIÓN TECNOLÓGICA Y APOYO A LA GESTIÓN DE PROPIEDAD LA INDUSTRIAL</v>
      </c>
      <c r="O203" s="104">
        <f>VLOOKUP(B203,'Plantilla publicacion (2)'!$S$3:$X$490,6,0)</f>
        <v>100</v>
      </c>
      <c r="P203" s="276">
        <f>VLOOKUP(B203,'Plantilla publicacion (2)'!$S$3:$Y$490,7,0)</f>
        <v>0.48780487804878048</v>
      </c>
      <c r="Q203" s="107" t="str">
        <f>VLOOKUP(B203,'PAI 2025 Consolidado'!$F$6:$Z$486,21,0)</f>
        <v>El 10 de septiembre se realizó la primera Mesa de integración con asistencia principalmente de los CATI-SIC, CATI institucionales.  Se adjunta acta y listado de asistencia</v>
      </c>
      <c r="R203" s="192"/>
      <c r="S203" s="192"/>
    </row>
    <row r="204" spans="1:19" s="12" customFormat="1" ht="140.25" x14ac:dyDescent="0.25">
      <c r="A204" s="5" t="str">
        <f>VLOOKUP(B204,'Plantilla publicacion'!$A$3:$B$490,2,0)</f>
        <v>Producto</v>
      </c>
      <c r="B204" s="15" t="s">
        <v>718</v>
      </c>
      <c r="C204" s="307" t="str">
        <f>VLOOKUP(B204,'Plantilla publicacion'!$A$3:$R$490,17,0)</f>
        <v>PND - 2-03-9-b- Seguridad humana y justicia social - Aprovechamiento de la propiedad intelectual / PES - Reindustrialización</v>
      </c>
      <c r="D204" s="307" t="str">
        <f>VLOOKUP(B204,'Plantilla publicacion'!$A$3:$M$490,6,0)</f>
        <v>58-Promover el enfoque preventivo, diferencial y territorial en el que hacer misional de la entidad</v>
      </c>
      <c r="E204" s="307" t="str">
        <f>VLOOKUP(B204,'Plantilla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04" s="307" t="str">
        <f>VLOOKUP(B204,'Plantilla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04" s="307" t="str">
        <f>VLOOKUP(B204,'Plantilla publicacion'!$A$3:$M$490,7,0)</f>
        <v>C-3503-0200-0014-20309b</v>
      </c>
      <c r="H204" s="15" t="str">
        <f>VLOOKUP(B204,'Plantilla publicacion'!$A$3:$M$490,8,0)</f>
        <v>Premio Nacional al Inventor Colombiano 2025, realizado  (Informe dela realización del premio al inventor Colombiano 2025)</v>
      </c>
      <c r="I204" s="15">
        <f>VLOOKUP(B204,'Plantilla publicacion'!$A$3:$M$490,9,0)</f>
        <v>1</v>
      </c>
      <c r="J204" s="15" t="str">
        <f>VLOOKUP(B204,'Plantilla publicacion'!$A$3:$M$490,10,0)</f>
        <v>Númerica</v>
      </c>
      <c r="K204" s="165">
        <f>VLOOKUP(B204,'Plantilla publicacion'!$A$3:$M$490,11,0)</f>
        <v>45691</v>
      </c>
      <c r="L204" s="165">
        <f>VLOOKUP(B204,'Plantilla publicacion'!$A$3:$M$490,12,0)</f>
        <v>45898</v>
      </c>
      <c r="M204" s="15" t="str">
        <f>IF(ISERROR(VLOOKUP(B204,'Plantilla publicacion'!$A$3:$P$490,16,0)),"NA",VLOOKUP(B204,'Plantilla publicacion'!$A$3:$P$490,16,0))</f>
        <v>PND_3_Brindar acompañamiento a inventores y promover el uso de la información de patentes / PND_4_Reinvertir parte de las tasas recaudadas por propiedad industrial en el funcionamiento y promoción de la innovación</v>
      </c>
      <c r="N204" s="15" t="str">
        <f>VLOOKUP(B204,'Plantilla publicacion'!$A$3:$M$490,13,0)</f>
        <v>2023-GRUPO DE TRABAJO DE CENTRO DE INFORMACIÓN TECNOLÓGICA Y APOYO A LA GESTIÓN DE PROPIEDAD LA INDUSTRIAL</v>
      </c>
      <c r="O204" s="15">
        <f>VLOOKUP(B204,'Plantilla publicacion (2)'!$S$3:$X$490,6,0)</f>
        <v>100</v>
      </c>
      <c r="P204" s="277">
        <f>VLOOKUP(B204,'Plantilla publicacion (2)'!$S$3:$Y$490,7,0)</f>
        <v>0.44843049327354267</v>
      </c>
      <c r="Q204" s="15" t="str">
        <f>VLOOKUP(B204,'PAI 2025 Consolidado'!$F$6:$Z$486,21,0)</f>
        <v>La versión 2025 del Premio nacional al inventor colombiano incluyó seis categorías (Juvenil, Mujeres Inventoras, Inventor Individual, Investigación, Micro y Pequeña Empresa, e Industria), con un total de 121 postulaciones y 18 finalistas. Los ganadores se eligieron tras un riguroso proceso de evaluación, destacando invenciones en salud, ambiente, agroindustria y tecnología. Además, se otorgaron dos reconocimientos especiales: a una invención regional en Tumaco (tableros aglomerados de estopa de coco) y a una invención con gestión comercial en Bucaramanga (dispositivo fluidor y drenador de cargas eléctricas). La premiación se realizó el 12 de septiembre en el Planetario de Bogotá, con amplia participación institucional y apoyo de un plan de comunicación digital.</v>
      </c>
      <c r="R204" s="191"/>
      <c r="S204" s="191"/>
    </row>
    <row r="205" spans="1:19" ht="38.25" x14ac:dyDescent="0.25">
      <c r="A205" s="13" t="str">
        <f>VLOOKUP(B205,'Plantilla publicacion'!$A$3:$B$490,2,0)</f>
        <v>Actividad propia</v>
      </c>
      <c r="B205" s="6" t="s">
        <v>720</v>
      </c>
      <c r="C205" s="307"/>
      <c r="D205" s="307">
        <f>VLOOKUP(B205,'Plantilla publicacion'!$A$3:$M$490,6,0)</f>
        <v>0</v>
      </c>
      <c r="E205" s="307"/>
      <c r="F205" s="307"/>
      <c r="G205" s="307" t="str">
        <f>VLOOKUP(B205,'Plantilla publicacion'!$A$3:$M$490,7,0)</f>
        <v>N/A</v>
      </c>
      <c r="H205" s="6" t="str">
        <f>VLOOKUP(B205,'Plantilla publicacion'!$A$3:$M$490,8,0)</f>
        <v>Realizar propuesta de restructuración del Premio Nacional al inventor colombiano.  (Documento propuesta elaborado)</v>
      </c>
      <c r="I205" s="6">
        <f>VLOOKUP(B205,'Plantilla publicacion'!$A$3:$M$490,9,0)</f>
        <v>1</v>
      </c>
      <c r="J205" s="6" t="str">
        <f>VLOOKUP(B205,'Plantilla publicacion'!$A$3:$M$490,10,0)</f>
        <v>Númerica</v>
      </c>
      <c r="K205" s="7">
        <f>VLOOKUP(B205,'Plantilla publicacion'!$A$3:$M$490,11,0)</f>
        <v>45691</v>
      </c>
      <c r="L205" s="7">
        <f>VLOOKUP(B205,'Plantilla publicacion'!$A$3:$M$490,12,0)</f>
        <v>45716</v>
      </c>
      <c r="M205" s="57"/>
      <c r="N205" s="16" t="str">
        <f>VLOOKUP(B205,'Plantilla publicacion'!$A$3:$M$490,13,0)</f>
        <v>2023-GRUPO DE TRABAJO DE CENTRO DE INFORMACIÓN TECNOLÓGICA Y APOYO A LA GESTIÓN DE PROPIEDAD LA INDUSTRIAL</v>
      </c>
      <c r="O205" s="6">
        <f>VLOOKUP(B205,'Plantilla publicacion (2)'!$S$3:$X$490,6,0)</f>
        <v>100</v>
      </c>
      <c r="P205" s="275">
        <f>VLOOKUP(B205,'Plantilla publicacion (2)'!$S$3:$Y$490,7,0)</f>
        <v>0.24390243902439024</v>
      </c>
      <c r="Q205" s="16" t="str">
        <f>VLOOKUP(B205,'PAI 2025 Consolidado'!$F$6:$Z$486,21,0)</f>
        <v>Se realizó la propuesta de restructuración del Premio Nacional al inventor colombiano, y se envió a la Delegada de PI, para sus observaciones.</v>
      </c>
      <c r="R205" s="192"/>
      <c r="S205" s="192"/>
    </row>
    <row r="206" spans="1:19" ht="89.25" x14ac:dyDescent="0.25">
      <c r="A206" s="13" t="str">
        <f>VLOOKUP(B206,'Plantilla publicacion'!$A$3:$B$490,2,0)</f>
        <v>Actividad propia</v>
      </c>
      <c r="B206" s="6" t="s">
        <v>722</v>
      </c>
      <c r="C206" s="307"/>
      <c r="D206" s="307">
        <f>VLOOKUP(B206,'Plantilla publicacion'!$A$3:$M$490,6,0)</f>
        <v>0</v>
      </c>
      <c r="E206" s="307"/>
      <c r="F206" s="307"/>
      <c r="G206" s="307" t="str">
        <f>VLOOKUP(B206,'Plantilla publicacion'!$A$3:$M$490,7,0)</f>
        <v>N/A</v>
      </c>
      <c r="H206" s="6" t="str">
        <f>VLOOKUP(B206,'Plantilla publicacion'!$A$3:$M$490,8,0)</f>
        <v>Socializar  la propuesta con actores clave (internos/externos) para la gestión del premio nacional al inventor colombiano.  (Listados de asistencia a la socialización de la propuesta)</v>
      </c>
      <c r="I206" s="6">
        <f>VLOOKUP(B206,'Plantilla publicacion'!$A$3:$M$490,9,0)</f>
        <v>2</v>
      </c>
      <c r="J206" s="6" t="str">
        <f>VLOOKUP(B206,'Plantilla publicacion'!$A$3:$M$490,10,0)</f>
        <v>Númerica</v>
      </c>
      <c r="K206" s="7">
        <f>VLOOKUP(B206,'Plantilla publicacion'!$A$3:$M$490,11,0)</f>
        <v>45719</v>
      </c>
      <c r="L206" s="7">
        <f>VLOOKUP(B206,'Plantilla publicacion'!$A$3:$M$490,12,0)</f>
        <v>45747</v>
      </c>
      <c r="M206" s="57"/>
      <c r="N206" s="16" t="str">
        <f>VLOOKUP(B206,'Plantilla publicacion'!$A$3:$M$490,13,0)</f>
        <v>2023-GRUPO DE TRABAJO DE CENTRO DE INFORMACIÓN TECNOLÓGICA Y APOYO A LA GESTIÓN DE PROPIEDAD LA INDUSTRIAL</v>
      </c>
      <c r="O206" s="6">
        <f>VLOOKUP(B206,'Plantilla publicacion (2)'!$S$3:$X$490,6,0)</f>
        <v>100</v>
      </c>
      <c r="P206" s="275">
        <f>VLOOKUP(B206,'Plantilla publicacion (2)'!$S$3:$Y$490,7,0)</f>
        <v>0.12195121951219512</v>
      </c>
      <c r="Q206" s="16" t="str">
        <f>VLOOKUP(B206,'PAI 2025 Consolidado'!$F$6:$Z$486,21,0)</f>
        <v>En el mes de marzo se realizó el documento con las bases del concurso, cronograma y formularios de inscripción para los participantes: uno para las categorías de Mujeres, Inventores independientes, Investigación, Micro y pequeña empresa e Industria y otro formulario para la categoría de jóvenes. Se solicito la construcción de un espacio en la sede electrónica para el premio, se rediseño la imagen del premio y se realizó la socialización con actores clave para la gestión del premio.</v>
      </c>
      <c r="R206" s="192"/>
      <c r="S206" s="192"/>
    </row>
    <row r="207" spans="1:19" ht="141" thickBot="1" x14ac:dyDescent="0.3">
      <c r="A207" s="13" t="str">
        <f>VLOOKUP(B207,'Plantilla publicacion'!$A$3:$B$490,2,0)</f>
        <v>Actividad propia</v>
      </c>
      <c r="B207" s="11" t="s">
        <v>724</v>
      </c>
      <c r="C207" s="307"/>
      <c r="D207" s="307">
        <f>VLOOKUP(B207,'Plantilla publicacion'!$A$3:$M$490,6,0)</f>
        <v>0</v>
      </c>
      <c r="E207" s="307"/>
      <c r="F207" s="307"/>
      <c r="G207" s="307" t="str">
        <f>VLOOKUP(B207,'Plantilla publicacion'!$A$3:$M$490,7,0)</f>
        <v>N/A</v>
      </c>
      <c r="H207" s="11" t="str">
        <f>VLOOKUP(B207,'Plantilla publicacion'!$A$3:$M$490,8,0)</f>
        <v>Realizar el premio al inventor colombiano 2025 desde la convocatoria hasta premiación. (Informe de la realización del premio al inventor Colombiano 2025)</v>
      </c>
      <c r="I207" s="11">
        <f>VLOOKUP(B207,'Plantilla publicacion'!$A$3:$M$490,9,0)</f>
        <v>1</v>
      </c>
      <c r="J207" s="11" t="str">
        <f>VLOOKUP(B207,'Plantilla publicacion'!$A$3:$M$490,10,0)</f>
        <v>Númerica</v>
      </c>
      <c r="K207" s="108">
        <f>VLOOKUP(B207,'Plantilla publicacion'!$A$3:$M$490,11,0)</f>
        <v>45748</v>
      </c>
      <c r="L207" s="108">
        <f>VLOOKUP(B207,'Plantilla publicacion'!$A$3:$M$490,12,0)</f>
        <v>45898</v>
      </c>
      <c r="M207" s="109"/>
      <c r="N207" s="110" t="str">
        <f>VLOOKUP(B207,'Plantilla publicacion'!$A$3:$M$490,13,0)</f>
        <v>2023-GRUPO DE TRABAJO DE CENTRO DE INFORMACIÓN TECNOLÓGICA Y APOYO A LA GESTIÓN DE PROPIEDAD LA INDUSTRIAL</v>
      </c>
      <c r="O207" s="11">
        <f>VLOOKUP(B207,'Plantilla publicacion (2)'!$S$3:$X$490,6,0)</f>
        <v>100</v>
      </c>
      <c r="P207" s="278">
        <f>VLOOKUP(B207,'Plantilla publicacion (2)'!$S$3:$Y$490,7,0)</f>
        <v>0.85365853658536583</v>
      </c>
      <c r="Q207" s="110" t="str">
        <f>VLOOKUP(B207,'PAI 2025 Consolidado'!$F$6:$Z$486,21,0)</f>
        <v>La versión 2025 del Premio nacional al inventor colombiano incluyó seis categorías (Juvenil, Mujeres Inventoras, Inventor Individual, Investigación, Micro y Pequeña Empresa, e Industria), con un total de 121 postulaciones y 18 finalistas. Los ganadores se eligieron tras un riguroso proceso de evaluación, destacando invenciones en salud, ambiente, agroindustria y tecnología. Además, se otorgaron dos reconocimientos especiales: a una invención regional en Tumaco (tableros aglomerados de estopa de coco) y a una invención con gestión comercial en Bucaramanga (dispositivo fluidor y drenador de cargas eléctricas). La premiación se realizó el 12 de septiembre en el Planetario de Bogotá, con amplia participación institucional y apoyo de un plan de comunicación digital.</v>
      </c>
      <c r="R207" s="192"/>
      <c r="S207" s="192"/>
    </row>
    <row r="208" spans="1:19" s="12" customFormat="1" ht="114.75" x14ac:dyDescent="0.25">
      <c r="A208" s="5" t="str">
        <f>VLOOKUP(B208,'Plantilla publicacion'!$A$3:$B$490,2,0)</f>
        <v>Producto</v>
      </c>
      <c r="B208" s="96" t="s">
        <v>846</v>
      </c>
      <c r="C208" s="309" t="str">
        <f>VLOOKUP(B208,'Plantilla publicacion'!$A$3:$R$490,17,0)</f>
        <v>PND - 4-04-1-c- Transformación productiva, internacionalización y acción climática - Políticas de competencia, consumidor e infraestructura de la calidad modernas / PES - Internacionalización</v>
      </c>
      <c r="D208" s="309" t="str">
        <f>VLOOKUP(B208,'Plantilla publicacion'!$A$3:$M$490,6,0)</f>
        <v>59-Generar sinergias con agentes nacionales e internacionales que permitan potenciar las capacidades de la SIC.</v>
      </c>
      <c r="E208" s="309" t="str">
        <f>VLOOKUP(B208,'Plantilla publicacion'!$A$3:$P$490,15,0)</f>
        <v>63 - 1-Generación de oportunidades de cooperación y fortalecimiento de existentes con grupos de interés y de valor.-5-Direccionamiento de la oferta institucional con productos y/o servicios con enfoque preventivo, diferencial y territorial.</v>
      </c>
      <c r="F208" s="309" t="str">
        <f>VLOOKUP(B208,'Plantilla publicacion'!$A$3:$P$490,15,0)</f>
        <v>63 - 1-Generación de oportunidades de cooperación y fortalecimiento de existentes con grupos de interés y de valor.-5-Direccionamiento de la oferta institucional con productos y/o servicios con enfoque preventivo, diferencial y territorial.</v>
      </c>
      <c r="G208" s="309" t="str">
        <f>VLOOKUP(B208,'Plantilla publicacion'!$A$3:$M$490,7,0)</f>
        <v>FUNCIONAMIENTO</v>
      </c>
      <c r="H208" s="98" t="str">
        <f>VLOOKUP(B208,'Plantilla publicacion'!$A$3:$M$490,8,0)</f>
        <v>Actuaciones colaborativas con autoridades de protección de datos internacionales en busca de establecer buenas prácticas al momento de investigar compañías con presencia transfronteriza, realizada y documentada (Informe / único entregable)</v>
      </c>
      <c r="I208" s="98">
        <f>VLOOKUP(B208,'Plantilla publicacion'!$A$3:$M$490,9,0)</f>
        <v>1</v>
      </c>
      <c r="J208" s="98" t="str">
        <f>VLOOKUP(B208,'Plantilla publicacion'!$A$3:$M$490,10,0)</f>
        <v>Númerica</v>
      </c>
      <c r="K208" s="166">
        <f>VLOOKUP(B208,'Plantilla publicacion'!$A$3:$M$490,11,0)</f>
        <v>45748</v>
      </c>
      <c r="L208" s="166">
        <f>VLOOKUP(B208,'Plantilla publicacion'!$A$3:$M$490,12,0)</f>
        <v>45897</v>
      </c>
      <c r="M208" s="98" t="str">
        <f>IF(ISERROR(VLOOKUP(B208,'Plantilla publicacion'!$A$3:$P$490,16,0)),"NA",VLOOKUP(B208,'Plantilla publicacion'!$A$3:$P$490,16,0))</f>
        <v>PES_20230041 / PEI_22</v>
      </c>
      <c r="N208" s="99" t="str">
        <f>VLOOKUP(B208,'Plantilla publicacion'!$A$3:$M$490,13,0)</f>
        <v>7000-DESPACHO DEL SUPERINTENDENTE DELEGADO PARA LA PROTECCIÓN DE DATOS PERSONALES</v>
      </c>
      <c r="O208" s="98">
        <f>VLOOKUP(B208,'Plantilla publicacion (2)'!$S$3:$X$490,6,0)</f>
        <v>100</v>
      </c>
      <c r="P208" s="274">
        <f>VLOOKUP(B208,'Plantilla publicacion (2)'!$S$3:$Y$490,7,0)</f>
        <v>0.44843049327354267</v>
      </c>
      <c r="Q208" s="99" t="str">
        <f>VLOOKUP(B208,'PAI 2025 Consolidado'!$F$6:$Z$486,21,0)</f>
        <v>Se realizaron actuaciones colaborativas con autoridades de protección de datos internacionales en busca de establecer buenas prácticas al momento de investigar compañías con presencia transfronteriza. Se participó en el evento anual de la Red Iberoamericana de Protección de Datos en mayo de 2025, donde se expuso una actuación de la Superintendencia de Industria y Comercio que da cuenta de algunas buenas prácticas al momento de investigar compañías transnacionales. Asimismo, se realizó un informe sobre las principales conclusiones sobre este asunto a las que se llegó con las autoridades que componen la RIPD.</v>
      </c>
      <c r="R208" s="191"/>
      <c r="S208" s="191"/>
    </row>
    <row r="209" spans="1:19" ht="76.5" x14ac:dyDescent="0.25">
      <c r="A209" s="13" t="str">
        <f>VLOOKUP(B209,'Plantilla publicacion'!$A$3:$B$490,2,0)</f>
        <v>Actividad propia</v>
      </c>
      <c r="B209" s="100" t="s">
        <v>848</v>
      </c>
      <c r="C209" s="307"/>
      <c r="D209" s="307">
        <f>VLOOKUP(B209,'Plantilla publicacion'!$A$3:$M$490,6,0)</f>
        <v>0</v>
      </c>
      <c r="E209" s="307"/>
      <c r="F209" s="307"/>
      <c r="G209" s="307" t="str">
        <f>VLOOKUP(B209,'Plantilla publicacion'!$A$3:$M$490,7,0)</f>
        <v>N/A</v>
      </c>
      <c r="H209" s="6" t="str">
        <f>VLOOKUP(B209,'Plantilla publicacion'!$A$3:$M$490,8,0)</f>
        <v>Exponer ante un foro internacional las lecciones aprendidas de una actuación administrativa frente a una compañía con presencia transfronteriza (Captura de pantalla o imágenes de la exposición realizada/único entregable)</v>
      </c>
      <c r="I209" s="6">
        <f>VLOOKUP(B209,'Plantilla publicacion'!$A$3:$M$490,9,0)</f>
        <v>1</v>
      </c>
      <c r="J209" s="6" t="str">
        <f>VLOOKUP(B209,'Plantilla publicacion'!$A$3:$M$490,10,0)</f>
        <v>Númerica</v>
      </c>
      <c r="K209" s="7">
        <f>VLOOKUP(B209,'Plantilla publicacion'!$A$3:$M$490,11,0)</f>
        <v>45748</v>
      </c>
      <c r="L209" s="7">
        <f>VLOOKUP(B209,'Plantilla publicacion'!$A$3:$M$490,12,0)</f>
        <v>45835</v>
      </c>
      <c r="M209" s="57"/>
      <c r="N209" s="101" t="str">
        <f>VLOOKUP(B209,'Plantilla publicacion'!$A$3:$M$490,13,0)</f>
        <v>7000-DESPACHO DEL SUPERINTENDENTE DELEGADO PARA LA PROTECCIÓN DE DATOS PERSONALES</v>
      </c>
      <c r="O209" s="6">
        <f>VLOOKUP(B209,'Plantilla publicacion (2)'!$S$3:$X$490,6,0)</f>
        <v>100</v>
      </c>
      <c r="P209" s="275">
        <f>VLOOKUP(B209,'Plantilla publicacion (2)'!$S$3:$Y$490,7,0)</f>
        <v>0.6097560975609756</v>
      </c>
      <c r="Q209" s="101" t="str">
        <f>VLOOKUP(B209,'PAI 2025 Consolidado'!$F$6:$Z$486,21,0)</f>
        <v>Daniel Ospina Celis, asesor del Despacho del Superintendente Delegado para la Protección de Datos Personales, expuso en XXII Encuentro de la Red Iberoamericana de Protección de Datos la actuación administrativa por medio de la cual se sanciona a MercadoLibre, una compañía con presencia transfronteriza, por condicionar el acceso a su servicio a través de la aplicación móvil y de la página web al tratamiento de datos biométricos.</v>
      </c>
      <c r="R209" s="192"/>
      <c r="S209" s="192"/>
    </row>
    <row r="210" spans="1:19" ht="128.25" thickBot="1" x14ac:dyDescent="0.3">
      <c r="A210" s="13" t="str">
        <f>VLOOKUP(B210,'Plantilla publicacion'!$A$3:$B$490,2,0)</f>
        <v>Actividad propia</v>
      </c>
      <c r="B210" s="102" t="s">
        <v>850</v>
      </c>
      <c r="C210" s="308"/>
      <c r="D210" s="308">
        <f>VLOOKUP(B210,'Plantilla publicacion'!$A$3:$M$490,6,0)</f>
        <v>0</v>
      </c>
      <c r="E210" s="308"/>
      <c r="F210" s="308"/>
      <c r="G210" s="308" t="str">
        <f>VLOOKUP(B210,'Plantilla publicacion'!$A$3:$M$490,7,0)</f>
        <v>N/A</v>
      </c>
      <c r="H210" s="104" t="str">
        <f>VLOOKUP(B210,'Plantilla publicacion'!$A$3:$M$490,8,0)</f>
        <v>Elaborar informe que recopile las conclusiones con las autoridades de protección de datos internacionales de buenas prácticas al momento de investigar compañías con presencia transfronteriza. (Informe/único entregable)</v>
      </c>
      <c r="I210" s="104">
        <f>VLOOKUP(B210,'Plantilla publicacion'!$A$3:$M$490,9,0)</f>
        <v>1</v>
      </c>
      <c r="J210" s="104" t="str">
        <f>VLOOKUP(B210,'Plantilla publicacion'!$A$3:$M$490,10,0)</f>
        <v>Númerica</v>
      </c>
      <c r="K210" s="105">
        <f>VLOOKUP(B210,'Plantilla publicacion'!$A$3:$M$490,11,0)</f>
        <v>45839</v>
      </c>
      <c r="L210" s="105">
        <f>VLOOKUP(B210,'Plantilla publicacion'!$A$3:$M$490,12,0)</f>
        <v>45897</v>
      </c>
      <c r="M210" s="106"/>
      <c r="N210" s="107" t="str">
        <f>VLOOKUP(B210,'Plantilla publicacion'!$A$3:$M$490,13,0)</f>
        <v>7000-DESPACHO DEL SUPERINTENDENTE DELEGADO PARA LA PROTECCIÓN DE DATOS PERSONALES</v>
      </c>
      <c r="O210" s="104">
        <f>VLOOKUP(B210,'Plantilla publicacion (2)'!$S$3:$X$490,6,0)</f>
        <v>100</v>
      </c>
      <c r="P210" s="276">
        <f>VLOOKUP(B210,'Plantilla publicacion (2)'!$S$3:$Y$490,7,0)</f>
        <v>0.6097560975609756</v>
      </c>
      <c r="Q210" s="107" t="str">
        <f>VLOOKUP(B210,'PAI 2025 Consolidado'!$F$6:$Z$486,21,0)</f>
        <v xml:space="preserve">Se elaboró un informe en el que se recopilan las conclusiones a las que se llegó sobre la investigación de compañías con presencia transfronteriza. Estas conclusiones surgieron de la discusión con las autoridades de protección de datos que hacen parte de la Red Iberoamericana de Protección de Datos (RIPD). El informe detalla las conclusiones sobre dos asuntos concretos:  i) los mecanismos para garantizar la rendición de cuentas de compañías con presencia transfronteriza; y ii) el crecimiento inusitado de sistemas de identificación biométricos en distintos sectores de la economía, impulsado tanto por compañías locales como por compañías transnacionales. </v>
      </c>
      <c r="R210" s="192"/>
      <c r="S210" s="192"/>
    </row>
    <row r="211" spans="1:19" s="12" customFormat="1" ht="38.25" customHeight="1" x14ac:dyDescent="0.25">
      <c r="A211" s="5" t="str">
        <f>VLOOKUP(B211,'Plantilla publicacion'!$A$3:$B$490,2,0)</f>
        <v>Producto</v>
      </c>
      <c r="B211" s="15" t="s">
        <v>851</v>
      </c>
      <c r="C211" s="309" t="str">
        <f>VLOOKUP(B211,'Plantilla publicacion'!$A$3:$R$490,17,0)</f>
        <v>PND - 2-01-4-c- Seguridad humana y justicia social - Portabilidad de datos para el empoderamiento ciudadano / PES - Reindustrialización</v>
      </c>
      <c r="D211" s="309" t="str">
        <f>VLOOKUP(B211,'Plantilla publicacion'!$A$3:$M$490,6,0)</f>
        <v>58-Promover el enfoque preventivo, diferencial y territorial en el que hacer misional de la entidad</v>
      </c>
      <c r="E211" s="309" t="str">
        <f>VLOOKUP(B211,'Plantilla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11" s="309" t="str">
        <f>VLOOKUP(B211,'Plantilla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11" s="309" t="str">
        <f>VLOOKUP(B211,'Plantilla publicacion'!$A$3:$M$490,7,0)</f>
        <v>C-3503-0200-0012-20104c</v>
      </c>
      <c r="H211" s="15" t="str">
        <f>VLOOKUP(B211,'Plantilla publicacion'!$A$3:$M$490,8,0)</f>
        <v>Eventos en temas relacionados con datos personales, realizados  (Pantallazos o captura de pantalla /único entregable)</v>
      </c>
      <c r="I211" s="15">
        <f>VLOOKUP(B211,'Plantilla publicacion'!$A$3:$M$490,9,0)</f>
        <v>2</v>
      </c>
      <c r="J211" s="15" t="str">
        <f>VLOOKUP(B211,'Plantilla publicacion'!$A$3:$M$490,10,0)</f>
        <v>Númerica</v>
      </c>
      <c r="K211" s="165">
        <f>VLOOKUP(B211,'Plantilla publicacion'!$A$3:$M$490,11,0)</f>
        <v>45692</v>
      </c>
      <c r="L211" s="165">
        <f>VLOOKUP(B211,'Plantilla publicacion'!$A$3:$M$490,12,0)</f>
        <v>45989</v>
      </c>
      <c r="M211" s="15" t="str">
        <f>IF(ISERROR(VLOOKUP(B211,'Plantilla publicacion'!$A$3:$P$490,16,0)),"NA",VLOOKUP(B211,'Plantilla publicacion'!$A$3:$P$490,16,0))</f>
        <v>PND_1_Fortalecer el empoderamiento de las personas sobre sus datos</v>
      </c>
      <c r="N211" s="15" t="str">
        <f>VLOOKUP(B211,'Plantilla publicacion'!$A$3:$M$490,13,0)</f>
        <v>7000-DESPACHO DEL SUPERINTENDENTE DELEGADO PARA LA PROTECCIÓN DE DATOS PERSONALES;
73-GRUPO DE TRABAJO DE COMUNICACION</v>
      </c>
      <c r="O211" s="15">
        <f>VLOOKUP(B211,'Plantilla publicacion (2)'!$S$3:$X$490,6,0)</f>
        <v>100</v>
      </c>
      <c r="P211" s="277">
        <f>VLOOKUP(B211,'Plantilla publicacion (2)'!$S$3:$Y$490,7,0)</f>
        <v>1.7937219730941707</v>
      </c>
      <c r="Q211" s="15" t="str">
        <f>VLOOKUP(B211,'PAI 2025 Consolidado'!$F$6:$Z$486,21,0)</f>
        <v>Se realizó el XII Congreso Internacional de Protección de Datos Personales en la Universidad Externado de Colombia los días 12 y 13 de agosto de 2025. El evento permitió la participación presencial y virtual de más de 500 personas.</v>
      </c>
      <c r="R211" s="191"/>
      <c r="S211" s="191"/>
    </row>
    <row r="212" spans="1:19" s="12" customFormat="1" ht="48" customHeight="1" x14ac:dyDescent="0.25">
      <c r="A212" s="13" t="str">
        <f>VLOOKUP(B212,'Plantilla publicacion'!$A$3:$B$490,2,0)</f>
        <v>Actividad propia</v>
      </c>
      <c r="B212" s="6" t="s">
        <v>854</v>
      </c>
      <c r="C212" s="307"/>
      <c r="D212" s="307">
        <f>VLOOKUP(B212,'Plantilla publicacion'!$A$3:$M$490,6,0)</f>
        <v>0</v>
      </c>
      <c r="E212" s="307"/>
      <c r="F212" s="307"/>
      <c r="G212" s="307" t="str">
        <f>VLOOKUP(B212,'Plantilla publicacion'!$A$3:$M$490,7,0)</f>
        <v>N/A</v>
      </c>
      <c r="H212" s="6" t="str">
        <f>VLOOKUP(B212,'Plantilla publicacion'!$A$3:$M$490,8,0)</f>
        <v>Solicitar publicación de la fecha del evento en el calendario de eventos de la entidad  al Grupo de Comunicaciones  (captura de pantalla de la publicación de la fecha del evento / único entregable)</v>
      </c>
      <c r="I212" s="6">
        <f>VLOOKUP(B212,'Plantilla publicacion'!$A$3:$M$490,9,0)</f>
        <v>2</v>
      </c>
      <c r="J212" s="6" t="str">
        <f>VLOOKUP(B212,'Plantilla publicacion'!$A$3:$M$490,10,0)</f>
        <v>Númerica</v>
      </c>
      <c r="K212" s="7">
        <f>VLOOKUP(B212,'Plantilla publicacion'!$A$3:$M$490,11,0)</f>
        <v>45692</v>
      </c>
      <c r="L212" s="7">
        <f>VLOOKUP(B212,'Plantilla publicacion'!$A$3:$M$490,12,0)</f>
        <v>45933</v>
      </c>
      <c r="M212" s="57"/>
      <c r="N212" s="16" t="str">
        <f>VLOOKUP(B212,'Plantilla publicacion'!$A$3:$M$490,13,0)</f>
        <v>7000-DESPACHO DEL SUPERINTENDENTE DELEGADO PARA LA PROTECCIÓN DE DATOS PERSONALES</v>
      </c>
      <c r="O212" s="6">
        <f>VLOOKUP(B212,'Plantilla publicacion (2)'!$S$3:$X$490,6,0)</f>
        <v>100</v>
      </c>
      <c r="P212" s="275">
        <f>VLOOKUP(B212,'Plantilla publicacion (2)'!$S$3:$Y$490,7,0)</f>
        <v>6.097560975609756E-2</v>
      </c>
      <c r="Q212" s="16" t="str">
        <f>VLOOKUP(B212,'PAI 2025 Consolidado'!$F$6:$Z$486,21,0)</f>
        <v xml:space="preserve">El 26 de septiembre de 2025 se solicito al Grupo de Comunicaciones de OSCAE la publicación de la fecha del evento "Modernización de la Ley 1581 de 2012" en el calendario de eventos de la entidad. </v>
      </c>
      <c r="R212" s="192"/>
      <c r="S212" s="192"/>
    </row>
    <row r="213" spans="1:19" s="12" customFormat="1" ht="48" customHeight="1" x14ac:dyDescent="0.25">
      <c r="A213" s="13" t="str">
        <f>VLOOKUP(B213,'Plantilla publicacion'!$A$3:$B$490,2,0)</f>
        <v>Actividad propia</v>
      </c>
      <c r="B213" s="6" t="s">
        <v>856</v>
      </c>
      <c r="C213" s="307"/>
      <c r="D213" s="307">
        <f>VLOOKUP(B213,'Plantilla publicacion'!$A$3:$M$490,6,0)</f>
        <v>0</v>
      </c>
      <c r="E213" s="307"/>
      <c r="F213" s="307"/>
      <c r="G213" s="307" t="str">
        <f>VLOOKUP(B213,'Plantilla publicacion'!$A$3:$M$490,7,0)</f>
        <v>N/A</v>
      </c>
      <c r="H213" s="6" t="str">
        <f>VLOOKUP(B213,'Plantilla publicacion'!$A$3:$M$490,8,0)</f>
        <v>Diligenciar check list del evento con la fecha definitiva igual a la publicada en el  calendario de eventos  (documento de check list para la realización del evento / único entregable)</v>
      </c>
      <c r="I213" s="6">
        <f>VLOOKUP(B213,'Plantilla publicacion'!$A$3:$M$490,9,0)</f>
        <v>2</v>
      </c>
      <c r="J213" s="6" t="str">
        <f>VLOOKUP(B213,'Plantilla publicacion'!$A$3:$M$490,10,0)</f>
        <v>Númerica</v>
      </c>
      <c r="K213" s="7">
        <f>VLOOKUP(B213,'Plantilla publicacion'!$A$3:$M$490,11,0)</f>
        <v>45811</v>
      </c>
      <c r="L213" s="7">
        <f>VLOOKUP(B213,'Plantilla publicacion'!$A$3:$M$490,12,0)</f>
        <v>45947</v>
      </c>
      <c r="M213" s="57"/>
      <c r="N213" s="16" t="str">
        <f>VLOOKUP(B213,'Plantilla publicacion'!$A$3:$M$490,13,0)</f>
        <v>7000-DESPACHO DEL SUPERINTENDENTE DELEGADO PARA LA PROTECCIÓN DE DATOS PERSONALES</v>
      </c>
      <c r="O213" s="6">
        <f>VLOOKUP(B213,'Plantilla publicacion (2)'!$S$3:$X$490,6,0)</f>
        <v>100</v>
      </c>
      <c r="P213" s="275">
        <f>VLOOKUP(B213,'Plantilla publicacion (2)'!$S$3:$Y$490,7,0)</f>
        <v>0.18292682926829268</v>
      </c>
      <c r="Q213" s="16" t="str">
        <f>VLOOKUP(B213,'PAI 2025 Consolidado'!$F$6:$Z$486,21,0)</f>
        <v>Se diligenció el checklist definitivo para el evento XII Congreso Internacional de Datos Personales.</v>
      </c>
      <c r="R213" s="192"/>
      <c r="S213" s="192"/>
    </row>
    <row r="214" spans="1:19" s="12" customFormat="1" ht="48" customHeight="1" x14ac:dyDescent="0.25">
      <c r="A214" s="13"/>
      <c r="B214" s="6" t="s">
        <v>858</v>
      </c>
      <c r="C214" s="307"/>
      <c r="D214" s="307"/>
      <c r="E214" s="307"/>
      <c r="F214" s="307"/>
      <c r="G214" s="307"/>
      <c r="H214" s="6" t="str">
        <f>VLOOKUP(B214,'Plantilla publicacion'!$A$3:$M$490,8,0)</f>
        <v>Elaborar y enviar agenda definitiva para ser publicada  (correo electrónico con agenda definitiva / único entregable)</v>
      </c>
      <c r="I214" s="6">
        <f>VLOOKUP(B214,'Plantilla publicacion'!$A$3:$M$490,9,0)</f>
        <v>2</v>
      </c>
      <c r="J214" s="6" t="str">
        <f>VLOOKUP(B214,'Plantilla publicacion'!$A$3:$M$490,10,0)</f>
        <v>Númerica</v>
      </c>
      <c r="K214" s="7">
        <f>VLOOKUP(B214,'Plantilla publicacion'!$A$3:$M$490,11,0)</f>
        <v>45811</v>
      </c>
      <c r="L214" s="7">
        <f>VLOOKUP(B214,'Plantilla publicacion'!$A$3:$M$490,12,0)</f>
        <v>45968</v>
      </c>
      <c r="M214" s="57"/>
      <c r="N214" s="16" t="str">
        <f>VLOOKUP(B214,'Plantilla publicacion'!$A$3:$M$490,13,0)</f>
        <v>7000-DESPACHO DEL SUPERINTENDENTE DELEGADO PARA LA PROTECCIÓN DE DATOS PERSONALES</v>
      </c>
      <c r="O214" s="6">
        <f>VLOOKUP(B214,'Plantilla publicacion (2)'!$S$3:$X$490,6,0)</f>
        <v>100</v>
      </c>
      <c r="P214" s="275">
        <f>VLOOKUP(B214,'Plantilla publicacion (2)'!$S$3:$Y$490,7,0)</f>
        <v>0.24390243902439024</v>
      </c>
      <c r="Q214" s="16" t="str">
        <f>VLOOKUP(B214,'PAI 2025 Consolidado'!$F$6:$Z$486,21,0)</f>
        <v>Se creó y envió la agenda del XII Congreso Internacional de Datos Personales.</v>
      </c>
      <c r="R214" s="192"/>
      <c r="S214" s="192"/>
    </row>
    <row r="215" spans="1:19" s="12" customFormat="1" ht="48" customHeight="1" x14ac:dyDescent="0.25">
      <c r="A215" s="13"/>
      <c r="B215" s="6" t="s">
        <v>860</v>
      </c>
      <c r="C215" s="307"/>
      <c r="D215" s="307"/>
      <c r="E215" s="307"/>
      <c r="F215" s="307"/>
      <c r="G215" s="307"/>
      <c r="H215" s="6" t="str">
        <f>VLOOKUP(B215,'Plantilla publicacion'!$A$3:$M$490,8,0)</f>
        <v>Publicar Agenda definitiva  (Captura de pantalla de la publicación)</v>
      </c>
      <c r="I215" s="6">
        <f>VLOOKUP(B215,'Plantilla publicacion'!$A$3:$M$490,9,0)</f>
        <v>2</v>
      </c>
      <c r="J215" s="6" t="str">
        <f>VLOOKUP(B215,'Plantilla publicacion'!$A$3:$M$490,10,0)</f>
        <v>Númerica</v>
      </c>
      <c r="K215" s="7">
        <f>VLOOKUP(B215,'Plantilla publicacion'!$A$3:$M$490,11,0)</f>
        <v>45811</v>
      </c>
      <c r="L215" s="7">
        <f>VLOOKUP(B215,'Plantilla publicacion'!$A$3:$M$490,12,0)</f>
        <v>45982</v>
      </c>
      <c r="M215" s="57"/>
      <c r="N215" s="16" t="str">
        <f>VLOOKUP(B215,'Plantilla publicacion'!$A$3:$M$490,13,0)</f>
        <v>73-GRUPO DE TRABAJO DE COMUNICACION</v>
      </c>
      <c r="O215" s="6">
        <f>VLOOKUP(B215,'Plantilla publicacion (2)'!$S$3:$X$490,6,0)</f>
        <v>100</v>
      </c>
      <c r="P215" s="275">
        <f>VLOOKUP(B215,'Plantilla publicacion (2)'!$S$3:$Y$490,7,0)</f>
        <v>0</v>
      </c>
      <c r="Q215" s="16" t="str">
        <f>VLOOKUP(B215,'PAI 2025 Consolidado'!$F$6:$Z$486,21,0)</f>
        <v>Se publicó la agenda del XII Congreso Internacional de Datos Personales.</v>
      </c>
      <c r="R215" s="192"/>
      <c r="S215" s="192"/>
    </row>
    <row r="216" spans="1:19" s="12" customFormat="1" ht="48" customHeight="1" thickBot="1" x14ac:dyDescent="0.3">
      <c r="A216" s="13"/>
      <c r="B216" s="6" t="s">
        <v>862</v>
      </c>
      <c r="C216" s="308"/>
      <c r="D216" s="308"/>
      <c r="E216" s="308"/>
      <c r="F216" s="308"/>
      <c r="G216" s="308"/>
      <c r="H216" s="6" t="str">
        <f>VLOOKUP(B216,'Plantilla publicacion'!$A$3:$M$490,8,0)</f>
        <v>Realizar el evento (fotografías del evento realizado / único entregable)()</v>
      </c>
      <c r="I216" s="6">
        <f>VLOOKUP(B216,'Plantilla publicacion'!$A$3:$M$490,9,0)</f>
        <v>2</v>
      </c>
      <c r="J216" s="6" t="str">
        <f>VLOOKUP(B216,'Plantilla publicacion'!$A$3:$M$490,10,0)</f>
        <v>Númerica</v>
      </c>
      <c r="K216" s="7">
        <f>VLOOKUP(B216,'Plantilla publicacion'!$A$3:$M$490,11,0)</f>
        <v>45811</v>
      </c>
      <c r="L216" s="7">
        <f>VLOOKUP(B216,'Plantilla publicacion'!$A$3:$M$490,12,0)</f>
        <v>45989</v>
      </c>
      <c r="M216" s="57"/>
      <c r="N216" s="16" t="str">
        <f>VLOOKUP(B216,'Plantilla publicacion'!$A$3:$M$490,13,0)</f>
        <v>7000-DESPACHO DEL SUPERINTENDENTE DELEGADO PARA LA PROTECCIÓN DE DATOS PERSONALES;
73-GRUPO DE TRABAJO DE COMUNICACION</v>
      </c>
      <c r="O216" s="6">
        <f>VLOOKUP(B216,'Plantilla publicacion (2)'!$S$3:$X$490,6,0)</f>
        <v>100</v>
      </c>
      <c r="P216" s="275">
        <f>VLOOKUP(B216,'Plantilla publicacion (2)'!$S$3:$Y$490,7,0)</f>
        <v>0.73170731707317072</v>
      </c>
      <c r="Q216" s="16" t="str">
        <f>VLOOKUP(B216,'PAI 2025 Consolidado'!$F$6:$Z$486,21,0)</f>
        <v>Se realizó el XII Congreso Internacional de Protección de Datos Personales en la Universidad Externado de Colombia los días 12 y 13 de agosto de 2025. El evento permitió la participación presencial y virtual de más de 500 personas.</v>
      </c>
      <c r="R216" s="192"/>
      <c r="S216" s="192"/>
    </row>
    <row r="217" spans="1:19" s="12" customFormat="1" ht="48" customHeight="1" x14ac:dyDescent="0.25">
      <c r="A217" s="13"/>
      <c r="B217" s="35" t="s">
        <v>864</v>
      </c>
      <c r="C217" s="154" t="str">
        <f>VLOOKUP(B217,'Plantilla publicacion'!$A$3:$R$490,17,0)</f>
        <v>PND - 2-01-4-c- Seguridad humana y justicia social - Portabilidad de datos para el empoderamiento ciudadano / PES - Reindustrialización</v>
      </c>
      <c r="D217" s="154" t="str">
        <f>VLOOKUP(B217,'Plantilla publicacion'!$A$3:$M$490,6,0)</f>
        <v>58-Promover el enfoque preventivo, diferencial y territorial en el que hacer misional de la entidad</v>
      </c>
      <c r="E217" s="154" t="str">
        <f>VLOOKUP(B217,'Plantilla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17" s="154" t="str">
        <f>VLOOKUP(B217,'Plantilla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17" s="154" t="str">
        <f>VLOOKUP(B217,'Plantilla publicacion'!$A$3:$M$490,7,0)</f>
        <v>FUNCIONAMIENTO</v>
      </c>
      <c r="H217" s="6" t="str">
        <f>VLOOKUP(B217,'Plantilla publicacion'!$A$3:$M$490,8,0)</f>
        <v>Campaña de divulgación para fortalecer el empoderamiento de las personas sobre sus datos, ejecutada (Pantallazos con la publicación/único entregable)</v>
      </c>
      <c r="I217" s="6">
        <f>VLOOKUP(B217,'Plantilla publicacion'!$A$3:$M$490,9,0)</f>
        <v>1</v>
      </c>
      <c r="J217" s="6" t="str">
        <f>VLOOKUP(B217,'Plantilla publicacion'!$A$3:$M$490,10,0)</f>
        <v>Númerica</v>
      </c>
      <c r="K217" s="7">
        <f>VLOOKUP(B217,'Plantilla publicacion'!$A$3:$M$490,11,0)</f>
        <v>45691</v>
      </c>
      <c r="L217" s="7">
        <f>VLOOKUP(B217,'Plantilla publicacion'!$A$3:$M$490,12,0)</f>
        <v>45868</v>
      </c>
      <c r="M217" s="57"/>
      <c r="N217" s="16" t="str">
        <f>VLOOKUP(B217,'Plantilla publicacion'!$A$3:$M$490,13,0)</f>
        <v>7000-DESPACHO DEL SUPERINTENDENTE DELEGADO PARA LA PROTECCIÓN DE DATOS PERSONALES;
73-GRUPO DE TRABAJO DE COMUNICACION</v>
      </c>
      <c r="O217" s="6">
        <f>VLOOKUP(B217,'Plantilla publicacion (2)'!$S$3:$X$490,6,0)</f>
        <v>100</v>
      </c>
      <c r="P217" s="275">
        <f>VLOOKUP(B217,'Plantilla publicacion (2)'!$S$3:$Y$490,7,0)</f>
        <v>1.3452914798206279</v>
      </c>
      <c r="Q217" s="16" t="str">
        <f>VLOOKUP(B217,'PAI 2025 Consolidado'!$F$6:$Z$486,21,0)</f>
        <v xml:space="preserve">Se ejecutó una campaña de divulgación sobre el tratamiento de datos personales biométricos en copropiedades para fortalecer el empoderamiento de las personas sobre sus datos. </v>
      </c>
      <c r="R217" s="192"/>
      <c r="S217" s="192"/>
    </row>
    <row r="218" spans="1:19" s="12" customFormat="1" ht="48" customHeight="1" x14ac:dyDescent="0.25">
      <c r="A218" s="13"/>
      <c r="B218" s="35" t="s">
        <v>866</v>
      </c>
      <c r="C218" s="95"/>
      <c r="D218" s="95"/>
      <c r="E218" s="95"/>
      <c r="F218" s="95"/>
      <c r="G218" s="95"/>
      <c r="H218" s="6" t="str">
        <f>VLOOKUP(B218,'Plantilla publicacion'!$A$3:$M$490,8,0)</f>
        <v>Diligenciar y enviar al Grupo de trabajo de comunicaciones el brief  de la campaña genérica previa concertación con OSCAE. (correo electrónico con el Brief diligenciado /único entregable)</v>
      </c>
      <c r="I218" s="6">
        <f>VLOOKUP(B218,'Plantilla publicacion'!$A$3:$M$490,9,0)</f>
        <v>1</v>
      </c>
      <c r="J218" s="6" t="str">
        <f>VLOOKUP(B218,'Plantilla publicacion'!$A$3:$M$490,10,0)</f>
        <v>Númerica</v>
      </c>
      <c r="K218" s="7">
        <f>VLOOKUP(B218,'Plantilla publicacion'!$A$3:$M$490,11,0)</f>
        <v>45691</v>
      </c>
      <c r="L218" s="7">
        <f>VLOOKUP(B218,'Plantilla publicacion'!$A$3:$M$490,12,0)</f>
        <v>45736</v>
      </c>
      <c r="M218" s="57"/>
      <c r="N218" s="16" t="str">
        <f>VLOOKUP(B218,'Plantilla publicacion'!$A$3:$M$490,13,0)</f>
        <v>7000-DESPACHO DEL SUPERINTENDENTE DELEGADO PARA LA PROTECCIÓN DE DATOS PERSONALES</v>
      </c>
      <c r="O218" s="6">
        <f>VLOOKUP(B218,'Plantilla publicacion (2)'!$S$3:$X$490,6,0)</f>
        <v>100</v>
      </c>
      <c r="P218" s="275">
        <f>VLOOKUP(B218,'Plantilla publicacion (2)'!$S$3:$Y$490,7,0)</f>
        <v>0.6097560975609756</v>
      </c>
      <c r="Q218" s="16" t="str">
        <f>VLOOKUP(B218,'PAI 2025 Consolidado'!$F$6:$Z$486,21,0)</f>
        <v xml:space="preserve">Se diligenció y envió al Grupo de Comunicaciones de OSCAE el brief de la campaña sobre datos biométricos en copropiedades. </v>
      </c>
      <c r="R218" s="192"/>
      <c r="S218" s="192"/>
    </row>
    <row r="219" spans="1:19" s="12" customFormat="1" ht="48" customHeight="1" x14ac:dyDescent="0.25">
      <c r="A219" s="13"/>
      <c r="B219" s="35" t="s">
        <v>868</v>
      </c>
      <c r="C219" s="95"/>
      <c r="D219" s="95"/>
      <c r="E219" s="95"/>
      <c r="F219" s="95"/>
      <c r="G219" s="95"/>
      <c r="H219" s="6" t="str">
        <f>VLOOKUP(B219,'Plantilla publicacion'!$A$3:$M$490,8,0)</f>
        <v>Elaborar y presentar el concepto gráfico y racional de la campaña y sus diferentes ejes temáticos  (correo electrónico con Documento en el que se observe el concepto gráfico y racional de la campaña integral y sus diferentes ejes temáticos /único entregable)</v>
      </c>
      <c r="I219" s="6">
        <f>VLOOKUP(B219,'Plantilla publicacion'!$A$3:$M$490,9,0)</f>
        <v>1</v>
      </c>
      <c r="J219" s="6" t="str">
        <f>VLOOKUP(B219,'Plantilla publicacion'!$A$3:$M$490,10,0)</f>
        <v>Númerica</v>
      </c>
      <c r="K219" s="7">
        <f>VLOOKUP(B219,'Plantilla publicacion'!$A$3:$M$490,11,0)</f>
        <v>45737</v>
      </c>
      <c r="L219" s="7">
        <f>VLOOKUP(B219,'Plantilla publicacion'!$A$3:$M$490,12,0)</f>
        <v>45782</v>
      </c>
      <c r="M219" s="57"/>
      <c r="N219" s="16" t="str">
        <f>VLOOKUP(B219,'Plantilla publicacion'!$A$3:$M$490,13,0)</f>
        <v>73-GRUPO DE TRABAJO DE COMUNICACION</v>
      </c>
      <c r="O219" s="6">
        <f>VLOOKUP(B219,'Plantilla publicacion (2)'!$S$3:$X$490,6,0)</f>
        <v>100</v>
      </c>
      <c r="P219" s="275">
        <f>VLOOKUP(B219,'Plantilla publicacion (2)'!$S$3:$Y$490,7,0)</f>
        <v>0</v>
      </c>
      <c r="Q219" s="16" t="str">
        <f>VLOOKUP(B219,'PAI 2025 Consolidado'!$F$6:$Z$486,21,0)</f>
        <v>Se remitió el concepto gráfico y racional de la campaña y sus diferentes ejes temáticos a la Delegatura para la Protección de Datos Personales.</v>
      </c>
      <c r="R219" s="192"/>
      <c r="S219" s="192"/>
    </row>
    <row r="220" spans="1:19" s="12" customFormat="1" ht="48" customHeight="1" x14ac:dyDescent="0.25">
      <c r="A220" s="13"/>
      <c r="B220" s="35" t="s">
        <v>870</v>
      </c>
      <c r="C220" s="95"/>
      <c r="D220" s="95"/>
      <c r="E220" s="95"/>
      <c r="F220" s="95"/>
      <c r="G220" s="95"/>
      <c r="H220" s="6" t="str">
        <f>VLOOKUP(B220,'Plantilla publicacion'!$A$3:$M$490,8,0)</f>
        <v>Revisar y aprobar la propuesta por parte del área responsable (única revisión) /correo electrónico con documento aprobado)</v>
      </c>
      <c r="I220" s="6">
        <f>VLOOKUP(B220,'Plantilla publicacion'!$A$3:$M$490,9,0)</f>
        <v>1</v>
      </c>
      <c r="J220" s="6" t="str">
        <f>VLOOKUP(B220,'Plantilla publicacion'!$A$3:$M$490,10,0)</f>
        <v>Númerica</v>
      </c>
      <c r="K220" s="7">
        <f>VLOOKUP(B220,'Plantilla publicacion'!$A$3:$M$490,11,0)</f>
        <v>45783</v>
      </c>
      <c r="L220" s="7">
        <f>VLOOKUP(B220,'Plantilla publicacion'!$A$3:$M$490,12,0)</f>
        <v>45785</v>
      </c>
      <c r="M220" s="57"/>
      <c r="N220" s="16" t="str">
        <f>VLOOKUP(B220,'Plantilla publicacion'!$A$3:$M$490,13,0)</f>
        <v>7000-DESPACHO DEL SUPERINTENDENTE DELEGADO PARA LA PROTECCIÓN DE DATOS PERSONALES</v>
      </c>
      <c r="O220" s="6">
        <f>VLOOKUP(B220,'Plantilla publicacion (2)'!$S$3:$X$490,6,0)</f>
        <v>100</v>
      </c>
      <c r="P220" s="275">
        <f>VLOOKUP(B220,'Plantilla publicacion (2)'!$S$3:$Y$490,7,0)</f>
        <v>0.6097560975609756</v>
      </c>
      <c r="Q220" s="16" t="str">
        <f>VLOOKUP(B220,'PAI 2025 Consolidado'!$F$6:$Z$486,21,0)</f>
        <v>Se revisó y aprobó correo electrónico por medio del cual se revisa y aprueba la propuesta recibida con el fin de seguir el proceso de realización de la campaña acordada.</v>
      </c>
      <c r="R220" s="192"/>
      <c r="S220" s="192"/>
    </row>
    <row r="221" spans="1:19" s="12" customFormat="1" ht="48" customHeight="1" thickBot="1" x14ac:dyDescent="0.3">
      <c r="A221" s="13"/>
      <c r="B221" s="153" t="s">
        <v>872</v>
      </c>
      <c r="C221" s="95"/>
      <c r="D221" s="95"/>
      <c r="E221" s="95"/>
      <c r="F221" s="95"/>
      <c r="G221" s="95"/>
      <c r="H221" s="6" t="str">
        <f>VLOOKUP(B221,'Plantilla publicacion'!$A$3:$M$490,8,0)</f>
        <v>Ejecutar la campaña  (Capturas de pantalla de la publicación de la campaña)</v>
      </c>
      <c r="I221" s="6">
        <f>VLOOKUP(B221,'Plantilla publicacion'!$A$3:$M$490,9,0)</f>
        <v>1</v>
      </c>
      <c r="J221" s="6" t="str">
        <f>VLOOKUP(B221,'Plantilla publicacion'!$A$3:$M$490,10,0)</f>
        <v>Númerica</v>
      </c>
      <c r="K221" s="7">
        <f>VLOOKUP(B221,'Plantilla publicacion'!$A$3:$M$490,11,0)</f>
        <v>45786</v>
      </c>
      <c r="L221" s="7">
        <f>VLOOKUP(B221,'Plantilla publicacion'!$A$3:$M$490,12,0)</f>
        <v>45868</v>
      </c>
      <c r="M221" s="57"/>
      <c r="N221" s="16" t="str">
        <f>VLOOKUP(B221,'Plantilla publicacion'!$A$3:$M$490,13,0)</f>
        <v>73-GRUPO DE TRABAJO DE COMUNICACION</v>
      </c>
      <c r="O221" s="6">
        <f>VLOOKUP(B221,'Plantilla publicacion (2)'!$S$3:$X$490,6,0)</f>
        <v>100</v>
      </c>
      <c r="P221" s="275">
        <f>VLOOKUP(B221,'Plantilla publicacion (2)'!$S$3:$Y$490,7,0)</f>
        <v>0</v>
      </c>
      <c r="Q221" s="16" t="str">
        <f>VLOOKUP(B221,'PAI 2025 Consolidado'!$F$6:$Z$486,21,0)</f>
        <v xml:space="preserve">Se ejecutó la campaña sobre tratamiento de datos personales biométricos en copropiedades entre el 22 de mayo de 2025 y el 19 de junio de 2025. La campaña incluyo piezas y videos en distintas plataformas de redes sociales: Instagram, Facebook, TikTok, X, YouTube y LinkedIn. </v>
      </c>
      <c r="R221" s="192"/>
      <c r="S221" s="192"/>
    </row>
    <row r="222" spans="1:19" s="12" customFormat="1" ht="38.25" x14ac:dyDescent="0.25">
      <c r="A222" s="5" t="str">
        <f>VLOOKUP(B222,'Plantilla publicacion'!$A$3:$B$490,2,0)</f>
        <v>Producto</v>
      </c>
      <c r="B222" s="96" t="s">
        <v>875</v>
      </c>
      <c r="C222" s="309" t="str">
        <f>VLOOKUP(B222,'Plantilla publicacion'!$A$3:$R$490,17,0)</f>
        <v>PND - 2-01-4-c- Seguridad humana y justicia social - Portabilidad de datos para el empoderamiento ciudadano / PES - Reindustrialización</v>
      </c>
      <c r="D222" s="309" t="str">
        <f>VLOOKUP(B222,'Plantilla publicacion'!$A$3:$M$490,6,0)</f>
        <v>58-Promover el enfoque preventivo, diferencial y territorial en el que hacer misional de la entidad</v>
      </c>
      <c r="E222" s="309" t="str">
        <f>VLOOKUP(B222,'Plantilla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22" s="309" t="str">
        <f>VLOOKUP(B222,'Plantilla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22" s="309" t="str">
        <f>VLOOKUP(B222,'Plantilla publicacion'!$A$3:$M$490,7,0)</f>
        <v>C-3503-0200-0012-20104c</v>
      </c>
      <c r="H222" s="98" t="str">
        <f>VLOOKUP(B222,'Plantilla publicacion'!$A$3:$M$490,8,0)</f>
        <v>Capacitaciones dirigidas al a los sujetos obligados para la adecuada inscripción de sus bases de datos en el Registro Nacional de Bases de Datos (RNBD), realizadas (registros fotográficos/capturas de pantallas )</v>
      </c>
      <c r="I222" s="98">
        <f>VLOOKUP(B222,'Plantilla publicacion'!$A$3:$M$490,9,0)</f>
        <v>6</v>
      </c>
      <c r="J222" s="98" t="str">
        <f>VLOOKUP(B222,'Plantilla publicacion'!$A$3:$M$490,10,0)</f>
        <v>Númerica</v>
      </c>
      <c r="K222" s="166">
        <f>VLOOKUP(B222,'Plantilla publicacion'!$A$3:$M$490,11,0)</f>
        <v>45692</v>
      </c>
      <c r="L222" s="166">
        <f>VLOOKUP(B222,'Plantilla publicacion'!$A$3:$M$490,12,0)</f>
        <v>46007</v>
      </c>
      <c r="M222" s="98">
        <f>IF(ISERROR(VLOOKUP(B222,'Plantilla publicacion'!$A$3:$P$490,16,0)),"NA",VLOOKUP(B222,'Plantilla publicacion'!$A$3:$P$490,16,0))</f>
        <v>0</v>
      </c>
      <c r="N222" s="99" t="str">
        <f>VLOOKUP(B222,'Plantilla publicacion'!$A$3:$M$490,13,0)</f>
        <v>7100-DIRECCIÓN DE INVESTIGACIONES DE PROTECCIÓN DE DATOS PERSONALES;
73-GRUPO DE TRABAJO DE COMUNICACION</v>
      </c>
      <c r="O222" s="98">
        <f>VLOOKUP(B222,'Plantilla publicacion (2)'!$S$3:$X$490,6,0)</f>
        <v>100</v>
      </c>
      <c r="P222" s="274">
        <f>VLOOKUP(B222,'Plantilla publicacion (2)'!$S$3:$Y$490,7,0)</f>
        <v>2.2421524663677128</v>
      </c>
      <c r="Q222" s="99" t="str">
        <f>VLOOKUP(B222,'PAI 2025 Consolidado'!$F$6:$Z$486,21,0)</f>
        <v>Se han realizado cinco (5) capacitaciones de seis (6) programadas, de acuerdo con el cronograma enviado.</v>
      </c>
      <c r="R222" s="191"/>
      <c r="S222" s="191"/>
    </row>
    <row r="223" spans="1:19" s="12" customFormat="1" ht="48" customHeight="1" x14ac:dyDescent="0.25">
      <c r="A223" s="13" t="str">
        <f>VLOOKUP(B223,'Plantilla publicacion'!$A$3:$B$490,2,0)</f>
        <v>Actividad propia</v>
      </c>
      <c r="B223" s="100" t="s">
        <v>878</v>
      </c>
      <c r="C223" s="307"/>
      <c r="D223" s="307">
        <f>VLOOKUP(B223,'Plantilla publicacion'!$A$3:$M$490,6,0)</f>
        <v>0</v>
      </c>
      <c r="E223" s="307"/>
      <c r="F223" s="307"/>
      <c r="G223" s="307" t="str">
        <f>VLOOKUP(B223,'Plantilla publicacion'!$A$3:$M$490,7,0)</f>
        <v>N/A</v>
      </c>
      <c r="H223" s="6" t="str">
        <f>VLOOKUP(B223,'Plantilla publicacion'!$A$3:$M$490,8,0)</f>
        <v>Elaborar y enviar cronograma de capacitaciones al grupo de comunicaciones  (correo electrónico con cronograma/único entregable)</v>
      </c>
      <c r="I223" s="6">
        <f>VLOOKUP(B223,'Plantilla publicacion'!$A$3:$M$490,9,0)</f>
        <v>1</v>
      </c>
      <c r="J223" s="6" t="str">
        <f>VLOOKUP(B223,'Plantilla publicacion'!$A$3:$M$490,10,0)</f>
        <v>Númerica</v>
      </c>
      <c r="K223" s="7">
        <f>VLOOKUP(B223,'Plantilla publicacion'!$A$3:$M$490,11,0)</f>
        <v>45692</v>
      </c>
      <c r="L223" s="7">
        <f>VLOOKUP(B223,'Plantilla publicacion'!$A$3:$M$490,12,0)</f>
        <v>45695</v>
      </c>
      <c r="M223" s="57"/>
      <c r="N223" s="101" t="str">
        <f>VLOOKUP(B223,'Plantilla publicacion'!$A$3:$M$490,13,0)</f>
        <v>7100-DIRECCIÓN DE INVESTIGACIONES DE PROTECCIÓN DE DATOS PERSONALES</v>
      </c>
      <c r="O223" s="6">
        <f>VLOOKUP(B223,'Plantilla publicacion (2)'!$S$3:$X$490,6,0)</f>
        <v>100</v>
      </c>
      <c r="P223" s="275">
        <f>VLOOKUP(B223,'Plantilla publicacion (2)'!$S$3:$Y$490,7,0)</f>
        <v>0.12195121951219512</v>
      </c>
      <c r="Q223" s="101" t="str">
        <f>VLOOKUP(B223,'PAI 2025 Consolidado'!$F$6:$Z$486,21,0)</f>
        <v>Se elaboró y envío el cronograma de las 6 capacitaciones sobre la adecuada inscripción en el Registro Nacional de Bases de Datos -RNBD al grupo de comunicaciones</v>
      </c>
      <c r="R223" s="192"/>
      <c r="S223" s="192"/>
    </row>
    <row r="224" spans="1:19" s="12" customFormat="1" ht="48" customHeight="1" x14ac:dyDescent="0.25">
      <c r="A224" s="13" t="str">
        <f>VLOOKUP(B224,'Plantilla publicacion'!$A$3:$B$490,2,0)</f>
        <v>Actividad propia</v>
      </c>
      <c r="B224" s="100" t="s">
        <v>880</v>
      </c>
      <c r="C224" s="307"/>
      <c r="D224" s="307">
        <f>VLOOKUP(B224,'Plantilla publicacion'!$A$3:$M$490,6,0)</f>
        <v>0</v>
      </c>
      <c r="E224" s="307"/>
      <c r="F224" s="307"/>
      <c r="G224" s="307" t="str">
        <f>VLOOKUP(B224,'Plantilla publicacion'!$A$3:$M$490,7,0)</f>
        <v>N/A</v>
      </c>
      <c r="H224" s="6" t="str">
        <f>VLOOKUP(B224,'Plantilla publicacion'!$A$3:$M$490,8,0)</f>
        <v>Realizar capacitaciones en temas relacionados con datos personales. (Registro fotográfico o captura de pantalla)</v>
      </c>
      <c r="I224" s="6">
        <f>VLOOKUP(B224,'Plantilla publicacion'!$A$3:$M$490,9,0)</f>
        <v>6</v>
      </c>
      <c r="J224" s="6" t="str">
        <f>VLOOKUP(B224,'Plantilla publicacion'!$A$3:$M$490,10,0)</f>
        <v>Númerica</v>
      </c>
      <c r="K224" s="7">
        <f>VLOOKUP(B224,'Plantilla publicacion'!$A$3:$M$490,11,0)</f>
        <v>45699</v>
      </c>
      <c r="L224" s="7">
        <f>VLOOKUP(B224,'Plantilla publicacion'!$A$3:$M$490,12,0)</f>
        <v>45989</v>
      </c>
      <c r="M224" s="57"/>
      <c r="N224" s="101" t="str">
        <f>VLOOKUP(B224,'Plantilla publicacion'!$A$3:$M$490,13,0)</f>
        <v>7100-DIRECCIÓN DE INVESTIGACIONES DE PROTECCIÓN DE DATOS PERSONALES;
73-GRUPO DE TRABAJO DE COMUNICACION</v>
      </c>
      <c r="O224" s="6">
        <f>VLOOKUP(B224,'Plantilla publicacion (2)'!$S$3:$X$490,6,0)</f>
        <v>100</v>
      </c>
      <c r="P224" s="275">
        <f>VLOOKUP(B224,'Plantilla publicacion (2)'!$S$3:$Y$490,7,0)</f>
        <v>0.73170731707317072</v>
      </c>
      <c r="Q224" s="101" t="str">
        <f>VLOOKUP(B224,'PAI 2025 Consolidado'!$F$6:$Z$486,21,0)</f>
        <v>Realización de la 5a capacitación en temas relacionados con datos personales. (Registro fotográfico o captura de pantalla)</v>
      </c>
      <c r="R224" s="192"/>
      <c r="S224" s="192"/>
    </row>
    <row r="225" spans="1:19" s="12" customFormat="1" ht="48" customHeight="1" thickBot="1" x14ac:dyDescent="0.3">
      <c r="A225" s="13" t="str">
        <f>VLOOKUP(B225,'Plantilla publicacion'!$A$3:$B$490,2,0)</f>
        <v>Actividad propia</v>
      </c>
      <c r="B225" s="102" t="s">
        <v>881</v>
      </c>
      <c r="C225" s="308"/>
      <c r="D225" s="308">
        <f>VLOOKUP(B225,'Plantilla publicacion'!$A$3:$M$490,6,0)</f>
        <v>0</v>
      </c>
      <c r="E225" s="308"/>
      <c r="F225" s="308"/>
      <c r="G225" s="308" t="str">
        <f>VLOOKUP(B225,'Plantilla publicacion'!$A$3:$M$490,7,0)</f>
        <v>N/A</v>
      </c>
      <c r="H225" s="104" t="str">
        <f>VLOOKUP(B225,'Plantilla publicacion'!$A$3:$M$490,8,0)</f>
        <v>Realizar informes de capacitaciones realizadas  (Informe elaborado)</v>
      </c>
      <c r="I225" s="104">
        <f>VLOOKUP(B225,'Plantilla publicacion'!$A$3:$M$490,9,0)</f>
        <v>6</v>
      </c>
      <c r="J225" s="104" t="str">
        <f>VLOOKUP(B225,'Plantilla publicacion'!$A$3:$M$490,10,0)</f>
        <v>Númerica</v>
      </c>
      <c r="K225" s="105">
        <f>VLOOKUP(B225,'Plantilla publicacion'!$A$3:$M$490,11,0)</f>
        <v>45699</v>
      </c>
      <c r="L225" s="105">
        <f>VLOOKUP(B225,'Plantilla publicacion'!$A$3:$M$490,12,0)</f>
        <v>46007</v>
      </c>
      <c r="M225" s="106"/>
      <c r="N225" s="107" t="str">
        <f>VLOOKUP(B225,'Plantilla publicacion'!$A$3:$M$490,13,0)</f>
        <v>7100-DIRECCIÓN DE INVESTIGACIONES DE PROTECCIÓN DE DATOS PERSONALES</v>
      </c>
      <c r="O225" s="104">
        <f>VLOOKUP(B225,'Plantilla publicacion (2)'!$S$3:$X$490,6,0)</f>
        <v>100</v>
      </c>
      <c r="P225" s="276">
        <f>VLOOKUP(B225,'Plantilla publicacion (2)'!$S$3:$Y$490,7,0)</f>
        <v>0.36585365853658536</v>
      </c>
      <c r="Q225" s="107" t="str">
        <f>VLOOKUP(B225,'PAI 2025 Consolidado'!$F$6:$Z$486,21,0)</f>
        <v>Informes 5a capacitación "Actualización RNBD" agosto 14 de 2025</v>
      </c>
      <c r="R225" s="192"/>
      <c r="S225" s="192"/>
    </row>
    <row r="226" spans="1:19" s="12" customFormat="1" ht="38.25" x14ac:dyDescent="0.25">
      <c r="A226" s="5" t="str">
        <f>VLOOKUP(B226,'Plantilla publicacion'!$A$3:$B$490,2,0)</f>
        <v>Producto</v>
      </c>
      <c r="B226" s="15" t="s">
        <v>909</v>
      </c>
      <c r="C226" s="307" t="str">
        <f>VLOOKUP(B226,'Plantilla publicacion'!$A$3:$R$490,17,0)</f>
        <v>PND - 5-31-5-b- Convergencia regional - Entidades públicas territoriales y nacionales fortalecidas / PES - Transformación Institucional</v>
      </c>
      <c r="D226" s="307" t="str">
        <f>VLOOKUP(B226,'Plantilla publicacion'!$A$3:$M$490,6,0)</f>
        <v>60-Fortalecer el Sistema Integral de Gestión Institucional en el marco del Modelo Integrado de Planeación y gestión para mejorar la prestación del servicio.</v>
      </c>
      <c r="E226" s="307" t="str">
        <f>VLOOKUP(B226,'Plantilla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226" s="307" t="str">
        <f>VLOOKUP(B226,'Plantilla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26" s="307" t="str">
        <f>VLOOKUP(B226,'Plantilla publicacion'!$A$3:$M$490,7,0)</f>
        <v>C-3599-0200-0005-53105b</v>
      </c>
      <c r="H226" s="15" t="str">
        <f>VLOOKUP(B226,'Plantilla publicacion'!$A$3:$M$490,8,0)</f>
        <v>Estrategia Integral de Relacionamiento Ciudadano, orientada al fortalecimiento de la relación entre la entidad y los ciudadanos, promoviendo la participación, el servicio eficiente y la confianza mutua, ejecutada (Informe de actividades realizadas )</v>
      </c>
      <c r="I226" s="15">
        <f>VLOOKUP(B226,'Plantilla publicacion'!$A$3:$M$490,9,0)</f>
        <v>100</v>
      </c>
      <c r="J226" s="15" t="str">
        <f>VLOOKUP(B226,'Plantilla publicacion'!$A$3:$M$490,10,0)</f>
        <v>Porcentual</v>
      </c>
      <c r="K226" s="165">
        <f>VLOOKUP(B226,'Plantilla publicacion'!$A$3:$M$490,11,0)</f>
        <v>45672</v>
      </c>
      <c r="L226" s="165">
        <f>VLOOKUP(B226,'Plantilla publicacion'!$A$3:$M$490,12,0)</f>
        <v>45975</v>
      </c>
      <c r="M226" s="15">
        <f>IF(ISERROR(VLOOKUP(B226,'Plantilla publicacion'!$A$3:$P$490,16,0)),"NA",VLOOKUP(B226,'Plantilla publicacion'!$A$3:$P$490,16,0))</f>
        <v>0</v>
      </c>
      <c r="N226" s="15" t="str">
        <f>VLOOKUP(B226,'Plantilla publicacion'!$A$3:$M$490,13,0)</f>
        <v>72-GRUPO DE TRABAJO DE ATENCION AL CIUDADANO</v>
      </c>
      <c r="O226" s="15">
        <f>VLOOKUP(B226,'Plantilla publicacion (2)'!$S$3:$X$490,6,0)</f>
        <v>0</v>
      </c>
      <c r="P226" s="277">
        <f>VLOOKUP(B226,'Plantilla publicacion (2)'!$S$3:$Y$490,7,0)</f>
        <v>0</v>
      </c>
      <c r="Q226" s="15" t="str">
        <f>VLOOKUP(B226,'PAI 2025 Consolidado'!$F$6:$Z$486,21,0)</f>
        <v>Se ha desarrollado 2 de las 8 actividades formuladas para la vigencia.</v>
      </c>
      <c r="R226" s="191"/>
      <c r="S226" s="191"/>
    </row>
    <row r="227" spans="1:19" s="12" customFormat="1" ht="48" customHeight="1" x14ac:dyDescent="0.25">
      <c r="A227" s="13" t="str">
        <f>VLOOKUP(B227,'Plantilla publicacion'!$A$3:$B$490,2,0)</f>
        <v>Actividad propia</v>
      </c>
      <c r="B227" s="6" t="s">
        <v>910</v>
      </c>
      <c r="C227" s="307"/>
      <c r="D227" s="307">
        <f>VLOOKUP(B227,'Plantilla publicacion'!$A$3:$M$490,6,0)</f>
        <v>0</v>
      </c>
      <c r="E227" s="307"/>
      <c r="F227" s="307"/>
      <c r="G227" s="307" t="str">
        <f>VLOOKUP(B227,'Plantilla publicacion'!$A$3:$M$490,7,0)</f>
        <v>N/A</v>
      </c>
      <c r="H227" s="6" t="str">
        <f>VLOOKUP(B227,'Plantilla publicacion'!$A$3:$M$490,8,0)</f>
        <v>Diseñar la estrategia de relacionamiento con la ciudadanía SIC 2025  que incluya el plan de trabajo para su ejecución (Documento de estrategia que incluya plan de trabajo)</v>
      </c>
      <c r="I227" s="6">
        <f>VLOOKUP(B227,'Plantilla publicacion'!$A$3:$M$490,9,0)</f>
        <v>1</v>
      </c>
      <c r="J227" s="6" t="str">
        <f>VLOOKUP(B227,'Plantilla publicacion'!$A$3:$M$490,10,0)</f>
        <v>Númerica</v>
      </c>
      <c r="K227" s="7">
        <f>VLOOKUP(B227,'Plantilla publicacion'!$A$3:$M$490,11,0)</f>
        <v>45672</v>
      </c>
      <c r="L227" s="7">
        <f>VLOOKUP(B227,'Plantilla publicacion'!$A$3:$M$490,12,0)</f>
        <v>45706</v>
      </c>
      <c r="M227" s="57"/>
      <c r="N227" s="16" t="str">
        <f>VLOOKUP(B227,'Plantilla publicacion'!$A$3:$M$490,13,0)</f>
        <v>72-GRUPO DE TRABAJO DE ATENCION AL CIUDADANO</v>
      </c>
      <c r="O227" s="6">
        <f>VLOOKUP(B227,'Plantilla publicacion (2)'!$S$3:$X$490,6,0)</f>
        <v>100</v>
      </c>
      <c r="P227" s="275">
        <f>VLOOKUP(B227,'Plantilla publicacion (2)'!$S$3:$Y$490,7,0)</f>
        <v>0.12195121951219512</v>
      </c>
      <c r="Q227" s="16" t="str">
        <f>VLOOKUP(B227,'PAI 2025 Consolidado'!$F$6:$Z$486,21,0)</f>
        <v>Se diseñó la Estrategia de relacionamiento con la ciudadanía SIC 2025 en donde se describe el objetivo de esta, se presentan los lineamientos y adecuaciones internas para la interacción con la ciudadanía y se incluye un plan de trabajo con actividades para la intervención y mejora de servicios de atención, aplicación de lenguaje claro y accesibilidad.</v>
      </c>
      <c r="R227" s="192"/>
      <c r="S227" s="192"/>
    </row>
    <row r="228" spans="1:19" s="12" customFormat="1" ht="48" customHeight="1" x14ac:dyDescent="0.25">
      <c r="A228" s="13" t="str">
        <f>VLOOKUP(B228,'Plantilla publicacion'!$A$3:$B$490,2,0)</f>
        <v>Actividad propia</v>
      </c>
      <c r="B228" s="6" t="s">
        <v>912</v>
      </c>
      <c r="C228" s="307"/>
      <c r="D228" s="307">
        <f>VLOOKUP(B228,'Plantilla publicacion'!$A$3:$M$490,6,0)</f>
        <v>0</v>
      </c>
      <c r="E228" s="307"/>
      <c r="F228" s="307"/>
      <c r="G228" s="307" t="str">
        <f>VLOOKUP(B228,'Plantilla publicacion'!$A$3:$M$490,7,0)</f>
        <v>N/A</v>
      </c>
      <c r="H228" s="6" t="str">
        <f>VLOOKUP(B228,'Plantilla publicacion'!$A$3:$M$490,8,0)</f>
        <v>Comunicar a los grupos de valor la Estrategia de relacionamiento diseñada  (Capturas de pantalla de la divulgación en la página web y redes sociales)</v>
      </c>
      <c r="I228" s="6">
        <f>VLOOKUP(B228,'Plantilla publicacion'!$A$3:$M$490,9,0)</f>
        <v>1</v>
      </c>
      <c r="J228" s="6" t="str">
        <f>VLOOKUP(B228,'Plantilla publicacion'!$A$3:$M$490,10,0)</f>
        <v>Númerica</v>
      </c>
      <c r="K228" s="7">
        <f>VLOOKUP(B228,'Plantilla publicacion'!$A$3:$M$490,11,0)</f>
        <v>45707</v>
      </c>
      <c r="L228" s="7">
        <f>VLOOKUP(B228,'Plantilla publicacion'!$A$3:$M$490,12,0)</f>
        <v>45716</v>
      </c>
      <c r="M228" s="57"/>
      <c r="N228" s="16" t="str">
        <f>VLOOKUP(B228,'Plantilla publicacion'!$A$3:$M$490,13,0)</f>
        <v>72-GRUPO DE TRABAJO DE ATENCION AL CIUDADANO</v>
      </c>
      <c r="O228" s="6">
        <f>VLOOKUP(B228,'Plantilla publicacion (2)'!$S$3:$X$490,6,0)</f>
        <v>100</v>
      </c>
      <c r="P228" s="275">
        <f>VLOOKUP(B228,'Plantilla publicacion (2)'!$S$3:$Y$490,7,0)</f>
        <v>0.12195121951219512</v>
      </c>
      <c r="Q228" s="16" t="str">
        <f>VLOOKUP(B228,'PAI 2025 Consolidado'!$F$6:$Z$486,21,0)</f>
        <v xml:space="preserve">Se comunicó a los grupos de valor la Estrategia de relacionamiento con la ciudadanía SIC 2025 mediante publicaciones realizadas en el menú Participa de la página web el 24 de febrero de 2024 en donde se hizo el ejercicio preliminar de consulta y posteriormente se dispuso en el menú de Servicios a la ciudadanía para información de los grupos de interés. Así mismo, el 28 de febrero se divulgó en las redes sociales institucionales como X, Facebook, Instagram y LinkedIn la Estrategia diseñada.
</v>
      </c>
      <c r="R228" s="192"/>
      <c r="S228" s="192"/>
    </row>
    <row r="229" spans="1:19" s="12" customFormat="1" ht="48" customHeight="1" x14ac:dyDescent="0.25">
      <c r="A229" s="13" t="str">
        <f>VLOOKUP(B229,'Plantilla publicacion'!$A$3:$B$490,2,0)</f>
        <v>Actividad propia</v>
      </c>
      <c r="B229" s="6" t="s">
        <v>914</v>
      </c>
      <c r="C229" s="307"/>
      <c r="D229" s="307">
        <f>VLOOKUP(B229,'Plantilla publicacion'!$A$3:$M$490,6,0)</f>
        <v>0</v>
      </c>
      <c r="E229" s="307"/>
      <c r="F229" s="307"/>
      <c r="G229" s="307" t="str">
        <f>VLOOKUP(B229,'Plantilla publicacion'!$A$3:$M$490,7,0)</f>
        <v>N/A</v>
      </c>
      <c r="H229" s="6" t="str">
        <f>VLOOKUP(B229,'Plantilla publicacion'!$A$3:$M$490,8,0)</f>
        <v>Desarrollar laboratorios de simplicidad para traducir a lenguaje claro documentos de alto tráfico de cara a la ciudadanía  (Informe con el resultado de los laboratorios)</v>
      </c>
      <c r="I229" s="6">
        <f>VLOOKUP(B229,'Plantilla publicacion'!$A$3:$M$490,9,0)</f>
        <v>2</v>
      </c>
      <c r="J229" s="6" t="str">
        <f>VLOOKUP(B229,'Plantilla publicacion'!$A$3:$M$490,10,0)</f>
        <v>Númerica</v>
      </c>
      <c r="K229" s="7">
        <f>VLOOKUP(B229,'Plantilla publicacion'!$A$3:$M$490,11,0)</f>
        <v>45719</v>
      </c>
      <c r="L229" s="7">
        <f>VLOOKUP(B229,'Plantilla publicacion'!$A$3:$M$490,12,0)</f>
        <v>45930</v>
      </c>
      <c r="M229" s="57"/>
      <c r="N229" s="16" t="str">
        <f>VLOOKUP(B229,'Plantilla publicacion'!$A$3:$M$490,13,0)</f>
        <v>72-GRUPO DE TRABAJO DE ATENCION AL CIUDADANO</v>
      </c>
      <c r="O229" s="6">
        <f>VLOOKUP(B229,'Plantilla publicacion (2)'!$S$3:$X$490,6,0)</f>
        <v>100</v>
      </c>
      <c r="P229" s="275">
        <f>VLOOKUP(B229,'Plantilla publicacion (2)'!$S$3:$Y$490,7,0)</f>
        <v>0.18292682926829268</v>
      </c>
      <c r="Q229" s="16" t="str">
        <f>VLOOKUP(B229,'PAI 2025 Consolidado'!$F$6:$Z$486,21,0)</f>
        <v>Se llevaron a cabo los dos laboratorios de simplicidad programados, durante los cuales los grupos de valor identificaron aquellas palabras o expresiones de difícil comprensión. Como resultado de este ejercicio, se realizaron las correspondientes traducciones a lenguaje claro, las cuales fueron incorporadas en el Instructivo del Protocolo de Atención al Ciudadano y en en el contenido del portal de SIC Facilita y en la sección de Preguntas Frecuentes.</v>
      </c>
      <c r="R229" s="192"/>
      <c r="S229" s="192"/>
    </row>
    <row r="230" spans="1:19" s="12" customFormat="1" ht="25.5" x14ac:dyDescent="0.25">
      <c r="A230" s="13" t="str">
        <f>VLOOKUP(B230,'Plantilla publicacion'!$A$3:$B$490,2,0)</f>
        <v>Actividad propia</v>
      </c>
      <c r="B230" s="6" t="s">
        <v>916</v>
      </c>
      <c r="C230" s="307"/>
      <c r="D230" s="307">
        <f>VLOOKUP(B230,'Plantilla publicacion'!$A$3:$M$490,6,0)</f>
        <v>0</v>
      </c>
      <c r="E230" s="307"/>
      <c r="F230" s="307"/>
      <c r="G230" s="307" t="str">
        <f>VLOOKUP(B230,'Plantilla publicacion'!$A$3:$M$490,7,0)</f>
        <v>N/A</v>
      </c>
      <c r="H230" s="6" t="str">
        <f>VLOOKUP(B230,'Plantilla publicacion'!$A$3:$M$490,8,0)</f>
        <v>Traducir la Carta de Trato Digno dirigida a la ciudadanía en una lengua étnica y en braille  (Dos traducciones realizadas)</v>
      </c>
      <c r="I230" s="6">
        <f>VLOOKUP(B230,'Plantilla publicacion'!$A$3:$M$490,9,0)</f>
        <v>2</v>
      </c>
      <c r="J230" s="6" t="str">
        <f>VLOOKUP(B230,'Plantilla publicacion'!$A$3:$M$490,10,0)</f>
        <v>Númerica</v>
      </c>
      <c r="K230" s="7">
        <f>VLOOKUP(B230,'Plantilla publicacion'!$A$3:$M$490,11,0)</f>
        <v>45748</v>
      </c>
      <c r="L230" s="7">
        <f>VLOOKUP(B230,'Plantilla publicacion'!$A$3:$M$490,12,0)</f>
        <v>45975</v>
      </c>
      <c r="M230" s="57"/>
      <c r="N230" s="16" t="str">
        <f>VLOOKUP(B230,'Plantilla publicacion'!$A$3:$M$490,13,0)</f>
        <v>72-GRUPO DE TRABAJO DE ATENCION AL CIUDADANO</v>
      </c>
      <c r="O230" s="6">
        <f>VLOOKUP(B230,'Plantilla publicacion (2)'!$S$3:$X$490,6,0)</f>
        <v>50</v>
      </c>
      <c r="P230" s="275">
        <f>VLOOKUP(B230,'Plantilla publicacion (2)'!$S$3:$Y$490,7,0)</f>
        <v>0.12195121951219512</v>
      </c>
      <c r="Q230" s="16">
        <f>VLOOKUP(B230,'PAI 2025 Consolidado'!$F$6:$Z$486,21,0)</f>
        <v>0</v>
      </c>
      <c r="R230" s="192"/>
      <c r="S230" s="192"/>
    </row>
    <row r="231" spans="1:19" s="12" customFormat="1" ht="48" customHeight="1" x14ac:dyDescent="0.25">
      <c r="A231" s="13" t="str">
        <f>VLOOKUP(B231,'Plantilla publicacion'!$A$3:$B$490,2,0)</f>
        <v>Actividad propia</v>
      </c>
      <c r="B231" s="6" t="s">
        <v>918</v>
      </c>
      <c r="C231" s="307"/>
      <c r="D231" s="307">
        <f>VLOOKUP(B231,'Plantilla publicacion'!$A$3:$M$490,6,0)</f>
        <v>0</v>
      </c>
      <c r="E231" s="307"/>
      <c r="F231" s="307"/>
      <c r="G231" s="307" t="str">
        <f>VLOOKUP(B231,'Plantilla publicacion'!$A$3:$M$490,7,0)</f>
        <v>N/A</v>
      </c>
      <c r="H231" s="6" t="str">
        <f>VLOOKUP(B231,'Plantilla publicacion'!$A$3:$M$490,8,0)</f>
        <v>Promover el uso de los canales virtuales a través de campañas de comunicación interna y externa  (Evidencias de las campañas realizadas)</v>
      </c>
      <c r="I231" s="6">
        <f>VLOOKUP(B231,'Plantilla publicacion'!$A$3:$M$490,9,0)</f>
        <v>2</v>
      </c>
      <c r="J231" s="6" t="str">
        <f>VLOOKUP(B231,'Plantilla publicacion'!$A$3:$M$490,10,0)</f>
        <v>Númerica</v>
      </c>
      <c r="K231" s="7">
        <f>VLOOKUP(B231,'Plantilla publicacion'!$A$3:$M$490,11,0)</f>
        <v>45754</v>
      </c>
      <c r="L231" s="7">
        <f>VLOOKUP(B231,'Plantilla publicacion'!$A$3:$M$490,12,0)</f>
        <v>45930</v>
      </c>
      <c r="M231" s="57"/>
      <c r="N231" s="16" t="str">
        <f>VLOOKUP(B231,'Plantilla publicacion'!$A$3:$M$490,13,0)</f>
        <v>72-GRUPO DE TRABAJO DE ATENCION AL CIUDADANO</v>
      </c>
      <c r="O231" s="6">
        <f>VLOOKUP(B231,'Plantilla publicacion (2)'!$S$3:$X$490,6,0)</f>
        <v>50</v>
      </c>
      <c r="P231" s="275">
        <f>VLOOKUP(B231,'Plantilla publicacion (2)'!$S$3:$Y$490,7,0)</f>
        <v>9.1463414634146339E-2</v>
      </c>
      <c r="Q231" s="16" t="str">
        <f>VLOOKUP(B231,'PAI 2025 Consolidado'!$F$6:$Z$486,21,0)</f>
        <v xml:space="preserve">Los días 17 y 22 de julio, se publicó en redes sociales la primera campaña orientada a promover el uso del canal virtual de atención al ciudadano a través del servicio virtual de la plataforma SIC Facilita. Esta iniciativa fue acompañada de mensajes clave como: “Solución desde tu casa. Con #SICFacilita puedes presentar tus reclamaciones de forma gratuita, fácil y 100% virtual.”. 
La campaña buscó fomentar el uso de medios digitales para facilitar la interacción entre la ciudadanía y la entidad, promoviendo la eficiencia, accesibilidad y gratuidad en la gestión de reclamaciones.
</v>
      </c>
      <c r="R231" s="192"/>
      <c r="S231" s="192"/>
    </row>
    <row r="232" spans="1:19" s="12" customFormat="1" ht="48" customHeight="1" x14ac:dyDescent="0.25">
      <c r="A232" s="13" t="str">
        <f>VLOOKUP(B232,'Plantilla publicacion'!$A$3:$B$490,2,0)</f>
        <v>Actividad propia</v>
      </c>
      <c r="B232" s="6" t="s">
        <v>920</v>
      </c>
      <c r="C232" s="307"/>
      <c r="D232" s="307">
        <f>VLOOKUP(B232,'Plantilla publicacion'!$A$3:$M$490,6,0)</f>
        <v>0</v>
      </c>
      <c r="E232" s="307"/>
      <c r="F232" s="307"/>
      <c r="G232" s="307" t="str">
        <f>VLOOKUP(B232,'Plantilla publicacion'!$A$3:$M$490,7,0)</f>
        <v>N/A</v>
      </c>
      <c r="H232" s="6" t="str">
        <f>VLOOKUP(B232,'Plantilla publicacion'!$A$3:$M$490,8,0)</f>
        <v>Desarrollar jornadas de socialización de lineamientos de Atención al Ciudadano a nivel interno  (Evidencias de socialización)</v>
      </c>
      <c r="I232" s="6">
        <f>VLOOKUP(B232,'Plantilla publicacion'!$A$3:$M$490,9,0)</f>
        <v>2</v>
      </c>
      <c r="J232" s="6" t="str">
        <f>VLOOKUP(B232,'Plantilla publicacion'!$A$3:$M$490,10,0)</f>
        <v>Númerica</v>
      </c>
      <c r="K232" s="7">
        <f>VLOOKUP(B232,'Plantilla publicacion'!$A$3:$M$490,11,0)</f>
        <v>45779</v>
      </c>
      <c r="L232" s="7">
        <f>VLOOKUP(B232,'Plantilla publicacion'!$A$3:$M$490,12,0)</f>
        <v>45930</v>
      </c>
      <c r="M232" s="57"/>
      <c r="N232" s="16" t="str">
        <f>VLOOKUP(B232,'Plantilla publicacion'!$A$3:$M$490,13,0)</f>
        <v>72-GRUPO DE TRABAJO DE ATENCION AL CIUDADANO</v>
      </c>
      <c r="O232" s="6">
        <f>VLOOKUP(B232,'Plantilla publicacion (2)'!$S$3:$X$490,6,0)</f>
        <v>100</v>
      </c>
      <c r="P232" s="275">
        <f>VLOOKUP(B232,'Plantilla publicacion (2)'!$S$3:$Y$490,7,0)</f>
        <v>0.12195121951219512</v>
      </c>
      <c r="Q232" s="16" t="str">
        <f>VLOOKUP(B232,'PAI 2025 Consolidado'!$F$6:$Z$486,21,0)</f>
        <v>La segunda jornada de socialización de lineamientos de Atención al ciudadano se realizó el 24 de septiembre con la temática Sistema de trámites - Trámite 397. Contó con la participación de 112 asistentes.</v>
      </c>
      <c r="R232" s="192"/>
      <c r="S232" s="192"/>
    </row>
    <row r="233" spans="1:19" s="12" customFormat="1" ht="48" customHeight="1" x14ac:dyDescent="0.25">
      <c r="A233" s="13" t="str">
        <f>VLOOKUP(B233,'Plantilla publicacion'!$A$3:$B$490,2,0)</f>
        <v>Actividad propia</v>
      </c>
      <c r="B233" s="6" t="s">
        <v>922</v>
      </c>
      <c r="C233" s="307"/>
      <c r="D233" s="307">
        <f>VLOOKUP(B233,'Plantilla publicacion'!$A$3:$M$490,6,0)</f>
        <v>0</v>
      </c>
      <c r="E233" s="307"/>
      <c r="F233" s="307"/>
      <c r="G233" s="307" t="str">
        <f>VLOOKUP(B233,'Plantilla publicacion'!$A$3:$M$490,7,0)</f>
        <v>N/A</v>
      </c>
      <c r="H233" s="6" t="str">
        <f>VLOOKUP(B233,'Plantilla publicacion'!$A$3:$M$490,8,0)</f>
        <v>Ejecutar el plan de trabajo de la estrategia de relacionamiento con la ciudadanía SIC 2025 (Informe de ejecución de estrategia de relacionamiento elaborado)</v>
      </c>
      <c r="I233" s="6">
        <f>VLOOKUP(B233,'Plantilla publicacion'!$A$3:$M$490,9,0)</f>
        <v>100</v>
      </c>
      <c r="J233" s="6" t="str">
        <f>VLOOKUP(B233,'Plantilla publicacion'!$A$3:$M$490,10,0)</f>
        <v>Porcentual</v>
      </c>
      <c r="K233" s="7">
        <f>VLOOKUP(B233,'Plantilla publicacion'!$A$3:$M$490,11,0)</f>
        <v>45779</v>
      </c>
      <c r="L233" s="7">
        <f>VLOOKUP(B233,'Plantilla publicacion'!$A$3:$M$490,12,0)</f>
        <v>45930</v>
      </c>
      <c r="M233" s="57"/>
      <c r="N233" s="16" t="str">
        <f>VLOOKUP(B233,'Plantilla publicacion'!$A$3:$M$490,13,0)</f>
        <v>72-GRUPO DE TRABAJO DE ATENCION AL CIUDADANO</v>
      </c>
      <c r="O233" s="6">
        <f>VLOOKUP(B233,'Plantilla publicacion (2)'!$S$3:$X$490,6,0)</f>
        <v>96</v>
      </c>
      <c r="P233" s="275">
        <f>VLOOKUP(B233,'Plantilla publicacion (2)'!$S$3:$Y$490,7,0)</f>
        <v>0.11707317073170731</v>
      </c>
      <c r="Q233" s="16" t="str">
        <f>VLOOKUP(B233,'PAI 2025 Consolidado'!$F$6:$Z$486,21,0)</f>
        <v>De las 16 actividades propuestas en la Estrategia de Relacionamiento con la Ciudadanía SIC 2025, se han ejecutado en su totalidad tres. Adicionalmente, se han adelantado las siguientes acciones: 
Se llevó a cabo la primera jornada de socialización de los lineamientos sobre la gestión de PQRSF.
Se realizó la primera campaña para promover el canal virtual SIC Facilita.
Se desarrolló la primera jornada de difusión del Código de Integridad.
Se iniciaron dos laboratorios de simplicidad, según lo programado.
Actualmente, continúan en ejecución actividades como el monitoreo de canales de atención, así como la identificación y puesta en marcha de mejoras orientadas a incrementar la satisfacción de los usuarios.</v>
      </c>
      <c r="R233" s="192"/>
      <c r="S233" s="192"/>
    </row>
    <row r="234" spans="1:19" s="12" customFormat="1" ht="48" customHeight="1" thickBot="1" x14ac:dyDescent="0.3">
      <c r="A234" s="13" t="str">
        <f>VLOOKUP(B234,'Plantilla publicacion'!$A$3:$B$490,2,0)</f>
        <v>Actividad propia</v>
      </c>
      <c r="B234" s="11" t="s">
        <v>923</v>
      </c>
      <c r="C234" s="307"/>
      <c r="D234" s="307">
        <f>VLOOKUP(B234,'Plantilla publicacion'!$A$3:$M$490,6,0)</f>
        <v>0</v>
      </c>
      <c r="E234" s="307"/>
      <c r="F234" s="307"/>
      <c r="G234" s="307" t="str">
        <f>VLOOKUP(B234,'Plantilla publicacion'!$A$3:$M$490,7,0)</f>
        <v>N/A</v>
      </c>
      <c r="H234" s="11" t="str">
        <f>VLOOKUP(B234,'Plantilla publicacion'!$A$3:$M$490,8,0)</f>
        <v>Elaborar y publicar informe con el resultado de la implementación de la estrategia de relacionamiento  (Informe publicado en el página web)</v>
      </c>
      <c r="I234" s="11">
        <f>VLOOKUP(B234,'Plantilla publicacion'!$A$3:$M$490,9,0)</f>
        <v>1</v>
      </c>
      <c r="J234" s="11" t="str">
        <f>VLOOKUP(B234,'Plantilla publicacion'!$A$3:$M$490,10,0)</f>
        <v>Númerica</v>
      </c>
      <c r="K234" s="108">
        <f>VLOOKUP(B234,'Plantilla publicacion'!$A$3:$M$490,11,0)</f>
        <v>45931</v>
      </c>
      <c r="L234" s="108">
        <f>VLOOKUP(B234,'Plantilla publicacion'!$A$3:$M$490,12,0)</f>
        <v>45975</v>
      </c>
      <c r="M234" s="109"/>
      <c r="N234" s="110" t="str">
        <f>VLOOKUP(B234,'Plantilla publicacion'!$A$3:$M$490,13,0)</f>
        <v>72-GRUPO DE TRABAJO DE ATENCION AL CIUDADANO</v>
      </c>
      <c r="O234" s="11">
        <f>VLOOKUP(B234,'Plantilla publicacion (2)'!$S$3:$X$490,6,0)</f>
        <v>100</v>
      </c>
      <c r="P234" s="278">
        <f>VLOOKUP(B234,'Plantilla publicacion (2)'!$S$3:$Y$490,7,0)</f>
        <v>0.12195121951219512</v>
      </c>
      <c r="Q234" s="110">
        <f>VLOOKUP(B234,'PAI 2025 Consolidado'!$F$6:$Z$486,21,0)</f>
        <v>0</v>
      </c>
      <c r="R234" s="192"/>
      <c r="S234" s="192"/>
    </row>
    <row r="235" spans="1:19" s="12" customFormat="1" ht="63.75" x14ac:dyDescent="0.25">
      <c r="A235" s="5" t="str">
        <f>VLOOKUP(B235,'Plantilla publicacion'!$A$3:$B$490,2,0)</f>
        <v>Producto</v>
      </c>
      <c r="B235" s="96" t="s">
        <v>932</v>
      </c>
      <c r="C235" s="309" t="str">
        <f>VLOOKUP(B235,'Plantilla publicacion'!$A$3:$R$490,17,0)</f>
        <v>PND - 5-31-5-b- Convergencia regional - Entidades públicas territoriales y nacionales fortalecidas / PES - Cierre de brechas territoriales</v>
      </c>
      <c r="D235" s="309" t="str">
        <f>VLOOKUP(B235,'Plantilla publicacion'!$A$3:$M$490,6,0)</f>
        <v>58-Promover el enfoque preventivo, diferencial y territorial en el que hacer misional de la entidad</v>
      </c>
      <c r="E235" s="309" t="str">
        <f>VLOOKUP(B235,'Plantilla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35" s="309" t="str">
        <f>VLOOKUP(B235,'Plantilla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35" s="309" t="str">
        <f>VLOOKUP(B235,'Plantilla publicacion'!$A$3:$M$490,7,0)</f>
        <v>C-3599-0200-0005-53105b</v>
      </c>
      <c r="H235" s="98" t="str">
        <f>VLOOKUP(B235,'Plantilla publicacion'!$A$3:$M$490,8,0)</f>
        <v>Programa de atención a la ciudadanía con enfoque diferencial implementado. (Informe de actividades realizadas )</v>
      </c>
      <c r="I235" s="98">
        <f>VLOOKUP(B235,'Plantilla publicacion'!$A$3:$M$490,9,0)</f>
        <v>1</v>
      </c>
      <c r="J235" s="98" t="str">
        <f>VLOOKUP(B235,'Plantilla publicacion'!$A$3:$M$490,10,0)</f>
        <v>Númerica</v>
      </c>
      <c r="K235" s="166">
        <f>VLOOKUP(B235,'Plantilla publicacion'!$A$3:$M$490,11,0)</f>
        <v>45691</v>
      </c>
      <c r="L235" s="166">
        <f>VLOOKUP(B235,'Plantilla publicacion'!$A$3:$M$490,12,0)</f>
        <v>45989</v>
      </c>
      <c r="M235" s="98">
        <f>IF(ISERROR(VLOOKUP(B235,'Plantilla publicacion'!$A$3:$P$490,16,0)),"NA",VLOOKUP(B235,'Plantilla publicacion'!$A$3:$P$490,16,0))</f>
        <v>0</v>
      </c>
      <c r="N235" s="99" t="str">
        <f>VLOOKUP(B235,'Plantilla publicacion'!$A$3:$M$490,13,0)</f>
        <v>142-GRUPO DE TRABAJO DE SERVICIOS ADMINISTRATIVOS Y RECURSOS FÍSICOS;
20-OFICINA DE TECNOLOGÍA E INFORMÁTICA;
72-GRUPO DE TRABAJO DE ATENCION AL CIUDADANO</v>
      </c>
      <c r="O235" s="98">
        <f>VLOOKUP(B235,'Plantilla publicacion (2)'!$S$3:$X$490,6,0)</f>
        <v>100</v>
      </c>
      <c r="P235" s="274">
        <f>VLOOKUP(B235,'Plantilla publicacion (2)'!$S$3:$Y$490,7,0)</f>
        <v>1.1210762331838564</v>
      </c>
      <c r="Q235" s="99" t="str">
        <f>VLOOKUP(B235,'PAI 2025 Consolidado'!$F$6:$Z$486,21,0)</f>
        <v xml:space="preserve">Se ha desarrollado 1 de 5 actividades programadas, relacionada con el diseño de la propuesta de intervención de canales.  El Programa de atención a la ciudadanía con enfoque diferencial iniciará con la intervención del Canal Presencial. Durante la vigencia 2025 se intervendrá también el canal telefónico, el canal virtual y escrito será intervenido en el 2026. </v>
      </c>
      <c r="R235" s="191"/>
      <c r="S235" s="191"/>
    </row>
    <row r="236" spans="1:19" s="12" customFormat="1" ht="48" customHeight="1" x14ac:dyDescent="0.25">
      <c r="A236" s="13" t="str">
        <f>VLOOKUP(B236,'Plantilla publicacion'!$A$3:$B$490,2,0)</f>
        <v>Actividad propia</v>
      </c>
      <c r="B236" s="100" t="s">
        <v>934</v>
      </c>
      <c r="C236" s="307"/>
      <c r="D236" s="307">
        <f>VLOOKUP(B236,'Plantilla publicacion'!$A$3:$M$490,6,0)</f>
        <v>0</v>
      </c>
      <c r="E236" s="307"/>
      <c r="F236" s="307"/>
      <c r="G236" s="307" t="str">
        <f>VLOOKUP(B236,'Plantilla publicacion'!$A$3:$M$490,7,0)</f>
        <v>N/A</v>
      </c>
      <c r="H236" s="6" t="str">
        <f>VLOOKUP(B236,'Plantilla publicacion'!$A$3:$M$490,8,0)</f>
        <v>Identificar e intervenir los canales y servicios a los que se aplicará el enfoque diferencial (Documento con la propuesta de intervención de canales/servicios)</v>
      </c>
      <c r="I236" s="6">
        <f>VLOOKUP(B236,'Plantilla publicacion'!$A$3:$M$490,9,0)</f>
        <v>1</v>
      </c>
      <c r="J236" s="6" t="str">
        <f>VLOOKUP(B236,'Plantilla publicacion'!$A$3:$M$490,10,0)</f>
        <v>Númerica</v>
      </c>
      <c r="K236" s="7">
        <f>VLOOKUP(B236,'Plantilla publicacion'!$A$3:$M$490,11,0)</f>
        <v>45691</v>
      </c>
      <c r="L236" s="7">
        <f>VLOOKUP(B236,'Plantilla publicacion'!$A$3:$M$490,12,0)</f>
        <v>45730</v>
      </c>
      <c r="M236" s="57"/>
      <c r="N236" s="101" t="str">
        <f>VLOOKUP(B236,'Plantilla publicacion'!$A$3:$M$490,13,0)</f>
        <v>72-GRUPO DE TRABAJO DE ATENCION AL CIUDADANO</v>
      </c>
      <c r="O236" s="6">
        <f>VLOOKUP(B236,'Plantilla publicacion (2)'!$S$3:$X$490,6,0)</f>
        <v>100</v>
      </c>
      <c r="P236" s="275">
        <f>VLOOKUP(B236,'Plantilla publicacion (2)'!$S$3:$Y$490,7,0)</f>
        <v>0.18292682926829268</v>
      </c>
      <c r="Q236" s="101" t="str">
        <f>VLOOKUP(B236,'PAI 2025 Consolidado'!$F$6:$Z$486,21,0)</f>
        <v>Se elaboró un documento con la propuesta de Programa de atención a la ciudadanía con enfoque diferencial. Se iniciará con la intervención del Canal Presencial teniendo en cuenta que los cambios que surjan de esta no requieren recursos tecnológicos, además el contacto directo con el grupo objetivo permitirá adquirir buenas prácticas a ser replicadas en otros canales de atención. Durante la vigencia 2025 se intervendrá también el canal telefónico, el canal virtual y escrito será intervenido en el 2026.</v>
      </c>
      <c r="R236" s="192"/>
      <c r="S236" s="192"/>
    </row>
    <row r="237" spans="1:19" s="12" customFormat="1" ht="48" customHeight="1" x14ac:dyDescent="0.25">
      <c r="A237" s="13" t="str">
        <f>VLOOKUP(B237,'Plantilla publicacion'!$A$3:$B$490,2,0)</f>
        <v>Actividad propia</v>
      </c>
      <c r="B237" s="100" t="s">
        <v>936</v>
      </c>
      <c r="C237" s="307"/>
      <c r="D237" s="307">
        <f>VLOOKUP(B237,'Plantilla publicacion'!$A$3:$M$490,6,0)</f>
        <v>0</v>
      </c>
      <c r="E237" s="307"/>
      <c r="F237" s="307"/>
      <c r="G237" s="307" t="str">
        <f>VLOOKUP(B237,'Plantilla publicacion'!$A$3:$M$490,7,0)</f>
        <v>N/A</v>
      </c>
      <c r="H237" s="6" t="str">
        <f>VLOOKUP(B237,'Plantilla publicacion'!$A$3:$M$490,8,0)</f>
        <v>Implementar la señalización inclusiva en otro lenguaje o idioma para los puntos priorizados de atención al ciudadano presenciales a nivel nacional (Informe de implementación)</v>
      </c>
      <c r="I237" s="6">
        <f>VLOOKUP(B237,'Plantilla publicacion'!$A$3:$M$490,9,0)</f>
        <v>1</v>
      </c>
      <c r="J237" s="6" t="str">
        <f>VLOOKUP(B237,'Plantilla publicacion'!$A$3:$M$490,10,0)</f>
        <v>Númerica</v>
      </c>
      <c r="K237" s="7">
        <f>VLOOKUP(B237,'Plantilla publicacion'!$A$3:$M$490,11,0)</f>
        <v>45734</v>
      </c>
      <c r="L237" s="7">
        <f>VLOOKUP(B237,'Plantilla publicacion'!$A$3:$M$490,12,0)</f>
        <v>45898</v>
      </c>
      <c r="M237" s="57"/>
      <c r="N237" s="101" t="str">
        <f>VLOOKUP(B237,'Plantilla publicacion'!$A$3:$M$490,13,0)</f>
        <v>142-GRUPO DE TRABAJO DE SERVICIOS ADMINISTRATIVOS Y RECURSOS FÍSICOS;
72-GRUPO DE TRABAJO DE ATENCION AL CIUDADANO</v>
      </c>
      <c r="O237" s="6">
        <f>VLOOKUP(B237,'Plantilla publicacion (2)'!$S$3:$X$490,6,0)</f>
        <v>100</v>
      </c>
      <c r="P237" s="275">
        <f>VLOOKUP(B237,'Plantilla publicacion (2)'!$S$3:$Y$490,7,0)</f>
        <v>0.18292682926829268</v>
      </c>
      <c r="Q237" s="101" t="str">
        <f>VLOOKUP(B237,'PAI 2025 Consolidado'!$F$6:$Z$486,21,0)</f>
        <v>Se elaboró el reporte de implementación de la señalética inclusiva en el nuevo local de Atención al ciudadano en donde se obtuvo favorabilidad frente a las necesidades identificadas. La señalética diseñada cuenta con el idioma de inglés/español, lenguaje de señas y braille conforme con los lineamientos de la NTC 6047</v>
      </c>
      <c r="R237" s="192"/>
      <c r="S237" s="192"/>
    </row>
    <row r="238" spans="1:19" s="12" customFormat="1" ht="48" customHeight="1" x14ac:dyDescent="0.25">
      <c r="A238" s="13" t="str">
        <f>VLOOKUP(B238,'Plantilla publicacion'!$A$3:$B$490,2,0)</f>
        <v>Actividad propia</v>
      </c>
      <c r="B238" s="100" t="s">
        <v>939</v>
      </c>
      <c r="C238" s="307"/>
      <c r="D238" s="307">
        <f>VLOOKUP(B238,'Plantilla publicacion'!$A$3:$M$490,6,0)</f>
        <v>0</v>
      </c>
      <c r="E238" s="307"/>
      <c r="F238" s="307"/>
      <c r="G238" s="307" t="str">
        <f>VLOOKUP(B238,'Plantilla publicacion'!$A$3:$M$490,7,0)</f>
        <v>N/A</v>
      </c>
      <c r="H238" s="6" t="str">
        <f>VLOOKUP(B238,'Plantilla publicacion'!$A$3:$M$490,8,0)</f>
        <v>Desarrolla jornada  con las entidades líderes en la atención incluyente y documentar las buenas prácticas en la materia (Documento de buenas prácticas identificadas)</v>
      </c>
      <c r="I238" s="6">
        <f>VLOOKUP(B238,'Plantilla publicacion'!$A$3:$M$490,9,0)</f>
        <v>1</v>
      </c>
      <c r="J238" s="6" t="str">
        <f>VLOOKUP(B238,'Plantilla publicacion'!$A$3:$M$490,10,0)</f>
        <v>Númerica</v>
      </c>
      <c r="K238" s="7">
        <f>VLOOKUP(B238,'Plantilla publicacion'!$A$3:$M$490,11,0)</f>
        <v>45748</v>
      </c>
      <c r="L238" s="7">
        <f>VLOOKUP(B238,'Plantilla publicacion'!$A$3:$M$490,12,0)</f>
        <v>45812</v>
      </c>
      <c r="M238" s="57"/>
      <c r="N238" s="101" t="str">
        <f>VLOOKUP(B238,'Plantilla publicacion'!$A$3:$M$490,13,0)</f>
        <v>72-GRUPO DE TRABAJO DE ATENCION AL CIUDADANO</v>
      </c>
      <c r="O238" s="6">
        <f>VLOOKUP(B238,'Plantilla publicacion (2)'!$S$3:$X$490,6,0)</f>
        <v>100</v>
      </c>
      <c r="P238" s="275">
        <f>VLOOKUP(B238,'Plantilla publicacion (2)'!$S$3:$Y$490,7,0)</f>
        <v>0.24390243902439024</v>
      </c>
      <c r="Q238" s="101" t="str">
        <f>VLOOKUP(B238,'PAI 2025 Consolidado'!$F$6:$Z$486,21,0)</f>
        <v xml:space="preserve">
Se han identificado buenas prácticas en la atención a personas con discapacidad visual, sordas y con enfoque de género durante el análisis de los procesos de atención al ciudadano del Instituto Nacional para Ciegos (INCI), el Instituto Nacional para Sordos (INSOR) y la Secretaría Distrital de la Mujer.  Estos nuevos elementos permitirían fortalecer el enfoque diferencial e inclusivo que responda de manera más adecuada a las diversas características y necesidades de la ciudadanía. Serán documentadas e incorporadas en el protocolo de atención al ciudadano y otras serán consideradas para su implementación tanto en el punto de atención presencial actual como en el que se proyecta a futuro para la nueva sede principal.</v>
      </c>
      <c r="R238" s="192"/>
      <c r="S238" s="192"/>
    </row>
    <row r="239" spans="1:19" s="12" customFormat="1" ht="48" customHeight="1" thickBot="1" x14ac:dyDescent="0.3">
      <c r="A239" s="13" t="str">
        <f>VLOOKUP(B239,'Plantilla publicacion'!$A$3:$B$490,2,0)</f>
        <v>Actividad propia</v>
      </c>
      <c r="B239" s="102" t="s">
        <v>943</v>
      </c>
      <c r="C239" s="308"/>
      <c r="D239" s="308">
        <f>VLOOKUP(B239,'Plantilla publicacion'!$A$3:$M$490,6,0)</f>
        <v>0</v>
      </c>
      <c r="E239" s="308"/>
      <c r="F239" s="308"/>
      <c r="G239" s="308" t="str">
        <f>VLOOKUP(B239,'Plantilla publicacion'!$A$3:$M$490,7,0)</f>
        <v>N/A</v>
      </c>
      <c r="H239" s="104" t="str">
        <f>VLOOKUP(B239,'Plantilla publicacion'!$A$3:$M$490,8,0)</f>
        <v>Implementar fase 2 del traductor interactivo  (Adquisición pantalla y en funcionamiento)</v>
      </c>
      <c r="I239" s="104">
        <f>VLOOKUP(B239,'Plantilla publicacion'!$A$3:$M$490,9,0)</f>
        <v>1</v>
      </c>
      <c r="J239" s="104" t="str">
        <f>VLOOKUP(B239,'Plantilla publicacion'!$A$3:$M$490,10,0)</f>
        <v>Númerica</v>
      </c>
      <c r="K239" s="105">
        <f>VLOOKUP(B239,'Plantilla publicacion'!$A$3:$M$490,11,0)</f>
        <v>45828</v>
      </c>
      <c r="L239" s="105">
        <f>VLOOKUP(B239,'Plantilla publicacion'!$A$3:$M$490,12,0)</f>
        <v>45989</v>
      </c>
      <c r="M239" s="106"/>
      <c r="N239" s="107" t="str">
        <f>VLOOKUP(B239,'Plantilla publicacion'!$A$3:$M$490,13,0)</f>
        <v>20-OFICINA DE TECNOLOGÍA E INFORMÁTICA;
72-GRUPO DE TRABAJO DE ATENCION AL CIUDADANO</v>
      </c>
      <c r="O239" s="104">
        <f>VLOOKUP(B239,'Plantilla publicacion (2)'!$S$3:$X$490,6,0)</f>
        <v>100</v>
      </c>
      <c r="P239" s="276">
        <f>VLOOKUP(B239,'Plantilla publicacion (2)'!$S$3:$Y$490,7,0)</f>
        <v>0.6097560975609756</v>
      </c>
      <c r="Q239" s="107" t="str">
        <f>VLOOKUP(B239,'PAI 2025 Consolidado'!$F$6:$Z$486,21,0)</f>
        <v>La pantalla interactiva ya fue adquirida, ya se encuenta instaladad en el nuevo Local de atención al ciudadano y se encuentra en proceso de pruebas para su puesta en funcionamiento aproximadamente el 10 de octubre de 2025.</v>
      </c>
      <c r="R239" s="192"/>
      <c r="S239" s="192"/>
    </row>
    <row r="240" spans="1:19" s="12" customFormat="1" ht="178.5" x14ac:dyDescent="0.25">
      <c r="A240" s="5" t="str">
        <f>VLOOKUP(B240,'Plantilla publicacion'!$A$3:$B$490,2,0)</f>
        <v>Producto</v>
      </c>
      <c r="B240" s="15" t="s">
        <v>945</v>
      </c>
      <c r="C240" s="307" t="str">
        <f>VLOOKUP(B240,'Plantilla publicacion'!$A$3:$R$490,17,0)</f>
        <v>PND - 5-31-5-b- Convergencia regional - Entidades públicas territoriales y nacionales fortalecidas / PES - Transformación Institucional</v>
      </c>
      <c r="D240" s="307" t="str">
        <f>VLOOKUP(B240,'Plantilla publicacion'!$A$3:$M$490,6,0)</f>
        <v>60-Fortalecer el Sistema Integral de Gestión Institucional en el marco del Modelo Integrado de Planeación y gestión para mejorar la prestación del servicio.</v>
      </c>
      <c r="E240" s="307" t="str">
        <f>VLOOKUP(B240,'Plantilla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240" s="307" t="str">
        <f>VLOOKUP(B240,'Plantilla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40" s="307" t="str">
        <f>VLOOKUP(B240,'Plantilla publicacion'!$A$3:$M$490,7,0)</f>
        <v>C-3599-0200-0005-53105b</v>
      </c>
      <c r="H240" s="15" t="str">
        <f>VLOOKUP(B240,'Plantilla publicacion'!$A$3:$M$490,8,0)</f>
        <v>Estrategia de promoción de la participación ciudadana en la SIC, formulada e implementada  (Informe de actividades realizadas )</v>
      </c>
      <c r="I240" s="15">
        <f>VLOOKUP(B240,'Plantilla publicacion'!$A$3:$M$490,9,0)</f>
        <v>30</v>
      </c>
      <c r="J240" s="15" t="str">
        <f>VLOOKUP(B240,'Plantilla publicacion'!$A$3:$M$490,10,0)</f>
        <v>Porcentual</v>
      </c>
      <c r="K240" s="165">
        <f>VLOOKUP(B240,'Plantilla publicacion'!$A$3:$M$490,11,0)</f>
        <v>45672</v>
      </c>
      <c r="L240" s="165">
        <f>VLOOKUP(B240,'Plantilla publicacion'!$A$3:$M$490,12,0)</f>
        <v>46006</v>
      </c>
      <c r="M240" s="15" t="str">
        <f>IF(ISERROR(VLOOKUP(B240,'Plantilla publicacion'!$A$3:$P$490,16,0)),"NA",VLOOKUP(B240,'Plantilla publicacion'!$A$3:$P$490,16,0))</f>
        <v>PES_20230281 / PEI_24</v>
      </c>
      <c r="N240" s="15" t="str">
        <f>VLOOKUP(B240,'Plantilla publicacion'!$A$3:$M$490,13,0)</f>
        <v>72-GRUPO DE TRABAJO DE ATENCION AL CIUDADANO</v>
      </c>
      <c r="O240" s="15">
        <f>VLOOKUP(B240,'Plantilla publicacion (2)'!$S$3:$X$490,6,0)</f>
        <v>26</v>
      </c>
      <c r="P240" s="277">
        <f>VLOOKUP(B240,'Plantilla publicacion (2)'!$S$3:$Y$490,7,0)</f>
        <v>0.23318385650224216</v>
      </c>
      <c r="Q240" s="15" t="str">
        <f>VLOOKUP(B240,'PAI 2025 Consolidado'!$F$6:$Z$486,21,0)</f>
        <v>Durante el mes de septiembre, la Superintendencia de Industria y Comercio realizó diversas actividades destacadas, organizadas por semanas:
Semana del 4 al 10 de septiembre: Se desarrollaron 2 actividades: Proyecto de Resolución para modificar el Capítulo Quinto del Título VI de la Circular Única y derogar la Resolución 33882 de 2021 y Espacio de diálogo territorial: ¡La Super en el Territorio llega a Ibagué! (5 de sept).
Semana del 18 al 24 de septiembre: Se realizó 1 espacio de diálogo: Mesas de Integración 2025, reuniendo actores clave del ecosistema de innovación para construir colectivamente.
Semana del 24 de septiembre al 1 de octubre:Se ejecutó 1 proyecto normativo: Evaluación ex post de la Resolución 88918 de 2017 sobre el control metrológico de taxímetros electrónicos.
Se alcanzó un 73% de cumplimiento en la estrategia de participación ciudadana, con 7 actividades finalizadas al 100%.</v>
      </c>
      <c r="R240" s="191"/>
      <c r="S240" s="191"/>
    </row>
    <row r="241" spans="1:19" s="12" customFormat="1" ht="48" customHeight="1" x14ac:dyDescent="0.25">
      <c r="A241" s="13" t="str">
        <f>VLOOKUP(B241,'Plantilla publicacion'!$A$3:$B$490,2,0)</f>
        <v>Actividad propia</v>
      </c>
      <c r="B241" s="6" t="s">
        <v>947</v>
      </c>
      <c r="C241" s="307"/>
      <c r="D241" s="307">
        <f>VLOOKUP(B241,'Plantilla publicacion'!$A$3:$M$490,6,0)</f>
        <v>0</v>
      </c>
      <c r="E241" s="307"/>
      <c r="F241" s="307"/>
      <c r="G241" s="307" t="str">
        <f>VLOOKUP(B241,'Plantilla publicacion'!$A$3:$M$490,7,0)</f>
        <v>N/A</v>
      </c>
      <c r="H241" s="6" t="str">
        <f>VLOOKUP(B241,'Plantilla publicacion'!$A$3:$M$490,8,0)</f>
        <v>Diseñar la estrategia de participación ciudadanía SIC 2025 que incluya el plan detrabajo para su ejecución (Documento de estrategia)</v>
      </c>
      <c r="I241" s="6">
        <f>VLOOKUP(B241,'Plantilla publicacion'!$A$3:$M$490,9,0)</f>
        <v>1</v>
      </c>
      <c r="J241" s="6" t="str">
        <f>VLOOKUP(B241,'Plantilla publicacion'!$A$3:$M$490,10,0)</f>
        <v>Númerica</v>
      </c>
      <c r="K241" s="7">
        <f>VLOOKUP(B241,'Plantilla publicacion'!$A$3:$M$490,11,0)</f>
        <v>45672</v>
      </c>
      <c r="L241" s="7">
        <f>VLOOKUP(B241,'Plantilla publicacion'!$A$3:$M$490,12,0)</f>
        <v>45706</v>
      </c>
      <c r="M241" s="57"/>
      <c r="N241" s="16" t="str">
        <f>VLOOKUP(B241,'Plantilla publicacion'!$A$3:$M$490,13,0)</f>
        <v>72-GRUPO DE TRABAJO DE ATENCION AL CIUDADANO</v>
      </c>
      <c r="O241" s="6">
        <f>VLOOKUP(B241,'Plantilla publicacion (2)'!$S$3:$X$490,6,0)</f>
        <v>100</v>
      </c>
      <c r="P241" s="275">
        <f>VLOOKUP(B241,'Plantilla publicacion (2)'!$S$3:$Y$490,7,0)</f>
        <v>0.3048780487804878</v>
      </c>
      <c r="Q241" s="16" t="str">
        <f>VLOOKUP(B241,'PAI 2025 Consolidado'!$F$6:$Z$486,21,0)</f>
        <v xml:space="preserve">Se elaboró la Estrategia de Participación Ciudadana SIC 2025 V01 y el plan de trabajo para su realización. El plan de trabajo está formulado en el formato dispuesto por la Función Pública.
 </v>
      </c>
      <c r="R241" s="192"/>
      <c r="S241" s="192"/>
    </row>
    <row r="242" spans="1:19" s="12" customFormat="1" ht="48" customHeight="1" x14ac:dyDescent="0.25">
      <c r="A242" s="13" t="str">
        <f>VLOOKUP(B242,'Plantilla publicacion'!$A$3:$B$490,2,0)</f>
        <v>Actividad propia</v>
      </c>
      <c r="B242" s="6" t="s">
        <v>949</v>
      </c>
      <c r="C242" s="307"/>
      <c r="D242" s="307">
        <f>VLOOKUP(B242,'Plantilla publicacion'!$A$3:$M$490,6,0)</f>
        <v>0</v>
      </c>
      <c r="E242" s="307"/>
      <c r="F242" s="307"/>
      <c r="G242" s="307" t="str">
        <f>VLOOKUP(B242,'Plantilla publicacion'!$A$3:$M$490,7,0)</f>
        <v>N/A</v>
      </c>
      <c r="H242" s="6" t="str">
        <f>VLOOKUP(B242,'Plantilla publicacion'!$A$3:$M$490,8,0)</f>
        <v>Comunicar a los grupos de valor la Estrategia de participación ciudadana diseñada  (Capturas de pantalla de la divulgación en la página web y redes sociales)</v>
      </c>
      <c r="I242" s="6">
        <f>VLOOKUP(B242,'Plantilla publicacion'!$A$3:$M$490,9,0)</f>
        <v>1</v>
      </c>
      <c r="J242" s="6" t="str">
        <f>VLOOKUP(B242,'Plantilla publicacion'!$A$3:$M$490,10,0)</f>
        <v>Númerica</v>
      </c>
      <c r="K242" s="7">
        <f>VLOOKUP(B242,'Plantilla publicacion'!$A$3:$M$490,11,0)</f>
        <v>45707</v>
      </c>
      <c r="L242" s="7">
        <f>VLOOKUP(B242,'Plantilla publicacion'!$A$3:$M$490,12,0)</f>
        <v>45716</v>
      </c>
      <c r="M242" s="57"/>
      <c r="N242" s="16" t="str">
        <f>VLOOKUP(B242,'Plantilla publicacion'!$A$3:$M$490,13,0)</f>
        <v>72-GRUPO DE TRABAJO DE ATENCION AL CIUDADANO</v>
      </c>
      <c r="O242" s="6">
        <f>VLOOKUP(B242,'Plantilla publicacion (2)'!$S$3:$X$490,6,0)</f>
        <v>100</v>
      </c>
      <c r="P242" s="275">
        <f>VLOOKUP(B242,'Plantilla publicacion (2)'!$S$3:$Y$490,7,0)</f>
        <v>0.24390243902439024</v>
      </c>
      <c r="Q242" s="16" t="str">
        <f>VLOOKUP(B242,'PAI 2025 Consolidado'!$F$6:$Z$486,21,0)</f>
        <v>Se sometió a consulta de la ciudadanía en general la Estrategia de Participación Ciudadana y se divulgó a través de la página web y en las redes sociales.</v>
      </c>
      <c r="R242" s="192"/>
      <c r="S242" s="192"/>
    </row>
    <row r="243" spans="1:19" s="12" customFormat="1" ht="48" customHeight="1" x14ac:dyDescent="0.25">
      <c r="A243" s="13" t="str">
        <f>VLOOKUP(B243,'Plantilla publicacion'!$A$3:$B$490,2,0)</f>
        <v>Actividad propia</v>
      </c>
      <c r="B243" s="6" t="s">
        <v>951</v>
      </c>
      <c r="C243" s="307"/>
      <c r="D243" s="307">
        <f>VLOOKUP(B243,'Plantilla publicacion'!$A$3:$M$490,6,0)</f>
        <v>0</v>
      </c>
      <c r="E243" s="307"/>
      <c r="F243" s="307"/>
      <c r="G243" s="307" t="str">
        <f>VLOOKUP(B243,'Plantilla publicacion'!$A$3:$M$490,7,0)</f>
        <v>N/A</v>
      </c>
      <c r="H243" s="6" t="str">
        <f>VLOOKUP(B243,'Plantilla publicacion'!$A$3:$M$490,8,0)</f>
        <v>Ejecutar el plan de trabajo de la estrategia  (Informe trimestral de seguimiento elaborado)</v>
      </c>
      <c r="I243" s="6">
        <f>VLOOKUP(B243,'Plantilla publicacion'!$A$3:$M$490,9,0)</f>
        <v>100</v>
      </c>
      <c r="J243" s="6" t="str">
        <f>VLOOKUP(B243,'Plantilla publicacion'!$A$3:$M$490,10,0)</f>
        <v>Porcentual</v>
      </c>
      <c r="K243" s="7">
        <f>VLOOKUP(B243,'Plantilla publicacion'!$A$3:$M$490,11,0)</f>
        <v>45719</v>
      </c>
      <c r="L243" s="7">
        <f>VLOOKUP(B243,'Plantilla publicacion'!$A$3:$M$490,12,0)</f>
        <v>45975</v>
      </c>
      <c r="M243" s="57"/>
      <c r="N243" s="16" t="str">
        <f>VLOOKUP(B243,'Plantilla publicacion'!$A$3:$M$490,13,0)</f>
        <v>72-GRUPO DE TRABAJO DE ATENCION AL CIUDADANO</v>
      </c>
      <c r="O243" s="6">
        <f>VLOOKUP(B243,'Plantilla publicacion (2)'!$S$3:$X$490,6,0)</f>
        <v>73</v>
      </c>
      <c r="P243" s="275">
        <f>VLOOKUP(B243,'Plantilla publicacion (2)'!$S$3:$Y$490,7,0)</f>
        <v>0.26707317073170733</v>
      </c>
      <c r="Q243" s="16" t="str">
        <f>VLOOKUP(B243,'PAI 2025 Consolidado'!$F$6:$Z$486,21,0)</f>
        <v>Al corte, la Estrategia de Participación Ciudadana presenta un avance de cumplimiento del 54%, en el mes de agosto se avanzó en la ejecución de las actividades No. 8 (Divulgar a los ciudadanos y grupos de interés los resultados de la participación ) con 80%, No. 12 ( Seguimiento a la ejecución de la estrategia) con 75% y No. 13 (Reporte de ejecución del indicador PES) con 67%.
Las demás actividad se encuentra dentro del tiempo para su realización.</v>
      </c>
      <c r="R243" s="192"/>
      <c r="S243" s="192"/>
    </row>
    <row r="244" spans="1:19" s="12" customFormat="1" ht="48" customHeight="1" thickBot="1" x14ac:dyDescent="0.3">
      <c r="A244" s="13" t="str">
        <f>VLOOKUP(B244,'Plantilla publicacion'!$A$3:$B$490,2,0)</f>
        <v>Actividad propia</v>
      </c>
      <c r="B244" s="11" t="s">
        <v>952</v>
      </c>
      <c r="C244" s="307"/>
      <c r="D244" s="307">
        <f>VLOOKUP(B244,'Plantilla publicacion'!$A$3:$M$490,6,0)</f>
        <v>0</v>
      </c>
      <c r="E244" s="307"/>
      <c r="F244" s="307"/>
      <c r="G244" s="307" t="str">
        <f>VLOOKUP(B244,'Plantilla publicacion'!$A$3:$M$490,7,0)</f>
        <v>N/A</v>
      </c>
      <c r="H244" s="11" t="str">
        <f>VLOOKUP(B244,'Plantilla publicacion'!$A$3:$M$490,8,0)</f>
        <v>Elaborar y publicar informe con el resultado de la implementación de la estrategia de participación ciudadana (Informe publicado en el página web)</v>
      </c>
      <c r="I244" s="11">
        <f>VLOOKUP(B244,'Plantilla publicacion'!$A$3:$M$490,9,0)</f>
        <v>1</v>
      </c>
      <c r="J244" s="11" t="str">
        <f>VLOOKUP(B244,'Plantilla publicacion'!$A$3:$M$490,10,0)</f>
        <v>Númerica</v>
      </c>
      <c r="K244" s="108">
        <f>VLOOKUP(B244,'Plantilla publicacion'!$A$3:$M$490,11,0)</f>
        <v>45992</v>
      </c>
      <c r="L244" s="108">
        <f>VLOOKUP(B244,'Plantilla publicacion'!$A$3:$M$490,12,0)</f>
        <v>46006</v>
      </c>
      <c r="M244" s="109"/>
      <c r="N244" s="110" t="str">
        <f>VLOOKUP(B244,'Plantilla publicacion'!$A$3:$M$490,13,0)</f>
        <v>72-GRUPO DE TRABAJO DE ATENCION AL CIUDADANO</v>
      </c>
      <c r="O244" s="11">
        <f>VLOOKUP(B244,'Plantilla publicacion (2)'!$S$3:$X$490,6,0)</f>
        <v>100</v>
      </c>
      <c r="P244" s="278">
        <f>VLOOKUP(B244,'Plantilla publicacion (2)'!$S$3:$Y$490,7,0)</f>
        <v>0.3048780487804878</v>
      </c>
      <c r="Q244" s="110">
        <f>VLOOKUP(B244,'PAI 2025 Consolidado'!$F$6:$Z$486,21,0)</f>
        <v>0</v>
      </c>
      <c r="R244" s="192"/>
      <c r="S244" s="192"/>
    </row>
    <row r="245" spans="1:19" s="12" customFormat="1" ht="51" x14ac:dyDescent="0.25">
      <c r="A245" s="5" t="str">
        <f>VLOOKUP(B245,'Plantilla publicacion'!$A$3:$B$490,2,0)</f>
        <v>Producto</v>
      </c>
      <c r="B245" s="96" t="s">
        <v>1031</v>
      </c>
      <c r="C245" s="309" t="str">
        <f>VLOOKUP(B245,'Plantilla publicacion'!$A$3:$R$490,17,0)</f>
        <v>PND - 4-04-1-c- Transformación productiva, internacionalización y acción climática - Políticas de competencia, consumidor e infraestructura de la calidad modernas / PES - Internacionalización</v>
      </c>
      <c r="D245" s="309" t="str">
        <f>VLOOKUP(B245,'Plantilla publicacion'!$A$3:$M$497,6,0)</f>
        <v>59-Generar sinergias con agentes nacionales e internacionales que permitan potenciar las capacidades de la SIC.</v>
      </c>
      <c r="E245" s="309" t="str">
        <f>VLOOKUP(B245,'Plantilla publicacion'!$A$3:$P$490,15,0)</f>
        <v>63 - 1-Generación de oportunidades de cooperación y fortalecimiento de existentes con grupos de interés y de valor.-5-Direccionamiento de la oferta institucional con productos y/o servicios con enfoque preventivo, diferencial y territorial.</v>
      </c>
      <c r="F245" s="309" t="str">
        <f>VLOOKUP(B245,'Plantilla publicacion'!$A$3:$P$490,15,0)</f>
        <v>63 - 1-Generación de oportunidades de cooperación y fortalecimiento de existentes con grupos de interés y de valor.-5-Direccionamiento de la oferta institucional con productos y/o servicios con enfoque preventivo, diferencial y territorial.</v>
      </c>
      <c r="G245" s="309" t="str">
        <f>VLOOKUP(B245,'Plantilla publicacion'!$A$3:$M$497,7,0)</f>
        <v>C-3503-0200-0011-40401c</v>
      </c>
      <c r="H245" s="98" t="str">
        <f>VLOOKUP(B245,'Plantilla publicacion'!$A$3:$M$505,8,0)</f>
        <v>II Congreso de autoridades administrativas investidas con funciones jurisdiccionales en materia de competencia desleal, propiedad industrial y derecho de consumo, realizado. (fotografías del evento realizado /único entregable)</v>
      </c>
      <c r="I245" s="98">
        <f>VLOOKUP(B245,'Plantilla publicacion'!$A$3:$M$505,9,0)</f>
        <v>1</v>
      </c>
      <c r="J245" s="98" t="str">
        <f>VLOOKUP(B245,'Plantilla publicacion'!$A$3:$M$505,10,0)</f>
        <v>Númerica</v>
      </c>
      <c r="K245" s="166">
        <f>VLOOKUP(B245,'Plantilla publicacion'!$A$3:$M$505,11,0)</f>
        <v>45691</v>
      </c>
      <c r="L245" s="166">
        <f>VLOOKUP(B245,'Plantilla publicacion'!$A$3:$M$505,12,0)</f>
        <v>45996</v>
      </c>
      <c r="M245" s="98">
        <f>IF(ISERROR(VLOOKUP(B245,'Plantilla publicacion'!$A$3:$P$490,16,0)),"NA",VLOOKUP(B245,'Plantilla publicacion'!$A$3:$P$490,16,0))</f>
        <v>0</v>
      </c>
      <c r="N245" s="99" t="str">
        <f>VLOOKUP(B245,'Plantilla publicacion'!$A$3:$M$505,13,0)</f>
        <v>20-OFICINA DE TECNOLOGÍA E INFORMÁTICA;
4000-DESPACHO DEL SUPERINTENDENTE DELEGADO PARA ASUNTOS JURISDICCIONALES;
73-GRUPO DE TRABAJO DE COMUNICACION</v>
      </c>
      <c r="O245" s="98">
        <f>VLOOKUP(B245,'Plantilla publicacion (2)'!$S$3:$X$490,6,0)</f>
        <v>100</v>
      </c>
      <c r="P245" s="274">
        <f>VLOOKUP(B245,'Plantilla publicacion (2)'!$S$3:$Y$490,7,0)</f>
        <v>0.71748878923766812</v>
      </c>
      <c r="Q245" s="99">
        <f>VLOOKUP(B245,'PAI 2025 Consolidado'!$F$6:$Z$486,21,0)</f>
        <v>0</v>
      </c>
      <c r="R245" s="191"/>
      <c r="S245" s="191"/>
    </row>
    <row r="246" spans="1:19" s="12" customFormat="1" ht="48" customHeight="1" x14ac:dyDescent="0.25">
      <c r="A246" s="13" t="str">
        <f>VLOOKUP(B246,'Plantilla publicacion'!$A$3:$B$490,2,0)</f>
        <v>Actividad propia</v>
      </c>
      <c r="B246" s="100" t="s">
        <v>1034</v>
      </c>
      <c r="C246" s="307"/>
      <c r="D246" s="307">
        <f>VLOOKUP(B246,'Plantilla publicacion'!$A$3:$M$490,6,0)</f>
        <v>0</v>
      </c>
      <c r="E246" s="307"/>
      <c r="F246" s="307"/>
      <c r="G246" s="307" t="str">
        <f>VLOOKUP(B246,'Plantilla publicacion'!$A$3:$M$490,7,0)</f>
        <v>N/A</v>
      </c>
      <c r="H246" s="6" t="str">
        <f>VLOOKUP(B246,'Plantilla publicacion'!$A$3:$M$505,8,0)</f>
        <v>Solicitar publicación de la fecha del evento en el calendario de eventos de la entidad  al Grupo de trabajo de Comunicaciones   (correo electrónico enviado con la fecha del evento/único entregable)</v>
      </c>
      <c r="I246" s="6">
        <f>VLOOKUP(B246,'Plantilla publicacion'!$A$3:$M$505,9,0)</f>
        <v>1</v>
      </c>
      <c r="J246" s="6" t="str">
        <f>VLOOKUP(B246,'Plantilla publicacion'!$A$3:$M$505,10,0)</f>
        <v>Númerica</v>
      </c>
      <c r="K246" s="7">
        <f>VLOOKUP(B246,'Plantilla publicacion'!$A$3:$M$505,11,0)</f>
        <v>45691</v>
      </c>
      <c r="L246" s="7">
        <f>VLOOKUP(B246,'Plantilla publicacion'!$A$3:$M$505,12,0)</f>
        <v>45807</v>
      </c>
      <c r="M246" s="57"/>
      <c r="N246" s="101" t="str">
        <f>VLOOKUP(B246,'Plantilla publicacion'!$A$3:$M$505,13,0)</f>
        <v>4000-DESPACHO DEL SUPERINTENDENTE DELEGADO PARA ASUNTOS JURISDICCIONALES</v>
      </c>
      <c r="O246" s="6">
        <f>VLOOKUP(B246,'Plantilla publicacion (2)'!$S$3:$X$490,6,0)</f>
        <v>100</v>
      </c>
      <c r="P246" s="275">
        <f>VLOOKUP(B246,'Plantilla publicacion (2)'!$S$3:$Y$490,7,0)</f>
        <v>0.3048780487804878</v>
      </c>
      <c r="Q246" s="101" t="str">
        <f>VLOOKUP(B246,'PAI 2025 Consolidado'!$F$6:$Z$486,21,0)</f>
        <v>4000-6-1 De acuerdo con la meta establecida de solicitar la publicación de la fecha del evento en el calendario de eventos de la entidad al Grupo de trabajo de Comunicaciones, se evidencia el cumplimiento de la actividad que equivale al 100%.</v>
      </c>
      <c r="R246" s="192"/>
      <c r="S246" s="192"/>
    </row>
    <row r="247" spans="1:19" s="12" customFormat="1" ht="48" customHeight="1" x14ac:dyDescent="0.25">
      <c r="A247" s="13" t="str">
        <f>VLOOKUP(B247,'Plantilla publicacion'!$A$3:$B$490,2,0)</f>
        <v>Actividad sin participación</v>
      </c>
      <c r="B247" s="100" t="s">
        <v>1036</v>
      </c>
      <c r="C247" s="307"/>
      <c r="D247" s="307">
        <f>VLOOKUP(B247,'Plantilla publicacion'!$A$3:$M$490,6,0)</f>
        <v>0</v>
      </c>
      <c r="E247" s="307"/>
      <c r="F247" s="307"/>
      <c r="G247" s="307" t="str">
        <f>VLOOKUP(B247,'Plantilla publicacion'!$A$3:$M$490,7,0)</f>
        <v>N/A</v>
      </c>
      <c r="H247" s="6" t="str">
        <f>VLOOKUP(B247,'Plantilla publicacion'!$A$3:$M$505,8,0)</f>
        <v>Publicar fecha del evento en calendario de la entidad (captura de pantalla de la publicación de la fecha del evento / único entregable)</v>
      </c>
      <c r="I247" s="6">
        <f>VLOOKUP(B247,'Plantilla publicacion'!$A$3:$M$505,9,0)</f>
        <v>1</v>
      </c>
      <c r="J247" s="6" t="str">
        <f>VLOOKUP(B247,'Plantilla publicacion'!$A$3:$M$505,10,0)</f>
        <v>Númerica</v>
      </c>
      <c r="K247" s="7">
        <f>VLOOKUP(B247,'Plantilla publicacion'!$A$3:$M$505,11,0)</f>
        <v>45811</v>
      </c>
      <c r="L247" s="7">
        <f>VLOOKUP(B247,'Plantilla publicacion'!$A$3:$M$505,12,0)</f>
        <v>45905</v>
      </c>
      <c r="M247" s="57"/>
      <c r="N247" s="101" t="str">
        <f>VLOOKUP(B247,'Plantilla publicacion'!$A$3:$M$505,13,0)</f>
        <v>73-GRUPO DE TRABAJO DE COMUNICACION</v>
      </c>
      <c r="O247" s="6">
        <f>VLOOKUP(B247,'Plantilla publicacion (2)'!$S$3:$X$490,6,0)</f>
        <v>100</v>
      </c>
      <c r="P247" s="275">
        <f>VLOOKUP(B247,'Plantilla publicacion (2)'!$S$3:$Y$490,7,0)</f>
        <v>0</v>
      </c>
      <c r="Q247" s="101" t="str">
        <f>VLOOKUP(B247,'PAI 2025 Consolidado'!$F$6:$Z$486,21,0)</f>
        <v>4000-6-2 De acuerdo con la meta establecida de publicar fecha del Congreso en el calendario de eventos de la entidad, se evidencia el cumplimiento de la actividad que equivale al 100%.
Conforme a lo anterior se adjunta correo inicial de solicitud de publicación del Congreso al G. T de Comunicaciones, correo de ajuste en las fechas del evento (4/09/2025) y pantallazo de la publicación del congreso en el calendario de eventos de la entidad)</v>
      </c>
      <c r="R247" s="192"/>
      <c r="S247" s="192"/>
    </row>
    <row r="248" spans="1:19" s="12" customFormat="1" ht="48" customHeight="1" x14ac:dyDescent="0.25">
      <c r="A248" s="13" t="str">
        <f>VLOOKUP(B248,'Plantilla publicacion'!$A$3:$B$490,2,0)</f>
        <v>Actividad propia</v>
      </c>
      <c r="B248" s="100" t="s">
        <v>1038</v>
      </c>
      <c r="C248" s="307"/>
      <c r="D248" s="307">
        <f>VLOOKUP(B248,'Plantilla publicacion'!$A$3:$M$490,6,0)</f>
        <v>0</v>
      </c>
      <c r="E248" s="307"/>
      <c r="F248" s="307"/>
      <c r="G248" s="307" t="str">
        <f>VLOOKUP(B248,'Plantilla publicacion'!$A$3:$M$490,7,0)</f>
        <v>N/A</v>
      </c>
      <c r="H248" s="6" t="str">
        <f>VLOOKUP(B248,'Plantilla publicacion'!$A$3:$M$505,8,0)</f>
        <v>Diligenciar check list del evento con la fecha definitiva igual a la publicada en el  calendario de eventos (documento de check list para la realización del evento / único entregable)</v>
      </c>
      <c r="I248" s="6">
        <f>VLOOKUP(B248,'Plantilla publicacion'!$A$3:$M$505,9,0)</f>
        <v>1</v>
      </c>
      <c r="J248" s="6" t="str">
        <f>VLOOKUP(B248,'Plantilla publicacion'!$A$3:$M$505,10,0)</f>
        <v>Númerica</v>
      </c>
      <c r="K248" s="7">
        <f>VLOOKUP(B248,'Plantilla publicacion'!$A$3:$M$505,11,0)</f>
        <v>45908</v>
      </c>
      <c r="L248" s="7">
        <f>VLOOKUP(B248,'Plantilla publicacion'!$A$3:$M$505,12,0)</f>
        <v>45947</v>
      </c>
      <c r="M248" s="57"/>
      <c r="N248" s="101" t="str">
        <f>VLOOKUP(B248,'Plantilla publicacion'!$A$3:$M$505,13,0)</f>
        <v>4000-DESPACHO DEL SUPERINTENDENTE DELEGADO PARA ASUNTOS JURISDICCIONALES</v>
      </c>
      <c r="O248" s="6">
        <f>VLOOKUP(B248,'Plantilla publicacion (2)'!$S$3:$X$490,6,0)</f>
        <v>100</v>
      </c>
      <c r="P248" s="275">
        <f>VLOOKUP(B248,'Plantilla publicacion (2)'!$S$3:$Y$490,7,0)</f>
        <v>0.3048780487804878</v>
      </c>
      <c r="Q248" s="101">
        <f>VLOOKUP(B248,'PAI 2025 Consolidado'!$F$6:$Z$486,21,0)</f>
        <v>0</v>
      </c>
      <c r="R248" s="192"/>
      <c r="S248" s="192"/>
    </row>
    <row r="249" spans="1:19" s="12" customFormat="1" ht="48" customHeight="1" x14ac:dyDescent="0.25">
      <c r="A249" s="13" t="str">
        <f>VLOOKUP(B249,'Plantilla publicacion'!$A$3:$B$490,2,0)</f>
        <v>Actividad propia</v>
      </c>
      <c r="B249" s="100" t="s">
        <v>1040</v>
      </c>
      <c r="C249" s="307"/>
      <c r="D249" s="307">
        <f>VLOOKUP(B249,'Plantilla publicacion'!$A$3:$M$490,6,0)</f>
        <v>0</v>
      </c>
      <c r="E249" s="307"/>
      <c r="F249" s="307"/>
      <c r="G249" s="307" t="str">
        <f>VLOOKUP(B249,'Plantilla publicacion'!$A$3:$M$490,7,0)</f>
        <v>N/A</v>
      </c>
      <c r="H249" s="6" t="str">
        <f>VLOOKUP(B249,'Plantilla publicacion'!$A$3:$M$505,8,0)</f>
        <v>Elaborar y enviar agenda definitiva para ser publicada (correo electrónico con agenda definitiva / único entregable)</v>
      </c>
      <c r="I249" s="6">
        <f>VLOOKUP(B249,'Plantilla publicacion'!$A$3:$M$505,9,0)</f>
        <v>1</v>
      </c>
      <c r="J249" s="6" t="str">
        <f>VLOOKUP(B249,'Plantilla publicacion'!$A$3:$M$505,10,0)</f>
        <v>Númerica</v>
      </c>
      <c r="K249" s="7">
        <f>VLOOKUP(B249,'Plantilla publicacion'!$A$3:$M$505,11,0)</f>
        <v>45950</v>
      </c>
      <c r="L249" s="7">
        <f>VLOOKUP(B249,'Plantilla publicacion'!$A$3:$M$505,12,0)</f>
        <v>45968</v>
      </c>
      <c r="M249" s="57"/>
      <c r="N249" s="101" t="str">
        <f>VLOOKUP(B249,'Plantilla publicacion'!$A$3:$M$505,13,0)</f>
        <v>4000-DESPACHO DEL SUPERINTENDENTE DELEGADO PARA ASUNTOS JURISDICCIONALES</v>
      </c>
      <c r="O249" s="6">
        <f>VLOOKUP(B249,'Plantilla publicacion (2)'!$S$3:$X$490,6,0)</f>
        <v>100</v>
      </c>
      <c r="P249" s="275">
        <f>VLOOKUP(B249,'Plantilla publicacion (2)'!$S$3:$Y$490,7,0)</f>
        <v>0.3048780487804878</v>
      </c>
      <c r="Q249" s="101">
        <f>VLOOKUP(B249,'PAI 2025 Consolidado'!$F$6:$Z$486,21,0)</f>
        <v>0</v>
      </c>
      <c r="R249" s="192"/>
      <c r="S249" s="192"/>
    </row>
    <row r="250" spans="1:19" s="12" customFormat="1" ht="48" customHeight="1" x14ac:dyDescent="0.25">
      <c r="A250" s="13" t="str">
        <f>VLOOKUP(B250,'Plantilla publicacion'!$A$3:$B$490,2,0)</f>
        <v>Actividad sin participación</v>
      </c>
      <c r="B250" s="100" t="s">
        <v>1042</v>
      </c>
      <c r="C250" s="307"/>
      <c r="D250" s="307">
        <f>VLOOKUP(B250,'Plantilla publicacion'!$A$3:$M$490,6,0)</f>
        <v>0</v>
      </c>
      <c r="E250" s="307"/>
      <c r="F250" s="307"/>
      <c r="G250" s="307" t="str">
        <f>VLOOKUP(B250,'Plantilla publicacion'!$A$3:$M$490,7,0)</f>
        <v>N/A</v>
      </c>
      <c r="H250" s="6" t="str">
        <f>VLOOKUP(B250,'Plantilla publicacion'!$A$3:$M$505,8,0)</f>
        <v>Publicar Agenda definitiva (Captura de pantalla de la publicación/ único entregable)</v>
      </c>
      <c r="I250" s="6">
        <f>VLOOKUP(B250,'Plantilla publicacion'!$A$3:$M$505,9,0)</f>
        <v>1</v>
      </c>
      <c r="J250" s="6" t="str">
        <f>VLOOKUP(B250,'Plantilla publicacion'!$A$3:$M$505,10,0)</f>
        <v>Númerica</v>
      </c>
      <c r="K250" s="7">
        <f>VLOOKUP(B250,'Plantilla publicacion'!$A$3:$M$505,11,0)</f>
        <v>45971</v>
      </c>
      <c r="L250" s="7">
        <f>VLOOKUP(B250,'Plantilla publicacion'!$A$3:$M$505,12,0)</f>
        <v>45975</v>
      </c>
      <c r="M250" s="57"/>
      <c r="N250" s="101" t="str">
        <f>VLOOKUP(B250,'Plantilla publicacion'!$A$3:$M$505,13,0)</f>
        <v>20-OFICINA DE TECNOLOGÍA E INFORMÁTICA</v>
      </c>
      <c r="O250" s="6">
        <f>VLOOKUP(B250,'Plantilla publicacion (2)'!$S$3:$X$490,6,0)</f>
        <v>100</v>
      </c>
      <c r="P250" s="275">
        <f>VLOOKUP(B250,'Plantilla publicacion (2)'!$S$3:$Y$490,7,0)</f>
        <v>0</v>
      </c>
      <c r="Q250" s="101">
        <f>VLOOKUP(B250,'PAI 2025 Consolidado'!$F$6:$Z$486,21,0)</f>
        <v>0</v>
      </c>
      <c r="R250" s="192"/>
      <c r="S250" s="192"/>
    </row>
    <row r="251" spans="1:19" s="12" customFormat="1" ht="48" customHeight="1" thickBot="1" x14ac:dyDescent="0.3">
      <c r="A251" s="13" t="str">
        <f>VLOOKUP(B251,'Plantilla publicacion'!$A$3:$B$490,2,0)</f>
        <v>Actividad propia</v>
      </c>
      <c r="B251" s="102" t="s">
        <v>1044</v>
      </c>
      <c r="C251" s="308"/>
      <c r="D251" s="308">
        <f>VLOOKUP(B251,'Plantilla publicacion'!$A$3:$M$490,6,0)</f>
        <v>0</v>
      </c>
      <c r="E251" s="308"/>
      <c r="F251" s="308"/>
      <c r="G251" s="308" t="str">
        <f>VLOOKUP(B251,'Plantilla publicacion'!$A$3:$M$490,7,0)</f>
        <v>N/A</v>
      </c>
      <c r="H251" s="104" t="str">
        <f>VLOOKUP(B251,'Plantilla publicacion'!$A$3:$M$505,8,0)</f>
        <v>Realizar el evento (fotografías del evento realizado / único entregable)</v>
      </c>
      <c r="I251" s="104">
        <f>VLOOKUP(B251,'Plantilla publicacion'!$A$3:$M$505,9,0)</f>
        <v>1</v>
      </c>
      <c r="J251" s="104" t="str">
        <f>VLOOKUP(B251,'Plantilla publicacion'!$A$3:$M$505,10,0)</f>
        <v>Númerica</v>
      </c>
      <c r="K251" s="105">
        <f>VLOOKUP(B251,'Plantilla publicacion'!$A$3:$M$505,11,0)</f>
        <v>45979</v>
      </c>
      <c r="L251" s="105">
        <f>VLOOKUP(B251,'Plantilla publicacion'!$A$3:$M$505,12,0)</f>
        <v>45996</v>
      </c>
      <c r="M251" s="106"/>
      <c r="N251" s="107" t="str">
        <f>VLOOKUP(B251,'Plantilla publicacion'!$A$3:$M$505,13,0)</f>
        <v>4000-DESPACHO DEL SUPERINTENDENTE DELEGADO PARA ASUNTOS JURISDICCIONALES;
73-GRUPO DE TRABAJO DE COMUNICACION</v>
      </c>
      <c r="O251" s="104">
        <f>VLOOKUP(B251,'Plantilla publicacion (2)'!$S$3:$X$490,6,0)</f>
        <v>0</v>
      </c>
      <c r="P251" s="276">
        <f>VLOOKUP(B251,'Plantilla publicacion (2)'!$S$3:$Y$490,7,0)</f>
        <v>0</v>
      </c>
      <c r="Q251" s="107">
        <f>VLOOKUP(B251,'PAI 2025 Consolidado'!$F$6:$Z$486,21,0)</f>
        <v>0</v>
      </c>
      <c r="R251" s="192"/>
      <c r="S251" s="192"/>
    </row>
    <row r="252" spans="1:19" s="12" customFormat="1" ht="204" x14ac:dyDescent="0.25">
      <c r="A252" s="5" t="str">
        <f>VLOOKUP(B252,'Plantilla publicacion'!$A$3:$B$490,2,0)</f>
        <v>Producto</v>
      </c>
      <c r="B252" s="96" t="s">
        <v>1105</v>
      </c>
      <c r="C252" s="309" t="str">
        <f>VLOOKUP(B252,'Plantilla publicacion'!$A$3:$R$490,17,0)</f>
        <v>PND - 5-31-5-b- Convergencia regional - Entidades públicas territoriales y nacionales fortalecidas / PES - Cierre de brechas territoriales</v>
      </c>
      <c r="D252" s="309" t="str">
        <f>VLOOKUP(B252,'Plantilla publicacion'!$A$3:$M$490,6,0)</f>
        <v>58-Promover el enfoque preventivo, diferencial y territorial en el que hacer misional de la entidad</v>
      </c>
      <c r="E252" s="309" t="str">
        <f>VLOOKUP(B252,'Plantilla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52" s="309" t="str">
        <f>VLOOKUP(B252,'Plantilla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52" s="309" t="str">
        <f>VLOOKUP(B252,'Plantilla publicacion'!$A$3:$M$490,7,0)</f>
        <v>N/A</v>
      </c>
      <c r="H252" s="98" t="str">
        <f>VLOOKUP(B252,'Plantilla publicacion'!$A$3:$M$490,8,0)</f>
        <v>Departamentos con estrategias para el Fortalecimiento sobre la Protección y Promoción de la libre competencia, beneficiados (Informe que de cuenta de los departamentos beneficiados )</v>
      </c>
      <c r="I252" s="98">
        <f>VLOOKUP(B252,'Plantilla publicacion'!$A$3:$M$490,9,0)</f>
        <v>56</v>
      </c>
      <c r="J252" s="98" t="str">
        <f>VLOOKUP(B252,'Plantilla publicacion'!$A$3:$M$490,10,0)</f>
        <v>Porcentual</v>
      </c>
      <c r="K252" s="166">
        <f>VLOOKUP(B252,'Plantilla publicacion'!$A$3:$M$490,11,0)</f>
        <v>45670</v>
      </c>
      <c r="L252" s="166">
        <f>VLOOKUP(B252,'Plantilla publicacion'!$A$3:$M$490,12,0)</f>
        <v>46003</v>
      </c>
      <c r="M252" s="15" t="str">
        <f>IF(ISERROR(VLOOKUP(B252,'Plantilla publicacion'!$A$3:$P$490,16,0)),"NA",VLOOKUP(B252,'Plantilla publicacion'!$A$3:$P$490,16,0))</f>
        <v>PND_7_Fortalecer las capacidades y conocimiento sobre derechos y deberes de las relaciones de consumo (programas de cumplimiento en competencia) / PES_20230190 / PES_20230196 / PES_20230195 / PES_20230200 / PEI_6 / PEI_9 / PEI_8 / PEI_7</v>
      </c>
      <c r="N252" s="99" t="str">
        <f>VLOOKUP(B252,'Plantilla publicacion'!$A$3:$M$490,13,0)</f>
        <v>1000-DESPACHO DEL SUPERINTENDENTE DELEGADO PARA LA PROTECCIÓN DE LA COMPETENCIA</v>
      </c>
      <c r="O252" s="98">
        <f>VLOOKUP(B252,'Plantilla publicacion (2)'!$S$3:$X$490,6,0)</f>
        <v>40.94</v>
      </c>
      <c r="P252" s="274">
        <f>VLOOKUP(B252,'Plantilla publicacion (2)'!$S$3:$Y$490,7,0)</f>
        <v>0.36717488789237668</v>
      </c>
      <c r="Q252" s="99" t="str">
        <f>VLOOKUP(B252,'PAI 2025 Consolidado'!$F$6:$Z$486,21,0)</f>
        <v>De acuerdo con lo establecido en el Programa Anual de Estrategias de Divulgación (PAED), se programaron 25 capacitaciones dirigidas a 18 departamentos de Colombia. A 30 de junio de 2025 se han desarrollado 8 capacitaciones definidas en el programa, que cubrieron 6 departamentos. Por lo anterior, el PAED presenta un avance del 32 %, con un cubrimiento del 33 % en los departamentos del país. Se realizaron 3 capacitaciones adicionales. 
A continuación, se listan las capacitaciones realizadas:
(1)  El 26 de junio de 2025 se llevó a cabo la jornada de asistencia técnica en libre competencia económica y cumplimiento para el desarrollo empresarial territorial, en Puerto Asís- Putumayo. La jornada de capacitación estuvo dirigida a los empresarios del municipio de Puerto Asís.
(2) El 17 de junio de 2025, se llevó a cabo la socialización en transferencia de conocimientos orientada a la economía popular, dirigida a Comerciantes de Corabastos. En la ciudad de Bogotá- Cundinamarca.</v>
      </c>
      <c r="R252" s="191"/>
      <c r="S252" s="191"/>
    </row>
    <row r="253" spans="1:19" s="12" customFormat="1" ht="48" customHeight="1" x14ac:dyDescent="0.25">
      <c r="A253" s="13" t="str">
        <f>VLOOKUP(B253,'Plantilla publicacion'!$A$3:$B$490,2,0)</f>
        <v>Actividad propia</v>
      </c>
      <c r="B253" s="100" t="s">
        <v>1107</v>
      </c>
      <c r="C253" s="307"/>
      <c r="D253" s="307">
        <f>VLOOKUP(B253,'Plantilla publicacion'!$A$3:$M$490,6,0)</f>
        <v>0</v>
      </c>
      <c r="E253" s="307"/>
      <c r="F253" s="307"/>
      <c r="G253" s="307" t="str">
        <f>VLOOKUP(B253,'Plantilla publicacion'!$A$3:$M$490,7,0)</f>
        <v>N/A</v>
      </c>
      <c r="H253" s="6" t="str">
        <f>VLOOKUP(B253,'Plantilla publicacion'!$A$3:$M$490,8,0)</f>
        <v>Establecer el plan de trabajo para la ampliación del Programa de Estrategias para el Fortalecimiento sobre la Protección y Promoción de la libre competencia a nivel territorial, identificando las actividades que se realizan en cada programa (Programa de Estrategias remitido al Delegado para la Protección de la Competencia)</v>
      </c>
      <c r="I253" s="6">
        <f>VLOOKUP(B253,'Plantilla publicacion'!$A$3:$M$490,9,0)</f>
        <v>1</v>
      </c>
      <c r="J253" s="6" t="str">
        <f>VLOOKUP(B253,'Plantilla publicacion'!$A$3:$M$490,10,0)</f>
        <v>Númerica</v>
      </c>
      <c r="K253" s="7">
        <f>VLOOKUP(B253,'Plantilla publicacion'!$A$3:$M$490,11,0)</f>
        <v>45670</v>
      </c>
      <c r="L253" s="7">
        <f>VLOOKUP(B253,'Plantilla publicacion'!$A$3:$M$490,12,0)</f>
        <v>45716</v>
      </c>
      <c r="M253" s="57"/>
      <c r="N253" s="101" t="str">
        <f>VLOOKUP(B253,'Plantilla publicacion'!$A$3:$M$490,13,0)</f>
        <v>1000-DESPACHO DEL SUPERINTENDENTE DELEGADO PARA LA PROTECCIÓN DE LA COMPETENCIA</v>
      </c>
      <c r="O253" s="6">
        <f>VLOOKUP(B253,'Plantilla publicacion (2)'!$S$3:$X$490,6,0)</f>
        <v>100</v>
      </c>
      <c r="P253" s="275">
        <f>VLOOKUP(B253,'Plantilla publicacion (2)'!$S$3:$Y$490,7,0)</f>
        <v>0.24390243902439024</v>
      </c>
      <c r="Q253" s="101" t="str">
        <f>VLOOKUP(B253,'PAI 2025 Consolidado'!$F$6:$Z$486,21,0)</f>
        <v>El 28 de febrero de 2025, el Director de Cumplimiento remitió a la Delegatura para la Protección de la Competencia la formulación del Programa Anual de Estrategias de Divulgación -PAED- (Plan de Trabajo para la ampliación PAED), junto con los cuatro (4) programas individuales que se desarrollarán a lo largo de la vigencia 2025. En este programa se establecieron 25 capacitaciones, distribuidas en 5 programas y abarcando 18 departamentos de Colombia.</v>
      </c>
      <c r="R253" s="192"/>
      <c r="S253" s="192"/>
    </row>
    <row r="254" spans="1:19" s="12" customFormat="1" ht="48" customHeight="1" thickBot="1" x14ac:dyDescent="0.3">
      <c r="A254" s="13" t="str">
        <f>VLOOKUP(B254,'Plantilla publicacion'!$A$3:$B$490,2,0)</f>
        <v>Actividad propia</v>
      </c>
      <c r="B254" s="102" t="s">
        <v>1109</v>
      </c>
      <c r="C254" s="308"/>
      <c r="D254" s="308">
        <f>VLOOKUP(B254,'Plantilla publicacion'!$A$3:$M$490,6,0)</f>
        <v>0</v>
      </c>
      <c r="E254" s="308"/>
      <c r="F254" s="308"/>
      <c r="G254" s="308" t="str">
        <f>VLOOKUP(B254,'Plantilla publicacion'!$A$3:$M$490,7,0)</f>
        <v>N/A</v>
      </c>
      <c r="H254" s="104" t="str">
        <f>VLOOKUP(B254,'Plantilla publicacion'!$A$3:$M$490,8,0)</f>
        <v>Realizar las actividades del Programa de Estrategias para el Fortalecimiento sobre la Protección y Promoción de la libre competencia a nivel territorial, de acuerdo con el programa establecido. (Informe de cada una de las actividades definidas en el programa)</v>
      </c>
      <c r="I254" s="104">
        <f>VLOOKUP(B254,'Plantilla publicacion'!$A$3:$M$490,9,0)</f>
        <v>100</v>
      </c>
      <c r="J254" s="104" t="str">
        <f>VLOOKUP(B254,'Plantilla publicacion'!$A$3:$M$490,10,0)</f>
        <v>Porcentual</v>
      </c>
      <c r="K254" s="105">
        <f>VLOOKUP(B254,'Plantilla publicacion'!$A$3:$M$490,11,0)</f>
        <v>45719</v>
      </c>
      <c r="L254" s="105">
        <f>VLOOKUP(B254,'Plantilla publicacion'!$A$3:$M$490,12,0)</f>
        <v>46003</v>
      </c>
      <c r="M254" s="106"/>
      <c r="N254" s="107" t="str">
        <f>VLOOKUP(B254,'Plantilla publicacion'!$A$3:$M$490,13,0)</f>
        <v>1000-DESPACHO DEL SUPERINTENDENTE DELEGADO PARA LA PROTECCIÓN DE LA COMPETENCIA</v>
      </c>
      <c r="O254" s="104">
        <f>VLOOKUP(B254,'Plantilla publicacion (2)'!$S$3:$X$490,6,0)</f>
        <v>100</v>
      </c>
      <c r="P254" s="276">
        <f>VLOOKUP(B254,'Plantilla publicacion (2)'!$S$3:$Y$490,7,0)</f>
        <v>0.97560975609756095</v>
      </c>
      <c r="Q254" s="107" t="str">
        <f>VLOOKUP(B254,'PAI 2025 Consolidado'!$F$6:$Z$486,21,0)</f>
        <v>De acuerdo con lo establecido en el Programa Anual de Estrategias de Divulgación (PAED), se programaron 40 actividad dentro del PAED, de las cuales se han desarrollado 2. Con un avance del 70%. 
Fórmula de cálculo= estrategias desarrolladas del programa (28) / total de estrategias del programa (40)</v>
      </c>
      <c r="R254" s="192"/>
      <c r="S254" s="192"/>
    </row>
    <row r="255" spans="1:19" s="12" customFormat="1" ht="267.75" x14ac:dyDescent="0.25">
      <c r="A255" s="5" t="str">
        <f>VLOOKUP(B255,'Plantilla publicacion'!$A$3:$B$490,2,0)</f>
        <v>Producto</v>
      </c>
      <c r="B255" s="15" t="s">
        <v>1158</v>
      </c>
      <c r="C255" s="307" t="str">
        <f>VLOOKUP(B255,'Plantilla publicacion'!$A$3:$R$490,17,0)</f>
        <v>PND - 5-31-5-b- Convergencia regional - Entidades públicas territoriales y nacionales fortalecidas / PES - Cierre de brechas territoriales</v>
      </c>
      <c r="D255" s="307" t="str">
        <f>VLOOKUP(B255,'Plantilla publicacion'!$A$3:$M$490,6,0)</f>
        <v>58-Promover el enfoque preventivo, diferencial y territorial en el que hacer misional de la entidad</v>
      </c>
      <c r="E255" s="307" t="str">
        <f>VLOOKUP(B255,'Plantilla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55" s="307" t="str">
        <f>VLOOKUP(B255,'Plantilla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55" s="307" t="str">
        <f>VLOOKUP(B255,'Plantilla publicacion'!$A$3:$M$490,7,0)</f>
        <v>C-3599-0200-0005-53105b</v>
      </c>
      <c r="H255" s="15" t="str">
        <f>VLOOKUP(B255,'Plantilla publicacion'!$A$3:$M$490,8,0)</f>
        <v>Programa estratégico de enfoque diferencial para la Inclusión de población vulnerable en la oferta académica del Grupo de Formación, ejecutado (Informe consolidado de la ejecución del programa)</v>
      </c>
      <c r="I255" s="15">
        <f>VLOOKUP(B255,'Plantilla publicacion'!$A$3:$M$490,9,0)</f>
        <v>100</v>
      </c>
      <c r="J255" s="15" t="str">
        <f>VLOOKUP(B255,'Plantilla publicacion'!$A$3:$M$490,10,0)</f>
        <v>Porcentual</v>
      </c>
      <c r="K255" s="165">
        <f>VLOOKUP(B255,'Plantilla publicacion'!$A$3:$M$490,11,0)</f>
        <v>45691</v>
      </c>
      <c r="L255" s="165">
        <f>VLOOKUP(B255,'Plantilla publicacion'!$A$3:$M$490,12,0)</f>
        <v>45989</v>
      </c>
      <c r="M255" s="98">
        <f>IF(ISERROR(VLOOKUP(B255,'Plantilla publicacion'!$A$3:$P$490,16,0)),"NA",VLOOKUP(B255,'Plantilla publicacion'!$A$3:$P$490,16,0))</f>
        <v>0</v>
      </c>
      <c r="N255" s="15" t="str">
        <f>VLOOKUP(B255,'Plantilla publicacion'!$A$3:$M$490,13,0)</f>
        <v>71-GRUPO DE TRABAJO DE FORMACION</v>
      </c>
      <c r="O255" s="15">
        <f>VLOOKUP(B255,'Plantilla publicacion (2)'!$S$3:$X$490,6,0)</f>
        <v>100</v>
      </c>
      <c r="P255" s="277">
        <f>VLOOKUP(B255,'Plantilla publicacion (2)'!$S$3:$Y$490,7,0)</f>
        <v>0.89686098654708535</v>
      </c>
      <c r="Q255" s="15" t="str">
        <f>VLOOKUP(B255,'PAI 2025 Consolidado'!$F$6:$Z$486,21,0)</f>
        <v>Con cortes al 30 de septiembre de 2025,  se ha avanzado en el plan de trabajo propuesto para este producto en un 70%, finalizando en un 100%  las siguientes dos actividades, que ya fueron reportadas: 
En el mes de abril: 
1.1. Identificación de Población Objetivo y  
1.2. Análisis de Necesidades Específicas.
En el mes de julio: 
2.1. Revisar, analizar y generar recomendaciones de la documentación institucionales del Proceso de Formación 
2.2. Entregar propuesta de metodologías inclusivas a utilizar para la adaptación de la oferta académica
En el mes de agosto: 
2.3. Socializar el documento de recomendaciones y metodologías inclusivas al equipo de formación
2.4. Matriz ajuste de contenidos con base en los documentos de recomendaciones.
Y para este avance con corte al mes de septiembre se reporta la siguiente actividad: 
3.1. Desarrollar los ciclos de capacitación en Enfoques Inclusivos
Adicionalmente, se reporta el plan de trabajo presentado como evidencia del avance del 70% a la fecha.</v>
      </c>
      <c r="R255" s="191"/>
      <c r="S255" s="191"/>
    </row>
    <row r="256" spans="1:19" s="12" customFormat="1" ht="48" customHeight="1" x14ac:dyDescent="0.25">
      <c r="A256" s="13" t="str">
        <f>VLOOKUP(B256,'Plantilla publicacion'!$A$3:$B$490,2,0)</f>
        <v>Actividad propia</v>
      </c>
      <c r="B256" s="6" t="s">
        <v>1160</v>
      </c>
      <c r="C256" s="307"/>
      <c r="D256" s="307">
        <f>VLOOKUP(B256,'Plantilla publicacion'!$A$3:$M$490,6,0)</f>
        <v>0</v>
      </c>
      <c r="E256" s="307"/>
      <c r="F256" s="307"/>
      <c r="G256" s="307" t="str">
        <f>VLOOKUP(B256,'Plantilla publicacion'!$A$3:$M$490,7,0)</f>
        <v>N/A</v>
      </c>
      <c r="H256" s="6" t="str">
        <f>VLOOKUP(B256,'Plantilla publicacion'!$A$3:$M$490,8,0)</f>
        <v>Diseñar el programa de enfoque diferencial  que incluya el plan de trabajo. (Documento de programa)</v>
      </c>
      <c r="I256" s="6">
        <f>VLOOKUP(B256,'Plantilla publicacion'!$A$3:$M$490,9,0)</f>
        <v>1</v>
      </c>
      <c r="J256" s="6" t="str">
        <f>VLOOKUP(B256,'Plantilla publicacion'!$A$3:$M$490,10,0)</f>
        <v>Númerica</v>
      </c>
      <c r="K256" s="7">
        <f>VLOOKUP(B256,'Plantilla publicacion'!$A$3:$M$490,11,0)</f>
        <v>45691</v>
      </c>
      <c r="L256" s="7">
        <f>VLOOKUP(B256,'Plantilla publicacion'!$A$3:$M$490,12,0)</f>
        <v>45747</v>
      </c>
      <c r="M256" s="57"/>
      <c r="N256" s="16" t="str">
        <f>VLOOKUP(B256,'Plantilla publicacion'!$A$3:$M$490,13,0)</f>
        <v>71-GRUPO DE TRABAJO DE FORMACION</v>
      </c>
      <c r="O256" s="6">
        <f>VLOOKUP(B256,'Plantilla publicacion (2)'!$S$3:$X$490,6,0)</f>
        <v>100</v>
      </c>
      <c r="P256" s="275">
        <f>VLOOKUP(B256,'Plantilla publicacion (2)'!$S$3:$Y$490,7,0)</f>
        <v>0.36585365853658536</v>
      </c>
      <c r="Q256" s="16" t="str">
        <f>VLOOKUP(B256,'PAI 2025 Consolidado'!$F$6:$Z$486,21,0)</f>
        <v>Cumplida al 100% finalizando el 31 de marzo. En documentos anexos se evidencia el correcto cumplimiento. Para la elaboración del documento del programa y plan trabajo, se llevaron a cabo varias reuniones con la Coordinación del Grupo de Formación, se revisó la primera versión del Doc y plan de trabajo, se dieron a conocer los ajustes. Ya se cuenta con el documento final aprobado por la Coordinación. Dicho documento tiene como objetivo: Desarrollar e implementar un Programa Estratégico de Enfoque Diferencial que permita la inclusión efectiva de la población  vulnerable  en  la  oferta  académica  del  Grupo de Formación de la SIC, adaptando contenidos, metodologías y recursos educativos a las necesidades específicas de los diferentes grupos poblacionales en situación de vulnerabilidad, con el fin de promover su acceso equitativo a oportunidades de formación, desarrollo personal y participación activa en el desarrollo económico y social.</v>
      </c>
      <c r="R256" s="192"/>
      <c r="S256" s="192"/>
    </row>
    <row r="257" spans="1:19" s="12" customFormat="1" ht="48" customHeight="1" x14ac:dyDescent="0.25">
      <c r="A257" s="13" t="str">
        <f>VLOOKUP(B257,'Plantilla publicacion'!$A$3:$B$490,2,0)</f>
        <v>Actividad propia</v>
      </c>
      <c r="B257" s="6" t="s">
        <v>1162</v>
      </c>
      <c r="C257" s="307"/>
      <c r="D257" s="307">
        <f>VLOOKUP(B257,'Plantilla publicacion'!$A$3:$M$490,6,0)</f>
        <v>0</v>
      </c>
      <c r="E257" s="307"/>
      <c r="F257" s="307"/>
      <c r="G257" s="307" t="str">
        <f>VLOOKUP(B257,'Plantilla publicacion'!$A$3:$M$490,7,0)</f>
        <v>N/A</v>
      </c>
      <c r="H257" s="6" t="str">
        <f>VLOOKUP(B257,'Plantilla publicacion'!$A$3:$M$490,8,0)</f>
        <v>Elaborar e implementar un protocolo de  enfoque diferencial de la oferta académica (Protocolo elaborado)</v>
      </c>
      <c r="I257" s="6">
        <f>VLOOKUP(B257,'Plantilla publicacion'!$A$3:$M$490,9,0)</f>
        <v>1</v>
      </c>
      <c r="J257" s="6" t="str">
        <f>VLOOKUP(B257,'Plantilla publicacion'!$A$3:$M$490,10,0)</f>
        <v>Númerica</v>
      </c>
      <c r="K257" s="7">
        <f>VLOOKUP(B257,'Plantilla publicacion'!$A$3:$M$490,11,0)</f>
        <v>45748</v>
      </c>
      <c r="L257" s="7">
        <f>VLOOKUP(B257,'Plantilla publicacion'!$A$3:$M$490,12,0)</f>
        <v>45989</v>
      </c>
      <c r="M257" s="57"/>
      <c r="N257" s="16" t="str">
        <f>VLOOKUP(B257,'Plantilla publicacion'!$A$3:$M$490,13,0)</f>
        <v>71-GRUPO DE TRABAJO DE FORMACION</v>
      </c>
      <c r="O257" s="6">
        <f>VLOOKUP(B257,'Plantilla publicacion (2)'!$S$3:$X$490,6,0)</f>
        <v>100</v>
      </c>
      <c r="P257" s="275">
        <f>VLOOKUP(B257,'Plantilla publicacion (2)'!$S$3:$Y$490,7,0)</f>
        <v>0.73170731707317072</v>
      </c>
      <c r="Q257" s="16">
        <f>VLOOKUP(B257,'PAI 2025 Consolidado'!$F$6:$Z$486,21,0)</f>
        <v>0</v>
      </c>
      <c r="R257" s="192"/>
      <c r="S257" s="192"/>
    </row>
    <row r="258" spans="1:19" s="12" customFormat="1" ht="48" customHeight="1" thickBot="1" x14ac:dyDescent="0.3">
      <c r="A258" s="13" t="str">
        <f>VLOOKUP(B258,'Plantilla publicacion'!$A$3:$B$490,2,0)</f>
        <v>Actividad propia</v>
      </c>
      <c r="B258" s="11" t="s">
        <v>1164</v>
      </c>
      <c r="C258" s="307"/>
      <c r="D258" s="307">
        <f>VLOOKUP(B258,'Plantilla publicacion'!$A$3:$M$490,6,0)</f>
        <v>0</v>
      </c>
      <c r="E258" s="307"/>
      <c r="F258" s="307"/>
      <c r="G258" s="307" t="str">
        <f>VLOOKUP(B258,'Plantilla publicacion'!$A$3:$M$490,7,0)</f>
        <v>N/A</v>
      </c>
      <c r="H258" s="11" t="str">
        <f>VLOOKUP(B258,'Plantilla publicacion'!$A$3:$M$490,8,0)</f>
        <v>Ejecutar el plan de trabajo del programa de enfoque diferencial.  (Informe de la ejecución del programa)</v>
      </c>
      <c r="I258" s="11">
        <f>VLOOKUP(B258,'Plantilla publicacion'!$A$3:$M$490,9,0)</f>
        <v>100</v>
      </c>
      <c r="J258" s="11" t="str">
        <f>VLOOKUP(B258,'Plantilla publicacion'!$A$3:$M$490,10,0)</f>
        <v>Porcentual</v>
      </c>
      <c r="K258" s="108">
        <f>VLOOKUP(B258,'Plantilla publicacion'!$A$3:$M$490,11,0)</f>
        <v>45748</v>
      </c>
      <c r="L258" s="108">
        <f>VLOOKUP(B258,'Plantilla publicacion'!$A$3:$M$490,12,0)</f>
        <v>45989</v>
      </c>
      <c r="M258" s="109"/>
      <c r="N258" s="110" t="str">
        <f>VLOOKUP(B258,'Plantilla publicacion'!$A$3:$M$490,13,0)</f>
        <v>71-GRUPO DE TRABAJO DE FORMACION</v>
      </c>
      <c r="O258" s="11">
        <f>VLOOKUP(B258,'Plantilla publicacion (2)'!$S$3:$X$490,6,0)</f>
        <v>100</v>
      </c>
      <c r="P258" s="278">
        <f>VLOOKUP(B258,'Plantilla publicacion (2)'!$S$3:$Y$490,7,0)</f>
        <v>0.12195121951219512</v>
      </c>
      <c r="Q258" s="110" t="str">
        <f>VLOOKUP(B258,'PAI 2025 Consolidado'!$F$6:$Z$486,21,0)</f>
        <v>Con cortes al 30 de septiembre de 2025,  se ha avanzado en el plan de trabajo propuesto para este producto en un 70%, 
Y para este avance con corte al mes de septiembre se reporta la siguiente actividad: 
3.1. Desarrollar los ciclos de capacitación en Enfoques Inclusivos
Adicionalmente, se reporta el plan de trabajo presentado como evidencia del avance del 70% a la fecha.</v>
      </c>
      <c r="R258" s="192"/>
      <c r="S258" s="192"/>
    </row>
    <row r="259" spans="1:19" s="12" customFormat="1" ht="76.5" x14ac:dyDescent="0.25">
      <c r="A259" s="5" t="str">
        <f>VLOOKUP(B259,'Plantilla publicacion'!$A$3:$B$490,2,0)</f>
        <v>Producto</v>
      </c>
      <c r="B259" s="96" t="s">
        <v>1256</v>
      </c>
      <c r="C259" s="309" t="str">
        <f>VLOOKUP(B259,'Plantilla publicacion'!$A$3:$R$490,17,0)</f>
        <v>PND - 4-04-1-c- Transformación productiva, internacionalización y acción climática - Políticas de competencia, consumidor e infraestructura de la calidad modernas / PES - Internacionalización</v>
      </c>
      <c r="D259" s="309" t="str">
        <f>VLOOKUP(B259,'Plantilla publicacion'!$A$3:$M$490,6,0)</f>
        <v>59-Generar sinergias con agentes nacionales e internacionales que permitan potenciar las capacidades de la SIC.</v>
      </c>
      <c r="E259" s="309" t="str">
        <f>VLOOKUP(B259,'Plantilla publicacion'!$A$3:$P$490,15,0)</f>
        <v>63 - 1-Generación de oportunidades de cooperación y fortalecimiento de existentes con grupos de interés y de valor.-5-Direccionamiento de la oferta institucional con productos y/o servicios con enfoque preventivo, diferencial y territorial.</v>
      </c>
      <c r="F259" s="309" t="str">
        <f>VLOOKUP(B259,'Plantilla publicacion'!$A$3:$P$490,15,0)</f>
        <v>63 - 1-Generación de oportunidades de cooperación y fortalecimiento de existentes con grupos de interés y de valor.-5-Direccionamiento de la oferta institucional con productos y/o servicios con enfoque preventivo, diferencial y territorial.</v>
      </c>
      <c r="G259" s="309" t="str">
        <f>VLOOKUP(B259,'Plantilla publicacion'!$A$3:$M$490,7,0)</f>
        <v>C-3503-0200-0009-40401c</v>
      </c>
      <c r="H259" s="98" t="str">
        <f>VLOOKUP(B259,'Plantilla publicacion'!$A$3:$M$490,8,0)</f>
        <v>Alcaldías en sus facultades administrativas y de metrología legal frente a la protección al consumidor en el territorio nacional, capacitadas (Informe final)</v>
      </c>
      <c r="I259" s="98">
        <f>VLOOKUP(B259,'Plantilla publicacion'!$A$3:$M$490,9,0)</f>
        <v>440</v>
      </c>
      <c r="J259" s="98" t="str">
        <f>VLOOKUP(B259,'Plantilla publicacion'!$A$3:$M$490,10,0)</f>
        <v>Númerica</v>
      </c>
      <c r="K259" s="166">
        <f>VLOOKUP(B259,'Plantilla publicacion'!$A$3:$M$490,11,0)</f>
        <v>45691</v>
      </c>
      <c r="L259" s="166">
        <f>VLOOKUP(B259,'Plantilla publicacion'!$A$3:$M$490,12,0)</f>
        <v>46022</v>
      </c>
      <c r="M259" s="98" t="str">
        <f>IF(ISERROR(VLOOKUP(B259,'Plantilla publicacion'!$A$3:$P$490,16,0)),"NA",VLOOKUP(B259,'Plantilla publicacion'!$A$3:$P$490,16,0))</f>
        <v>PND_8_Fortalecer las capacidades y conocimiento sobre derechos y deberes de las relaciones de consumo / PND_10_Fortalecer las actividades de inspección vigilancia y control</v>
      </c>
      <c r="N259" s="99" t="str">
        <f>VLOOKUP(B259,'Plantilla publicacion'!$A$3:$M$490,13,0)</f>
        <v>3003-GRUPO DE TRABAJO DE APOYO A LA RED NACIONAL DE PROTECCIÓN  AL CONSUMIDOR</v>
      </c>
      <c r="O259" s="98">
        <f>VLOOKUP(B259,'Plantilla publicacion (2)'!$S$3:$X$490,6,0)</f>
        <v>68.41</v>
      </c>
      <c r="P259" s="274">
        <f>VLOOKUP(B259,'Plantilla publicacion (2)'!$S$3:$Y$490,7,0)</f>
        <v>0.61354260089686097</v>
      </c>
      <c r="Q259" s="99" t="str">
        <f>VLOOKUP(B259,'PAI 2025 Consolidado'!$F$6:$Z$486,21,0)</f>
        <v xml:space="preserve">En lo que va corrido del año la RNPC ha capacitado 251  Alcaldías en sus Facultades Administrativas  lo que corresponde a un 57,05 %, para este trimestre en los meses de Julio, Agosto  y Septiembre  avanzamos en 124 Alcaldías , lo que corresponde a un 28,18%.
</v>
      </c>
      <c r="R259" s="191"/>
      <c r="S259" s="191"/>
    </row>
    <row r="260" spans="1:19" s="12" customFormat="1" ht="48" customHeight="1" x14ac:dyDescent="0.25">
      <c r="A260" s="13" t="str">
        <f>VLOOKUP(B260,'Plantilla publicacion'!$A$3:$B$490,2,0)</f>
        <v>Actividad propia</v>
      </c>
      <c r="B260" s="100" t="s">
        <v>1258</v>
      </c>
      <c r="C260" s="307"/>
      <c r="D260" s="307">
        <f>VLOOKUP(B260,'Plantilla publicacion'!$A$3:$M$490,6,0)</f>
        <v>0</v>
      </c>
      <c r="E260" s="307"/>
      <c r="F260" s="307"/>
      <c r="G260" s="307" t="str">
        <f>VLOOKUP(B260,'Plantilla publicacion'!$A$3:$M$490,7,0)</f>
        <v>N/A</v>
      </c>
      <c r="H260" s="6" t="str">
        <f>VLOOKUP(B260,'Plantilla publicacion'!$A$3:$M$490,8,0)</f>
        <v>Aprobar por parte del coordinador de la RED el cronograma de intervención de alcaldías (Cronograma de intervención de alcaldías aprobado por parte del coordinador de la RED)</v>
      </c>
      <c r="I260" s="6">
        <f>VLOOKUP(B260,'Plantilla publicacion'!$A$3:$M$490,9,0)</f>
        <v>1</v>
      </c>
      <c r="J260" s="6" t="str">
        <f>VLOOKUP(B260,'Plantilla publicacion'!$A$3:$M$490,10,0)</f>
        <v>Númerica</v>
      </c>
      <c r="K260" s="7">
        <f>VLOOKUP(B260,'Plantilla publicacion'!$A$3:$M$490,11,0)</f>
        <v>45691</v>
      </c>
      <c r="L260" s="7">
        <f>VLOOKUP(B260,'Plantilla publicacion'!$A$3:$M$490,12,0)</f>
        <v>45716</v>
      </c>
      <c r="M260" s="57"/>
      <c r="N260" s="101" t="str">
        <f>VLOOKUP(B260,'Plantilla publicacion'!$A$3:$M$490,13,0)</f>
        <v>3003-GRUPO DE TRABAJO DE APOYO A LA RED NACIONAL DE PROTECCIÓN  AL CONSUMIDOR</v>
      </c>
      <c r="O260" s="6">
        <f>VLOOKUP(B260,'Plantilla publicacion (2)'!$S$3:$X$490,6,0)</f>
        <v>100</v>
      </c>
      <c r="P260" s="275">
        <f>VLOOKUP(B260,'Plantilla publicacion (2)'!$S$3:$Y$490,7,0)</f>
        <v>0.24390243902439024</v>
      </c>
      <c r="Q260" s="101" t="str">
        <f>VLOOKUP(B260,'PAI 2025 Consolidado'!$F$6:$Z$486,21,0)</f>
        <v>Se  aprobó por parte del coordinador  de laRNPC  el Cronograma de Visitas  a las alcaldías  del territorio nacional  que van ser cubiertas con capacitación de facultades administrativas correspondientes al año 2025 , no obstante  el siguiente cronograma  puede  tener variaciones teniendo en cuenta las novedades  que se puedan presentar  en la operación  y en la programación de las visitas  .</v>
      </c>
      <c r="R260" s="192"/>
      <c r="S260" s="192"/>
    </row>
    <row r="261" spans="1:19" s="12" customFormat="1" ht="48" customHeight="1" thickBot="1" x14ac:dyDescent="0.3">
      <c r="A261" s="13" t="str">
        <f>VLOOKUP(B261,'Plantilla publicacion'!$A$3:$B$490,2,0)</f>
        <v>Actividad propia</v>
      </c>
      <c r="B261" s="102" t="s">
        <v>1260</v>
      </c>
      <c r="C261" s="308"/>
      <c r="D261" s="308">
        <f>VLOOKUP(B261,'Plantilla publicacion'!$A$3:$M$490,6,0)</f>
        <v>0</v>
      </c>
      <c r="E261" s="308"/>
      <c r="F261" s="308"/>
      <c r="G261" s="308" t="str">
        <f>VLOOKUP(B261,'Plantilla publicacion'!$A$3:$M$490,7,0)</f>
        <v>N/A</v>
      </c>
      <c r="H261" s="104" t="str">
        <f>VLOOKUP(B261,'Plantilla publicacion'!$A$3:$M$490,8,0)</f>
        <v>Capacitar en materia de protección al consumidor a las alcaldías municipales (Informe trimestral de seguimiento y Listados de Asistencia/registros fotográficos/capturas de pantallas)</v>
      </c>
      <c r="I261" s="104">
        <f>VLOOKUP(B261,'Plantilla publicacion'!$A$3:$M$490,9,0)</f>
        <v>440</v>
      </c>
      <c r="J261" s="104" t="str">
        <f>VLOOKUP(B261,'Plantilla publicacion'!$A$3:$M$490,10,0)</f>
        <v>Númerica</v>
      </c>
      <c r="K261" s="105">
        <f>VLOOKUP(B261,'Plantilla publicacion'!$A$3:$M$490,11,0)</f>
        <v>45691</v>
      </c>
      <c r="L261" s="105">
        <f>VLOOKUP(B261,'Plantilla publicacion'!$A$3:$M$490,12,0)</f>
        <v>46022</v>
      </c>
      <c r="M261" s="106"/>
      <c r="N261" s="107" t="str">
        <f>VLOOKUP(B261,'Plantilla publicacion'!$A$3:$M$490,13,0)</f>
        <v>3003-GRUPO DE TRABAJO DE APOYO A LA RED NACIONAL DE PROTECCIÓN  AL CONSUMIDOR</v>
      </c>
      <c r="O261" s="104">
        <f>VLOOKUP(B261,'Plantilla publicacion (2)'!$S$3:$X$490,6,0)</f>
        <v>77.95</v>
      </c>
      <c r="P261" s="276">
        <f>VLOOKUP(B261,'Plantilla publicacion (2)'!$S$3:$Y$490,7,0)</f>
        <v>0.76048780487804879</v>
      </c>
      <c r="Q261" s="107" t="str">
        <f>VLOOKUP(B261,'PAI 2025 Consolidado'!$F$6:$Z$486,21,0)</f>
        <v>Se presenta informe trimestral alcaldías capacitadas en sus facultades administrativas  Julio, Agosto y Septiembre, realizadas por la RNPC</v>
      </c>
      <c r="R261" s="192"/>
      <c r="S261" s="192"/>
    </row>
    <row r="262" spans="1:19" s="12" customFormat="1" ht="89.25" x14ac:dyDescent="0.25">
      <c r="A262" s="5" t="str">
        <f>VLOOKUP(B262,'Plantilla publicacion'!$A$3:$B$490,2,0)</f>
        <v>Producto</v>
      </c>
      <c r="B262" s="96" t="s">
        <v>1281</v>
      </c>
      <c r="C262" s="309" t="str">
        <f>VLOOKUP(B262,'Plantilla publicacion'!$A$3:$R$490,17,0)</f>
        <v>PND - 4-04-1-c- Transformación productiva, internacionalización y acción climática - Políticas de competencia, consumidor e infraestructura de la calidad modernas / PES - Internacionalización</v>
      </c>
      <c r="D262" s="309" t="str">
        <f>VLOOKUP(B262,'Plantilla publicacion'!$A$3:$M$490,6,0)</f>
        <v>59-Generar sinergias con agentes nacionales e internacionales que permitan potenciar las capacidades de la SIC.</v>
      </c>
      <c r="E262" s="309" t="str">
        <f>VLOOKUP(B262,'Plantilla publicacion'!$A$3:$P$490,15,0)</f>
        <v>63 - 1-Generación de oportunidades de cooperación y fortalecimiento de existentes con grupos de interés y de valor.-5-Direccionamiento de la oferta institucional con productos y/o servicios con enfoque preventivo, diferencial y territorial.</v>
      </c>
      <c r="F262" s="309" t="str">
        <f>VLOOKUP(B262,'Plantilla publicacion'!$A$3:$P$490,15,0)</f>
        <v>63 - 1-Generación de oportunidades de cooperación y fortalecimiento de existentes con grupos de interés y de valor.-5-Direccionamiento de la oferta institucional con productos y/o servicios con enfoque preventivo, diferencial y territorial.</v>
      </c>
      <c r="G262" s="309" t="str">
        <f>VLOOKUP(B262,'Plantilla publicacion'!$A$3:$M$490,7,0)</f>
        <v>C-3503-0200-0009-40401c</v>
      </c>
      <c r="H262" s="98" t="str">
        <f>VLOOKUP(B262,'Plantilla publicacion'!$A$3:$M$490,8,0)</f>
        <v>Cartilla Consufondo que permita mejorar el conocimiento e impacto en la protección de los consumidores de bienes y servicios a Ligas y asociaciones de consumidores, así como universidades en su condición de Entidades Sin Ánimo de Lucro de Reconocida Idoneidad. (Cartilla elaborada /correo de aprobación)."</v>
      </c>
      <c r="I262" s="98">
        <f>VLOOKUP(B262,'Plantilla publicacion'!$A$3:$M$490,9,0)</f>
        <v>1</v>
      </c>
      <c r="J262" s="98" t="str">
        <f>VLOOKUP(B262,'Plantilla publicacion'!$A$3:$M$490,10,0)</f>
        <v>Númerica</v>
      </c>
      <c r="K262" s="166">
        <f>VLOOKUP(B262,'Plantilla publicacion'!$A$3:$M$490,11,0)</f>
        <v>45691</v>
      </c>
      <c r="L262" s="166">
        <f>VLOOKUP(B262,'Plantilla publicacion'!$A$3:$M$490,12,0)</f>
        <v>45835</v>
      </c>
      <c r="M262" s="15" t="str">
        <f>IF(ISERROR(VLOOKUP(B262,'Plantilla publicacion'!$A$3:$P$490,16,0)),"NA",VLOOKUP(B262,'Plantilla publicacion'!$A$3:$P$490,16,0))</f>
        <v xml:space="preserve">PND_8_Fortalecer las capacidades y conocimiento sobre derechos y deberes de las relaciones de consumo </v>
      </c>
      <c r="N262" s="99" t="str">
        <f>VLOOKUP(B262,'Plantilla publicacion'!$A$3:$M$490,13,0)</f>
        <v>3003-GRUPO DE TRABAJO DE APOYO A LA RED NACIONAL DE PROTECCIÓN  AL CONSUMIDOR</v>
      </c>
      <c r="O262" s="98">
        <f>VLOOKUP(B262,'Plantilla publicacion (2)'!$S$3:$X$490,6,0)</f>
        <v>100</v>
      </c>
      <c r="P262" s="274">
        <f>VLOOKUP(B262,'Plantilla publicacion (2)'!$S$3:$Y$490,7,0)</f>
        <v>0.67264573991031396</v>
      </c>
      <c r="Q262" s="99" t="str">
        <f>VLOOKUP(B262,'PAI 2025 Consolidado'!$F$6:$Z$486,21,0)</f>
        <v>Tras el análisis realizado y la decisión de no continuar con la convocatoria CONSUFONDO 2025, así como la respectiva autorización para la modificación del alcance, y contando con la aprobación final de los documentos asociados, se da por finalizada la actualización de la Cartilla CONSUFONDO para la vigencia 2025.
Se anexa la cartilla actualizada y los correos de aprobación correspondientes.</v>
      </c>
      <c r="R262" s="191"/>
      <c r="S262" s="191"/>
    </row>
    <row r="263" spans="1:19" s="12" customFormat="1" ht="48" customHeight="1" x14ac:dyDescent="0.25">
      <c r="A263" s="13" t="str">
        <f>VLOOKUP(B263,'Plantilla publicacion'!$A$3:$B$490,2,0)</f>
        <v>Actividad propia</v>
      </c>
      <c r="B263" s="100" t="s">
        <v>1282</v>
      </c>
      <c r="C263" s="307"/>
      <c r="D263" s="307">
        <f>VLOOKUP(B263,'Plantilla publicacion'!$A$3:$M$490,6,0)</f>
        <v>0</v>
      </c>
      <c r="E263" s="307"/>
      <c r="F263" s="307"/>
      <c r="G263" s="307" t="str">
        <f>VLOOKUP(B263,'Plantilla publicacion'!$A$3:$M$490,7,0)</f>
        <v>N/A</v>
      </c>
      <c r="H263" s="6" t="str">
        <f>VLOOKUP(B263,'Plantilla publicacion'!$A$3:$M$490,8,0)</f>
        <v>Elaborar estudios previos  (Documento Estudios previos aprobados secretaria general y jurídica)</v>
      </c>
      <c r="I263" s="6">
        <f>VLOOKUP(B263,'Plantilla publicacion'!$A$3:$M$490,9,0)</f>
        <v>1</v>
      </c>
      <c r="J263" s="6" t="str">
        <f>VLOOKUP(B263,'Plantilla publicacion'!$A$3:$M$490,10,0)</f>
        <v>Númerica</v>
      </c>
      <c r="K263" s="7">
        <f>VLOOKUP(B263,'Plantilla publicacion'!$A$3:$M$490,11,0)</f>
        <v>45691</v>
      </c>
      <c r="L263" s="7">
        <f>VLOOKUP(B263,'Plantilla publicacion'!$A$3:$M$490,12,0)</f>
        <v>45761</v>
      </c>
      <c r="M263" s="57"/>
      <c r="N263" s="101" t="str">
        <f>VLOOKUP(B263,'Plantilla publicacion'!$A$3:$M$490,13,0)</f>
        <v>3003-GRUPO DE TRABAJO DE APOYO A LA RED NACIONAL DE PROTECCIÓN  AL CONSUMIDOR</v>
      </c>
      <c r="O263" s="6">
        <f>VLOOKUP(B263,'Plantilla publicacion (2)'!$S$3:$X$490,6,0)</f>
        <v>100</v>
      </c>
      <c r="P263" s="275">
        <f>VLOOKUP(B263,'Plantilla publicacion (2)'!$S$3:$Y$490,7,0)</f>
        <v>0.12195121951219512</v>
      </c>
      <c r="Q263" s="101" t="str">
        <f>VLOOKUP(B263,'PAI 2025 Consolidado'!$F$6:$Z$486,21,0)</f>
        <v>Se da cumplimiento a la Actividad 1 del plan de acción, correspondiente a la actualización y aprobación de los estudios previos del programa Consufondo para la vigencia 2025, toda vez que, a pesar de los retrasos inicialmente presentados por causas de índole administrativa y jurídica, se logró culminar satisfactoriamente el proceso de revisión, ajuste y validación de los documentos técnicos requeridos. Los retrasos estuvieron relacionados con la necesidad de resolver observaciones de carácter legal y administrativo que surgieron durante la etapa de formulación Y actualización de estos, lo cual implicó consultas adicionales con las áreas jurídica y contractual para garantizar el cumplimiento de la normatividad vigente. Como resultado, los estudios previos fueron debidamente actualizados, ajustados conforme a los lineamientos técnicos y normativos, y finalmente aprobados por la Secretaria General de la SIC, Contratos SIC y Financiera SIC.</v>
      </c>
      <c r="R263" s="192"/>
      <c r="S263" s="192"/>
    </row>
    <row r="264" spans="1:19" s="12" customFormat="1" ht="48" customHeight="1" x14ac:dyDescent="0.25">
      <c r="A264" s="13" t="str">
        <f>VLOOKUP(B264,'Plantilla publicacion'!$A$3:$B$490,2,0)</f>
        <v>Actividad propia</v>
      </c>
      <c r="B264" s="100" t="s">
        <v>1284</v>
      </c>
      <c r="C264" s="307"/>
      <c r="D264" s="307">
        <f>VLOOKUP(B264,'Plantilla publicacion'!$A$3:$M$490,6,0)</f>
        <v>0</v>
      </c>
      <c r="E264" s="307"/>
      <c r="F264" s="307"/>
      <c r="G264" s="307" t="str">
        <f>VLOOKUP(B264,'Plantilla publicacion'!$A$3:$M$490,7,0)</f>
        <v>N/A</v>
      </c>
      <c r="H264" s="6" t="str">
        <f>VLOOKUP(B264,'Plantilla publicacion'!$A$3:$M$490,8,0)</f>
        <v>Actualizar y aprobar la cartilla Consufondo  (Cartilla Actualizada y aprobada de Consufondo)</v>
      </c>
      <c r="I264" s="6">
        <f>VLOOKUP(B264,'Plantilla publicacion'!$A$3:$M$490,9,0)</f>
        <v>1</v>
      </c>
      <c r="J264" s="6" t="str">
        <f>VLOOKUP(B264,'Plantilla publicacion'!$A$3:$M$490,10,0)</f>
        <v>Númerica</v>
      </c>
      <c r="K264" s="7">
        <f>VLOOKUP(B264,'Plantilla publicacion'!$A$3:$M$490,11,0)</f>
        <v>45748</v>
      </c>
      <c r="L264" s="7">
        <f>VLOOKUP(B264,'Plantilla publicacion'!$A$3:$M$490,12,0)</f>
        <v>45777</v>
      </c>
      <c r="M264" s="57"/>
      <c r="N264" s="101" t="str">
        <f>VLOOKUP(B264,'Plantilla publicacion'!$A$3:$M$490,13,0)</f>
        <v>3003-GRUPO DE TRABAJO DE APOYO A LA RED NACIONAL DE PROTECCIÓN  AL CONSUMIDOR</v>
      </c>
      <c r="O264" s="6">
        <f>VLOOKUP(B264,'Plantilla publicacion (2)'!$S$3:$X$490,6,0)</f>
        <v>100</v>
      </c>
      <c r="P264" s="275">
        <f>VLOOKUP(B264,'Plantilla publicacion (2)'!$S$3:$Y$490,7,0)</f>
        <v>0.12195121951219512</v>
      </c>
      <c r="Q264" s="101" t="str">
        <f>VLOOKUP(B264,'PAI 2025 Consolidado'!$F$6:$Z$486,21,0)</f>
        <v>Se actualiza la Cartilla para acceder al Programa CONSUFONDO para la vigencia 2025. Se revisa y aprueba por parte de la Coordinación de la RNPC</v>
      </c>
      <c r="R264" s="192"/>
      <c r="S264" s="192"/>
    </row>
    <row r="265" spans="1:19" s="12" customFormat="1" ht="48" customHeight="1" x14ac:dyDescent="0.25">
      <c r="A265" s="13" t="str">
        <f>VLOOKUP(B265,'Plantilla publicacion'!$A$3:$B$490,2,0)</f>
        <v>Actividad propia</v>
      </c>
      <c r="B265" s="100" t="s">
        <v>1286</v>
      </c>
      <c r="C265" s="307"/>
      <c r="D265" s="307">
        <f>VLOOKUP(B265,'Plantilla publicacion'!$A$3:$M$490,6,0)</f>
        <v>0</v>
      </c>
      <c r="E265" s="307"/>
      <c r="F265" s="307"/>
      <c r="G265" s="307" t="str">
        <f>VLOOKUP(B265,'Plantilla publicacion'!$A$3:$M$490,7,0)</f>
        <v>N/A</v>
      </c>
      <c r="H265" s="6" t="str">
        <f>VLOOKUP(B265,'Plantilla publicacion'!$A$3:$M$490,8,0)</f>
        <v>Realizar un informe de valoración del Programa consufondo 2025 y recomendaciones para próximas vigencias.(Informe final)</v>
      </c>
      <c r="I265" s="6">
        <f>VLOOKUP(B265,'Plantilla publicacion'!$A$3:$M$490,9,0)</f>
        <v>1</v>
      </c>
      <c r="J265" s="6" t="str">
        <f>VLOOKUP(B265,'Plantilla publicacion'!$A$3:$M$490,10,0)</f>
        <v>Númerica</v>
      </c>
      <c r="K265" s="7">
        <f>VLOOKUP(B265,'Plantilla publicacion'!$A$3:$M$490,11,0)</f>
        <v>45779</v>
      </c>
      <c r="L265" s="7">
        <f>VLOOKUP(B265,'Plantilla publicacion'!$A$3:$M$490,12,0)</f>
        <v>45835</v>
      </c>
      <c r="M265" s="57"/>
      <c r="N265" s="101" t="str">
        <f>VLOOKUP(B265,'Plantilla publicacion'!$A$3:$M$490,13,0)</f>
        <v>3003-GRUPO DE TRABAJO DE APOYO A LA RED NACIONAL DE PROTECCIÓN  AL CONSUMIDOR</v>
      </c>
      <c r="O265" s="6">
        <f>VLOOKUP(B265,'Plantilla publicacion (2)'!$S$3:$X$490,6,0)</f>
        <v>100</v>
      </c>
      <c r="P265" s="275">
        <f>VLOOKUP(B265,'Plantilla publicacion (2)'!$S$3:$Y$490,7,0)</f>
        <v>0.97560975609756095</v>
      </c>
      <c r="Q265" s="101" t="str">
        <f>VLOOKUP(B265,'PAI 2025 Consolidado'!$F$6:$Z$486,21,0)</f>
        <v xml:space="preserve">Teniendo en cuenta la modificación del  alcance del producto CONSUFONDO y de la actividad, se desarrolla informe correspondiente a la valoración del programa CONSUFONDO con recomendaciones para futuras vigencias. </v>
      </c>
      <c r="R265" s="192"/>
      <c r="S265" s="192"/>
    </row>
    <row r="266" spans="1:19" s="12" customFormat="1" ht="140.25" x14ac:dyDescent="0.25">
      <c r="A266" s="5" t="str">
        <f>VLOOKUP(B266,'Plantilla publicacion'!$A$3:$B$490,2,0)</f>
        <v>Producto</v>
      </c>
      <c r="B266" s="15" t="s">
        <v>1351</v>
      </c>
      <c r="C266" s="307" t="str">
        <f>VLOOKUP(B266,'Plantilla publicacion'!$A$3:$R$490,17,0)</f>
        <v>PND - 5-31-5-b- Convergencia regional - Entidades públicas territoriales y nacionales fortalecidas / PES - Transformación Institucional</v>
      </c>
      <c r="D266" s="307" t="str">
        <f>VLOOKUP(B266,'Plantilla publicacion'!$A$3:$M$490,6,0)</f>
        <v>60-Fortalecer el Sistema Integral de Gestión Institucional en el marco del Modelo Integrado de Planeación y gestión para mejorar la prestación del servicio.</v>
      </c>
      <c r="E266" s="307" t="str">
        <f>VLOOKUP(B266,'Plantilla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266" s="307" t="str">
        <f>VLOOKUP(B266,'Plantilla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66" s="307" t="str">
        <f>VLOOKUP(B266,'Plantilla publicacion'!$A$3:$M$490,7,0)</f>
        <v>FUNCIONAMIENTO</v>
      </c>
      <c r="H266" s="15" t="str">
        <f>VLOOKUP(B266,'Plantilla publicacion'!$A$3:$M$490,8,0)</f>
        <v>Enfoque diferencial en las políticas de derechos humanos y de equidad de género y diversidad, incorporado y ejecutado (Informe de la ejecución de la estrategia de incorporación y fortalecimiento del enfoque diferencial a través de la promoción de los derechos humanos y el cierre de brechas de género)</v>
      </c>
      <c r="I266" s="15">
        <f>VLOOKUP(B266,'Plantilla publicacion'!$A$3:$M$490,9,0)</f>
        <v>1</v>
      </c>
      <c r="J266" s="15" t="str">
        <f>VLOOKUP(B266,'Plantilla publicacion'!$A$3:$M$490,10,0)</f>
        <v>Númerica</v>
      </c>
      <c r="K266" s="165">
        <f>VLOOKUP(B266,'Plantilla publicacion'!$A$3:$M$490,11,0)</f>
        <v>45684</v>
      </c>
      <c r="L266" s="165">
        <f>VLOOKUP(B266,'Plantilla publicacion'!$A$3:$M$490,12,0)</f>
        <v>46007</v>
      </c>
      <c r="M266" s="15">
        <f>IF(ISERROR(VLOOKUP(B266,'Plantilla publicacion'!$A$3:$P$490,16,0)),"NA",VLOOKUP(B266,'Plantilla publicacion'!$A$3:$P$490,16,0))</f>
        <v>0</v>
      </c>
      <c r="N266" s="15" t="str">
        <f>VLOOKUP(B266,'Plantilla publicacion'!$A$3:$M$490,13,0)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c r="O266" s="15">
        <f>VLOOKUP(B266,'Plantilla publicacion (2)'!$S$3:$X$490,6,0)</f>
        <v>0</v>
      </c>
      <c r="P266" s="277">
        <f>VLOOKUP(B266,'Plantilla publicacion (2)'!$S$3:$Y$490,7,0)</f>
        <v>0</v>
      </c>
      <c r="Q266" s="15">
        <f>VLOOKUP(B266,'PAI 2025 Consolidado'!$F$6:$Z$486,21,0)</f>
        <v>0</v>
      </c>
      <c r="R266" s="191"/>
      <c r="S266" s="191"/>
    </row>
    <row r="267" spans="1:19" s="12" customFormat="1" ht="48" customHeight="1" x14ac:dyDescent="0.25">
      <c r="A267" s="13" t="str">
        <f>VLOOKUP(B267,'Plantilla publicacion'!$A$3:$B$490,2,0)</f>
        <v>Actividad propia</v>
      </c>
      <c r="B267" s="6" t="s">
        <v>1353</v>
      </c>
      <c r="C267" s="307"/>
      <c r="D267" s="307">
        <f>VLOOKUP(B267,'Plantilla publicacion'!$A$3:$M$490,6,0)</f>
        <v>0</v>
      </c>
      <c r="E267" s="307"/>
      <c r="F267" s="307"/>
      <c r="G267" s="307" t="str">
        <f>VLOOKUP(B267,'Plantilla publicacion'!$A$3:$M$490,7,0)</f>
        <v>N/A</v>
      </c>
      <c r="H267" s="6" t="str">
        <f>VLOOKUP(B267,'Plantilla publicacion'!$A$3:$M$490,8,0)</f>
        <v>Actualizar la política de Derechos Humanos de la Entidad, incorporando el enfoque diferencial  (Política de Derechos Humanos Actualizada)</v>
      </c>
      <c r="I267" s="6">
        <f>VLOOKUP(B267,'Plantilla publicacion'!$A$3:$M$490,9,0)</f>
        <v>1</v>
      </c>
      <c r="J267" s="6" t="str">
        <f>VLOOKUP(B267,'Plantilla publicacion'!$A$3:$M$490,10,0)</f>
        <v>Númerica</v>
      </c>
      <c r="K267" s="7">
        <f>VLOOKUP(B267,'Plantilla publicacion'!$A$3:$M$490,11,0)</f>
        <v>45684</v>
      </c>
      <c r="L267" s="7">
        <f>VLOOKUP(B267,'Plantilla publicacion'!$A$3:$M$490,12,0)</f>
        <v>45989</v>
      </c>
      <c r="M267" s="57"/>
      <c r="N267" s="16" t="str">
        <f>VLOOKUP(B267,'Plantilla publicacion'!$A$3:$M$490,13,0)</f>
        <v>100-SECRETARIA GENERAL</v>
      </c>
      <c r="O267" s="6">
        <f>VLOOKUP(B267,'Plantilla publicacion (2)'!$S$3:$X$490,6,0)</f>
        <v>0</v>
      </c>
      <c r="P267" s="275">
        <f>VLOOKUP(B267,'Plantilla publicacion (2)'!$S$3:$Y$490,7,0)</f>
        <v>0</v>
      </c>
      <c r="Q267" s="16" t="str">
        <f>VLOOKUP(B267,'PAI 2025 Consolidado'!$F$6:$Z$486,21,0)</f>
        <v>Se avanza en la construcción de documento de actualización de la Política de Derechos Humanos incorporando enfoque diferencial, en versión borrador, documento base para las revisiones de las dependencias relacionadas con la política.</v>
      </c>
      <c r="R267" s="192"/>
      <c r="S267" s="192"/>
    </row>
    <row r="268" spans="1:19" s="12" customFormat="1" ht="48" customHeight="1" x14ac:dyDescent="0.25">
      <c r="A268" s="13" t="str">
        <f>VLOOKUP(B268,'Plantilla publicacion'!$A$3:$B$490,2,0)</f>
        <v>Actividad propia</v>
      </c>
      <c r="B268" s="6" t="s">
        <v>1355</v>
      </c>
      <c r="C268" s="307"/>
      <c r="D268" s="307">
        <f>VLOOKUP(B268,'Plantilla publicacion'!$A$3:$M$490,6,0)</f>
        <v>0</v>
      </c>
      <c r="E268" s="307"/>
      <c r="F268" s="307"/>
      <c r="G268" s="307" t="str">
        <f>VLOOKUP(B268,'Plantilla publicacion'!$A$3:$M$490,7,0)</f>
        <v>N/A</v>
      </c>
      <c r="H268" s="6" t="str">
        <f>VLOOKUP(B268,'Plantilla publicacion'!$A$3:$M$490,8,0)</f>
        <v>Ejecutar el plan de trabajo de la Política de Equidad de Género y Diversidad, formulado en la vigencia 2024 (Plan de trabajo con seguimiento y sus respectivas evidencias)</v>
      </c>
      <c r="I268" s="6">
        <f>VLOOKUP(B268,'Plantilla publicacion'!$A$3:$M$490,9,0)</f>
        <v>100</v>
      </c>
      <c r="J268" s="6" t="str">
        <f>VLOOKUP(B268,'Plantilla publicacion'!$A$3:$M$490,10,0)</f>
        <v>Porcentual</v>
      </c>
      <c r="K268" s="7">
        <f>VLOOKUP(B268,'Plantilla publicacion'!$A$3:$M$490,11,0)</f>
        <v>45684</v>
      </c>
      <c r="L268" s="7">
        <f>VLOOKUP(B268,'Plantilla publicacion'!$A$3:$M$490,12,0)</f>
        <v>46007</v>
      </c>
      <c r="M268" s="57"/>
      <c r="N268" s="16" t="str">
        <f>VLOOKUP(B268,'Plantilla publicacion'!$A$3:$M$490,13,0)</f>
        <v>100-SECRETARIA GENERAL;
111-GRUPO DE TRABAJO DE ADMINISTRACIÓN DE PERSONAL;
117-GRUPO DE TRABAJO DE DESARROLLO DE TALENTO HUMANO;
30-OFICINA ASESORA DE PLANEACIÓN;
72-GRUPO DE TRABAJO DE ATENCION AL CIUDADANO;
73-GRUPO DE TRABAJO DE COMUNICACION;
38-GRUPO DE TRABAJO DE ASUNTOS INTERNACIONALES</v>
      </c>
      <c r="O268" s="6">
        <f>VLOOKUP(B268,'Plantilla publicacion (2)'!$S$3:$X$490,6,0)</f>
        <v>57</v>
      </c>
      <c r="P268" s="275">
        <f>VLOOKUP(B268,'Plantilla publicacion (2)'!$S$3:$Y$490,7,0)</f>
        <v>0.34756097560975613</v>
      </c>
      <c r="Q268" s="16" t="str">
        <f>VLOOKUP(B268,'PAI 2025 Consolidado'!$F$6:$Z$486,21,0)</f>
        <v xml:space="preserve">Avance en actividades 1.3, 2.1, 2.2, 5.1, 7.4 y 8.2  y modificación de Plan de trabajo en la reformulación de las actividades 11.4, 12.1, y 12,2. </v>
      </c>
      <c r="R268" s="192"/>
      <c r="S268" s="192"/>
    </row>
    <row r="269" spans="1:19" ht="32.25" customHeight="1" thickBot="1" x14ac:dyDescent="0.3">
      <c r="A269" s="13" t="e">
        <f>VLOOKUP(B269,'Plantilla publicacion'!$A$3:$B$490,2,0)</f>
        <v>#N/A</v>
      </c>
      <c r="B269" s="381" t="s">
        <v>49</v>
      </c>
      <c r="C269" s="382"/>
      <c r="D269" s="382"/>
      <c r="E269" s="382"/>
      <c r="F269" s="382"/>
      <c r="G269" s="382"/>
      <c r="H269" s="382"/>
      <c r="I269" s="382"/>
      <c r="J269" s="382"/>
      <c r="K269" s="382"/>
      <c r="L269" s="382"/>
      <c r="M269" s="382"/>
      <c r="N269" s="382"/>
      <c r="O269" s="382"/>
      <c r="P269" s="382"/>
      <c r="Q269" s="382"/>
      <c r="R269" s="186"/>
      <c r="S269" s="186"/>
    </row>
    <row r="270" spans="1:19" ht="48" customHeight="1" thickBot="1" x14ac:dyDescent="0.3">
      <c r="B270" s="21" t="s">
        <v>452</v>
      </c>
      <c r="C270" s="22" t="s">
        <v>1483</v>
      </c>
      <c r="D270" s="22" t="s">
        <v>0</v>
      </c>
      <c r="E270" s="22" t="s">
        <v>1432</v>
      </c>
      <c r="F270" s="22" t="s">
        <v>1486</v>
      </c>
      <c r="G270" s="22" t="s">
        <v>1</v>
      </c>
      <c r="H270" s="22" t="s">
        <v>2</v>
      </c>
      <c r="I270" s="22" t="s">
        <v>3</v>
      </c>
      <c r="J270" s="22" t="s">
        <v>4</v>
      </c>
      <c r="K270" s="23" t="s">
        <v>5</v>
      </c>
      <c r="L270" s="23" t="s">
        <v>6</v>
      </c>
      <c r="M270" s="56" t="s">
        <v>1484</v>
      </c>
      <c r="N270" s="24" t="s">
        <v>7</v>
      </c>
      <c r="O270" s="56" t="s">
        <v>1880</v>
      </c>
      <c r="P270" s="201" t="s">
        <v>1881</v>
      </c>
      <c r="Q270" s="202" t="s">
        <v>1882</v>
      </c>
      <c r="R270" s="190"/>
      <c r="S270" s="190"/>
    </row>
    <row r="271" spans="1:19" s="12" customFormat="1" ht="178.5" x14ac:dyDescent="0.25">
      <c r="A271" s="5" t="str">
        <f>VLOOKUP(B271,'Plantilla publicacion'!$A$3:$B$490,2,0)</f>
        <v>Producto</v>
      </c>
      <c r="B271" s="15" t="s">
        <v>509</v>
      </c>
      <c r="C271" s="339" t="str">
        <f>VLOOKUP(B271,'Plantilla publicacion'!$A$3:$R$490,17,0)</f>
        <v>PND - 5-31-5-b- Convergencia regional - Entidades públicas territoriales y nacionales fortalecidas / PES - Transformación Institucional</v>
      </c>
      <c r="D271" s="339" t="str">
        <f>VLOOKUP(B271,'Plantilla publicacion'!$A$3:$M$490,6,0)</f>
        <v>56-Fortalecer la gestión de la información, el conocimiento y la innovación para optimizar la capacidad institucional</v>
      </c>
      <c r="E271" s="339" t="str">
        <f>VLOOKUP(B271,'Plantilla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271" s="339" t="str">
        <f>VLOOKUP(B271,'Plantilla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71" s="339" t="str">
        <f>VLOOKUP(B271,'Plantilla publicacion'!$A$3:$M$490,7,0)</f>
        <v>C-3599-0200-0006-53105d</v>
      </c>
      <c r="H271" s="15" t="str">
        <f>VLOOKUP(B271,'Plantilla publicacion'!$A$3:$M$490,8,0)</f>
        <v>Plan de acción para el intercambio de información, implementado  (Informe semestral de  la implementación del plan de acción para el intercambio de información- soportes documentales de cumplimiento)</v>
      </c>
      <c r="I271" s="15">
        <f>VLOOKUP(B271,'Plantilla publicacion'!$A$3:$M$490,9,0)</f>
        <v>100</v>
      </c>
      <c r="J271" s="15" t="str">
        <f>VLOOKUP(B271,'Plantilla publicacion'!$A$3:$M$490,10,0)</f>
        <v>Porcentual</v>
      </c>
      <c r="K271" s="165">
        <f>VLOOKUP(B271,'Plantilla publicacion'!$A$3:$M$490,11,0)</f>
        <v>45691</v>
      </c>
      <c r="L271" s="165">
        <f>VLOOKUP(B271,'Plantilla publicacion'!$A$3:$M$490,12,0)</f>
        <v>46003</v>
      </c>
      <c r="M271" s="15" t="str">
        <f>IF(ISERROR(VLOOKUP(B271,'Plantilla publicacion'!$A$3:$P$490,16,0)),"NA",VLOOKUP(B271,'Plantilla publicacion'!$A$3:$P$490,16,0))</f>
        <v>PES_20230246 / PEI_13</v>
      </c>
      <c r="N271" s="15" t="str">
        <f>VLOOKUP(B271,'Plantilla publicacion'!$A$3:$M$490,13,0)</f>
        <v>20-OFICINA DE TECNOLOGÍA E INFORMÁTICA</v>
      </c>
      <c r="O271" s="279">
        <f>VLOOKUP(B271,'Plantilla publicacion (2)'!$S$3:$X$490,6,0)</f>
        <v>76</v>
      </c>
      <c r="P271" s="277">
        <f>VLOOKUP(B271,'Plantilla publicacion (2)'!$S$3:$Y$490,7,0)</f>
        <v>0.68161434977578483</v>
      </c>
      <c r="Q271" s="15" t="str">
        <f>VLOOKUP(B271,'PAI 2025 Consolidado'!$F$6:$Z$486,21,0)</f>
        <v>Se elevo consulta de la Delegatura para asuntos jurisdiccionales sobre la supervisión y comite del convenio a la oficina asesora juridica de la Entidad, de acuerdo con la última versión enviada por el MIN Justicia.
Se hizo seguimiento para avanzar en el convenio para acceso de SIRNA  del Consejo Superior de la Judicatura, recibiendo los formatos de anexo técnico, acuerdo de confidencialidad y necesidades de contratación de dicha Entidad, los cuales ya cuentan con las observaciones de la oficina juridica de la SIC.
Para este periodo se continua avanzando en la documentación del catalogo establecido.
En este periodo, se inicio el proceso de revisión metodologica de la OAP del procedimiento de interoperabilidad.
Se realizan nuevas gestiones con la Agencia Nacional Digital para solicitar el apoyo en varios temas incluyendo el mecanismo de seguimiento.</v>
      </c>
      <c r="R271" s="191"/>
      <c r="S271" s="191"/>
    </row>
    <row r="272" spans="1:19" ht="25.5" x14ac:dyDescent="0.25">
      <c r="A272" s="13" t="str">
        <f>VLOOKUP(B272,'Plantilla publicacion'!$A$3:$B$490,2,0)</f>
        <v>Actividad propia</v>
      </c>
      <c r="B272" s="6" t="s">
        <v>511</v>
      </c>
      <c r="C272" s="307"/>
      <c r="D272" s="307">
        <f>VLOOKUP(B272,'Plantilla publicacion'!$A$3:$M$490,6,0)</f>
        <v>0</v>
      </c>
      <c r="E272" s="307"/>
      <c r="F272" s="307"/>
      <c r="G272" s="307" t="str">
        <f>VLOOKUP(B272,'Plantilla publicacion'!$A$3:$M$490,7,0)</f>
        <v>N/A</v>
      </c>
      <c r="H272" s="6" t="str">
        <f>VLOOKUP(B272,'Plantilla publicacion'!$A$3:$M$490,8,0)</f>
        <v>Definir plan de acción para el intercambio de información de acuerdo con el marco de Interoperabilidad  (Plan definido / único entregable)</v>
      </c>
      <c r="I272" s="6">
        <f>VLOOKUP(B272,'Plantilla publicacion'!$A$3:$M$490,9,0)</f>
        <v>1</v>
      </c>
      <c r="J272" s="6" t="str">
        <f>VLOOKUP(B272,'Plantilla publicacion'!$A$3:$M$490,10,0)</f>
        <v>Númerica</v>
      </c>
      <c r="K272" s="7">
        <f>VLOOKUP(B272,'Plantilla publicacion'!$A$3:$M$490,11,0)</f>
        <v>45691</v>
      </c>
      <c r="L272" s="7">
        <f>VLOOKUP(B272,'Plantilla publicacion'!$A$3:$M$490,12,0)</f>
        <v>45716</v>
      </c>
      <c r="M272" s="57"/>
      <c r="N272" s="16" t="str">
        <f>VLOOKUP(B272,'Plantilla publicacion'!$A$3:$M$490,13,0)</f>
        <v>20-OFICINA DE TECNOLOGÍA E INFORMÁTICA</v>
      </c>
      <c r="O272" s="280">
        <f>VLOOKUP(B272,'Plantilla publicacion (2)'!$S$3:$X$490,6,0)</f>
        <v>100</v>
      </c>
      <c r="P272" s="275">
        <f>VLOOKUP(B272,'Plantilla publicacion (2)'!$S$3:$Y$490,7,0)</f>
        <v>0.24390243902439024</v>
      </c>
      <c r="Q272" s="16" t="str">
        <f>VLOOKUP(B272,'PAI 2025 Consolidado'!$F$6:$Z$486,21,0)</f>
        <v xml:space="preserve">Se formula el plan de intercambio </v>
      </c>
      <c r="R272" s="192"/>
      <c r="S272" s="192"/>
    </row>
    <row r="273" spans="1:19" ht="179.25" thickBot="1" x14ac:dyDescent="0.3">
      <c r="A273" s="13" t="str">
        <f>VLOOKUP(B273,'Plantilla publicacion'!$A$3:$B$490,2,0)</f>
        <v>Actividad propia</v>
      </c>
      <c r="B273" s="11" t="s">
        <v>513</v>
      </c>
      <c r="C273" s="307"/>
      <c r="D273" s="307">
        <f>VLOOKUP(B273,'Plantilla publicacion'!$A$3:$M$490,6,0)</f>
        <v>0</v>
      </c>
      <c r="E273" s="307"/>
      <c r="F273" s="307"/>
      <c r="G273" s="307" t="str">
        <f>VLOOKUP(B273,'Plantilla publicacion'!$A$3:$M$490,7,0)</f>
        <v>N/A</v>
      </c>
      <c r="H273" s="11" t="str">
        <f>VLOOKUP(B273,'Plantilla publicacion'!$A$3:$M$490,8,0)</f>
        <v>Implementar el plan de acción para el intercambio de información de acuerdo con el marco de Interoperabilidad  (Informe semestral de  la implementación del plan de acción para el intercambio de información- soportes documentales de cumplimiento)</v>
      </c>
      <c r="I273" s="11">
        <f>VLOOKUP(B273,'Plantilla publicacion'!$A$3:$M$490,9,0)</f>
        <v>100</v>
      </c>
      <c r="J273" s="11" t="str">
        <f>VLOOKUP(B273,'Plantilla publicacion'!$A$3:$M$490,10,0)</f>
        <v>Porcentual</v>
      </c>
      <c r="K273" s="108">
        <f>VLOOKUP(B273,'Plantilla publicacion'!$A$3:$M$490,11,0)</f>
        <v>45719</v>
      </c>
      <c r="L273" s="108">
        <f>VLOOKUP(B273,'Plantilla publicacion'!$A$3:$M$490,12,0)</f>
        <v>46003</v>
      </c>
      <c r="M273" s="109"/>
      <c r="N273" s="110" t="str">
        <f>VLOOKUP(B273,'Plantilla publicacion'!$A$3:$M$490,13,0)</f>
        <v>20-OFICINA DE TECNOLOGÍA E INFORMÁTICA</v>
      </c>
      <c r="O273" s="281">
        <f>VLOOKUP(B273,'Plantilla publicacion (2)'!$S$3:$X$490,6,0)</f>
        <v>76</v>
      </c>
      <c r="P273" s="278">
        <f>VLOOKUP(B273,'Plantilla publicacion (2)'!$S$3:$Y$490,7,0)</f>
        <v>0.74146341463414633</v>
      </c>
      <c r="Q273" s="110" t="str">
        <f>VLOOKUP(B273,'PAI 2025 Consolidado'!$F$6:$Z$486,21,0)</f>
        <v>Se elevo consulta de la Delegatura para asuntos jurisdiccionales sobre la supervisión y comite del convenio a la oficina asesora juridica de la Entidad, de acuerdo con la última versión enviada por el MIN Justicia.
Se hizo seguimiento para avanzar en el convenio para acceso de SIRNA  del Consejo Superior de la Judicatura, recibiendo los formatos de anexo técnico, acuerdo de confidencialidad y necesidades de contratación de dicha Entidad, los cuales ya cuentan con las observaciones de la oficina juridica de la SIC.
Para este periodo se continua avanzando en la documentación del catalogo establecido.
En este periodo, se inicio el proceso de revisión metodologica de la OAP del procedimiento de interoperabilidad.
Se realizan nuevas gestiones con la Agencia Nacional Digital para solicitar el apoyo en varios temas incluyendo el mecanismo de seguimiento.</v>
      </c>
      <c r="R273" s="192"/>
      <c r="S273" s="192"/>
    </row>
    <row r="274" spans="1:19" s="12" customFormat="1" ht="51" x14ac:dyDescent="0.25">
      <c r="A274" s="5" t="str">
        <f>VLOOKUP(B274,'Plantilla publicacion'!$A$3:$B$490,2,0)</f>
        <v>Producto</v>
      </c>
      <c r="B274" s="96" t="s">
        <v>514</v>
      </c>
      <c r="C274" s="309" t="str">
        <f>VLOOKUP(B274,'Plantilla publicacion'!$A$3:$R$490,17,0)</f>
        <v>PND - 5-31-5-b- Convergencia regional - Entidades públicas territoriales y nacionales fortalecidas / PES - Transformación Institucional</v>
      </c>
      <c r="D274" s="309" t="str">
        <f>VLOOKUP(B274,'Plantilla publicacion'!$A$3:$M$490,6,0)</f>
        <v>56-Fortalecer la gestión de la información, el conocimiento y la innovación para optimizar la capacidad institucional</v>
      </c>
      <c r="E274" s="309" t="str">
        <f>VLOOKUP(B274,'Plantilla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274" s="309" t="str">
        <f>VLOOKUP(B274,'Plantilla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74" s="309" t="str">
        <f>VLOOKUP(B274,'Plantilla publicacion'!$A$3:$M$490,7,0)</f>
        <v>C-3599-0200-0006-53105d</v>
      </c>
      <c r="H274" s="98" t="str">
        <f>VLOOKUP(B274,'Plantilla publicacion'!$A$3:$M$490,8,0)</f>
        <v>Modelo de gobierno y gestión de datos en el marco del Plan Nacional de Infraestructura de Datos,  implementado  (Informes de seguimiento y avance trimestrales con soportes documentales del cumplimiento)</v>
      </c>
      <c r="I274" s="98">
        <f>VLOOKUP(B274,'Plantilla publicacion'!$A$3:$M$490,9,0)</f>
        <v>100</v>
      </c>
      <c r="J274" s="98" t="str">
        <f>VLOOKUP(B274,'Plantilla publicacion'!$A$3:$M$490,10,0)</f>
        <v>Porcentual</v>
      </c>
      <c r="K274" s="166">
        <f>VLOOKUP(B274,'Plantilla publicacion'!$A$3:$M$490,11,0)</f>
        <v>45691</v>
      </c>
      <c r="L274" s="166">
        <f>VLOOKUP(B274,'Plantilla publicacion'!$A$3:$M$490,12,0)</f>
        <v>46003</v>
      </c>
      <c r="M274" s="98">
        <f>IF(ISERROR(VLOOKUP(B274,'Plantilla publicacion'!$A$3:$P$490,16,0)),"NA",VLOOKUP(B274,'Plantilla publicacion'!$A$3:$P$490,16,0))</f>
        <v>0</v>
      </c>
      <c r="N274" s="99" t="str">
        <f>VLOOKUP(B274,'Plantilla publicacion'!$A$3:$M$490,13,0)</f>
        <v>20-OFICINA DE TECNOLOGÍA E INFORMÁTICA</v>
      </c>
      <c r="O274" s="282">
        <f>VLOOKUP(B274,'Plantilla publicacion (2)'!$S$3:$X$490,6,0)</f>
        <v>74</v>
      </c>
      <c r="P274" s="274">
        <f>VLOOKUP(B274,'Plantilla publicacion (2)'!$S$3:$Y$490,7,0)</f>
        <v>0.66367713004484297</v>
      </c>
      <c r="Q274" s="99" t="str">
        <f>VLOOKUP(B274,'PAI 2025 Consolidado'!$F$6:$Z$486,21,0)</f>
        <v xml:space="preserve">El Plan de Trabajo para la estrategia de gobierno y calidad de datos, con corte a septiembre registra un logro ponderado del 74%. Se avanzó en el Diseño de Procesos clave para el gobierno del dato y el Diseño de la arquitectura de datos y herramientas de gobierno del dato. </v>
      </c>
      <c r="R274" s="191"/>
      <c r="S274" s="191"/>
    </row>
    <row r="275" spans="1:19" ht="25.5" x14ac:dyDescent="0.25">
      <c r="A275" s="13" t="str">
        <f>VLOOKUP(B275,'Plantilla publicacion'!$A$3:$B$490,2,0)</f>
        <v>Actividad propia</v>
      </c>
      <c r="B275" s="100" t="s">
        <v>515</v>
      </c>
      <c r="C275" s="307"/>
      <c r="D275" s="307">
        <f>VLOOKUP(B275,'Plantilla publicacion'!$A$3:$M$490,6,0)</f>
        <v>0</v>
      </c>
      <c r="E275" s="307"/>
      <c r="F275" s="307"/>
      <c r="G275" s="307" t="str">
        <f>VLOOKUP(B275,'Plantilla publicacion'!$A$3:$M$490,7,0)</f>
        <v>N/A</v>
      </c>
      <c r="H275" s="6" t="str">
        <f>VLOOKUP(B275,'Plantilla publicacion'!$A$3:$M$490,8,0)</f>
        <v>Definir el plan de trabajo para la estrategia de gobierno y calidad de datos para la SIC (Documento del Plan  de trabajo para la estrategia de gobierno y calidad de datos, elaborado / único entregable)</v>
      </c>
      <c r="I275" s="6">
        <f>VLOOKUP(B275,'Plantilla publicacion'!$A$3:$M$490,9,0)</f>
        <v>1</v>
      </c>
      <c r="J275" s="6" t="str">
        <f>VLOOKUP(B275,'Plantilla publicacion'!$A$3:$M$490,10,0)</f>
        <v>Númerica</v>
      </c>
      <c r="K275" s="7">
        <f>VLOOKUP(B275,'Plantilla publicacion'!$A$3:$M$490,11,0)</f>
        <v>45691</v>
      </c>
      <c r="L275" s="7">
        <f>VLOOKUP(B275,'Plantilla publicacion'!$A$3:$M$490,12,0)</f>
        <v>45745</v>
      </c>
      <c r="M275" s="57"/>
      <c r="N275" s="101" t="str">
        <f>VLOOKUP(B275,'Plantilla publicacion'!$A$3:$M$490,13,0)</f>
        <v>20-OFICINA DE TECNOLOGÍA E INFORMÁTICA</v>
      </c>
      <c r="O275" s="280">
        <f>VLOOKUP(B275,'Plantilla publicacion (2)'!$S$3:$X$490,6,0)</f>
        <v>100</v>
      </c>
      <c r="P275" s="275">
        <f>VLOOKUP(B275,'Plantilla publicacion (2)'!$S$3:$Y$490,7,0)</f>
        <v>0.24390243902439024</v>
      </c>
      <c r="Q275" s="101" t="str">
        <f>VLOOKUP(B275,'PAI 2025 Consolidado'!$F$6:$Z$486,21,0)</f>
        <v>Se realiza el plan de trabajo de gobierno de datos</v>
      </c>
      <c r="R275" s="192"/>
      <c r="S275" s="192"/>
    </row>
    <row r="276" spans="1:19" ht="51.75" thickBot="1" x14ac:dyDescent="0.3">
      <c r="A276" s="13" t="str">
        <f>VLOOKUP(B276,'Plantilla publicacion'!$A$3:$B$490,2,0)</f>
        <v>Actividad propia</v>
      </c>
      <c r="B276" s="102" t="s">
        <v>516</v>
      </c>
      <c r="C276" s="308"/>
      <c r="D276" s="308">
        <f>VLOOKUP(B276,'Plantilla publicacion'!$A$3:$M$490,6,0)</f>
        <v>0</v>
      </c>
      <c r="E276" s="308"/>
      <c r="F276" s="308"/>
      <c r="G276" s="308" t="str">
        <f>VLOOKUP(B276,'Plantilla publicacion'!$A$3:$M$490,7,0)</f>
        <v>N/A</v>
      </c>
      <c r="H276" s="104" t="str">
        <f>VLOOKUP(B276,'Plantilla publicacion'!$A$3:$M$490,8,0)</f>
        <v>Implementar el plan de trabajo para la estrategia de gobierno y calidad de datos   (Informes de seguimiento y avance trimestrales con soportes documentales del cumplimiento con corte  marzo, junio, septiembre, diciembre)</v>
      </c>
      <c r="I276" s="104">
        <f>VLOOKUP(B276,'Plantilla publicacion'!$A$3:$M$490,9,0)</f>
        <v>100</v>
      </c>
      <c r="J276" s="104" t="str">
        <f>VLOOKUP(B276,'Plantilla publicacion'!$A$3:$M$490,10,0)</f>
        <v>Porcentual</v>
      </c>
      <c r="K276" s="105">
        <f>VLOOKUP(B276,'Plantilla publicacion'!$A$3:$M$490,11,0)</f>
        <v>45719</v>
      </c>
      <c r="L276" s="105">
        <f>VLOOKUP(B276,'Plantilla publicacion'!$A$3:$M$490,12,0)</f>
        <v>46003</v>
      </c>
      <c r="M276" s="106"/>
      <c r="N276" s="107" t="str">
        <f>VLOOKUP(B276,'Plantilla publicacion'!$A$3:$M$490,13,0)</f>
        <v>20-OFICINA DE TECNOLOGÍA E INFORMÁTICA</v>
      </c>
      <c r="O276" s="283">
        <f>VLOOKUP(B276,'Plantilla publicacion (2)'!$S$3:$X$490,6,0)</f>
        <v>74</v>
      </c>
      <c r="P276" s="276">
        <f>VLOOKUP(B276,'Plantilla publicacion (2)'!$S$3:$Y$490,7,0)</f>
        <v>0.7219512195121951</v>
      </c>
      <c r="Q276" s="107" t="str">
        <f>VLOOKUP(B276,'PAI 2025 Consolidado'!$F$6:$Z$486,21,0)</f>
        <v xml:space="preserve">El Plan de Trabajo para la estrategia de gobierno y calidad de datos, con corte a septiembre registra un logro ponderado del 74%. Se avanzó en el Diseño de Procesos clave para el gobierno del dato y el Diseño de la arquitectura de datos y herramientas de gobierno del dato. </v>
      </c>
      <c r="R276" s="192"/>
      <c r="S276" s="192"/>
    </row>
    <row r="277" spans="1:19" s="12" customFormat="1" ht="178.5" x14ac:dyDescent="0.25">
      <c r="A277" s="5" t="str">
        <f>VLOOKUP(B277,'Plantilla publicacion'!$A$3:$B$490,2,0)</f>
        <v>Producto</v>
      </c>
      <c r="B277" s="15" t="s">
        <v>525</v>
      </c>
      <c r="C277" s="307" t="str">
        <f>VLOOKUP(B277,'Plantilla publicacion'!$A$3:$R$490,17,0)</f>
        <v>PND - 5-31-5-d- Convergencia regional - Gobierno digital para la gente / PES - Transformación Institucional</v>
      </c>
      <c r="D277" s="307" t="str">
        <f>VLOOKUP(B277,'Plantilla publicacion'!$A$3:$M$490,6,0)</f>
        <v>62-Fortalecer la infraestructura, uso y aprovechamiento de las tecnologías de la información, para optimizar la capacidad institucional</v>
      </c>
      <c r="E277" s="307" t="str">
        <f>VLOOKUP(B277,'Plantilla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277" s="307" t="str">
        <f>VLOOKUP(B277,'Plantilla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77" s="307" t="str">
        <f>VLOOKUP(B277,'Plantilla publicacion'!$A$3:$M$490,7,0)</f>
        <v>C-3599-0200-0006-53105d</v>
      </c>
      <c r="H277" s="15" t="str">
        <f>VLOOKUP(B277,'Plantilla publicacion'!$A$3:$M$490,8,0)</f>
        <v>Plan estratégico de tecnologías de información, ejecutado (Informes de seguimiento y avance trimestrales con soportes documentales del cumplimiento)</v>
      </c>
      <c r="I277" s="15">
        <f>VLOOKUP(B277,'Plantilla publicacion'!$A$3:$M$490,9,0)</f>
        <v>100</v>
      </c>
      <c r="J277" s="15" t="str">
        <f>VLOOKUP(B277,'Plantilla publicacion'!$A$3:$M$490,10,0)</f>
        <v>Porcentual</v>
      </c>
      <c r="K277" s="165">
        <f>VLOOKUP(B277,'Plantilla publicacion'!$A$3:$M$490,11,0)</f>
        <v>45670</v>
      </c>
      <c r="L277" s="165">
        <f>VLOOKUP(B277,'Plantilla publicacion'!$A$3:$M$490,12,0)</f>
        <v>46003</v>
      </c>
      <c r="M277" s="15" t="str">
        <f>IF(ISERROR(VLOOKUP(B277,'Plantilla publicacion'!$A$3:$P$490,16,0)),"NA",VLOOKUP(B277,'Plantilla publicacion'!$A$3:$P$490,16,0))</f>
        <v>DECRETO 612</v>
      </c>
      <c r="N277" s="15" t="str">
        <f>VLOOKUP(B277,'Plantilla publicacion'!$A$3:$M$490,13,0)</f>
        <v>20-OFICINA DE TECNOLOGÍA E INFORMÁTICA</v>
      </c>
      <c r="O277" s="279">
        <f>VLOOKUP(B277,'Plantilla publicacion (2)'!$S$3:$X$490,6,0)</f>
        <v>89</v>
      </c>
      <c r="P277" s="277">
        <f>VLOOKUP(B277,'Plantilla publicacion (2)'!$S$3:$Y$490,7,0)</f>
        <v>0.7982062780269058</v>
      </c>
      <c r="Q277" s="15" t="str">
        <f>VLOOKUP(B277,'PAI 2025 Consolidado'!$F$6:$Z$486,21,0)</f>
        <v>En ese periodo de tiempo de los 14 proyectos definidos en la hoja de ruta y se han terminado 2 proyectos: Potencialización de servicios ciudadanos digitales en los trámites priorizados y Fortalecimiento ecosistema analítico para el uso y explotación con enfoque preventivo de la inspección, vigilancia y control. 
Se han realizado cambios de actividades o proyectos sin afectar  fechas finales del PETI, de los siguientes proyectos: 
Implementar de un Centro de Operaciones de Seguridad SOC propio de la SIC
Diseño y prototipo de solución inteligente de facturas médicas –guardián
Rediseño del portafolio de servicios
Modernización y fortalecimiento de aplicaciones para mejorar gestión institucional en fechas especificas de intervención de las 50 aplicaciones priorizadas.</v>
      </c>
      <c r="R277" s="191"/>
      <c r="S277" s="191"/>
    </row>
    <row r="278" spans="1:19" ht="25.5" x14ac:dyDescent="0.25">
      <c r="A278" s="13" t="str">
        <f>VLOOKUP(B278,'Plantilla publicacion'!$A$3:$B$490,2,0)</f>
        <v>Actividad propia</v>
      </c>
      <c r="B278" s="6" t="s">
        <v>527</v>
      </c>
      <c r="C278" s="307"/>
      <c r="D278" s="307">
        <f>VLOOKUP(B278,'Plantilla publicacion'!$A$3:$M$490,6,0)</f>
        <v>0</v>
      </c>
      <c r="E278" s="307"/>
      <c r="F278" s="307"/>
      <c r="G278" s="307" t="str">
        <f>VLOOKUP(B278,'Plantilla publicacion'!$A$3:$M$490,7,0)</f>
        <v>N/A</v>
      </c>
      <c r="H278" s="6" t="str">
        <f>VLOOKUP(B278,'Plantilla publicacion'!$A$3:$M$490,8,0)</f>
        <v>Formular plan estratégico de tecnologías de información PETI incluyendo hoja de ruta para la vigencia   (Hoja de ruta del PETI actualizada/ único entregable)</v>
      </c>
      <c r="I278" s="6">
        <f>VLOOKUP(B278,'Plantilla publicacion'!$A$3:$M$490,9,0)</f>
        <v>1</v>
      </c>
      <c r="J278" s="6" t="str">
        <f>VLOOKUP(B278,'Plantilla publicacion'!$A$3:$M$490,10,0)</f>
        <v>Númerica</v>
      </c>
      <c r="K278" s="7">
        <f>VLOOKUP(B278,'Plantilla publicacion'!$A$3:$M$490,11,0)</f>
        <v>45670</v>
      </c>
      <c r="L278" s="7">
        <f>VLOOKUP(B278,'Plantilla publicacion'!$A$3:$M$490,12,0)</f>
        <v>45688</v>
      </c>
      <c r="M278" s="57"/>
      <c r="N278" s="16" t="str">
        <f>VLOOKUP(B278,'Plantilla publicacion'!$A$3:$M$490,13,0)</f>
        <v>20-OFICINA DE TECNOLOGÍA E INFORMÁTICA</v>
      </c>
      <c r="O278" s="280">
        <f>VLOOKUP(B278,'Plantilla publicacion (2)'!$S$3:$X$490,6,0)</f>
        <v>100</v>
      </c>
      <c r="P278" s="275">
        <f>VLOOKUP(B278,'Plantilla publicacion (2)'!$S$3:$Y$490,7,0)</f>
        <v>0.24390243902439024</v>
      </c>
      <c r="Q278" s="16" t="str">
        <f>VLOOKUP(B278,'PAI 2025 Consolidado'!$F$6:$Z$486,21,0)</f>
        <v>Formular plan estratégico de tecnologías de información PETI</v>
      </c>
      <c r="R278" s="192"/>
      <c r="S278" s="192"/>
    </row>
    <row r="279" spans="1:19" ht="192" thickBot="1" x14ac:dyDescent="0.3">
      <c r="A279" s="13" t="str">
        <f>VLOOKUP(B279,'Plantilla publicacion'!$A$3:$B$490,2,0)</f>
        <v>Actividad propia</v>
      </c>
      <c r="B279" s="11" t="s">
        <v>528</v>
      </c>
      <c r="C279" s="307"/>
      <c r="D279" s="307">
        <f>VLOOKUP(B279,'Plantilla publicacion'!$A$3:$M$490,6,0)</f>
        <v>0</v>
      </c>
      <c r="E279" s="307"/>
      <c r="F279" s="307"/>
      <c r="G279" s="307" t="str">
        <f>VLOOKUP(B279,'Plantilla publicacion'!$A$3:$M$490,7,0)</f>
        <v>N/A</v>
      </c>
      <c r="H279" s="11" t="str">
        <f>VLOOKUP(B279,'Plantilla publicacion'!$A$3:$M$490,8,0)</f>
        <v>Realizar seguimiento trimestral a la ejecución del PETI. (Informes de seguimiento y avance trimestrales con soportes documentales del cumplimiento con corte  marzo, junio, septiembre, diciembre)</v>
      </c>
      <c r="I279" s="11">
        <f>VLOOKUP(B279,'Plantilla publicacion'!$A$3:$M$490,9,0)</f>
        <v>100</v>
      </c>
      <c r="J279" s="11" t="str">
        <f>VLOOKUP(B279,'Plantilla publicacion'!$A$3:$M$490,10,0)</f>
        <v>Porcentual</v>
      </c>
      <c r="K279" s="108">
        <f>VLOOKUP(B279,'Plantilla publicacion'!$A$3:$M$490,11,0)</f>
        <v>45691</v>
      </c>
      <c r="L279" s="108">
        <f>VLOOKUP(B279,'Plantilla publicacion'!$A$3:$M$490,12,0)</f>
        <v>46003</v>
      </c>
      <c r="M279" s="109"/>
      <c r="N279" s="110" t="str">
        <f>VLOOKUP(B279,'Plantilla publicacion'!$A$3:$M$490,13,0)</f>
        <v>20-OFICINA DE TECNOLOGÍA E INFORMÁTICA</v>
      </c>
      <c r="O279" s="281">
        <f>VLOOKUP(B279,'Plantilla publicacion (2)'!$S$3:$X$490,6,0)</f>
        <v>89</v>
      </c>
      <c r="P279" s="278">
        <f>VLOOKUP(B279,'Plantilla publicacion (2)'!$S$3:$Y$490,7,0)</f>
        <v>0.86829268292682926</v>
      </c>
      <c r="Q279" s="110" t="str">
        <f>VLOOKUP(B279,'PAI 2025 Consolidado'!$F$6:$Z$486,21,0)</f>
        <v xml:space="preserve">En ese periodo de tiempo de los 14 proyectos definidos en la hoja de ruta y se han terminado 2 proyectos: Potencialización de servicios ciudadanos digitales en los trámites priorizados y Fortalecimiento ecosistema analítico para el uso y explotación con enfoque preventivo de la inspección, vigilancia y control. 
Se han realizado cambios de actividades o proyectos sin afectar  fechas finales del PETI, de los siguientes proyectos: 
Implementar de un Centro de Operaciones de Seguridad SOC propio de la SIC
Diseño y prototipo de solución inteligente de facturas médicas –guardián
Rediseño del portafolio de servicios
Modernización y fortalecimiento de aplicaciones para mejorar gestión institucional en fechas especificas de intervención de las 50 aplicaciones priorizadas.
</v>
      </c>
      <c r="R279" s="192"/>
      <c r="S279" s="192"/>
    </row>
    <row r="280" spans="1:19" s="12" customFormat="1" ht="38.25" x14ac:dyDescent="0.25">
      <c r="A280" s="5" t="str">
        <f>VLOOKUP(B280,'Plantilla publicacion'!$A$3:$B$490,2,0)</f>
        <v>Producto</v>
      </c>
      <c r="B280" s="96" t="s">
        <v>1002</v>
      </c>
      <c r="C280" s="309" t="str">
        <f>VLOOKUP(B280,'Plantilla publicacion'!$A$3:$R$490,17,0)</f>
        <v>PND - 5-31-5-d- Convergencia regional - Gobierno digital para la gente / PES - Transformación Institucional</v>
      </c>
      <c r="D280" s="309" t="str">
        <f>VLOOKUP(B280,'Plantilla publicacion'!$A$3:$M$490,6,0)</f>
        <v>62-Fortalecer la infraestructura, uso y aprovechamiento de las tecnologías de la información, para optimizar la capacidad institucional</v>
      </c>
      <c r="E280" s="309" t="str">
        <f>VLOOKUP(B280,'Plantilla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280" s="309" t="str">
        <f>VLOOKUP(B280,'Plantilla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80" s="309" t="str">
        <f>VLOOKUP(B280,'Plantilla publicacion'!$A$3:$M$490,7,0)</f>
        <v>FUNCIONAMIENTO</v>
      </c>
      <c r="H280" s="98" t="str">
        <f>VLOOKUP(B280,'Plantilla publicacion'!$A$3:$M$490,8,0)</f>
        <v>Intervenciones en el sistema de información SIPI respecto a temas funcionales y técnicos, puestas en producción (Correos electrónicos del proveedor indicando la puesta en producción)</v>
      </c>
      <c r="I280" s="98">
        <f>VLOOKUP(B280,'Plantilla publicacion'!$A$3:$M$490,9,0)</f>
        <v>4</v>
      </c>
      <c r="J280" s="98" t="str">
        <f>VLOOKUP(B280,'Plantilla publicacion'!$A$3:$M$490,10,0)</f>
        <v>Númerica</v>
      </c>
      <c r="K280" s="166">
        <f>VLOOKUP(B280,'Plantilla publicacion'!$A$3:$M$490,11,0)</f>
        <v>45664</v>
      </c>
      <c r="L280" s="166">
        <f>VLOOKUP(B280,'Plantilla publicacion'!$A$3:$M$490,12,0)</f>
        <v>45989</v>
      </c>
      <c r="M280" s="98">
        <f>IF(ISERROR(VLOOKUP(B280,'Plantilla publicacion'!$A$3:$P$490,16,0)),"NA",VLOOKUP(B280,'Plantilla publicacion'!$A$3:$P$490,16,0))</f>
        <v>0</v>
      </c>
      <c r="N280" s="99" t="str">
        <f>VLOOKUP(B280,'Plantilla publicacion'!$A$3:$M$490,13,0)</f>
        <v>20-OFICINA DE TECNOLOGÍA E INFORMÁTICA;
2000-DESPACHO DEL SUPERINTENDENTE DELEGADO PARA LA PROPIEDAD INDUSTRIAL</v>
      </c>
      <c r="O280" s="282">
        <f>VLOOKUP(B280,'Plantilla publicacion (2)'!$S$3:$X$490,6,0)</f>
        <v>100</v>
      </c>
      <c r="P280" s="274">
        <f>VLOOKUP(B280,'Plantilla publicacion (2)'!$S$3:$Y$490,7,0)</f>
        <v>0.44843049327354267</v>
      </c>
      <c r="Q280" s="99" t="str">
        <f>VLOOKUP(B280,'PAI 2025 Consolidado'!$F$6:$Z$486,21,0)</f>
        <v>Se realizó la puesta en producción de la versión 2.7 y la versión 2.7.12 (soporte urgente).</v>
      </c>
      <c r="R280" s="191"/>
      <c r="S280" s="191"/>
    </row>
    <row r="281" spans="1:19" ht="65.25" customHeight="1" x14ac:dyDescent="0.25">
      <c r="A281" s="13" t="str">
        <f>VLOOKUP(B281,'Plantilla publicacion'!$A$3:$B$490,2,0)</f>
        <v>Actividad propia</v>
      </c>
      <c r="B281" s="100" t="s">
        <v>1005</v>
      </c>
      <c r="C281" s="307"/>
      <c r="D281" s="307">
        <f>VLOOKUP(B281,'Plantilla publicacion'!$A$3:$M$490,6,0)</f>
        <v>0</v>
      </c>
      <c r="E281" s="307"/>
      <c r="F281" s="307"/>
      <c r="G281" s="307" t="str">
        <f>VLOOKUP(B281,'Plantilla publicacion'!$A$3:$M$490,7,0)</f>
        <v>N/A</v>
      </c>
      <c r="H281" s="6" t="str">
        <f>VLOOKUP(B281,'Plantilla publicacion'!$A$3:$M$490,8,0)</f>
        <v>Priorizar y enviar los requerimientos previstos para las 4 versiones de fortalecimiento del SIPI (Correos electrónicos de la OTI al proveedor informando los requerimientos priorizados)</v>
      </c>
      <c r="I281" s="6">
        <f>VLOOKUP(B281,'Plantilla publicacion'!$A$3:$M$490,9,0)</f>
        <v>4</v>
      </c>
      <c r="J281" s="6" t="str">
        <f>VLOOKUP(B281,'Plantilla publicacion'!$A$3:$M$490,10,0)</f>
        <v>Númerica</v>
      </c>
      <c r="K281" s="7">
        <f>VLOOKUP(B281,'Plantilla publicacion'!$A$3:$M$490,11,0)</f>
        <v>45664</v>
      </c>
      <c r="L281" s="7">
        <f>VLOOKUP(B281,'Plantilla publicacion'!$A$3:$M$490,12,0)</f>
        <v>45989</v>
      </c>
      <c r="M281" s="57"/>
      <c r="N281" s="101" t="str">
        <f>VLOOKUP(B281,'Plantilla publicacion'!$A$3:$M$490,13,0)</f>
        <v>20-OFICINA DE TECNOLOGÍA E INFORMÁTICA;
2000-DESPACHO DEL SUPERINTENDENTE DELEGADO PARA LA PROPIEDAD INDUSTRIAL</v>
      </c>
      <c r="O281" s="280">
        <f>VLOOKUP(B281,'Plantilla publicacion (2)'!$S$3:$X$490,6,0)</f>
        <v>100</v>
      </c>
      <c r="P281" s="275">
        <f>VLOOKUP(B281,'Plantilla publicacion (2)'!$S$3:$Y$490,7,0)</f>
        <v>0.6097560975609756</v>
      </c>
      <c r="Q281" s="101" t="str">
        <f>VLOOKUP(B281,'PAI 2025 Consolidado'!$F$6:$Z$486,21,0)</f>
        <v>Se realizó la priorización de los requerimientos para el desarrollo de la versión  2.7.12 (soporte urgente) solicitud relacionada en el mantis 0175499.</v>
      </c>
      <c r="R281" s="192"/>
      <c r="S281" s="192"/>
    </row>
    <row r="282" spans="1:19" ht="65.25" customHeight="1" thickBot="1" x14ac:dyDescent="0.3">
      <c r="A282" s="13" t="str">
        <f>VLOOKUP(B282,'Plantilla publicacion'!$A$3:$B$490,2,0)</f>
        <v>Actividad propia</v>
      </c>
      <c r="B282" s="102" t="s">
        <v>1007</v>
      </c>
      <c r="C282" s="308"/>
      <c r="D282" s="308">
        <f>VLOOKUP(B282,'Plantilla publicacion'!$A$3:$M$490,6,0)</f>
        <v>0</v>
      </c>
      <c r="E282" s="308"/>
      <c r="F282" s="308"/>
      <c r="G282" s="308" t="str">
        <f>VLOOKUP(B282,'Plantilla publicacion'!$A$3:$M$490,7,0)</f>
        <v>N/A</v>
      </c>
      <c r="H282" s="104" t="str">
        <f>VLOOKUP(B282,'Plantilla publicacion'!$A$3:$M$490,8,0)</f>
        <v>Realizar seguimiento al desarrollo, prueba y puesta en producción de los requerimientos priorizados en las 4 versiones (Correos electrónicos del proveedor indicando la puesta en producción)</v>
      </c>
      <c r="I282" s="104">
        <f>VLOOKUP(B282,'Plantilla publicacion'!$A$3:$M$490,9,0)</f>
        <v>4</v>
      </c>
      <c r="J282" s="104" t="str">
        <f>VLOOKUP(B282,'Plantilla publicacion'!$A$3:$M$490,10,0)</f>
        <v>Númerica</v>
      </c>
      <c r="K282" s="105">
        <f>VLOOKUP(B282,'Plantilla publicacion'!$A$3:$M$490,11,0)</f>
        <v>45748</v>
      </c>
      <c r="L282" s="105">
        <f>VLOOKUP(B282,'Plantilla publicacion'!$A$3:$M$490,12,0)</f>
        <v>45989</v>
      </c>
      <c r="M282" s="106"/>
      <c r="N282" s="107" t="str">
        <f>VLOOKUP(B282,'Plantilla publicacion'!$A$3:$M$490,13,0)</f>
        <v>20-OFICINA DE TECNOLOGÍA E INFORMÁTICA;
2000-DESPACHO DEL SUPERINTENDENTE DELEGADO PARA LA PROPIEDAD INDUSTRIAL</v>
      </c>
      <c r="O282" s="283">
        <f>VLOOKUP(B282,'Plantilla publicacion (2)'!$S$3:$X$490,6,0)</f>
        <v>100</v>
      </c>
      <c r="P282" s="276">
        <f>VLOOKUP(B282,'Plantilla publicacion (2)'!$S$3:$Y$490,7,0)</f>
        <v>0.6097560975609756</v>
      </c>
      <c r="Q282" s="107" t="str">
        <f>VLOOKUP(B282,'PAI 2025 Consolidado'!$F$6:$Z$486,21,0)</f>
        <v>Durante el mes de julio de 2025 se realizó la puesta en producción de la versión 2.7 y la versión 2.7.12 (soporte urgente).</v>
      </c>
      <c r="R282" s="192"/>
      <c r="S282" s="192"/>
    </row>
    <row r="283" spans="1:19" s="12" customFormat="1" ht="114.75" x14ac:dyDescent="0.25">
      <c r="A283" s="5" t="str">
        <f>VLOOKUP(B283,'Plantilla publicacion'!$A$3:$B$490,2,0)</f>
        <v>Producto</v>
      </c>
      <c r="B283" s="15" t="s">
        <v>1333</v>
      </c>
      <c r="C283" s="307" t="str">
        <f>VLOOKUP(B283,'Plantilla publicacion'!$A$3:$R$490,17,0)</f>
        <v>PND - 5-31-5-d- Convergencia regional - Gobierno digital para la gente / PES - Transformación Institucional</v>
      </c>
      <c r="D283" s="307" t="str">
        <f>VLOOKUP(B283,'Plantilla publicacion'!$A$3:$M$490,6,0)</f>
        <v>62-Fortalecer la infraestructura, uso y aprovechamiento de las tecnologías de la información, para optimizar la capacidad institucional</v>
      </c>
      <c r="E283" s="307" t="str">
        <f>VLOOKUP(B283,'Plantilla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283" s="307" t="str">
        <f>VLOOKUP(B283,'Plantilla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83" s="307" t="str">
        <f>VLOOKUP(B283,'Plantilla publicacion'!$A$3:$M$490,7,0)</f>
        <v>FUNCIONAMIENTO</v>
      </c>
      <c r="H283" s="15" t="str">
        <f>VLOOKUP(B283,'Plantilla publicacion'!$A$3:$M$490,8,0)</f>
        <v>Unificación y optimización de radicación en la Sede Electrónica de la SIC, implementada (Informe  que de cuenta de le unificación y optimización de radicación en la Sede Electrónica de la SIC)</v>
      </c>
      <c r="I283" s="15">
        <f>VLOOKUP(B283,'Plantilla publicacion'!$A$3:$M$490,9,0)</f>
        <v>100</v>
      </c>
      <c r="J283" s="15" t="str">
        <f>VLOOKUP(B283,'Plantilla publicacion'!$A$3:$M$490,10,0)</f>
        <v>Porcentual</v>
      </c>
      <c r="K283" s="165">
        <f>VLOOKUP(B283,'Plantilla publicacion'!$A$3:$M$490,11,0)</f>
        <v>45719</v>
      </c>
      <c r="L283" s="165">
        <f>VLOOKUP(B283,'Plantilla publicacion'!$A$3:$M$490,12,0)</f>
        <v>46007</v>
      </c>
      <c r="M283" s="15">
        <f>IF(ISERROR(VLOOKUP(B283,'Plantilla publicacion'!$A$3:$P$490,16,0)),"NA",VLOOKUP(B283,'Plantilla publicacion'!$A$3:$P$490,16,0))</f>
        <v>0</v>
      </c>
      <c r="N283" s="15" t="str">
        <f>VLOOKUP(B283,'Plantilla publicacion'!$A$3:$M$490,13,0)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O283" s="279">
        <f>VLOOKUP(B283,'Plantilla publicacion (2)'!$S$3:$X$490,6,0)</f>
        <v>0</v>
      </c>
      <c r="P283" s="277">
        <f>VLOOKUP(B283,'Plantilla publicacion (2)'!$S$3:$Y$490,7,0)</f>
        <v>0</v>
      </c>
      <c r="Q283" s="15">
        <f>VLOOKUP(B283,'PAI 2025 Consolidado'!$F$6:$Z$486,21,0)</f>
        <v>0</v>
      </c>
      <c r="R283" s="191"/>
      <c r="S283" s="191"/>
    </row>
    <row r="284" spans="1:19" ht="65.25" customHeight="1" x14ac:dyDescent="0.25">
      <c r="A284" s="13" t="str">
        <f>VLOOKUP(B284,'Plantilla publicacion'!$A$3:$B$490,2,0)</f>
        <v>Actividad propia</v>
      </c>
      <c r="B284" s="6" t="s">
        <v>1336</v>
      </c>
      <c r="C284" s="307"/>
      <c r="D284" s="307">
        <f>VLOOKUP(B284,'Plantilla publicacion'!$A$3:$M$490,6,0)</f>
        <v>0</v>
      </c>
      <c r="E284" s="307"/>
      <c r="F284" s="307"/>
      <c r="G284" s="307" t="str">
        <f>VLOOKUP(B284,'Plantilla publicacion'!$A$3:$M$490,7,0)</f>
        <v>N/A</v>
      </c>
      <c r="H284" s="6" t="str">
        <f>VLOOKUP(B284,'Plantilla publicacion'!$A$3:$M$490,8,0)</f>
        <v>Elaborar un diagnóstico para identificar los canales de radicación, el volumen de entradas y el grado de congestión de los mismos (Diagnóstico del estado de los canales de radicación y grado de congestión)</v>
      </c>
      <c r="I284" s="6">
        <f>VLOOKUP(B284,'Plantilla publicacion'!$A$3:$M$490,9,0)</f>
        <v>1</v>
      </c>
      <c r="J284" s="6" t="str">
        <f>VLOOKUP(B284,'Plantilla publicacion'!$A$3:$M$490,10,0)</f>
        <v>Númerica</v>
      </c>
      <c r="K284" s="7">
        <f>VLOOKUP(B284,'Plantilla publicacion'!$A$3:$M$490,11,0)</f>
        <v>45719</v>
      </c>
      <c r="L284" s="7">
        <f>VLOOKUP(B284,'Plantilla publicacion'!$A$3:$M$490,12,0)</f>
        <v>45747</v>
      </c>
      <c r="M284" s="57"/>
      <c r="N284" s="16" t="str">
        <f>VLOOKUP(B284,'Plantilla publicacion'!$A$3:$M$490,13,0)</f>
        <v>100-SECRETARIA GENERAL;
141-GRUPO DE TRABAJO DE GESTIÓN DOCUMENTAL Y ARCHIVO;
20-OFICINA DE TECNOLOGÍA E INFORMÁTICA;
72-GRUPO DE TRABAJO DE ATENCION AL CIUDADANO</v>
      </c>
      <c r="O284" s="280">
        <f>VLOOKUP(B284,'Plantilla publicacion (2)'!$S$3:$X$490,6,0)</f>
        <v>100</v>
      </c>
      <c r="P284" s="275">
        <f>VLOOKUP(B284,'Plantilla publicacion (2)'!$S$3:$Y$490,7,0)</f>
        <v>0.3048780487804878</v>
      </c>
      <c r="Q284" s="16" t="str">
        <f>VLOOKUP(B284,'PAI 2025 Consolidado'!$F$6:$Z$486,21,0)</f>
        <v xml:space="preserve">Se remite el diagnóstico realizado sobre los canales de radicación de la Entidad y su grado de congestión. Este producto fue adelantando por la OTI, Atención al ciudadano y Gestión Documental. </v>
      </c>
      <c r="R284" s="192"/>
      <c r="S284" s="192"/>
    </row>
    <row r="285" spans="1:19" ht="65.25" customHeight="1" x14ac:dyDescent="0.25">
      <c r="A285" s="13" t="str">
        <f>VLOOKUP(B285,'Plantilla publicacion'!$A$3:$B$490,2,0)</f>
        <v>Actividad propia</v>
      </c>
      <c r="B285" s="6" t="s">
        <v>1339</v>
      </c>
      <c r="C285" s="307"/>
      <c r="D285" s="307">
        <f>VLOOKUP(B285,'Plantilla publicacion'!$A$3:$M$490,6,0)</f>
        <v>0</v>
      </c>
      <c r="E285" s="307"/>
      <c r="F285" s="307"/>
      <c r="G285" s="307" t="str">
        <f>VLOOKUP(B285,'Plantilla publicacion'!$A$3:$M$490,7,0)</f>
        <v>N/A</v>
      </c>
      <c r="H285" s="6" t="str">
        <f>VLOOKUP(B285,'Plantilla publicacion'!$A$3:$M$490,8,0)</f>
        <v>Realizar un plan de trabajo para la unificación y optimización de radicación en la Sede Electrónica de la SIC (Plan de trabajo para la implementación de la estrategia de unificación y optimización de radicación en la Sede Electrónica de la SIC)</v>
      </c>
      <c r="I285" s="6">
        <f>VLOOKUP(B285,'Plantilla publicacion'!$A$3:$M$490,9,0)</f>
        <v>1</v>
      </c>
      <c r="J285" s="6" t="str">
        <f>VLOOKUP(B285,'Plantilla publicacion'!$A$3:$M$490,10,0)</f>
        <v>Númerica</v>
      </c>
      <c r="K285" s="7">
        <f>VLOOKUP(B285,'Plantilla publicacion'!$A$3:$M$490,11,0)</f>
        <v>45748</v>
      </c>
      <c r="L285" s="7">
        <f>VLOOKUP(B285,'Plantilla publicacion'!$A$3:$M$490,12,0)</f>
        <v>45777</v>
      </c>
      <c r="M285" s="57"/>
      <c r="N285" s="16" t="str">
        <f>VLOOKUP(B285,'Plantilla publicacion'!$A$3:$M$490,13,0)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O285" s="280">
        <f>VLOOKUP(B285,'Plantilla publicacion (2)'!$S$3:$X$490,6,0)</f>
        <v>100</v>
      </c>
      <c r="P285" s="275">
        <f>VLOOKUP(B285,'Plantilla publicacion (2)'!$S$3:$Y$490,7,0)</f>
        <v>0.18292682926829268</v>
      </c>
      <c r="Q285" s="16" t="str">
        <f>VLOOKUP(B285,'PAI 2025 Consolidado'!$F$6:$Z$486,21,0)</f>
        <v xml:space="preserve">Se remite el Plan de Trabajo inicial para la unificación y optimización de radicación en la Sede Electrónica. </v>
      </c>
      <c r="R285" s="192"/>
      <c r="S285" s="192"/>
    </row>
    <row r="286" spans="1:19" ht="65.25" customHeight="1" thickBot="1" x14ac:dyDescent="0.3">
      <c r="A286" s="13" t="str">
        <f>VLOOKUP(B286,'Plantilla publicacion'!$A$3:$B$490,2,0)</f>
        <v>Actividad propia</v>
      </c>
      <c r="B286" s="18" t="s">
        <v>1341</v>
      </c>
      <c r="C286" s="307"/>
      <c r="D286" s="307">
        <f>VLOOKUP(B286,'Plantilla publicacion'!$A$3:$M$490,6,0)</f>
        <v>0</v>
      </c>
      <c r="E286" s="307"/>
      <c r="F286" s="307"/>
      <c r="G286" s="307" t="str">
        <f>VLOOKUP(B286,'Plantilla publicacion'!$A$3:$M$490,7,0)</f>
        <v>N/A</v>
      </c>
      <c r="H286" s="6" t="str">
        <f>VLOOKUP(B286,'Plantilla publicacion'!$A$3:$M$490,8,0)</f>
        <v>Ejecutar el plan de trabajo para la unificación y optimización de radicación en la Sede Electrónica de la SIC (Plan de trabajo con seguimiento y sus respectivas evidencias)</v>
      </c>
      <c r="I286" s="6">
        <f>VLOOKUP(B286,'Plantilla publicacion'!$A$3:$M$490,9,0)</f>
        <v>100</v>
      </c>
      <c r="J286" s="6" t="str">
        <f>VLOOKUP(B286,'Plantilla publicacion'!$A$3:$M$490,10,0)</f>
        <v>Porcentual</v>
      </c>
      <c r="K286" s="7">
        <f>VLOOKUP(B286,'Plantilla publicacion'!$A$3:$M$490,11,0)</f>
        <v>45779</v>
      </c>
      <c r="L286" s="7">
        <f>VLOOKUP(B286,'Plantilla publicacion'!$A$3:$M$490,12,0)</f>
        <v>46007</v>
      </c>
      <c r="M286" s="57"/>
      <c r="N286" s="16" t="str">
        <f>VLOOKUP(B286,'Plantilla publicacion'!$A$3:$M$490,13,0)</f>
        <v>100-SECRETARIA GENERAL;
141-GRUPO DE TRABAJO DE GESTIÓN DOCUMENTAL Y ARCHIVO;
20-OFICINA DE TECNOLOGÍA E INFORMÁTICA;
3003-GRUPO DE TRABAJO DE APOYO A LA RED NACIONAL DE PROTECCIÓN  AL CONSUMIDOR;
72-GRUPO DE TRABAJO DE ATENCION AL CIUDADANO;
73-GRUPO DE TRABAJO DE COMUNICACION</v>
      </c>
      <c r="O286" s="280">
        <f>VLOOKUP(B286,'Plantilla publicacion (2)'!$S$3:$X$490,6,0)</f>
        <v>47</v>
      </c>
      <c r="P286" s="275">
        <f>VLOOKUP(B286,'Plantilla publicacion (2)'!$S$3:$Y$490,7,0)</f>
        <v>0.34390243902439027</v>
      </c>
      <c r="Q286" s="16" t="str">
        <f>VLOOKUP(B286,'PAI 2025 Consolidado'!$F$6:$Z$486,21,0)</f>
        <v xml:space="preserve">Se reporta avance cualitativo de las actividades 1,5 y 1,7. Así mismo, se reprograman fechas de actividades 1.8 y 2.4 esto atendiendo a que el 01 y 02 de octubre de 2025, fue recibido el requerimiento asociado con el formulario de desmonte de contáctenos como del rediseño del menú, validado y ajustado con OSCAE. Se sostiene avance de 47% aprobado por OAP.
</v>
      </c>
      <c r="R286" s="192"/>
      <c r="S286" s="192"/>
    </row>
    <row r="287" spans="1:19" ht="32.25" customHeight="1" thickBot="1" x14ac:dyDescent="0.3">
      <c r="A287" s="13" t="e">
        <f>VLOOKUP(B287,'Plantilla publicacion'!$A$3:$B$490,2,0)</f>
        <v>#N/A</v>
      </c>
      <c r="B287" s="381" t="s">
        <v>51</v>
      </c>
      <c r="C287" s="382"/>
      <c r="D287" s="382"/>
      <c r="E287" s="382"/>
      <c r="F287" s="382"/>
      <c r="G287" s="382"/>
      <c r="H287" s="382"/>
      <c r="I287" s="382"/>
      <c r="J287" s="382"/>
      <c r="K287" s="382"/>
      <c r="L287" s="382"/>
      <c r="M287" s="382"/>
      <c r="N287" s="382"/>
      <c r="O287" s="382"/>
      <c r="P287" s="382"/>
      <c r="Q287" s="382"/>
      <c r="R287" s="186"/>
      <c r="S287" s="186"/>
    </row>
    <row r="288" spans="1:19" ht="48" customHeight="1" thickBot="1" x14ac:dyDescent="0.3">
      <c r="B288" s="21" t="s">
        <v>452</v>
      </c>
      <c r="C288" s="22" t="s">
        <v>1483</v>
      </c>
      <c r="D288" s="22" t="s">
        <v>0</v>
      </c>
      <c r="E288" s="22" t="s">
        <v>1432</v>
      </c>
      <c r="F288" s="22" t="s">
        <v>1486</v>
      </c>
      <c r="G288" s="22" t="s">
        <v>1</v>
      </c>
      <c r="H288" s="22" t="s">
        <v>2</v>
      </c>
      <c r="I288" s="22" t="s">
        <v>3</v>
      </c>
      <c r="J288" s="22" t="s">
        <v>4</v>
      </c>
      <c r="K288" s="23" t="s">
        <v>5</v>
      </c>
      <c r="L288" s="23" t="s">
        <v>6</v>
      </c>
      <c r="M288" s="56" t="s">
        <v>1484</v>
      </c>
      <c r="N288" s="24" t="s">
        <v>7</v>
      </c>
      <c r="O288" s="56" t="s">
        <v>1880</v>
      </c>
      <c r="P288" s="201" t="s">
        <v>1881</v>
      </c>
      <c r="Q288" s="202" t="s">
        <v>1882</v>
      </c>
      <c r="R288" s="190"/>
      <c r="S288" s="190"/>
    </row>
    <row r="289" spans="1:19" s="12" customFormat="1" ht="63.75" x14ac:dyDescent="0.25">
      <c r="A289" s="5" t="str">
        <f>VLOOKUP(B289,'Plantilla publicacion'!$A$3:$B$490,2,0)</f>
        <v>Producto</v>
      </c>
      <c r="B289" s="15" t="s">
        <v>587</v>
      </c>
      <c r="C289" s="339" t="str">
        <f>VLOOKUP(B289,'Plantilla publicacion'!$A$3:$R$490,17,0)</f>
        <v>PND - 5-31-5-b- Convergencia regional - Entidades públicas territoriales y nacionales fortalecidas / PES - Transformación Institucional</v>
      </c>
      <c r="D289" s="339" t="str">
        <f>VLOOKUP(B289,'Plantilla publicacion'!$A$3:$M$490,6,0)</f>
        <v>56-Fortalecer la gestión de la información, el conocimiento y la innovación para optimizar la capacidad institucional</v>
      </c>
      <c r="E289" s="339" t="str">
        <f>VLOOKUP(B289,'Plantilla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289" s="339" t="str">
        <f>VLOOKUP(B289,'Plantilla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89" s="339" t="str">
        <f>VLOOKUP(B289,'Plantilla publicacion'!$A$3:$M$490,7,0)</f>
        <v>C-3599-0200-0005-53105b</v>
      </c>
      <c r="H289" s="15" t="str">
        <f>VLOOKUP(B289,'Plantilla publicacion'!$A$3:$M$490,8,0)</f>
        <v>SIC alineada a la directriz de manejo de imágen y plan de medios de la Presidencia de la República, realizada. (Informe de contenidos producidos)</v>
      </c>
      <c r="I289" s="15">
        <f>VLOOKUP(B289,'Plantilla publicacion'!$A$3:$M$490,9,0)</f>
        <v>100</v>
      </c>
      <c r="J289" s="15" t="str">
        <f>VLOOKUP(B289,'Plantilla publicacion'!$A$3:$M$490,10,0)</f>
        <v>Porcentual</v>
      </c>
      <c r="K289" s="165">
        <f>VLOOKUP(B289,'Plantilla publicacion'!$A$3:$M$490,11,0)</f>
        <v>45691</v>
      </c>
      <c r="L289" s="165">
        <f>VLOOKUP(B289,'Plantilla publicacion'!$A$3:$M$490,12,0)</f>
        <v>46022</v>
      </c>
      <c r="M289" s="15" t="str">
        <f>IF(ISERROR(VLOOKUP(B289,'Plantilla publicacion'!$A$3:$P$490,16,0)),"NA",VLOOKUP(B289,'Plantilla publicacion'!$A$3:$P$490,16,0))</f>
        <v>PES_20230249 / PEI_25</v>
      </c>
      <c r="N289" s="15" t="str">
        <f>VLOOKUP(B289,'Plantilla publicacion'!$A$3:$M$490,13,0)</f>
        <v>73-GRUPO DE TRABAJO DE COMUNICACION</v>
      </c>
      <c r="O289" s="15">
        <f>VLOOKUP(B289,'Plantilla publicacion (2)'!$S$3:$X$490,6,0)</f>
        <v>100</v>
      </c>
      <c r="P289" s="277">
        <f>VLOOKUP(B289,'Plantilla publicacion (2)'!$S$3:$Y$490,7,0)</f>
        <v>1.3452914798206279</v>
      </c>
      <c r="Q289" s="15" t="str">
        <f>VLOOKUP(B289,'PAI 2025 Consolidado'!$F$6:$Z$486,21,0)</f>
        <v>Con corte al 30 de septiembre de 2025, y en cumplimiento con la directriz de manejo de imagen de la Presidencia de la República, se han generado un total de 30.416 publicaciones, distribuidas en 66 comunicados de prensa, 77 noticias y Publicaciones en redes sociales así: X: 27.967, LinkedIN: 288, Facebook: 1,019, Instagram: 912 y TikTok: 87</v>
      </c>
      <c r="R289" s="191"/>
      <c r="S289" s="191"/>
    </row>
    <row r="290" spans="1:19" ht="63.75" x14ac:dyDescent="0.25">
      <c r="A290" s="13" t="str">
        <f>VLOOKUP(B290,'Plantilla publicacion'!$A$3:$B$490,2,0)</f>
        <v>Actividad propia</v>
      </c>
      <c r="B290" s="6" t="s">
        <v>590</v>
      </c>
      <c r="C290" s="307"/>
      <c r="D290" s="307">
        <f>VLOOKUP(B290,'Plantilla publicacion'!$A$3:$M$490,6,0)</f>
        <v>0</v>
      </c>
      <c r="E290" s="307"/>
      <c r="F290" s="307"/>
      <c r="G290" s="307" t="str">
        <f>VLOOKUP(B290,'Plantilla publicacion'!$A$3:$M$490,7,0)</f>
        <v>N/A</v>
      </c>
      <c r="H290" s="6" t="str">
        <f>VLOOKUP(B290,'Plantilla publicacion'!$A$3:$M$490,8,0)</f>
        <v>Producir los boletines, foto noticias, videos y/o ruedas de prensa de conformidad con la directriz de Presidencia sobre el manejo de imágen (Documento con evidencias)</v>
      </c>
      <c r="I290" s="6">
        <f>VLOOKUP(B290,'Plantilla publicacion'!$A$3:$M$490,9,0)</f>
        <v>100</v>
      </c>
      <c r="J290" s="6" t="str">
        <f>VLOOKUP(B290,'Plantilla publicacion'!$A$3:$M$490,10,0)</f>
        <v>Porcentual</v>
      </c>
      <c r="K290" s="7">
        <f>VLOOKUP(B290,'Plantilla publicacion'!$A$3:$M$490,11,0)</f>
        <v>45691</v>
      </c>
      <c r="L290" s="7">
        <f>VLOOKUP(B290,'Plantilla publicacion'!$A$3:$M$490,12,0)</f>
        <v>46022</v>
      </c>
      <c r="M290" s="57"/>
      <c r="N290" s="16" t="str">
        <f>VLOOKUP(B290,'Plantilla publicacion'!$A$3:$M$490,13,0)</f>
        <v>73-GRUPO DE TRABAJO DE COMUNICACION</v>
      </c>
      <c r="O290" s="6">
        <f>VLOOKUP(B290,'Plantilla publicacion (2)'!$S$3:$X$490,6,0)</f>
        <v>100</v>
      </c>
      <c r="P290" s="275">
        <f>VLOOKUP(B290,'Plantilla publicacion (2)'!$S$3:$Y$490,7,0)</f>
        <v>0.97560975609756095</v>
      </c>
      <c r="Q290" s="16" t="str">
        <f>VLOOKUP(B290,'PAI 2025 Consolidado'!$F$6:$Z$486,21,0)</f>
        <v>En el mes de septiembre de 2025, y en cumplimiento con la directriz de manejo de imagen de la Presidencia de la República, se generaron un total de 4.642 publicaciones, distribuidas en 12 comunicados de prensa, 14 noticias y Publicaciones en redes sociales así: X: 4.248, LinkedIN: 54, Facebook: 172, Instagram: 132 y TikTok: 1</v>
      </c>
      <c r="R290" s="192"/>
      <c r="S290" s="192"/>
    </row>
    <row r="291" spans="1:19" ht="55.5" customHeight="1" thickBot="1" x14ac:dyDescent="0.3">
      <c r="A291" s="13" t="str">
        <f>VLOOKUP(B291,'Plantilla publicacion'!$A$3:$B$490,2,0)</f>
        <v>Actividad propia</v>
      </c>
      <c r="B291" s="11" t="s">
        <v>592</v>
      </c>
      <c r="C291" s="307"/>
      <c r="D291" s="307">
        <f>VLOOKUP(B291,'Plantilla publicacion'!$A$3:$M$490,6,0)</f>
        <v>0</v>
      </c>
      <c r="E291" s="307"/>
      <c r="F291" s="307"/>
      <c r="G291" s="307" t="str">
        <f>VLOOKUP(B291,'Plantilla publicacion'!$A$3:$M$490,7,0)</f>
        <v>N/A</v>
      </c>
      <c r="H291" s="11" t="str">
        <f>VLOOKUP(B291,'Plantilla publicacion'!$A$3:$M$490,8,0)</f>
        <v>Consolidar el informe final de los contenidos producidos por la SIC respecto a la directriz de manejo de imagen del gobierno nacional. (Informe consoldiado de los contenidos producidos)</v>
      </c>
      <c r="I291" s="11">
        <f>VLOOKUP(B291,'Plantilla publicacion'!$A$3:$M$490,9,0)</f>
        <v>100</v>
      </c>
      <c r="J291" s="11" t="str">
        <f>VLOOKUP(B291,'Plantilla publicacion'!$A$3:$M$490,10,0)</f>
        <v>Porcentual</v>
      </c>
      <c r="K291" s="108">
        <f>VLOOKUP(B291,'Plantilla publicacion'!$A$3:$M$490,11,0)</f>
        <v>45993</v>
      </c>
      <c r="L291" s="108">
        <f>VLOOKUP(B291,'Plantilla publicacion'!$A$3:$M$490,12,0)</f>
        <v>46022</v>
      </c>
      <c r="M291" s="109"/>
      <c r="N291" s="110" t="str">
        <f>VLOOKUP(B291,'Plantilla publicacion'!$A$3:$M$490,13,0)</f>
        <v>73-GRUPO DE TRABAJO DE COMUNICACION</v>
      </c>
      <c r="O291" s="11">
        <f>VLOOKUP(B291,'Plantilla publicacion (2)'!$S$3:$X$490,6,0)</f>
        <v>0</v>
      </c>
      <c r="P291" s="278">
        <f>VLOOKUP(B291,'Plantilla publicacion (2)'!$S$3:$Y$490,7,0)</f>
        <v>0</v>
      </c>
      <c r="Q291" s="110">
        <f>VLOOKUP(B291,'PAI 2025 Consolidado'!$F$6:$Z$486,21,0)</f>
        <v>0</v>
      </c>
      <c r="R291" s="192"/>
      <c r="S291" s="192"/>
    </row>
    <row r="292" spans="1:19" s="12" customFormat="1" ht="51" x14ac:dyDescent="0.25">
      <c r="A292" s="5" t="str">
        <f>VLOOKUP(B292,'Plantilla publicacion'!$A$3:$B$490,2,0)</f>
        <v>Producto</v>
      </c>
      <c r="B292" s="96" t="s">
        <v>594</v>
      </c>
      <c r="C292" s="309" t="str">
        <f>VLOOKUP(B292,'Plantilla publicacion'!$A$3:$R$490,17,0)</f>
        <v>PND - 5-31-5-b- Convergencia regional - Entidades públicas territoriales y nacionales fortalecidas / PES - Transformación Institucional</v>
      </c>
      <c r="D292" s="309" t="str">
        <f>VLOOKUP(B292,'Plantilla publicacion'!$A$3:$M$490,6,0)</f>
        <v>56-Fortalecer la gestión de la información, el conocimiento y la innovación para optimizar la capacidad institucional</v>
      </c>
      <c r="E292" s="309" t="str">
        <f>VLOOKUP(B292,'Plantilla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292" s="309" t="str">
        <f>VLOOKUP(B292,'Plantilla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92" s="309" t="str">
        <f>VLOOKUP(B292,'Plantilla publicacion'!$A$3:$M$490,7,0)</f>
        <v>C-3599-0200-0005-53105b</v>
      </c>
      <c r="H292" s="98" t="str">
        <f>VLOOKUP(B292,'Plantilla publicacion'!$A$3:$M$490,8,0)</f>
        <v>Estrategia para el fortalecimiento de los procesos de comunicación interna de la Entidad, asegurando el flujo efectivo de la información, el fomento de las interacciones y la motivación del personal que permita la alineación con los objetivos estratégicos institucionales, elaborada e implementada. (Informe de resultados de implementación)</v>
      </c>
      <c r="I292" s="98">
        <f>VLOOKUP(B292,'Plantilla publicacion'!$A$3:$M$490,9,0)</f>
        <v>100</v>
      </c>
      <c r="J292" s="98" t="str">
        <f>VLOOKUP(B292,'Plantilla publicacion'!$A$3:$M$490,10,0)</f>
        <v>Porcentual</v>
      </c>
      <c r="K292" s="166">
        <f>VLOOKUP(B292,'Plantilla publicacion'!$A$3:$M$490,11,0)</f>
        <v>45691</v>
      </c>
      <c r="L292" s="166">
        <f>VLOOKUP(B292,'Plantilla publicacion'!$A$3:$M$490,12,0)</f>
        <v>46003</v>
      </c>
      <c r="M292" s="98">
        <f>IF(ISERROR(VLOOKUP(B292,'Plantilla publicacion'!$A$3:$P$490,16,0)),"NA",VLOOKUP(B292,'Plantilla publicacion'!$A$3:$P$490,16,0))</f>
        <v>0</v>
      </c>
      <c r="N292" s="99" t="str">
        <f>VLOOKUP(B292,'Plantilla publicacion'!$A$3:$M$490,13,0)</f>
        <v>100-SECRETARIA GENERAL;
73-GRUPO DE TRABAJO DE COMUNICACION</v>
      </c>
      <c r="O292" s="98">
        <f>VLOOKUP(B292,'Plantilla publicacion (2)'!$S$3:$X$490,6,0)</f>
        <v>100</v>
      </c>
      <c r="P292" s="274">
        <f>VLOOKUP(B292,'Plantilla publicacion (2)'!$S$3:$Y$490,7,0)</f>
        <v>0.89686098654708535</v>
      </c>
      <c r="Q292" s="99">
        <f>VLOOKUP(B292,'PAI 2025 Consolidado'!$F$6:$Z$486,21,0)</f>
        <v>0</v>
      </c>
      <c r="R292" s="191"/>
      <c r="S292" s="191"/>
    </row>
    <row r="293" spans="1:19" ht="38.25" x14ac:dyDescent="0.25">
      <c r="A293" s="13" t="str">
        <f>VLOOKUP(B293,'Plantilla publicacion'!$A$3:$B$490,2,0)</f>
        <v>Actividad propia</v>
      </c>
      <c r="B293" s="100" t="s">
        <v>596</v>
      </c>
      <c r="C293" s="307"/>
      <c r="D293" s="307">
        <f>VLOOKUP(B293,'Plantilla publicacion'!$A$3:$M$490,6,0)</f>
        <v>0</v>
      </c>
      <c r="E293" s="307"/>
      <c r="F293" s="307"/>
      <c r="G293" s="307" t="str">
        <f>VLOOKUP(B293,'Plantilla publicacion'!$A$3:$M$490,7,0)</f>
        <v>N/A</v>
      </c>
      <c r="H293" s="6" t="str">
        <f>VLOOKUP(B293,'Plantilla publicacion'!$A$3:$M$490,8,0)</f>
        <v>Realizar un diagnóstico de las necesidades para la comunicaciones internas (Documento de diagnóstico)</v>
      </c>
      <c r="I293" s="6">
        <f>VLOOKUP(B293,'Plantilla publicacion'!$A$3:$M$490,9,0)</f>
        <v>1</v>
      </c>
      <c r="J293" s="6" t="str">
        <f>VLOOKUP(B293,'Plantilla publicacion'!$A$3:$M$490,10,0)</f>
        <v>Númerica</v>
      </c>
      <c r="K293" s="7">
        <f>VLOOKUP(B293,'Plantilla publicacion'!$A$3:$M$490,11,0)</f>
        <v>45691</v>
      </c>
      <c r="L293" s="7">
        <f>VLOOKUP(B293,'Plantilla publicacion'!$A$3:$M$490,12,0)</f>
        <v>45744</v>
      </c>
      <c r="M293" s="57"/>
      <c r="N293" s="101" t="str">
        <f>VLOOKUP(B293,'Plantilla publicacion'!$A$3:$M$490,13,0)</f>
        <v>73-GRUPO DE TRABAJO DE COMUNICACION</v>
      </c>
      <c r="O293" s="6">
        <f>VLOOKUP(B293,'Plantilla publicacion (2)'!$S$3:$X$490,6,0)</f>
        <v>100</v>
      </c>
      <c r="P293" s="275">
        <f>VLOOKUP(B293,'Plantilla publicacion (2)'!$S$3:$Y$490,7,0)</f>
        <v>0.24390243902439024</v>
      </c>
      <c r="Q293" s="101" t="str">
        <f>VLOOKUP(B293,'PAI 2025 Consolidado'!$F$6:$Z$486,21,0)</f>
        <v>Se elaboró el documento de Diagnóstico de las necesidades para las comunicaciones internas, el cual está avalado por la Coordinación del Grupo de Comunicaciones.</v>
      </c>
      <c r="R293" s="192"/>
      <c r="S293" s="192"/>
    </row>
    <row r="294" spans="1:19" ht="38.25" x14ac:dyDescent="0.25">
      <c r="A294" s="13" t="str">
        <f>VLOOKUP(B294,'Plantilla publicacion'!$A$3:$B$490,2,0)</f>
        <v>Actividad propia</v>
      </c>
      <c r="B294" s="100" t="s">
        <v>598</v>
      </c>
      <c r="C294" s="307"/>
      <c r="D294" s="307">
        <f>VLOOKUP(B294,'Plantilla publicacion'!$A$3:$M$490,6,0)</f>
        <v>0</v>
      </c>
      <c r="E294" s="307"/>
      <c r="F294" s="307"/>
      <c r="G294" s="307" t="str">
        <f>VLOOKUP(B294,'Plantilla publicacion'!$A$3:$M$490,7,0)</f>
        <v>N/A</v>
      </c>
      <c r="H294" s="6" t="str">
        <f>VLOOKUP(B294,'Plantilla publicacion'!$A$3:$M$490,8,0)</f>
        <v>Elaborar la estrategia de comunicaciones internas que incluya el plan de trabajo para su realización (Documento de estrategia que incluya plan de trabajo)</v>
      </c>
      <c r="I294" s="6">
        <f>VLOOKUP(B294,'Plantilla publicacion'!$A$3:$M$490,9,0)</f>
        <v>100</v>
      </c>
      <c r="J294" s="6" t="str">
        <f>VLOOKUP(B294,'Plantilla publicacion'!$A$3:$M$490,10,0)</f>
        <v>Porcentual</v>
      </c>
      <c r="K294" s="7">
        <f>VLOOKUP(B294,'Plantilla publicacion'!$A$3:$M$490,11,0)</f>
        <v>45748</v>
      </c>
      <c r="L294" s="7">
        <f>VLOOKUP(B294,'Plantilla publicacion'!$A$3:$M$490,12,0)</f>
        <v>45777</v>
      </c>
      <c r="M294" s="57"/>
      <c r="N294" s="101" t="str">
        <f>VLOOKUP(B294,'Plantilla publicacion'!$A$3:$M$490,13,0)</f>
        <v>73-GRUPO DE TRABAJO DE COMUNICACION</v>
      </c>
      <c r="O294" s="6">
        <f>VLOOKUP(B294,'Plantilla publicacion (2)'!$S$3:$X$490,6,0)</f>
        <v>100</v>
      </c>
      <c r="P294" s="275">
        <f>VLOOKUP(B294,'Plantilla publicacion (2)'!$S$3:$Y$490,7,0)</f>
        <v>0.36585365853658536</v>
      </c>
      <c r="Q294" s="101" t="str">
        <f>VLOOKUP(B294,'PAI 2025 Consolidado'!$F$6:$Z$486,21,0)</f>
        <v>Se elaboró el documento de estrategia de comunicaciones internas y el respectivo plan de trabajo para su realización, el cual se encuentra avalado por la Coordinación del GIT Comunicación.</v>
      </c>
      <c r="R294" s="192"/>
      <c r="S294" s="192"/>
    </row>
    <row r="295" spans="1:19" ht="35.25" customHeight="1" x14ac:dyDescent="0.25">
      <c r="A295" s="13" t="str">
        <f>VLOOKUP(B295,'Plantilla publicacion'!$A$3:$B$490,2,0)</f>
        <v>Actividad propia</v>
      </c>
      <c r="B295" s="100" t="s">
        <v>600</v>
      </c>
      <c r="C295" s="307"/>
      <c r="D295" s="307">
        <f>VLOOKUP(B295,'Plantilla publicacion'!$A$3:$M$490,6,0)</f>
        <v>0</v>
      </c>
      <c r="E295" s="307"/>
      <c r="F295" s="307"/>
      <c r="G295" s="307" t="str">
        <f>VLOOKUP(B295,'Plantilla publicacion'!$A$3:$M$490,7,0)</f>
        <v>N/A</v>
      </c>
      <c r="H295" s="6" t="str">
        <f>VLOOKUP(B295,'Plantilla publicacion'!$A$3:$M$490,8,0)</f>
        <v>Ejecutar el Plan de trabajo de la estrategia de comunicaciones internas (Documento de seguimiento trimestral)</v>
      </c>
      <c r="I295" s="6">
        <f>VLOOKUP(B295,'Plantilla publicacion'!$A$3:$M$490,9,0)</f>
        <v>3</v>
      </c>
      <c r="J295" s="6" t="str">
        <f>VLOOKUP(B295,'Plantilla publicacion'!$A$3:$M$490,10,0)</f>
        <v>Númerica</v>
      </c>
      <c r="K295" s="7">
        <f>VLOOKUP(B295,'Plantilla publicacion'!$A$3:$M$490,11,0)</f>
        <v>45748</v>
      </c>
      <c r="L295" s="7">
        <f>VLOOKUP(B295,'Plantilla publicacion'!$A$3:$M$490,12,0)</f>
        <v>45982</v>
      </c>
      <c r="M295" s="57"/>
      <c r="N295" s="101" t="str">
        <f>VLOOKUP(B295,'Plantilla publicacion'!$A$3:$M$490,13,0)</f>
        <v>100-SECRETARIA GENERAL;
73-GRUPO DE TRABAJO DE COMUNICACION</v>
      </c>
      <c r="O295" s="6">
        <f>VLOOKUP(B295,'Plantilla publicacion (2)'!$S$3:$X$490,6,0)</f>
        <v>100</v>
      </c>
      <c r="P295" s="275">
        <f>VLOOKUP(B295,'Plantilla publicacion (2)'!$S$3:$Y$490,7,0)</f>
        <v>0.48780487804878048</v>
      </c>
      <c r="Q295" s="101" t="str">
        <f>VLOOKUP(B295,'PAI 2025 Consolidado'!$F$6:$Z$486,21,0)</f>
        <v>Con corte al 30 de septiembre de 2025, el plan de trabajo propuesto presenta un porcentaje de ejecución del 44%.</v>
      </c>
      <c r="R295" s="192"/>
      <c r="S295" s="192"/>
    </row>
    <row r="296" spans="1:19" ht="35.25" customHeight="1" thickBot="1" x14ac:dyDescent="0.3">
      <c r="A296" s="13" t="str">
        <f>VLOOKUP(B296,'Plantilla publicacion'!$A$3:$B$490,2,0)</f>
        <v>Actividad propia</v>
      </c>
      <c r="B296" s="102" t="s">
        <v>602</v>
      </c>
      <c r="C296" s="308"/>
      <c r="D296" s="308">
        <f>VLOOKUP(B296,'Plantilla publicacion'!$A$3:$M$490,6,0)</f>
        <v>0</v>
      </c>
      <c r="E296" s="308"/>
      <c r="F296" s="308"/>
      <c r="G296" s="308" t="str">
        <f>VLOOKUP(B296,'Plantilla publicacion'!$A$3:$M$490,7,0)</f>
        <v>N/A</v>
      </c>
      <c r="H296" s="104" t="str">
        <f>VLOOKUP(B296,'Plantilla publicacion'!$A$3:$M$490,8,0)</f>
        <v>Elaborar informe final de los resultados de la implementación de la estrategia de comunicaciones internas (Informe de resultados de implementación)</v>
      </c>
      <c r="I296" s="104">
        <f>VLOOKUP(B296,'Plantilla publicacion'!$A$3:$M$490,9,0)</f>
        <v>1</v>
      </c>
      <c r="J296" s="104" t="str">
        <f>VLOOKUP(B296,'Plantilla publicacion'!$A$3:$M$490,10,0)</f>
        <v>Númerica</v>
      </c>
      <c r="K296" s="105">
        <f>VLOOKUP(B296,'Plantilla publicacion'!$A$3:$M$490,11,0)</f>
        <v>45985</v>
      </c>
      <c r="L296" s="105">
        <f>VLOOKUP(B296,'Plantilla publicacion'!$A$3:$M$490,12,0)</f>
        <v>46003</v>
      </c>
      <c r="M296" s="106"/>
      <c r="N296" s="107" t="str">
        <f>VLOOKUP(B296,'Plantilla publicacion'!$A$3:$M$490,13,0)</f>
        <v>100-SECRETARIA GENERAL;
73-GRUPO DE TRABAJO DE COMUNICACION</v>
      </c>
      <c r="O296" s="104">
        <f>VLOOKUP(B296,'Plantilla publicacion (2)'!$S$3:$X$490,6,0)</f>
        <v>100</v>
      </c>
      <c r="P296" s="276">
        <f>VLOOKUP(B296,'Plantilla publicacion (2)'!$S$3:$Y$490,7,0)</f>
        <v>0.12195121951219512</v>
      </c>
      <c r="Q296" s="107">
        <f>VLOOKUP(B296,'PAI 2025 Consolidado'!$F$6:$Z$486,21,0)</f>
        <v>0</v>
      </c>
      <c r="R296" s="192"/>
      <c r="S296" s="192"/>
    </row>
    <row r="297" spans="1:19" s="12" customFormat="1" ht="48" customHeight="1" x14ac:dyDescent="0.25">
      <c r="A297" s="5" t="str">
        <f>VLOOKUP(B297,'Plantilla publicacion'!$A$3:$B$490,2,0)</f>
        <v>Producto</v>
      </c>
      <c r="B297" s="15" t="s">
        <v>604</v>
      </c>
      <c r="C297" s="307" t="str">
        <f>VLOOKUP(B297,'Plantilla publicacion'!$A$3:$R$490,17,0)</f>
        <v>PND - 5-31-5-b- Convergencia regional - Entidades públicas territoriales y nacionales fortalecidas / PES - Cierre de brechas territoriales</v>
      </c>
      <c r="D297" s="307" t="str">
        <f>VLOOKUP(B297,'Plantilla publicacion'!$A$3:$M$490,6,0)</f>
        <v>58-Promover el enfoque preventivo, diferencial y territorial en el que hacer misional de la entidad</v>
      </c>
      <c r="E297" s="307" t="str">
        <f>VLOOKUP(B297,'Plantilla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297" s="307" t="str">
        <f>VLOOKUP(B297,'Plantilla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297" s="307" t="str">
        <f>VLOOKUP(B297,'Plantilla publicacion'!$A$3:$M$490,7,0)</f>
        <v>C-3599-0200-0005-53105b</v>
      </c>
      <c r="H297" s="15" t="str">
        <f>VLOOKUP(B297,'Plantilla publicacion'!$A$3:$M$490,8,0)</f>
        <v>Estrategia de fortalecimiento de la difusión de la misionalidad de la Entidad a nivel nacional, elaborada e implementada (Informe de resultados de implementación)</v>
      </c>
      <c r="I297" s="15">
        <f>VLOOKUP(B297,'Plantilla publicacion'!$A$3:$M$490,9,0)</f>
        <v>100</v>
      </c>
      <c r="J297" s="15" t="str">
        <f>VLOOKUP(B297,'Plantilla publicacion'!$A$3:$M$490,10,0)</f>
        <v>Porcentual</v>
      </c>
      <c r="K297" s="165">
        <f>VLOOKUP(B297,'Plantilla publicacion'!$A$3:$M$490,11,0)</f>
        <v>45672</v>
      </c>
      <c r="L297" s="165">
        <f>VLOOKUP(B297,'Plantilla publicacion'!$A$3:$M$490,12,0)</f>
        <v>46022</v>
      </c>
      <c r="M297" s="15">
        <f>IF(ISERROR(VLOOKUP(B297,'Plantilla publicacion'!$A$3:$P$490,16,0)),"NA",VLOOKUP(B297,'Plantilla publicacion'!$A$3:$P$490,16,0))</f>
        <v>0</v>
      </c>
      <c r="N297" s="15" t="str">
        <f>VLOOKUP(B297,'Plantilla publicacion'!$A$3:$M$490,13,0)</f>
        <v>73-GRUPO DE TRABAJO DE COMUNICACION</v>
      </c>
      <c r="O297" s="15">
        <f>VLOOKUP(B297,'Plantilla publicacion (2)'!$S$3:$X$490,6,0)</f>
        <v>91</v>
      </c>
      <c r="P297" s="277">
        <f>VLOOKUP(B297,'Plantilla publicacion (2)'!$S$3:$Y$490,7,0)</f>
        <v>1.2242152466367715</v>
      </c>
      <c r="Q297" s="15">
        <f>VLOOKUP(B297,'PAI 2025 Consolidado'!$F$6:$Z$486,21,0)</f>
        <v>0</v>
      </c>
      <c r="R297" s="191"/>
      <c r="S297" s="191"/>
    </row>
    <row r="298" spans="1:19" ht="54.75" customHeight="1" x14ac:dyDescent="0.25">
      <c r="A298" s="13" t="str">
        <f>VLOOKUP(B298,'Plantilla publicacion'!$A$3:$B$490,2,0)</f>
        <v>Actividad propia</v>
      </c>
      <c r="B298" s="6" t="s">
        <v>605</v>
      </c>
      <c r="C298" s="307"/>
      <c r="D298" s="307">
        <f>VLOOKUP(B298,'Plantilla publicacion'!$A$3:$M$490,6,0)</f>
        <v>0</v>
      </c>
      <c r="E298" s="307"/>
      <c r="F298" s="307"/>
      <c r="G298" s="307" t="str">
        <f>VLOOKUP(B298,'Plantilla publicacion'!$A$3:$M$490,7,0)</f>
        <v>N/A</v>
      </c>
      <c r="H298" s="6" t="str">
        <f>VLOOKUP(B298,'Plantilla publicacion'!$A$3:$M$490,8,0)</f>
        <v>Diseñar la estrategia de fortalecimiento de la difusión de la misionalidad de la Entidad a nivel nacional que incluya el plan de trabajo de ejecución  (Documento de estrategia que incluya plan de trabajo)</v>
      </c>
      <c r="I298" s="6">
        <f>VLOOKUP(B298,'Plantilla publicacion'!$A$3:$M$490,9,0)</f>
        <v>1</v>
      </c>
      <c r="J298" s="6" t="str">
        <f>VLOOKUP(B298,'Plantilla publicacion'!$A$3:$M$490,10,0)</f>
        <v>Númerica</v>
      </c>
      <c r="K298" s="7">
        <f>VLOOKUP(B298,'Plantilla publicacion'!$A$3:$M$490,11,0)</f>
        <v>45672</v>
      </c>
      <c r="L298" s="7">
        <f>VLOOKUP(B298,'Plantilla publicacion'!$A$3:$M$490,12,0)</f>
        <v>45716</v>
      </c>
      <c r="M298" s="57"/>
      <c r="N298" s="16" t="str">
        <f>VLOOKUP(B298,'Plantilla publicacion'!$A$3:$M$490,13,0)</f>
        <v>73-GRUPO DE TRABAJO DE COMUNICACION</v>
      </c>
      <c r="O298" s="6">
        <f>VLOOKUP(B298,'Plantilla publicacion (2)'!$S$3:$X$490,6,0)</f>
        <v>100</v>
      </c>
      <c r="P298" s="275">
        <f>VLOOKUP(B298,'Plantilla publicacion (2)'!$S$3:$Y$490,7,0)</f>
        <v>0.36585365853658536</v>
      </c>
      <c r="Q298" s="16" t="str">
        <f>VLOOKUP(B298,'PAI 2025 Consolidado'!$F$6:$Z$486,21,0)</f>
        <v>Se elaboró el documento de Estrategia de Comunicaciones SIC 2025 y el respectivo plan de trabajo para su materialización, el cual está avalado por la Coordinación del Grupo de Comunicaciones.</v>
      </c>
      <c r="R298" s="192"/>
      <c r="S298" s="192"/>
    </row>
    <row r="299" spans="1:19" ht="56.25" customHeight="1" x14ac:dyDescent="0.25">
      <c r="A299" s="13" t="str">
        <f>VLOOKUP(B299,'Plantilla publicacion'!$A$3:$B$490,2,0)</f>
        <v>Actividad propia</v>
      </c>
      <c r="B299" s="6" t="s">
        <v>607</v>
      </c>
      <c r="C299" s="307"/>
      <c r="D299" s="307">
        <f>VLOOKUP(B299,'Plantilla publicacion'!$A$3:$M$490,6,0)</f>
        <v>0</v>
      </c>
      <c r="E299" s="307"/>
      <c r="F299" s="307"/>
      <c r="G299" s="307" t="str">
        <f>VLOOKUP(B299,'Plantilla publicacion'!$A$3:$M$490,7,0)</f>
        <v>N/A</v>
      </c>
      <c r="H299" s="6" t="str">
        <f>VLOOKUP(B299,'Plantilla publicacion'!$A$3:$M$490,8,0)</f>
        <v>Ejecutar el plan de trabajo de la estrategia de comunicaciones externas (Informe de avance trimestral)</v>
      </c>
      <c r="I299" s="6">
        <f>VLOOKUP(B299,'Plantilla publicacion'!$A$3:$M$490,9,0)</f>
        <v>3</v>
      </c>
      <c r="J299" s="6" t="str">
        <f>VLOOKUP(B299,'Plantilla publicacion'!$A$3:$M$490,10,0)</f>
        <v>Númerica</v>
      </c>
      <c r="K299" s="7">
        <f>VLOOKUP(B299,'Plantilla publicacion'!$A$3:$M$490,11,0)</f>
        <v>45720</v>
      </c>
      <c r="L299" s="7">
        <f>VLOOKUP(B299,'Plantilla publicacion'!$A$3:$M$490,12,0)</f>
        <v>46010</v>
      </c>
      <c r="M299" s="57"/>
      <c r="N299" s="16" t="str">
        <f>VLOOKUP(B299,'Plantilla publicacion'!$A$3:$M$490,13,0)</f>
        <v>73-GRUPO DE TRABAJO DE COMUNICACION</v>
      </c>
      <c r="O299" s="6">
        <f>VLOOKUP(B299,'Plantilla publicacion (2)'!$S$3:$X$490,6,0)</f>
        <v>91</v>
      </c>
      <c r="P299" s="275">
        <f>VLOOKUP(B299,'Plantilla publicacion (2)'!$S$3:$Y$490,7,0)</f>
        <v>0.44390243902439025</v>
      </c>
      <c r="Q299" s="16" t="str">
        <f>VLOOKUP(B299,'PAI 2025 Consolidado'!$F$6:$Z$486,21,0)</f>
        <v>Con corte al 30 de septiembre de 2025, el plan de trabajo propuesto registra un cumplimiento del 67%</v>
      </c>
      <c r="R299" s="192"/>
      <c r="S299" s="192"/>
    </row>
    <row r="300" spans="1:19" s="12" customFormat="1" ht="51" x14ac:dyDescent="0.25">
      <c r="A300" s="13" t="str">
        <f>VLOOKUP(B300,'Plantilla publicacion'!$A$3:$B$490,2,0)</f>
        <v>Actividad propia</v>
      </c>
      <c r="B300" s="6" t="s">
        <v>609</v>
      </c>
      <c r="C300" s="307"/>
      <c r="D300" s="307">
        <f>VLOOKUP(B300,'Plantilla publicacion'!$A$3:$M$490,6,0)</f>
        <v>0</v>
      </c>
      <c r="E300" s="307"/>
      <c r="F300" s="307"/>
      <c r="G300" s="307" t="str">
        <f>VLOOKUP(B300,'Plantilla publicacion'!$A$3:$M$490,7,0)</f>
        <v>N/A</v>
      </c>
      <c r="H300" s="6" t="str">
        <f>VLOOKUP(B300,'Plantilla publicacion'!$A$3:$M$490,8,0)</f>
        <v>Elaborar informe trimestral de los resultados de la implementación de la estrategia de fortalecimiento (Informe de avance trimestral)</v>
      </c>
      <c r="I300" s="6">
        <f>VLOOKUP(B300,'Plantilla publicacion'!$A$3:$M$490,9,0)</f>
        <v>4</v>
      </c>
      <c r="J300" s="6" t="str">
        <f>VLOOKUP(B300,'Plantilla publicacion'!$A$3:$M$490,10,0)</f>
        <v>Númerica</v>
      </c>
      <c r="K300" s="7">
        <f>VLOOKUP(B300,'Plantilla publicacion'!$A$3:$M$490,11,0)</f>
        <v>45730</v>
      </c>
      <c r="L300" s="7">
        <f>VLOOKUP(B300,'Plantilla publicacion'!$A$3:$M$490,12,0)</f>
        <v>46022</v>
      </c>
      <c r="M300" s="57"/>
      <c r="N300" s="16" t="str">
        <f>VLOOKUP(B300,'Plantilla publicacion'!$A$3:$M$490,13,0)</f>
        <v>73-GRUPO DE TRABAJO DE COMUNICACION</v>
      </c>
      <c r="O300" s="6">
        <f>VLOOKUP(B300,'Plantilla publicacion (2)'!$S$3:$X$490,6,0)</f>
        <v>75</v>
      </c>
      <c r="P300" s="275">
        <f>VLOOKUP(B300,'Plantilla publicacion (2)'!$S$3:$Y$490,7,0)</f>
        <v>0.18292682926829268</v>
      </c>
      <c r="Q300" s="16" t="str">
        <f>VLOOKUP(B300,'PAI 2025 Consolidado'!$F$6:$Z$486,21,0)</f>
        <v>Con corte al 30 de septiembre de 2025, se presentó el segundo informe trimestral de los resultados de la implementación de la estrategia de fortalecimiento de la difusión de la misionalidad de la Entidad a nivel nacional.</v>
      </c>
      <c r="R300" s="192"/>
      <c r="S300" s="192"/>
    </row>
    <row r="301" spans="1:19" ht="50.25" customHeight="1" thickBot="1" x14ac:dyDescent="0.3">
      <c r="A301" s="13" t="str">
        <f>VLOOKUP(B301,'Plantilla publicacion'!$A$3:$B$490,2,0)</f>
        <v>Actividad propia</v>
      </c>
      <c r="B301" s="11" t="s">
        <v>611</v>
      </c>
      <c r="C301" s="307"/>
      <c r="D301" s="307">
        <f>VLOOKUP(B301,'Plantilla publicacion'!$A$3:$M$490,6,0)</f>
        <v>0</v>
      </c>
      <c r="E301" s="307"/>
      <c r="F301" s="307"/>
      <c r="G301" s="307" t="str">
        <f>VLOOKUP(B301,'Plantilla publicacion'!$A$3:$M$490,7,0)</f>
        <v>N/A</v>
      </c>
      <c r="H301" s="11" t="str">
        <f>VLOOKUP(B301,'Plantilla publicacion'!$A$3:$M$490,8,0)</f>
        <v>Realizar y consolidar informe de monitoreo de medios (Informe de avance trimestral)</v>
      </c>
      <c r="I301" s="11">
        <f>VLOOKUP(B301,'Plantilla publicacion'!$A$3:$M$490,9,0)</f>
        <v>2</v>
      </c>
      <c r="J301" s="11" t="str">
        <f>VLOOKUP(B301,'Plantilla publicacion'!$A$3:$M$490,10,0)</f>
        <v>Númerica</v>
      </c>
      <c r="K301" s="108">
        <f>VLOOKUP(B301,'Plantilla publicacion'!$A$3:$M$490,11,0)</f>
        <v>45839</v>
      </c>
      <c r="L301" s="108">
        <f>VLOOKUP(B301,'Plantilla publicacion'!$A$3:$M$490,12,0)</f>
        <v>46022</v>
      </c>
      <c r="M301" s="109"/>
      <c r="N301" s="110" t="str">
        <f>VLOOKUP(B301,'Plantilla publicacion'!$A$3:$M$490,13,0)</f>
        <v>73-GRUPO DE TRABAJO DE COMUNICACION</v>
      </c>
      <c r="O301" s="11">
        <f>VLOOKUP(B301,'Plantilla publicacion (2)'!$S$3:$X$490,6,0)</f>
        <v>50</v>
      </c>
      <c r="P301" s="278">
        <f>VLOOKUP(B301,'Plantilla publicacion (2)'!$S$3:$Y$490,7,0)</f>
        <v>6.097560975609756E-2</v>
      </c>
      <c r="Q301" s="110" t="str">
        <f>VLOOKUP(B301,'PAI 2025 Consolidado'!$F$6:$Z$486,21,0)</f>
        <v>Se registró el primer informe trimestral de Monitoreo de Medios con corte a 30 de septiembre de 2025</v>
      </c>
      <c r="R301" s="192"/>
      <c r="S301" s="192"/>
    </row>
    <row r="302" spans="1:19" s="12" customFormat="1" ht="38.25" x14ac:dyDescent="0.25">
      <c r="A302" s="5" t="str">
        <f>VLOOKUP(B302,'Plantilla publicacion'!$A$3:$B$490,2,0)</f>
        <v>Producto</v>
      </c>
      <c r="B302" s="96" t="s">
        <v>1342</v>
      </c>
      <c r="C302" s="309" t="str">
        <f>VLOOKUP(B302,'Plantilla publicacion'!$A$3:$R$490,17,0)</f>
        <v>PND - 5-31-5-d- Convergencia regional - Gobierno digital para la gente / PES - Transformación Institucional</v>
      </c>
      <c r="D302" s="309" t="str">
        <f>VLOOKUP(B302,'Plantilla publicacion'!$A$3:$M$490,6,0)</f>
        <v>62-Fortalecer la infraestructura, uso y aprovechamiento de las tecnologías de la información, para optimizar la capacidad institucional</v>
      </c>
      <c r="E302" s="309" t="str">
        <f>VLOOKUP(B302,'Plantilla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F302" s="309" t="str">
        <f>VLOOKUP(B302,'Plantilla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302" s="309" t="str">
        <f>VLOOKUP(B302,'Plantilla publicacion'!$A$3:$M$490,7,0)</f>
        <v>C-3599-0200-0005-53105b</v>
      </c>
      <c r="H302" s="98" t="str">
        <f>VLOOKUP(B302,'Plantilla publicacion'!$A$3:$M$490,8,0)</f>
        <v>Sede electrónica de la SIC accesible, intuitiva y comprensible que acerque la oferta institucional a la ciudadanía, operando (Informe final de implementación de la Sede Electrónica accesible, intuitiva y comprensible para la ciudadanía)</v>
      </c>
      <c r="I302" s="98">
        <f>VLOOKUP(B302,'Plantilla publicacion'!$A$3:$M$490,9,0)</f>
        <v>1</v>
      </c>
      <c r="J302" s="98" t="str">
        <f>VLOOKUP(B302,'Plantilla publicacion'!$A$3:$M$490,10,0)</f>
        <v>Númerica</v>
      </c>
      <c r="K302" s="166">
        <f>VLOOKUP(B302,'Plantilla publicacion'!$A$3:$M$490,11,0)</f>
        <v>45691</v>
      </c>
      <c r="L302" s="166">
        <f>VLOOKUP(B302,'Plantilla publicacion'!$A$3:$M$490,12,0)</f>
        <v>46007</v>
      </c>
      <c r="M302" s="98">
        <f>IF(ISERROR(VLOOKUP(B302,'Plantilla publicacion'!$A$3:$P$490,16,0)),"NA",VLOOKUP(B302,'Plantilla publicacion'!$A$3:$P$490,16,0))</f>
        <v>0</v>
      </c>
      <c r="N302" s="99" t="str">
        <f>VLOOKUP(B302,'Plantilla publicacion'!$A$3:$M$490,13,0)</f>
        <v>100-SECRETARIA GENERAL;
20-OFICINA DE TECNOLOGÍA E INFORMÁTICA;
73-GRUPO DE TRABAJO DE COMUNICACION</v>
      </c>
      <c r="O302" s="98">
        <f>VLOOKUP(B302,'Plantilla publicacion (2)'!$S$3:$X$490,6,0)</f>
        <v>0</v>
      </c>
      <c r="P302" s="274">
        <f>VLOOKUP(B302,'Plantilla publicacion (2)'!$S$3:$Y$490,7,0)</f>
        <v>0</v>
      </c>
      <c r="Q302" s="99">
        <f>VLOOKUP(B302,'PAI 2025 Consolidado'!$F$6:$Z$486,21,0)</f>
        <v>0</v>
      </c>
      <c r="R302" s="191"/>
      <c r="S302" s="191"/>
    </row>
    <row r="303" spans="1:19" s="12" customFormat="1" ht="56.25" customHeight="1" x14ac:dyDescent="0.25">
      <c r="A303" s="13" t="str">
        <f>VLOOKUP(B303,'Plantilla publicacion'!$A$3:$B$490,2,0)</f>
        <v>Actividad propia</v>
      </c>
      <c r="B303" s="100" t="s">
        <v>1345</v>
      </c>
      <c r="C303" s="307"/>
      <c r="D303" s="307">
        <f>VLOOKUP(B303,'Plantilla publicacion'!$A$3:$M$490,6,0)</f>
        <v>0</v>
      </c>
      <c r="E303" s="307"/>
      <c r="F303" s="307"/>
      <c r="G303" s="307" t="str">
        <f>VLOOKUP(B303,'Plantilla publicacion'!$A$3:$M$490,7,0)</f>
        <v>N/A</v>
      </c>
      <c r="H303" s="6" t="str">
        <f>VLOOKUP(B303,'Plantilla publicacion'!$A$3:$M$490,8,0)</f>
        <v>Realizar un diagnóstico por un equipo especializado para determinar el grado de accesibilidad de la Sede Electrónica de la Entidad (Diagnóstico del estado de accesibilidad de la Sede Electrónica)</v>
      </c>
      <c r="I303" s="6">
        <f>VLOOKUP(B303,'Plantilla publicacion'!$A$3:$M$490,9,0)</f>
        <v>1</v>
      </c>
      <c r="J303" s="6" t="str">
        <f>VLOOKUP(B303,'Plantilla publicacion'!$A$3:$M$490,10,0)</f>
        <v>Númerica</v>
      </c>
      <c r="K303" s="7">
        <f>VLOOKUP(B303,'Plantilla publicacion'!$A$3:$M$490,11,0)</f>
        <v>45691</v>
      </c>
      <c r="L303" s="7">
        <f>VLOOKUP(B303,'Plantilla publicacion'!$A$3:$M$490,12,0)</f>
        <v>45709</v>
      </c>
      <c r="M303" s="57"/>
      <c r="N303" s="101" t="str">
        <f>VLOOKUP(B303,'Plantilla publicacion'!$A$3:$M$490,13,0)</f>
        <v>100-SECRETARIA GENERAL;
20-OFICINA DE TECNOLOGÍA E INFORMÁTICA</v>
      </c>
      <c r="O303" s="6">
        <f>VLOOKUP(B303,'Plantilla publicacion (2)'!$S$3:$X$490,6,0)</f>
        <v>100</v>
      </c>
      <c r="P303" s="275">
        <f>VLOOKUP(B303,'Plantilla publicacion (2)'!$S$3:$Y$490,7,0)</f>
        <v>0.36585365853658536</v>
      </c>
      <c r="Q303" s="101" t="str">
        <f>VLOOKUP(B303,'PAI 2025 Consolidado'!$F$6:$Z$486,21,0)</f>
        <v xml:space="preserve">Se realiza el diagnostico y es socializado a las áreas pertinentes </v>
      </c>
      <c r="R303" s="192"/>
      <c r="S303" s="192"/>
    </row>
    <row r="304" spans="1:19" ht="38.25" x14ac:dyDescent="0.25">
      <c r="A304" s="13" t="str">
        <f>VLOOKUP(B304,'Plantilla publicacion'!$A$3:$B$490,2,0)</f>
        <v>Actividad propia</v>
      </c>
      <c r="B304" s="100" t="s">
        <v>1348</v>
      </c>
      <c r="C304" s="307"/>
      <c r="D304" s="307">
        <f>VLOOKUP(B304,'Plantilla publicacion'!$A$3:$M$490,6,0)</f>
        <v>0</v>
      </c>
      <c r="E304" s="307"/>
      <c r="F304" s="307"/>
      <c r="G304" s="307" t="str">
        <f>VLOOKUP(B304,'Plantilla publicacion'!$A$3:$M$490,7,0)</f>
        <v>N/A</v>
      </c>
      <c r="H304" s="6" t="str">
        <f>VLOOKUP(B304,'Plantilla publicacion'!$A$3:$M$490,8,0)</f>
        <v>Elaborar un plan de trabajo con las áreas participantes del producto, con el propósito de lograr una sede electrónica accesible, intuitiva y comprensible (Plan de Trabajo para una sede electrónica accesible)</v>
      </c>
      <c r="I304" s="6">
        <f>VLOOKUP(B304,'Plantilla publicacion'!$A$3:$M$490,9,0)</f>
        <v>1</v>
      </c>
      <c r="J304" s="6" t="str">
        <f>VLOOKUP(B304,'Plantilla publicacion'!$A$3:$M$490,10,0)</f>
        <v>Númerica</v>
      </c>
      <c r="K304" s="7">
        <f>VLOOKUP(B304,'Plantilla publicacion'!$A$3:$M$490,11,0)</f>
        <v>45705</v>
      </c>
      <c r="L304" s="7">
        <f>VLOOKUP(B304,'Plantilla publicacion'!$A$3:$M$490,12,0)</f>
        <v>45730</v>
      </c>
      <c r="M304" s="57"/>
      <c r="N304" s="101" t="str">
        <f>VLOOKUP(B304,'Plantilla publicacion'!$A$3:$M$490,13,0)</f>
        <v>100-SECRETARIA GENERAL;
20-OFICINA DE TECNOLOGÍA E INFORMÁTICA;
73-GRUPO DE TRABAJO DE COMUNICACION</v>
      </c>
      <c r="O304" s="6">
        <f>VLOOKUP(B304,'Plantilla publicacion (2)'!$S$3:$X$490,6,0)</f>
        <v>100</v>
      </c>
      <c r="P304" s="275">
        <f>VLOOKUP(B304,'Plantilla publicacion (2)'!$S$3:$Y$490,7,0)</f>
        <v>0.12195121951219512</v>
      </c>
      <c r="Q304" s="101" t="str">
        <f>VLOOKUP(B304,'PAI 2025 Consolidado'!$F$6:$Z$486,21,0)</f>
        <v xml:space="preserve">Se remite el Plan de Trabajo para una sede electrónica accesible que se realizó con base en el diagnóstico obtenido en la actividad anterior. </v>
      </c>
      <c r="R304" s="192"/>
      <c r="S304" s="192"/>
    </row>
    <row r="305" spans="1:19" ht="39" thickBot="1" x14ac:dyDescent="0.3">
      <c r="A305" s="13" t="str">
        <f>VLOOKUP(B305,'Plantilla publicacion'!$A$3:$B$490,2,0)</f>
        <v>Actividad propia</v>
      </c>
      <c r="B305" s="102" t="s">
        <v>1350</v>
      </c>
      <c r="C305" s="308"/>
      <c r="D305" s="308">
        <f>VLOOKUP(B305,'Plantilla publicacion'!$A$3:$M$490,6,0)</f>
        <v>0</v>
      </c>
      <c r="E305" s="308"/>
      <c r="F305" s="308"/>
      <c r="G305" s="308" t="str">
        <f>VLOOKUP(B305,'Plantilla publicacion'!$A$3:$M$490,7,0)</f>
        <v>N/A</v>
      </c>
      <c r="H305" s="104" t="str">
        <f>VLOOKUP(B305,'Plantilla publicacion'!$A$3:$M$490,8,0)</f>
        <v>Ejecutar el plan de trabajo para una sede electrónica accesible, intuitiva y comprensible (Plan de trabajo con seguimiento y sus respectivas evidencias)</v>
      </c>
      <c r="I305" s="104">
        <f>VLOOKUP(B305,'Plantilla publicacion'!$A$3:$M$490,9,0)</f>
        <v>100</v>
      </c>
      <c r="J305" s="104" t="str">
        <f>VLOOKUP(B305,'Plantilla publicacion'!$A$3:$M$490,10,0)</f>
        <v>Porcentual</v>
      </c>
      <c r="K305" s="105">
        <f>VLOOKUP(B305,'Plantilla publicacion'!$A$3:$M$490,11,0)</f>
        <v>45733</v>
      </c>
      <c r="L305" s="105">
        <f>VLOOKUP(B305,'Plantilla publicacion'!$A$3:$M$490,12,0)</f>
        <v>46007</v>
      </c>
      <c r="M305" s="106"/>
      <c r="N305" s="107" t="str">
        <f>VLOOKUP(B305,'Plantilla publicacion'!$A$3:$M$490,13,0)</f>
        <v>100-SECRETARIA GENERAL;
20-OFICINA DE TECNOLOGÍA E INFORMÁTICA;
73-GRUPO DE TRABAJO DE COMUNICACION</v>
      </c>
      <c r="O305" s="104">
        <f>VLOOKUP(B305,'Plantilla publicacion (2)'!$S$3:$X$490,6,0)</f>
        <v>71</v>
      </c>
      <c r="P305" s="276">
        <f>VLOOKUP(B305,'Plantilla publicacion (2)'!$S$3:$Y$490,7,0)</f>
        <v>0.51951219512195124</v>
      </c>
      <c r="Q305" s="107">
        <f>VLOOKUP(B305,'PAI 2025 Consolidado'!$F$6:$Z$486,21,0)</f>
        <v>0</v>
      </c>
      <c r="R305" s="192"/>
      <c r="S305" s="192"/>
    </row>
    <row r="306" spans="1:19" ht="32.25" customHeight="1" thickBot="1" x14ac:dyDescent="0.3">
      <c r="A306" s="13" t="e">
        <f>VLOOKUP(B306,'Plantilla publicacion'!$A$3:$B$490,2,0)</f>
        <v>#N/A</v>
      </c>
      <c r="B306" s="360" t="s">
        <v>52</v>
      </c>
      <c r="C306" s="361"/>
      <c r="D306" s="361"/>
      <c r="E306" s="361"/>
      <c r="F306" s="361"/>
      <c r="G306" s="361"/>
      <c r="H306" s="361"/>
      <c r="I306" s="361"/>
      <c r="J306" s="361"/>
      <c r="K306" s="361"/>
      <c r="L306" s="361"/>
      <c r="M306" s="361"/>
      <c r="N306" s="361"/>
      <c r="O306" s="361"/>
      <c r="P306" s="361"/>
      <c r="Q306" s="361"/>
      <c r="R306" s="186"/>
      <c r="S306" s="186"/>
    </row>
    <row r="307" spans="1:19" ht="48" customHeight="1" thickBot="1" x14ac:dyDescent="0.3">
      <c r="B307" s="21" t="s">
        <v>452</v>
      </c>
      <c r="C307" s="22" t="s">
        <v>1483</v>
      </c>
      <c r="D307" s="22" t="s">
        <v>0</v>
      </c>
      <c r="E307" s="22" t="s">
        <v>1432</v>
      </c>
      <c r="F307" s="22" t="s">
        <v>1486</v>
      </c>
      <c r="G307" s="22" t="s">
        <v>1</v>
      </c>
      <c r="H307" s="22" t="s">
        <v>2</v>
      </c>
      <c r="I307" s="22" t="s">
        <v>3</v>
      </c>
      <c r="J307" s="22" t="s">
        <v>4</v>
      </c>
      <c r="K307" s="23" t="s">
        <v>5</v>
      </c>
      <c r="L307" s="23" t="s">
        <v>6</v>
      </c>
      <c r="M307" s="56" t="s">
        <v>1484</v>
      </c>
      <c r="N307" s="24" t="s">
        <v>7</v>
      </c>
      <c r="O307" s="56" t="s">
        <v>1880</v>
      </c>
      <c r="P307" s="201" t="s">
        <v>1881</v>
      </c>
      <c r="Q307" s="202" t="s">
        <v>1882</v>
      </c>
      <c r="R307" s="190"/>
      <c r="S307" s="190"/>
    </row>
    <row r="308" spans="1:19" s="12" customFormat="1" ht="178.5" x14ac:dyDescent="0.25">
      <c r="A308" s="5" t="str">
        <f>VLOOKUP(B308,'Plantilla publicacion'!$A$3:$B$490,2,0)</f>
        <v>Producto</v>
      </c>
      <c r="B308" s="15" t="s">
        <v>517</v>
      </c>
      <c r="C308" s="339" t="str">
        <f>VLOOKUP(B308,'Plantilla publicacion'!$A$3:$R$490,17,0)</f>
        <v>PND - 5-31-5-b- Convergencia regional - Entidades públicas territoriales y nacionales fortalecidas / PES - Transformación Institucional</v>
      </c>
      <c r="D308" s="339" t="str">
        <f>VLOOKUP(B308,'Plantilla publicacion'!$A$3:$M$490,6,0)</f>
        <v>60-Fortalecer el Sistema Integral de Gestión Institucional en el marco del Modelo Integrado de Planeación y gestión para mejorar la prestación del servicio.</v>
      </c>
      <c r="E308" s="339" t="str">
        <f>VLOOKUP(B308,'Plantilla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08" s="339" t="str">
        <f>VLOOKUP(B308,'Plantilla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08" s="339" t="str">
        <f>VLOOKUP(B308,'Plantilla publicacion'!$A$3:$M$490,7,0)</f>
        <v>C-3599-0200-0006-53105d</v>
      </c>
      <c r="H308" s="15" t="str">
        <f>VLOOKUP(B308,'Plantilla publicacion'!$A$3:$M$490,8,0)</f>
        <v>Plan de implementación de Seguridad y privacidad de la información, ejecutado (Informes de seguimiento y avance trimestrales con soportes documentales del cumplimiento)</v>
      </c>
      <c r="I308" s="15">
        <f>VLOOKUP(B308,'Plantilla publicacion'!$A$3:$M$490,9,0)</f>
        <v>100</v>
      </c>
      <c r="J308" s="15" t="str">
        <f>VLOOKUP(B308,'Plantilla publicacion'!$A$3:$M$490,10,0)</f>
        <v>Porcentual</v>
      </c>
      <c r="K308" s="165">
        <f>VLOOKUP(B308,'Plantilla publicacion'!$A$3:$M$490,11,0)</f>
        <v>45670</v>
      </c>
      <c r="L308" s="165">
        <f>VLOOKUP(B308,'Plantilla publicacion'!$A$3:$M$490,12,0)</f>
        <v>46003</v>
      </c>
      <c r="M308" s="15" t="str">
        <f>IF(ISERROR(VLOOKUP(B308,'Plantilla publicacion'!$A$3:$P$490,16,0)),"NA",VLOOKUP(B308,'Plantilla publicacion'!$A$3:$P$490,16,0))</f>
        <v>PES_20230250 / PES_20230250 / PEI_12 / PEI_11 / DECRETO 612</v>
      </c>
      <c r="N308" s="15" t="str">
        <f>VLOOKUP(B308,'Plantilla publicacion'!$A$3:$M$490,13,0)</f>
        <v>20-OFICINA DE TECNOLOGÍA E INFORMÁTICA</v>
      </c>
      <c r="O308" s="15">
        <f>VLOOKUP(B308,'Plantilla publicacion (2)'!$S$3:$X$490,6,0)</f>
        <v>70</v>
      </c>
      <c r="P308" s="277">
        <f>VLOOKUP(B308,'Plantilla publicacion (2)'!$S$3:$Y$490,7,0)</f>
        <v>0.62780269058295968</v>
      </c>
      <c r="Q308" s="15" t="str">
        <f>VLOOKUP(B308,'PAI 2025 Consolidado'!$F$6:$Z$486,21,0)</f>
        <v>Se realiza el reporte de ejecución del Plan SGSI,donde se evidencia que, de 24 actividades propuestas, 13 ya se encuentran al 100%, 11 ya dieron inicio y tienen avance de ejecución, el Logro Ponderado acumulado a septiembre 70%, Adicional a esto, es importante resaltar que este plan cuenta con dos actividades asociadas al (PES).
3-3 Vulnerabilidades críticas remediadas o solucionadas, Esta actividad tiene una meta del 100% y se lleva un avance del 75% a corte septiembre se han realizado (58) escaneos de vulnerabilidades. soporte: 3-3 GTIFSG Gestión de Vulnerabilidades 31-07-2025, 3-3 GTIFSG
6-3 BIA actualizado y publicado en el módulo SIGI): Se está a la espera de mesa de trabajo con la Jefatura OTI y sus respectivos Grupo, con la finalidad de socializar los servicios críticos identificados en las mesas de trabajo con los procesos, una vez se dé la sesión se procede a la actualización del documento BIA.</v>
      </c>
      <c r="R308" s="191"/>
      <c r="S308" s="191"/>
    </row>
    <row r="309" spans="1:19" ht="38.25" x14ac:dyDescent="0.25">
      <c r="A309" s="13" t="str">
        <f>VLOOKUP(B309,'Plantilla publicacion'!$A$3:$B$490,2,0)</f>
        <v>Actividad propia</v>
      </c>
      <c r="B309" s="6" t="s">
        <v>518</v>
      </c>
      <c r="C309" s="307"/>
      <c r="D309" s="307">
        <f>VLOOKUP(B309,'Plantilla publicacion'!$A$3:$M$490,6,0)</f>
        <v>0</v>
      </c>
      <c r="E309" s="307"/>
      <c r="F309" s="307"/>
      <c r="G309" s="307" t="str">
        <f>VLOOKUP(B309,'Plantilla publicacion'!$A$3:$M$490,7,0)</f>
        <v>N/A</v>
      </c>
      <c r="H309" s="6" t="str">
        <f>VLOOKUP(B309,'Plantilla publicacion'!$A$3:$M$490,8,0)</f>
        <v>Formular el plan de Seguridad y Privacidad de la información teniendo en cuenta los resultados alcanzados en el periodo anterior y las necesidades de las partes interesada (Documento del Plan  de Seguridad y Privacidad de la información formulado / único entregable)</v>
      </c>
      <c r="I309" s="6">
        <f>VLOOKUP(B309,'Plantilla publicacion'!$A$3:$M$490,9,0)</f>
        <v>1</v>
      </c>
      <c r="J309" s="6" t="str">
        <f>VLOOKUP(B309,'Plantilla publicacion'!$A$3:$M$490,10,0)</f>
        <v>Númerica</v>
      </c>
      <c r="K309" s="7">
        <f>VLOOKUP(B309,'Plantilla publicacion'!$A$3:$M$490,11,0)</f>
        <v>45670</v>
      </c>
      <c r="L309" s="7">
        <f>VLOOKUP(B309,'Plantilla publicacion'!$A$3:$M$490,12,0)</f>
        <v>45688</v>
      </c>
      <c r="M309" s="57"/>
      <c r="N309" s="16" t="str">
        <f>VLOOKUP(B309,'Plantilla publicacion'!$A$3:$M$490,13,0)</f>
        <v>20-OFICINA DE TECNOLOGÍA E INFORMÁTICA</v>
      </c>
      <c r="O309" s="6">
        <f>VLOOKUP(B309,'Plantilla publicacion (2)'!$S$3:$X$490,6,0)</f>
        <v>100</v>
      </c>
      <c r="P309" s="275">
        <f>VLOOKUP(B309,'Plantilla publicacion (2)'!$S$3:$Y$490,7,0)</f>
        <v>0.24390243902439024</v>
      </c>
      <c r="Q309" s="16" t="str">
        <f>VLOOKUP(B309,'PAI 2025 Consolidado'!$F$6:$Z$486,21,0)</f>
        <v xml:space="preserve">se formula el plan de seguridad </v>
      </c>
      <c r="R309" s="192"/>
      <c r="S309" s="192"/>
    </row>
    <row r="310" spans="1:19" ht="179.25" thickBot="1" x14ac:dyDescent="0.3">
      <c r="A310" s="13" t="str">
        <f>VLOOKUP(B310,'Plantilla publicacion'!$A$3:$B$490,2,0)</f>
        <v>Actividad propia</v>
      </c>
      <c r="B310" s="11" t="s">
        <v>519</v>
      </c>
      <c r="C310" s="307"/>
      <c r="D310" s="307">
        <f>VLOOKUP(B310,'Plantilla publicacion'!$A$3:$M$490,6,0)</f>
        <v>0</v>
      </c>
      <c r="E310" s="307"/>
      <c r="F310" s="307"/>
      <c r="G310" s="307" t="str">
        <f>VLOOKUP(B310,'Plantilla publicacion'!$A$3:$M$490,7,0)</f>
        <v>N/A</v>
      </c>
      <c r="H310" s="11" t="str">
        <f>VLOOKUP(B310,'Plantilla publicacion'!$A$3:$M$490,8,0)</f>
        <v>Implementar el Plan de Seguridad  y Privacidad de la información aprobado (Informes de seguimiento y avance trimestrales con soportes documentales del cumplimiento con corte  marzo, junio, septiembre, diciembre)</v>
      </c>
      <c r="I310" s="11">
        <f>VLOOKUP(B310,'Plantilla publicacion'!$A$3:$M$490,9,0)</f>
        <v>100</v>
      </c>
      <c r="J310" s="11" t="str">
        <f>VLOOKUP(B310,'Plantilla publicacion'!$A$3:$M$490,10,0)</f>
        <v>Porcentual</v>
      </c>
      <c r="K310" s="108">
        <f>VLOOKUP(B310,'Plantilla publicacion'!$A$3:$M$490,11,0)</f>
        <v>45691</v>
      </c>
      <c r="L310" s="108">
        <f>VLOOKUP(B310,'Plantilla publicacion'!$A$3:$M$490,12,0)</f>
        <v>46003</v>
      </c>
      <c r="M310" s="109"/>
      <c r="N310" s="110" t="str">
        <f>VLOOKUP(B310,'Plantilla publicacion'!$A$3:$M$490,13,0)</f>
        <v>20-OFICINA DE TECNOLOGÍA E INFORMÁTICA</v>
      </c>
      <c r="O310" s="11">
        <f>VLOOKUP(B310,'Plantilla publicacion (2)'!$S$3:$X$490,6,0)</f>
        <v>71</v>
      </c>
      <c r="P310" s="278">
        <f>VLOOKUP(B310,'Plantilla publicacion (2)'!$S$3:$Y$490,7,0)</f>
        <v>0.69268292682926824</v>
      </c>
      <c r="Q310" s="110" t="str">
        <f>VLOOKUP(B310,'PAI 2025 Consolidado'!$F$6:$Z$486,21,0)</f>
        <v>Se realiza el reporte de ejecución del Plan SGSI,donde se evidencia que, de 24 actividades propuestas, 13 ya se encuentran al 100%, 11 ya dieron inicio y tienen avance de ejecución, el Logro Ponderado acumulado a septiembre 70%, Adicional a esto, es importante resaltar que este plan cuenta con dos actividades asociadas al (PES).
3-3 Vulnerabilidades críticas remediadas o solucionadas, Esta actividad tiene una meta del 100% y se lleva un avance del 75% a corte septiembre se han realizado (58) escaneos de vulnerabilidades. soporte: 3-3 GTIFSG Gestión de Vulnerabilidades 31-07-2025, 3-3 GTIFSG
6-3 BIA actualizado y publicado en el módulo SIGI): Se está a la espera de mesa de trabajo con la Jefatura OTI y sus respectivos Grupo, con la finalidad de socializar los servicios críticos identificados en las mesas de trabajo con los procesos, una vez se dé la sesión se procede a la actualización del documento BIA.</v>
      </c>
      <c r="R310" s="192"/>
      <c r="S310" s="192"/>
    </row>
    <row r="311" spans="1:19" s="12" customFormat="1" ht="191.25" x14ac:dyDescent="0.25">
      <c r="A311" s="5" t="str">
        <f>VLOOKUP(B311,'Plantilla publicacion'!$A$3:$B$490,2,0)</f>
        <v>Producto</v>
      </c>
      <c r="B311" s="96" t="s">
        <v>520</v>
      </c>
      <c r="C311" s="309" t="str">
        <f>VLOOKUP(B311,'Plantilla publicacion'!$A$3:$R$490,17,0)</f>
        <v>PND - 5-31-5-b- Convergencia regional - Entidades públicas territoriales y nacionales fortalecidas / PES - Transformación Institucional</v>
      </c>
      <c r="D311" s="309" t="str">
        <f>VLOOKUP(B311,'Plantilla publicacion'!$A$3:$M$490,6,0)</f>
        <v>60-Fortalecer el Sistema Integral de Gestión Institucional en el marco del Modelo Integrado de Planeación y gestión para mejorar la prestación del servicio.</v>
      </c>
      <c r="E311" s="309" t="str">
        <f>VLOOKUP(B311,'Plantilla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11" s="309" t="str">
        <f>VLOOKUP(B311,'Plantilla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11" s="309" t="str">
        <f>VLOOKUP(B311,'Plantilla publicacion'!$A$3:$M$490,7,0)</f>
        <v>C-3599-0200-0006-53105d</v>
      </c>
      <c r="H311" s="98" t="str">
        <f>VLOOKUP(B311,'Plantilla publicacion'!$A$3:$M$490,8,0)</f>
        <v>Plan de tratamiento de riesgos de Seguridad y Privacidad de la información, monitoreado (Informes de seguimiento y avance trimestrales con soportes documentales del cumplimiento)</v>
      </c>
      <c r="I311" s="98">
        <f>VLOOKUP(B311,'Plantilla publicacion'!$A$3:$M$490,9,0)</f>
        <v>100</v>
      </c>
      <c r="J311" s="98" t="str">
        <f>VLOOKUP(B311,'Plantilla publicacion'!$A$3:$M$490,10,0)</f>
        <v>Porcentual</v>
      </c>
      <c r="K311" s="166">
        <f>VLOOKUP(B311,'Plantilla publicacion'!$A$3:$M$490,11,0)</f>
        <v>45684</v>
      </c>
      <c r="L311" s="166">
        <f>VLOOKUP(B311,'Plantilla publicacion'!$A$3:$M$490,12,0)</f>
        <v>46003</v>
      </c>
      <c r="M311" s="98" t="str">
        <f>IF(ISERROR(VLOOKUP(B311,'Plantilla publicacion'!$A$3:$P$490,16,0)),"NA",VLOOKUP(B311,'Plantilla publicacion'!$A$3:$P$490,16,0))</f>
        <v>DECRETO 612</v>
      </c>
      <c r="N311" s="99" t="str">
        <f>VLOOKUP(B311,'Plantilla publicacion'!$A$3:$M$490,13,0)</f>
        <v>20-OFICINA DE TECNOLOGÍA E INFORMÁTICA</v>
      </c>
      <c r="O311" s="98">
        <f>VLOOKUP(B311,'Plantilla publicacion (2)'!$S$3:$X$490,6,0)</f>
        <v>24.75</v>
      </c>
      <c r="P311" s="274">
        <f>VLOOKUP(B311,'Plantilla publicacion (2)'!$S$3:$Y$490,7,0)</f>
        <v>0.22197309417040359</v>
      </c>
      <c r="Q311" s="99" t="str">
        <f>VLOOKUP(B311,'PAI 2025 Consolidado'!$F$6:$Z$486,21,0)</f>
        <v>Se realiza el segundo informe de seguimiento a los riesgos de seguridad de la información dando cumplimento al primer entregable con corte a septiembre, para un avance de la actividad del 66%, Se adjunta los soportes de los seguimientos realizados 
De igual manera, durante el seguimiento, se evidencia que cada una de las áreas gestionaron las actividades planeadas a ejecutarse en tercer trimestre: en julio 6 actividades, en agosto 2 actividades y en septiembre 3 actividades.
De conformidad con lo anteriormente descrito, se confirma la ejecución de 11 actividades.
Teniendo en cuenta que hasta el momento son en total 101 actividades descritas en los planes de tratamiento de riesgos de seguridad de la información, el avance es del 24.75%.</v>
      </c>
      <c r="R311" s="191"/>
      <c r="S311" s="191"/>
    </row>
    <row r="312" spans="1:19" ht="38.25" x14ac:dyDescent="0.25">
      <c r="A312" s="13" t="str">
        <f>VLOOKUP(B312,'Plantilla publicacion'!$A$3:$B$490,2,0)</f>
        <v>Actividad propia</v>
      </c>
      <c r="B312" s="100" t="s">
        <v>522</v>
      </c>
      <c r="C312" s="307"/>
      <c r="D312" s="307">
        <f>VLOOKUP(B312,'Plantilla publicacion'!$A$3:$M$490,6,0)</f>
        <v>0</v>
      </c>
      <c r="E312" s="307"/>
      <c r="F312" s="307"/>
      <c r="G312" s="307" t="str">
        <f>VLOOKUP(B312,'Plantilla publicacion'!$A$3:$M$490,7,0)</f>
        <v>N/A</v>
      </c>
      <c r="H312" s="6" t="str">
        <f>VLOOKUP(B312,'Plantilla publicacion'!$A$3:$M$490,8,0)</f>
        <v>Consolidar los riesgos de seguridad de la información con sus respectivos tratamientos, fechas y responsables  (Excel del plan de tratamiento de riesgos de seguridad y privacidad de la información/ único entregable)</v>
      </c>
      <c r="I312" s="6">
        <f>VLOOKUP(B312,'Plantilla publicacion'!$A$3:$M$490,9,0)</f>
        <v>1</v>
      </c>
      <c r="J312" s="6" t="str">
        <f>VLOOKUP(B312,'Plantilla publicacion'!$A$3:$M$490,10,0)</f>
        <v>Númerica</v>
      </c>
      <c r="K312" s="7">
        <f>VLOOKUP(B312,'Plantilla publicacion'!$A$3:$M$490,11,0)</f>
        <v>45684</v>
      </c>
      <c r="L312" s="7">
        <f>VLOOKUP(B312,'Plantilla publicacion'!$A$3:$M$490,12,0)</f>
        <v>45777</v>
      </c>
      <c r="M312" s="57"/>
      <c r="N312" s="101" t="str">
        <f>VLOOKUP(B312,'Plantilla publicacion'!$A$3:$M$490,13,0)</f>
        <v>20-OFICINA DE TECNOLOGÍA E INFORMÁTICA</v>
      </c>
      <c r="O312" s="6">
        <f>VLOOKUP(B312,'Plantilla publicacion (2)'!$S$3:$X$490,6,0)</f>
        <v>100</v>
      </c>
      <c r="P312" s="275">
        <f>VLOOKUP(B312,'Plantilla publicacion (2)'!$S$3:$Y$490,7,0)</f>
        <v>0.48780487804878048</v>
      </c>
      <c r="Q312" s="101" t="str">
        <f>VLOOKUP(B312,'PAI 2025 Consolidado'!$F$6:$Z$486,21,0)</f>
        <v>Se realizó la consolidación de los riesgos de seguridad, con sus respectivos tratamientos, fechas y responsables.</v>
      </c>
      <c r="R312" s="192"/>
      <c r="S312" s="192"/>
    </row>
    <row r="313" spans="1:19" ht="166.5" thickBot="1" x14ac:dyDescent="0.3">
      <c r="A313" s="13" t="str">
        <f>VLOOKUP(B313,'Plantilla publicacion'!$A$3:$B$490,2,0)</f>
        <v>Actividad propia</v>
      </c>
      <c r="B313" s="116" t="s">
        <v>524</v>
      </c>
      <c r="C313" s="307"/>
      <c r="D313" s="307">
        <f>VLOOKUP(B313,'Plantilla publicacion'!$A$3:$M$490,6,0)</f>
        <v>0</v>
      </c>
      <c r="E313" s="307"/>
      <c r="F313" s="307"/>
      <c r="G313" s="307" t="str">
        <f>VLOOKUP(B313,'Plantilla publicacion'!$A$3:$M$490,7,0)</f>
        <v>N/A</v>
      </c>
      <c r="H313" s="6" t="str">
        <f>VLOOKUP(B313,'Plantilla publicacion'!$A$3:$M$490,8,0)</f>
        <v>Realizar el monitoreo al plan de tratamiento de los riesgos de seguridad y privacidad de la información trimestralmente (Informes de seguimiento y avance trimestrales con soportes documentales del cumplimiento con corte  junio, septiembre, diciembre)</v>
      </c>
      <c r="I313" s="6">
        <f>VLOOKUP(B313,'Plantilla publicacion'!$A$3:$M$490,9,0)</f>
        <v>100</v>
      </c>
      <c r="J313" s="6" t="str">
        <f>VLOOKUP(B313,'Plantilla publicacion'!$A$3:$M$490,10,0)</f>
        <v>Porcentual</v>
      </c>
      <c r="K313" s="7">
        <f>VLOOKUP(B313,'Plantilla publicacion'!$A$3:$M$490,11,0)</f>
        <v>45748</v>
      </c>
      <c r="L313" s="7">
        <f>VLOOKUP(B313,'Plantilla publicacion'!$A$3:$M$490,12,0)</f>
        <v>46003</v>
      </c>
      <c r="M313" s="57"/>
      <c r="N313" s="101" t="str">
        <f>VLOOKUP(B313,'Plantilla publicacion'!$A$3:$M$490,13,0)</f>
        <v>20-OFICINA DE TECNOLOGÍA E INFORMÁTICA</v>
      </c>
      <c r="O313" s="6">
        <f>VLOOKUP(B313,'Plantilla publicacion (2)'!$S$3:$X$490,6,0)</f>
        <v>24.75</v>
      </c>
      <c r="P313" s="275">
        <f>VLOOKUP(B313,'Plantilla publicacion (2)'!$S$3:$Y$490,7,0)</f>
        <v>0.18109756097560975</v>
      </c>
      <c r="Q313" s="101" t="str">
        <f>VLOOKUP(B313,'PAI 2025 Consolidado'!$F$6:$Z$486,21,0)</f>
        <v>Se realiza el segundo informe de seguimiento a los riesgos de seguridad de la información dando cumplimento al segundo entregable con corte a septiembre, para un avance de la actividad del 24.75%.
se evidencia que cada una de las áreas gestionaron las actividades planeadas a ejecutarse en tercer trimestre: en julio 6 actividades, en agosto 2 actividades y en septiembre 3 actividades.
De conformidad con lo anteriormente descrito, se confirma la ejecución de 11 actividades.
Teniendo en cuenta que se adicionaron nuevas actividades, actualmente son en total 101 actividades descritas en los planes de tratamiento de riesgos de seguridad de la información. 
Aplicando la fórmula de la regla de tres simple directa, se evidencia un avance del 24,75%.</v>
      </c>
      <c r="R313" s="192"/>
      <c r="S313" s="192"/>
    </row>
    <row r="314" spans="1:19" ht="32.25" customHeight="1" thickBot="1" x14ac:dyDescent="0.3">
      <c r="A314" s="13" t="e">
        <f>VLOOKUP(B314,'Plantilla publicacion'!$A$3:$B$490,2,0)</f>
        <v>#N/A</v>
      </c>
      <c r="B314" s="362" t="s">
        <v>53</v>
      </c>
      <c r="C314" s="363"/>
      <c r="D314" s="363"/>
      <c r="E314" s="363"/>
      <c r="F314" s="363"/>
      <c r="G314" s="363"/>
      <c r="H314" s="363"/>
      <c r="I314" s="363"/>
      <c r="J314" s="363"/>
      <c r="K314" s="363"/>
      <c r="L314" s="363"/>
      <c r="M314" s="363"/>
      <c r="N314" s="363"/>
      <c r="O314" s="363"/>
      <c r="P314" s="363"/>
      <c r="Q314" s="363"/>
      <c r="R314" s="186"/>
      <c r="S314" s="186"/>
    </row>
    <row r="315" spans="1:19" ht="48" customHeight="1" thickBot="1" x14ac:dyDescent="0.3">
      <c r="B315" s="111" t="s">
        <v>452</v>
      </c>
      <c r="C315" s="112" t="s">
        <v>1483</v>
      </c>
      <c r="D315" s="112" t="s">
        <v>0</v>
      </c>
      <c r="E315" s="112" t="s">
        <v>1432</v>
      </c>
      <c r="F315" s="112" t="s">
        <v>1486</v>
      </c>
      <c r="G315" s="112" t="s">
        <v>1</v>
      </c>
      <c r="H315" s="112" t="s">
        <v>2</v>
      </c>
      <c r="I315" s="112" t="s">
        <v>3</v>
      </c>
      <c r="J315" s="112" t="s">
        <v>4</v>
      </c>
      <c r="K315" s="113" t="s">
        <v>5</v>
      </c>
      <c r="L315" s="113" t="s">
        <v>6</v>
      </c>
      <c r="M315" s="114" t="s">
        <v>1484</v>
      </c>
      <c r="N315" s="115" t="s">
        <v>7</v>
      </c>
      <c r="O315" s="56" t="s">
        <v>1880</v>
      </c>
      <c r="P315" s="201" t="s">
        <v>1881</v>
      </c>
      <c r="Q315" s="202" t="s">
        <v>1882</v>
      </c>
      <c r="R315" s="190"/>
      <c r="S315" s="190"/>
    </row>
    <row r="316" spans="1:19" s="12" customFormat="1" ht="51" x14ac:dyDescent="0.25">
      <c r="A316" s="5" t="str">
        <f>VLOOKUP(B316,'Plantilla publicacion'!$A$3:$B$490,2,0)</f>
        <v>Producto</v>
      </c>
      <c r="B316" s="15" t="s">
        <v>648</v>
      </c>
      <c r="C316" s="339" t="str">
        <f>VLOOKUP(B316,'Plantilla publicacion'!$A$3:$R$490,17,0)</f>
        <v>PND - 5-31-5-b- Convergencia regional - Entidades públicas territoriales y nacionales fortalecidas / PES - Transformación Institucional</v>
      </c>
      <c r="D316" s="339" t="str">
        <f>VLOOKUP(B316,'Plantilla publicacion'!$A$3:$M$490,6,0)</f>
        <v>60-Fortalecer el Sistema Integral de Gestión Institucional en el marco del Modelo Integrado de Planeación y gestión para mejorar la prestación del servicio.</v>
      </c>
      <c r="E316" s="339" t="str">
        <f>VLOOKUP(B316,'Plantilla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16" s="339" t="str">
        <f>VLOOKUP(B316,'Plantilla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16" s="339" t="str">
        <f>VLOOKUP(B316,'Plantilla publicacion'!$A$3:$M$490,7,0)</f>
        <v>N/A</v>
      </c>
      <c r="H316" s="15" t="str">
        <f>VLOOKUP(B316,'Plantilla publicacion'!$A$3:$M$490,8,0)</f>
        <v>Política de prevención del Daño Antijurídico, implementada y presentada al Comité (Informe de implementación de la PPDA y acta de comité)</v>
      </c>
      <c r="I316" s="15">
        <f>VLOOKUP(B316,'Plantilla publicacion'!$A$3:$M$490,9,0)</f>
        <v>1</v>
      </c>
      <c r="J316" s="15" t="str">
        <f>VLOOKUP(B316,'Plantilla publicacion'!$A$3:$M$490,10,0)</f>
        <v>Númerica</v>
      </c>
      <c r="K316" s="165">
        <f>VLOOKUP(B316,'Plantilla publicacion'!$A$3:$M$490,11,0)</f>
        <v>45691</v>
      </c>
      <c r="L316" s="165">
        <f>VLOOKUP(B316,'Plantilla publicacion'!$A$3:$M$490,12,0)</f>
        <v>46010</v>
      </c>
      <c r="M316" s="15">
        <f>IF(ISERROR(VLOOKUP(B316,'Plantilla publicacion'!$A$3:$P$490,16,0)),"NA",VLOOKUP(B316,'Plantilla publicacion'!$A$3:$P$490,16,0))</f>
        <v>0</v>
      </c>
      <c r="N316" s="15" t="str">
        <f>VLOOKUP(B316,'Plantilla publicacion'!$A$3:$M$490,13,0)</f>
        <v>60-GRUPO DE TRABAJO DE GESTIÓN JUDICIAL ADSCRITO A LA OFICINA ASESORA JURÍDICA</v>
      </c>
      <c r="O316" s="15">
        <f>VLOOKUP(B316,'Plantilla publicacion (2)'!$S$3:$X$490,6,0)</f>
        <v>0</v>
      </c>
      <c r="P316" s="277">
        <f>VLOOKUP(B316,'Plantilla publicacion (2)'!$S$3:$Y$490,7,0)</f>
        <v>0</v>
      </c>
      <c r="Q316" s="15" t="str">
        <f>VLOOKUP(B316,'PAI 2025 Consolidado'!$F$6:$Z$486,21,0)</f>
        <v>El 23 de julio de 2025 se remitió a las Delegaturas a través de memorando la solicitud para la elaboración de un "informe final de las actividades realizadas por el área durante la vigencia 2025" en el marco de la implementación de las Políticas de Prevención del Daño Antijurídico.</v>
      </c>
      <c r="R316" s="191"/>
      <c r="S316" s="191"/>
    </row>
    <row r="317" spans="1:19" ht="38.25" x14ac:dyDescent="0.25">
      <c r="A317" s="13" t="str">
        <f>VLOOKUP(B317,'Plantilla publicacion'!$A$3:$B$490,2,0)</f>
        <v>Actividad propia</v>
      </c>
      <c r="B317" s="6" t="s">
        <v>650</v>
      </c>
      <c r="C317" s="307"/>
      <c r="D317" s="307">
        <f>VLOOKUP(B317,'Plantilla publicacion'!$A$3:$M$490,6,0)</f>
        <v>0</v>
      </c>
      <c r="E317" s="307"/>
      <c r="F317" s="307"/>
      <c r="G317" s="307" t="str">
        <f>VLOOKUP(B317,'Plantilla publicacion'!$A$3:$M$490,7,0)</f>
        <v>N/A</v>
      </c>
      <c r="H317" s="6" t="str">
        <f>VLOOKUP(B317,'Plantilla publicacion'!$A$3:$M$490,8,0)</f>
        <v>Informar a las Delegaturas mediante memorando y/o correo electrónico, las actividades previstas para la ejecución de la Política de Prevención del Daño Antijurídico de la vigencia 2025. (Memorandos y/o correos electrónicos de los recordatorios)</v>
      </c>
      <c r="I317" s="6">
        <f>VLOOKUP(B317,'Plantilla publicacion'!$A$3:$M$490,9,0)</f>
        <v>1</v>
      </c>
      <c r="J317" s="6" t="str">
        <f>VLOOKUP(B317,'Plantilla publicacion'!$A$3:$M$490,10,0)</f>
        <v>Númerica</v>
      </c>
      <c r="K317" s="7">
        <f>VLOOKUP(B317,'Plantilla publicacion'!$A$3:$M$490,11,0)</f>
        <v>45691</v>
      </c>
      <c r="L317" s="7">
        <f>VLOOKUP(B317,'Plantilla publicacion'!$A$3:$M$490,12,0)</f>
        <v>45747</v>
      </c>
      <c r="M317" s="57"/>
      <c r="N317" s="16" t="str">
        <f>VLOOKUP(B317,'Plantilla publicacion'!$A$3:$M$490,13,0)</f>
        <v>60-GRUPO DE TRABAJO DE GESTIÓN JUDICIAL ADSCRITO A LA OFICINA ASESORA JURÍDICA</v>
      </c>
      <c r="O317" s="6">
        <f>VLOOKUP(B317,'Plantilla publicacion (2)'!$S$3:$X$490,6,0)</f>
        <v>100</v>
      </c>
      <c r="P317" s="275">
        <f>VLOOKUP(B317,'Plantilla publicacion (2)'!$S$3:$Y$490,7,0)</f>
        <v>0.24390243902439024</v>
      </c>
      <c r="Q317" s="16" t="str">
        <f>VLOOKUP(B317,'PAI 2025 Consolidado'!$F$6:$Z$486,21,0)</f>
        <v>Se informó a las Delegaturas  mediante memorando, las actividades previstas para la ejecución de la Política de Prevención del Daño Antijurídico que se deben realizar durante la vigencia 2025.</v>
      </c>
      <c r="R317" s="192"/>
      <c r="S317" s="192"/>
    </row>
    <row r="318" spans="1:19" ht="51" x14ac:dyDescent="0.25">
      <c r="A318" s="13" t="str">
        <f>VLOOKUP(B318,'Plantilla publicacion'!$A$3:$B$490,2,0)</f>
        <v>Actividad propia</v>
      </c>
      <c r="B318" s="6" t="s">
        <v>652</v>
      </c>
      <c r="C318" s="307"/>
      <c r="D318" s="307">
        <f>VLOOKUP(B318,'Plantilla publicacion'!$A$3:$M$490,6,0)</f>
        <v>0</v>
      </c>
      <c r="E318" s="307"/>
      <c r="F318" s="307"/>
      <c r="G318" s="307" t="str">
        <f>VLOOKUP(B318,'Plantilla publicacion'!$A$3:$M$490,7,0)</f>
        <v>N/A</v>
      </c>
      <c r="H318" s="6" t="str">
        <f>VLOOKUP(B318,'Plantilla publicacion'!$A$3:$M$490,8,0)</f>
        <v>Requerir mediante memorando y/o correo electrónico a las Delegaturas el informe final de cumplimiento de las actividades previstas en la Política de Prevención del Daño Antijurídico de la vigencia 2025.(Memorandos y/o correos electrónicos de los requerimientos)</v>
      </c>
      <c r="I318" s="6">
        <f>VLOOKUP(B318,'Plantilla publicacion'!$A$3:$M$490,9,0)</f>
        <v>1</v>
      </c>
      <c r="J318" s="6" t="str">
        <f>VLOOKUP(B318,'Plantilla publicacion'!$A$3:$M$490,10,0)</f>
        <v>Númerica</v>
      </c>
      <c r="K318" s="7">
        <f>VLOOKUP(B318,'Plantilla publicacion'!$A$3:$M$490,11,0)</f>
        <v>45839</v>
      </c>
      <c r="L318" s="7">
        <f>VLOOKUP(B318,'Plantilla publicacion'!$A$3:$M$490,12,0)</f>
        <v>45869</v>
      </c>
      <c r="M318" s="57"/>
      <c r="N318" s="16" t="str">
        <f>VLOOKUP(B318,'Plantilla publicacion'!$A$3:$M$490,13,0)</f>
        <v>60-GRUPO DE TRABAJO DE GESTIÓN JUDICIAL ADSCRITO A LA OFICINA ASESORA JURÍDICA</v>
      </c>
      <c r="O318" s="6">
        <f>VLOOKUP(B318,'Plantilla publicacion (2)'!$S$3:$X$490,6,0)</f>
        <v>100</v>
      </c>
      <c r="P318" s="275">
        <f>VLOOKUP(B318,'Plantilla publicacion (2)'!$S$3:$Y$490,7,0)</f>
        <v>0.24390243902439024</v>
      </c>
      <c r="Q318" s="16" t="str">
        <f>VLOOKUP(B318,'PAI 2025 Consolidado'!$F$6:$Z$486,21,0)</f>
        <v>El 23 de julio de 2025 se remitió a las Delegaturas a través de memorando la solicitud para la elaboración de un "informe final de las actividades realizadas por el área durante la vigencia 2025" en el marco de la implementación de las Políticas de Prevención del Daño Antijurídico.</v>
      </c>
      <c r="R318" s="192"/>
      <c r="S318" s="192"/>
    </row>
    <row r="319" spans="1:19" ht="38.25" x14ac:dyDescent="0.25">
      <c r="A319" s="13" t="str">
        <f>VLOOKUP(B319,'Plantilla publicacion'!$A$3:$B$490,2,0)</f>
        <v>Actividad propia</v>
      </c>
      <c r="B319" s="6" t="s">
        <v>654</v>
      </c>
      <c r="C319" s="307"/>
      <c r="D319" s="307">
        <f>VLOOKUP(B319,'Plantilla publicacion'!$A$3:$M$490,6,0)</f>
        <v>0</v>
      </c>
      <c r="E319" s="307"/>
      <c r="F319" s="307"/>
      <c r="G319" s="307" t="str">
        <f>VLOOKUP(B319,'Plantilla publicacion'!$A$3:$M$490,7,0)</f>
        <v>N/A</v>
      </c>
      <c r="H319" s="6" t="str">
        <f>VLOOKUP(B319,'Plantilla publicacion'!$A$3:$M$490,8,0)</f>
        <v>Consolidar información remitida por las Delegaturas y/o áreas encargadas, con las actividades ejecutadas para el cumplimiento de la Política (Documento en Word o Excel con consolidado de la Delegaturas y/o áreas encargadas del cumplimiento de la Política /único entregable)</v>
      </c>
      <c r="I319" s="6">
        <f>VLOOKUP(B319,'Plantilla publicacion'!$A$3:$M$490,9,0)</f>
        <v>1</v>
      </c>
      <c r="J319" s="6" t="str">
        <f>VLOOKUP(B319,'Plantilla publicacion'!$A$3:$M$490,10,0)</f>
        <v>Númerica</v>
      </c>
      <c r="K319" s="7">
        <f>VLOOKUP(B319,'Plantilla publicacion'!$A$3:$M$490,11,0)</f>
        <v>45931</v>
      </c>
      <c r="L319" s="7">
        <f>VLOOKUP(B319,'Plantilla publicacion'!$A$3:$M$490,12,0)</f>
        <v>45989</v>
      </c>
      <c r="M319" s="57"/>
      <c r="N319" s="16" t="str">
        <f>VLOOKUP(B319,'Plantilla publicacion'!$A$3:$M$490,13,0)</f>
        <v>60-GRUPO DE TRABAJO DE GESTIÓN JUDICIAL ADSCRITO A LA OFICINA ASESORA JURÍDICA</v>
      </c>
      <c r="O319" s="6">
        <f>VLOOKUP(B319,'Plantilla publicacion (2)'!$S$3:$X$490,6,0)</f>
        <v>100</v>
      </c>
      <c r="P319" s="275">
        <f>VLOOKUP(B319,'Plantilla publicacion (2)'!$S$3:$Y$490,7,0)</f>
        <v>0.36585365853658536</v>
      </c>
      <c r="Q319" s="16">
        <f>VLOOKUP(B319,'PAI 2025 Consolidado'!$F$6:$Z$486,21,0)</f>
        <v>0</v>
      </c>
      <c r="R319" s="192"/>
      <c r="S319" s="192"/>
    </row>
    <row r="320" spans="1:19" s="12" customFormat="1" ht="39" thickBot="1" x14ac:dyDescent="0.3">
      <c r="A320" s="13" t="str">
        <f>VLOOKUP(B320,'Plantilla publicacion'!$A$3:$B$490,2,0)</f>
        <v>Actividad propia</v>
      </c>
      <c r="B320" s="11" t="s">
        <v>656</v>
      </c>
      <c r="C320" s="307"/>
      <c r="D320" s="307">
        <f>VLOOKUP(B320,'Plantilla publicacion'!$A$3:$M$490,6,0)</f>
        <v>0</v>
      </c>
      <c r="E320" s="307"/>
      <c r="F320" s="307"/>
      <c r="G320" s="307" t="str">
        <f>VLOOKUP(B320,'Plantilla publicacion'!$A$3:$M$490,7,0)</f>
        <v>N/A</v>
      </c>
      <c r="H320" s="11" t="str">
        <f>VLOOKUP(B320,'Plantilla publicacion'!$A$3:$M$490,8,0)</f>
        <v>Presentar al Comité de Conciliación, los resultados del cumplimiento del segundo año de implementación de la  Política de Prevención del Daño Antijurídico (Acta del comité de conciliación e informe de implementación /único entregable)</v>
      </c>
      <c r="I320" s="11">
        <f>VLOOKUP(B320,'Plantilla publicacion'!$A$3:$M$490,9,0)</f>
        <v>1</v>
      </c>
      <c r="J320" s="11" t="str">
        <f>VLOOKUP(B320,'Plantilla publicacion'!$A$3:$M$490,10,0)</f>
        <v>Númerica</v>
      </c>
      <c r="K320" s="108">
        <f>VLOOKUP(B320,'Plantilla publicacion'!$A$3:$M$490,11,0)</f>
        <v>45992</v>
      </c>
      <c r="L320" s="108">
        <f>VLOOKUP(B320,'Plantilla publicacion'!$A$3:$M$490,12,0)</f>
        <v>46010</v>
      </c>
      <c r="M320" s="109"/>
      <c r="N320" s="110" t="str">
        <f>VLOOKUP(B320,'Plantilla publicacion'!$A$3:$M$490,13,0)</f>
        <v>60-GRUPO DE TRABAJO DE GESTIÓN JUDICIAL ADSCRITO A LA OFICINA ASESORA JURÍDICA</v>
      </c>
      <c r="O320" s="11">
        <f>VLOOKUP(B320,'Plantilla publicacion (2)'!$S$3:$X$490,6,0)</f>
        <v>0</v>
      </c>
      <c r="P320" s="278">
        <f>VLOOKUP(B320,'Plantilla publicacion (2)'!$S$3:$Y$490,7,0)</f>
        <v>0</v>
      </c>
      <c r="Q320" s="110">
        <f>VLOOKUP(B320,'PAI 2025 Consolidado'!$F$6:$Z$486,21,0)</f>
        <v>0</v>
      </c>
      <c r="R320" s="192"/>
      <c r="S320" s="192"/>
    </row>
    <row r="321" spans="1:19" s="12" customFormat="1" ht="63.75" x14ac:dyDescent="0.25">
      <c r="A321" s="5" t="str">
        <f>VLOOKUP(B321,'Plantilla publicacion'!$A$3:$B$490,2,0)</f>
        <v>Producto</v>
      </c>
      <c r="B321" s="96" t="s">
        <v>658</v>
      </c>
      <c r="C321" s="309" t="str">
        <f>VLOOKUP(B321,'Plantilla publicacion'!$A$3:$R$490,17,0)</f>
        <v>PND - 5-31-5-b- Convergencia regional - Entidades públicas territoriales y nacionales fortalecidas / PES - Transformación Institucional</v>
      </c>
      <c r="D321" s="309" t="str">
        <f>VLOOKUP(B321,'Plantilla publicacion'!$A$3:$M$490,6,0)</f>
        <v>60-Fortalecer el Sistema Integral de Gestión Institucional en el marco del Modelo Integrado de Planeación y gestión para mejorar la prestación del servicio.</v>
      </c>
      <c r="E321" s="309" t="str">
        <f>VLOOKUP(B321,'Plantilla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21" s="309" t="str">
        <f>VLOOKUP(B321,'Plantilla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21" s="309" t="str">
        <f>VLOOKUP(B321,'Plantilla publicacion'!$A$3:$M$490,7,0)</f>
        <v>N/A</v>
      </c>
      <c r="H321" s="98" t="str">
        <f>VLOOKUP(B321,'Plantilla publicacion'!$A$3:$M$490,8,0)</f>
        <v>Política de Prevención del Daño Antijurídico para la bianulidad 2026-2027, formulada (Documento con la Política de prevención del Daño Antijurídico formulada)</v>
      </c>
      <c r="I321" s="98">
        <f>VLOOKUP(B321,'Plantilla publicacion'!$A$3:$M$490,9,0)</f>
        <v>1</v>
      </c>
      <c r="J321" s="98" t="str">
        <f>VLOOKUP(B321,'Plantilla publicacion'!$A$3:$M$490,10,0)</f>
        <v>Númerica</v>
      </c>
      <c r="K321" s="166">
        <f>VLOOKUP(B321,'Plantilla publicacion'!$A$3:$M$490,11,0)</f>
        <v>45811</v>
      </c>
      <c r="L321" s="166">
        <f>VLOOKUP(B321,'Plantilla publicacion'!$A$3:$M$490,12,0)</f>
        <v>46022</v>
      </c>
      <c r="M321" s="98" t="str">
        <f>IF(ISERROR(VLOOKUP(B321,'Plantilla publicacion'!$A$3:$P$490,16,0)),"NA",VLOOKUP(B321,'Plantilla publicacion'!$A$3:$P$490,16,0))</f>
        <v>PES_20230253 / PEI_19</v>
      </c>
      <c r="N321" s="99" t="str">
        <f>VLOOKUP(B321,'Plantilla publicacion'!$A$3:$M$490,13,0)</f>
        <v>60-GRUPO DE TRABAJO DE GESTIÓN JUDICIAL ADSCRITO A LA OFICINA ASESORA JURÍDICA</v>
      </c>
      <c r="O321" s="98">
        <f>VLOOKUP(B321,'Plantilla publicacion (2)'!$S$3:$X$490,6,0)</f>
        <v>0</v>
      </c>
      <c r="P321" s="274">
        <f>VLOOKUP(B321,'Plantilla publicacion (2)'!$S$3:$Y$490,7,0)</f>
        <v>0</v>
      </c>
      <c r="Q321" s="99" t="str">
        <f>VLOOKUP(B321,'PAI 2025 Consolidado'!$F$6:$Z$486,21,0)</f>
        <v>Se realizó el informe de análisis de causas de demanda y condena, este informe presenta una sistematización detallada de las demandas notificadas y de las sentencias recibidas durante el año 2025, organizadas por Delegatura y área responsable, a partir de las causas jurídicas que motivaron su interposición o que fundamentaron una condena en firme.</v>
      </c>
      <c r="R321" s="191"/>
      <c r="S321" s="191"/>
    </row>
    <row r="322" spans="1:19" ht="63.75" x14ac:dyDescent="0.25">
      <c r="A322" s="13" t="str">
        <f>VLOOKUP(B322,'Plantilla publicacion'!$A$3:$B$490,2,0)</f>
        <v>Actividad propia</v>
      </c>
      <c r="B322" s="100" t="s">
        <v>660</v>
      </c>
      <c r="C322" s="307"/>
      <c r="D322" s="307">
        <f>VLOOKUP(B322,'Plantilla publicacion'!$A$3:$M$490,6,0)</f>
        <v>0</v>
      </c>
      <c r="E322" s="307"/>
      <c r="F322" s="307"/>
      <c r="G322" s="307" t="str">
        <f>VLOOKUP(B322,'Plantilla publicacion'!$A$3:$M$490,7,0)</f>
        <v>N/A</v>
      </c>
      <c r="H322" s="6" t="str">
        <f>VLOOKUP(B322,'Plantilla publicacion'!$A$3:$M$490,8,0)</f>
        <v>Realizar informe de análisis de causas de demanda y condena para la formulación de la Política de Prevención del Daño Antijurídico. (Informe de análisis de causas de demanda y condena/único entregable)</v>
      </c>
      <c r="I322" s="6">
        <f>VLOOKUP(B322,'Plantilla publicacion'!$A$3:$M$490,9,0)</f>
        <v>1</v>
      </c>
      <c r="J322" s="6" t="str">
        <f>VLOOKUP(B322,'Plantilla publicacion'!$A$3:$M$490,10,0)</f>
        <v>Númerica</v>
      </c>
      <c r="K322" s="7">
        <f>VLOOKUP(B322,'Plantilla publicacion'!$A$3:$M$490,11,0)</f>
        <v>45811</v>
      </c>
      <c r="L322" s="7">
        <f>VLOOKUP(B322,'Plantilla publicacion'!$A$3:$M$490,12,0)</f>
        <v>45930</v>
      </c>
      <c r="M322" s="57"/>
      <c r="N322" s="101" t="str">
        <f>VLOOKUP(B322,'Plantilla publicacion'!$A$3:$M$490,13,0)</f>
        <v>60-GRUPO DE TRABAJO DE GESTIÓN JUDICIAL ADSCRITO A LA OFICINA ASESORA JURÍDICA</v>
      </c>
      <c r="O322" s="6">
        <f>VLOOKUP(B322,'Plantilla publicacion (2)'!$S$3:$X$490,6,0)</f>
        <v>100</v>
      </c>
      <c r="P322" s="275">
        <f>VLOOKUP(B322,'Plantilla publicacion (2)'!$S$3:$Y$490,7,0)</f>
        <v>0.18292682926829268</v>
      </c>
      <c r="Q322" s="101" t="str">
        <f>VLOOKUP(B322,'PAI 2025 Consolidado'!$F$6:$Z$486,21,0)</f>
        <v>Se realizó el informe de análisis de causas de demanda y condena, este informe presenta una sistematización detallada de las demandas notificadas y de las sentencias recibidas durante el año 2025, organizadas por Delegatura y área responsable, a partir de las causas jurídicas que motivaron su interposición o que fundamentaron una condena en firme.</v>
      </c>
      <c r="R322" s="192"/>
      <c r="S322" s="192"/>
    </row>
    <row r="323" spans="1:19" ht="25.5" x14ac:dyDescent="0.25">
      <c r="A323" s="13" t="str">
        <f>VLOOKUP(B323,'Plantilla publicacion'!$A$3:$B$490,2,0)</f>
        <v>Actividad propia</v>
      </c>
      <c r="B323" s="100" t="s">
        <v>662</v>
      </c>
      <c r="C323" s="307"/>
      <c r="D323" s="307">
        <f>VLOOKUP(B323,'Plantilla publicacion'!$A$3:$M$490,6,0)</f>
        <v>0</v>
      </c>
      <c r="E323" s="307"/>
      <c r="F323" s="307"/>
      <c r="G323" s="307" t="str">
        <f>VLOOKUP(B323,'Plantilla publicacion'!$A$3:$M$490,7,0)</f>
        <v>N/A</v>
      </c>
      <c r="H323" s="6" t="str">
        <f>VLOOKUP(B323,'Plantilla publicacion'!$A$3:$M$490,8,0)</f>
        <v>Presentar y socializar informe de análisis de causas de demanda y condena A las áreas misionales de la Entidad.	 (Acta de reunión y/o capturas de pantalla de la reunión)</v>
      </c>
      <c r="I323" s="6">
        <f>VLOOKUP(B323,'Plantilla publicacion'!$A$3:$M$490,9,0)</f>
        <v>1</v>
      </c>
      <c r="J323" s="6" t="str">
        <f>VLOOKUP(B323,'Plantilla publicacion'!$A$3:$M$490,10,0)</f>
        <v>Númerica</v>
      </c>
      <c r="K323" s="7">
        <f>VLOOKUP(B323,'Plantilla publicacion'!$A$3:$M$490,11,0)</f>
        <v>45931</v>
      </c>
      <c r="L323" s="7">
        <f>VLOOKUP(B323,'Plantilla publicacion'!$A$3:$M$490,12,0)</f>
        <v>45961</v>
      </c>
      <c r="M323" s="57"/>
      <c r="N323" s="101" t="str">
        <f>VLOOKUP(B323,'Plantilla publicacion'!$A$3:$M$490,13,0)</f>
        <v>60-GRUPO DE TRABAJO DE GESTIÓN JUDICIAL ADSCRITO A LA OFICINA ASESORA JURÍDICA</v>
      </c>
      <c r="O323" s="6">
        <f>VLOOKUP(B323,'Plantilla publicacion (2)'!$S$3:$X$490,6,0)</f>
        <v>0</v>
      </c>
      <c r="P323" s="275">
        <f>VLOOKUP(B323,'Plantilla publicacion (2)'!$S$3:$Y$490,7,0)</f>
        <v>0</v>
      </c>
      <c r="Q323" s="101">
        <f>VLOOKUP(B323,'PAI 2025 Consolidado'!$F$6:$Z$486,21,0)</f>
        <v>0</v>
      </c>
      <c r="R323" s="192"/>
      <c r="S323" s="192"/>
    </row>
    <row r="324" spans="1:19" ht="25.5" x14ac:dyDescent="0.25">
      <c r="A324" s="13" t="str">
        <f>VLOOKUP(B324,'Plantilla publicacion'!$A$3:$B$490,2,0)</f>
        <v>Actividad propia</v>
      </c>
      <c r="B324" s="100" t="s">
        <v>664</v>
      </c>
      <c r="C324" s="307"/>
      <c r="D324" s="307">
        <f>VLOOKUP(B324,'Plantilla publicacion'!$A$3:$M$490,6,0)</f>
        <v>0</v>
      </c>
      <c r="E324" s="307"/>
      <c r="F324" s="307"/>
      <c r="G324" s="307" t="str">
        <f>VLOOKUP(B324,'Plantilla publicacion'!$A$3:$M$490,7,0)</f>
        <v>N/A</v>
      </c>
      <c r="H324" s="6" t="str">
        <f>VLOOKUP(B324,'Plantilla publicacion'!$A$3:$M$490,8,0)</f>
        <v>Formular proyecto de la Política de Prevención del Daño Antijurídico de acuerdo con los lineamientos de la ANDJE (Documento de formulación/único entregable)</v>
      </c>
      <c r="I324" s="6">
        <f>VLOOKUP(B324,'Plantilla publicacion'!$A$3:$M$490,9,0)</f>
        <v>1</v>
      </c>
      <c r="J324" s="6" t="str">
        <f>VLOOKUP(B324,'Plantilla publicacion'!$A$3:$M$490,10,0)</f>
        <v>Númerica</v>
      </c>
      <c r="K324" s="7">
        <f>VLOOKUP(B324,'Plantilla publicacion'!$A$3:$M$490,11,0)</f>
        <v>45965</v>
      </c>
      <c r="L324" s="7">
        <f>VLOOKUP(B324,'Plantilla publicacion'!$A$3:$M$490,12,0)</f>
        <v>45989</v>
      </c>
      <c r="M324" s="57"/>
      <c r="N324" s="101" t="str">
        <f>VLOOKUP(B324,'Plantilla publicacion'!$A$3:$M$490,13,0)</f>
        <v>60-GRUPO DE TRABAJO DE GESTIÓN JUDICIAL ADSCRITO A LA OFICINA ASESORA JURÍDICA</v>
      </c>
      <c r="O324" s="6">
        <f>VLOOKUP(B324,'Plantilla publicacion (2)'!$S$3:$X$490,6,0)</f>
        <v>0</v>
      </c>
      <c r="P324" s="275">
        <f>VLOOKUP(B324,'Plantilla publicacion (2)'!$S$3:$Y$490,7,0)</f>
        <v>0</v>
      </c>
      <c r="Q324" s="101">
        <f>VLOOKUP(B324,'PAI 2025 Consolidado'!$F$6:$Z$486,21,0)</f>
        <v>0</v>
      </c>
      <c r="R324" s="192"/>
      <c r="S324" s="192"/>
    </row>
    <row r="325" spans="1:19" ht="25.5" x14ac:dyDescent="0.25">
      <c r="A325" s="13" t="str">
        <f>VLOOKUP(B325,'Plantilla publicacion'!$A$3:$B$490,2,0)</f>
        <v>Actividad propia</v>
      </c>
      <c r="B325" s="100" t="s">
        <v>666</v>
      </c>
      <c r="C325" s="307"/>
      <c r="D325" s="307">
        <f>VLOOKUP(B325,'Plantilla publicacion'!$A$3:$M$490,6,0)</f>
        <v>0</v>
      </c>
      <c r="E325" s="307"/>
      <c r="F325" s="307"/>
      <c r="G325" s="307" t="str">
        <f>VLOOKUP(B325,'Plantilla publicacion'!$A$3:$M$490,7,0)</f>
        <v>N/A</v>
      </c>
      <c r="H325" s="6" t="str">
        <f>VLOOKUP(B325,'Plantilla publicacion'!$A$3:$M$490,8,0)</f>
        <v>Presentar la formulación de la Política de Prevención del Daño Antijurídico al Comité de Conciliación. (Acta del comité de conciliación y/o documento de la presentación)</v>
      </c>
      <c r="I325" s="6">
        <f>VLOOKUP(B325,'Plantilla publicacion'!$A$3:$M$490,9,0)</f>
        <v>1</v>
      </c>
      <c r="J325" s="6" t="str">
        <f>VLOOKUP(B325,'Plantilla publicacion'!$A$3:$M$490,10,0)</f>
        <v>Númerica</v>
      </c>
      <c r="K325" s="7">
        <f>VLOOKUP(B325,'Plantilla publicacion'!$A$3:$M$490,11,0)</f>
        <v>45992</v>
      </c>
      <c r="L325" s="7">
        <f>VLOOKUP(B325,'Plantilla publicacion'!$A$3:$M$490,12,0)</f>
        <v>46006</v>
      </c>
      <c r="M325" s="57"/>
      <c r="N325" s="101" t="str">
        <f>VLOOKUP(B325,'Plantilla publicacion'!$A$3:$M$490,13,0)</f>
        <v>60-GRUPO DE TRABAJO DE GESTIÓN JUDICIAL ADSCRITO A LA OFICINA ASESORA JURÍDICA</v>
      </c>
      <c r="O325" s="6">
        <f>VLOOKUP(B325,'Plantilla publicacion (2)'!$S$3:$X$490,6,0)</f>
        <v>0</v>
      </c>
      <c r="P325" s="275">
        <f>VLOOKUP(B325,'Plantilla publicacion (2)'!$S$3:$Y$490,7,0)</f>
        <v>0</v>
      </c>
      <c r="Q325" s="101">
        <f>VLOOKUP(B325,'PAI 2025 Consolidado'!$F$6:$Z$486,21,0)</f>
        <v>0</v>
      </c>
      <c r="R325" s="192"/>
      <c r="S325" s="192"/>
    </row>
    <row r="326" spans="1:19" ht="26.25" thickBot="1" x14ac:dyDescent="0.3">
      <c r="A326" s="13" t="str">
        <f>VLOOKUP(B326,'Plantilla publicacion'!$A$3:$B$490,2,0)</f>
        <v>Actividad propia</v>
      </c>
      <c r="B326" s="102" t="s">
        <v>668</v>
      </c>
      <c r="C326" s="308"/>
      <c r="D326" s="308">
        <f>VLOOKUP(B326,'Plantilla publicacion'!$A$3:$M$490,6,0)</f>
        <v>0</v>
      </c>
      <c r="E326" s="308"/>
      <c r="F326" s="308"/>
      <c r="G326" s="308" t="str">
        <f>VLOOKUP(B326,'Plantilla publicacion'!$A$3:$M$490,7,0)</f>
        <v>N/A</v>
      </c>
      <c r="H326" s="104" t="str">
        <f>VLOOKUP(B326,'Plantilla publicacion'!$A$3:$M$490,8,0)</f>
        <v>Enviar a la ANDJE la formulación de la Política de Prevención del Daño Antijurídico para aprobación. (Soporte de envío del documento a la ANDJE/único entregable)</v>
      </c>
      <c r="I326" s="104">
        <f>VLOOKUP(B326,'Plantilla publicacion'!$A$3:$M$490,9,0)</f>
        <v>1</v>
      </c>
      <c r="J326" s="104" t="str">
        <f>VLOOKUP(B326,'Plantilla publicacion'!$A$3:$M$490,10,0)</f>
        <v>Númerica</v>
      </c>
      <c r="K326" s="105">
        <f>VLOOKUP(B326,'Plantilla publicacion'!$A$3:$M$490,11,0)</f>
        <v>46007</v>
      </c>
      <c r="L326" s="105">
        <f>VLOOKUP(B326,'Plantilla publicacion'!$A$3:$M$490,12,0)</f>
        <v>46022</v>
      </c>
      <c r="M326" s="106"/>
      <c r="N326" s="107" t="str">
        <f>VLOOKUP(B326,'Plantilla publicacion'!$A$3:$M$490,13,0)</f>
        <v>60-GRUPO DE TRABAJO DE GESTIÓN JUDICIAL ADSCRITO A LA OFICINA ASESORA JURÍDICA</v>
      </c>
      <c r="O326" s="104">
        <f>VLOOKUP(B326,'Plantilla publicacion (2)'!$S$3:$X$490,6,0)</f>
        <v>0</v>
      </c>
      <c r="P326" s="276">
        <f>VLOOKUP(B326,'Plantilla publicacion (2)'!$S$3:$Y$490,7,0)</f>
        <v>0</v>
      </c>
      <c r="Q326" s="107">
        <f>VLOOKUP(B326,'PAI 2025 Consolidado'!$F$6:$Z$486,21,0)</f>
        <v>0</v>
      </c>
      <c r="R326" s="192"/>
      <c r="S326" s="192"/>
    </row>
    <row r="327" spans="1:19" s="12" customFormat="1" ht="165.75" x14ac:dyDescent="0.25">
      <c r="A327" s="5" t="str">
        <f>VLOOKUP(B327,'Plantilla publicacion'!$A$3:$B$490,2,0)</f>
        <v>Producto</v>
      </c>
      <c r="B327" s="15" t="s">
        <v>670</v>
      </c>
      <c r="C327" s="307" t="str">
        <f>VLOOKUP(B327,'Plantilla publicacion'!$A$3:$R$490,17,0)</f>
        <v>PND - 5-31-5-b- Convergencia regional - Entidades públicas territoriales y nacionales fortalecidas / PES - Transformación Institucional</v>
      </c>
      <c r="D327" s="307" t="str">
        <f>VLOOKUP(B327,'Plantilla publicacion'!$A$3:$M$490,6,0)</f>
        <v>56-Fortalecer la gestión de la información, el conocimiento y la innovación para optimizar la capacidad institucional</v>
      </c>
      <c r="E327" s="307" t="str">
        <f>VLOOKUP(B327,'Plantilla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27" s="307" t="str">
        <f>VLOOKUP(B327,'Plantilla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27" s="307" t="str">
        <f>VLOOKUP(B327,'Plantilla publicacion'!$A$3:$M$490,7,0)</f>
        <v>N/A</v>
      </c>
      <c r="H327" s="15" t="str">
        <f>VLOOKUP(B327,'Plantilla publicacion'!$A$3:$M$490,8,0)</f>
        <v>Equipo jurídico del Grupo de Gestión Judicial , fortalecido (Listas de asistencia y/o capturas de pantalla/único entregable)</v>
      </c>
      <c r="I327" s="15">
        <f>VLOOKUP(B327,'Plantilla publicacion'!$A$3:$M$490,9,0)</f>
        <v>2</v>
      </c>
      <c r="J327" s="15" t="str">
        <f>VLOOKUP(B327,'Plantilla publicacion'!$A$3:$M$490,10,0)</f>
        <v>Númerica</v>
      </c>
      <c r="K327" s="165">
        <f>VLOOKUP(B327,'Plantilla publicacion'!$A$3:$M$490,11,0)</f>
        <v>45684</v>
      </c>
      <c r="L327" s="165">
        <f>VLOOKUP(B327,'Plantilla publicacion'!$A$3:$M$490,12,0)</f>
        <v>45989</v>
      </c>
      <c r="M327" s="15" t="str">
        <f>IF(ISERROR(VLOOKUP(B327,'Plantilla publicacion'!$A$3:$P$490,16,0)),"NA",VLOOKUP(B327,'Plantilla publicacion'!$A$3:$P$490,16,0))</f>
        <v>PES_20230248 / PEI_20</v>
      </c>
      <c r="N327" s="15" t="str">
        <f>VLOOKUP(B327,'Plantilla publicacion'!$A$3:$M$490,13,0)</f>
        <v>60-GRUPO DE TRABAJO DE GESTIÓN JUDICIAL ADSCRITO A LA OFICINA ASESORA JURÍDICA</v>
      </c>
      <c r="O327" s="15">
        <f>VLOOKUP(B327,'Plantilla publicacion (2)'!$S$3:$X$490,6,0)</f>
        <v>100</v>
      </c>
      <c r="P327" s="277">
        <f>VLOOKUP(B327,'Plantilla publicacion (2)'!$S$3:$Y$490,7,0)</f>
        <v>1.3452914798206279</v>
      </c>
      <c r="Q327" s="15" t="str">
        <f>VLOOKUP(B327,'PAI 2025 Consolidado'!$F$6:$Z$486,21,0)</f>
        <v>Durante el primer semestre (21 de abril)  los abogados de la Oficina Asesora Jurídica- Grupo de Trabajo de Gestión Judicial, asistieron a la capacitación dictada por la Agencia Nacional de Defensa Jurídica del Estado, sobre el tema "Retos de la defensa jurídica en la era digital".
La segunda capacitación será solicitada a la Agencia Nacional de Defensa Jurídica del Estado - ANDJE- para que se realice durante el segundo semestre de la vigencia.
En relación con los conversatorios, el 25 de junio de 2025 se realizó el primer conversatorio con el equipo jurídico, para analizar y aplicar los aprendizajes adquiridos en la capacitación realizada por la ANDJE “Retos de la defensa jurídica en la era digital”, con el fin de revisar y priorizar los procesos que deben ser automatizados para mejorar la eficiencia de la gestión.</v>
      </c>
      <c r="R327" s="191"/>
      <c r="S327" s="191"/>
    </row>
    <row r="328" spans="1:19" ht="51" x14ac:dyDescent="0.25">
      <c r="A328" s="13" t="str">
        <f>VLOOKUP(B328,'Plantilla publicacion'!$A$3:$B$490,2,0)</f>
        <v>Actividad propia</v>
      </c>
      <c r="B328" s="6" t="s">
        <v>672</v>
      </c>
      <c r="C328" s="307"/>
      <c r="D328" s="307">
        <f>VLOOKUP(B328,'Plantilla publicacion'!$A$3:$M$490,6,0)</f>
        <v>0</v>
      </c>
      <c r="E328" s="307"/>
      <c r="F328" s="307"/>
      <c r="G328" s="307" t="str">
        <f>VLOOKUP(B328,'Plantilla publicacion'!$A$3:$M$490,7,0)</f>
        <v>N/A</v>
      </c>
      <c r="H328" s="6" t="str">
        <f>VLOOKUP(B328,'Plantilla publicacion'!$A$3:$M$490,8,0)</f>
        <v>Solicitar mediante correo electrónico a la ANDJE que se realicen dos jornadas de capacitación. (Correo electrónico a la ANDJE/único entregable)</v>
      </c>
      <c r="I328" s="6">
        <f>VLOOKUP(B328,'Plantilla publicacion'!$A$3:$M$490,9,0)</f>
        <v>1</v>
      </c>
      <c r="J328" s="6" t="str">
        <f>VLOOKUP(B328,'Plantilla publicacion'!$A$3:$M$490,10,0)</f>
        <v>Númerica</v>
      </c>
      <c r="K328" s="7">
        <f>VLOOKUP(B328,'Plantilla publicacion'!$A$3:$M$490,11,0)</f>
        <v>45684</v>
      </c>
      <c r="L328" s="7">
        <f>VLOOKUP(B328,'Plantilla publicacion'!$A$3:$M$490,12,0)</f>
        <v>45716</v>
      </c>
      <c r="M328" s="57"/>
      <c r="N328" s="16" t="str">
        <f>VLOOKUP(B328,'Plantilla publicacion'!$A$3:$M$490,13,0)</f>
        <v>60-GRUPO DE TRABAJO DE GESTIÓN JUDICIAL ADSCRITO A LA OFICINA ASESORA JURÍDICA</v>
      </c>
      <c r="O328" s="6">
        <f>VLOOKUP(B328,'Plantilla publicacion (2)'!$S$3:$X$490,6,0)</f>
        <v>100</v>
      </c>
      <c r="P328" s="275">
        <f>VLOOKUP(B328,'Plantilla publicacion (2)'!$S$3:$Y$490,7,0)</f>
        <v>0.36585365853658536</v>
      </c>
      <c r="Q328" s="16" t="str">
        <f>VLOOKUP(B328,'PAI 2025 Consolidado'!$F$6:$Z$486,21,0)</f>
        <v>Se solicitó a la ANDJE a través de correo electrónico, programar mínimo una capacitación semestral para el equipo jurídico de la SIC, bajo el marco de la asociación de los indicadores del Plan Estratégico Sectorial, con el fin de robustecer lineamientos y unificar criterios en el Sector.</v>
      </c>
      <c r="R328" s="192"/>
      <c r="S328" s="192"/>
    </row>
    <row r="329" spans="1:19" ht="89.25" x14ac:dyDescent="0.25">
      <c r="A329" s="13" t="str">
        <f>VLOOKUP(B329,'Plantilla publicacion'!$A$3:$B$490,2,0)</f>
        <v>Actividad propia</v>
      </c>
      <c r="B329" s="6" t="s">
        <v>674</v>
      </c>
      <c r="C329" s="307"/>
      <c r="D329" s="307">
        <f>VLOOKUP(B329,'Plantilla publicacion'!$A$3:$M$490,6,0)</f>
        <v>0</v>
      </c>
      <c r="E329" s="307"/>
      <c r="F329" s="307"/>
      <c r="G329" s="307" t="str">
        <f>VLOOKUP(B329,'Plantilla publicacion'!$A$3:$M$490,7,0)</f>
        <v>N/A</v>
      </c>
      <c r="H329" s="6" t="str">
        <f>VLOOKUP(B329,'Plantilla publicacion'!$A$3:$M$490,8,0)</f>
        <v>Participar en capacitaciones desarrolladas por la Agencia Nacional de Defensa Jurídica del Estado (Capturas de pantalla de las capacitaciones y/o listado de asistencia)</v>
      </c>
      <c r="I329" s="6">
        <f>VLOOKUP(B329,'Plantilla publicacion'!$A$3:$M$490,9,0)</f>
        <v>2</v>
      </c>
      <c r="J329" s="6" t="str">
        <f>VLOOKUP(B329,'Plantilla publicacion'!$A$3:$M$490,10,0)</f>
        <v>Númerica</v>
      </c>
      <c r="K329" s="7">
        <f>VLOOKUP(B329,'Plantilla publicacion'!$A$3:$M$490,11,0)</f>
        <v>45719</v>
      </c>
      <c r="L329" s="7">
        <f>VLOOKUP(B329,'Plantilla publicacion'!$A$3:$M$490,12,0)</f>
        <v>45930</v>
      </c>
      <c r="M329" s="57"/>
      <c r="N329" s="16" t="str">
        <f>VLOOKUP(B329,'Plantilla publicacion'!$A$3:$M$490,13,0)</f>
        <v>60-GRUPO DE TRABAJO DE GESTIÓN JUDICIAL ADSCRITO A LA OFICINA ASESORA JURÍDICA</v>
      </c>
      <c r="O329" s="6">
        <f>VLOOKUP(B329,'Plantilla publicacion (2)'!$S$3:$X$490,6,0)</f>
        <v>100</v>
      </c>
      <c r="P329" s="275">
        <f>VLOOKUP(B329,'Plantilla publicacion (2)'!$S$3:$Y$490,7,0)</f>
        <v>0.48780487804878048</v>
      </c>
      <c r="Q329" s="16" t="str">
        <f>VLOOKUP(B329,'PAI 2025 Consolidado'!$F$6:$Z$486,21,0)</f>
        <v>El día 21 de abril los abogados de la Oficina Asesora Jurídica- Grupo de Trabajo de Gestión Judicial, asistieron a la capacitación dictada por la Agencia Nacional de Defensa Jurídica del Estado, sobre el tema "Retos de la defensa jurídica en la era digital".
La segunda capacitación será solicitada a la Agencia Nacional de Defensa Jurídica del Estado - ANDJE- para que se realice durante el segundo semestre de la vigencia.</v>
      </c>
      <c r="R329" s="192"/>
      <c r="S329" s="192"/>
    </row>
    <row r="330" spans="1:19" ht="64.5" thickBot="1" x14ac:dyDescent="0.3">
      <c r="A330" s="13" t="str">
        <f>VLOOKUP(B330,'Plantilla publicacion'!$A$3:$B$490,2,0)</f>
        <v>Actividad propia</v>
      </c>
      <c r="B330" s="18" t="s">
        <v>675</v>
      </c>
      <c r="C330" s="307"/>
      <c r="D330" s="307">
        <f>VLOOKUP(B330,'Plantilla publicacion'!$A$3:$M$490,6,0)</f>
        <v>0</v>
      </c>
      <c r="E330" s="307"/>
      <c r="F330" s="307"/>
      <c r="G330" s="307" t="str">
        <f>VLOOKUP(B330,'Plantilla publicacion'!$A$3:$M$490,7,0)</f>
        <v>N/A</v>
      </c>
      <c r="H330" s="6" t="str">
        <f>VLOOKUP(B330,'Plantilla publicacion'!$A$3:$M$490,8,0)</f>
        <v>Realizar conversatorios para fomentar el intercambio de ideas, experiencias y aprendizajes entre los integrantes del Grupo de Trabajo de Gestión Judicial, aplicando los conocimientos adquiridos en las capacitaciones impartidas por la ANDJE. (Listados de Asistencia/registros fotográficos/capturas de pantallas  y informes con las conclusiones de los conversatorios)</v>
      </c>
      <c r="I330" s="6">
        <f>VLOOKUP(B330,'Plantilla publicacion'!$A$3:$M$490,9,0)</f>
        <v>2</v>
      </c>
      <c r="J330" s="6" t="str">
        <f>VLOOKUP(B330,'Plantilla publicacion'!$A$3:$M$490,10,0)</f>
        <v>Númerica</v>
      </c>
      <c r="K330" s="7">
        <f>VLOOKUP(B330,'Plantilla publicacion'!$A$3:$M$490,11,0)</f>
        <v>45748</v>
      </c>
      <c r="L330" s="7">
        <f>VLOOKUP(B330,'Plantilla publicacion'!$A$3:$M$490,12,0)</f>
        <v>45989</v>
      </c>
      <c r="M330" s="57"/>
      <c r="N330" s="16" t="str">
        <f>VLOOKUP(B330,'Plantilla publicacion'!$A$3:$M$490,13,0)</f>
        <v>60-GRUPO DE TRABAJO DE GESTIÓN JUDICIAL ADSCRITO A LA OFICINA ASESORA JURÍDICA</v>
      </c>
      <c r="O330" s="6">
        <f>VLOOKUP(B330,'Plantilla publicacion (2)'!$S$3:$X$490,6,0)</f>
        <v>100</v>
      </c>
      <c r="P330" s="275">
        <f>VLOOKUP(B330,'Plantilla publicacion (2)'!$S$3:$Y$490,7,0)</f>
        <v>0.36585365853658536</v>
      </c>
      <c r="Q330" s="16" t="str">
        <f>VLOOKUP(B330,'PAI 2025 Consolidado'!$F$6:$Z$486,21,0)</f>
        <v>El 25 de junio de 2025 se realizó el primer conversatorio con el equipo jurídico, para analizar y aplicar los aprendizajes adquiridos en la capacitación realizada por la ANDJE “Retos de la defensa jurídica en la era digital”, con el fin de revisar y priorizar los procesos que deben automatizados para mejorar la eficiencia de la gestión.</v>
      </c>
      <c r="R330" s="192"/>
      <c r="S330" s="192"/>
    </row>
    <row r="331" spans="1:19" ht="32.25" customHeight="1" thickBot="1" x14ac:dyDescent="0.3">
      <c r="A331" s="13" t="e">
        <f>VLOOKUP(B331,'Plantilla publicacion'!$A$3:$B$490,2,0)</f>
        <v>#N/A</v>
      </c>
      <c r="B331" s="364" t="s">
        <v>54</v>
      </c>
      <c r="C331" s="363"/>
      <c r="D331" s="363"/>
      <c r="E331" s="363"/>
      <c r="F331" s="363"/>
      <c r="G331" s="363"/>
      <c r="H331" s="363"/>
      <c r="I331" s="363"/>
      <c r="J331" s="363"/>
      <c r="K331" s="363"/>
      <c r="L331" s="363"/>
      <c r="M331" s="363"/>
      <c r="N331" s="363"/>
      <c r="O331" s="363"/>
      <c r="P331" s="363"/>
      <c r="Q331" s="363"/>
      <c r="R331" s="186"/>
      <c r="S331" s="186"/>
    </row>
    <row r="332" spans="1:19" ht="48" customHeight="1" thickBot="1" x14ac:dyDescent="0.3">
      <c r="B332" s="21" t="s">
        <v>452</v>
      </c>
      <c r="C332" s="22" t="s">
        <v>1483</v>
      </c>
      <c r="D332" s="22" t="s">
        <v>0</v>
      </c>
      <c r="E332" s="22" t="s">
        <v>1432</v>
      </c>
      <c r="F332" s="22" t="s">
        <v>1486</v>
      </c>
      <c r="G332" s="22" t="s">
        <v>1</v>
      </c>
      <c r="H332" s="22" t="s">
        <v>2</v>
      </c>
      <c r="I332" s="22" t="s">
        <v>3</v>
      </c>
      <c r="J332" s="22" t="s">
        <v>4</v>
      </c>
      <c r="K332" s="23" t="s">
        <v>5</v>
      </c>
      <c r="L332" s="23" t="s">
        <v>6</v>
      </c>
      <c r="M332" s="56" t="s">
        <v>1484</v>
      </c>
      <c r="N332" s="24" t="s">
        <v>7</v>
      </c>
      <c r="O332" s="56" t="s">
        <v>1880</v>
      </c>
      <c r="P332" s="201" t="s">
        <v>1881</v>
      </c>
      <c r="Q332" s="202" t="s">
        <v>1882</v>
      </c>
      <c r="R332" s="190"/>
      <c r="S332" s="190"/>
    </row>
    <row r="333" spans="1:19" s="12" customFormat="1" ht="38.25" x14ac:dyDescent="0.25">
      <c r="A333" s="5" t="str">
        <f>VLOOKUP(B333,'Plantilla publicacion'!$A$3:$B$490,2,0)</f>
        <v>Producto</v>
      </c>
      <c r="B333" s="15" t="s">
        <v>763</v>
      </c>
      <c r="C333" s="339" t="str">
        <f>VLOOKUP(B333,'Plantilla publicacion'!$A$3:$R$490,17,0)</f>
        <v>PND - 5-31-5-b- Convergencia regional - Entidades públicas territoriales y nacionales fortalecidas / PES - Transformación Institucional</v>
      </c>
      <c r="D333" s="339" t="str">
        <f>VLOOKUP(B333,'Plantilla publicacion'!$A$3:$M$490,6,0)</f>
        <v>56-Fortalecer la gestión de la información, el conocimiento y la innovación para optimizar la capacidad institucional</v>
      </c>
      <c r="E333" s="339" t="str">
        <f>VLOOKUP(B333,'Plantilla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33" s="339" t="str">
        <f>VLOOKUP(B333,'Plantilla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33" s="339" t="str">
        <f>VLOOKUP(B333,'Plantilla publicacion'!$A$3:$M$490,7,0)</f>
        <v>N/A</v>
      </c>
      <c r="H333" s="15" t="str">
        <f>VLOOKUP(B333,'Plantilla publicacion'!$A$3:$M$490,8,0)</f>
        <v>Estrategia de divulgación de la herramienta “Buscador de Conceptos”, para promover la consulta por parte de los Grupos de Interés, ejecutada. (capturas de pantalla de la publicación de la campaña/único entregable)</v>
      </c>
      <c r="I333" s="15">
        <f>VLOOKUP(B333,'Plantilla publicacion'!$A$3:$M$490,9,0)</f>
        <v>1</v>
      </c>
      <c r="J333" s="15" t="str">
        <f>VLOOKUP(B333,'Plantilla publicacion'!$A$3:$M$490,10,0)</f>
        <v>Númerica</v>
      </c>
      <c r="K333" s="165">
        <f>VLOOKUP(B333,'Plantilla publicacion'!$A$3:$M$490,11,0)</f>
        <v>45684</v>
      </c>
      <c r="L333" s="165">
        <f>VLOOKUP(B333,'Plantilla publicacion'!$A$3:$M$490,12,0)</f>
        <v>46001</v>
      </c>
      <c r="M333" s="15">
        <f>IF(ISERROR(VLOOKUP(B333,'Plantilla publicacion'!$A$3:$P$490,16,0)),"NA",VLOOKUP(B333,'Plantilla publicacion'!$A$3:$P$490,16,0))</f>
        <v>0</v>
      </c>
      <c r="N333" s="15" t="str">
        <f>VLOOKUP(B333,'Plantilla publicacion'!$A$3:$M$490,13,0)</f>
        <v>73-GRUPO DE TRABAJO DE COMUNICACION;
13-GRUPO DE TRABAJO DE CONCEPTOS Y APOYO LEGAL</v>
      </c>
      <c r="O333" s="15">
        <f>VLOOKUP(B333,'Plantilla publicacion (2)'!$S$3:$X$490,6,0)</f>
        <v>0</v>
      </c>
      <c r="P333" s="277">
        <f>VLOOKUP(B333,'Plantilla publicacion (2)'!$S$3:$Y$490,7,0)</f>
        <v>0</v>
      </c>
      <c r="Q333" s="15">
        <f>VLOOKUP(B333,'PAI 2025 Consolidado'!$F$6:$Z$486,21,0)</f>
        <v>0</v>
      </c>
      <c r="R333" s="191"/>
      <c r="S333" s="191"/>
    </row>
    <row r="334" spans="1:19" ht="66.75" customHeight="1" x14ac:dyDescent="0.25">
      <c r="A334" s="13" t="str">
        <f>VLOOKUP(B334,'Plantilla publicacion'!$A$3:$B$490,2,0)</f>
        <v>Actividad propia</v>
      </c>
      <c r="B334" s="6" t="s">
        <v>766</v>
      </c>
      <c r="C334" s="307"/>
      <c r="D334" s="307">
        <f>VLOOKUP(B334,'Plantilla publicacion'!$A$3:$M$490,6,0)</f>
        <v>0</v>
      </c>
      <c r="E334" s="307"/>
      <c r="F334" s="307"/>
      <c r="G334" s="307" t="str">
        <f>VLOOKUP(B334,'Plantilla publicacion'!$A$3:$M$490,7,0)</f>
        <v>N/A</v>
      </c>
      <c r="H334" s="6" t="str">
        <f>VLOOKUP(B334,'Plantilla publicacion'!$A$3:$M$490,8,0)</f>
        <v>Elaborar y remitir al Grupo de Comunicaciones el Brief con la propuesta de la estrategia de divulgación del "Buscador de Conceptos" (Correo electrónico con Brief diligenciado / único entregable)</v>
      </c>
      <c r="I334" s="6">
        <f>VLOOKUP(B334,'Plantilla publicacion'!$A$3:$M$490,9,0)</f>
        <v>1</v>
      </c>
      <c r="J334" s="6" t="str">
        <f>VLOOKUP(B334,'Plantilla publicacion'!$A$3:$M$490,10,0)</f>
        <v>Númerica</v>
      </c>
      <c r="K334" s="7">
        <f>VLOOKUP(B334,'Plantilla publicacion'!$A$3:$M$490,11,0)</f>
        <v>45684</v>
      </c>
      <c r="L334" s="7">
        <f>VLOOKUP(B334,'Plantilla publicacion'!$A$3:$M$490,12,0)</f>
        <v>45716</v>
      </c>
      <c r="M334" s="57"/>
      <c r="N334" s="16" t="str">
        <f>VLOOKUP(B334,'Plantilla publicacion'!$A$3:$M$490,13,0)</f>
        <v>13-GRUPO DE TRABAJO DE CONCEPTOS Y APOYO LEGAL</v>
      </c>
      <c r="O334" s="6">
        <f>VLOOKUP(B334,'Plantilla publicacion (2)'!$S$3:$X$490,6,0)</f>
        <v>100</v>
      </c>
      <c r="P334" s="275">
        <f>VLOOKUP(B334,'Plantilla publicacion (2)'!$S$3:$Y$490,7,0)</f>
        <v>1.2195121951219512</v>
      </c>
      <c r="Q334" s="16" t="str">
        <f>VLOOKUP(B334,'PAI 2025 Consolidado'!$F$6:$Z$486,21,0)</f>
        <v>Se elaboró y remitió a través de correo electrónico al Grupo de Comunicaciones el Brief con la propuesta de la estrategia de divulgación del "Buscador de Conceptos", en donde se busca fomentar su uso y acceso a todos los grupos de valor, grupos de interés y ciudadania en general.</v>
      </c>
      <c r="R334" s="192"/>
      <c r="S334" s="192"/>
    </row>
    <row r="335" spans="1:19" ht="69" customHeight="1" x14ac:dyDescent="0.25">
      <c r="A335" s="13" t="str">
        <f>VLOOKUP(B335,'Plantilla publicacion'!$A$3:$B$490,2,0)</f>
        <v>Actividad sin participación</v>
      </c>
      <c r="B335" s="6" t="s">
        <v>768</v>
      </c>
      <c r="C335" s="307"/>
      <c r="D335" s="307">
        <f>VLOOKUP(B335,'Plantilla publicacion'!$A$3:$M$490,6,0)</f>
        <v>0</v>
      </c>
      <c r="E335" s="307"/>
      <c r="F335" s="307"/>
      <c r="G335" s="307" t="str">
        <f>VLOOKUP(B335,'Plantilla publicacion'!$A$3:$M$490,7,0)</f>
        <v>N/A</v>
      </c>
      <c r="H335" s="6" t="str">
        <f>VLOOKUP(B335,'Plantilla publicacion'!$A$3:$M$490,8,0)</f>
        <v>Elaborar y presentar el concepto gráfico y racional de la estrategia de divulgación y sus diferentes ejes temáticos. (Un correo electrónico con Documento en el que se observe el concepto gráfico y racional de laestrategia de divulgación  y sus diferentes ejes temáticos / único entregable)</v>
      </c>
      <c r="I335" s="6">
        <f>VLOOKUP(B335,'Plantilla publicacion'!$A$3:$M$490,9,0)</f>
        <v>1</v>
      </c>
      <c r="J335" s="6" t="str">
        <f>VLOOKUP(B335,'Plantilla publicacion'!$A$3:$M$490,10,0)</f>
        <v>Númerica</v>
      </c>
      <c r="K335" s="7">
        <f>VLOOKUP(B335,'Plantilla publicacion'!$A$3:$M$490,11,0)</f>
        <v>45719</v>
      </c>
      <c r="L335" s="7">
        <f>VLOOKUP(B335,'Plantilla publicacion'!$A$3:$M$490,12,0)</f>
        <v>45777</v>
      </c>
      <c r="M335" s="57"/>
      <c r="N335" s="16" t="str">
        <f>VLOOKUP(B335,'Plantilla publicacion'!$A$3:$M$490,13,0)</f>
        <v>73-GRUPO DE TRABAJO DE COMUNICACION</v>
      </c>
      <c r="O335" s="6">
        <f>VLOOKUP(B335,'Plantilla publicacion (2)'!$S$3:$X$490,6,0)</f>
        <v>100</v>
      </c>
      <c r="P335" s="275">
        <f>VLOOKUP(B335,'Plantilla publicacion (2)'!$S$3:$Y$490,7,0)</f>
        <v>0</v>
      </c>
      <c r="Q335" s="16" t="str">
        <f>VLOOKUP(B335,'PAI 2025 Consolidado'!$F$6:$Z$486,21,0)</f>
        <v>El Grupo de Comunicaciones elaboró el concepto gráfico de la campaña de divulgación del Buscador de Conceptos, con todos los ejes tematicos y los lineamientos necesarios para desarrollar la estrategia.</v>
      </c>
      <c r="R335" s="192"/>
      <c r="S335" s="192"/>
    </row>
    <row r="336" spans="1:19" ht="75.75" customHeight="1" thickBot="1" x14ac:dyDescent="0.3">
      <c r="A336" s="13" t="str">
        <f>VLOOKUP(B336,'Plantilla publicacion'!$A$3:$B$490,2,0)</f>
        <v>Actividad sin participación</v>
      </c>
      <c r="B336" s="11" t="s">
        <v>770</v>
      </c>
      <c r="C336" s="307"/>
      <c r="D336" s="307">
        <f>VLOOKUP(B336,'Plantilla publicacion'!$A$3:$M$490,6,0)</f>
        <v>0</v>
      </c>
      <c r="E336" s="307"/>
      <c r="F336" s="307"/>
      <c r="G336" s="307" t="str">
        <f>VLOOKUP(B336,'Plantilla publicacion'!$A$3:$M$490,7,0)</f>
        <v>N/A</v>
      </c>
      <c r="H336" s="11" t="str">
        <f>VLOOKUP(B336,'Plantilla publicacion'!$A$3:$M$490,8,0)</f>
        <v>Ejecutar la estrategia de divulgación a través de los canales de comunicación d ela Entidad.  (capturas de pantalla de la publicación de estrategia de divulgación/único entregable)</v>
      </c>
      <c r="I336" s="11">
        <f>VLOOKUP(B336,'Plantilla publicacion'!$A$3:$M$490,9,0)</f>
        <v>1</v>
      </c>
      <c r="J336" s="11" t="str">
        <f>VLOOKUP(B336,'Plantilla publicacion'!$A$3:$M$490,10,0)</f>
        <v>Porcentual</v>
      </c>
      <c r="K336" s="108">
        <f>VLOOKUP(B336,'Plantilla publicacion'!$A$3:$M$490,11,0)</f>
        <v>45748</v>
      </c>
      <c r="L336" s="108">
        <f>VLOOKUP(B336,'Plantilla publicacion'!$A$3:$M$490,12,0)</f>
        <v>46001</v>
      </c>
      <c r="M336" s="109"/>
      <c r="N336" s="110" t="str">
        <f>VLOOKUP(B336,'Plantilla publicacion'!$A$3:$M$490,13,0)</f>
        <v>73-GRUPO DE TRABAJO DE COMUNICACION</v>
      </c>
      <c r="O336" s="11">
        <f>VLOOKUP(B336,'Plantilla publicacion (2)'!$S$3:$X$490,6,0)</f>
        <v>0</v>
      </c>
      <c r="P336" s="278">
        <f>VLOOKUP(B336,'Plantilla publicacion (2)'!$S$3:$Y$490,7,0)</f>
        <v>0</v>
      </c>
      <c r="Q336" s="110" t="str">
        <f>VLOOKUP(B336,'PAI 2025 Consolidado'!$F$6:$Z$486,21,0)</f>
        <v>Durante el mes de mayo se realizaron varias publicaciones en las diferentes redes sociales de la Entidad, con el fin de divulgar y promover el uso del Buscador de Conceptos y acceder a interpretaciones jurídicas sobre consultas realizadas a la Entidad en el marco de sus funciones.</v>
      </c>
      <c r="R336" s="192"/>
      <c r="S336" s="192"/>
    </row>
    <row r="337" spans="1:19" s="12" customFormat="1" ht="51" x14ac:dyDescent="0.25">
      <c r="A337" s="5" t="str">
        <f>VLOOKUP(B337,'Plantilla publicacion'!$A$3:$B$490,2,0)</f>
        <v>Producto</v>
      </c>
      <c r="B337" s="96" t="s">
        <v>773</v>
      </c>
      <c r="C337" s="309" t="str">
        <f>VLOOKUP(B337,'Plantilla publicacion'!$A$3:$R$490,17,0)</f>
        <v>PND - 5-31-5-b- Convergencia regional - Entidades públicas territoriales y nacionales fortalecidas / PES - Transformación Institucional</v>
      </c>
      <c r="D337" s="309" t="str">
        <f>VLOOKUP(B337,'Plantilla publicacion'!$A$3:$M$490,6,0)</f>
        <v>60-Fortalecer el Sistema Integral de Gestión Institucional en el marco del Modelo Integrado de Planeación y gestión para mejorar la prestación del servicio.</v>
      </c>
      <c r="E337" s="309" t="str">
        <f>VLOOKUP(B337,'Plantilla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37" s="309" t="str">
        <f>VLOOKUP(B337,'Plantilla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37" s="309" t="str">
        <f>VLOOKUP(B337,'Plantilla publicacion'!$A$3:$M$490,7,0)</f>
        <v>N/A</v>
      </c>
      <c r="H337" s="98" t="str">
        <f>VLOOKUP(B337,'Plantilla publicacion'!$A$3:$M$490,8,0)</f>
        <v>Proyecto(s) de acto(s) administrativo(s) a través del cual se ordenará la depuración normativa de la SIC, elaborado(s) y presentados (s) (Proyecto(s) de acto(s) de depuración elaborado(s)/único entregable)</v>
      </c>
      <c r="I337" s="98">
        <f>VLOOKUP(B337,'Plantilla publicacion'!$A$3:$M$490,9,0)</f>
        <v>100</v>
      </c>
      <c r="J337" s="98" t="str">
        <f>VLOOKUP(B337,'Plantilla publicacion'!$A$3:$M$490,10,0)</f>
        <v>Porcentual</v>
      </c>
      <c r="K337" s="166">
        <f>VLOOKUP(B337,'Plantilla publicacion'!$A$3:$M$490,11,0)</f>
        <v>45687</v>
      </c>
      <c r="L337" s="166">
        <f>VLOOKUP(B337,'Plantilla publicacion'!$A$3:$M$490,12,0)</f>
        <v>45849</v>
      </c>
      <c r="M337" s="98">
        <f>IF(ISERROR(VLOOKUP(B337,'Plantilla publicacion'!$A$3:$P$490,16,0)),"NA",VLOOKUP(B337,'Plantilla publicacion'!$A$3:$P$490,16,0))</f>
        <v>0</v>
      </c>
      <c r="N337" s="99" t="str">
        <f>VLOOKUP(B337,'Plantilla publicacion'!$A$3:$M$490,13,0)</f>
        <v>12-GRUPO DE TRABAJO DE REGULACIÓN</v>
      </c>
      <c r="O337" s="98">
        <f>VLOOKUP(B337,'Plantilla publicacion (2)'!$S$3:$X$490,6,0)</f>
        <v>100</v>
      </c>
      <c r="P337" s="274">
        <f>VLOOKUP(B337,'Plantilla publicacion (2)'!$S$3:$Y$490,7,0)</f>
        <v>4.4843049327354256</v>
      </c>
      <c r="Q337" s="99" t="str">
        <f>VLOOKUP(B337,'PAI 2025 Consolidado'!$F$6:$Z$486,21,0)</f>
        <v>Se elaboró y remitió a la Superintendente la versión final del proyecto de resolución “Por la cual se modifican los Títulos II, V y VII de la Circular Única de la Superintendencia de Industria y Comercio, en el marco de la depuración normativa contenida en la Ley 2085 de 2021”</v>
      </c>
      <c r="R337" s="191"/>
      <c r="S337" s="191"/>
    </row>
    <row r="338" spans="1:19" ht="39.75" customHeight="1" x14ac:dyDescent="0.25">
      <c r="A338" s="13" t="str">
        <f>VLOOKUP(B338,'Plantilla publicacion'!$A$3:$B$490,2,0)</f>
        <v>Actividad propia</v>
      </c>
      <c r="B338" s="100" t="s">
        <v>775</v>
      </c>
      <c r="C338" s="307"/>
      <c r="D338" s="307">
        <f>VLOOKUP(B338,'Plantilla publicacion'!$A$3:$M$490,6,0)</f>
        <v>0</v>
      </c>
      <c r="E338" s="307"/>
      <c r="F338" s="307"/>
      <c r="G338" s="307" t="str">
        <f>VLOOKUP(B338,'Plantilla publicacion'!$A$3:$M$490,7,0)</f>
        <v>N/A</v>
      </c>
      <c r="H338" s="6" t="str">
        <f>VLOOKUP(B338,'Plantilla publicacion'!$A$3:$M$490,8,0)</f>
        <v>Realizar consulta interna a las distintas delegaturas para identificar instrucciones o regulaciones de la Superintendencia o del  Ministerio de Comercio, Industria y Turismo, susceptibles de depuración  en el marco de la Ley 2085 de 2021. (Correo electrónico o memorando con la consulta/único entregable)</v>
      </c>
      <c r="I338" s="6">
        <f>VLOOKUP(B338,'Plantilla publicacion'!$A$3:$M$490,9,0)</f>
        <v>1</v>
      </c>
      <c r="J338" s="6" t="str">
        <f>VLOOKUP(B338,'Plantilla publicacion'!$A$3:$M$490,10,0)</f>
        <v>Númerica</v>
      </c>
      <c r="K338" s="7">
        <f>VLOOKUP(B338,'Plantilla publicacion'!$A$3:$M$490,11,0)</f>
        <v>45687</v>
      </c>
      <c r="L338" s="7">
        <f>VLOOKUP(B338,'Plantilla publicacion'!$A$3:$M$490,12,0)</f>
        <v>45716</v>
      </c>
      <c r="M338" s="57"/>
      <c r="N338" s="101" t="str">
        <f>VLOOKUP(B338,'Plantilla publicacion'!$A$3:$M$490,13,0)</f>
        <v>12-GRUPO DE TRABAJO DE REGULACIÓN</v>
      </c>
      <c r="O338" s="6">
        <f>VLOOKUP(B338,'Plantilla publicacion (2)'!$S$3:$X$490,6,0)</f>
        <v>100</v>
      </c>
      <c r="P338" s="275">
        <f>VLOOKUP(B338,'Plantilla publicacion (2)'!$S$3:$Y$490,7,0)</f>
        <v>0.18292682926829268</v>
      </c>
      <c r="Q338" s="101" t="str">
        <f>VLOOKUP(B338,'PAI 2025 Consolidado'!$F$6:$Z$486,21,0)</f>
        <v>A través de correo electrónico se requirió a las Delegaturas realizar el análisis a la normatividad vigente, con el fin de llevar a cabo la depuración normativa.</v>
      </c>
      <c r="R338" s="192"/>
      <c r="S338" s="192"/>
    </row>
    <row r="339" spans="1:19" ht="39.75" customHeight="1" x14ac:dyDescent="0.25">
      <c r="A339" s="13" t="str">
        <f>VLOOKUP(B339,'Plantilla publicacion'!$A$3:$B$490,2,0)</f>
        <v>Actividad propia</v>
      </c>
      <c r="B339" s="100" t="s">
        <v>777</v>
      </c>
      <c r="C339" s="307"/>
      <c r="D339" s="307">
        <f>VLOOKUP(B339,'Plantilla publicacion'!$A$3:$M$490,6,0)</f>
        <v>0</v>
      </c>
      <c r="E339" s="307"/>
      <c r="F339" s="307"/>
      <c r="G339" s="307" t="str">
        <f>VLOOKUP(B339,'Plantilla publicacion'!$A$3:$M$490,7,0)</f>
        <v>N/A</v>
      </c>
      <c r="H339" s="6" t="str">
        <f>VLOOKUP(B339,'Plantilla publicacion'!$A$3:$M$490,8,0)</f>
        <v>Realizar consulta pública para identificar instrucciones o regulaciones de la Superintendencia, susceptibles de depuración  en el marco de la Ley 2085 de 2021. (Soporte de publicación en la página web de la Entidad / único entregable)</v>
      </c>
      <c r="I339" s="6">
        <f>VLOOKUP(B339,'Plantilla publicacion'!$A$3:$M$490,9,0)</f>
        <v>1</v>
      </c>
      <c r="J339" s="6" t="str">
        <f>VLOOKUP(B339,'Plantilla publicacion'!$A$3:$M$490,10,0)</f>
        <v>Númerica</v>
      </c>
      <c r="K339" s="7">
        <f>VLOOKUP(B339,'Plantilla publicacion'!$A$3:$M$490,11,0)</f>
        <v>45713</v>
      </c>
      <c r="L339" s="7">
        <f>VLOOKUP(B339,'Plantilla publicacion'!$A$3:$M$490,12,0)</f>
        <v>45741</v>
      </c>
      <c r="M339" s="57"/>
      <c r="N339" s="101" t="str">
        <f>VLOOKUP(B339,'Plantilla publicacion'!$A$3:$M$490,13,0)</f>
        <v>12-GRUPO DE TRABAJO DE REGULACIÓN</v>
      </c>
      <c r="O339" s="6">
        <f>VLOOKUP(B339,'Plantilla publicacion (2)'!$S$3:$X$490,6,0)</f>
        <v>100</v>
      </c>
      <c r="P339" s="275">
        <f>VLOOKUP(B339,'Plantilla publicacion (2)'!$S$3:$Y$490,7,0)</f>
        <v>0.12195121951219512</v>
      </c>
      <c r="Q339" s="101" t="str">
        <f>VLOOKUP(B339,'PAI 2025 Consolidado'!$F$6:$Z$486,21,0)</f>
        <v>Se realizó la consulta pública a través de la página web de la Entidad, con el fin de  identificar las regulaciones de la Superintendencia que sean susceptibles de Depuración en el marco de la Ley 2085 de 2021, lo anterior con el propósito de realizar una descongestión normativa y así garantizar la seguridad jurídica de los usuarios frente a la normas expedidas por la entidad.</v>
      </c>
      <c r="R339" s="192"/>
      <c r="S339" s="192"/>
    </row>
    <row r="340" spans="1:19" ht="39.75" customHeight="1" x14ac:dyDescent="0.25">
      <c r="A340" s="13" t="str">
        <f>VLOOKUP(B340,'Plantilla publicacion'!$A$3:$B$490,2,0)</f>
        <v>Actividad propia</v>
      </c>
      <c r="B340" s="100" t="s">
        <v>779</v>
      </c>
      <c r="C340" s="307"/>
      <c r="D340" s="307">
        <f>VLOOKUP(B340,'Plantilla publicacion'!$A$3:$M$490,6,0)</f>
        <v>0</v>
      </c>
      <c r="E340" s="307"/>
      <c r="F340" s="307"/>
      <c r="G340" s="307" t="str">
        <f>VLOOKUP(B340,'Plantilla publicacion'!$A$3:$M$490,7,0)</f>
        <v>N/A</v>
      </c>
      <c r="H340" s="6" t="str">
        <f>VLOOKUP(B340,'Plantilla publicacion'!$A$3:$M$490,8,0)</f>
        <v>Realizar mesa de trabajo con la Oficina Asesora Jurídica del Ministerio de Comercio, Industria y Turismo para informar los temas identificados por la Superintendencia que pueden ser objeto de intervención normativa.  (Correo electrónico o memorando con la solicitud de mesa de trabajo al Ministerio/único entregable)</v>
      </c>
      <c r="I340" s="6">
        <f>VLOOKUP(B340,'Plantilla publicacion'!$A$3:$M$490,9,0)</f>
        <v>1</v>
      </c>
      <c r="J340" s="6" t="str">
        <f>VLOOKUP(B340,'Plantilla publicacion'!$A$3:$M$490,10,0)</f>
        <v>Númerica</v>
      </c>
      <c r="K340" s="7">
        <f>VLOOKUP(B340,'Plantilla publicacion'!$A$3:$M$490,11,0)</f>
        <v>45713</v>
      </c>
      <c r="L340" s="7">
        <f>VLOOKUP(B340,'Plantilla publicacion'!$A$3:$M$490,12,0)</f>
        <v>45741</v>
      </c>
      <c r="M340" s="57"/>
      <c r="N340" s="101" t="str">
        <f>VLOOKUP(B340,'Plantilla publicacion'!$A$3:$M$490,13,0)</f>
        <v>12-GRUPO DE TRABAJO DE REGULACIÓN</v>
      </c>
      <c r="O340" s="6">
        <f>VLOOKUP(B340,'Plantilla publicacion (2)'!$S$3:$X$490,6,0)</f>
        <v>100</v>
      </c>
      <c r="P340" s="275">
        <f>VLOOKUP(B340,'Plantilla publicacion (2)'!$S$3:$Y$490,7,0)</f>
        <v>0.12195121951219512</v>
      </c>
      <c r="Q340" s="101" t="str">
        <f>VLOOKUP(B340,'PAI 2025 Consolidado'!$F$6:$Z$486,21,0)</f>
        <v>El viernes 28 de febrero se remitió a través de correo electrónico a la Oficina Asesora Jurídica del Ministerio de Comercio, Industria y Turismo, la solicitud para realizar una mesa de trabajo entre las dos entidades para valorar propuestas dirigidas a la descongestión normativa.</v>
      </c>
      <c r="R340" s="192"/>
      <c r="S340" s="192"/>
    </row>
    <row r="341" spans="1:19" ht="39.75" customHeight="1" x14ac:dyDescent="0.25">
      <c r="A341" s="13" t="str">
        <f>VLOOKUP(B341,'Plantilla publicacion'!$A$3:$B$490,2,0)</f>
        <v>Actividad propia</v>
      </c>
      <c r="B341" s="100" t="s">
        <v>781</v>
      </c>
      <c r="C341" s="307"/>
      <c r="D341" s="307">
        <f>VLOOKUP(B341,'Plantilla publicacion'!$A$3:$M$490,6,0)</f>
        <v>0</v>
      </c>
      <c r="E341" s="307"/>
      <c r="F341" s="307"/>
      <c r="G341" s="307" t="str">
        <f>VLOOKUP(B341,'Plantilla publicacion'!$A$3:$M$490,7,0)</f>
        <v>N/A</v>
      </c>
      <c r="H341" s="6" t="str">
        <f>VLOOKUP(B341,'Plantilla publicacion'!$A$3:$M$490,8,0)</f>
        <v>Socializar con las Delegaturas los resultados de la consulta pública y priorizar los asuntos que puedan coadyuvar a la mejora  normativa  (Correo electrónico a las Delegaturas informando los resultados / único entregable)</v>
      </c>
      <c r="I341" s="6">
        <f>VLOOKUP(B341,'Plantilla publicacion'!$A$3:$M$490,9,0)</f>
        <v>1</v>
      </c>
      <c r="J341" s="6" t="str">
        <f>VLOOKUP(B341,'Plantilla publicacion'!$A$3:$M$490,10,0)</f>
        <v>Númerica</v>
      </c>
      <c r="K341" s="7">
        <f>VLOOKUP(B341,'Plantilla publicacion'!$A$3:$M$490,11,0)</f>
        <v>45742</v>
      </c>
      <c r="L341" s="7">
        <f>VLOOKUP(B341,'Plantilla publicacion'!$A$3:$M$490,12,0)</f>
        <v>45772</v>
      </c>
      <c r="M341" s="57"/>
      <c r="N341" s="101" t="str">
        <f>VLOOKUP(B341,'Plantilla publicacion'!$A$3:$M$490,13,0)</f>
        <v>12-GRUPO DE TRABAJO DE REGULACIÓN</v>
      </c>
      <c r="O341" s="6">
        <f>VLOOKUP(B341,'Plantilla publicacion (2)'!$S$3:$X$490,6,0)</f>
        <v>100</v>
      </c>
      <c r="P341" s="275">
        <f>VLOOKUP(B341,'Plantilla publicacion (2)'!$S$3:$Y$490,7,0)</f>
        <v>0.24390243902439024</v>
      </c>
      <c r="Q341" s="101" t="str">
        <f>VLOOKUP(B341,'PAI 2025 Consolidado'!$F$6:$Z$486,21,0)</f>
        <v>Se remitió a las Delegaturas los comentarios de la consulta pública realizada en el marco de la depuración normativa.</v>
      </c>
      <c r="R341" s="192"/>
      <c r="S341" s="192"/>
    </row>
    <row r="342" spans="1:19" ht="39.75" customHeight="1" x14ac:dyDescent="0.25">
      <c r="A342" s="13" t="str">
        <f>VLOOKUP(B342,'Plantilla publicacion'!$A$3:$B$490,2,0)</f>
        <v>Actividad propia</v>
      </c>
      <c r="B342" s="100" t="s">
        <v>783</v>
      </c>
      <c r="C342" s="307"/>
      <c r="D342" s="307">
        <f>VLOOKUP(B342,'Plantilla publicacion'!$A$3:$M$490,6,0)</f>
        <v>0</v>
      </c>
      <c r="E342" s="307"/>
      <c r="F342" s="307"/>
      <c r="G342" s="307" t="str">
        <f>VLOOKUP(B342,'Plantilla publicacion'!$A$3:$M$490,7,0)</f>
        <v>N/A</v>
      </c>
      <c r="H342" s="6" t="str">
        <f>VLOOKUP(B342,'Plantilla publicacion'!$A$3:$M$490,8,0)</f>
        <v>Preparar proyecto(s) de acto(s) administrativo(s) a través del cual se ordenará la depuración normativa (Proyecto de acto/ único entregable)</v>
      </c>
      <c r="I342" s="6">
        <f>VLOOKUP(B342,'Plantilla publicacion'!$A$3:$M$490,9,0)</f>
        <v>1</v>
      </c>
      <c r="J342" s="6" t="str">
        <f>VLOOKUP(B342,'Plantilla publicacion'!$A$3:$M$490,10,0)</f>
        <v>Númerica</v>
      </c>
      <c r="K342" s="7">
        <f>VLOOKUP(B342,'Plantilla publicacion'!$A$3:$M$490,11,0)</f>
        <v>45775</v>
      </c>
      <c r="L342" s="7">
        <f>VLOOKUP(B342,'Plantilla publicacion'!$A$3:$M$490,12,0)</f>
        <v>45807</v>
      </c>
      <c r="M342" s="57"/>
      <c r="N342" s="101" t="str">
        <f>VLOOKUP(B342,'Plantilla publicacion'!$A$3:$M$490,13,0)</f>
        <v>12-GRUPO DE TRABAJO DE REGULACIÓN</v>
      </c>
      <c r="O342" s="6">
        <f>VLOOKUP(B342,'Plantilla publicacion (2)'!$S$3:$X$490,6,0)</f>
        <v>100</v>
      </c>
      <c r="P342" s="275">
        <f>VLOOKUP(B342,'Plantilla publicacion (2)'!$S$3:$Y$490,7,0)</f>
        <v>0.18292682926829268</v>
      </c>
      <c r="Q342" s="101" t="str">
        <f>VLOOKUP(B342,'PAI 2025 Consolidado'!$F$6:$Z$486,21,0)</f>
        <v>Se preparó el proyecto de resolución, el cual constituye el resultado del proceso de consulta interna y externa llevado a cabo en desarrollo del ejercicio de depuración normativa.</v>
      </c>
      <c r="R342" s="192"/>
      <c r="S342" s="192"/>
    </row>
    <row r="343" spans="1:19" ht="39.75" customHeight="1" x14ac:dyDescent="0.25">
      <c r="A343" s="13" t="str">
        <f>VLOOKUP(B343,'Plantilla publicacion'!$A$3:$B$490,2,0)</f>
        <v>Actividad propia</v>
      </c>
      <c r="B343" s="100" t="s">
        <v>785</v>
      </c>
      <c r="C343" s="307"/>
      <c r="D343" s="307">
        <f>VLOOKUP(B343,'Plantilla publicacion'!$A$3:$M$490,6,0)</f>
        <v>0</v>
      </c>
      <c r="E343" s="307"/>
      <c r="F343" s="307"/>
      <c r="G343" s="307" t="str">
        <f>VLOOKUP(B343,'Plantilla publicacion'!$A$3:$M$490,7,0)</f>
        <v>N/A</v>
      </c>
      <c r="H343" s="6" t="str">
        <f>VLOOKUP(B343,'Plantilla publicacion'!$A$3:$M$490,8,0)</f>
        <v>Adelantar consulta pública  de proyecto(s) de acto(s) administrativo(s) a través del cual se ordenará la depuración normativa (Soporte de publicación en la página web de la Entidad / único entregable)</v>
      </c>
      <c r="I343" s="6">
        <f>VLOOKUP(B343,'Plantilla publicacion'!$A$3:$M$490,9,0)</f>
        <v>1</v>
      </c>
      <c r="J343" s="6" t="str">
        <f>VLOOKUP(B343,'Plantilla publicacion'!$A$3:$M$490,10,0)</f>
        <v>Númerica</v>
      </c>
      <c r="K343" s="7">
        <f>VLOOKUP(B343,'Plantilla publicacion'!$A$3:$M$490,11,0)</f>
        <v>45811</v>
      </c>
      <c r="L343" s="7">
        <f>VLOOKUP(B343,'Plantilla publicacion'!$A$3:$M$490,12,0)</f>
        <v>45828</v>
      </c>
      <c r="M343" s="57"/>
      <c r="N343" s="101" t="str">
        <f>VLOOKUP(B343,'Plantilla publicacion'!$A$3:$M$490,13,0)</f>
        <v>12-GRUPO DE TRABAJO DE REGULACIÓN</v>
      </c>
      <c r="O343" s="6">
        <f>VLOOKUP(B343,'Plantilla publicacion (2)'!$S$3:$X$490,6,0)</f>
        <v>100</v>
      </c>
      <c r="P343" s="275">
        <f>VLOOKUP(B343,'Plantilla publicacion (2)'!$S$3:$Y$490,7,0)</f>
        <v>0.12195121951219512</v>
      </c>
      <c r="Q343" s="101" t="str">
        <f>VLOOKUP(B343,'PAI 2025 Consolidado'!$F$6:$Z$486,21,0)</f>
        <v>El 04 de junio de 2025 se realizó la consulta pública del proyecto de acto adminitrativo "Por la cual se modifican los Títulos II, V y VII de la Circular Única de la Superintendencia de Industria y Comercio, en el marco de la depuración normativa" contenida en la Ley 2085 de 2021” a través de la página web de la Entidad.</v>
      </c>
      <c r="R343" s="192"/>
      <c r="S343" s="192"/>
    </row>
    <row r="344" spans="1:19" ht="39.75" customHeight="1" thickBot="1" x14ac:dyDescent="0.3">
      <c r="A344" s="13" t="str">
        <f>VLOOKUP(B344,'Plantilla publicacion'!$A$3:$B$490,2,0)</f>
        <v>Actividad propia</v>
      </c>
      <c r="B344" s="102" t="s">
        <v>786</v>
      </c>
      <c r="C344" s="308"/>
      <c r="D344" s="308">
        <f>VLOOKUP(B344,'Plantilla publicacion'!$A$3:$M$490,6,0)</f>
        <v>0</v>
      </c>
      <c r="E344" s="308"/>
      <c r="F344" s="308"/>
      <c r="G344" s="308" t="str">
        <f>VLOOKUP(B344,'Plantilla publicacion'!$A$3:$M$490,7,0)</f>
        <v>N/A</v>
      </c>
      <c r="H344" s="104" t="str">
        <f>VLOOKUP(B344,'Plantilla publicacion'!$A$3:$M$490,8,0)</f>
        <v>Elaborar y presentar a la Superintendente,  la versión final del proyecto(s) de acto(s) administrativo(s) a través del cual se ordenará la depuración normativa (Proyecto de acto de depuración elaborado/único entregable)</v>
      </c>
      <c r="I344" s="104">
        <f>VLOOKUP(B344,'Plantilla publicacion'!$A$3:$M$490,9,0)</f>
        <v>1</v>
      </c>
      <c r="J344" s="104" t="str">
        <f>VLOOKUP(B344,'Plantilla publicacion'!$A$3:$M$490,10,0)</f>
        <v>Númerica</v>
      </c>
      <c r="K344" s="105">
        <f>VLOOKUP(B344,'Plantilla publicacion'!$A$3:$M$490,11,0)</f>
        <v>45832</v>
      </c>
      <c r="L344" s="105">
        <f>VLOOKUP(B344,'Plantilla publicacion'!$A$3:$M$490,12,0)</f>
        <v>45849</v>
      </c>
      <c r="M344" s="106"/>
      <c r="N344" s="107" t="str">
        <f>VLOOKUP(B344,'Plantilla publicacion'!$A$3:$M$490,13,0)</f>
        <v>12-GRUPO DE TRABAJO DE REGULACIÓN</v>
      </c>
      <c r="O344" s="104">
        <f>VLOOKUP(B344,'Plantilla publicacion (2)'!$S$3:$X$490,6,0)</f>
        <v>100</v>
      </c>
      <c r="P344" s="276">
        <f>VLOOKUP(B344,'Plantilla publicacion (2)'!$S$3:$Y$490,7,0)</f>
        <v>0.24390243902439024</v>
      </c>
      <c r="Q344" s="107" t="str">
        <f>VLOOKUP(B344,'PAI 2025 Consolidado'!$F$6:$Z$486,21,0)</f>
        <v>Se elaboró y remitió a la Superintendente la versión final del proyecto de resolución “Por la cual se modifican los Títulos II, V y VII de la Circular Única de la Superintendencia de Industria y Comercio, en el marco de la depuración normativa contenida en la Ley 2085 de 2021”</v>
      </c>
      <c r="R344" s="192"/>
      <c r="S344" s="192"/>
    </row>
    <row r="345" spans="1:19" s="12" customFormat="1" ht="51" x14ac:dyDescent="0.25">
      <c r="A345" s="5" t="str">
        <f>VLOOKUP(B345,'Plantilla publicacion'!$A$3:$B$490,2,0)</f>
        <v>Producto</v>
      </c>
      <c r="B345" s="15" t="s">
        <v>835</v>
      </c>
      <c r="C345" s="307" t="str">
        <f>VLOOKUP(B345,'Plantilla publicacion'!$A$3:$R$490,17,0)</f>
        <v>PND - 5-31-5-b- Convergencia regional - Entidades públicas territoriales y nacionales fortalecidas / PES - Transformación Institucional</v>
      </c>
      <c r="D345" s="307" t="str">
        <f>VLOOKUP(B345,'Plantilla publicacion'!$A$3:$M$490,6,0)</f>
        <v>56-Fortalecer la gestión de la información, el conocimiento y la innovación para optimizar la capacidad institucional</v>
      </c>
      <c r="E345" s="307" t="str">
        <f>VLOOKUP(B345,'Plantilla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F345" s="307" t="str">
        <f>VLOOKUP(B345,'Plantilla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45" s="307" t="str">
        <f>VLOOKUP(B345,'Plantilla publicacion'!$A$3:$M$490,7,0)</f>
        <v>FUNCIONAMIENTO</v>
      </c>
      <c r="H345" s="15" t="str">
        <f>VLOOKUP(B345,'Plantilla publicacion'!$A$3:$M$490,8,0)</f>
        <v>Documento diagnóstico y de recomendaciones para la adopción o adaptación de medidas en el marco regulatorio colombiano que permitan  la protección de datos personales de cara a los avances, usos e impactos no deseados de los sistemas de Inteligencia Artifical, elaborado y publicado (Documento diagnóstico y de recomendaciones)</v>
      </c>
      <c r="I345" s="15">
        <f>VLOOKUP(B345,'Plantilla publicacion'!$A$3:$M$490,9,0)</f>
        <v>1</v>
      </c>
      <c r="J345" s="15" t="str">
        <f>VLOOKUP(B345,'Plantilla publicacion'!$A$3:$M$490,10,0)</f>
        <v>Númerica</v>
      </c>
      <c r="K345" s="165">
        <f>VLOOKUP(B345,'Plantilla publicacion'!$A$3:$M$490,11,0)</f>
        <v>45691</v>
      </c>
      <c r="L345" s="165">
        <f>VLOOKUP(B345,'Plantilla publicacion'!$A$3:$M$490,12,0)</f>
        <v>45987</v>
      </c>
      <c r="M345" s="98">
        <f>IF(ISERROR(VLOOKUP(B345,'Plantilla publicacion'!$A$3:$P$490,16,0)),"NA",VLOOKUP(B345,'Plantilla publicacion'!$A$3:$P$490,16,0))</f>
        <v>0</v>
      </c>
      <c r="N345" s="15" t="str">
        <f>VLOOKUP(B345,'Plantilla publicacion'!$A$3:$M$490,13,0)</f>
        <v>7000-DESPACHO DEL SUPERINTENDENTE DELEGADO PARA LA PROTECCIÓN DE DATOS PERSONALES</v>
      </c>
      <c r="O345" s="15">
        <f>VLOOKUP(B345,'Plantilla publicacion (2)'!$S$3:$X$490,6,0)</f>
        <v>100</v>
      </c>
      <c r="P345" s="277">
        <f>VLOOKUP(B345,'Plantilla publicacion (2)'!$S$3:$Y$490,7,0)</f>
        <v>0.44843049327354267</v>
      </c>
      <c r="Q345" s="15">
        <f>VLOOKUP(B345,'PAI 2025 Consolidado'!$F$6:$Z$486,21,0)</f>
        <v>0</v>
      </c>
      <c r="R345" s="191"/>
      <c r="S345" s="191"/>
    </row>
    <row r="346" spans="1:19" ht="39.75" customHeight="1" x14ac:dyDescent="0.25">
      <c r="A346" s="13" t="str">
        <f>VLOOKUP(B346,'Plantilla publicacion'!$A$3:$B$490,2,0)</f>
        <v>Actividad propia</v>
      </c>
      <c r="B346" s="6" t="s">
        <v>837</v>
      </c>
      <c r="C346" s="307"/>
      <c r="D346" s="307">
        <f>VLOOKUP(B346,'Plantilla publicacion'!$A$3:$M$490,6,0)</f>
        <v>0</v>
      </c>
      <c r="E346" s="307"/>
      <c r="F346" s="307"/>
      <c r="G346" s="307" t="str">
        <f>VLOOKUP(B346,'Plantilla publicacion'!$A$3:$M$490,7,0)</f>
        <v>N/A</v>
      </c>
      <c r="H346" s="6" t="str">
        <f>VLOOKUP(B346,'Plantilla publicacion'!$A$3:$M$490,8,0)</f>
        <v>Recopilar insumos para la identificación de buenas prácticas internacionales, mecanismos institucionales y normativos y eventuales vacíos jurídicos en la legislación colombiana que limiten o impidan mantener actualizado el marco jurídico colombiano de protección de datos personales de cara a los avances, usos e impactos no deseados de los sistemas de IA. (Informe)</v>
      </c>
      <c r="I346" s="6">
        <f>VLOOKUP(B346,'Plantilla publicacion'!$A$3:$M$490,9,0)</f>
        <v>1</v>
      </c>
      <c r="J346" s="6" t="str">
        <f>VLOOKUP(B346,'Plantilla publicacion'!$A$3:$M$490,10,0)</f>
        <v>Númerica</v>
      </c>
      <c r="K346" s="7">
        <f>VLOOKUP(B346,'Plantilla publicacion'!$A$3:$M$490,11,0)</f>
        <v>45691</v>
      </c>
      <c r="L346" s="7">
        <f>VLOOKUP(B346,'Plantilla publicacion'!$A$3:$M$490,12,0)</f>
        <v>45789</v>
      </c>
      <c r="M346" s="57"/>
      <c r="N346" s="16" t="str">
        <f>VLOOKUP(B346,'Plantilla publicacion'!$A$3:$M$490,13,0)</f>
        <v>7000-DESPACHO DEL SUPERINTENDENTE DELEGADO PARA LA PROTECCIÓN DE DATOS PERSONALES</v>
      </c>
      <c r="O346" s="6">
        <f>VLOOKUP(B346,'Plantilla publicacion (2)'!$S$3:$X$490,6,0)</f>
        <v>100</v>
      </c>
      <c r="P346" s="275">
        <f>VLOOKUP(B346,'Plantilla publicacion (2)'!$S$3:$Y$490,7,0)</f>
        <v>0.36585365853658536</v>
      </c>
      <c r="Q346" s="16" t="str">
        <f>VLOOKUP(B346,'PAI 2025 Consolidado'!$F$6:$Z$486,21,0)</f>
        <v xml:space="preserve">Se adjunta un documento con insumos para identificar buenas prácticas internacionales, mecanismos institucionales y normativos y eventuales vacíos jurídicos en la legislación colombiana que limiten o impidan mantener actualizado el marco jurídico de protección de datos personales de cara a los avances, usos e impactos no deseados de los sistemas de Inteligencia Artificial. Estos insumos serán la base del documento en el que se desarrolla el estudio comparativo al que se refiere el producto 7000.1. </v>
      </c>
      <c r="R346" s="192"/>
      <c r="S346" s="192"/>
    </row>
    <row r="347" spans="1:19" ht="39.75" customHeight="1" x14ac:dyDescent="0.25">
      <c r="A347" s="13" t="str">
        <f>VLOOKUP(B347,'Plantilla publicacion'!$A$3:$B$490,2,0)</f>
        <v>Actividad propia</v>
      </c>
      <c r="B347" s="6" t="s">
        <v>839</v>
      </c>
      <c r="C347" s="307"/>
      <c r="D347" s="307">
        <f>VLOOKUP(B347,'Plantilla publicacion'!$A$3:$M$490,6,0)</f>
        <v>0</v>
      </c>
      <c r="E347" s="307"/>
      <c r="F347" s="307"/>
      <c r="G347" s="307" t="str">
        <f>VLOOKUP(B347,'Plantilla publicacion'!$A$3:$M$490,7,0)</f>
        <v>N/A</v>
      </c>
      <c r="H347" s="6" t="str">
        <f>VLOOKUP(B347,'Plantilla publicacion'!$A$3:$M$490,8,0)</f>
        <v>Elaborar documento con el desarrollo del estudio comparativo y un apartado de recomendaciones para la adopción o adaptación de dichas medidas en el marco regulatorio colombiano (Documento)</v>
      </c>
      <c r="I347" s="6">
        <f>VLOOKUP(B347,'Plantilla publicacion'!$A$3:$M$490,9,0)</f>
        <v>1</v>
      </c>
      <c r="J347" s="6" t="str">
        <f>VLOOKUP(B347,'Plantilla publicacion'!$A$3:$M$490,10,0)</f>
        <v>Númerica</v>
      </c>
      <c r="K347" s="7">
        <f>VLOOKUP(B347,'Plantilla publicacion'!$A$3:$M$490,11,0)</f>
        <v>45790</v>
      </c>
      <c r="L347" s="7">
        <f>VLOOKUP(B347,'Plantilla publicacion'!$A$3:$M$490,12,0)</f>
        <v>45947</v>
      </c>
      <c r="M347" s="57"/>
      <c r="N347" s="16" t="str">
        <f>VLOOKUP(B347,'Plantilla publicacion'!$A$3:$M$490,13,0)</f>
        <v>7000-DESPACHO DEL SUPERINTENDENTE DELEGADO PARA LA PROTECCIÓN DE DATOS PERSONALES</v>
      </c>
      <c r="O347" s="6">
        <f>VLOOKUP(B347,'Plantilla publicacion (2)'!$S$3:$X$490,6,0)</f>
        <v>100</v>
      </c>
      <c r="P347" s="275">
        <f>VLOOKUP(B347,'Plantilla publicacion (2)'!$S$3:$Y$490,7,0)</f>
        <v>0.73170731707317072</v>
      </c>
      <c r="Q347" s="16" t="str">
        <f>VLOOKUP(B347,'PAI 2025 Consolidado'!$F$6:$Z$486,21,0)</f>
        <v>En el mes de junio se continuó con la investigación sobre derecho comparado con el fin de identificar las acciones que se han adelantado en otras jurisdicciones como insumo para preparar el marco regulatorio a la inteligencia artificial.</v>
      </c>
      <c r="R347" s="192"/>
      <c r="S347" s="192"/>
    </row>
    <row r="348" spans="1:19" ht="39.75" customHeight="1" thickBot="1" x14ac:dyDescent="0.3">
      <c r="A348" s="13" t="str">
        <f>VLOOKUP(B348,'Plantilla publicacion'!$A$3:$B$490,2,0)</f>
        <v>Actividad propia</v>
      </c>
      <c r="B348" s="11" t="s">
        <v>841</v>
      </c>
      <c r="C348" s="307"/>
      <c r="D348" s="307">
        <f>VLOOKUP(B348,'Plantilla publicacion'!$A$3:$M$490,6,0)</f>
        <v>0</v>
      </c>
      <c r="E348" s="307"/>
      <c r="F348" s="307"/>
      <c r="G348" s="307" t="str">
        <f>VLOOKUP(B348,'Plantilla publicacion'!$A$3:$M$490,7,0)</f>
        <v>N/A</v>
      </c>
      <c r="H348" s="11" t="str">
        <f>VLOOKUP(B348,'Plantilla publicacion'!$A$3:$M$490,8,0)</f>
        <v>Solicitar la publicación del documento con el propósito que entidades públicas y privadas conozcan los efectos de la Inteligencia Artificial (IA) al derecho en cuestión (Link de publicación)</v>
      </c>
      <c r="I348" s="11">
        <f>VLOOKUP(B348,'Plantilla publicacion'!$A$3:$M$490,9,0)</f>
        <v>1</v>
      </c>
      <c r="J348" s="11" t="str">
        <f>VLOOKUP(B348,'Plantilla publicacion'!$A$3:$M$490,10,0)</f>
        <v>Númerica</v>
      </c>
      <c r="K348" s="108">
        <f>VLOOKUP(B348,'Plantilla publicacion'!$A$3:$M$490,11,0)</f>
        <v>45947</v>
      </c>
      <c r="L348" s="108">
        <f>VLOOKUP(B348,'Plantilla publicacion'!$A$3:$M$490,12,0)</f>
        <v>45987</v>
      </c>
      <c r="M348" s="109"/>
      <c r="N348" s="110" t="str">
        <f>VLOOKUP(B348,'Plantilla publicacion'!$A$3:$M$490,13,0)</f>
        <v>7000-DESPACHO DEL SUPERINTENDENTE DELEGADO PARA LA PROTECCIÓN DE DATOS PERSONALES</v>
      </c>
      <c r="O348" s="11">
        <f>VLOOKUP(B348,'Plantilla publicacion (2)'!$S$3:$X$490,6,0)</f>
        <v>100</v>
      </c>
      <c r="P348" s="278">
        <f>VLOOKUP(B348,'Plantilla publicacion (2)'!$S$3:$Y$490,7,0)</f>
        <v>0.12195121951219512</v>
      </c>
      <c r="Q348" s="110">
        <f>VLOOKUP(B348,'PAI 2025 Consolidado'!$F$6:$Z$486,21,0)</f>
        <v>0</v>
      </c>
      <c r="R348" s="192"/>
      <c r="S348" s="192"/>
    </row>
    <row r="349" spans="1:19" s="12" customFormat="1" ht="63.75" x14ac:dyDescent="0.25">
      <c r="A349" s="5" t="str">
        <f>VLOOKUP(B349,'Plantilla publicacion'!$A$3:$B$490,2,0)</f>
        <v>Producto</v>
      </c>
      <c r="B349" s="96" t="s">
        <v>1008</v>
      </c>
      <c r="C349" s="309" t="str">
        <f>VLOOKUP(B349,'Plantilla publicacion'!$A$3:$R$490,17,0)</f>
        <v>PND - 5-31-5-b- Convergencia regional - Entidades públicas territoriales y nacionales fortalecidas / PES - Transformación Institucional</v>
      </c>
      <c r="D349" s="309" t="str">
        <f>VLOOKUP(B349,'Plantilla publicacion'!$A$3:$M$490,6,0)</f>
        <v>60-Fortalecer el Sistema Integral de Gestión Institucional en el marco del Modelo Integrado de Planeación y gestión para mejorar la prestación del servicio.</v>
      </c>
      <c r="E349" s="309" t="str">
        <f>VLOOKUP(B349,'Plantilla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F349" s="309" t="str">
        <f>VLOOKUP(B349,'Plantilla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349" s="309" t="str">
        <f>VLOOKUP(B349,'Plantilla publicacion'!$A$3:$M$490,7,0)</f>
        <v>N/A</v>
      </c>
      <c r="H349" s="98" t="str">
        <f>VLOOKUP(B349,'Plantilla publicacion'!$A$3:$M$490,8,0)</f>
        <v>Propuestas de modificación y actualización del Título X de la Circular Única de la Superintendencia de Industria y Comercio en materia de Propiedad Industrial, remitida al grupo de regulación (Propuestas de modificación enviadas por memorando)</v>
      </c>
      <c r="I349" s="98">
        <f>VLOOKUP(B349,'Plantilla publicacion'!$A$3:$M$490,9,0)</f>
        <v>2</v>
      </c>
      <c r="J349" s="98" t="str">
        <f>VLOOKUP(B349,'Plantilla publicacion'!$A$3:$M$490,10,0)</f>
        <v>Númerica</v>
      </c>
      <c r="K349" s="166">
        <f>VLOOKUP(B349,'Plantilla publicacion'!$A$3:$M$490,11,0)</f>
        <v>45677</v>
      </c>
      <c r="L349" s="166">
        <f>VLOOKUP(B349,'Plantilla publicacion'!$A$3:$M$490,12,0)</f>
        <v>45856</v>
      </c>
      <c r="M349" s="98">
        <f>IF(ISERROR(VLOOKUP(B349,'Plantilla publicacion'!$A$3:$P$490,16,0)),"NA",VLOOKUP(B349,'Plantilla publicacion'!$A$3:$P$490,16,0))</f>
        <v>0</v>
      </c>
      <c r="N349" s="99" t="str">
        <f>VLOOKUP(B349,'Plantilla publicacion'!$A$3:$M$490,13,0)</f>
        <v>2000-DESPACHO DEL SUPERINTENDENTE DELEGADO PARA LA PROPIEDAD INDUSTRIAL;
2010-DIRECCION DE SIGNOS DISTINTIVOS;
2020-DIRECCIÓN DE NUEVAS CREACIONES</v>
      </c>
      <c r="O349" s="98">
        <f>VLOOKUP(B349,'Plantilla publicacion (2)'!$S$3:$X$490,6,0)</f>
        <v>100</v>
      </c>
      <c r="P349" s="274">
        <f>VLOOKUP(B349,'Plantilla publicacion (2)'!$S$3:$Y$490,7,0)</f>
        <v>0.44843049327354267</v>
      </c>
      <c r="Q349" s="99" t="str">
        <f>VLOOKUP(B349,'PAI 2025 Consolidado'!$F$6:$Z$486,21,0)</f>
        <v>Se remitieron mediante memorando al grupo de regulación de la Oficina Asesora Jurídica las dos propuestas de actualización del titulo X de la Circular única en su versión final. Dando así cumplimiento al producto del plan de acción. Lo radicados de los memorandos son los siguientes: 25-291631 y 25-339637</v>
      </c>
      <c r="R349" s="191"/>
      <c r="S349" s="191"/>
    </row>
    <row r="350" spans="1:19" ht="76.5" x14ac:dyDescent="0.25">
      <c r="A350" s="13" t="str">
        <f>VLOOKUP(B350,'Plantilla publicacion'!$A$3:$B$490,2,0)</f>
        <v>Actividad sin participación</v>
      </c>
      <c r="B350" s="100" t="s">
        <v>1010</v>
      </c>
      <c r="C350" s="307"/>
      <c r="D350" s="307">
        <f>VLOOKUP(B350,'Plantilla publicacion'!$A$3:$M$490,6,0)</f>
        <v>0</v>
      </c>
      <c r="E350" s="307"/>
      <c r="F350" s="307"/>
      <c r="G350" s="307" t="str">
        <f>VLOOKUP(B350,'Plantilla publicacion'!$A$3:$M$490,7,0)</f>
        <v>N/A</v>
      </c>
      <c r="H350" s="6" t="str">
        <f>VLOOKUP(B350,'Plantilla publicacion'!$A$3:$M$490,8,0)</f>
        <v>Identificar necesidades de regulación en materia de Propiedad Industrial para mejora de los trámites (Documento de identificación de necesidades elaborado)</v>
      </c>
      <c r="I350" s="6">
        <f>VLOOKUP(B350,'Plantilla publicacion'!$A$3:$M$490,9,0)</f>
        <v>2</v>
      </c>
      <c r="J350" s="6" t="str">
        <f>VLOOKUP(B350,'Plantilla publicacion'!$A$3:$M$490,10,0)</f>
        <v>Númerica</v>
      </c>
      <c r="K350" s="7">
        <f>VLOOKUP(B350,'Plantilla publicacion'!$A$3:$M$490,11,0)</f>
        <v>45677</v>
      </c>
      <c r="L350" s="7">
        <f>VLOOKUP(B350,'Plantilla publicacion'!$A$3:$M$490,12,0)</f>
        <v>45807</v>
      </c>
      <c r="M350" s="57"/>
      <c r="N350" s="101" t="str">
        <f>VLOOKUP(B350,'Plantilla publicacion'!$A$3:$M$490,13,0)</f>
        <v>2010-DIRECCION DE SIGNOS DISTINTIVOS;
2020-DIRECCIÓN DE NUEVAS CREACIONES</v>
      </c>
      <c r="O350" s="6">
        <f>VLOOKUP(B350,'Plantilla publicacion (2)'!$S$3:$X$490,6,0)</f>
        <v>100</v>
      </c>
      <c r="P350" s="275">
        <f>VLOOKUP(B350,'Plantilla publicacion (2)'!$S$3:$Y$490,7,0)</f>
        <v>0</v>
      </c>
      <c r="Q350" s="101" t="str">
        <f>VLOOKUP(B350,'PAI 2025 Consolidado'!$F$6:$Z$486,21,0)</f>
        <v>Mediante memorado 25-108180, de fecha 10 de marzo de 2025,  se remitió al Despacho de la Superintendente Delegada para la Propiedad Industrial un documento con las necesidades de regulación identificadas por las Direcciones de Nuevas Creaciones, Signos Distintivos y Vía Administrativa en materia de Signos. Se remiten los memorando que identifican las necesidades en las dos materias.</v>
      </c>
      <c r="R350" s="192"/>
      <c r="S350" s="192"/>
    </row>
    <row r="351" spans="1:19" ht="38.25" x14ac:dyDescent="0.25">
      <c r="A351" s="13" t="str">
        <f>VLOOKUP(B351,'Plantilla publicacion'!$A$3:$B$490,2,0)</f>
        <v>Actividad sin participación</v>
      </c>
      <c r="B351" s="100" t="s">
        <v>1013</v>
      </c>
      <c r="C351" s="307"/>
      <c r="D351" s="307">
        <f>VLOOKUP(B351,'Plantilla publicacion'!$A$3:$M$490,6,0)</f>
        <v>0</v>
      </c>
      <c r="E351" s="307"/>
      <c r="F351" s="307"/>
      <c r="G351" s="307" t="str">
        <f>VLOOKUP(B351,'Plantilla publicacion'!$A$3:$M$490,7,0)</f>
        <v>N/A</v>
      </c>
      <c r="H351" s="6" t="str">
        <f>VLOOKUP(B351,'Plantilla publicacion'!$A$3:$M$490,8,0)</f>
        <v>Elaborar propuesta de modificación y actualización del Título X de la Circular Única de la Superintendencia de Industria y Comercio en materia de Nuevas Creaciones y  Signos Distintivos (Propuestas de modificación entregadas al Despacho de PI)</v>
      </c>
      <c r="I351" s="6">
        <f>VLOOKUP(B351,'Plantilla publicacion'!$A$3:$M$490,9,0)</f>
        <v>2</v>
      </c>
      <c r="J351" s="6" t="str">
        <f>VLOOKUP(B351,'Plantilla publicacion'!$A$3:$M$490,10,0)</f>
        <v>Númerica</v>
      </c>
      <c r="K351" s="7">
        <f>VLOOKUP(B351,'Plantilla publicacion'!$A$3:$M$490,11,0)</f>
        <v>45677</v>
      </c>
      <c r="L351" s="7">
        <f>VLOOKUP(B351,'Plantilla publicacion'!$A$3:$M$490,12,0)</f>
        <v>45807</v>
      </c>
      <c r="M351" s="57"/>
      <c r="N351" s="101" t="str">
        <f>VLOOKUP(B351,'Plantilla publicacion'!$A$3:$M$490,13,0)</f>
        <v>2010-DIRECCION DE SIGNOS DISTINTIVOS;
2020-DIRECCIÓN DE NUEVAS CREACIONES</v>
      </c>
      <c r="O351" s="6">
        <f>VLOOKUP(B351,'Plantilla publicacion (2)'!$S$3:$X$490,6,0)</f>
        <v>100</v>
      </c>
      <c r="P351" s="275">
        <f>VLOOKUP(B351,'Plantilla publicacion (2)'!$S$3:$Y$490,7,0)</f>
        <v>0</v>
      </c>
      <c r="Q351" s="101" t="str">
        <f>VLOOKUP(B351,'PAI 2025 Consolidado'!$F$6:$Z$486,21,0)</f>
        <v>Se elaboraron y entregaron al despacho de la Delegada para la Propiedad Industrial las 2 propuestas de modificación y actualización de la Circular Única.</v>
      </c>
      <c r="R351" s="192"/>
      <c r="S351" s="192"/>
    </row>
    <row r="352" spans="1:19" ht="51" x14ac:dyDescent="0.25">
      <c r="A352" s="13" t="str">
        <f>VLOOKUP(B352,'Plantilla publicacion'!$A$3:$B$490,2,0)</f>
        <v>Actividad propia</v>
      </c>
      <c r="B352" s="100" t="s">
        <v>1015</v>
      </c>
      <c r="C352" s="307"/>
      <c r="D352" s="307">
        <f>VLOOKUP(B352,'Plantilla publicacion'!$A$3:$M$490,6,0)</f>
        <v>0</v>
      </c>
      <c r="E352" s="307"/>
      <c r="F352" s="307"/>
      <c r="G352" s="307" t="str">
        <f>VLOOKUP(B352,'Plantilla publicacion'!$A$3:$M$490,7,0)</f>
        <v>N/A</v>
      </c>
      <c r="H352" s="6" t="str">
        <f>VLOOKUP(B352,'Plantilla publicacion'!$A$3:$M$490,8,0)</f>
        <v>Remitir las propuestas de modificación y actualización del Título X de la Circular Única de la Superintendencia de Industria y Comercio en materia de propiedad industrial al Grupo de Regulación de la Oficina Asesora Jurídica a efectos de que realicen las observaciones y sugerencias pertinentes (Propuestas de modificación enviadas por memorando)</v>
      </c>
      <c r="I352" s="6">
        <f>VLOOKUP(B352,'Plantilla publicacion'!$A$3:$M$490,9,0)</f>
        <v>2</v>
      </c>
      <c r="J352" s="6" t="str">
        <f>VLOOKUP(B352,'Plantilla publicacion'!$A$3:$M$490,10,0)</f>
        <v>Númerica</v>
      </c>
      <c r="K352" s="7">
        <f>VLOOKUP(B352,'Plantilla publicacion'!$A$3:$M$490,11,0)</f>
        <v>45811</v>
      </c>
      <c r="L352" s="7">
        <f>VLOOKUP(B352,'Plantilla publicacion'!$A$3:$M$490,12,0)</f>
        <v>45835</v>
      </c>
      <c r="M352" s="57"/>
      <c r="N352" s="101" t="str">
        <f>VLOOKUP(B352,'Plantilla publicacion'!$A$3:$M$490,13,0)</f>
        <v>2000-DESPACHO DEL SUPERINTENDENTE DELEGADO PARA LA PROPIEDAD INDUSTRIAL</v>
      </c>
      <c r="O352" s="6">
        <f>VLOOKUP(B352,'Plantilla publicacion (2)'!$S$3:$X$490,6,0)</f>
        <v>100</v>
      </c>
      <c r="P352" s="275">
        <f>VLOOKUP(B352,'Plantilla publicacion (2)'!$S$3:$Y$490,7,0)</f>
        <v>0.6097560975609756</v>
      </c>
      <c r="Q352" s="101" t="str">
        <f>VLOOKUP(B352,'PAI 2025 Consolidado'!$F$6:$Z$486,21,0)</f>
        <v>Mediante memorando 25-290436- -0 y 25-291631- -0-, se remitieron a la OAJ las propuestas de modificación al Título X de la Circular Única.</v>
      </c>
      <c r="R352" s="192"/>
      <c r="S352" s="192"/>
    </row>
    <row r="353" spans="1:19" ht="51.75" thickBot="1" x14ac:dyDescent="0.3">
      <c r="A353" s="13" t="str">
        <f>VLOOKUP(B353,'Plantilla publicacion'!$A$3:$B$490,2,0)</f>
        <v>Actividad propia</v>
      </c>
      <c r="B353" s="102" t="s">
        <v>1016</v>
      </c>
      <c r="C353" s="308"/>
      <c r="D353" s="308">
        <f>VLOOKUP(B353,'Plantilla publicacion'!$A$3:$M$490,6,0)</f>
        <v>0</v>
      </c>
      <c r="E353" s="308"/>
      <c r="F353" s="308"/>
      <c r="G353" s="308" t="str">
        <f>VLOOKUP(B353,'Plantilla publicacion'!$A$3:$M$490,7,0)</f>
        <v>N/A</v>
      </c>
      <c r="H353" s="104" t="str">
        <f>VLOOKUP(B353,'Plantilla publicacion'!$A$3:$M$490,8,0)</f>
        <v>Remitir el documento final de las propuestas de modificación y actualización del Título X de la Circular Única de la Superintendencia de Industria y Comercio en materia de Propiedad Industrial, al Grupo de Regulación de la Oficina Asesora Jurídica. (Propuestas de modificación enviadas por memorando)</v>
      </c>
      <c r="I353" s="104">
        <f>VLOOKUP(B353,'Plantilla publicacion'!$A$3:$M$490,9,0)</f>
        <v>2</v>
      </c>
      <c r="J353" s="104" t="str">
        <f>VLOOKUP(B353,'Plantilla publicacion'!$A$3:$M$490,10,0)</f>
        <v>Númerica</v>
      </c>
      <c r="K353" s="105">
        <f>VLOOKUP(B353,'Plantilla publicacion'!$A$3:$M$490,11,0)</f>
        <v>45839</v>
      </c>
      <c r="L353" s="105">
        <f>VLOOKUP(B353,'Plantilla publicacion'!$A$3:$M$490,12,0)</f>
        <v>45856</v>
      </c>
      <c r="M353" s="106"/>
      <c r="N353" s="107" t="str">
        <f>VLOOKUP(B353,'Plantilla publicacion'!$A$3:$M$490,13,0)</f>
        <v>2000-DESPACHO DEL SUPERINTENDENTE DELEGADO PARA LA PROPIEDAD INDUSTRIAL</v>
      </c>
      <c r="O353" s="104">
        <f>VLOOKUP(B353,'Plantilla publicacion (2)'!$S$3:$X$490,6,0)</f>
        <v>100</v>
      </c>
      <c r="P353" s="276">
        <f>VLOOKUP(B353,'Plantilla publicacion (2)'!$S$3:$Y$490,7,0)</f>
        <v>0.6097560975609756</v>
      </c>
      <c r="Q353" s="107" t="str">
        <f>VLOOKUP(B353,'PAI 2025 Consolidado'!$F$6:$Z$486,21,0)</f>
        <v>Se remitieron mediante memorando al grupo de regulación de la Oficina Asesora Jurídica las dos propuestas de actualización del titulo X de la Circular única en su versión final. Dando así cumplimiento a la actividad. Lo radicados de los memorandos son los siguientes: 25-291631 y 25-339637</v>
      </c>
      <c r="R353" s="192"/>
      <c r="S353" s="192"/>
    </row>
    <row r="354" spans="1:19" s="12" customFormat="1" ht="38.25" x14ac:dyDescent="0.25">
      <c r="A354" s="5" t="str">
        <f>VLOOKUP(B354,'Plantilla publicacion'!$A$3:$B$490,2,0)</f>
        <v>Producto</v>
      </c>
      <c r="B354" s="15" t="s">
        <v>1131</v>
      </c>
      <c r="C354" s="307" t="str">
        <f>VLOOKUP(B354,'Plantilla publicacion'!$A$3:$R$490,17,0)</f>
        <v>PND - 4-04-1-c- Transformación productiva, internacionalización y acción climática - Políticas de competencia, consumidor e infraestructura de la calidad modernas / PES - Internacionalización</v>
      </c>
      <c r="D354" s="307" t="str">
        <f>VLOOKUP(B354,'Plantilla publicacion'!$A$3:$M$490,6,0)</f>
        <v>59-Generar sinergias con agentes nacionales e internacionales que permitan potenciar las capacidades de la SIC.</v>
      </c>
      <c r="E354" s="307" t="str">
        <f>VLOOKUP(B354,'Plantilla publicacion'!$A$3:$P$490,15,0)</f>
        <v>63 - 1-Generación de oportunidades de cooperación y fortalecimiento de existentes con grupos de interés y de valor.-5-Direccionamiento de la oferta institucional con productos y/o servicios con enfoque preventivo, diferencial y territorial.</v>
      </c>
      <c r="F354" s="307" t="str">
        <f>VLOOKUP(B354,'Plantilla publicacion'!$A$3:$P$490,15,0)</f>
        <v>63 - 1-Generación de oportunidades de cooperación y fortalecimiento de existentes con grupos de interés y de valor.-5-Direccionamiento de la oferta institucional con productos y/o servicios con enfoque preventivo, diferencial y territorial.</v>
      </c>
      <c r="G354" s="307" t="str">
        <f>VLOOKUP(B354,'Plantilla publicacion'!$A$3:$M$490,7,0)</f>
        <v>N/A</v>
      </c>
      <c r="H354" s="15" t="str">
        <f>VLOOKUP(B354,'Plantilla publicacion'!$A$3:$M$490,8,0)</f>
        <v>Reforma de la norma andina Decisión 608 de la CAN, con el objetivo de contribuir al desarrollo de un sistema normativo de protección de la libre competencia a nivel andino (Documento de revisión)</v>
      </c>
      <c r="I354" s="15">
        <f>VLOOKUP(B354,'Plantilla publicacion'!$A$3:$M$490,9,0)</f>
        <v>1</v>
      </c>
      <c r="J354" s="15" t="str">
        <f>VLOOKUP(B354,'Plantilla publicacion'!$A$3:$M$490,10,0)</f>
        <v>Númerica</v>
      </c>
      <c r="K354" s="165">
        <f>VLOOKUP(B354,'Plantilla publicacion'!$A$3:$M$490,11,0)</f>
        <v>45691</v>
      </c>
      <c r="L354" s="165">
        <f>VLOOKUP(B354,'Plantilla publicacion'!$A$3:$M$490,12,0)</f>
        <v>46010</v>
      </c>
      <c r="M354" s="15" t="str">
        <f>IF(ISERROR(VLOOKUP(B354,'Plantilla publicacion'!$A$3:$P$490,16,0)),"NA",VLOOKUP(B354,'Plantilla publicacion'!$A$3:$P$490,16,0))</f>
        <v>PND_6_Fortalecer institucionalmente la autoridad de competencia</v>
      </c>
      <c r="N354" s="15" t="str">
        <f>VLOOKUP(B354,'Plantilla publicacion'!$A$3:$M$490,13,0)</f>
        <v>1000-DESPACHO DEL SUPERINTENDENTE DELEGADO PARA LA PROTECCIÓN DE LA COMPETENCIA</v>
      </c>
      <c r="O354" s="15">
        <f>VLOOKUP(B354,'Plantilla publicacion (2)'!$S$3:$X$490,6,0)</f>
        <v>100</v>
      </c>
      <c r="P354" s="277">
        <f>VLOOKUP(B354,'Plantilla publicacion (2)'!$S$3:$Y$490,7,0)</f>
        <v>0.67264573991031396</v>
      </c>
      <c r="Q354" s="15" t="str">
        <f>VLOOKUP(B354,'PAI 2025 Consolidado'!$F$6:$Z$486,21,0)</f>
        <v xml:space="preserve">Se realizará un documento con la revisión de la Decisión 608. </v>
      </c>
      <c r="R354" s="191"/>
      <c r="S354" s="191"/>
    </row>
    <row r="355" spans="1:19" ht="51" x14ac:dyDescent="0.25">
      <c r="A355" s="13" t="str">
        <f>VLOOKUP(B355,'Plantilla publicacion'!$A$3:$B$490,2,0)</f>
        <v>Actividad propia</v>
      </c>
      <c r="B355" s="6" t="s">
        <v>1133</v>
      </c>
      <c r="C355" s="307"/>
      <c r="D355" s="307">
        <f>VLOOKUP(B355,'Plantilla publicacion'!$A$3:$M$490,6,0)</f>
        <v>0</v>
      </c>
      <c r="E355" s="307"/>
      <c r="F355" s="307"/>
      <c r="G355" s="307" t="str">
        <f>VLOOKUP(B355,'Plantilla publicacion'!$A$3:$M$490,7,0)</f>
        <v>N/A</v>
      </c>
      <c r="H355" s="6" t="str">
        <f>VLOOKUP(B355,'Plantilla publicacion'!$A$3:$M$490,8,0)</f>
        <v>Participar en las reuniones para discusión, aprobación y divulgación del articulado de la modificación a la Decisión 608 de la CAN.  (Listado de asistencia, captura de pantalla de la reunión o acta de discusión)</v>
      </c>
      <c r="I355" s="6">
        <f>VLOOKUP(B355,'Plantilla publicacion'!$A$3:$M$490,9,0)</f>
        <v>6</v>
      </c>
      <c r="J355" s="6" t="str">
        <f>VLOOKUP(B355,'Plantilla publicacion'!$A$3:$M$490,10,0)</f>
        <v>Númerica</v>
      </c>
      <c r="K355" s="7">
        <f>VLOOKUP(B355,'Plantilla publicacion'!$A$3:$M$490,11,0)</f>
        <v>45691</v>
      </c>
      <c r="L355" s="7">
        <f>VLOOKUP(B355,'Plantilla publicacion'!$A$3:$M$490,12,0)</f>
        <v>45989</v>
      </c>
      <c r="M355" s="57"/>
      <c r="N355" s="16" t="str">
        <f>VLOOKUP(B355,'Plantilla publicacion'!$A$3:$M$490,13,0)</f>
        <v>1000-DESPACHO DEL SUPERINTENDENTE DELEGADO PARA LA PROTECCIÓN DE LA COMPETENCIA</v>
      </c>
      <c r="O355" s="6">
        <f>VLOOKUP(B355,'Plantilla publicacion (2)'!$S$3:$X$490,6,0)</f>
        <v>100</v>
      </c>
      <c r="P355" s="275">
        <f>VLOOKUP(B355,'Plantilla publicacion (2)'!$S$3:$Y$490,7,0)</f>
        <v>0.24390243902439024</v>
      </c>
      <c r="Q355" s="16" t="str">
        <f>VLOOKUP(B355,'PAI 2025 Consolidado'!$F$6:$Z$486,21,0)</f>
        <v>El 11 de julio de 2025 se llevó a cabo la reunión de discusión en el marco del articulado de la modificación a la Decisión 608 de la CAN. Esta corresponde a la tercera de seis reuniones programadas, lo que representa un avance del 50 % en el desarrollo de la actividad.</v>
      </c>
      <c r="R355" s="192"/>
      <c r="S355" s="192"/>
    </row>
    <row r="356" spans="1:19" ht="51.75" thickBot="1" x14ac:dyDescent="0.3">
      <c r="A356" s="13" t="str">
        <f>VLOOKUP(B356,'Plantilla publicacion'!$A$3:$B$490,2,0)</f>
        <v>Actividad propia</v>
      </c>
      <c r="B356" s="6" t="s">
        <v>1135</v>
      </c>
      <c r="C356" s="340"/>
      <c r="D356" s="340">
        <f>VLOOKUP(B356,'Plantilla publicacion'!$A$3:$M$490,6,0)</f>
        <v>0</v>
      </c>
      <c r="E356" s="340"/>
      <c r="F356" s="340"/>
      <c r="G356" s="340" t="str">
        <f>VLOOKUP(B356,'Plantilla publicacion'!$A$3:$M$490,7,0)</f>
        <v>N/A</v>
      </c>
      <c r="H356" s="6" t="str">
        <f>VLOOKUP(B356,'Plantilla publicacion'!$A$3:$M$490,8,0)</f>
        <v>Realizar la revisión de las modificaciones a la Decisión 608  (Documento de revisión)</v>
      </c>
      <c r="I356" s="6">
        <f>VLOOKUP(B356,'Plantilla publicacion'!$A$3:$M$490,9,0)</f>
        <v>1</v>
      </c>
      <c r="J356" s="6" t="str">
        <f>VLOOKUP(B356,'Plantilla publicacion'!$A$3:$M$490,10,0)</f>
        <v>Númerica</v>
      </c>
      <c r="K356" s="7">
        <f>VLOOKUP(B356,'Plantilla publicacion'!$A$3:$M$490,11,0)</f>
        <v>45870</v>
      </c>
      <c r="L356" s="7">
        <f>VLOOKUP(B356,'Plantilla publicacion'!$A$3:$M$490,12,0)</f>
        <v>46010</v>
      </c>
      <c r="M356" s="57"/>
      <c r="N356" s="16" t="str">
        <f>VLOOKUP(B356,'Plantilla publicacion'!$A$3:$M$490,13,0)</f>
        <v>1000-DESPACHO DEL SUPERINTENDENTE DELEGADO PARA LA PROTECCIÓN DE LA COMPETENCIA</v>
      </c>
      <c r="O356" s="6">
        <f>VLOOKUP(B356,'Plantilla publicacion (2)'!$S$3:$X$490,6,0)</f>
        <v>100</v>
      </c>
      <c r="P356" s="275">
        <f>VLOOKUP(B356,'Plantilla publicacion (2)'!$S$3:$Y$490,7,0)</f>
        <v>0.97560975609756095</v>
      </c>
      <c r="Q356" s="16" t="str">
        <f>VLOOKUP(B356,'PAI 2025 Consolidado'!$F$6:$Z$486,21,0)</f>
        <v>El 11 de julio de 2025 se llevó a cabo la reunión de discusión en el marco del articulado de la modificación a la Decisión 608 de la CAN. Esta corresponde a la tercera de seis reuniones programadas, lo que representa un avance del 50 % en el desarrollo de la actividad.</v>
      </c>
      <c r="R356" s="192"/>
      <c r="S356" s="192"/>
    </row>
    <row r="357" spans="1:19" s="12" customFormat="1" ht="51" x14ac:dyDescent="0.25">
      <c r="A357" s="5" t="str">
        <f>VLOOKUP(B357,'Plantilla publicacion'!$A$3:$B$490,2,0)</f>
        <v>Producto</v>
      </c>
      <c r="B357" s="15" t="s">
        <v>1204</v>
      </c>
      <c r="C357" s="356" t="str">
        <f>VLOOKUP(B357,'Plantilla publicacion'!$A$3:$R$490,17,0)</f>
        <v>PND - 4-04-1-c- Transformación productiva, internacionalización y acción climática - Políticas de competencia, consumidor e infraestructura de la calidad modernas / PES - Reindustrialización</v>
      </c>
      <c r="D357" s="356" t="str">
        <f>VLOOKUP(B357,'Plantilla publicacion'!$A$3:$M$490,6,0)</f>
        <v>58-Promover el enfoque preventivo, diferencial y territorial en el que hacer misional de la entidad</v>
      </c>
      <c r="E357" s="356" t="str">
        <f>VLOOKUP(B357,'Plantilla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357" s="356" t="str">
        <f>VLOOKUP(B357,'Plantilla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357" s="356" t="str">
        <f>VLOOKUP(B357,'Plantilla publicacion'!$A$3:$M$490,7,0)</f>
        <v>C-3503-0200-0016-40401c</v>
      </c>
      <c r="H357" s="15" t="str">
        <f>VLOOKUP(B357,'Plantilla publicacion'!$A$3:$M$490,8,0)</f>
        <v>Proyecto de Reglamento Técnico Metrológico de Medidores de Agua de uso residencial, elaborado y enviado (Documento proyecto y correo de envío o memorando)</v>
      </c>
      <c r="I357" s="15">
        <f>VLOOKUP(B357,'Plantilla publicacion'!$A$3:$M$490,9,0)</f>
        <v>1</v>
      </c>
      <c r="J357" s="15" t="str">
        <f>VLOOKUP(B357,'Plantilla publicacion'!$A$3:$M$490,10,0)</f>
        <v>Númerica</v>
      </c>
      <c r="K357" s="165">
        <f>VLOOKUP(B357,'Plantilla publicacion'!$A$3:$M$490,11,0)</f>
        <v>45691</v>
      </c>
      <c r="L357" s="165">
        <f>VLOOKUP(B357,'Plantilla publicacion'!$A$3:$M$490,12,0)</f>
        <v>45947</v>
      </c>
      <c r="M357" s="98" t="str">
        <f>IF(ISERROR(VLOOKUP(B357,'Plantilla publicacion'!$A$3:$P$490,16,0)),"NA",VLOOKUP(B357,'Plantilla publicacion'!$A$3:$P$490,16,0))</f>
        <v xml:space="preserve">PND_9_Ampliar los instrumentos de prevención / PND_18_Fortalecer institucionalmente el Subsistema Nacional de la Calidad </v>
      </c>
      <c r="N357" s="15" t="str">
        <f>VLOOKUP(B357,'Plantilla publicacion'!$A$3:$M$490,13,0)</f>
        <v>6000-DESPACHO DEL SUPERINTENDENTE DELEGADO PARA EL CONTROL Y VERIFICACIÓN DE REGLAMENTOS TÉCNICOS Y METROLOGÍA LEGAL</v>
      </c>
      <c r="O357" s="15">
        <f>VLOOKUP(B357,'Plantilla publicacion (2)'!$S$3:$X$490,6,0)</f>
        <v>100</v>
      </c>
      <c r="P357" s="277">
        <f>VLOOKUP(B357,'Plantilla publicacion (2)'!$S$3:$Y$490,7,0)</f>
        <v>0.62780269058295968</v>
      </c>
      <c r="Q357" s="15">
        <f>VLOOKUP(B357,'PAI 2025 Consolidado'!$F$6:$Z$486,21,0)</f>
        <v>0</v>
      </c>
      <c r="R357" s="191"/>
      <c r="S357" s="191"/>
    </row>
    <row r="358" spans="1:19" ht="51" x14ac:dyDescent="0.25">
      <c r="A358" s="13" t="str">
        <f>VLOOKUP(B358,'Plantilla publicacion'!$A$3:$B$490,2,0)</f>
        <v>Actividad propia</v>
      </c>
      <c r="B358" s="6" t="s">
        <v>1205</v>
      </c>
      <c r="C358" s="307"/>
      <c r="D358" s="307">
        <f>VLOOKUP(B358,'Plantilla publicacion'!$A$3:$M$490,6,0)</f>
        <v>0</v>
      </c>
      <c r="E358" s="307"/>
      <c r="F358" s="307"/>
      <c r="G358" s="307" t="str">
        <f>VLOOKUP(B358,'Plantilla publicacion'!$A$3:$M$490,7,0)</f>
        <v>N/A</v>
      </c>
      <c r="H358" s="6" t="str">
        <f>VLOOKUP(B358,'Plantilla publicacion'!$A$3:$M$490,8,0)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I358" s="6">
        <f>VLOOKUP(B358,'Plantilla publicacion'!$A$3:$M$490,9,0)</f>
        <v>1</v>
      </c>
      <c r="J358" s="6" t="str">
        <f>VLOOKUP(B358,'Plantilla publicacion'!$A$3:$M$490,10,0)</f>
        <v>Númerica</v>
      </c>
      <c r="K358" s="7">
        <f>VLOOKUP(B358,'Plantilla publicacion'!$A$3:$M$490,11,0)</f>
        <v>45691</v>
      </c>
      <c r="L358" s="7">
        <f>VLOOKUP(B358,'Plantilla publicacion'!$A$3:$M$490,12,0)</f>
        <v>45730</v>
      </c>
      <c r="M358" s="57"/>
      <c r="N358" s="16" t="str">
        <f>VLOOKUP(B358,'Plantilla publicacion'!$A$3:$M$490,13,0)</f>
        <v>6000-DESPACHO DEL SUPERINTENDENTE DELEGADO PARA EL CONTROL Y VERIFICACIÓN DE REGLAMENTOS TÉCNICOS Y METROLOGÍA LEGAL</v>
      </c>
      <c r="O358" s="6">
        <f>VLOOKUP(B358,'Plantilla publicacion (2)'!$S$3:$X$490,6,0)</f>
        <v>100</v>
      </c>
      <c r="P358" s="275">
        <f>VLOOKUP(B358,'Plantilla publicacion (2)'!$S$3:$Y$490,7,0)</f>
        <v>0.24390243902439024</v>
      </c>
      <c r="Q358" s="16" t="str">
        <f>VLOOKUP(B358,'PAI 2025 Consolidado'!$F$6:$Z$486,21,0)</f>
        <v>Se presenta como evidencia el correo electrónico de remisión, junto con la matriz de comentarios para el Reglamento Técnico de Medidores de Agua.</v>
      </c>
      <c r="R358" s="192"/>
      <c r="S358" s="192"/>
    </row>
    <row r="359" spans="1:19" ht="63.75" x14ac:dyDescent="0.25">
      <c r="A359" s="13" t="str">
        <f>VLOOKUP(B359,'Plantilla publicacion'!$A$3:$B$490,2,0)</f>
        <v>Actividad propia</v>
      </c>
      <c r="B359" s="6" t="s">
        <v>1207</v>
      </c>
      <c r="C359" s="307"/>
      <c r="D359" s="307">
        <f>VLOOKUP(B359,'Plantilla publicacion'!$A$3:$M$490,6,0)</f>
        <v>0</v>
      </c>
      <c r="E359" s="307"/>
      <c r="F359" s="307"/>
      <c r="G359" s="307" t="str">
        <f>VLOOKUP(B359,'Plantilla publicacion'!$A$3:$M$490,7,0)</f>
        <v>N/A</v>
      </c>
      <c r="H359" s="6" t="str">
        <f>VLOOKUP(B359,'Plantilla publicacion'!$A$3:$M$490,8,0)</f>
        <v>Remitir el proyecto de acto administrativo a la Dirección de Regulación del Ministerio de Comercio, Industria y Turismo para obtener concepto previo. (correo electrónico de remisión (o memo de traslado) y proyecto de acto administrativo  / Único entregable)</v>
      </c>
      <c r="I359" s="6">
        <f>VLOOKUP(B359,'Plantilla publicacion'!$A$3:$M$490,9,0)</f>
        <v>1</v>
      </c>
      <c r="J359" s="6" t="str">
        <f>VLOOKUP(B359,'Plantilla publicacion'!$A$3:$M$490,10,0)</f>
        <v>Númerica</v>
      </c>
      <c r="K359" s="7">
        <f>VLOOKUP(B359,'Plantilla publicacion'!$A$3:$M$490,11,0)</f>
        <v>45733</v>
      </c>
      <c r="L359" s="7">
        <f>VLOOKUP(B359,'Plantilla publicacion'!$A$3:$M$490,12,0)</f>
        <v>45751</v>
      </c>
      <c r="M359" s="57"/>
      <c r="N359" s="16" t="str">
        <f>VLOOKUP(B359,'Plantilla publicacion'!$A$3:$M$490,13,0)</f>
        <v>6000-DESPACHO DEL SUPERINTENDENTE DELEGADO PARA EL CONTROL Y VERIFICACIÓN DE REGLAMENTOS TÉCNICOS Y METROLOGÍA LEGAL</v>
      </c>
      <c r="O359" s="6">
        <f>VLOOKUP(B359,'Plantilla publicacion (2)'!$S$3:$X$490,6,0)</f>
        <v>100</v>
      </c>
      <c r="P359" s="275">
        <f>VLOOKUP(B359,'Plantilla publicacion (2)'!$S$3:$Y$490,7,0)</f>
        <v>0.24390243902439024</v>
      </c>
      <c r="Q359" s="16" t="str">
        <f>VLOOKUP(B359,'PAI 2025 Consolidado'!$F$6:$Z$486,21,0)</f>
        <v>Se adjunta el proyecto del acto administrativo correspondiente al Reglamento Técnico Metrológico de Medidores de Agua para uso residencial, enviado a la Dirección de Regulación del Ministerio de Comercio, Industria y Turismo, junto con el memorando de traslado, identificado con el radicado 25-120448-0.</v>
      </c>
      <c r="R359" s="192"/>
      <c r="S359" s="192"/>
    </row>
    <row r="360" spans="1:19" ht="63.75" x14ac:dyDescent="0.25">
      <c r="A360" s="13" t="str">
        <f>VLOOKUP(B360,'Plantilla publicacion'!$A$3:$B$490,2,0)</f>
        <v>Actividad propia</v>
      </c>
      <c r="B360" s="6" t="s">
        <v>1209</v>
      </c>
      <c r="C360" s="307"/>
      <c r="D360" s="307">
        <f>VLOOKUP(B360,'Plantilla publicacion'!$A$3:$M$490,6,0)</f>
        <v>0</v>
      </c>
      <c r="E360" s="307"/>
      <c r="F360" s="307"/>
      <c r="G360" s="307" t="str">
        <f>VLOOKUP(B360,'Plantilla publicacion'!$A$3:$M$490,7,0)</f>
        <v>N/A</v>
      </c>
      <c r="H360" s="6" t="str">
        <f>VLOOKUP(B360,'Plantilla publicacion'!$A$3:$M$490,8,0)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I360" s="6">
        <f>VLOOKUP(B360,'Plantilla publicacion'!$A$3:$M$490,9,0)</f>
        <v>1</v>
      </c>
      <c r="J360" s="6" t="str">
        <f>VLOOKUP(B360,'Plantilla publicacion'!$A$3:$M$490,10,0)</f>
        <v>Númerica</v>
      </c>
      <c r="K360" s="7">
        <f>VLOOKUP(B360,'Plantilla publicacion'!$A$3:$M$490,11,0)</f>
        <v>45754</v>
      </c>
      <c r="L360" s="7">
        <f>VLOOKUP(B360,'Plantilla publicacion'!$A$3:$M$490,12,0)</f>
        <v>45779</v>
      </c>
      <c r="M360" s="57"/>
      <c r="N360" s="16" t="str">
        <f>VLOOKUP(B360,'Plantilla publicacion'!$A$3:$M$490,13,0)</f>
        <v>6000-DESPACHO DEL SUPERINTENDENTE DELEGADO PARA EL CONTROL Y VERIFICACIÓN DE REGLAMENTOS TÉCNICOS Y METROLOGÍA LEGAL</v>
      </c>
      <c r="O360" s="6">
        <f>VLOOKUP(B360,'Plantilla publicacion (2)'!$S$3:$X$490,6,0)</f>
        <v>100</v>
      </c>
      <c r="P360" s="275">
        <f>VLOOKUP(B360,'Plantilla publicacion (2)'!$S$3:$Y$490,7,0)</f>
        <v>0.24390243902439024</v>
      </c>
      <c r="Q360" s="16" t="str">
        <f>VLOOKUP(B360,'PAI 2025 Consolidado'!$F$6:$Z$486,21,0)</f>
        <v>Se adjunta como evidencia el correo enviado el 2 de mayo, relacionado con el proyecto de acto administrativo ajustado correspondiente al Proyecto de Reglamento Técnico Metrológico para Medidores de Agua de Uso Residencial. Al final del documento se incluye el formato matriz debidamente diligenciado, junto con sus respectivas respuestas.</v>
      </c>
      <c r="R360" s="192"/>
      <c r="S360" s="192"/>
    </row>
    <row r="361" spans="1:19" ht="76.5" x14ac:dyDescent="0.25">
      <c r="A361" s="13" t="str">
        <f>VLOOKUP(B361,'Plantilla publicacion'!$A$3:$B$490,2,0)</f>
        <v>Actividad propia</v>
      </c>
      <c r="B361" s="6" t="s">
        <v>1211</v>
      </c>
      <c r="C361" s="307"/>
      <c r="D361" s="307">
        <f>VLOOKUP(B361,'Plantilla publicacion'!$A$3:$M$490,6,0)</f>
        <v>0</v>
      </c>
      <c r="E361" s="307"/>
      <c r="F361" s="307"/>
      <c r="G361" s="307" t="str">
        <f>VLOOKUP(B361,'Plantilla publicacion'!$A$3:$M$490,7,0)</f>
        <v>N/A</v>
      </c>
      <c r="H361" s="6" t="str">
        <f>VLOOKUP(B361,'Plantilla publicacion'!$A$3:$M$490,8,0)</f>
        <v>Remitir el proyecto de acto administrativo a abogacía de la competencia. (correo electrónico de remisión (o memo de traslado) y proyecto de acto administrativo  / Único entregable)</v>
      </c>
      <c r="I361" s="6">
        <f>VLOOKUP(B361,'Plantilla publicacion'!$A$3:$M$490,9,0)</f>
        <v>1</v>
      </c>
      <c r="J361" s="6" t="str">
        <f>VLOOKUP(B361,'Plantilla publicacion'!$A$3:$M$490,10,0)</f>
        <v>Númerica</v>
      </c>
      <c r="K361" s="7">
        <f>VLOOKUP(B361,'Plantilla publicacion'!$A$3:$M$490,11,0)</f>
        <v>45782</v>
      </c>
      <c r="L361" s="7">
        <f>VLOOKUP(B361,'Plantilla publicacion'!$A$3:$M$490,12,0)</f>
        <v>45800</v>
      </c>
      <c r="M361" s="57"/>
      <c r="N361" s="16" t="str">
        <f>VLOOKUP(B361,'Plantilla publicacion'!$A$3:$M$490,13,0)</f>
        <v>6000-DESPACHO DEL SUPERINTENDENTE DELEGADO PARA EL CONTROL Y VERIFICACIÓN DE REGLAMENTOS TÉCNICOS Y METROLOGÍA LEGAL</v>
      </c>
      <c r="O361" s="6">
        <f>VLOOKUP(B361,'Plantilla publicacion (2)'!$S$3:$X$490,6,0)</f>
        <v>100</v>
      </c>
      <c r="P361" s="275">
        <f>VLOOKUP(B361,'Plantilla publicacion (2)'!$S$3:$Y$490,7,0)</f>
        <v>0.24390243902439024</v>
      </c>
      <c r="Q361" s="16" t="str">
        <f>VLOOKUP(B361,'PAI 2025 Consolidado'!$F$6:$Z$486,21,0)</f>
        <v>Se anexa memorando de solicitud de concepto de abogacía de la competencia, con radicado 25-120355, junto con (i) proyecto de acto administrativo; (ii) cuestionario de incidencia sobre la libre competencia; (iii) análisis de impacto normativo ex ante completo y (iv) matriz de comentarios de la consulta pública y análisis de impacto normativo del anteproyecto.</v>
      </c>
      <c r="R361" s="192"/>
      <c r="S361" s="192"/>
    </row>
    <row r="362" spans="1:19" ht="39" thickBot="1" x14ac:dyDescent="0.3">
      <c r="A362" s="13" t="str">
        <f>VLOOKUP(B362,'Plantilla publicacion'!$A$3:$B$490,2,0)</f>
        <v>Actividad propia</v>
      </c>
      <c r="B362" s="11" t="s">
        <v>1213</v>
      </c>
      <c r="C362" s="307"/>
      <c r="D362" s="307">
        <f>VLOOKUP(B362,'Plantilla publicacion'!$A$3:$M$490,6,0)</f>
        <v>0</v>
      </c>
      <c r="E362" s="307"/>
      <c r="F362" s="307"/>
      <c r="G362" s="307" t="str">
        <f>VLOOKUP(B362,'Plantilla publicacion'!$A$3:$M$490,7,0)</f>
        <v>N/A</v>
      </c>
      <c r="H362" s="11" t="str">
        <f>VLOOKUP(B362,'Plantilla publicacion'!$A$3:$M$490,8,0)</f>
        <v>Ajustar el proyecto de acto administrativo acorde con comentarios, si hubiere lugar y enviar al Grupo de regulación para su expedición. (Correo electrónico de remisión y proyecto de acto administrativo ajustado / Único entregable)</v>
      </c>
      <c r="I362" s="11">
        <f>VLOOKUP(B362,'Plantilla publicacion'!$A$3:$M$490,9,0)</f>
        <v>1</v>
      </c>
      <c r="J362" s="11" t="str">
        <f>VLOOKUP(B362,'Plantilla publicacion'!$A$3:$M$490,10,0)</f>
        <v>Númerica</v>
      </c>
      <c r="K362" s="108">
        <f>VLOOKUP(B362,'Plantilla publicacion'!$A$3:$M$490,11,0)</f>
        <v>45828</v>
      </c>
      <c r="L362" s="108">
        <f>VLOOKUP(B362,'Plantilla publicacion'!$A$3:$M$490,12,0)</f>
        <v>45947</v>
      </c>
      <c r="M362" s="109"/>
      <c r="N362" s="110" t="str">
        <f>VLOOKUP(B362,'Plantilla publicacion'!$A$3:$M$490,13,0)</f>
        <v>6000-DESPACHO DEL SUPERINTENDENTE DELEGADO PARA EL CONTROL Y VERIFICACIÓN DE REGLAMENTOS TÉCNICOS Y METROLOGÍA LEGAL</v>
      </c>
      <c r="O362" s="11">
        <f>VLOOKUP(B362,'Plantilla publicacion (2)'!$S$3:$X$490,6,0)</f>
        <v>100</v>
      </c>
      <c r="P362" s="278">
        <f>VLOOKUP(B362,'Plantilla publicacion (2)'!$S$3:$Y$490,7,0)</f>
        <v>0.24390243902439024</v>
      </c>
      <c r="Q362" s="110">
        <f>VLOOKUP(B362,'PAI 2025 Consolidado'!$F$6:$Z$486,21,0)</f>
        <v>0</v>
      </c>
      <c r="R362" s="192"/>
      <c r="S362" s="192"/>
    </row>
    <row r="363" spans="1:19" s="12" customFormat="1" ht="51" x14ac:dyDescent="0.25">
      <c r="A363" s="5" t="str">
        <f>VLOOKUP(B363,'Plantilla publicacion'!$A$3:$B$490,2,0)</f>
        <v>Producto</v>
      </c>
      <c r="B363" s="96" t="s">
        <v>1214</v>
      </c>
      <c r="C363" s="309" t="str">
        <f>VLOOKUP(B363,'Plantilla publicacion'!$A$3:$R$490,17,0)</f>
        <v>PND - 4-04-1-c- Transformación productiva, internacionalización y acción climática - Políticas de competencia, consumidor e infraestructura de la calidad modernas / PES - Reindustrialización</v>
      </c>
      <c r="D363" s="357" t="str">
        <f>VLOOKUP(B363,'Plantilla publicacion'!$A$3:$M$490,6,0)</f>
        <v>58-Promover el enfoque preventivo, diferencial y territorial en el que hacer misional de la entidad</v>
      </c>
      <c r="E363" s="309" t="str">
        <f>VLOOKUP(B363,'Plantilla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363" s="309" t="str">
        <f>VLOOKUP(B363,'Plantilla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363" s="309" t="str">
        <f>VLOOKUP(B363,'Plantilla publicacion'!$A$3:$M$490,7,0)</f>
        <v>C-3503-0200-0016-40401c</v>
      </c>
      <c r="H363" s="98" t="str">
        <f>VLOOKUP(B363,'Plantilla publicacion'!$A$3:$M$490,8,0)</f>
        <v>Proyecto de Reglamento Técnico Metrológico de Medidores de Gas de uso residencial elaborado y enviado a la abogacia de la competencia. (Documento proyecto y correo de envío o memorando)</v>
      </c>
      <c r="I363" s="98">
        <f>VLOOKUP(B363,'Plantilla publicacion'!$A$3:$M$490,9,0)</f>
        <v>1</v>
      </c>
      <c r="J363" s="98" t="str">
        <f>VLOOKUP(B363,'Plantilla publicacion'!$A$3:$M$490,10,0)</f>
        <v>Númerica</v>
      </c>
      <c r="K363" s="166">
        <f>VLOOKUP(B363,'Plantilla publicacion'!$A$3:$M$490,11,0)</f>
        <v>45707</v>
      </c>
      <c r="L363" s="166">
        <f>VLOOKUP(B363,'Plantilla publicacion'!$A$3:$M$490,12,0)</f>
        <v>45961</v>
      </c>
      <c r="M363" s="98" t="str">
        <f>IF(ISERROR(VLOOKUP(B363,'Plantilla publicacion'!$A$3:$P$490,16,0)),"NA",VLOOKUP(B363,'Plantilla publicacion'!$A$3:$P$490,16,0))</f>
        <v xml:space="preserve">PND_9_Ampliar los instrumentos de prevención / PND_18_Fortalecer institucionalmente el Subsistema Nacional de la Calidad </v>
      </c>
      <c r="N363" s="99" t="str">
        <f>VLOOKUP(B363,'Plantilla publicacion'!$A$3:$M$490,13,0)</f>
        <v>6000-DESPACHO DEL SUPERINTENDENTE DELEGADO PARA EL CONTROL Y VERIFICACIÓN DE REGLAMENTOS TÉCNICOS Y METROLOGÍA LEGAL</v>
      </c>
      <c r="O363" s="98">
        <f>VLOOKUP(B363,'Plantilla publicacion (2)'!$S$3:$X$490,6,0)</f>
        <v>100</v>
      </c>
      <c r="P363" s="274">
        <f>VLOOKUP(B363,'Plantilla publicacion (2)'!$S$3:$Y$490,7,0)</f>
        <v>0.62780269058295968</v>
      </c>
      <c r="Q363" s="99">
        <f>VLOOKUP(B363,'PAI 2025 Consolidado'!$F$6:$Z$486,21,0)</f>
        <v>0</v>
      </c>
      <c r="R363" s="191"/>
      <c r="S363" s="191"/>
    </row>
    <row r="364" spans="1:19" ht="38.25" x14ac:dyDescent="0.25">
      <c r="A364" s="13" t="str">
        <f>VLOOKUP(B364,'Plantilla publicacion'!$A$3:$B$490,2,0)</f>
        <v>Actividad propia</v>
      </c>
      <c r="B364" s="100" t="s">
        <v>1215</v>
      </c>
      <c r="C364" s="307"/>
      <c r="D364" s="358">
        <f>VLOOKUP(B364,'Plantilla publicacion'!$A$3:$M$490,6,0)</f>
        <v>0</v>
      </c>
      <c r="E364" s="307"/>
      <c r="F364" s="307"/>
      <c r="G364" s="307" t="str">
        <f>VLOOKUP(B364,'Plantilla publicacion'!$A$3:$M$490,7,0)</f>
        <v>N/A</v>
      </c>
      <c r="H364" s="6" t="str">
        <f>VLOOKUP(B364,'Plantilla publicacion'!$A$3:$M$490,8,0)</f>
        <v>Enviar proyecto de resolución al Grupo de Regulación para revisión. (Correo electrónico de remisión y proyecto de acto administrativo / Único entregable)</v>
      </c>
      <c r="I364" s="6">
        <f>VLOOKUP(B364,'Plantilla publicacion'!$A$3:$M$490,9,0)</f>
        <v>1</v>
      </c>
      <c r="J364" s="6" t="str">
        <f>VLOOKUP(B364,'Plantilla publicacion'!$A$3:$M$490,10,0)</f>
        <v>Númerica</v>
      </c>
      <c r="K364" s="7">
        <f>VLOOKUP(B364,'Plantilla publicacion'!$A$3:$M$490,11,0)</f>
        <v>45707</v>
      </c>
      <c r="L364" s="7">
        <f>VLOOKUP(B364,'Plantilla publicacion'!$A$3:$M$490,12,0)</f>
        <v>45721</v>
      </c>
      <c r="M364" s="57"/>
      <c r="N364" s="101" t="str">
        <f>VLOOKUP(B364,'Plantilla publicacion'!$A$3:$M$490,13,0)</f>
        <v>6000-DESPACHO DEL SUPERINTENDENTE DELEGADO PARA EL CONTROL Y VERIFICACIÓN DE REGLAMENTOS TÉCNICOS Y METROLOGÍA LEGAL</v>
      </c>
      <c r="O364" s="6">
        <f>VLOOKUP(B364,'Plantilla publicacion (2)'!$S$3:$X$490,6,0)</f>
        <v>100</v>
      </c>
      <c r="P364" s="275">
        <f>VLOOKUP(B364,'Plantilla publicacion (2)'!$S$3:$Y$490,7,0)</f>
        <v>0.12195121951219512</v>
      </c>
      <c r="Q364" s="101" t="str">
        <f>VLOOKUP(B364,'PAI 2025 Consolidado'!$F$6:$Z$486,21,0)</f>
        <v>Se cumple la actividad con el envío del correo del proyecto: Técnico de Medidores de Gas.</v>
      </c>
      <c r="R364" s="192"/>
      <c r="S364" s="192"/>
    </row>
    <row r="365" spans="1:19" ht="38.25" x14ac:dyDescent="0.25">
      <c r="A365" s="13" t="str">
        <f>VLOOKUP(B365,'Plantilla publicacion'!$A$3:$B$490,2,0)</f>
        <v>Actividad propia</v>
      </c>
      <c r="B365" s="100" t="s">
        <v>1217</v>
      </c>
      <c r="C365" s="307"/>
      <c r="D365" s="358">
        <f>VLOOKUP(B365,'Plantilla publicacion'!$A$3:$M$490,6,0)</f>
        <v>0</v>
      </c>
      <c r="E365" s="307"/>
      <c r="F365" s="307"/>
      <c r="G365" s="307" t="str">
        <f>VLOOKUP(B365,'Plantilla publicacion'!$A$3:$M$490,7,0)</f>
        <v>N/A</v>
      </c>
      <c r="H365" s="6" t="str">
        <f>VLOOKUP(B365,'Plantilla publicacion'!$A$3:$M$490,8,0)</f>
        <v>Revisar jurídicamente el proyecto de resolución y enviarlo a la dependencia solicitante. (Proyecto de resolución con observaciones y memorando y/o  correo electrónico de remisión a la dependencia solicitante)</v>
      </c>
      <c r="I365" s="6">
        <f>VLOOKUP(B365,'Plantilla publicacion'!$A$3:$M$490,9,0)</f>
        <v>1</v>
      </c>
      <c r="J365" s="6" t="str">
        <f>VLOOKUP(B365,'Plantilla publicacion'!$A$3:$M$490,10,0)</f>
        <v>Númerica</v>
      </c>
      <c r="K365" s="7">
        <f>VLOOKUP(B365,'Plantilla publicacion'!$A$3:$M$490,11,0)</f>
        <v>45722</v>
      </c>
      <c r="L365" s="7">
        <f>VLOOKUP(B365,'Plantilla publicacion'!$A$3:$M$490,12,0)</f>
        <v>45736</v>
      </c>
      <c r="M365" s="57"/>
      <c r="N365" s="101" t="str">
        <f>VLOOKUP(B365,'Plantilla publicacion'!$A$3:$M$490,13,0)</f>
        <v>6000-DESPACHO DEL SUPERINTENDENTE DELEGADO PARA EL CONTROL Y VERIFICACIÓN DE REGLAMENTOS TÉCNICOS Y METROLOGÍA LEGAL</v>
      </c>
      <c r="O365" s="6">
        <f>VLOOKUP(B365,'Plantilla publicacion (2)'!$S$3:$X$490,6,0)</f>
        <v>100</v>
      </c>
      <c r="P365" s="275">
        <f>VLOOKUP(B365,'Plantilla publicacion (2)'!$S$3:$Y$490,7,0)</f>
        <v>0.12195121951219512</v>
      </c>
      <c r="Q365" s="101" t="str">
        <f>VLOOKUP(B365,'PAI 2025 Consolidado'!$F$6:$Z$486,21,0)</f>
        <v>Se anexa correo emitido por el Grupo de Regulación, con los comentarios y observaciones jurídicas, junto con el proyecto de acto administrativo.</v>
      </c>
      <c r="R365" s="192"/>
      <c r="S365" s="192"/>
    </row>
    <row r="366" spans="1:19" ht="38.25" x14ac:dyDescent="0.25">
      <c r="A366" s="13" t="str">
        <f>VLOOKUP(B366,'Plantilla publicacion'!$A$3:$B$490,2,0)</f>
        <v>Actividad propia</v>
      </c>
      <c r="B366" s="100" t="s">
        <v>1219</v>
      </c>
      <c r="C366" s="307"/>
      <c r="D366" s="358">
        <f>VLOOKUP(B366,'Plantilla publicacion'!$A$3:$M$490,6,0)</f>
        <v>0</v>
      </c>
      <c r="E366" s="307"/>
      <c r="F366" s="307"/>
      <c r="G366" s="307" t="str">
        <f>VLOOKUP(B366,'Plantilla publicacion'!$A$3:$M$490,7,0)</f>
        <v>N/A</v>
      </c>
      <c r="H366" s="6" t="str">
        <f>VLOOKUP(B366,'Plantilla publicacion'!$A$3:$M$490,8,0)</f>
        <v>Ajustar el proyecto de resolución según los comentarios y remitir al Grupo de Regulación para publicación. (Correo electrónico de remisión y proyecto de acto administrativo ajustado / Único entregable)</v>
      </c>
      <c r="I366" s="6">
        <f>VLOOKUP(B366,'Plantilla publicacion'!$A$3:$M$490,9,0)</f>
        <v>1</v>
      </c>
      <c r="J366" s="6" t="str">
        <f>VLOOKUP(B366,'Plantilla publicacion'!$A$3:$M$490,10,0)</f>
        <v>Númerica</v>
      </c>
      <c r="K366" s="7">
        <f>VLOOKUP(B366,'Plantilla publicacion'!$A$3:$M$490,11,0)</f>
        <v>45737</v>
      </c>
      <c r="L366" s="7">
        <f>VLOOKUP(B366,'Plantilla publicacion'!$A$3:$M$490,12,0)</f>
        <v>45772</v>
      </c>
      <c r="M366" s="57"/>
      <c r="N366" s="101" t="str">
        <f>VLOOKUP(B366,'Plantilla publicacion'!$A$3:$M$490,13,0)</f>
        <v>6000-DESPACHO DEL SUPERINTENDENTE DELEGADO PARA EL CONTROL Y VERIFICACIÓN DE REGLAMENTOS TÉCNICOS Y METROLOGÍA LEGAL</v>
      </c>
      <c r="O366" s="6">
        <f>VLOOKUP(B366,'Plantilla publicacion (2)'!$S$3:$X$490,6,0)</f>
        <v>100</v>
      </c>
      <c r="P366" s="275">
        <f>VLOOKUP(B366,'Plantilla publicacion (2)'!$S$3:$Y$490,7,0)</f>
        <v>0.12195121951219512</v>
      </c>
      <c r="Q366" s="101" t="str">
        <f>VLOOKUP(B366,'PAI 2025 Consolidado'!$F$6:$Z$486,21,0)</f>
        <v>Se anexa correo de solicitud de publicación para consulta pública del proyecto de acto administrativo ajustado, dirigido al grupo de regulación y aportando la versión definitiva de este documento.</v>
      </c>
      <c r="R366" s="192"/>
      <c r="S366" s="192"/>
    </row>
    <row r="367" spans="1:19" ht="51" x14ac:dyDescent="0.25">
      <c r="A367" s="13" t="str">
        <f>VLOOKUP(B367,'Plantilla publicacion'!$A$3:$B$490,2,0)</f>
        <v>Actividad propia</v>
      </c>
      <c r="B367" s="100" t="s">
        <v>1220</v>
      </c>
      <c r="C367" s="307"/>
      <c r="D367" s="358">
        <f>VLOOKUP(B367,'Plantilla publicacion'!$A$3:$M$490,6,0)</f>
        <v>0</v>
      </c>
      <c r="E367" s="307"/>
      <c r="F367" s="307"/>
      <c r="G367" s="307" t="str">
        <f>VLOOKUP(B367,'Plantilla publicacion'!$A$3:$M$490,7,0)</f>
        <v>N/A</v>
      </c>
      <c r="H367" s="6" t="str">
        <f>VLOOKUP(B367,'Plantilla publicacion'!$A$3:$M$490,8,0)</f>
        <v>Analizar los comentarios presentados al proyecto de acto administrativo, ajustar documento si es del caso, dar respuesta a los participantes en la consulta y diligenciar la matriz de comentarios dispuesta. Enviar al Grupo de Regulación (Memorando de remisión -correo electrónico de remisión y proyecto de acto administrativo ajustado / Formato Matriz comentarios  Único entregable)</v>
      </c>
      <c r="I367" s="6">
        <f>VLOOKUP(B367,'Plantilla publicacion'!$A$3:$M$490,9,0)</f>
        <v>1</v>
      </c>
      <c r="J367" s="6" t="str">
        <f>VLOOKUP(B367,'Plantilla publicacion'!$A$3:$M$490,10,0)</f>
        <v>Númerica</v>
      </c>
      <c r="K367" s="7">
        <f>VLOOKUP(B367,'Plantilla publicacion'!$A$3:$M$490,11,0)</f>
        <v>45803</v>
      </c>
      <c r="L367" s="7">
        <f>VLOOKUP(B367,'Plantilla publicacion'!$A$3:$M$490,12,0)</f>
        <v>45856</v>
      </c>
      <c r="M367" s="57"/>
      <c r="N367" s="101" t="str">
        <f>VLOOKUP(B367,'Plantilla publicacion'!$A$3:$M$490,13,0)</f>
        <v>6000-DESPACHO DEL SUPERINTENDENTE DELEGADO PARA EL CONTROL Y VERIFICACIÓN DE REGLAMENTOS TÉCNICOS Y METROLOGÍA LEGAL</v>
      </c>
      <c r="O367" s="6">
        <f>VLOOKUP(B367,'Plantilla publicacion (2)'!$S$3:$X$490,6,0)</f>
        <v>100</v>
      </c>
      <c r="P367" s="275">
        <f>VLOOKUP(B367,'Plantilla publicacion (2)'!$S$3:$Y$490,7,0)</f>
        <v>0.12195121951219512</v>
      </c>
      <c r="Q367" s="101" t="str">
        <f>VLOOKUP(B367,'PAI 2025 Consolidado'!$F$6:$Z$486,21,0)</f>
        <v>Se proyecta y envía la Matriz de comentarios de la consulta pública realizada del RTM de Medidores de Gas.</v>
      </c>
      <c r="R367" s="192"/>
      <c r="S367" s="192"/>
    </row>
    <row r="368" spans="1:19" ht="38.25" x14ac:dyDescent="0.25">
      <c r="A368" s="13" t="str">
        <f>VLOOKUP(B368,'Plantilla publicacion'!$A$3:$B$490,2,0)</f>
        <v>Actividad propia</v>
      </c>
      <c r="B368" s="100" t="s">
        <v>1221</v>
      </c>
      <c r="C368" s="307"/>
      <c r="D368" s="358">
        <f>VLOOKUP(B368,'Plantilla publicacion'!$A$3:$M$490,6,0)</f>
        <v>0</v>
      </c>
      <c r="E368" s="307"/>
      <c r="F368" s="307"/>
      <c r="G368" s="307" t="str">
        <f>VLOOKUP(B368,'Plantilla publicacion'!$A$3:$M$490,7,0)</f>
        <v>N/A</v>
      </c>
      <c r="H368" s="6" t="str">
        <f>VLOOKUP(B368,'Plantilla publicacion'!$A$3:$M$490,8,0)</f>
        <v>Remitir el proyecto de acto administrativo a la Dirección de Regulación del Ministerio de Comercio, Industria y Turismo para obtener concepto previo. (correo electrónico de remisión (o memo de traslado) y proyecto de acto administrativo  / Único entregable)</v>
      </c>
      <c r="I368" s="6">
        <f>VLOOKUP(B368,'Plantilla publicacion'!$A$3:$M$490,9,0)</f>
        <v>1</v>
      </c>
      <c r="J368" s="6" t="str">
        <f>VLOOKUP(B368,'Plantilla publicacion'!$A$3:$M$490,10,0)</f>
        <v>Númerica</v>
      </c>
      <c r="K368" s="7">
        <f>VLOOKUP(B368,'Plantilla publicacion'!$A$3:$M$490,11,0)</f>
        <v>45859</v>
      </c>
      <c r="L368" s="7">
        <f>VLOOKUP(B368,'Plantilla publicacion'!$A$3:$M$490,12,0)</f>
        <v>45884</v>
      </c>
      <c r="M368" s="57"/>
      <c r="N368" s="101" t="str">
        <f>VLOOKUP(B368,'Plantilla publicacion'!$A$3:$M$490,13,0)</f>
        <v>6000-DESPACHO DEL SUPERINTENDENTE DELEGADO PARA EL CONTROL Y VERIFICACIÓN DE REGLAMENTOS TÉCNICOS Y METROLOGÍA LEGAL</v>
      </c>
      <c r="O368" s="6">
        <f>VLOOKUP(B368,'Plantilla publicacion (2)'!$S$3:$X$490,6,0)</f>
        <v>100</v>
      </c>
      <c r="P368" s="275">
        <f>VLOOKUP(B368,'Plantilla publicacion (2)'!$S$3:$Y$490,7,0)</f>
        <v>0.12195121951219512</v>
      </c>
      <c r="Q368" s="101" t="str">
        <f>VLOOKUP(B368,'PAI 2025 Consolidado'!$F$6:$Z$486,21,0)</f>
        <v>Se adjunta evidencia mediante el memorando de envío, acompañado del proyecto de acto administrativo</v>
      </c>
      <c r="R368" s="192"/>
      <c r="S368" s="192"/>
    </row>
    <row r="369" spans="1:19" ht="63.75" x14ac:dyDescent="0.25">
      <c r="A369" s="13" t="str">
        <f>VLOOKUP(B369,'Plantilla publicacion'!$A$3:$B$490,2,0)</f>
        <v>Actividad propia</v>
      </c>
      <c r="B369" s="100" t="s">
        <v>1222</v>
      </c>
      <c r="C369" s="307"/>
      <c r="D369" s="358">
        <f>VLOOKUP(B369,'Plantilla publicacion'!$A$3:$M$490,6,0)</f>
        <v>0</v>
      </c>
      <c r="E369" s="307"/>
      <c r="F369" s="307"/>
      <c r="G369" s="307" t="str">
        <f>VLOOKUP(B369,'Plantilla publicacion'!$A$3:$M$490,7,0)</f>
        <v>N/A</v>
      </c>
      <c r="H369" s="6" t="str">
        <f>VLOOKUP(B369,'Plantilla publicacion'!$A$3:$M$490,8,0)</f>
        <v>Analizar los comentarios presentados al proyecto de acto administrativo, ajustar documento si es del caso, dar respuesta a los participantes en la consulta y diligenciar la matriz de comentarios dispuesta. Enviar al Grupo de Regulación (Memorando de remisión o correo electrónico de remisión, proyecto de acto administrativo ajustado y Formato Matriz diligenciado / Único entregable)</v>
      </c>
      <c r="I369" s="6">
        <f>VLOOKUP(B369,'Plantilla publicacion'!$A$3:$M$490,9,0)</f>
        <v>1</v>
      </c>
      <c r="J369" s="6" t="str">
        <f>VLOOKUP(B369,'Plantilla publicacion'!$A$3:$M$490,10,0)</f>
        <v>Númerica</v>
      </c>
      <c r="K369" s="7">
        <f>VLOOKUP(B369,'Plantilla publicacion'!$A$3:$M$490,11,0)</f>
        <v>45901</v>
      </c>
      <c r="L369" s="7">
        <f>VLOOKUP(B369,'Plantilla publicacion'!$A$3:$M$490,12,0)</f>
        <v>45933</v>
      </c>
      <c r="M369" s="57"/>
      <c r="N369" s="101" t="str">
        <f>VLOOKUP(B369,'Plantilla publicacion'!$A$3:$M$490,13,0)</f>
        <v>6000-DESPACHO DEL SUPERINTENDENTE DELEGADO PARA EL CONTROL Y VERIFICACIÓN DE REGLAMENTOS TÉCNICOS Y METROLOGÍA LEGAL</v>
      </c>
      <c r="O369" s="6">
        <f>VLOOKUP(B369,'Plantilla publicacion (2)'!$S$3:$X$490,6,0)</f>
        <v>100</v>
      </c>
      <c r="P369" s="275">
        <f>VLOOKUP(B369,'Plantilla publicacion (2)'!$S$3:$Y$490,7,0)</f>
        <v>0.3048780487804878</v>
      </c>
      <c r="Q369" s="101" t="str">
        <f>VLOOKUP(B369,'PAI 2025 Consolidado'!$F$6:$Z$486,21,0)</f>
        <v>Se realizó el cargue de la evidencia correspondiente al análisis de los comentarios del proyecto de acto administrativo de medidores de gas. Asimismo, se efectuaron los ajustes aprobados y se presentó el documento de remisión junto con la matriz debidamente diligenciada.</v>
      </c>
      <c r="R369" s="192"/>
      <c r="S369" s="192"/>
    </row>
    <row r="370" spans="1:19" ht="39" thickBot="1" x14ac:dyDescent="0.3">
      <c r="A370" s="13" t="str">
        <f>VLOOKUP(B370,'Plantilla publicacion'!$A$3:$B$490,2,0)</f>
        <v>Actividad propia</v>
      </c>
      <c r="B370" s="102" t="s">
        <v>1223</v>
      </c>
      <c r="C370" s="308"/>
      <c r="D370" s="359">
        <f>VLOOKUP(B370,'Plantilla publicacion'!$A$3:$M$490,6,0)</f>
        <v>0</v>
      </c>
      <c r="E370" s="308"/>
      <c r="F370" s="308"/>
      <c r="G370" s="308" t="str">
        <f>VLOOKUP(B370,'Plantilla publicacion'!$A$3:$M$490,7,0)</f>
        <v>N/A</v>
      </c>
      <c r="H370" s="104" t="str">
        <f>VLOOKUP(B370,'Plantilla publicacion'!$A$3:$M$490,8,0)</f>
        <v>Remitir el proyecto de acto administrativo a abogacía de la competencia. (correo electrónico de remisión (o memo de traslado) y proyecto de acto administrativo  / Único entregable)</v>
      </c>
      <c r="I370" s="104">
        <f>VLOOKUP(B370,'Plantilla publicacion'!$A$3:$M$490,9,0)</f>
        <v>1</v>
      </c>
      <c r="J370" s="104" t="str">
        <f>VLOOKUP(B370,'Plantilla publicacion'!$A$3:$M$490,10,0)</f>
        <v>Númerica</v>
      </c>
      <c r="K370" s="105">
        <f>VLOOKUP(B370,'Plantilla publicacion'!$A$3:$M$490,11,0)</f>
        <v>45936</v>
      </c>
      <c r="L370" s="105">
        <f>VLOOKUP(B370,'Plantilla publicacion'!$A$3:$M$490,12,0)</f>
        <v>45961</v>
      </c>
      <c r="M370" s="106"/>
      <c r="N370" s="107" t="str">
        <f>VLOOKUP(B370,'Plantilla publicacion'!$A$3:$M$490,13,0)</f>
        <v>6000-DESPACHO DEL SUPERINTENDENTE DELEGADO PARA EL CONTROL Y VERIFICACIÓN DE REGLAMENTOS TÉCNICOS Y METROLOGÍA LEGAL</v>
      </c>
      <c r="O370" s="104">
        <f>VLOOKUP(B370,'Plantilla publicacion (2)'!$S$3:$X$490,6,0)</f>
        <v>100</v>
      </c>
      <c r="P370" s="276">
        <f>VLOOKUP(B370,'Plantilla publicacion (2)'!$S$3:$Y$490,7,0)</f>
        <v>0.3048780487804878</v>
      </c>
      <c r="Q370" s="107">
        <f>VLOOKUP(B370,'PAI 2025 Consolidado'!$F$6:$Z$486,21,0)</f>
        <v>0</v>
      </c>
      <c r="R370" s="192"/>
      <c r="S370" s="192"/>
    </row>
    <row r="371" spans="1:19" s="12" customFormat="1" ht="51" x14ac:dyDescent="0.25">
      <c r="A371" s="5" t="str">
        <f>VLOOKUP(B371,'Plantilla publicacion'!$A$3:$B$490,2,0)</f>
        <v>Producto</v>
      </c>
      <c r="B371" s="15" t="s">
        <v>1224</v>
      </c>
      <c r="C371" s="307" t="str">
        <f>VLOOKUP(B371,'Plantilla publicacion'!$A$3:$R$490,17,0)</f>
        <v>PND - 4-04-1-c- Transformación productiva, internacionalización y acción climática - Políticas de competencia, consumidor e infraestructura de la calidad modernas / PES - Reindustrialización</v>
      </c>
      <c r="D371" s="307" t="str">
        <f>VLOOKUP(B371,'Plantilla publicacion'!$A$3:$M$490,6,0)</f>
        <v>58-Promover el enfoque preventivo, diferencial y territorial en el que hacer misional de la entidad</v>
      </c>
      <c r="E371" s="307" t="str">
        <f>VLOOKUP(B371,'Plantilla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371" s="307" t="str">
        <f>VLOOKUP(B371,'Plantilla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371" s="307" t="str">
        <f>VLOOKUP(B371,'Plantilla publicacion'!$A$3:$M$490,7,0)</f>
        <v>C-3503-0200-0016-40401c</v>
      </c>
      <c r="H371" s="15" t="str">
        <f>VLOOKUP(B371,'Plantilla publicacion'!$A$3:$M$490,8,0)</f>
        <v>Análisis de Impacto Normativo -AIN Ex post del Reglamento Técnico Metrológico aplicable a Preempacados. Etapas 5 a 6, elaborado y enviado al Grupo de Trabajo de Regulación (Documento de Análisis de Impacto Normativo -AIN Ex post del Reglamento Técnico Metrológico aplicable a Preempacados  Etapas 5 a 6 y correo o memorando de envío)</v>
      </c>
      <c r="I371" s="15">
        <f>VLOOKUP(B371,'Plantilla publicacion'!$A$3:$M$490,9,0)</f>
        <v>1</v>
      </c>
      <c r="J371" s="15" t="str">
        <f>VLOOKUP(B371,'Plantilla publicacion'!$A$3:$M$490,10,0)</f>
        <v>Númerica</v>
      </c>
      <c r="K371" s="165">
        <f>VLOOKUP(B371,'Plantilla publicacion'!$A$3:$M$490,11,0)</f>
        <v>45839</v>
      </c>
      <c r="L371" s="165">
        <f>VLOOKUP(B371,'Plantilla publicacion'!$A$3:$M$490,12,0)</f>
        <v>46003</v>
      </c>
      <c r="M371" s="15" t="str">
        <f>IF(ISERROR(VLOOKUP(B371,'Plantilla publicacion'!$A$3:$P$490,16,0)),"NA",VLOOKUP(B371,'Plantilla publicacion'!$A$3:$P$490,16,0))</f>
        <v xml:space="preserve">PND_18_Fortalecer institucionalmente el Subsistema Nacional de la Calidad </v>
      </c>
      <c r="N371" s="15" t="str">
        <f>VLOOKUP(B371,'Plantilla publicacion'!$A$3:$M$490,13,0)</f>
        <v>6000-DESPACHO DEL SUPERINTENDENTE DELEGADO PARA EL CONTROL Y VERIFICACIÓN DE REGLAMENTOS TÉCNICOS Y METROLOGÍA LEGAL</v>
      </c>
      <c r="O371" s="15">
        <f>VLOOKUP(B371,'Plantilla publicacion (2)'!$S$3:$X$490,6,0)</f>
        <v>0</v>
      </c>
      <c r="P371" s="277">
        <f>VLOOKUP(B371,'Plantilla publicacion (2)'!$S$3:$Y$490,7,0)</f>
        <v>0</v>
      </c>
      <c r="Q371" s="15">
        <f>VLOOKUP(B371,'PAI 2025 Consolidado'!$F$6:$Z$486,21,0)</f>
        <v>0</v>
      </c>
      <c r="R371" s="191"/>
      <c r="S371" s="191"/>
    </row>
    <row r="372" spans="1:19" ht="51" x14ac:dyDescent="0.25">
      <c r="A372" s="13" t="str">
        <f>VLOOKUP(B372,'Plantilla publicacion'!$A$3:$B$490,2,0)</f>
        <v>Actividad propia</v>
      </c>
      <c r="B372" s="6" t="s">
        <v>1225</v>
      </c>
      <c r="C372" s="307"/>
      <c r="D372" s="307">
        <f>VLOOKUP(B372,'Plantilla publicacion'!$A$3:$M$490,6,0)</f>
        <v>0</v>
      </c>
      <c r="E372" s="307"/>
      <c r="F372" s="307"/>
      <c r="G372" s="307" t="str">
        <f>VLOOKUP(B372,'Plantilla publicacion'!$A$3:$M$490,7,0)</f>
        <v>N/A</v>
      </c>
      <c r="H372" s="6" t="str">
        <f>VLOOKUP(B372,'Plantilla publicacion'!$A$3:$M$490,8,0)</f>
        <v>Elaborar y enviar al Grupo de Trabajo de Regulación el documento que contenga la información correspondiente a los pasos 5 al 6 de la guía de evaluación ex post del DNP. (Documento con los pasos del 5 al 6  y correo electrónico de remisión al Grupo de Trabajo de Regulación / Único entregable)</v>
      </c>
      <c r="I372" s="6">
        <f>VLOOKUP(B372,'Plantilla publicacion'!$A$3:$M$490,9,0)</f>
        <v>1</v>
      </c>
      <c r="J372" s="6" t="str">
        <f>VLOOKUP(B372,'Plantilla publicacion'!$A$3:$M$490,10,0)</f>
        <v>Númerica</v>
      </c>
      <c r="K372" s="7">
        <f>VLOOKUP(B372,'Plantilla publicacion'!$A$3:$M$490,11,0)</f>
        <v>45839</v>
      </c>
      <c r="L372" s="7">
        <f>VLOOKUP(B372,'Plantilla publicacion'!$A$3:$M$490,12,0)</f>
        <v>45960</v>
      </c>
      <c r="M372" s="57"/>
      <c r="N372" s="16" t="str">
        <f>VLOOKUP(B372,'Plantilla publicacion'!$A$3:$M$490,13,0)</f>
        <v>6000-DESPACHO DEL SUPERINTENDENTE DELEGADO PARA EL CONTROL Y VERIFICACIÓN DE REGLAMENTOS TÉCNICOS Y METROLOGÍA LEGAL</v>
      </c>
      <c r="O372" s="6">
        <f>VLOOKUP(B372,'Plantilla publicacion (2)'!$S$3:$X$490,6,0)</f>
        <v>100</v>
      </c>
      <c r="P372" s="275">
        <f>VLOOKUP(B372,'Plantilla publicacion (2)'!$S$3:$Y$490,7,0)</f>
        <v>0.24390243902439024</v>
      </c>
      <c r="Q372" s="16">
        <f>VLOOKUP(B372,'PAI 2025 Consolidado'!$F$6:$Z$486,21,0)</f>
        <v>0</v>
      </c>
      <c r="R372" s="192"/>
      <c r="S372" s="192"/>
    </row>
    <row r="373" spans="1:19" ht="38.25" x14ac:dyDescent="0.25">
      <c r="A373" s="13" t="str">
        <f>VLOOKUP(B373,'Plantilla publicacion'!$A$3:$B$490,2,0)</f>
        <v>Actividad propia</v>
      </c>
      <c r="B373" s="6" t="s">
        <v>1227</v>
      </c>
      <c r="C373" s="307"/>
      <c r="D373" s="307">
        <f>VLOOKUP(B373,'Plantilla publicacion'!$A$3:$M$490,6,0)</f>
        <v>0</v>
      </c>
      <c r="E373" s="307"/>
      <c r="F373" s="307"/>
      <c r="G373" s="307" t="str">
        <f>VLOOKUP(B373,'Plantilla publicacion'!$A$3:$M$490,7,0)</f>
        <v>N/A</v>
      </c>
      <c r="H373" s="6" t="str">
        <f>VLOOKUP(B373,'Plantilla publicacion'!$A$3:$M$490,8,0)</f>
        <v>Revisar jurídicamente el documento de los pasos 5 al 6 y enviarlo a la dependencia solicitante. (Documento de los pasos 5 al 6 con observaciones y correo electrónico de remisión a la dependencia solicitante / Único entregable)</v>
      </c>
      <c r="I373" s="6">
        <f>VLOOKUP(B373,'Plantilla publicacion'!$A$3:$M$490,9,0)</f>
        <v>1</v>
      </c>
      <c r="J373" s="6" t="str">
        <f>VLOOKUP(B373,'Plantilla publicacion'!$A$3:$M$490,10,0)</f>
        <v>Númerica</v>
      </c>
      <c r="K373" s="7">
        <f>VLOOKUP(B373,'Plantilla publicacion'!$A$3:$M$490,11,0)</f>
        <v>45965</v>
      </c>
      <c r="L373" s="7">
        <f>VLOOKUP(B373,'Plantilla publicacion'!$A$3:$M$490,12,0)</f>
        <v>45982</v>
      </c>
      <c r="M373" s="57"/>
      <c r="N373" s="16" t="str">
        <f>VLOOKUP(B373,'Plantilla publicacion'!$A$3:$M$490,13,0)</f>
        <v>6000-DESPACHO DEL SUPERINTENDENTE DELEGADO PARA EL CONTROL Y VERIFICACIÓN DE REGLAMENTOS TÉCNICOS Y METROLOGÍA LEGAL</v>
      </c>
      <c r="O373" s="6">
        <f>VLOOKUP(B373,'Plantilla publicacion (2)'!$S$3:$X$490,6,0)</f>
        <v>100</v>
      </c>
      <c r="P373" s="275">
        <f>VLOOKUP(B373,'Plantilla publicacion (2)'!$S$3:$Y$490,7,0)</f>
        <v>0.36585365853658536</v>
      </c>
      <c r="Q373" s="16">
        <f>VLOOKUP(B373,'PAI 2025 Consolidado'!$F$6:$Z$486,21,0)</f>
        <v>0</v>
      </c>
      <c r="R373" s="192"/>
      <c r="S373" s="192"/>
    </row>
    <row r="374" spans="1:19" ht="39" thickBot="1" x14ac:dyDescent="0.3">
      <c r="A374" s="13" t="str">
        <f>VLOOKUP(B374,'Plantilla publicacion'!$A$3:$B$490,2,0)</f>
        <v>Actividad propia</v>
      </c>
      <c r="B374" s="11" t="s">
        <v>1229</v>
      </c>
      <c r="C374" s="307"/>
      <c r="D374" s="307">
        <f>VLOOKUP(B374,'Plantilla publicacion'!$A$3:$M$490,6,0)</f>
        <v>0</v>
      </c>
      <c r="E374" s="307"/>
      <c r="F374" s="307"/>
      <c r="G374" s="307" t="str">
        <f>VLOOKUP(B374,'Plantilla publicacion'!$A$3:$M$490,7,0)</f>
        <v>N/A</v>
      </c>
      <c r="H374" s="11" t="str">
        <f>VLOOKUP(B374,'Plantilla publicacion'!$A$3:$M$490,8,0)</f>
        <v>Ajustar el documento de los pasos 5 al 6  y remitirlo al Grupo de Trabajo de Regulación.  (Documento  de los pasos 5 al 6  ajustado y correo electrónico de remisión  al Grupo de Trabajo de Regulación / Único entregable)</v>
      </c>
      <c r="I374" s="11">
        <f>VLOOKUP(B374,'Plantilla publicacion'!$A$3:$M$490,9,0)</f>
        <v>1</v>
      </c>
      <c r="J374" s="11" t="str">
        <f>VLOOKUP(B374,'Plantilla publicacion'!$A$3:$M$490,10,0)</f>
        <v>Númerica</v>
      </c>
      <c r="K374" s="108">
        <f>VLOOKUP(B374,'Plantilla publicacion'!$A$3:$M$490,11,0)</f>
        <v>45985</v>
      </c>
      <c r="L374" s="108">
        <f>VLOOKUP(B374,'Plantilla publicacion'!$A$3:$M$490,12,0)</f>
        <v>46003</v>
      </c>
      <c r="M374" s="109"/>
      <c r="N374" s="110" t="str">
        <f>VLOOKUP(B374,'Plantilla publicacion'!$A$3:$M$490,13,0)</f>
        <v>6000-DESPACHO DEL SUPERINTENDENTE DELEGADO PARA EL CONTROL Y VERIFICACIÓN DE REGLAMENTOS TÉCNICOS Y METROLOGÍA LEGAL</v>
      </c>
      <c r="O374" s="11">
        <f>VLOOKUP(B374,'Plantilla publicacion (2)'!$S$3:$X$490,6,0)</f>
        <v>0</v>
      </c>
      <c r="P374" s="278">
        <f>VLOOKUP(B374,'Plantilla publicacion (2)'!$S$3:$Y$490,7,0)</f>
        <v>0</v>
      </c>
      <c r="Q374" s="110">
        <f>VLOOKUP(B374,'PAI 2025 Consolidado'!$F$6:$Z$486,21,0)</f>
        <v>0</v>
      </c>
      <c r="R374" s="192"/>
      <c r="S374" s="192"/>
    </row>
    <row r="375" spans="1:19" s="12" customFormat="1" ht="38.25" x14ac:dyDescent="0.25">
      <c r="A375" s="5" t="str">
        <f>VLOOKUP(B375,'Plantilla publicacion'!$A$3:$B$490,2,0)</f>
        <v>Producto</v>
      </c>
      <c r="B375" s="96" t="s">
        <v>1231</v>
      </c>
      <c r="C375" s="309" t="str">
        <f>VLOOKUP(B375,'Plantilla publicacion'!$A$3:$R$490,17,0)</f>
        <v>PND - 4-04-1-c- Transformación productiva, internacionalización y acción climática - Políticas de competencia, consumidor e infraestructura de la calidad modernas / PES - Reindustrialización</v>
      </c>
      <c r="D375" s="309" t="str">
        <f>VLOOKUP(B375,'Plantilla publicacion'!$A$3:$M$490,6,0)</f>
        <v>58-Promover el enfoque preventivo, diferencial y territorial en el que hacer misional de la entidad</v>
      </c>
      <c r="E375" s="309" t="str">
        <f>VLOOKUP(B375,'Plantilla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F375" s="309" t="str">
        <f>VLOOKUP(B375,'Plantilla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375" s="309" t="str">
        <f>VLOOKUP(B375,'Plantilla publicacion'!$A$3:$M$490,7,0)</f>
        <v>C-3503-0200-0016-40401c</v>
      </c>
      <c r="H375" s="98" t="str">
        <f>VLOOKUP(B375,'Plantilla publicacion'!$A$3:$M$490,8,0)</f>
        <v>Análisis de Impacto Normativo -AIN ex ante de Cinemómetros elaborado y enviado al Grupo de Regulación (Memorando de remisión -correo electrónico de remisión y documento de definición de problema ajustado / Formato Matriz comentarios  Único entregable)</v>
      </c>
      <c r="I375" s="98">
        <f>VLOOKUP(B375,'Plantilla publicacion'!$A$3:$M$490,9,0)</f>
        <v>1</v>
      </c>
      <c r="J375" s="98" t="str">
        <f>VLOOKUP(B375,'Plantilla publicacion'!$A$3:$M$490,10,0)</f>
        <v>Númerica</v>
      </c>
      <c r="K375" s="166">
        <f>VLOOKUP(B375,'Plantilla publicacion'!$A$3:$M$490,11,0)</f>
        <v>45726</v>
      </c>
      <c r="L375" s="166">
        <f>VLOOKUP(B375,'Plantilla publicacion'!$A$3:$M$490,12,0)</f>
        <v>45968</v>
      </c>
      <c r="M375" s="15" t="str">
        <f>IF(ISERROR(VLOOKUP(B375,'Plantilla publicacion'!$A$3:$P$490,16,0)),"NA",VLOOKUP(B375,'Plantilla publicacion'!$A$3:$P$490,16,0))</f>
        <v xml:space="preserve">PND_18_Fortalecer institucionalmente el Subsistema Nacional de la Calidad </v>
      </c>
      <c r="N375" s="99" t="str">
        <f>VLOOKUP(B375,'Plantilla publicacion'!$A$3:$M$490,13,0)</f>
        <v>6000-DESPACHO DEL SUPERINTENDENTE DELEGADO PARA EL CONTROL Y VERIFICACIÓN DE REGLAMENTOS TÉCNICOS Y METROLOGÍA LEGAL</v>
      </c>
      <c r="O375" s="98">
        <f>VLOOKUP(B375,'Plantilla publicacion (2)'!$S$3:$X$490,6,0)</f>
        <v>100</v>
      </c>
      <c r="P375" s="274">
        <f>VLOOKUP(B375,'Plantilla publicacion (2)'!$S$3:$Y$490,7,0)</f>
        <v>0.71748878923766812</v>
      </c>
      <c r="Q375" s="99">
        <f>VLOOKUP(B375,'PAI 2025 Consolidado'!$F$6:$Z$486,21,0)</f>
        <v>0</v>
      </c>
      <c r="R375" s="191"/>
      <c r="S375" s="191"/>
    </row>
    <row r="376" spans="1:19" ht="38.25" x14ac:dyDescent="0.25">
      <c r="A376" s="13" t="str">
        <f>VLOOKUP(B376,'Plantilla publicacion'!$A$3:$B$490,2,0)</f>
        <v>Actividad propia</v>
      </c>
      <c r="B376" s="100" t="s">
        <v>1232</v>
      </c>
      <c r="C376" s="307"/>
      <c r="D376" s="307">
        <f>VLOOKUP(B376,'Plantilla publicacion'!$A$3:$M$490,6,0)</f>
        <v>0</v>
      </c>
      <c r="E376" s="307"/>
      <c r="F376" s="307"/>
      <c r="G376" s="307" t="str">
        <f>VLOOKUP(B376,'Plantilla publicacion'!$A$3:$M$490,7,0)</f>
        <v>N/A</v>
      </c>
      <c r="H376" s="6" t="str">
        <f>VLOOKUP(B376,'Plantilla publicacion'!$A$3:$M$490,8,0)</f>
        <v>Elaborar y enviar al Grupo de Trabajo de Regulación el documento de definición del problema. (Documento de definición del problema y correo electrónico de remisión al Grupo de Trabajo de Regulación / Único entregable)</v>
      </c>
      <c r="I376" s="6">
        <f>VLOOKUP(B376,'Plantilla publicacion'!$A$3:$M$490,9,0)</f>
        <v>1</v>
      </c>
      <c r="J376" s="6" t="str">
        <f>VLOOKUP(B376,'Plantilla publicacion'!$A$3:$M$490,10,0)</f>
        <v>Númerica</v>
      </c>
      <c r="K376" s="7">
        <f>VLOOKUP(B376,'Plantilla publicacion'!$A$3:$M$490,11,0)</f>
        <v>45726</v>
      </c>
      <c r="L376" s="7">
        <f>VLOOKUP(B376,'Plantilla publicacion'!$A$3:$M$490,12,0)</f>
        <v>45912</v>
      </c>
      <c r="M376" s="57"/>
      <c r="N376" s="101" t="str">
        <f>VLOOKUP(B376,'Plantilla publicacion'!$A$3:$M$490,13,0)</f>
        <v>6000-DESPACHO DEL SUPERINTENDENTE DELEGADO PARA EL CONTROL Y VERIFICACIÓN DE REGLAMENTOS TÉCNICOS Y METROLOGÍA LEGAL</v>
      </c>
      <c r="O376" s="6">
        <f>VLOOKUP(B376,'Plantilla publicacion (2)'!$S$3:$X$490,6,0)</f>
        <v>100</v>
      </c>
      <c r="P376" s="275">
        <f>VLOOKUP(B376,'Plantilla publicacion (2)'!$S$3:$Y$490,7,0)</f>
        <v>0.24390243902439024</v>
      </c>
      <c r="Q376" s="101" t="str">
        <f>VLOOKUP(B376,'PAI 2025 Consolidado'!$F$6:$Z$486,21,0)</f>
        <v>Se adjunta como evidencia el documento de definición del problema y el correo electrónico de remisión al Grupo de Trabajo de Regulación. La fecha de envío documento es el 05 de septiembre de 2025</v>
      </c>
      <c r="R376" s="192"/>
      <c r="S376" s="192"/>
    </row>
    <row r="377" spans="1:19" ht="51" x14ac:dyDescent="0.25">
      <c r="A377" s="13" t="str">
        <f>VLOOKUP(B377,'Plantilla publicacion'!$A$3:$B$490,2,0)</f>
        <v>Actividad propia</v>
      </c>
      <c r="B377" s="100" t="s">
        <v>1234</v>
      </c>
      <c r="C377" s="307"/>
      <c r="D377" s="307">
        <f>VLOOKUP(B377,'Plantilla publicacion'!$A$3:$M$490,6,0)</f>
        <v>0</v>
      </c>
      <c r="E377" s="307"/>
      <c r="F377" s="307"/>
      <c r="G377" s="307" t="str">
        <f>VLOOKUP(B377,'Plantilla publicacion'!$A$3:$M$490,7,0)</f>
        <v>N/A</v>
      </c>
      <c r="H377" s="6" t="str">
        <f>VLOOKUP(B377,'Plantilla publicacion'!$A$3:$M$490,8,0)</f>
        <v>Revisar jurídicamente el documento de definición del problema y enviarlo a la dependencia solicitante. (Documento de definición del problema con observaciones y correo electrónico de remisión a la dependencia solicitante / Único entregable)</v>
      </c>
      <c r="I377" s="6">
        <f>VLOOKUP(B377,'Plantilla publicacion'!$A$3:$M$490,9,0)</f>
        <v>1</v>
      </c>
      <c r="J377" s="6" t="str">
        <f>VLOOKUP(B377,'Plantilla publicacion'!$A$3:$M$490,10,0)</f>
        <v>Númerica</v>
      </c>
      <c r="K377" s="7">
        <f>VLOOKUP(B377,'Plantilla publicacion'!$A$3:$M$490,11,0)</f>
        <v>45901</v>
      </c>
      <c r="L377" s="7">
        <f>VLOOKUP(B377,'Plantilla publicacion'!$A$3:$M$490,12,0)</f>
        <v>45926</v>
      </c>
      <c r="M377" s="57"/>
      <c r="N377" s="101" t="str">
        <f>VLOOKUP(B377,'Plantilla publicacion'!$A$3:$M$490,13,0)</f>
        <v>6000-DESPACHO DEL SUPERINTENDENTE DELEGADO PARA EL CONTROL Y VERIFICACIÓN DE REGLAMENTOS TÉCNICOS Y METROLOGÍA LEGAL</v>
      </c>
      <c r="O377" s="6">
        <f>VLOOKUP(B377,'Plantilla publicacion (2)'!$S$3:$X$490,6,0)</f>
        <v>100</v>
      </c>
      <c r="P377" s="275">
        <f>VLOOKUP(B377,'Plantilla publicacion (2)'!$S$3:$Y$490,7,0)</f>
        <v>0.24390243902439024</v>
      </c>
      <c r="Q377" s="101" t="str">
        <f>VLOOKUP(B377,'PAI 2025 Consolidado'!$F$6:$Z$486,21,0)</f>
        <v>Se carga en la plataforma la revisión jurídica del documento de definición del problema y se remite a la dependencia solicitante. Como soporte, se adjuntan el documento con las observaciones y el correo electrónico de remisión.</v>
      </c>
      <c r="R377" s="192"/>
      <c r="S377" s="192"/>
    </row>
    <row r="378" spans="1:19" ht="51" x14ac:dyDescent="0.25">
      <c r="A378" s="13" t="str">
        <f>VLOOKUP(B378,'Plantilla publicacion'!$A$3:$B$490,2,0)</f>
        <v>Actividad propia</v>
      </c>
      <c r="B378" s="100" t="s">
        <v>1236</v>
      </c>
      <c r="C378" s="307"/>
      <c r="D378" s="307">
        <f>VLOOKUP(B378,'Plantilla publicacion'!$A$3:$M$490,6,0)</f>
        <v>0</v>
      </c>
      <c r="E378" s="307"/>
      <c r="F378" s="307"/>
      <c r="G378" s="307" t="str">
        <f>VLOOKUP(B378,'Plantilla publicacion'!$A$3:$M$490,7,0)</f>
        <v>N/A</v>
      </c>
      <c r="H378" s="6" t="str">
        <f>VLOOKUP(B378,'Plantilla publicacion'!$A$3:$M$490,8,0)</f>
        <v>Ajustar el documento de definición del problema, remitirlo al Grupo de Trabajo de Regulación y solicitando publicación en la página web de la Entidad.  (Documento de definición del problema ajustado y correo electrónico con solicitud de publicación de remisión  al Grupo de Trabajo de Regulación / Único entregable)</v>
      </c>
      <c r="I378" s="6">
        <f>VLOOKUP(B378,'Plantilla publicacion'!$A$3:$M$490,9,0)</f>
        <v>1</v>
      </c>
      <c r="J378" s="6" t="str">
        <f>VLOOKUP(B378,'Plantilla publicacion'!$A$3:$M$490,10,0)</f>
        <v>Númerica</v>
      </c>
      <c r="K378" s="7">
        <f>VLOOKUP(B378,'Plantilla publicacion'!$A$3:$M$490,11,0)</f>
        <v>45929</v>
      </c>
      <c r="L378" s="7">
        <f>VLOOKUP(B378,'Plantilla publicacion'!$A$3:$M$490,12,0)</f>
        <v>45933</v>
      </c>
      <c r="M378" s="57"/>
      <c r="N378" s="101" t="str">
        <f>VLOOKUP(B378,'Plantilla publicacion'!$A$3:$M$490,13,0)</f>
        <v>6000-DESPACHO DEL SUPERINTENDENTE DELEGADO PARA EL CONTROL Y VERIFICACIÓN DE REGLAMENTOS TÉCNICOS Y METROLOGÍA LEGAL</v>
      </c>
      <c r="O378" s="6">
        <f>VLOOKUP(B378,'Plantilla publicacion (2)'!$S$3:$X$490,6,0)</f>
        <v>100</v>
      </c>
      <c r="P378" s="275">
        <f>VLOOKUP(B378,'Plantilla publicacion (2)'!$S$3:$Y$490,7,0)</f>
        <v>0.36585365853658536</v>
      </c>
      <c r="Q378" s="101" t="str">
        <f>VLOOKUP(B378,'PAI 2025 Consolidado'!$F$6:$Z$486,21,0)</f>
        <v>Se realizó el cargue del documento ajustado de definición del problema de cinemómetros y se efectuó el envío por correo electrónico al Grupo de Trabajo de Regulación, solicitando su publicación.</v>
      </c>
      <c r="R378" s="192"/>
      <c r="S378" s="192"/>
    </row>
    <row r="379" spans="1:19" ht="51.75" thickBot="1" x14ac:dyDescent="0.3">
      <c r="A379" s="13" t="str">
        <f>VLOOKUP(B379,'Plantilla publicacion'!$A$3:$B$490,2,0)</f>
        <v>Actividad propia</v>
      </c>
      <c r="B379" s="102" t="s">
        <v>1238</v>
      </c>
      <c r="C379" s="308"/>
      <c r="D379" s="308">
        <f>VLOOKUP(B379,'Plantilla publicacion'!$A$3:$M$490,6,0)</f>
        <v>0</v>
      </c>
      <c r="E379" s="308"/>
      <c r="F379" s="308"/>
      <c r="G379" s="308" t="str">
        <f>VLOOKUP(B379,'Plantilla publicacion'!$A$3:$M$490,7,0)</f>
        <v>N/A</v>
      </c>
      <c r="H379" s="104" t="str">
        <f>VLOOKUP(B379,'Plantilla publicacion'!$A$3:$M$490,8,0)</f>
        <v>Analizar los comentarios presentados al documento de definición de problema, ajustar  si es del caso, dar respuesta a los participantes en la consulta y diligenciar la matriz de comentarios dispuesta. Enviar al Grupo de Regulación (Memorando de remisión -correo electrónico de remisión y documento de definición de problema ajustado / Formato Matriz comentarios  Único entregable)</v>
      </c>
      <c r="I379" s="104">
        <f>VLOOKUP(B379,'Plantilla publicacion'!$A$3:$M$490,9,0)</f>
        <v>1</v>
      </c>
      <c r="J379" s="104" t="str">
        <f>VLOOKUP(B379,'Plantilla publicacion'!$A$3:$M$490,10,0)</f>
        <v>Númerica</v>
      </c>
      <c r="K379" s="105">
        <f>VLOOKUP(B379,'Plantilla publicacion'!$A$3:$M$490,11,0)</f>
        <v>45950</v>
      </c>
      <c r="L379" s="105">
        <f>VLOOKUP(B379,'Plantilla publicacion'!$A$3:$M$490,12,0)</f>
        <v>45968</v>
      </c>
      <c r="M379" s="106"/>
      <c r="N379" s="107" t="str">
        <f>VLOOKUP(B379,'Plantilla publicacion'!$A$3:$M$490,13,0)</f>
        <v>6000-DESPACHO DEL SUPERINTENDENTE DELEGADO PARA EL CONTROL Y VERIFICACIÓN DE REGLAMENTOS TÉCNICOS Y METROLOGÍA LEGAL</v>
      </c>
      <c r="O379" s="104">
        <f>VLOOKUP(B379,'Plantilla publicacion (2)'!$S$3:$X$490,6,0)</f>
        <v>100</v>
      </c>
      <c r="P379" s="276">
        <f>VLOOKUP(B379,'Plantilla publicacion (2)'!$S$3:$Y$490,7,0)</f>
        <v>0.36585365853658536</v>
      </c>
      <c r="Q379" s="107">
        <f>VLOOKUP(B379,'PAI 2025 Consolidado'!$F$6:$Z$486,21,0)</f>
        <v>0</v>
      </c>
      <c r="R379" s="192"/>
      <c r="S379" s="192"/>
    </row>
  </sheetData>
  <autoFilter ref="A9:N380" xr:uid="{C55B0D7C-4224-4685-BB07-31E4684A39FD}"/>
  <mergeCells count="433">
    <mergeCell ref="O4:Q4"/>
    <mergeCell ref="O5:P5"/>
    <mergeCell ref="O6:P6"/>
    <mergeCell ref="O7:Q7"/>
    <mergeCell ref="B46:Q46"/>
    <mergeCell ref="B194:Q194"/>
    <mergeCell ref="B199:Q199"/>
    <mergeCell ref="B269:Q269"/>
    <mergeCell ref="B287:Q287"/>
    <mergeCell ref="C127:C132"/>
    <mergeCell ref="D127:D132"/>
    <mergeCell ref="E127:E132"/>
    <mergeCell ref="F127:F132"/>
    <mergeCell ref="G127:G132"/>
    <mergeCell ref="B8:D8"/>
    <mergeCell ref="G8:N8"/>
    <mergeCell ref="C99:C101"/>
    <mergeCell ref="D99:D101"/>
    <mergeCell ref="E99:E101"/>
    <mergeCell ref="G99:G101"/>
    <mergeCell ref="C76:C79"/>
    <mergeCell ref="D76:D79"/>
    <mergeCell ref="E76:E79"/>
    <mergeCell ref="C196:C198"/>
    <mergeCell ref="B1:D3"/>
    <mergeCell ref="B4:N4"/>
    <mergeCell ref="B6:N6"/>
    <mergeCell ref="B7:N7"/>
    <mergeCell ref="B5:L5"/>
    <mergeCell ref="G63:G65"/>
    <mergeCell ref="F63:F65"/>
    <mergeCell ref="E63:E65"/>
    <mergeCell ref="D63:D65"/>
    <mergeCell ref="C63:C65"/>
    <mergeCell ref="C25:C29"/>
    <mergeCell ref="D25:D29"/>
    <mergeCell ref="E25:E29"/>
    <mergeCell ref="F25:F29"/>
    <mergeCell ref="G25:G29"/>
    <mergeCell ref="C19:C24"/>
    <mergeCell ref="D19:D24"/>
    <mergeCell ref="E19:E24"/>
    <mergeCell ref="F19:F24"/>
    <mergeCell ref="G19:G24"/>
    <mergeCell ref="C10:C15"/>
    <mergeCell ref="G10:G15"/>
    <mergeCell ref="F10:F15"/>
    <mergeCell ref="E10:E15"/>
    <mergeCell ref="D196:D198"/>
    <mergeCell ref="E196:E198"/>
    <mergeCell ref="F196:F198"/>
    <mergeCell ref="G196:G198"/>
    <mergeCell ref="C133:C135"/>
    <mergeCell ref="D133:D135"/>
    <mergeCell ref="E133:E135"/>
    <mergeCell ref="F133:F135"/>
    <mergeCell ref="G133:G135"/>
    <mergeCell ref="C145:C147"/>
    <mergeCell ref="D145:D147"/>
    <mergeCell ref="E145:E147"/>
    <mergeCell ref="F145:F147"/>
    <mergeCell ref="G145:G147"/>
    <mergeCell ref="C136:C139"/>
    <mergeCell ref="D136:D139"/>
    <mergeCell ref="E136:E139"/>
    <mergeCell ref="F136:F139"/>
    <mergeCell ref="G136:G139"/>
    <mergeCell ref="C140:C144"/>
    <mergeCell ref="D140:D144"/>
    <mergeCell ref="E140:E144"/>
    <mergeCell ref="F140:F144"/>
    <mergeCell ref="G140:G144"/>
    <mergeCell ref="C308:C310"/>
    <mergeCell ref="D308:D310"/>
    <mergeCell ref="E308:E310"/>
    <mergeCell ref="F308:F310"/>
    <mergeCell ref="G308:G310"/>
    <mergeCell ref="C271:C273"/>
    <mergeCell ref="D271:D273"/>
    <mergeCell ref="E271:E273"/>
    <mergeCell ref="C274:C276"/>
    <mergeCell ref="D274:D276"/>
    <mergeCell ref="E274:E276"/>
    <mergeCell ref="F274:F276"/>
    <mergeCell ref="G274:G276"/>
    <mergeCell ref="C283:C286"/>
    <mergeCell ref="D283:D286"/>
    <mergeCell ref="F283:F286"/>
    <mergeCell ref="G283:G286"/>
    <mergeCell ref="E283:E286"/>
    <mergeCell ref="C297:C301"/>
    <mergeCell ref="D297:D301"/>
    <mergeCell ref="E297:E301"/>
    <mergeCell ref="F297:F301"/>
    <mergeCell ref="C289:C291"/>
    <mergeCell ref="D289:D291"/>
    <mergeCell ref="C201:C203"/>
    <mergeCell ref="D201:D203"/>
    <mergeCell ref="E201:E203"/>
    <mergeCell ref="F201:F203"/>
    <mergeCell ref="G201:G203"/>
    <mergeCell ref="C148:C152"/>
    <mergeCell ref="D148:D152"/>
    <mergeCell ref="E148:E152"/>
    <mergeCell ref="F148:F152"/>
    <mergeCell ref="G148:G152"/>
    <mergeCell ref="C186:C188"/>
    <mergeCell ref="D186:D188"/>
    <mergeCell ref="E186:E188"/>
    <mergeCell ref="F186:F188"/>
    <mergeCell ref="G186:G188"/>
    <mergeCell ref="G153:G157"/>
    <mergeCell ref="C158:C162"/>
    <mergeCell ref="D158:D162"/>
    <mergeCell ref="E158:E162"/>
    <mergeCell ref="F158:F162"/>
    <mergeCell ref="G158:G162"/>
    <mergeCell ref="C153:C157"/>
    <mergeCell ref="D153:D157"/>
    <mergeCell ref="F153:F157"/>
    <mergeCell ref="F76:F79"/>
    <mergeCell ref="G76:G79"/>
    <mergeCell ref="C66:C70"/>
    <mergeCell ref="D66:D70"/>
    <mergeCell ref="E66:E70"/>
    <mergeCell ref="F66:F70"/>
    <mergeCell ref="G66:G70"/>
    <mergeCell ref="G80:G82"/>
    <mergeCell ref="C83:C85"/>
    <mergeCell ref="D83:D85"/>
    <mergeCell ref="E83:E85"/>
    <mergeCell ref="G83:G85"/>
    <mergeCell ref="C80:C82"/>
    <mergeCell ref="D80:D82"/>
    <mergeCell ref="E80:E82"/>
    <mergeCell ref="F80:F82"/>
    <mergeCell ref="C71:C75"/>
    <mergeCell ref="D71:D75"/>
    <mergeCell ref="G71:G75"/>
    <mergeCell ref="F71:F75"/>
    <mergeCell ref="E71:E75"/>
    <mergeCell ref="D10:D15"/>
    <mergeCell ref="C16:C18"/>
    <mergeCell ref="D16:D18"/>
    <mergeCell ref="G16:G18"/>
    <mergeCell ref="F16:F18"/>
    <mergeCell ref="E16:E18"/>
    <mergeCell ref="F38:F41"/>
    <mergeCell ref="G38:G41"/>
    <mergeCell ref="C30:C34"/>
    <mergeCell ref="D30:D34"/>
    <mergeCell ref="E30:E34"/>
    <mergeCell ref="F30:F34"/>
    <mergeCell ref="G30:G34"/>
    <mergeCell ref="C35:C37"/>
    <mergeCell ref="D35:D37"/>
    <mergeCell ref="E35:E37"/>
    <mergeCell ref="F35:F37"/>
    <mergeCell ref="G35:G37"/>
    <mergeCell ref="C38:C41"/>
    <mergeCell ref="D38:D41"/>
    <mergeCell ref="E38:E41"/>
    <mergeCell ref="C48:C54"/>
    <mergeCell ref="D48:D54"/>
    <mergeCell ref="E48:E54"/>
    <mergeCell ref="F48:F54"/>
    <mergeCell ref="G48:G54"/>
    <mergeCell ref="C42:C45"/>
    <mergeCell ref="D42:D45"/>
    <mergeCell ref="E42:E45"/>
    <mergeCell ref="F42:F45"/>
    <mergeCell ref="G42:G45"/>
    <mergeCell ref="C59:C62"/>
    <mergeCell ref="D59:D62"/>
    <mergeCell ref="E59:E62"/>
    <mergeCell ref="F59:F62"/>
    <mergeCell ref="G59:G62"/>
    <mergeCell ref="C55:C58"/>
    <mergeCell ref="D55:D58"/>
    <mergeCell ref="F55:F58"/>
    <mergeCell ref="G55:G58"/>
    <mergeCell ref="E55:E58"/>
    <mergeCell ref="C86:C90"/>
    <mergeCell ref="D86:D90"/>
    <mergeCell ref="E86:E90"/>
    <mergeCell ref="F86:F90"/>
    <mergeCell ref="G86:G90"/>
    <mergeCell ref="F83:F85"/>
    <mergeCell ref="C113:C114"/>
    <mergeCell ref="D113:D114"/>
    <mergeCell ref="E113:E114"/>
    <mergeCell ref="F113:F114"/>
    <mergeCell ref="G113:G114"/>
    <mergeCell ref="C106:C107"/>
    <mergeCell ref="D106:D107"/>
    <mergeCell ref="E106:E107"/>
    <mergeCell ref="F106:F107"/>
    <mergeCell ref="G106:G107"/>
    <mergeCell ref="C108:C112"/>
    <mergeCell ref="D108:D112"/>
    <mergeCell ref="E108:E112"/>
    <mergeCell ref="F108:F112"/>
    <mergeCell ref="G108:G112"/>
    <mergeCell ref="C102:C105"/>
    <mergeCell ref="D102:D105"/>
    <mergeCell ref="G102:G105"/>
    <mergeCell ref="C125:C126"/>
    <mergeCell ref="D125:D126"/>
    <mergeCell ref="E125:E126"/>
    <mergeCell ref="F125:F126"/>
    <mergeCell ref="G125:G126"/>
    <mergeCell ref="C122:C124"/>
    <mergeCell ref="D122:D124"/>
    <mergeCell ref="E122:E124"/>
    <mergeCell ref="F122:F124"/>
    <mergeCell ref="G122:G124"/>
    <mergeCell ref="G117:G118"/>
    <mergeCell ref="D119:D121"/>
    <mergeCell ref="C119:C121"/>
    <mergeCell ref="E119:E121"/>
    <mergeCell ref="F119:F121"/>
    <mergeCell ref="G119:G121"/>
    <mergeCell ref="C115:C116"/>
    <mergeCell ref="C117:C118"/>
    <mergeCell ref="D117:D118"/>
    <mergeCell ref="E117:E118"/>
    <mergeCell ref="F117:F118"/>
    <mergeCell ref="D115:D116"/>
    <mergeCell ref="E115:E116"/>
    <mergeCell ref="F115:F116"/>
    <mergeCell ref="G115:G116"/>
    <mergeCell ref="E153:E157"/>
    <mergeCell ref="C175:C178"/>
    <mergeCell ref="D175:D178"/>
    <mergeCell ref="E175:E178"/>
    <mergeCell ref="F175:F178"/>
    <mergeCell ref="G175:G178"/>
    <mergeCell ref="C171:C174"/>
    <mergeCell ref="D171:D174"/>
    <mergeCell ref="E171:E174"/>
    <mergeCell ref="F171:F174"/>
    <mergeCell ref="G171:G174"/>
    <mergeCell ref="C167:C170"/>
    <mergeCell ref="D167:D170"/>
    <mergeCell ref="E167:E170"/>
    <mergeCell ref="F167:F170"/>
    <mergeCell ref="G167:G170"/>
    <mergeCell ref="C163:C166"/>
    <mergeCell ref="D163:D166"/>
    <mergeCell ref="E163:E166"/>
    <mergeCell ref="F163:F166"/>
    <mergeCell ref="G163:G166"/>
    <mergeCell ref="C189:C193"/>
    <mergeCell ref="D189:D193"/>
    <mergeCell ref="E189:E193"/>
    <mergeCell ref="F189:F193"/>
    <mergeCell ref="G189:G193"/>
    <mergeCell ref="C179:C185"/>
    <mergeCell ref="D179:D185"/>
    <mergeCell ref="E179:E185"/>
    <mergeCell ref="F179:F185"/>
    <mergeCell ref="G179:G185"/>
    <mergeCell ref="F204:F207"/>
    <mergeCell ref="C208:C210"/>
    <mergeCell ref="D208:D210"/>
    <mergeCell ref="E208:E210"/>
    <mergeCell ref="G208:G210"/>
    <mergeCell ref="F208:F210"/>
    <mergeCell ref="C204:C207"/>
    <mergeCell ref="D204:D207"/>
    <mergeCell ref="E204:E207"/>
    <mergeCell ref="G204:G207"/>
    <mergeCell ref="C211:C216"/>
    <mergeCell ref="D211:D216"/>
    <mergeCell ref="E211:E216"/>
    <mergeCell ref="F211:F216"/>
    <mergeCell ref="C226:C234"/>
    <mergeCell ref="D226:D234"/>
    <mergeCell ref="E226:E234"/>
    <mergeCell ref="F226:F234"/>
    <mergeCell ref="G226:G234"/>
    <mergeCell ref="C222:C225"/>
    <mergeCell ref="D222:D225"/>
    <mergeCell ref="E222:E225"/>
    <mergeCell ref="F222:F225"/>
    <mergeCell ref="G222:G225"/>
    <mergeCell ref="G211:G216"/>
    <mergeCell ref="G235:G239"/>
    <mergeCell ref="C240:C244"/>
    <mergeCell ref="D240:D244"/>
    <mergeCell ref="E240:E244"/>
    <mergeCell ref="F240:F244"/>
    <mergeCell ref="G240:G244"/>
    <mergeCell ref="C235:C239"/>
    <mergeCell ref="D235:D239"/>
    <mergeCell ref="E235:E239"/>
    <mergeCell ref="F235:F239"/>
    <mergeCell ref="C245:C251"/>
    <mergeCell ref="D245:D251"/>
    <mergeCell ref="E245:E251"/>
    <mergeCell ref="F245:F251"/>
    <mergeCell ref="G245:G251"/>
    <mergeCell ref="C255:C258"/>
    <mergeCell ref="D255:D258"/>
    <mergeCell ref="E255:E258"/>
    <mergeCell ref="F255:F258"/>
    <mergeCell ref="G255:G258"/>
    <mergeCell ref="C252:C254"/>
    <mergeCell ref="D252:D254"/>
    <mergeCell ref="E252:E254"/>
    <mergeCell ref="F252:F254"/>
    <mergeCell ref="G252:G254"/>
    <mergeCell ref="G259:G261"/>
    <mergeCell ref="C262:C265"/>
    <mergeCell ref="D262:D265"/>
    <mergeCell ref="E262:E265"/>
    <mergeCell ref="F262:F265"/>
    <mergeCell ref="G262:G265"/>
    <mergeCell ref="C259:C261"/>
    <mergeCell ref="D259:D261"/>
    <mergeCell ref="E259:E261"/>
    <mergeCell ref="F259:F261"/>
    <mergeCell ref="C266:C268"/>
    <mergeCell ref="D266:D268"/>
    <mergeCell ref="E266:E268"/>
    <mergeCell ref="F266:F268"/>
    <mergeCell ref="G266:G268"/>
    <mergeCell ref="F271:F273"/>
    <mergeCell ref="G271:G273"/>
    <mergeCell ref="C280:C282"/>
    <mergeCell ref="D280:D282"/>
    <mergeCell ref="G280:G282"/>
    <mergeCell ref="F280:F282"/>
    <mergeCell ref="E280:E282"/>
    <mergeCell ref="C277:C279"/>
    <mergeCell ref="D277:D279"/>
    <mergeCell ref="E277:E279"/>
    <mergeCell ref="F277:F279"/>
    <mergeCell ref="G277:G279"/>
    <mergeCell ref="E289:E291"/>
    <mergeCell ref="G289:G291"/>
    <mergeCell ref="F289:F291"/>
    <mergeCell ref="C292:C296"/>
    <mergeCell ref="E292:E296"/>
    <mergeCell ref="D292:D296"/>
    <mergeCell ref="F292:F296"/>
    <mergeCell ref="G292:G296"/>
    <mergeCell ref="G297:G301"/>
    <mergeCell ref="D316:D320"/>
    <mergeCell ref="G316:G320"/>
    <mergeCell ref="F316:F320"/>
    <mergeCell ref="E316:E320"/>
    <mergeCell ref="C311:C313"/>
    <mergeCell ref="D311:D313"/>
    <mergeCell ref="E311:E313"/>
    <mergeCell ref="G311:G313"/>
    <mergeCell ref="F311:F313"/>
    <mergeCell ref="C302:C305"/>
    <mergeCell ref="D302:D305"/>
    <mergeCell ref="E302:E305"/>
    <mergeCell ref="G302:G305"/>
    <mergeCell ref="F302:F305"/>
    <mergeCell ref="B306:Q306"/>
    <mergeCell ref="B314:Q314"/>
    <mergeCell ref="C333:C336"/>
    <mergeCell ref="D333:D336"/>
    <mergeCell ref="E333:E336"/>
    <mergeCell ref="F333:F336"/>
    <mergeCell ref="G333:G336"/>
    <mergeCell ref="C321:C326"/>
    <mergeCell ref="D321:D326"/>
    <mergeCell ref="E321:E326"/>
    <mergeCell ref="F321:F326"/>
    <mergeCell ref="G321:G326"/>
    <mergeCell ref="C327:C330"/>
    <mergeCell ref="D327:D330"/>
    <mergeCell ref="E327:E330"/>
    <mergeCell ref="F327:F330"/>
    <mergeCell ref="G327:G330"/>
    <mergeCell ref="B331:Q331"/>
    <mergeCell ref="C316:C320"/>
    <mergeCell ref="G349:G353"/>
    <mergeCell ref="C345:C348"/>
    <mergeCell ref="D345:D348"/>
    <mergeCell ref="E345:E348"/>
    <mergeCell ref="F345:F348"/>
    <mergeCell ref="G345:G348"/>
    <mergeCell ref="C337:C344"/>
    <mergeCell ref="D337:D344"/>
    <mergeCell ref="E337:E344"/>
    <mergeCell ref="F337:F344"/>
    <mergeCell ref="G337:G344"/>
    <mergeCell ref="C349:C353"/>
    <mergeCell ref="D349:D353"/>
    <mergeCell ref="E349:E353"/>
    <mergeCell ref="F349:F353"/>
    <mergeCell ref="C375:C379"/>
    <mergeCell ref="D375:D379"/>
    <mergeCell ref="E375:E379"/>
    <mergeCell ref="F375:F379"/>
    <mergeCell ref="G375:G379"/>
    <mergeCell ref="C363:C370"/>
    <mergeCell ref="D363:D370"/>
    <mergeCell ref="G363:G370"/>
    <mergeCell ref="F363:F370"/>
    <mergeCell ref="E363:E370"/>
    <mergeCell ref="C371:C374"/>
    <mergeCell ref="D371:D374"/>
    <mergeCell ref="E371:E374"/>
    <mergeCell ref="F371:F374"/>
    <mergeCell ref="G371:G374"/>
    <mergeCell ref="C357:C362"/>
    <mergeCell ref="D357:D362"/>
    <mergeCell ref="E357:E362"/>
    <mergeCell ref="G357:G362"/>
    <mergeCell ref="F357:F362"/>
    <mergeCell ref="C354:C356"/>
    <mergeCell ref="D354:D356"/>
    <mergeCell ref="E354:E356"/>
    <mergeCell ref="F354:F356"/>
    <mergeCell ref="G354:G356"/>
    <mergeCell ref="F102:F105"/>
    <mergeCell ref="E102:E105"/>
    <mergeCell ref="F91:F94"/>
    <mergeCell ref="G91:G94"/>
    <mergeCell ref="C95:C98"/>
    <mergeCell ref="D95:D98"/>
    <mergeCell ref="E95:E98"/>
    <mergeCell ref="G95:G98"/>
    <mergeCell ref="F95:F98"/>
    <mergeCell ref="C91:C94"/>
    <mergeCell ref="D91:D94"/>
    <mergeCell ref="E91:E94"/>
  </mergeCells>
  <conditionalFormatting sqref="A10:B46">
    <cfRule type="cellIs" dxfId="286" priority="117" operator="equal">
      <formula>0</formula>
    </cfRule>
  </conditionalFormatting>
  <conditionalFormatting sqref="A48:B126">
    <cfRule type="cellIs" dxfId="285" priority="115" operator="equal">
      <formula>0</formula>
    </cfRule>
  </conditionalFormatting>
  <conditionalFormatting sqref="A134:B178">
    <cfRule type="cellIs" dxfId="284" priority="721" operator="equal">
      <formula>0</formula>
    </cfRule>
  </conditionalFormatting>
  <conditionalFormatting sqref="A180:B194">
    <cfRule type="cellIs" dxfId="283" priority="419" operator="equal">
      <formula>0</formula>
    </cfRule>
  </conditionalFormatting>
  <conditionalFormatting sqref="A196:B199">
    <cfRule type="cellIs" dxfId="282" priority="717" operator="equal">
      <formula>0</formula>
    </cfRule>
  </conditionalFormatting>
  <conditionalFormatting sqref="A201:B269">
    <cfRule type="cellIs" dxfId="281" priority="678" operator="equal">
      <formula>0</formula>
    </cfRule>
  </conditionalFormatting>
  <conditionalFormatting sqref="A271:B287">
    <cfRule type="cellIs" dxfId="280" priority="684" operator="equal">
      <formula>0</formula>
    </cfRule>
  </conditionalFormatting>
  <conditionalFormatting sqref="A289:B306">
    <cfRule type="cellIs" dxfId="279" priority="688" operator="equal">
      <formula>0</formula>
    </cfRule>
  </conditionalFormatting>
  <conditionalFormatting sqref="A308:B314">
    <cfRule type="cellIs" dxfId="278" priority="697" operator="equal">
      <formula>0</formula>
    </cfRule>
  </conditionalFormatting>
  <conditionalFormatting sqref="A316:B331">
    <cfRule type="cellIs" dxfId="277" priority="694" operator="equal">
      <formula>0</formula>
    </cfRule>
  </conditionalFormatting>
  <conditionalFormatting sqref="A333:B379">
    <cfRule type="cellIs" dxfId="276" priority="699" operator="equal">
      <formula>0</formula>
    </cfRule>
  </conditionalFormatting>
  <conditionalFormatting sqref="A1:F1 H1:P1 Q1:XFD3 A2:P3 A4:N4 A5:C5 N5 H20:M23 H24:N24 A47:N47 A128:B132 A195:N195 H197:N198 H202:N203 H205:N207 H209:N210 H212:N221 H223:N225 H227:N234 H236:N239 H241:N244 H246:N251 H253:N254 H256:N258 H260:N261 H263:N265 H267:N268 A270:N270 H272:N273 H275:N276 H278:N279 H281:N282 H284:N286 A288:N288 H290:N291 H293:N296 H298:N301 H303:N305 A307:N307 H309:N310 H312:N313 A315:N315 H317:N320 H322:N326 H328:N330 H334:N336 H338:N344 H346:N348 H350:N353 H355:N356 H358:N362 H364:N370 H372:N374 H376:N379 A380:XFD1048576 H11:O15 H17:O18 O20:O24 H26:O29 H39:O41 H43:O45 R197:XFD200 R267:XFD268 R263:XFD265 R260:XFD261 R256:XFD258 R253:XFD254 R246:XFD251 R241:XFD244 R236:XFD239 R227:XFD234 R223:XFD225 R212:XFD221 R209:XFD210 R205:XFD207 R202:XFD203 R284:XFD286 R281:XFD282 R278:XFD279 R275:XFD276 R272:XFD273 R303:XFD305 R298:XFD301 R293:XFD296 R290:XFD291 R312:XFD313 R309:XFD310 R328:XFD332 R334:XFD336 R338:XFD344 R372:XFD374 R364:XFD370 R358:XFD362 R355:XFD356 R350:XFD353 R346:XFD348 Q24:XFD24 Q11:XFD15 Q17:XFD18 Q26:XFD29 Q39:XFD41 Q43:XFD45 H49:XFD54 H56:XFD58 H60:XFD62 H64:XFD65 H67:XFD70 H72:XFD75 H77:XFD79 H81:XFD82 H84:XFD85 H87:XFD90 H92:XFD94 H96:XFD98 H100:XFD101 H103:XFD105 H107:XFD107 H109:XFD112 H114:XFD114 H116:XFD116 H123:XFD124 H126:XFD126 H128:XFD132 H134:XFD135 H137:XFD139 H141:XFD144 H146:XFD147 H149:XFD152 H154:XFD157 H159:XFD162 H164:XFD166 H168:XFD170 H172:XFD174 H176:XFD178 H180:XFD185 H187:XFD188 H190:XFD193 R317:XFD320 R322:XFD326 R376:XFD379">
    <cfRule type="cellIs" dxfId="275" priority="763" operator="equal">
      <formula>0</formula>
    </cfRule>
  </conditionalFormatting>
  <conditionalFormatting sqref="A200:Q200">
    <cfRule type="cellIs" dxfId="274" priority="75" operator="equal">
      <formula>0</formula>
    </cfRule>
  </conditionalFormatting>
  <conditionalFormatting sqref="A332:Q332">
    <cfRule type="cellIs" dxfId="273" priority="70" operator="equal">
      <formula>0</formula>
    </cfRule>
  </conditionalFormatting>
  <conditionalFormatting sqref="A127:XFD127">
    <cfRule type="cellIs" dxfId="272" priority="106" operator="equal">
      <formula>0</formula>
    </cfRule>
  </conditionalFormatting>
  <conditionalFormatting sqref="A133:XFD133">
    <cfRule type="cellIs" dxfId="271" priority="108" operator="equal">
      <formula>0</formula>
    </cfRule>
  </conditionalFormatting>
  <conditionalFormatting sqref="A179:XFD179">
    <cfRule type="cellIs" dxfId="270" priority="92" operator="equal">
      <formula>0</formula>
    </cfRule>
  </conditionalFormatting>
  <conditionalFormatting sqref="C99:E99">
    <cfRule type="cellIs" dxfId="269" priority="383" operator="equal">
      <formula>0</formula>
    </cfRule>
  </conditionalFormatting>
  <conditionalFormatting sqref="C119:G120">
    <cfRule type="cellIs" dxfId="268" priority="323" operator="equal">
      <formula>0</formula>
    </cfRule>
  </conditionalFormatting>
  <conditionalFormatting sqref="C217:G217">
    <cfRule type="cellIs" dxfId="267" priority="116" operator="equal">
      <formula>0</formula>
    </cfRule>
  </conditionalFormatting>
  <conditionalFormatting sqref="C19:M19">
    <cfRule type="cellIs" dxfId="266" priority="242" operator="equal">
      <formula>0</formula>
    </cfRule>
  </conditionalFormatting>
  <conditionalFormatting sqref="C10:XFD10">
    <cfRule type="cellIs" dxfId="265" priority="244" operator="equal">
      <formula>0</formula>
    </cfRule>
  </conditionalFormatting>
  <conditionalFormatting sqref="C16:XFD16">
    <cfRule type="cellIs" dxfId="264" priority="243" operator="equal">
      <formula>0</formula>
    </cfRule>
  </conditionalFormatting>
  <conditionalFormatting sqref="C25:XFD25">
    <cfRule type="cellIs" dxfId="263" priority="241" operator="equal">
      <formula>0</formula>
    </cfRule>
  </conditionalFormatting>
  <conditionalFormatting sqref="C30:XFD30">
    <cfRule type="cellIs" dxfId="262" priority="240" operator="equal">
      <formula>0</formula>
    </cfRule>
  </conditionalFormatting>
  <conditionalFormatting sqref="C38:XFD38">
    <cfRule type="cellIs" dxfId="261" priority="239" operator="equal">
      <formula>0</formula>
    </cfRule>
  </conditionalFormatting>
  <conditionalFormatting sqref="C42:XFD42">
    <cfRule type="cellIs" dxfId="260" priority="76" operator="equal">
      <formula>0</formula>
    </cfRule>
  </conditionalFormatting>
  <conditionalFormatting sqref="C55:XFD55">
    <cfRule type="cellIs" dxfId="259" priority="124" operator="equal">
      <formula>0</formula>
    </cfRule>
  </conditionalFormatting>
  <conditionalFormatting sqref="C59:XFD59">
    <cfRule type="cellIs" dxfId="258" priority="100" operator="equal">
      <formula>0</formula>
    </cfRule>
  </conditionalFormatting>
  <conditionalFormatting sqref="C63:XFD63">
    <cfRule type="cellIs" dxfId="257" priority="123" operator="equal">
      <formula>0</formula>
    </cfRule>
  </conditionalFormatting>
  <conditionalFormatting sqref="C66:XFD66">
    <cfRule type="cellIs" dxfId="256" priority="79" operator="equal">
      <formula>0</formula>
    </cfRule>
  </conditionalFormatting>
  <conditionalFormatting sqref="C71:XFD71">
    <cfRule type="cellIs" dxfId="255" priority="78" operator="equal">
      <formula>0</formula>
    </cfRule>
  </conditionalFormatting>
  <conditionalFormatting sqref="C76:XFD76">
    <cfRule type="cellIs" dxfId="254" priority="77" operator="equal">
      <formula>0</formula>
    </cfRule>
  </conditionalFormatting>
  <conditionalFormatting sqref="C80:XFD80">
    <cfRule type="cellIs" dxfId="253" priority="230" operator="equal">
      <formula>0</formula>
    </cfRule>
  </conditionalFormatting>
  <conditionalFormatting sqref="C83:XFD83">
    <cfRule type="cellIs" dxfId="252" priority="99" operator="equal">
      <formula>0</formula>
    </cfRule>
  </conditionalFormatting>
  <conditionalFormatting sqref="C86:XFD86">
    <cfRule type="cellIs" dxfId="251" priority="127" operator="equal">
      <formula>0</formula>
    </cfRule>
  </conditionalFormatting>
  <conditionalFormatting sqref="C91:XFD91">
    <cfRule type="cellIs" dxfId="250" priority="226" operator="equal">
      <formula>0</formula>
    </cfRule>
  </conditionalFormatting>
  <conditionalFormatting sqref="C95:XFD95">
    <cfRule type="cellIs" dxfId="249" priority="98" operator="equal">
      <formula>0</formula>
    </cfRule>
  </conditionalFormatting>
  <conditionalFormatting sqref="C102:XFD102">
    <cfRule type="cellIs" dxfId="248" priority="129" operator="equal">
      <formula>0</formula>
    </cfRule>
  </conditionalFormatting>
  <conditionalFormatting sqref="C106:XFD106">
    <cfRule type="cellIs" dxfId="247" priority="130" operator="equal">
      <formula>0</formula>
    </cfRule>
  </conditionalFormatting>
  <conditionalFormatting sqref="C108:XFD108">
    <cfRule type="cellIs" dxfId="246" priority="221" operator="equal">
      <formula>0</formula>
    </cfRule>
  </conditionalFormatting>
  <conditionalFormatting sqref="C113:XFD113">
    <cfRule type="cellIs" dxfId="245" priority="97" operator="equal">
      <formula>0</formula>
    </cfRule>
  </conditionalFormatting>
  <conditionalFormatting sqref="C115:XFD115">
    <cfRule type="cellIs" dxfId="244" priority="131" operator="equal">
      <formula>0</formula>
    </cfRule>
  </conditionalFormatting>
  <conditionalFormatting sqref="C117:XFD117">
    <cfRule type="cellIs" dxfId="243" priority="218" operator="equal">
      <formula>0</formula>
    </cfRule>
  </conditionalFormatting>
  <conditionalFormatting sqref="C122:XFD122">
    <cfRule type="cellIs" dxfId="242" priority="132" operator="equal">
      <formula>0</formula>
    </cfRule>
  </conditionalFormatting>
  <conditionalFormatting sqref="C125:XFD125">
    <cfRule type="cellIs" dxfId="241" priority="214" operator="equal">
      <formula>0</formula>
    </cfRule>
  </conditionalFormatting>
  <conditionalFormatting sqref="C136:XFD136">
    <cfRule type="cellIs" dxfId="240" priority="133" operator="equal">
      <formula>0</formula>
    </cfRule>
  </conditionalFormatting>
  <conditionalFormatting sqref="C140:XFD140">
    <cfRule type="cellIs" dxfId="239" priority="96" operator="equal">
      <formula>0</formula>
    </cfRule>
  </conditionalFormatting>
  <conditionalFormatting sqref="C145:XFD145">
    <cfRule type="cellIs" dxfId="238" priority="134" operator="equal">
      <formula>0</formula>
    </cfRule>
  </conditionalFormatting>
  <conditionalFormatting sqref="C148:XFD148">
    <cfRule type="cellIs" dxfId="237" priority="95" operator="equal">
      <formula>0</formula>
    </cfRule>
  </conditionalFormatting>
  <conditionalFormatting sqref="C153:XFD153">
    <cfRule type="cellIs" dxfId="236" priority="135" operator="equal">
      <formula>0</formula>
    </cfRule>
  </conditionalFormatting>
  <conditionalFormatting sqref="C158:XFD158">
    <cfRule type="cellIs" dxfId="235" priority="94" operator="equal">
      <formula>0</formula>
    </cfRule>
  </conditionalFormatting>
  <conditionalFormatting sqref="C163:XFD163">
    <cfRule type="cellIs" dxfId="234" priority="138" operator="equal">
      <formula>0</formula>
    </cfRule>
  </conditionalFormatting>
  <conditionalFormatting sqref="C167:XFD167">
    <cfRule type="cellIs" dxfId="233" priority="136" operator="equal">
      <formula>0</formula>
    </cfRule>
  </conditionalFormatting>
  <conditionalFormatting sqref="C171:XFD171">
    <cfRule type="cellIs" dxfId="232" priority="93" operator="equal">
      <formula>0</formula>
    </cfRule>
  </conditionalFormatting>
  <conditionalFormatting sqref="C175:XFD175">
    <cfRule type="cellIs" dxfId="231" priority="141" operator="equal">
      <formula>0</formula>
    </cfRule>
  </conditionalFormatting>
  <conditionalFormatting sqref="C186:XFD186">
    <cfRule type="cellIs" dxfId="230" priority="143" operator="equal">
      <formula>0</formula>
    </cfRule>
  </conditionalFormatting>
  <conditionalFormatting sqref="C189:XFD189">
    <cfRule type="cellIs" dxfId="229" priority="91" operator="equal">
      <formula>0</formula>
    </cfRule>
  </conditionalFormatting>
  <conditionalFormatting sqref="C201:XFD201">
    <cfRule type="cellIs" dxfId="228" priority="142" operator="equal">
      <formula>0</formula>
    </cfRule>
  </conditionalFormatting>
  <conditionalFormatting sqref="C204:XFD204">
    <cfRule type="cellIs" dxfId="227" priority="64" operator="equal">
      <formula>0</formula>
    </cfRule>
  </conditionalFormatting>
  <conditionalFormatting sqref="C208:XFD208">
    <cfRule type="cellIs" dxfId="226" priority="144" operator="equal">
      <formula>0</formula>
    </cfRule>
  </conditionalFormatting>
  <conditionalFormatting sqref="C211:XFD211">
    <cfRule type="cellIs" dxfId="225" priority="88" operator="equal">
      <formula>0</formula>
    </cfRule>
  </conditionalFormatting>
  <conditionalFormatting sqref="C222:XFD222">
    <cfRule type="cellIs" dxfId="224" priority="145" operator="equal">
      <formula>0</formula>
    </cfRule>
  </conditionalFormatting>
  <conditionalFormatting sqref="C226:XFD226">
    <cfRule type="cellIs" dxfId="223" priority="87" operator="equal">
      <formula>0</formula>
    </cfRule>
  </conditionalFormatting>
  <conditionalFormatting sqref="C235:XFD235">
    <cfRule type="cellIs" dxfId="222" priority="146" operator="equal">
      <formula>0</formula>
    </cfRule>
  </conditionalFormatting>
  <conditionalFormatting sqref="C240:XFD240">
    <cfRule type="cellIs" dxfId="221" priority="191" operator="equal">
      <formula>0</formula>
    </cfRule>
  </conditionalFormatting>
  <conditionalFormatting sqref="C245:XFD245">
    <cfRule type="cellIs" dxfId="220" priority="147" operator="equal">
      <formula>0</formula>
    </cfRule>
  </conditionalFormatting>
  <conditionalFormatting sqref="C252:XFD252">
    <cfRule type="cellIs" dxfId="219" priority="188" operator="equal">
      <formula>0</formula>
    </cfRule>
  </conditionalFormatting>
  <conditionalFormatting sqref="C255:XFD255">
    <cfRule type="cellIs" dxfId="218" priority="86" operator="equal">
      <formula>0</formula>
    </cfRule>
  </conditionalFormatting>
  <conditionalFormatting sqref="C259:XFD259">
    <cfRule type="cellIs" dxfId="217" priority="149" operator="equal">
      <formula>0</formula>
    </cfRule>
  </conditionalFormatting>
  <conditionalFormatting sqref="C262:XFD262">
    <cfRule type="cellIs" dxfId="216" priority="185" operator="equal">
      <formula>0</formula>
    </cfRule>
  </conditionalFormatting>
  <conditionalFormatting sqref="C266:XFD266">
    <cfRule type="cellIs" dxfId="215" priority="85" operator="equal">
      <formula>0</formula>
    </cfRule>
  </conditionalFormatting>
  <conditionalFormatting sqref="C274:XFD274">
    <cfRule type="cellIs" dxfId="214" priority="150" operator="equal">
      <formula>0</formula>
    </cfRule>
  </conditionalFormatting>
  <conditionalFormatting sqref="C277:XFD277">
    <cfRule type="cellIs" dxfId="213" priority="83" operator="equal">
      <formula>0</formula>
    </cfRule>
  </conditionalFormatting>
  <conditionalFormatting sqref="C280:XFD280">
    <cfRule type="cellIs" dxfId="212" priority="151" operator="equal">
      <formula>0</formula>
    </cfRule>
  </conditionalFormatting>
  <conditionalFormatting sqref="C283:XFD283">
    <cfRule type="cellIs" dxfId="211" priority="82" operator="equal">
      <formula>0</formula>
    </cfRule>
  </conditionalFormatting>
  <conditionalFormatting sqref="C292:XFD292">
    <cfRule type="cellIs" dxfId="210" priority="152" operator="equal">
      <formula>0</formula>
    </cfRule>
  </conditionalFormatting>
  <conditionalFormatting sqref="C297:XFD297">
    <cfRule type="cellIs" dxfId="209" priority="80" operator="equal">
      <formula>0</formula>
    </cfRule>
  </conditionalFormatting>
  <conditionalFormatting sqref="C302:XFD302">
    <cfRule type="cellIs" dxfId="208" priority="153" operator="equal">
      <formula>0</formula>
    </cfRule>
  </conditionalFormatting>
  <conditionalFormatting sqref="C311:XFD311">
    <cfRule type="cellIs" dxfId="207" priority="154" operator="equal">
      <formula>0</formula>
    </cfRule>
  </conditionalFormatting>
  <conditionalFormatting sqref="C321:XFD321">
    <cfRule type="cellIs" dxfId="206" priority="155" operator="equal">
      <formula>0</formula>
    </cfRule>
  </conditionalFormatting>
  <conditionalFormatting sqref="C327:XFD327">
    <cfRule type="cellIs" dxfId="205" priority="67" operator="equal">
      <formula>0</formula>
    </cfRule>
  </conditionalFormatting>
  <conditionalFormatting sqref="C333:XFD333">
    <cfRule type="cellIs" dxfId="204" priority="169" operator="equal">
      <formula>0</formula>
    </cfRule>
  </conditionalFormatting>
  <conditionalFormatting sqref="C337:XFD337">
    <cfRule type="cellIs" dxfId="203" priority="156" operator="equal">
      <formula>0</formula>
    </cfRule>
  </conditionalFormatting>
  <conditionalFormatting sqref="C345:XFD345">
    <cfRule type="cellIs" dxfId="202" priority="69" operator="equal">
      <formula>0</formula>
    </cfRule>
  </conditionalFormatting>
  <conditionalFormatting sqref="C349:XFD349">
    <cfRule type="cellIs" dxfId="201" priority="158" operator="equal">
      <formula>0</formula>
    </cfRule>
  </conditionalFormatting>
  <conditionalFormatting sqref="C354:XFD354">
    <cfRule type="cellIs" dxfId="200" priority="165" operator="equal">
      <formula>0</formula>
    </cfRule>
  </conditionalFormatting>
  <conditionalFormatting sqref="C357:XFD357">
    <cfRule type="cellIs" dxfId="199" priority="159" operator="equal">
      <formula>0</formula>
    </cfRule>
  </conditionalFormatting>
  <conditionalFormatting sqref="C363:XFD363">
    <cfRule type="cellIs" dxfId="198" priority="160" operator="equal">
      <formula>0</formula>
    </cfRule>
  </conditionalFormatting>
  <conditionalFormatting sqref="C371:XFD371">
    <cfRule type="cellIs" dxfId="197" priority="68" operator="equal">
      <formula>0</formula>
    </cfRule>
  </conditionalFormatting>
  <conditionalFormatting sqref="C375:XFD375">
    <cfRule type="cellIs" dxfId="196" priority="161" operator="equal">
      <formula>0</formula>
    </cfRule>
  </conditionalFormatting>
  <conditionalFormatting sqref="G99:XFD99">
    <cfRule type="cellIs" dxfId="195" priority="224" operator="equal">
      <formula>0</formula>
    </cfRule>
  </conditionalFormatting>
  <conditionalFormatting sqref="H31:N37 R31:XFD37">
    <cfRule type="cellIs" dxfId="194" priority="118" operator="equal">
      <formula>0</formula>
    </cfRule>
  </conditionalFormatting>
  <conditionalFormatting sqref="H118:N121 R118:XFD121">
    <cfRule type="cellIs" dxfId="193" priority="217" operator="equal">
      <formula>0</formula>
    </cfRule>
  </conditionalFormatting>
  <conditionalFormatting sqref="N19:N23 R19:XFD23">
    <cfRule type="cellIs" dxfId="192" priority="759" operator="equal">
      <formula>0</formula>
    </cfRule>
  </conditionalFormatting>
  <conditionalFormatting sqref="O8:Q9">
    <cfRule type="cellIs" dxfId="191" priority="104" operator="equal">
      <formula>0</formula>
    </cfRule>
  </conditionalFormatting>
  <conditionalFormatting sqref="O47:Q47">
    <cfRule type="cellIs" dxfId="190" priority="101" operator="equal">
      <formula>0</formula>
    </cfRule>
  </conditionalFormatting>
  <conditionalFormatting sqref="O195:Q195">
    <cfRule type="cellIs" dxfId="189" priority="90" operator="equal">
      <formula>0</formula>
    </cfRule>
  </conditionalFormatting>
  <conditionalFormatting sqref="O270:Q270">
    <cfRule type="cellIs" dxfId="188" priority="74" operator="equal">
      <formula>0</formula>
    </cfRule>
  </conditionalFormatting>
  <conditionalFormatting sqref="O288:Q288">
    <cfRule type="cellIs" dxfId="187" priority="73" operator="equal">
      <formula>0</formula>
    </cfRule>
  </conditionalFormatting>
  <conditionalFormatting sqref="O307:Q307">
    <cfRule type="cellIs" dxfId="186" priority="65" operator="equal">
      <formula>0</formula>
    </cfRule>
  </conditionalFormatting>
  <conditionalFormatting sqref="O315:Q315">
    <cfRule type="cellIs" dxfId="185" priority="66" operator="equal">
      <formula>0</formula>
    </cfRule>
  </conditionalFormatting>
  <conditionalFormatting sqref="R4:XFD9 A6:N9">
    <cfRule type="cellIs" dxfId="184" priority="503" operator="equal">
      <formula>0</formula>
    </cfRule>
  </conditionalFormatting>
  <conditionalFormatting sqref="R46:XFD48 C48:Q48">
    <cfRule type="cellIs" dxfId="183" priority="237" operator="equal">
      <formula>0</formula>
    </cfRule>
  </conditionalFormatting>
  <conditionalFormatting sqref="R194:XFD196 C196:N196">
    <cfRule type="cellIs" dxfId="182" priority="199" operator="equal">
      <formula>0</formula>
    </cfRule>
  </conditionalFormatting>
  <conditionalFormatting sqref="R269:XFD271 C271:Q271">
    <cfRule type="cellIs" dxfId="181" priority="183" operator="equal">
      <formula>0</formula>
    </cfRule>
  </conditionalFormatting>
  <conditionalFormatting sqref="R287:XFD289 C289:Q289">
    <cfRule type="cellIs" dxfId="180" priority="177" operator="equal">
      <formula>0</formula>
    </cfRule>
  </conditionalFormatting>
  <conditionalFormatting sqref="R306:XFD308 C308:Q308">
    <cfRule type="cellIs" dxfId="179" priority="174" operator="equal">
      <formula>0</formula>
    </cfRule>
  </conditionalFormatting>
  <conditionalFormatting sqref="R314:XFD316 C316:P316">
    <cfRule type="cellIs" dxfId="178" priority="172" operator="equal">
      <formula>0</formula>
    </cfRule>
  </conditionalFormatting>
  <conditionalFormatting sqref="O19:P19">
    <cfRule type="cellIs" dxfId="177" priority="63" operator="equal">
      <formula>0</formula>
    </cfRule>
  </conditionalFormatting>
  <conditionalFormatting sqref="O31:O37">
    <cfRule type="cellIs" dxfId="176" priority="62" operator="equal">
      <formula>0</formula>
    </cfRule>
  </conditionalFormatting>
  <conditionalFormatting sqref="O118:O121">
    <cfRule type="cellIs" dxfId="175" priority="61" operator="equal">
      <formula>0</formula>
    </cfRule>
  </conditionalFormatting>
  <conditionalFormatting sqref="O196:O198">
    <cfRule type="cellIs" dxfId="174" priority="56" operator="equal">
      <formula>0</formula>
    </cfRule>
  </conditionalFormatting>
  <conditionalFormatting sqref="O334:O336 O338:O344 O346:O348 O350:O353 O355:O356 O358:O362 O364:O370 O372:O374 O376:O379">
    <cfRule type="cellIs" dxfId="173" priority="49" operator="equal">
      <formula>0</formula>
    </cfRule>
  </conditionalFormatting>
  <conditionalFormatting sqref="P11:P15 P17:P18 P20:P24 P26:P29 P39:P41 P43:P45">
    <cfRule type="cellIs" dxfId="172" priority="41" operator="equal">
      <formula>0</formula>
    </cfRule>
  </conditionalFormatting>
  <conditionalFormatting sqref="P31:P37">
    <cfRule type="cellIs" dxfId="171" priority="40" operator="equal">
      <formula>0</formula>
    </cfRule>
  </conditionalFormatting>
  <conditionalFormatting sqref="P118:P121">
    <cfRule type="cellIs" dxfId="170" priority="39" operator="equal">
      <formula>0</formula>
    </cfRule>
  </conditionalFormatting>
  <conditionalFormatting sqref="P196:P198">
    <cfRule type="cellIs" dxfId="169" priority="38" operator="equal">
      <formula>0</formula>
    </cfRule>
  </conditionalFormatting>
  <conditionalFormatting sqref="O202:O203 O205:O207 O209:O210 O212:O221 O223:O225 O227:O234 O236:O239 O241:O244 O246:O251 O253:O254 O256:O258 O260:O261 O263:O265 O267:O268">
    <cfRule type="cellIs" dxfId="168" priority="36" operator="equal">
      <formula>0</formula>
    </cfRule>
  </conditionalFormatting>
  <conditionalFormatting sqref="P202:P203 P205:P207 P209:P210 P212:P221 P223:P225 P227:P234 P236:P239 P241:P244 P246:P251 P253:P254 P256:P258 P260:P261 P263:P265 P267:P268">
    <cfRule type="cellIs" dxfId="167" priority="35" operator="equal">
      <formula>0</formula>
    </cfRule>
  </conditionalFormatting>
  <conditionalFormatting sqref="O272:P273 O275:P276 O278:P279 O281:P282 O284:P286">
    <cfRule type="cellIs" dxfId="166" priority="33" operator="equal">
      <formula>0</formula>
    </cfRule>
  </conditionalFormatting>
  <conditionalFormatting sqref="O290:P291 O293:P296 O298:P301 O303:P305">
    <cfRule type="cellIs" dxfId="165" priority="31" operator="equal">
      <formula>0</formula>
    </cfRule>
  </conditionalFormatting>
  <conditionalFormatting sqref="P334:P336 P338:P344 P346:P348 P350:P353 P355:P356 P358:P362 P364:P370 P372:P374 P376:P379">
    <cfRule type="cellIs" dxfId="164" priority="27" operator="equal">
      <formula>0</formula>
    </cfRule>
  </conditionalFormatting>
  <conditionalFormatting sqref="O309:P310 O312:P313">
    <cfRule type="cellIs" dxfId="163" priority="25" operator="equal">
      <formula>0</formula>
    </cfRule>
  </conditionalFormatting>
  <conditionalFormatting sqref="Q31:Q37">
    <cfRule type="cellIs" dxfId="162" priority="23" operator="equal">
      <formula>0</formula>
    </cfRule>
  </conditionalFormatting>
  <conditionalFormatting sqref="Q19:Q23">
    <cfRule type="cellIs" dxfId="161" priority="24" operator="equal">
      <formula>0</formula>
    </cfRule>
  </conditionalFormatting>
  <conditionalFormatting sqref="Q118:Q121">
    <cfRule type="cellIs" dxfId="160" priority="21" operator="equal">
      <formula>0</formula>
    </cfRule>
  </conditionalFormatting>
  <conditionalFormatting sqref="Q197:Q198">
    <cfRule type="cellIs" dxfId="159" priority="19" operator="equal">
      <formula>0</formula>
    </cfRule>
  </conditionalFormatting>
  <conditionalFormatting sqref="Q196">
    <cfRule type="cellIs" dxfId="158" priority="18" operator="equal">
      <formula>0</formula>
    </cfRule>
  </conditionalFormatting>
  <conditionalFormatting sqref="Q202:Q203 Q205:Q207 Q209:Q210 Q212:Q221 Q223:Q225 Q227:Q234 Q236:Q239 Q241:Q244 Q246:Q251 Q253:Q254 Q256:Q258 Q260:Q261 Q263:Q265 Q267:Q268">
    <cfRule type="cellIs" dxfId="157" priority="16" operator="equal">
      <formula>0</formula>
    </cfRule>
  </conditionalFormatting>
  <conditionalFormatting sqref="Q272:Q273 Q275:Q276 Q278:Q279 Q281:Q282 Q284:Q286">
    <cfRule type="cellIs" dxfId="156" priority="14" operator="equal">
      <formula>0</formula>
    </cfRule>
  </conditionalFormatting>
  <conditionalFormatting sqref="Q290:Q291 Q293:Q296 Q298:Q301 Q303:Q305">
    <cfRule type="cellIs" dxfId="155" priority="12" operator="equal">
      <formula>0</formula>
    </cfRule>
  </conditionalFormatting>
  <conditionalFormatting sqref="Q309:Q310 Q312:Q313">
    <cfRule type="cellIs" dxfId="154" priority="10" operator="equal">
      <formula>0</formula>
    </cfRule>
  </conditionalFormatting>
  <conditionalFormatting sqref="Q317:Q320 Q322:Q326 Q328:Q330">
    <cfRule type="cellIs" dxfId="153" priority="7" operator="equal">
      <formula>0</formula>
    </cfRule>
  </conditionalFormatting>
  <conditionalFormatting sqref="Q316">
    <cfRule type="cellIs" dxfId="152" priority="6" operator="equal">
      <formula>0</formula>
    </cfRule>
  </conditionalFormatting>
  <conditionalFormatting sqref="O317:O320 O322:O326 O328:O330">
    <cfRule type="cellIs" dxfId="151" priority="5" operator="equal">
      <formula>0</formula>
    </cfRule>
  </conditionalFormatting>
  <conditionalFormatting sqref="P317:P320 P322:P326 P328:P330">
    <cfRule type="cellIs" dxfId="150" priority="4" operator="equal">
      <formula>0</formula>
    </cfRule>
  </conditionalFormatting>
  <conditionalFormatting sqref="Q334:Q336 Q338:Q344 Q346:Q348 Q350:Q353 Q355:Q356 Q358:Q362 Q364:Q370 Q372:Q374 Q376:Q379">
    <cfRule type="cellIs" dxfId="149" priority="1" operator="equal">
      <formula>0</formula>
    </cfRule>
  </conditionalFormatting>
  <dataValidations count="1">
    <dataValidation type="list" allowBlank="1" showInputMessage="1" showErrorMessage="1" sqref="C10 C16 C19 C25 C30 C38 C42 C48 C55 C59 C63 C66 C71 C76 C80 C83 C86 C91 C95 C99 C102 C106 C108 C113 C115 C117 C119:C120 C122 C125 C133 C136 C140 C145 C148 C153 C158 C163 C167 C171 C175 C179 C186 C189 C196 C201 C204 C208 C211 C222 C226 C235 C240 C245 C252 C255 C259 C262 C266 C271 C274 C280 C283 C289 C292 C297 C302 C308 C311 C316 C321 C327 C333 C337 C345 C349 C354 C357 C363 C371 C375 C277 C217 C127" xr:uid="{0308741C-1289-4B57-AA25-1E9835AF6C56}">
      <formula1>politicas</formula1>
    </dataValidation>
  </dataValidations>
  <pageMargins left="0.70866141732283472" right="0.70866141732283472" top="0.74803149606299213" bottom="0.74803149606299213" header="0.31496062992125984" footer="0.31496062992125984"/>
  <pageSetup scale="27" orientation="portrait" r:id="rId1"/>
  <rowBreaks count="2" manualBreakCount="2">
    <brk id="45" min="1" max="15" man="1"/>
    <brk id="299" min="1" max="15"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74383-0BB2-4C96-B4A4-35E713121F9A}">
  <sheetPr codeName="Hoja7"/>
  <dimension ref="A1:Q14"/>
  <sheetViews>
    <sheetView showGridLines="0" view="pageBreakPreview" topLeftCell="I1" zoomScale="70" zoomScaleNormal="110" zoomScaleSheetLayoutView="100" workbookViewId="0">
      <selection activeCell="Q11" sqref="Q11"/>
    </sheetView>
  </sheetViews>
  <sheetFormatPr baseColWidth="10" defaultRowHeight="15" x14ac:dyDescent="0.25"/>
  <cols>
    <col min="1" max="1" width="0" style="5" hidden="1" customWidth="1"/>
    <col min="2" max="2" width="6.28515625" style="5" customWidth="1"/>
    <col min="3" max="3" width="39.5703125" style="5" customWidth="1"/>
    <col min="4" max="5" width="25" style="5" customWidth="1"/>
    <col min="6" max="6" width="50.7109375" style="5" customWidth="1"/>
    <col min="7" max="7" width="33.7109375" style="5" bestFit="1" customWidth="1"/>
    <col min="8" max="8" width="81.7109375" style="5" customWidth="1"/>
    <col min="9" max="9" width="12.85546875" style="5" customWidth="1"/>
    <col min="10" max="10" width="15.28515625" style="5" customWidth="1"/>
    <col min="11" max="12" width="11.42578125" style="4"/>
    <col min="13" max="13" width="20.5703125" style="4" customWidth="1"/>
    <col min="14" max="16" width="30.28515625" style="1" customWidth="1"/>
    <col min="17" max="17" width="51.7109375" style="1" customWidth="1"/>
    <col min="18" max="16384" width="11.42578125" style="5"/>
  </cols>
  <sheetData>
    <row r="1" spans="1:17" ht="43.5" customHeight="1" x14ac:dyDescent="0.25">
      <c r="I1" s="119"/>
      <c r="J1" s="119"/>
      <c r="K1" s="162"/>
      <c r="L1" s="162"/>
      <c r="M1" s="119"/>
      <c r="N1" s="119"/>
      <c r="O1" s="121"/>
      <c r="P1" s="121"/>
      <c r="Q1" s="121"/>
    </row>
    <row r="2" spans="1:17" ht="25.5" customHeight="1" x14ac:dyDescent="0.25">
      <c r="E2" s="130" t="s">
        <v>14</v>
      </c>
      <c r="H2" s="128"/>
      <c r="I2" s="121"/>
      <c r="J2" s="121"/>
      <c r="K2" s="163"/>
      <c r="L2" s="163"/>
      <c r="M2" s="121"/>
      <c r="N2" s="121"/>
      <c r="O2" s="121"/>
      <c r="P2" s="121"/>
      <c r="Q2" s="121"/>
    </row>
    <row r="3" spans="1:17" ht="32.25" customHeight="1" thickBot="1" x14ac:dyDescent="0.3">
      <c r="B3" s="37"/>
      <c r="C3" s="37"/>
      <c r="D3" s="37"/>
      <c r="E3" s="37"/>
      <c r="F3" s="37"/>
      <c r="G3" s="37"/>
      <c r="H3" s="129"/>
      <c r="I3" s="123"/>
      <c r="J3" s="123"/>
      <c r="K3" s="164"/>
      <c r="L3" s="164"/>
      <c r="M3" s="123"/>
      <c r="N3" s="123"/>
      <c r="O3" s="121"/>
      <c r="P3" s="121"/>
      <c r="Q3" s="121"/>
    </row>
    <row r="4" spans="1:17" ht="39.75" customHeight="1" thickBot="1" x14ac:dyDescent="0.3">
      <c r="B4" s="349" t="s">
        <v>1444</v>
      </c>
      <c r="C4" s="349"/>
      <c r="D4" s="349"/>
      <c r="E4" s="349"/>
      <c r="F4" s="349"/>
      <c r="G4" s="349"/>
      <c r="H4" s="349"/>
      <c r="I4" s="349"/>
      <c r="J4" s="349"/>
      <c r="K4" s="349"/>
      <c r="L4" s="349"/>
      <c r="M4" s="349"/>
      <c r="N4" s="350"/>
      <c r="O4" s="312" t="str">
        <f>+CONCATENATE("Avance porcentual ponderada de la gestión  ",P7)</f>
        <v xml:space="preserve">Avance porcentual ponderada de la gestión  </v>
      </c>
      <c r="P4" s="313"/>
      <c r="Q4" s="314"/>
    </row>
    <row r="5" spans="1:17" ht="64.5" customHeight="1" x14ac:dyDescent="0.25">
      <c r="B5" s="352" t="s">
        <v>1445</v>
      </c>
      <c r="C5" s="352"/>
      <c r="D5" s="352"/>
      <c r="E5" s="352"/>
      <c r="F5" s="352"/>
      <c r="G5" s="352"/>
      <c r="H5" s="352"/>
      <c r="I5" s="352"/>
      <c r="J5" s="352"/>
      <c r="K5" s="352"/>
      <c r="L5" s="352"/>
      <c r="M5" s="40"/>
      <c r="N5" s="10"/>
      <c r="O5" s="315" t="s">
        <v>460</v>
      </c>
      <c r="P5" s="316"/>
      <c r="Q5" s="199">
        <f>VLOOKUP(B4,'Plantilla publicacion (2)'!AE13:AF19,2,0)</f>
        <v>0</v>
      </c>
    </row>
    <row r="6" spans="1:17" ht="19.5" customHeight="1" thickBot="1" x14ac:dyDescent="0.3">
      <c r="B6" s="351" t="str">
        <f>CONCATENATE(COUNTIF(A10:A37,"producto")," PRODUCTOS")</f>
        <v>1 PRODUCTOS</v>
      </c>
      <c r="C6" s="351"/>
      <c r="D6" s="351"/>
      <c r="E6" s="351"/>
      <c r="F6" s="351"/>
      <c r="G6" s="351"/>
      <c r="H6" s="351"/>
      <c r="I6" s="351"/>
      <c r="J6" s="351"/>
      <c r="K6" s="351"/>
      <c r="L6" s="351"/>
      <c r="M6" s="351"/>
      <c r="N6" s="351"/>
      <c r="O6" s="317" t="s">
        <v>1878</v>
      </c>
      <c r="P6" s="318"/>
      <c r="Q6" s="200">
        <f>VLOOKUP(B4,'Plantilla publicacion (2)'!AJ13:AK19,2,0)</f>
        <v>40</v>
      </c>
    </row>
    <row r="7" spans="1:17" ht="32.25" customHeight="1" thickBot="1" x14ac:dyDescent="0.3">
      <c r="B7" s="393" t="s">
        <v>44</v>
      </c>
      <c r="C7" s="394"/>
      <c r="D7" s="394"/>
      <c r="E7" s="394"/>
      <c r="F7" s="394"/>
      <c r="G7" s="394"/>
      <c r="H7" s="394"/>
      <c r="I7" s="394"/>
      <c r="J7" s="394"/>
      <c r="K7" s="394"/>
      <c r="L7" s="394"/>
      <c r="M7" s="394"/>
      <c r="N7" s="395"/>
      <c r="O7" s="390" t="s">
        <v>3241</v>
      </c>
      <c r="P7" s="391"/>
      <c r="Q7" s="392"/>
    </row>
    <row r="8" spans="1:17" ht="27" hidden="1" customHeight="1" thickBot="1" x14ac:dyDescent="0.3">
      <c r="B8" s="332" t="s">
        <v>8</v>
      </c>
      <c r="C8" s="333"/>
      <c r="D8" s="334"/>
      <c r="E8" s="52"/>
      <c r="F8" s="52"/>
      <c r="G8" s="335"/>
      <c r="H8" s="336"/>
      <c r="I8" s="336"/>
      <c r="J8" s="336"/>
      <c r="K8" s="336"/>
      <c r="L8" s="336"/>
      <c r="M8" s="336"/>
      <c r="N8" s="337"/>
      <c r="O8" s="184"/>
      <c r="P8" s="184"/>
      <c r="Q8" s="184"/>
    </row>
    <row r="9" spans="1:17" ht="48" customHeight="1" thickBot="1" x14ac:dyDescent="0.3">
      <c r="B9" s="72" t="s">
        <v>452</v>
      </c>
      <c r="C9" s="74" t="s">
        <v>1483</v>
      </c>
      <c r="D9" s="74" t="s">
        <v>0</v>
      </c>
      <c r="E9" s="74" t="s">
        <v>1432</v>
      </c>
      <c r="F9" s="74" t="s">
        <v>1486</v>
      </c>
      <c r="G9" s="74" t="s">
        <v>1</v>
      </c>
      <c r="H9" s="74" t="s">
        <v>2</v>
      </c>
      <c r="I9" s="74" t="s">
        <v>3</v>
      </c>
      <c r="J9" s="74" t="s">
        <v>4</v>
      </c>
      <c r="K9" s="75" t="s">
        <v>5</v>
      </c>
      <c r="L9" s="75" t="s">
        <v>6</v>
      </c>
      <c r="M9" s="77" t="s">
        <v>1484</v>
      </c>
      <c r="N9" s="76" t="s">
        <v>7</v>
      </c>
      <c r="O9" s="56" t="s">
        <v>1880</v>
      </c>
      <c r="P9" s="56" t="s">
        <v>1881</v>
      </c>
      <c r="Q9" s="56" t="s">
        <v>1882</v>
      </c>
    </row>
    <row r="10" spans="1:17" s="12" customFormat="1" ht="25.5" x14ac:dyDescent="0.25">
      <c r="A10" s="5" t="str">
        <f>VLOOKUP(B10,'Plantilla publicacion'!$A$3:$B$490,2,0)</f>
        <v>Producto</v>
      </c>
      <c r="B10" s="96" t="s">
        <v>1058</v>
      </c>
      <c r="C10" s="309" t="str">
        <f>VLOOKUP(B10,'Plantilla publicacion'!$A$3:$R$490,17,0)</f>
        <v>PND - 5-31-5-b- Convergencia regional - Entidades públicas territoriales y nacionales fortalecidas / PES - Transformación Institucional</v>
      </c>
      <c r="D10" s="309" t="str">
        <f>VLOOKUP(B10,'Plantilla publicacion'!$A$3:$M$497,6,0)</f>
        <v>81-Mejorar la oportunidad en la atención de trámites y servicios.</v>
      </c>
      <c r="E10" s="309" t="str">
        <f>VLOOKUP(B10,'Plantilla publicacion'!$A$3:$O$490,14,0)</f>
        <v>138-Avance promedio de cumplimiento de productos asociados a mejorar la oportunidad en la atención de trámites y servicios.</v>
      </c>
      <c r="F10" s="309" t="str">
        <f>VLOOKUP(B10,'Plantilla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 s="309" t="str">
        <f>VLOOKUP(B10,'Plantilla publicacion'!$A$3:$M$497,7,0)</f>
        <v>FUNCIONAMIENTO</v>
      </c>
      <c r="H10" s="98" t="str">
        <f>VLOOKUP(B10,'Plantilla publicacion'!$A$3:$M$505,8,0)</f>
        <v>Sistema de alertas para monitorear el comportamiento de los trámites misionales priorizados, elaborado y presentado (Correo electronico con el envío del reporte al equipo directivo)</v>
      </c>
      <c r="I10" s="98">
        <f>VLOOKUP(B10,'Plantilla publicacion'!$A$3:$M$505,9,0)</f>
        <v>1</v>
      </c>
      <c r="J10" s="98" t="str">
        <f>VLOOKUP(B10,'Plantilla publicacion'!$A$3:$M$505,10,0)</f>
        <v>Númerica</v>
      </c>
      <c r="K10" s="166">
        <f>VLOOKUP(B10,'Plantilla publicacion'!$A$3:$M$505,11,0)</f>
        <v>45730</v>
      </c>
      <c r="L10" s="166">
        <f>VLOOKUP(B10,'Plantilla publicacion'!$A$3:$M$505,12,0)</f>
        <v>46006</v>
      </c>
      <c r="M10" s="98">
        <f>IF(ISERROR(VLOOKUP(B10,'Plantilla publicacion'!$A$3:$P$490,16,0)),"NA",VLOOKUP(B10,'Plantilla publicacion'!$A$3:$P$490,16,0))</f>
        <v>0</v>
      </c>
      <c r="N10" s="99" t="str">
        <f>VLOOKUP(B10,'Plantilla publicacion'!$A$3:$M$505,13,0)</f>
        <v>30-OFICINA ASESORA DE PLANEACIÓN</v>
      </c>
      <c r="O10" s="98">
        <f>VLOOKUP(B10,'Plantilla publicacion (2)'!$S$3:$X$490,6,0)</f>
        <v>0</v>
      </c>
      <c r="P10" s="98">
        <f>VLOOKUP(B10,'Plantilla publicacion (2)'!$S$3:$Y$490,7,0)</f>
        <v>0</v>
      </c>
      <c r="Q10" s="99" t="str">
        <f>VLOOKUP(B10,'PAI 2025 Consolidado'!$F$6:$Z$486,21,0)</f>
        <v>a la fecha nos encontramos en el ajuste correspondientes de los reportes</v>
      </c>
    </row>
    <row r="11" spans="1:17" ht="114.75" x14ac:dyDescent="0.25">
      <c r="A11" s="13" t="str">
        <f>VLOOKUP(B11,'Plantilla publicacion'!$A$3:$B$490,2,0)</f>
        <v>Actividad propia</v>
      </c>
      <c r="B11" s="100" t="s">
        <v>1060</v>
      </c>
      <c r="C11" s="307"/>
      <c r="D11" s="307">
        <f>VLOOKUP(B11,'Plantilla publicacion'!$A$3:$M$490,6,0)</f>
        <v>0</v>
      </c>
      <c r="E11" s="307"/>
      <c r="F11" s="307"/>
      <c r="G11" s="307" t="str">
        <f>VLOOKUP(B11,'Plantilla publicacion'!$A$3:$M$490,7,0)</f>
        <v>N/A</v>
      </c>
      <c r="H11" s="6" t="str">
        <f>VLOOKUP(B11,'Plantilla publicacion'!$A$3:$M$505,8,0)</f>
        <v>Priorizar los trámites por Delegatura objeto de monitoreo (Documento con los tramites priorizados por Delegatura objeto de monitoreo)</v>
      </c>
      <c r="I11" s="6">
        <f>VLOOKUP(B11,'Plantilla publicacion'!$A$3:$M$505,9,0)</f>
        <v>1</v>
      </c>
      <c r="J11" s="6" t="str">
        <f>VLOOKUP(B11,'Plantilla publicacion'!$A$3:$M$505,10,0)</f>
        <v>Númerica</v>
      </c>
      <c r="K11" s="7">
        <f>VLOOKUP(B11,'Plantilla publicacion'!$A$3:$M$505,11,0)</f>
        <v>45730</v>
      </c>
      <c r="L11" s="7">
        <f>VLOOKUP(B11,'Plantilla publicacion'!$A$3:$M$505,12,0)</f>
        <v>45762</v>
      </c>
      <c r="M11" s="57"/>
      <c r="N11" s="101" t="str">
        <f>VLOOKUP(B11,'Plantilla publicacion'!$A$3:$M$505,13,0)</f>
        <v>30-OFICINA ASESORA DE PLANEACIÓN</v>
      </c>
      <c r="O11" s="6">
        <f>VLOOKUP(B11,'Plantilla publicacion (2)'!$S$3:$X$490,6,0)</f>
        <v>100</v>
      </c>
      <c r="P11" s="6">
        <f>VLOOKUP(B11,'Plantilla publicacion (2)'!$S$3:$Y$490,7,0)</f>
        <v>20</v>
      </c>
      <c r="Q11" s="101" t="str">
        <f>VLOOKUP(B11,'PAI 2025 Consolidado'!$F$6:$Z$486,21,0)</f>
        <v>Se identificaron los trámites correspondientes a cada una de las Delegaturas, teniendo en cuenta su impacto en el ciudadano, así como aquellos que, en alguna medida, afectan el funcionamiento interno de la entidad. En este análisis, se evaluará el stock de procesos pendientes, sus tiempos de ejecución y edad de cada uno de estos, con el propósito de identificar oportunidades de mejora que permitan tomar decisiones orientadas a optimizar tanto el impacto hacia el ciudadano como la gestión interna de cada una de las áreas.</v>
      </c>
    </row>
    <row r="12" spans="1:17" ht="114.75" x14ac:dyDescent="0.25">
      <c r="A12" s="13" t="str">
        <f>VLOOKUP(B12,'Plantilla publicacion'!$A$3:$B$490,2,0)</f>
        <v>Actividad propia</v>
      </c>
      <c r="B12" s="117" t="s">
        <v>1062</v>
      </c>
      <c r="C12" s="307"/>
      <c r="D12" s="307">
        <f>VLOOKUP(B12,'Plantilla publicacion'!$A$3:$M$490,6,0)</f>
        <v>0</v>
      </c>
      <c r="E12" s="307"/>
      <c r="F12" s="307"/>
      <c r="G12" s="307" t="str">
        <f>VLOOKUP(B12,'Plantilla publicacion'!$A$3:$M$490,7,0)</f>
        <v>N/A</v>
      </c>
      <c r="H12" s="6" t="str">
        <f>VLOOKUP(B12,'Plantilla publicacion'!$A$3:$M$505,8,0)</f>
        <v>Definir los parámetros que determinarán las alertas (Documento con la definición de los parámetros )</v>
      </c>
      <c r="I12" s="6">
        <f>VLOOKUP(B12,'Plantilla publicacion'!$A$3:$M$505,9,0)</f>
        <v>1</v>
      </c>
      <c r="J12" s="6" t="str">
        <f>VLOOKUP(B12,'Plantilla publicacion'!$A$3:$M$505,10,0)</f>
        <v>Númerica</v>
      </c>
      <c r="K12" s="7">
        <f>VLOOKUP(B12,'Plantilla publicacion'!$A$3:$M$505,11,0)</f>
        <v>45765</v>
      </c>
      <c r="L12" s="7">
        <f>VLOOKUP(B12,'Plantilla publicacion'!$A$3:$M$505,12,0)</f>
        <v>45779</v>
      </c>
      <c r="M12" s="57"/>
      <c r="N12" s="101" t="str">
        <f>VLOOKUP(B12,'Plantilla publicacion'!$A$3:$M$505,13,0)</f>
        <v>30-OFICINA ASESORA DE PLANEACIÓN</v>
      </c>
      <c r="O12" s="6">
        <f>VLOOKUP(B12,'Plantilla publicacion (2)'!$S$3:$X$490,6,0)</f>
        <v>100</v>
      </c>
      <c r="P12" s="6">
        <f>VLOOKUP(B12,'Plantilla publicacion (2)'!$S$3:$Y$490,7,0)</f>
        <v>20</v>
      </c>
      <c r="Q12" s="101" t="str">
        <f>VLOOKUP(B12,'PAI 2025 Consolidado'!$F$6:$Z$486,21,0)</f>
        <v>Se establecen los parámetros que determinarán la generación de alertas en los trámites priorizados, con el objetivo de permitir un seguimiento detallado y oportuno del comportamiento en la gestión de denuncias, quejas, investigaciones y demandas presentadas por la ciudadanía. Esta medida busca optimizar los procesos internos de la entidad, mejorar la capacidad de respuesta institucional y fortalecer los mecanismos de control y transparencia en la atención a los usuarios.</v>
      </c>
    </row>
    <row r="13" spans="1:17" ht="25.5" x14ac:dyDescent="0.25">
      <c r="A13" s="13" t="str">
        <f>VLOOKUP(B13,'Plantilla publicacion'!$A$3:$B$490,2,0)</f>
        <v>Actividad propia</v>
      </c>
      <c r="B13" s="117" t="s">
        <v>1064</v>
      </c>
      <c r="C13" s="307"/>
      <c r="D13" s="307">
        <f>VLOOKUP(B13,'Plantilla publicacion'!$A$3:$M$490,6,0)</f>
        <v>0</v>
      </c>
      <c r="E13" s="307"/>
      <c r="F13" s="307"/>
      <c r="G13" s="307" t="str">
        <f>VLOOKUP(B13,'Plantilla publicacion'!$A$3:$M$490,7,0)</f>
        <v>N/A</v>
      </c>
      <c r="H13" s="6" t="str">
        <f>VLOOKUP(B13,'Plantilla publicacion'!$A$3:$M$505,8,0)</f>
        <v>Definir y validar con las Delegaturas el diseño del reporte de alertas (Diseño del reporte de alertas definido y validado por las Delegaturas)</v>
      </c>
      <c r="I13" s="6">
        <f>VLOOKUP(B13,'Plantilla publicacion'!$A$3:$M$505,9,0)</f>
        <v>1</v>
      </c>
      <c r="J13" s="6" t="str">
        <f>VLOOKUP(B13,'Plantilla publicacion'!$A$3:$M$505,10,0)</f>
        <v>Númerica</v>
      </c>
      <c r="K13" s="7">
        <f>VLOOKUP(B13,'Plantilla publicacion'!$A$3:$M$505,11,0)</f>
        <v>45782</v>
      </c>
      <c r="L13" s="7">
        <f>VLOOKUP(B13,'Plantilla publicacion'!$A$3:$M$505,12,0)</f>
        <v>45912</v>
      </c>
      <c r="M13" s="57"/>
      <c r="N13" s="101" t="str">
        <f>VLOOKUP(B13,'Plantilla publicacion'!$A$3:$M$505,13,0)</f>
        <v>30-OFICINA ASESORA DE PLANEACIÓN</v>
      </c>
      <c r="O13" s="6">
        <f>VLOOKUP(B13,'Plantilla publicacion (2)'!$S$3:$X$490,6,0)</f>
        <v>0</v>
      </c>
      <c r="P13" s="6">
        <f>VLOOKUP(B13,'Plantilla publicacion (2)'!$S$3:$Y$490,7,0)</f>
        <v>0</v>
      </c>
      <c r="Q13" s="101">
        <f>VLOOKUP(B13,'PAI 2025 Consolidado'!$F$6:$Z$486,21,0)</f>
        <v>0</v>
      </c>
    </row>
    <row r="14" spans="1:17" ht="39" thickBot="1" x14ac:dyDescent="0.3">
      <c r="A14" s="13" t="str">
        <f>VLOOKUP(B14,'Plantilla publicacion'!$A$3:$B$490,2,0)</f>
        <v>Actividad propia</v>
      </c>
      <c r="B14" s="102" t="s">
        <v>1066</v>
      </c>
      <c r="C14" s="308"/>
      <c r="D14" s="308">
        <f>VLOOKUP(B14,'Plantilla publicacion'!$A$3:$M$490,6,0)</f>
        <v>0</v>
      </c>
      <c r="E14" s="308"/>
      <c r="F14" s="308"/>
      <c r="G14" s="308" t="str">
        <f>VLOOKUP(B14,'Plantilla publicacion'!$A$3:$M$490,7,0)</f>
        <v>N/A</v>
      </c>
      <c r="H14" s="104" t="str">
        <f>VLOOKUP(B14,'Plantilla publicacion'!$A$3:$M$505,8,0)</f>
        <v>Elaborar y presentar reportes al equipo directivo.  (Correos electronicos con el envío del reporte al equipo directivo)</v>
      </c>
      <c r="I14" s="104">
        <f>VLOOKUP(B14,'Plantilla publicacion'!$A$3:$M$505,9,0)</f>
        <v>2</v>
      </c>
      <c r="J14" s="104" t="str">
        <f>VLOOKUP(B14,'Plantilla publicacion'!$A$3:$M$505,10,0)</f>
        <v>Númerica</v>
      </c>
      <c r="K14" s="105">
        <f>VLOOKUP(B14,'Plantilla publicacion'!$A$3:$M$505,11,0)</f>
        <v>45915</v>
      </c>
      <c r="L14" s="105">
        <f>VLOOKUP(B14,'Plantilla publicacion'!$A$3:$M$505,12,0)</f>
        <v>46006</v>
      </c>
      <c r="M14" s="106"/>
      <c r="N14" s="107" t="str">
        <f>VLOOKUP(B14,'Plantilla publicacion'!$A$3:$M$505,13,0)</f>
        <v>30-OFICINA ASESORA DE PLANEACIÓN</v>
      </c>
      <c r="O14" s="104">
        <f>VLOOKUP(B14,'Plantilla publicacion (2)'!$S$3:$X$490,6,0)</f>
        <v>0</v>
      </c>
      <c r="P14" s="104">
        <f>VLOOKUP(B14,'Plantilla publicacion (2)'!$S$3:$Y$490,7,0)</f>
        <v>0</v>
      </c>
      <c r="Q14" s="107" t="str">
        <f>VLOOKUP(B14,'PAI 2025 Consolidado'!$F$6:$Z$486,21,0)</f>
        <v>Se están realizando los ajustes en cada uno de los reportes, de acuerdo con lo indicado en la primera revisión y se procederá al envió al equipo directivo</v>
      </c>
    </row>
  </sheetData>
  <autoFilter ref="A9:N14" xr:uid="{4FE74383-0BB2-4C96-B4A4-35E713121F9A}"/>
  <mergeCells count="15">
    <mergeCell ref="O4:Q4"/>
    <mergeCell ref="O5:P5"/>
    <mergeCell ref="O6:P6"/>
    <mergeCell ref="O7:Q7"/>
    <mergeCell ref="B8:D8"/>
    <mergeCell ref="G8:N8"/>
    <mergeCell ref="B4:N4"/>
    <mergeCell ref="B6:N6"/>
    <mergeCell ref="B7:N7"/>
    <mergeCell ref="B5:L5"/>
    <mergeCell ref="C10:C14"/>
    <mergeCell ref="D10:D14"/>
    <mergeCell ref="E10:E14"/>
    <mergeCell ref="G10:G14"/>
    <mergeCell ref="F10:F14"/>
  </mergeCells>
  <conditionalFormatting sqref="B11:B14 A7:N8 A6 A5:C5 N5 A1:G1 A4:N4 R4:XFD8 A15:Q1048576 R11:XFD1048576 I1:XFD1 A2:XFD3 H11:N14">
    <cfRule type="cellIs" dxfId="148" priority="26" operator="equal">
      <formula>0</formula>
    </cfRule>
    <cfRule type="cellIs" dxfId="147" priority="27" operator="equal">
      <formula>0</formula>
    </cfRule>
  </conditionalFormatting>
  <conditionalFormatting sqref="A11:A14 H10:XFD10">
    <cfRule type="cellIs" dxfId="146" priority="25" operator="equal">
      <formula>0</formula>
    </cfRule>
  </conditionalFormatting>
  <conditionalFormatting sqref="B6:N6">
    <cfRule type="cellIs" dxfId="145" priority="24" operator="equal">
      <formula>0</formula>
    </cfRule>
  </conditionalFormatting>
  <conditionalFormatting sqref="A10:B10">
    <cfRule type="cellIs" dxfId="144" priority="23" operator="equal">
      <formula>0</formula>
    </cfRule>
  </conditionalFormatting>
  <conditionalFormatting sqref="A9:N9 R9:XFD9">
    <cfRule type="cellIs" dxfId="143" priority="19" operator="equal">
      <formula>0</formula>
    </cfRule>
  </conditionalFormatting>
  <conditionalFormatting sqref="C10">
    <cfRule type="cellIs" dxfId="142" priority="17" operator="equal">
      <formula>0</formula>
    </cfRule>
  </conditionalFormatting>
  <conditionalFormatting sqref="D10">
    <cfRule type="cellIs" dxfId="141" priority="16" operator="equal">
      <formula>0</formula>
    </cfRule>
  </conditionalFormatting>
  <conditionalFormatting sqref="E10">
    <cfRule type="cellIs" dxfId="140" priority="15" operator="equal">
      <formula>0</formula>
    </cfRule>
  </conditionalFormatting>
  <conditionalFormatting sqref="G10">
    <cfRule type="cellIs" dxfId="139" priority="14" operator="equal">
      <formula>0</formula>
    </cfRule>
  </conditionalFormatting>
  <conditionalFormatting sqref="F10">
    <cfRule type="cellIs" dxfId="138" priority="13" operator="equal">
      <formula>0</formula>
    </cfRule>
  </conditionalFormatting>
  <conditionalFormatting sqref="O8:Q8">
    <cfRule type="cellIs" dxfId="137" priority="11" operator="equal">
      <formula>0</formula>
    </cfRule>
  </conditionalFormatting>
  <conditionalFormatting sqref="O8:Q9">
    <cfRule type="cellIs" dxfId="136" priority="10" operator="equal">
      <formula>0</formula>
    </cfRule>
  </conditionalFormatting>
  <conditionalFormatting sqref="O11:P14">
    <cfRule type="cellIs" dxfId="135" priority="3" operator="equal">
      <formula>0</formula>
    </cfRule>
    <cfRule type="cellIs" dxfId="134" priority="4" operator="equal">
      <formula>0</formula>
    </cfRule>
  </conditionalFormatting>
  <conditionalFormatting sqref="Q11:Q14">
    <cfRule type="cellIs" dxfId="133" priority="1" operator="equal">
      <formula>0</formula>
    </cfRule>
    <cfRule type="cellIs" dxfId="132" priority="2" operator="equal">
      <formula>0</formula>
    </cfRule>
  </conditionalFormatting>
  <dataValidations count="4">
    <dataValidation type="list" allowBlank="1" showInputMessage="1" showErrorMessage="1" sqref="G10:G14" xr:uid="{BAD3ED53-8F9A-4E7C-B2F8-43FD190BB9F2}">
      <formula1>financiamiento</formula1>
    </dataValidation>
    <dataValidation type="list" allowBlank="1" showErrorMessage="1" sqref="J10:J14" xr:uid="{E78C0884-ACCA-49F8-9CAA-1BCE0C413AC6}">
      <formula1>"1-Númerica,2-Porcentual"</formula1>
    </dataValidation>
    <dataValidation type="list" allowBlank="1" showInputMessage="1" showErrorMessage="1" sqref="N10:N14" xr:uid="{AC6C8D33-F052-4AE6-8407-E9BDF8E7CF71}">
      <formula1>area</formula1>
    </dataValidation>
    <dataValidation type="list" allowBlank="1" showInputMessage="1" showErrorMessage="1" sqref="C10" xr:uid="{C12842A7-40A6-447B-9070-1CEFD49CCEE4}">
      <formula1>politicas</formula1>
    </dataValidation>
  </dataValidations>
  <pageMargins left="0.70866141732283472" right="0.70866141732283472" top="0.74803149606299213" bottom="0.74803149606299213" header="0.31496062992125984" footer="0.31496062992125984"/>
  <pageSetup scale="32" orientation="portrait" r:id="rId1"/>
  <colBreaks count="1" manualBreakCount="1">
    <brk id="7" max="13"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5F1BF-235F-4175-858E-E617209E1736}">
  <sheetPr codeName="Hoja8"/>
  <dimension ref="A1:Q36"/>
  <sheetViews>
    <sheetView showGridLines="0" view="pageBreakPreview" topLeftCell="I1" zoomScale="70" zoomScaleNormal="110" zoomScaleSheetLayoutView="70" workbookViewId="0">
      <selection activeCell="O9" sqref="O9"/>
    </sheetView>
  </sheetViews>
  <sheetFormatPr baseColWidth="10" defaultRowHeight="15" x14ac:dyDescent="0.25"/>
  <cols>
    <col min="1" max="1" width="0" style="5" hidden="1" customWidth="1"/>
    <col min="2" max="2" width="10.42578125" style="5" customWidth="1"/>
    <col min="3" max="3" width="39.5703125" style="5" customWidth="1"/>
    <col min="4" max="5" width="25" style="5" customWidth="1"/>
    <col min="6" max="6" width="50.85546875" style="5" customWidth="1"/>
    <col min="7" max="7" width="33.7109375" style="5" bestFit="1" customWidth="1"/>
    <col min="8" max="8" width="60.85546875" style="5" customWidth="1"/>
    <col min="9" max="9" width="12.85546875" style="5" customWidth="1"/>
    <col min="10" max="10" width="15.28515625" style="5" customWidth="1"/>
    <col min="11" max="11" width="13.42578125" style="4" customWidth="1"/>
    <col min="12" max="12" width="14" style="4" customWidth="1"/>
    <col min="13" max="13" width="29.7109375" style="4" customWidth="1"/>
    <col min="14" max="14" width="53.5703125" style="1" customWidth="1"/>
    <col min="15" max="15" width="31.5703125" style="1" customWidth="1"/>
    <col min="16" max="16" width="19.140625" style="1" customWidth="1"/>
    <col min="17" max="17" width="46.28515625" style="1" customWidth="1"/>
    <col min="18" max="18" width="31.28515625" style="5" customWidth="1"/>
    <col min="19" max="16384" width="11.42578125" style="5"/>
  </cols>
  <sheetData>
    <row r="1" spans="1:17" ht="43.5" customHeight="1" x14ac:dyDescent="0.25">
      <c r="G1" s="125"/>
      <c r="I1" s="119"/>
      <c r="J1" s="119"/>
      <c r="K1" s="162"/>
      <c r="L1" s="162"/>
      <c r="M1" s="119"/>
      <c r="N1" s="119"/>
      <c r="O1" s="121"/>
      <c r="P1" s="121"/>
      <c r="Q1" s="121"/>
    </row>
    <row r="2" spans="1:17" ht="25.5" customHeight="1" x14ac:dyDescent="0.25">
      <c r="E2" s="127" t="s">
        <v>14</v>
      </c>
      <c r="G2" s="125"/>
      <c r="H2" s="121"/>
      <c r="I2" s="121"/>
      <c r="J2" s="121"/>
      <c r="K2" s="163"/>
      <c r="L2" s="163"/>
      <c r="M2" s="121"/>
      <c r="N2" s="121"/>
      <c r="O2" s="121"/>
      <c r="P2" s="121"/>
      <c r="Q2" s="121"/>
    </row>
    <row r="3" spans="1:17" ht="32.25" customHeight="1" thickBot="1" x14ac:dyDescent="0.3">
      <c r="B3" s="37"/>
      <c r="C3" s="37"/>
      <c r="D3" s="37"/>
      <c r="E3" s="37"/>
      <c r="F3" s="37"/>
      <c r="G3" s="126"/>
      <c r="H3" s="123"/>
      <c r="I3" s="123"/>
      <c r="J3" s="123"/>
      <c r="K3" s="164"/>
      <c r="L3" s="164"/>
      <c r="M3" s="123"/>
      <c r="N3" s="123"/>
      <c r="O3" s="121"/>
      <c r="P3" s="121"/>
      <c r="Q3" s="121"/>
    </row>
    <row r="4" spans="1:17" ht="55.5" customHeight="1" thickBot="1" x14ac:dyDescent="0.3">
      <c r="B4" s="349" t="s">
        <v>1446</v>
      </c>
      <c r="C4" s="349"/>
      <c r="D4" s="349"/>
      <c r="E4" s="349"/>
      <c r="F4" s="349"/>
      <c r="G4" s="349"/>
      <c r="H4" s="349"/>
      <c r="I4" s="349"/>
      <c r="J4" s="349"/>
      <c r="K4" s="349"/>
      <c r="L4" s="349"/>
      <c r="M4" s="349"/>
      <c r="N4" s="350"/>
      <c r="O4" s="312" t="str">
        <f>+CONCATENATE("Avance porcentual ponderada de la gestión  ",P7)</f>
        <v xml:space="preserve">Avance porcentual ponderada de la gestión  </v>
      </c>
      <c r="P4" s="313"/>
      <c r="Q4" s="314"/>
    </row>
    <row r="5" spans="1:17" ht="86.25" customHeight="1" x14ac:dyDescent="0.25">
      <c r="B5" s="352" t="s">
        <v>1447</v>
      </c>
      <c r="C5" s="352"/>
      <c r="D5" s="352"/>
      <c r="E5" s="352"/>
      <c r="F5" s="352"/>
      <c r="G5" s="352"/>
      <c r="H5" s="352"/>
      <c r="I5" s="352"/>
      <c r="J5" s="352"/>
      <c r="K5" s="352"/>
      <c r="L5" s="352"/>
      <c r="M5" s="40"/>
      <c r="N5" s="10"/>
      <c r="O5" s="315" t="s">
        <v>460</v>
      </c>
      <c r="P5" s="316"/>
      <c r="Q5" s="199">
        <f>VLOOKUP(B4,'Plantilla publicacion (2)'!AE13:AF19,2,0)</f>
        <v>91.999999999999986</v>
      </c>
    </row>
    <row r="6" spans="1:17" ht="18" customHeight="1" thickBot="1" x14ac:dyDescent="0.3">
      <c r="B6" s="351" t="str">
        <f>CONCATENATE(COUNTIF(A10:A36,"producto")," PRODUCTOS")</f>
        <v>5 PRODUCTOS</v>
      </c>
      <c r="C6" s="351"/>
      <c r="D6" s="351"/>
      <c r="E6" s="351"/>
      <c r="F6" s="351"/>
      <c r="G6" s="351"/>
      <c r="H6" s="351"/>
      <c r="I6" s="351"/>
      <c r="J6" s="351"/>
      <c r="K6" s="351"/>
      <c r="L6" s="351"/>
      <c r="M6" s="351"/>
      <c r="N6" s="351"/>
      <c r="O6" s="317" t="s">
        <v>1878</v>
      </c>
      <c r="P6" s="318"/>
      <c r="Q6" s="200">
        <f>VLOOKUP(B4,'Plantilla publicacion (2)'!AJ13:AK19,2,0)</f>
        <v>99.6</v>
      </c>
    </row>
    <row r="7" spans="1:17" ht="32.25" customHeight="1" thickBot="1" x14ac:dyDescent="0.3">
      <c r="B7" s="396" t="s">
        <v>46</v>
      </c>
      <c r="C7" s="397"/>
      <c r="D7" s="397"/>
      <c r="E7" s="397"/>
      <c r="F7" s="397"/>
      <c r="G7" s="397"/>
      <c r="H7" s="397"/>
      <c r="I7" s="397"/>
      <c r="J7" s="397"/>
      <c r="K7" s="397"/>
      <c r="L7" s="397"/>
      <c r="M7" s="397"/>
      <c r="N7" s="398"/>
      <c r="O7" s="390" t="s">
        <v>3241</v>
      </c>
      <c r="P7" s="391"/>
      <c r="Q7" s="392"/>
    </row>
    <row r="8" spans="1:17" ht="35.25" hidden="1" customHeight="1" x14ac:dyDescent="0.3">
      <c r="B8" s="332" t="s">
        <v>8</v>
      </c>
      <c r="C8" s="333"/>
      <c r="D8" s="334"/>
      <c r="E8" s="52"/>
      <c r="F8" s="52"/>
      <c r="G8" s="335"/>
      <c r="H8" s="336"/>
      <c r="I8" s="336"/>
      <c r="J8" s="336"/>
      <c r="K8" s="336"/>
      <c r="L8" s="336"/>
      <c r="M8" s="336"/>
      <c r="N8" s="337"/>
      <c r="O8" s="5"/>
      <c r="P8" s="195"/>
      <c r="Q8" s="5"/>
    </row>
    <row r="9" spans="1:17" ht="48" customHeight="1" thickBot="1" x14ac:dyDescent="0.3">
      <c r="B9" s="21" t="s">
        <v>452</v>
      </c>
      <c r="C9" s="22" t="s">
        <v>1483</v>
      </c>
      <c r="D9" s="22" t="s">
        <v>0</v>
      </c>
      <c r="E9" s="22" t="s">
        <v>1432</v>
      </c>
      <c r="F9" s="22" t="s">
        <v>1486</v>
      </c>
      <c r="G9" s="22" t="s">
        <v>1</v>
      </c>
      <c r="H9" s="22" t="s">
        <v>2</v>
      </c>
      <c r="I9" s="22" t="s">
        <v>3</v>
      </c>
      <c r="J9" s="22" t="s">
        <v>4</v>
      </c>
      <c r="K9" s="23" t="s">
        <v>5</v>
      </c>
      <c r="L9" s="23" t="s">
        <v>6</v>
      </c>
      <c r="M9" s="56" t="s">
        <v>1484</v>
      </c>
      <c r="N9" s="24" t="s">
        <v>7</v>
      </c>
      <c r="O9" s="56" t="s">
        <v>1880</v>
      </c>
      <c r="P9" s="24" t="s">
        <v>1881</v>
      </c>
      <c r="Q9" s="56" t="s">
        <v>1882</v>
      </c>
    </row>
    <row r="10" spans="1:17" s="12" customFormat="1" ht="127.5" x14ac:dyDescent="0.25">
      <c r="A10" s="5" t="str">
        <f>VLOOKUP(B10,'Plantilla publicacion'!$A$3:$B$490,2,0)</f>
        <v>Producto</v>
      </c>
      <c r="B10" s="15" t="s">
        <v>982</v>
      </c>
      <c r="C10" s="339" t="str">
        <f>VLOOKUP(B10,'Plantilla publicacion'!$A$3:$R$490,17,0)</f>
        <v>PND - 5-31-5-d- Convergencia regional - Gobierno digital para la gente / PES - Transformación Institucional</v>
      </c>
      <c r="D10" s="339" t="str">
        <f>VLOOKUP(B10,'Plantilla publicacion'!$A$3:$M$497,6,0)</f>
        <v>62-Fortalecer la infraestructura, uso y aprovechamiento de las tecnologías de la información, para optimizar la capacidad institucional</v>
      </c>
      <c r="E10" s="339" t="str">
        <f>VLOOKUP(B10,'Plantilla publicacion'!$A$3:$O$490,14,0)</f>
        <v>109-Cumplimiento de productos del PAI asociados a Fortalecer la infraestructura, uso y aprovechamiento de las tecnologías de la información, para optimizar la capacidad institucional</v>
      </c>
      <c r="F10" s="339" t="str">
        <f>VLOOKUP(B10,'Plantilla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10" s="339" t="str">
        <f>VLOOKUP(B10,'Plantilla publicacion'!$A$3:$M$497,7,0)</f>
        <v>N/A</v>
      </c>
      <c r="H10" s="15" t="str">
        <f>VLOOKUP(B10,'Plantilla publicacion'!$A$3:$M$505,8,0)</f>
        <v>Solución, mapa de ruta y documentación inicial en materia procedimental para el manejo del expediente electrónico - Segunda fase de estructura de expediente electrónico, realizada  (Informe elaborado)</v>
      </c>
      <c r="I10" s="15">
        <f>VLOOKUP(B10,'Plantilla publicacion'!$A$3:$M$505,9,0)</f>
        <v>1</v>
      </c>
      <c r="J10" s="15" t="str">
        <f>VLOOKUP(B10,'Plantilla publicacion'!$A$3:$M$505,10,0)</f>
        <v>Númerica</v>
      </c>
      <c r="K10" s="165">
        <f>VLOOKUP(B10,'Plantilla publicacion'!$A$3:$M$505,11,0)</f>
        <v>45691</v>
      </c>
      <c r="L10" s="165">
        <f>VLOOKUP(B10,'Plantilla publicacion'!$A$3:$M$505,12,0)</f>
        <v>45989</v>
      </c>
      <c r="M10" s="15">
        <f>IF(ISERROR(VLOOKUP(B10,'Plantilla publicacion'!$A$3:$P$490,16,0)),"NA",VLOOKUP(B10,'Plantilla publicacion'!$A$3:$P$490,16,0))</f>
        <v>0</v>
      </c>
      <c r="N10" s="15" t="str">
        <f>VLOOKUP(B10,'Plantilla publicacion'!$A$3:$M$505,13,0)</f>
        <v>141-GRUPO DE TRABAJO DE GESTIÓN DOCUMENTAL Y ARCHIVO;
20-OFICINA DE TECNOLOGÍA E INFORMÁTICA;
2000-DESPACHO DEL SUPERINTENDENTE DELEGADO PARA LA PROPIEDAD INDUSTRIAL;
2020-DIRECCIÓN DE NUEVAS CREACIONES;
30-OFICINA ASESORA DE PLANEACIÓN</v>
      </c>
      <c r="O10" s="279">
        <f>VLOOKUP(B10,'Plantilla publicacion (2)'!$S$3:$X$490,6,0)</f>
        <v>100</v>
      </c>
      <c r="P10" s="279">
        <f>VLOOKUP(B10,'Plantilla publicacion (2)'!$S$3:$Y$490,7,0)</f>
        <v>8.3333333333333321</v>
      </c>
      <c r="Q10" s="15" t="str">
        <f>VLOOKUP(B10,'PAI 2025 Consolidado'!$F$6:$Z$486,21,0)</f>
        <v>Se realizó el séptimo seguimiento correspondiente al mes de septiembre de 2025. En el que se evidencia el avance del producto en atención al plan de trabajo establecido. Se presenta el 7mo informe de seguimiento donde se evidencian los avances revisión y verificación tipología TRD Vs los documentos internos y externos generados en el Sistema de Información de Propiedad Industrial –SIPI de la Dirección de Nuevas Creaciones, para el proceso de concesión de Patentes de Invención y Patentes de Modelo Utilidad.</v>
      </c>
    </row>
    <row r="11" spans="1:17" ht="76.5" x14ac:dyDescent="0.25">
      <c r="A11" s="13" t="str">
        <f>VLOOKUP(B11,'Plantilla publicacion'!$A$3:$B$490,2,0)</f>
        <v>Actividad propia</v>
      </c>
      <c r="B11" s="6" t="s">
        <v>986</v>
      </c>
      <c r="C11" s="307"/>
      <c r="D11" s="307">
        <f>VLOOKUP(B11,'Plantilla publicacion'!$A$3:$M$490,6,0)</f>
        <v>0</v>
      </c>
      <c r="E11" s="307"/>
      <c r="F11" s="307"/>
      <c r="G11" s="307" t="str">
        <f>VLOOKUP(B11,'Plantilla publicacion'!$A$3:$M$490,7,0)</f>
        <v>N/A</v>
      </c>
      <c r="H11" s="6" t="str">
        <f>VLOOKUP(B11,'Plantilla publicacion'!$A$3:$M$505,8,0)</f>
        <v>Establecer cronograma para identificar el plan de trabajo a desarrollar (Cronograma establecido)</v>
      </c>
      <c r="I11" s="6">
        <f>VLOOKUP(B11,'Plantilla publicacion'!$A$3:$M$505,9,0)</f>
        <v>1</v>
      </c>
      <c r="J11" s="6" t="str">
        <f>VLOOKUP(B11,'Plantilla publicacion'!$A$3:$M$505,10,0)</f>
        <v>Númerica</v>
      </c>
      <c r="K11" s="7">
        <f>VLOOKUP(B11,'Plantilla publicacion'!$A$3:$M$505,11,0)</f>
        <v>45691</v>
      </c>
      <c r="L11" s="7">
        <f>VLOOKUP(B11,'Plantilla publicacion'!$A$3:$M$505,12,0)</f>
        <v>45716</v>
      </c>
      <c r="M11" s="57"/>
      <c r="N11" s="16" t="str">
        <f>VLOOKUP(B11,'Plantilla publicacion'!$A$3:$M$505,13,0)</f>
        <v>141-GRUPO DE TRABAJO DE GESTIÓN DOCUMENTAL Y ARCHIVO;
20-OFICINA DE TECNOLOGÍA E INFORMÁTICA;
2000-DESPACHO DEL SUPERINTENDENTE DELEGADO PARA LA PROPIEDAD INDUSTRIAL;
2020-DIRECCIÓN DE NUEVAS CREACIONES;
30-OFICINA ASESORA DE PLANEACIÓN</v>
      </c>
      <c r="O11" s="280">
        <f>VLOOKUP(B11,'Plantilla publicacion (2)'!$S$3:$X$490,6,0)</f>
        <v>100</v>
      </c>
      <c r="P11" s="280">
        <f>VLOOKUP(B11,'Plantilla publicacion (2)'!$S$3:$Y$490,7,0)</f>
        <v>2</v>
      </c>
      <c r="Q11" s="6" t="str">
        <f>VLOOKUP(B11,'PAI 2025 Consolidado'!$F$6:$Z$486,21,0)</f>
        <v>En sesión de trabajo realizada el 10 de febrero de 2025, se concertó y aprobó el cronograma para identificar el plan de trabajo a desarrollar para el diseño de la solución, mapa de ruta y documentación inicial para el manejo del expediente electrónico.</v>
      </c>
    </row>
    <row r="12" spans="1:17" ht="127.5" x14ac:dyDescent="0.25">
      <c r="A12" s="13" t="str">
        <f>VLOOKUP(B12,'Plantilla publicacion'!$A$3:$B$490,2,0)</f>
        <v>Actividad propia</v>
      </c>
      <c r="B12" s="6" t="s">
        <v>988</v>
      </c>
      <c r="C12" s="307"/>
      <c r="D12" s="307">
        <f>VLOOKUP(B12,'Plantilla publicacion'!$A$3:$M$490,6,0)</f>
        <v>0</v>
      </c>
      <c r="E12" s="307"/>
      <c r="F12" s="307"/>
      <c r="G12" s="307" t="str">
        <f>VLOOKUP(B12,'Plantilla publicacion'!$A$3:$M$490,7,0)</f>
        <v>N/A</v>
      </c>
      <c r="H12" s="6" t="str">
        <f>VLOOKUP(B12,'Plantilla publicacion'!$A$3:$M$505,8,0)</f>
        <v>Realizar el seguimiento a las actividades planeadas en el cronograma (Informes de seguimiento a las actividades planeadas en el cronograma)</v>
      </c>
      <c r="I12" s="6">
        <f>VLOOKUP(B12,'Plantilla publicacion'!$A$3:$M$505,9,0)</f>
        <v>8</v>
      </c>
      <c r="J12" s="6" t="str">
        <f>VLOOKUP(B12,'Plantilla publicacion'!$A$3:$M$505,10,0)</f>
        <v>Númerica</v>
      </c>
      <c r="K12" s="7">
        <f>VLOOKUP(B12,'Plantilla publicacion'!$A$3:$M$505,11,0)</f>
        <v>45719</v>
      </c>
      <c r="L12" s="7">
        <f>VLOOKUP(B12,'Plantilla publicacion'!$A$3:$M$505,12,0)</f>
        <v>45961</v>
      </c>
      <c r="M12" s="57"/>
      <c r="N12" s="16" t="str">
        <f>VLOOKUP(B12,'Plantilla publicacion'!$A$3:$M$505,13,0)</f>
        <v>2000-DESPACHO DEL SUPERINTENDENTE DELEGADO PARA LA PROPIEDAD INDUSTRIAL</v>
      </c>
      <c r="O12" s="280">
        <f>VLOOKUP(B12,'Plantilla publicacion (2)'!$S$3:$X$490,6,0)</f>
        <v>100</v>
      </c>
      <c r="P12" s="280">
        <f>VLOOKUP(B12,'Plantilla publicacion (2)'!$S$3:$Y$490,7,0)</f>
        <v>12</v>
      </c>
      <c r="Q12" s="6" t="str">
        <f>VLOOKUP(B12,'PAI 2025 Consolidado'!$F$6:$Z$486,21,0)</f>
        <v>El cronograma elaborado contempla otros hitos para el desarrollo del producto, por tanto, se presenta el plan de trabajo a corte 30 de septiembre de 2025. 
Respecto del avance de la actividad se realizó el informe de seguimiento a las actividades planeadas en el cronograma de trabajo para el expediente electrónico del mes de septiembre siendo este el séptimo seguimiento de la actividad, lo que equivale a un 87,5 % de cumplimiento.</v>
      </c>
    </row>
    <row r="13" spans="1:17" ht="77.25" thickBot="1" x14ac:dyDescent="0.3">
      <c r="A13" s="13" t="str">
        <f>VLOOKUP(B13,'Plantilla publicacion'!$A$3:$B$490,2,0)</f>
        <v>Actividad propia</v>
      </c>
      <c r="B13" s="11" t="s">
        <v>990</v>
      </c>
      <c r="C13" s="307"/>
      <c r="D13" s="307">
        <f>VLOOKUP(B13,'Plantilla publicacion'!$A$3:$M$490,6,0)</f>
        <v>0</v>
      </c>
      <c r="E13" s="307"/>
      <c r="F13" s="307"/>
      <c r="G13" s="307" t="str">
        <f>VLOOKUP(B13,'Plantilla publicacion'!$A$3:$M$490,7,0)</f>
        <v>N/A</v>
      </c>
      <c r="H13" s="11" t="str">
        <f>VLOOKUP(B13,'Plantilla publicacion'!$A$3:$M$505,8,0)</f>
        <v>Elaborar informe de brechas (Informe elaborado)</v>
      </c>
      <c r="I13" s="11">
        <f>VLOOKUP(B13,'Plantilla publicacion'!$A$3:$M$505,9,0)</f>
        <v>1</v>
      </c>
      <c r="J13" s="11" t="str">
        <f>VLOOKUP(B13,'Plantilla publicacion'!$A$3:$M$505,10,0)</f>
        <v>Númerica</v>
      </c>
      <c r="K13" s="108">
        <f>VLOOKUP(B13,'Plantilla publicacion'!$A$3:$M$505,11,0)</f>
        <v>45965</v>
      </c>
      <c r="L13" s="108">
        <f>VLOOKUP(B13,'Plantilla publicacion'!$A$3:$M$505,12,0)</f>
        <v>45989</v>
      </c>
      <c r="M13" s="109"/>
      <c r="N13" s="110" t="str">
        <f>VLOOKUP(B13,'Plantilla publicacion'!$A$3:$M$505,13,0)</f>
        <v>141-GRUPO DE TRABAJO DE GESTIÓN DOCUMENTAL Y ARCHIVO;
20-OFICINA DE TECNOLOGÍA E INFORMÁTICA;
2000-DESPACHO DEL SUPERINTENDENTE DELEGADO PARA LA PROPIEDAD INDUSTRIAL;
2020-DIRECCIÓN DE NUEVAS CREACIONES;
30-OFICINA ASESORA DE PLANEACIÓN</v>
      </c>
      <c r="O13" s="281">
        <f>VLOOKUP(B13,'Plantilla publicacion (2)'!$S$3:$X$490,6,0)</f>
        <v>100</v>
      </c>
      <c r="P13" s="281">
        <f>VLOOKUP(B13,'Plantilla publicacion (2)'!$S$3:$Y$490,7,0)</f>
        <v>6</v>
      </c>
      <c r="Q13" s="11">
        <f>VLOOKUP(B13,'PAI 2025 Consolidado'!$F$6:$Z$486,21,0)</f>
        <v>0</v>
      </c>
    </row>
    <row r="14" spans="1:17" s="12" customFormat="1" ht="76.5" customHeight="1" x14ac:dyDescent="0.25">
      <c r="A14" s="5" t="str">
        <f>VLOOKUP(B14,'Plantilla publicacion'!$A$3:$B$490,2,0)</f>
        <v>Producto</v>
      </c>
      <c r="B14" s="96" t="s">
        <v>992</v>
      </c>
      <c r="C14" s="309" t="str">
        <f>VLOOKUP(B14,'Plantilla publicacion'!$A$3:$R$490,17,0)</f>
        <v>PND - 5-31-5-d- Convergencia regional - Gobierno digital para la gente / PES - Transformación Institucional</v>
      </c>
      <c r="D14" s="309" t="str">
        <f>VLOOKUP(B14,'Plantilla publicacion'!$A$3:$M$497,6,0)</f>
        <v>62-Fortalecer la infraestructura, uso y aprovechamiento de las tecnologías de la información, para optimizar la capacidad institucional</v>
      </c>
      <c r="E14" s="309" t="str">
        <f>VLOOKUP(B14,'Plantilla publicacion'!$A$3:$O$490,14,0)</f>
        <v>109-Cumplimiento de productos del PAI asociados a Fortalecer la infraestructura, uso y aprovechamiento de las tecnologías de la información, para optimizar la capacidad institucional</v>
      </c>
      <c r="F14" s="309" t="str">
        <f>VLOOKUP(B14,'Plantilla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14" s="309" t="str">
        <f>VLOOKUP(B14,'Plantilla publicacion'!$A$3:$M$497,7,0)</f>
        <v>N/A</v>
      </c>
      <c r="H14" s="98" t="str">
        <f>VLOOKUP(B14,'Plantilla publicacion'!$A$3:$M$505,8,0)</f>
        <v>Protocolo para la conservación de evidencias en el entorno digital, gestión de pruebas digitales y el aseguramiento del acervo probatorio en entornos digitales, elaborado. (Protocolo elaborado)</v>
      </c>
      <c r="I14" s="98">
        <f>VLOOKUP(B14,'Plantilla publicacion'!$A$3:$M$505,9,0)</f>
        <v>1</v>
      </c>
      <c r="J14" s="98" t="str">
        <f>VLOOKUP(B14,'Plantilla publicacion'!$A$3:$M$505,10,0)</f>
        <v>Númerica</v>
      </c>
      <c r="K14" s="166">
        <f>VLOOKUP(B14,'Plantilla publicacion'!$A$3:$M$505,11,0)</f>
        <v>45677</v>
      </c>
      <c r="L14" s="166">
        <f>VLOOKUP(B14,'Plantilla publicacion'!$A$3:$M$505,12,0)</f>
        <v>45989</v>
      </c>
      <c r="M14" s="98">
        <f>IF(ISERROR(VLOOKUP(B14,'Plantilla publicacion'!$A$3:$P$490,16,0)),"NA",VLOOKUP(B14,'Plantilla publicacion'!$A$3:$P$490,16,0))</f>
        <v>0</v>
      </c>
      <c r="N14" s="99" t="str">
        <f>VLOOKUP(B14,'Plantilla publicacion'!$A$3:$M$505,13,0)</f>
        <v>10-OFICINA  ASESORA JURÍDICA;
20-OFICINA DE TECNOLOGÍA E INFORMÁTICA;
2000-DESPACHO DEL SUPERINTENDENTE DELEGADO PARA LA PROPIEDAD INDUSTRIAL;
2010-DIRECCION DE SIGNOS DISTINTIVOS;
2020-DIRECCIÓN DE NUEVAS CREACIONES</v>
      </c>
      <c r="O14" s="282">
        <f>VLOOKUP(B14,'Plantilla publicacion (2)'!$S$3:$X$490,6,0)</f>
        <v>100</v>
      </c>
      <c r="P14" s="282">
        <f>VLOOKUP(B14,'Plantilla publicacion (2)'!$S$3:$Y$490,7,0)</f>
        <v>8.3333333333333321</v>
      </c>
      <c r="Q14" s="98" t="str">
        <f>VLOOKUP(B14,'PAI 2025 Consolidado'!$F$6:$Z$486,21,0)</f>
        <v xml:space="preserve">Se ha venido trabajando en el documento del protocolo para la conservación de evidencias en el entorno digital, y con el fin de realizar la respectiva revisión de los aspectos técnicos, se realizó una segunda mesa de trabajo con la OTI para posteriormente realizar la revisión de aspectos jurídicos con la Oficina Asesora Jurídica. </v>
      </c>
    </row>
    <row r="15" spans="1:17" ht="63.75" x14ac:dyDescent="0.25">
      <c r="A15" s="13" t="str">
        <f>VLOOKUP(B15,'Plantilla publicacion'!$A$3:$B$490,2,0)</f>
        <v>Actividad propia</v>
      </c>
      <c r="B15" s="100" t="s">
        <v>994</v>
      </c>
      <c r="C15" s="307"/>
      <c r="D15" s="307">
        <f>VLOOKUP(B15,'Plantilla publicacion'!$A$3:$M$490,6,0)</f>
        <v>0</v>
      </c>
      <c r="E15" s="307"/>
      <c r="F15" s="307"/>
      <c r="G15" s="307" t="str">
        <f>VLOOKUP(B15,'Plantilla publicacion'!$A$3:$M$490,7,0)</f>
        <v>N/A</v>
      </c>
      <c r="H15" s="6" t="str">
        <f>VLOOKUP(B15,'Plantilla publicacion'!$A$3:$M$505,8,0)</f>
        <v>Identificar los tipos de evidencia y fuentes que requieren de conservación en los trámites de PI  (Informe sobre tipos de evidencia y fuentes de conservación elaborado)</v>
      </c>
      <c r="I15" s="6">
        <f>VLOOKUP(B15,'Plantilla publicacion'!$A$3:$M$505,9,0)</f>
        <v>1</v>
      </c>
      <c r="J15" s="6" t="str">
        <f>VLOOKUP(B15,'Plantilla publicacion'!$A$3:$M$505,10,0)</f>
        <v>Númerica</v>
      </c>
      <c r="K15" s="7">
        <f>VLOOKUP(B15,'Plantilla publicacion'!$A$3:$M$505,11,0)</f>
        <v>45677</v>
      </c>
      <c r="L15" s="7">
        <f>VLOOKUP(B15,'Plantilla publicacion'!$A$3:$M$505,12,0)</f>
        <v>45716</v>
      </c>
      <c r="M15" s="57"/>
      <c r="N15" s="101" t="str">
        <f>VLOOKUP(B15,'Plantilla publicacion'!$A$3:$M$505,13,0)</f>
        <v>20-OFICINA DE TECNOLOGÍA E INFORMÁTICA;
2000-DESPACHO DEL SUPERINTENDENTE DELEGADO PARA LA PROPIEDAD INDUSTRIAL;
2010-DIRECCION DE SIGNOS DISTINTIVOS;
2020-DIRECCIÓN DE NUEVAS CREACIONES</v>
      </c>
      <c r="O15" s="280">
        <f>VLOOKUP(B15,'Plantilla publicacion (2)'!$S$3:$X$490,6,0)</f>
        <v>100</v>
      </c>
      <c r="P15" s="280">
        <f>VLOOKUP(B15,'Plantilla publicacion (2)'!$S$3:$Y$490,7,0)</f>
        <v>8</v>
      </c>
      <c r="Q15" s="6" t="str">
        <f>VLOOKUP(B15,'PAI 2025 Consolidado'!$F$6:$Z$486,21,0)</f>
        <v>Se identificaron los tipos de evidencia y fuentes que requieren conservación en los trámites de PI, actividad liderada por la Dirección de Nuevas Creaciones, en concurso con la Dirección de Signos Distintivos, la OTI y el GT de Vía Administrativa de la Delegatura de PI.</v>
      </c>
    </row>
    <row r="16" spans="1:17" ht="76.5" x14ac:dyDescent="0.25">
      <c r="A16" s="13" t="str">
        <f>VLOOKUP(B16,'Plantilla publicacion'!$A$3:$B$490,2,0)</f>
        <v>Actividad sin participación</v>
      </c>
      <c r="B16" s="100" t="s">
        <v>997</v>
      </c>
      <c r="C16" s="307"/>
      <c r="D16" s="307">
        <f>VLOOKUP(B16,'Plantilla publicacion'!$A$3:$M$490,6,0)</f>
        <v>0</v>
      </c>
      <c r="E16" s="307"/>
      <c r="F16" s="307"/>
      <c r="G16" s="307" t="str">
        <f>VLOOKUP(B16,'Plantilla publicacion'!$A$3:$M$490,7,0)</f>
        <v>N/A</v>
      </c>
      <c r="H16" s="6" t="str">
        <f>VLOOKUP(B16,'Plantilla publicacion'!$A$3:$M$505,8,0)</f>
        <v>Realizar un análisis de las leyes y regulaciones sobre la conservación de evidencias digitales  (Documento de análisis elaborado)</v>
      </c>
      <c r="I16" s="6">
        <f>VLOOKUP(B16,'Plantilla publicacion'!$A$3:$M$505,9,0)</f>
        <v>1</v>
      </c>
      <c r="J16" s="6" t="str">
        <f>VLOOKUP(B16,'Plantilla publicacion'!$A$3:$M$505,10,0)</f>
        <v>Númerica</v>
      </c>
      <c r="K16" s="7">
        <f>VLOOKUP(B16,'Plantilla publicacion'!$A$3:$M$505,11,0)</f>
        <v>45677</v>
      </c>
      <c r="L16" s="7">
        <f>VLOOKUP(B16,'Plantilla publicacion'!$A$3:$M$505,12,0)</f>
        <v>45716</v>
      </c>
      <c r="M16" s="57"/>
      <c r="N16" s="101" t="str">
        <f>VLOOKUP(B16,'Plantilla publicacion'!$A$3:$M$505,13,0)</f>
        <v>10-OFICINA  ASESORA JURÍDICA</v>
      </c>
      <c r="O16" s="280">
        <f>VLOOKUP(B16,'Plantilla publicacion (2)'!$S$3:$X$490,6,0)</f>
        <v>100</v>
      </c>
      <c r="P16" s="280">
        <f>VLOOKUP(B16,'Plantilla publicacion (2)'!$S$3:$Y$490,7,0)</f>
        <v>0</v>
      </c>
      <c r="Q16" s="6" t="str">
        <f>VLOOKUP(B16,'PAI 2025 Consolidado'!$F$6:$Z$486,21,0)</f>
        <v>Se realizó el análisis de las leyes  y regulaciones sobre la conservación de evidencias digitales por parte de la OAJ (radicado 25-67392) y se realizó un documento complementario por parte de la Dirección de Nuevas Creaciones que está liderando las actividades de este producto.</v>
      </c>
    </row>
    <row r="17" spans="1:17" ht="63.75" x14ac:dyDescent="0.25">
      <c r="A17" s="13" t="str">
        <f>VLOOKUP(B17,'Plantilla publicacion'!$A$3:$B$490,2,0)</f>
        <v>Actividad propia</v>
      </c>
      <c r="B17" s="100" t="s">
        <v>1000</v>
      </c>
      <c r="C17" s="307"/>
      <c r="D17" s="307">
        <f>VLOOKUP(B17,'Plantilla publicacion'!$A$3:$M$490,6,0)</f>
        <v>0</v>
      </c>
      <c r="E17" s="307"/>
      <c r="F17" s="307"/>
      <c r="G17" s="307" t="str">
        <f>VLOOKUP(B17,'Plantilla publicacion'!$A$3:$M$490,7,0)</f>
        <v>N/A</v>
      </c>
      <c r="H17" s="6" t="str">
        <f>VLOOKUP(B17,'Plantilla publicacion'!$A$3:$M$505,8,0)</f>
        <v>Definir la estructura y contenido del Protocolo (Documento con la estructura y contenido definido)</v>
      </c>
      <c r="I17" s="6">
        <f>VLOOKUP(B17,'Plantilla publicacion'!$A$3:$M$505,9,0)</f>
        <v>1</v>
      </c>
      <c r="J17" s="6" t="str">
        <f>VLOOKUP(B17,'Plantilla publicacion'!$A$3:$M$505,10,0)</f>
        <v>Númerica</v>
      </c>
      <c r="K17" s="7">
        <f>VLOOKUP(B17,'Plantilla publicacion'!$A$3:$M$505,11,0)</f>
        <v>45719</v>
      </c>
      <c r="L17" s="7">
        <f>VLOOKUP(B17,'Plantilla publicacion'!$A$3:$M$505,12,0)</f>
        <v>45777</v>
      </c>
      <c r="M17" s="57"/>
      <c r="N17" s="101" t="str">
        <f>VLOOKUP(B17,'Plantilla publicacion'!$A$3:$M$505,13,0)</f>
        <v>20-OFICINA DE TECNOLOGÍA E INFORMÁTICA;
2000-DESPACHO DEL SUPERINTENDENTE DELEGADO PARA LA PROPIEDAD INDUSTRIAL;
2010-DIRECCION DE SIGNOS DISTINTIVOS;
2020-DIRECCIÓN DE NUEVAS CREACIONES</v>
      </c>
      <c r="O17" s="280">
        <f>VLOOKUP(B17,'Plantilla publicacion (2)'!$S$3:$X$490,6,0)</f>
        <v>100</v>
      </c>
      <c r="P17" s="280">
        <f>VLOOKUP(B17,'Plantilla publicacion (2)'!$S$3:$Y$490,7,0)</f>
        <v>6</v>
      </c>
      <c r="Q17" s="6" t="str">
        <f>VLOOKUP(B17,'PAI 2025 Consolidado'!$F$6:$Z$486,21,0)</f>
        <v>Se Definió la estructura y el contenido del Protocolo, actividad liderada por la Dirección de Nuevas creaciones, en conjunto con la Dirección de Signos Distintivos, la OTI y el GT de Vía administrativa de la Delegatura de PI.</v>
      </c>
    </row>
    <row r="18" spans="1:17" ht="90" thickBot="1" x14ac:dyDescent="0.3">
      <c r="A18" s="13" t="str">
        <f>VLOOKUP(B18,'Plantilla publicacion'!$A$3:$B$490,2,0)</f>
        <v>Actividad propia</v>
      </c>
      <c r="B18" s="102" t="s">
        <v>1001</v>
      </c>
      <c r="C18" s="308"/>
      <c r="D18" s="308">
        <f>VLOOKUP(B18,'Plantilla publicacion'!$A$3:$M$490,6,0)</f>
        <v>0</v>
      </c>
      <c r="E18" s="308"/>
      <c r="F18" s="308"/>
      <c r="G18" s="308" t="str">
        <f>VLOOKUP(B18,'Plantilla publicacion'!$A$3:$M$490,7,0)</f>
        <v>N/A</v>
      </c>
      <c r="H18" s="104" t="str">
        <f>VLOOKUP(B18,'Plantilla publicacion'!$A$3:$M$505,8,0)</f>
        <v>Elaborar el protocolo para la conservación de evidencias en el entorno digital (Protocolo elaborado)</v>
      </c>
      <c r="I18" s="104">
        <f>VLOOKUP(B18,'Plantilla publicacion'!$A$3:$M$505,9,0)</f>
        <v>1</v>
      </c>
      <c r="J18" s="104" t="str">
        <f>VLOOKUP(B18,'Plantilla publicacion'!$A$3:$M$505,10,0)</f>
        <v>Númerica</v>
      </c>
      <c r="K18" s="105">
        <f>VLOOKUP(B18,'Plantilla publicacion'!$A$3:$M$505,11,0)</f>
        <v>45782</v>
      </c>
      <c r="L18" s="105">
        <f>VLOOKUP(B18,'Plantilla publicacion'!$A$3:$M$505,12,0)</f>
        <v>45989</v>
      </c>
      <c r="M18" s="106"/>
      <c r="N18" s="107" t="str">
        <f>VLOOKUP(B18,'Plantilla publicacion'!$A$3:$M$505,13,0)</f>
        <v>20-OFICINA DE TECNOLOGÍA E INFORMÁTICA;
2000-DESPACHO DEL SUPERINTENDENTE DELEGADO PARA LA PROPIEDAD INDUSTRIAL;
2010-DIRECCION DE SIGNOS DISTINTIVOS;
2020-DIRECCIÓN DE NUEVAS CREACIONES</v>
      </c>
      <c r="O18" s="283">
        <f>VLOOKUP(B18,'Plantilla publicacion (2)'!$S$3:$X$490,6,0)</f>
        <v>100</v>
      </c>
      <c r="P18" s="283">
        <f>VLOOKUP(B18,'Plantilla publicacion (2)'!$S$3:$Y$490,7,0)</f>
        <v>6</v>
      </c>
      <c r="Q18" s="104" t="str">
        <f>VLOOKUP(B18,'PAI 2025 Consolidado'!$F$6:$Z$486,21,0)</f>
        <v xml:space="preserve">Se ha venido trabajando en el documento del protocolo para la conservación de evidencias en el entorno digital, y con el fin de realizar la respectiva revisión de los aspectos técnicos, se realizó una segunda mesa de trabajo con la OTI para posteriormente realizar la revisión de aspectos jurídicos con la Oficina Asesora Jurídica. </v>
      </c>
    </row>
    <row r="19" spans="1:17" ht="50.25" customHeight="1" x14ac:dyDescent="0.25">
      <c r="A19" s="13"/>
      <c r="B19" s="167" t="s">
        <v>678</v>
      </c>
      <c r="C19" s="309" t="str">
        <f>VLOOKUP(B19,'Plantilla publicacion'!$A$3:$R$490,17,0)</f>
        <v>PND - 5-31-5-b- Convergencia regional - Entidades públicas territoriales y nacionales fortalecidas / PES - Transformación Institucional</v>
      </c>
      <c r="D19" s="309" t="str">
        <f>VLOOKUP(B19,'Plantilla publicacion'!$A$3:$M$497,6,0)</f>
        <v>60-Fortalecer el Sistema Integral de Gestión Institucional en el marco del Modelo Integrado de Planeación y gestión para mejorar la prestación del servicio.</v>
      </c>
      <c r="E19" s="309" t="str">
        <f>VLOOKUP(B19,'Plantilla publicacion'!$A$3:$O$490,14,0)</f>
        <v>106-Cumplimiento de productos del PAI asociados a Fortalecer el Sistema Integral de Gestión Institucional para mejorar la prestación del servicio.</v>
      </c>
      <c r="F19" s="309" t="str">
        <f>VLOOKUP(B19,'Plantilla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9" s="309" t="str">
        <f>VLOOKUP(B19,'Plantilla publicacion'!$A$3:$M$497,7,0)</f>
        <v>N/A</v>
      </c>
      <c r="H19" s="169" t="str">
        <f>VLOOKUP(B19,'Plantilla publicacion'!$A$3:$M$505,8,0)</f>
        <v>Diagnóstico de necesidades que permita realizar el seguimiento del ciclo de contratación, elaborado  (Documento diagnostico )</v>
      </c>
      <c r="I19" s="169">
        <f>VLOOKUP(B19,'Plantilla publicacion'!$A$3:$M$505,9,0)</f>
        <v>1</v>
      </c>
      <c r="J19" s="169" t="str">
        <f>VLOOKUP(B19,'Plantilla publicacion'!$A$3:$M$505,10,0)</f>
        <v>Númerica</v>
      </c>
      <c r="K19" s="170">
        <f>VLOOKUP(B19,'Plantilla publicacion'!$A$3:$M$505,11,0)</f>
        <v>45839</v>
      </c>
      <c r="L19" s="170">
        <f>VLOOKUP(B19,'Plantilla publicacion'!$A$3:$M$505,12,0)</f>
        <v>45989</v>
      </c>
      <c r="M19" s="171"/>
      <c r="N19" s="172" t="str">
        <f>VLOOKUP(B19,'Plantilla publicacion'!$A$3:$M$505,13,0)</f>
        <v>105-GRUPO DE TRABAJO DE CONTRATACIÓN;
20-OFICINA DE TECNOLOGÍA E INFORMÁTICA</v>
      </c>
      <c r="O19" s="284">
        <f>VLOOKUP(B19,'Plantilla publicacion (2)'!$S$3:$X$490,6,0)</f>
        <v>100</v>
      </c>
      <c r="P19" s="284">
        <f>VLOOKUP(B19,'Plantilla publicacion (2)'!$S$3:$Y$490,7,0)</f>
        <v>41.666666666666657</v>
      </c>
      <c r="Q19" s="169" t="str">
        <f>VLOOKUP(B19,'PAI 2025 Consolidado'!$F$6:$Z$486,21,0)</f>
        <v>El avance al producto corresponde el requerimiento con las necesidades en la harramienta de estudios previos para el seguimiento del ciclo de contratación</v>
      </c>
    </row>
    <row r="20" spans="1:17" ht="63.75" customHeight="1" thickBot="1" x14ac:dyDescent="0.3">
      <c r="A20" s="13"/>
      <c r="B20" s="168" t="s">
        <v>682</v>
      </c>
      <c r="C20" s="308"/>
      <c r="D20" s="308"/>
      <c r="E20" s="308"/>
      <c r="F20" s="308"/>
      <c r="G20" s="308"/>
      <c r="H20" s="104" t="str">
        <f>VLOOKUP(B20,'Plantilla publicacion'!$A$3:$M$505,8,0)</f>
        <v>Identificar las necesidades de  ajuste a herramientas tecnológicas para el seguimiento del ciclo  de contratción (Documento con las necesidades identificadas)</v>
      </c>
      <c r="I20" s="104">
        <f>VLOOKUP(B20,'Plantilla publicacion'!$A$3:$M$505,9,0)</f>
        <v>1</v>
      </c>
      <c r="J20" s="104" t="str">
        <f>VLOOKUP(B20,'Plantilla publicacion'!$A$3:$M$505,10,0)</f>
        <v>Númerica</v>
      </c>
      <c r="K20" s="105">
        <f>VLOOKUP(B20,'Plantilla publicacion'!$A$3:$M$505,11,0)</f>
        <v>45839</v>
      </c>
      <c r="L20" s="105">
        <f>VLOOKUP(B20,'Plantilla publicacion'!$A$3:$M$505,12,0)</f>
        <v>45930</v>
      </c>
      <c r="M20" s="106"/>
      <c r="N20" s="107" t="str">
        <f>VLOOKUP(B20,'Plantilla publicacion'!$A$3:$M$505,13,0)</f>
        <v>105-GRUPO DE TRABAJO DE CONTRATACIÓN;
20-OFICINA DE TECNOLOGÍA E INFORMÁTICA</v>
      </c>
      <c r="O20" s="283">
        <f>VLOOKUP(B20,'Plantilla publicacion (2)'!$S$3:$X$490,6,0)</f>
        <v>100</v>
      </c>
      <c r="P20" s="283">
        <f>VLOOKUP(B20,'Plantilla publicacion (2)'!$S$3:$Y$490,7,0)</f>
        <v>25</v>
      </c>
      <c r="Q20" s="104" t="str">
        <f>VLOOKUP(B20,'PAI 2025 Consolidado'!$F$6:$Z$486,21,0)</f>
        <v>Se reporta como evidencia la solicitud a la Oficina de Tecnología e Informática, el requerimiento de las necesidades mediante radicado 25-374031</v>
      </c>
    </row>
    <row r="21" spans="1:17" s="12" customFormat="1" ht="153" x14ac:dyDescent="0.25">
      <c r="A21" s="5" t="str">
        <f>VLOOKUP(B21,'Plantilla publicacion'!$A$3:$B$490,2,0)</f>
        <v>Producto</v>
      </c>
      <c r="B21" s="15" t="s">
        <v>1367</v>
      </c>
      <c r="C21" s="307" t="str">
        <f>VLOOKUP(B21,'Plantilla publicacion'!$A$3:$R$490,17,0)</f>
        <v>PND - 5-31-5-d- Convergencia regional - Gobierno digital para la gente / PES - Transformación Institucional</v>
      </c>
      <c r="D21" s="307" t="str">
        <f>VLOOKUP(B21,'Plantilla publicacion'!$A$3:$M$497,6,0)</f>
        <v>62-Fortalecer la infraestructura, uso y aprovechamiento de las tecnologías de la información, para optimizar la capacidad institucional</v>
      </c>
      <c r="E21" s="307" t="str">
        <f>VLOOKUP(B21,'Plantilla publicacion'!$A$3:$O$490,14,0)</f>
        <v>109-Cumplimiento de productos del PAI asociados a Fortalecer la infraestructura, uso y aprovechamiento de las tecnologías de la información, para optimizar la capacidad institucional</v>
      </c>
      <c r="F21" s="307" t="str">
        <f>VLOOKUP(B21,'Plantilla publicacion'!$A$3:$P$490,15,0)</f>
        <v>65-4-Optimización de capacidades tecnológicas que promuevan la oferta de programas misionales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v>
      </c>
      <c r="G21" s="307" t="str">
        <f>VLOOKUP(B21,'Plantilla publicacion'!$A$3:$M$497,7,0)</f>
        <v>FUNCIONAMIENTO</v>
      </c>
      <c r="H21" s="15" t="str">
        <f>VLOOKUP(B21,'Plantilla publicacion'!$A$3:$M$505,8,0)</f>
        <v>Estrategia para una eficiente y efectiva gestión archivística que garantice la transición al expediente electrónico, implementada (documento con la estrategia definida, seguimiento al plan de trabajo y evidencias de su cumplimiento)</v>
      </c>
      <c r="I21" s="15">
        <f>VLOOKUP(B21,'Plantilla publicacion'!$A$3:$M$505,9,0)</f>
        <v>100</v>
      </c>
      <c r="J21" s="15" t="str">
        <f>VLOOKUP(B21,'Plantilla publicacion'!$A$3:$M$505,10,0)</f>
        <v>Porcentual</v>
      </c>
      <c r="K21" s="165">
        <f>VLOOKUP(B21,'Plantilla publicacion'!$A$3:$M$505,11,0)</f>
        <v>45691</v>
      </c>
      <c r="L21" s="165">
        <f>VLOOKUP(B21,'Plantilla publicacion'!$A$3:$M$505,12,0)</f>
        <v>46010</v>
      </c>
      <c r="M21" s="15">
        <f>IF(ISERROR(VLOOKUP(B21,'Plantilla publicacion'!$A$3:$P$490,16,0)),"NA",VLOOKUP(B21,'Plantilla publicacion'!$A$3:$P$490,16,0))</f>
        <v>0</v>
      </c>
      <c r="N21" s="15" t="str">
        <f>VLOOKUP(B21,'Plantilla publicacion'!$A$3:$M$505,13,0)</f>
        <v>141-GRUPO DE TRABAJO DE GESTIÓN DOCUMENTAL Y ARCHIVO</v>
      </c>
      <c r="O21" s="279">
        <f>VLOOKUP(B21,'Plantilla publicacion (2)'!$S$3:$X$490,6,0)</f>
        <v>73</v>
      </c>
      <c r="P21" s="279">
        <f>VLOOKUP(B21,'Plantilla publicacion (2)'!$S$3:$Y$490,7,0)</f>
        <v>18.25</v>
      </c>
      <c r="Q21" s="15" t="str">
        <f>VLOOKUP(B21,'PAI 2025 Consolidado'!$F$6:$Z$486,21,0)</f>
        <v xml:space="preserve">En cumplimiento del producto propuesto, relacionado con la estrategia para una gestión archivística eficiente y efectiva que garantice la transición al expediente electrónico, se adjunta el plan de trabajo diligenciado, junto con el avance cualitativo y sus respectivos soportes. A la fecha, el porcentaje de avance logrado del producto es del 22%, frente al 30% propuesto, lo que representa un avance total acumulado del producto de un 73%.
Asimismo, las evidencias correspondientes pueden consultarse en las actividades 141.1.1, 141.1.2 y 141.1.3. 
</v>
      </c>
    </row>
    <row r="22" spans="1:17" ht="102" x14ac:dyDescent="0.25">
      <c r="A22" s="13" t="str">
        <f>VLOOKUP(B22,'Plantilla publicacion'!$A$3:$B$490,2,0)</f>
        <v>Actividad propia</v>
      </c>
      <c r="B22" s="6" t="s">
        <v>1369</v>
      </c>
      <c r="C22" s="307"/>
      <c r="D22" s="307">
        <f>VLOOKUP(B22,'Plantilla publicacion'!$A$3:$M$490,6,0)</f>
        <v>0</v>
      </c>
      <c r="E22" s="307"/>
      <c r="F22" s="307"/>
      <c r="G22" s="307" t="str">
        <f>VLOOKUP(B22,'Plantilla publicacion'!$A$3:$M$490,7,0)</f>
        <v>N/A</v>
      </c>
      <c r="H22" s="6" t="str">
        <f>VLOOKUP(B22,'Plantilla publicacion'!$A$3:$M$505,8,0)</f>
        <v>Definir la estrategia que garantizará la transición al expediente electrónico. (Incluye metas, plazos, recursos necesarios y etapas de implementación) (documento con la estrategia definida / único entregable)</v>
      </c>
      <c r="I22" s="6">
        <f>VLOOKUP(B22,'Plantilla publicacion'!$A$3:$M$505,9,0)</f>
        <v>1</v>
      </c>
      <c r="J22" s="6" t="str">
        <f>VLOOKUP(B22,'Plantilla publicacion'!$A$3:$M$505,10,0)</f>
        <v>Númerica</v>
      </c>
      <c r="K22" s="7">
        <f>VLOOKUP(B22,'Plantilla publicacion'!$A$3:$M$505,11,0)</f>
        <v>45691</v>
      </c>
      <c r="L22" s="7">
        <f>VLOOKUP(B22,'Plantilla publicacion'!$A$3:$M$505,12,0)</f>
        <v>45772</v>
      </c>
      <c r="M22" s="57"/>
      <c r="N22" s="16" t="str">
        <f>VLOOKUP(B22,'Plantilla publicacion'!$A$3:$M$505,13,0)</f>
        <v>141-GRUPO DE TRABAJO DE GESTIÓN DOCUMENTAL Y ARCHIVO</v>
      </c>
      <c r="O22" s="280">
        <f>VLOOKUP(B22,'Plantilla publicacion (2)'!$S$3:$X$490,6,0)</f>
        <v>100</v>
      </c>
      <c r="P22" s="280">
        <f>VLOOKUP(B22,'Plantilla publicacion (2)'!$S$3:$Y$490,7,0)</f>
        <v>5</v>
      </c>
      <c r="Q22" s="6" t="str">
        <f>VLOOKUP(B22,'PAI 2025 Consolidado'!$F$6:$Z$486,21,0)</f>
        <v xml:space="preserve">Se da cumplimiento a la actividad haciendo entrega de dos archivos que contineen la información correspondiente a la actividad propuesta. La cual contiene el documento SISTEMA DE GESTIÓN DE DOCUMENTOS ELECTRÓNICOS DE ARCHIVO SGDEA - ESTRATEGIA – EXPEDIENTE ELECTRÓNICO y un Anexo del documento con cronograma de implementación y sus avances. </v>
      </c>
    </row>
    <row r="23" spans="1:17" ht="89.25" x14ac:dyDescent="0.25">
      <c r="A23" s="13" t="str">
        <f>VLOOKUP(B23,'Plantilla publicacion'!$A$3:$B$490,2,0)</f>
        <v>Actividad propia</v>
      </c>
      <c r="B23" s="6" t="s">
        <v>1372</v>
      </c>
      <c r="C23" s="307"/>
      <c r="D23" s="307">
        <f>VLOOKUP(B23,'Plantilla publicacion'!$A$3:$M$490,6,0)</f>
        <v>0</v>
      </c>
      <c r="E23" s="307"/>
      <c r="F23" s="307"/>
      <c r="G23" s="307" t="str">
        <f>VLOOKUP(B23,'Plantilla publicacion'!$A$3:$M$490,7,0)</f>
        <v>N/A</v>
      </c>
      <c r="H23" s="6" t="str">
        <f>VLOOKUP(B23,'Plantilla publicacion'!$A$3:$M$505,8,0)</f>
        <v>Elaborar un plan de trabajo que defina las actividades,  fechas y responsbales, que permitan la implementación de la estrategia definida (plan de trabajo / único entregable)</v>
      </c>
      <c r="I23" s="6">
        <f>VLOOKUP(B23,'Plantilla publicacion'!$A$3:$M$505,9,0)</f>
        <v>1</v>
      </c>
      <c r="J23" s="6" t="str">
        <f>VLOOKUP(B23,'Plantilla publicacion'!$A$3:$M$505,10,0)</f>
        <v>Númerica</v>
      </c>
      <c r="K23" s="7">
        <f>VLOOKUP(B23,'Plantilla publicacion'!$A$3:$M$505,11,0)</f>
        <v>45775</v>
      </c>
      <c r="L23" s="7">
        <f>VLOOKUP(B23,'Plantilla publicacion'!$A$3:$M$505,12,0)</f>
        <v>45793</v>
      </c>
      <c r="M23" s="57"/>
      <c r="N23" s="16" t="str">
        <f>VLOOKUP(B23,'Plantilla publicacion'!$A$3:$M$505,13,0)</f>
        <v>141-GRUPO DE TRABAJO DE GESTIÓN DOCUMENTAL Y ARCHIVO</v>
      </c>
      <c r="O23" s="280">
        <f>VLOOKUP(B23,'Plantilla publicacion (2)'!$S$3:$X$490,6,0)</f>
        <v>100</v>
      </c>
      <c r="P23" s="280">
        <f>VLOOKUP(B23,'Plantilla publicacion (2)'!$S$3:$Y$490,7,0)</f>
        <v>5</v>
      </c>
      <c r="Q23" s="6" t="str">
        <f>VLOOKUP(B23,'PAI 2025 Consolidado'!$F$6:$Z$486,21,0)</f>
        <v xml:space="preserve">Se anexa el cronograma de actividades para desarrollar en el 2025 con el fin de implementar expediente electrónico en la SIC para masificación de expediente electrónico, se plantean 7 actividades. Las cuales están encaminadas a avanzar en este proyecto para el 2025.Abarcando las series transversales para todas las dependencias. </v>
      </c>
    </row>
    <row r="24" spans="1:17" ht="51.75" thickBot="1" x14ac:dyDescent="0.3">
      <c r="A24" s="13" t="str">
        <f>VLOOKUP(B24,'Plantilla publicacion'!$A$3:$B$490,2,0)</f>
        <v>Actividad propia</v>
      </c>
      <c r="B24" s="11" t="s">
        <v>1375</v>
      </c>
      <c r="C24" s="307"/>
      <c r="D24" s="307">
        <f>VLOOKUP(B24,'Plantilla publicacion'!$A$3:$M$490,6,0)</f>
        <v>0</v>
      </c>
      <c r="E24" s="307"/>
      <c r="F24" s="307"/>
      <c r="G24" s="307" t="str">
        <f>VLOOKUP(B24,'Plantilla publicacion'!$A$3:$M$490,7,0)</f>
        <v>N/A</v>
      </c>
      <c r="H24" s="11" t="str">
        <f>VLOOKUP(B24,'Plantilla publicacion'!$A$3:$M$505,8,0)</f>
        <v>Ejecutar las actividades del plan de trabajo planificadas para la vigencia 2025 (Seguimiento al plan de trabajo y evidencias de su cumplimiento)</v>
      </c>
      <c r="I24" s="11">
        <f>VLOOKUP(B24,'Plantilla publicacion'!$A$3:$M$505,9,0)</f>
        <v>100</v>
      </c>
      <c r="J24" s="11" t="str">
        <f>VLOOKUP(B24,'Plantilla publicacion'!$A$3:$M$505,10,0)</f>
        <v>Porcentual</v>
      </c>
      <c r="K24" s="108">
        <f>VLOOKUP(B24,'Plantilla publicacion'!$A$3:$M$505,11,0)</f>
        <v>45796</v>
      </c>
      <c r="L24" s="108">
        <f>VLOOKUP(B24,'Plantilla publicacion'!$A$3:$M$505,12,0)</f>
        <v>46010</v>
      </c>
      <c r="M24" s="57"/>
      <c r="N24" s="110" t="str">
        <f>VLOOKUP(B24,'Plantilla publicacion'!$A$3:$M$505,13,0)</f>
        <v>141-GRUPO DE TRABAJO DE GESTIÓN DOCUMENTAL Y ARCHIVO</v>
      </c>
      <c r="O24" s="281">
        <f>VLOOKUP(B24,'Plantilla publicacion (2)'!$S$3:$X$490,6,0)</f>
        <v>100</v>
      </c>
      <c r="P24" s="281">
        <f>VLOOKUP(B24,'Plantilla publicacion (2)'!$S$3:$Y$490,7,0)</f>
        <v>10</v>
      </c>
      <c r="Q24" s="11" t="str">
        <f>VLOOKUP(B24,'PAI 2025 Consolidado'!$F$6:$Z$486,21,0)</f>
        <v>El avance correspondiente al mes de septiembre continua en un 45%, ya que, conforme a la programación, el reporte de la actividad cinco (5) está previsto para el próximo mes.</v>
      </c>
    </row>
    <row r="25" spans="1:17" s="12" customFormat="1" ht="165.75" x14ac:dyDescent="0.25">
      <c r="A25" s="5" t="str">
        <f>VLOOKUP(B25,'Plantilla publicacion'!$A$3:$B$490,2,0)</f>
        <v>Producto</v>
      </c>
      <c r="B25" s="96" t="s">
        <v>1377</v>
      </c>
      <c r="C25" s="309" t="str">
        <f>VLOOKUP(B25,'Plantilla publicacion'!$A$3:$R$490,17,0)</f>
        <v>PND - 5-31-5-b- Convergencia regional - Entidades públicas territoriales y nacionales fortalecidas / PES - Transformación Institucional</v>
      </c>
      <c r="D25" s="309" t="str">
        <f>VLOOKUP(B25,'Plantilla publicacion'!$A$3:$M$497,6,0)</f>
        <v>60-Fortalecer el Sistema Integral de Gestión Institucional en el marco del Modelo Integrado de Planeación y gestión para mejorar la prestación del servicio.</v>
      </c>
      <c r="E25" s="309" t="str">
        <f>VLOOKUP(B25,'Plantilla publicacion'!$A$3:$O$490,14,0)</f>
        <v>106-Cumplimiento de productos del PAI asociados a Fortalecer el Sistema Integral de Gestión Institucional para mejorar la prestación del servicio.</v>
      </c>
      <c r="F25" s="309" t="str">
        <f>VLOOKUP(B25,'Plantilla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25" s="309" t="str">
        <f>VLOOKUP(B25,'Plantilla publicacion'!$A$3:$M$497,7,0)</f>
        <v>FUNCIONAMIENTO</v>
      </c>
      <c r="H25" s="98" t="str">
        <f>VLOOKUP(B25,'Plantilla publicacion'!$A$3:$M$505,8,0)</f>
        <v>Plan Institucional de Archivos publicado y ejecutado (Plan ejecutado con seguimiento / Link de publicación)</v>
      </c>
      <c r="I25" s="98">
        <f>VLOOKUP(B25,'Plantilla publicacion'!$A$3:$M$505,9,0)</f>
        <v>100</v>
      </c>
      <c r="J25" s="98" t="str">
        <f>VLOOKUP(B25,'Plantilla publicacion'!$A$3:$M$505,10,0)</f>
        <v>Porcentual</v>
      </c>
      <c r="K25" s="166">
        <f>VLOOKUP(B25,'Plantilla publicacion'!$A$3:$M$505,11,0)</f>
        <v>45671</v>
      </c>
      <c r="L25" s="166">
        <f>VLOOKUP(B25,'Plantilla publicacion'!$A$3:$M$505,12,0)</f>
        <v>46010</v>
      </c>
      <c r="M25" s="98" t="str">
        <f>IF(ISERROR(VLOOKUP(B25,'Plantilla publicacion'!$A$3:$P$490,16,0)),"NA",VLOOKUP(B25,'Plantilla publicacion'!$A$3:$P$490,16,0))</f>
        <v>PES_20230204 / PEI_26 / DECRETO 612</v>
      </c>
      <c r="N25" s="99" t="str">
        <f>VLOOKUP(B25,'Plantilla publicacion'!$A$3:$M$505,13,0)</f>
        <v>141-GRUPO DE TRABAJO DE GESTIÓN DOCUMENTAL Y ARCHIVO</v>
      </c>
      <c r="O25" s="282">
        <f>VLOOKUP(B25,'Plantilla publicacion (2)'!$S$3:$X$490,6,0)</f>
        <v>95</v>
      </c>
      <c r="P25" s="282">
        <f>VLOOKUP(B25,'Plantilla publicacion (2)'!$S$3:$Y$490,7,0)</f>
        <v>23.75</v>
      </c>
      <c r="Q25" s="98" t="str">
        <f>VLOOKUP(B25,'PAI 2025 Consolidado'!$F$6:$Z$486,21,0)</f>
        <v>En cumplimiento del producto propuesto, relacionado al Plan de Trabajo del Plan Institucional de Archivos 2025, se adjunta el plan de trabajo diligenciado con el avance cualitativo. En este documento se evidencia la ejecución de las actividades a través del PES, PGD, Plan de Acción, Plan de Trabajo de MIPG y PETI, con sus respectivas metas y responsables. A la fecha, el porcentaje de avance logrado del producto es del 25%, frente al 30% propuesto, lo que representa un avance total acumulado del producto de un 85%.
Asimismo, las evidencias correspondientes pueden consultarse en las actividades 141.2.1, 141.2.2 y 141.2.3.</v>
      </c>
    </row>
    <row r="26" spans="1:17" ht="63.75" x14ac:dyDescent="0.25">
      <c r="A26" s="13" t="str">
        <f>VLOOKUP(B26,'Plantilla publicacion'!$A$3:$B$490,2,0)</f>
        <v>Actividad propia</v>
      </c>
      <c r="B26" s="100" t="s">
        <v>1379</v>
      </c>
      <c r="C26" s="307"/>
      <c r="D26" s="307">
        <f>VLOOKUP(B26,'Plantilla publicacion'!$A$3:$M$490,6,0)</f>
        <v>0</v>
      </c>
      <c r="E26" s="307"/>
      <c r="F26" s="307"/>
      <c r="G26" s="307" t="str">
        <f>VLOOKUP(B26,'Plantilla publicacion'!$A$3:$M$490,7,0)</f>
        <v>N/A</v>
      </c>
      <c r="H26" s="6" t="str">
        <f>VLOOKUP(B26,'Plantilla publicacion'!$A$3:$M$505,8,0)</f>
        <v>Actualizar y publicar el Plan Institucional de Archivo 2025 (Documento del Plan Institucional de Archivos, actualizado).)</v>
      </c>
      <c r="I26" s="6">
        <f>VLOOKUP(B26,'Plantilla publicacion'!$A$3:$M$505,9,0)</f>
        <v>1</v>
      </c>
      <c r="J26" s="6" t="str">
        <f>VLOOKUP(B26,'Plantilla publicacion'!$A$3:$M$505,10,0)</f>
        <v>Númerica</v>
      </c>
      <c r="K26" s="7">
        <f>VLOOKUP(B26,'Plantilla publicacion'!$A$3:$M$505,11,0)</f>
        <v>45671</v>
      </c>
      <c r="L26" s="7">
        <f>VLOOKUP(B26,'Plantilla publicacion'!$A$3:$M$505,12,0)</f>
        <v>45688</v>
      </c>
      <c r="M26" s="57"/>
      <c r="N26" s="101" t="str">
        <f>VLOOKUP(B26,'Plantilla publicacion'!$A$3:$M$505,13,0)</f>
        <v>141-GRUPO DE TRABAJO DE GESTIÓN DOCUMENTAL Y ARCHIVO</v>
      </c>
      <c r="O26" s="280">
        <f>VLOOKUP(B26,'Plantilla publicacion (2)'!$S$3:$X$490,6,0)</f>
        <v>100</v>
      </c>
      <c r="P26" s="280">
        <f>VLOOKUP(B26,'Plantilla publicacion (2)'!$S$3:$Y$490,7,0)</f>
        <v>6</v>
      </c>
      <c r="Q26" s="6" t="str">
        <f>VLOOKUP(B26,'PAI 2025 Consolidado'!$F$6:$Z$486,21,0)</f>
        <v>Se da cumplimiento a la actividad, teniendo en cuenta que se realizó la publicación del documento del PINAR en la Sede Electrónica de la Entidad en el enlace de Transparencia y Acceso a la Información Pública, en cumplimiento al Decreto 612 del 2018.</v>
      </c>
    </row>
    <row r="27" spans="1:17" ht="76.5" x14ac:dyDescent="0.25">
      <c r="A27" s="13" t="str">
        <f>VLOOKUP(B27,'Plantilla publicacion'!$A$3:$B$490,2,0)</f>
        <v>Actividad propia</v>
      </c>
      <c r="B27" s="100" t="s">
        <v>1381</v>
      </c>
      <c r="C27" s="307"/>
      <c r="D27" s="307">
        <f>VLOOKUP(B27,'Plantilla publicacion'!$A$3:$M$490,6,0)</f>
        <v>0</v>
      </c>
      <c r="E27" s="307"/>
      <c r="F27" s="307"/>
      <c r="G27" s="307" t="str">
        <f>VLOOKUP(B27,'Plantilla publicacion'!$A$3:$M$490,7,0)</f>
        <v>N/A</v>
      </c>
      <c r="H27" s="6" t="str">
        <f>VLOOKUP(B27,'Plantilla publicacion'!$A$3:$M$505,8,0)</f>
        <v>Formular el plan institucional de Archivo (Documento de Plan de Trabajo para el seguimiento de la ejecución)</v>
      </c>
      <c r="I27" s="6">
        <f>VLOOKUP(B27,'Plantilla publicacion'!$A$3:$M$505,9,0)</f>
        <v>1</v>
      </c>
      <c r="J27" s="6" t="str">
        <f>VLOOKUP(B27,'Plantilla publicacion'!$A$3:$M$505,10,0)</f>
        <v>Númerica</v>
      </c>
      <c r="K27" s="7">
        <f>VLOOKUP(B27,'Plantilla publicacion'!$A$3:$M$505,11,0)</f>
        <v>45671</v>
      </c>
      <c r="L27" s="7">
        <f>VLOOKUP(B27,'Plantilla publicacion'!$A$3:$M$505,12,0)</f>
        <v>45688</v>
      </c>
      <c r="M27" s="57"/>
      <c r="N27" s="101" t="str">
        <f>VLOOKUP(B27,'Plantilla publicacion'!$A$3:$M$505,13,0)</f>
        <v>141-GRUPO DE TRABAJO DE GESTIÓN DOCUMENTAL Y ARCHIVO</v>
      </c>
      <c r="O27" s="280">
        <f>VLOOKUP(B27,'Plantilla publicacion (2)'!$S$3:$X$490,6,0)</f>
        <v>100</v>
      </c>
      <c r="P27" s="280">
        <f>VLOOKUP(B27,'Plantilla publicacion (2)'!$S$3:$Y$490,7,0)</f>
        <v>6</v>
      </c>
      <c r="Q27" s="6" t="str">
        <f>VLOOKUP(B27,'PAI 2025 Consolidado'!$F$6:$Z$486,21,0)</f>
        <v>Se da cumplimiento a la actividad, teniendo en cuenta que se realizó la publicación del documento de la Matriz del seguimiento del PINAR en la Sede Electrónica de la Entidad en el enlace de Transparencia y Acceso a la Información Pública, en cumplimiento al Decreto 612 del 2018.</v>
      </c>
    </row>
    <row r="28" spans="1:17" ht="192" thickBot="1" x14ac:dyDescent="0.3">
      <c r="A28" s="13" t="str">
        <f>VLOOKUP(B28,'Plantilla publicacion'!$A$3:$B$490,2,0)</f>
        <v>Actividad propia</v>
      </c>
      <c r="B28" s="102" t="s">
        <v>1383</v>
      </c>
      <c r="C28" s="308"/>
      <c r="D28" s="308">
        <f>VLOOKUP(B28,'Plantilla publicacion'!$A$3:$M$490,6,0)</f>
        <v>0</v>
      </c>
      <c r="E28" s="308"/>
      <c r="F28" s="308"/>
      <c r="G28" s="308" t="str">
        <f>VLOOKUP(B28,'Plantilla publicacion'!$A$3:$M$490,7,0)</f>
        <v>N/A</v>
      </c>
      <c r="H28" s="104" t="str">
        <f>VLOOKUP(B28,'Plantilla publicacion'!$A$3:$M$505,8,0)</f>
        <v>Ejecutar el Plan de Trabajo del Plan Institucional de Archivos 2025 (informes de avance de ejecución del plan de trabajo)</v>
      </c>
      <c r="I28" s="104">
        <f>VLOOKUP(B28,'Plantilla publicacion'!$A$3:$M$505,9,0)</f>
        <v>100</v>
      </c>
      <c r="J28" s="104" t="str">
        <f>VLOOKUP(B28,'Plantilla publicacion'!$A$3:$M$505,10,0)</f>
        <v>Porcentual</v>
      </c>
      <c r="K28" s="105">
        <f>VLOOKUP(B28,'Plantilla publicacion'!$A$3:$M$505,11,0)</f>
        <v>45691</v>
      </c>
      <c r="L28" s="105">
        <f>VLOOKUP(B28,'Plantilla publicacion'!$A$3:$M$505,12,0)</f>
        <v>46010</v>
      </c>
      <c r="M28" s="106"/>
      <c r="N28" s="107" t="str">
        <f>VLOOKUP(B28,'Plantilla publicacion'!$A$3:$M$505,13,0)</f>
        <v>141-GRUPO DE TRABAJO DE GESTIÓN DOCUMENTAL Y ARCHIVO</v>
      </c>
      <c r="O28" s="283">
        <f>VLOOKUP(B28,'Plantilla publicacion (2)'!$S$3:$X$490,6,0)</f>
        <v>95</v>
      </c>
      <c r="P28" s="283">
        <f>VLOOKUP(B28,'Plantilla publicacion (2)'!$S$3:$Y$490,7,0)</f>
        <v>7.6</v>
      </c>
      <c r="Q28" s="104" t="str">
        <f>VLOOKUP(B28,'PAI 2025 Consolidado'!$F$6:$Z$486,21,0)</f>
        <v>En cumplimiento de la actividad contemplada en el Plan de Trabajo del Plan Institucional de Archivos 2025, se adjunta el documento diligenciado con el avance cualitativo y cuantitativo, junto con sus respectivos soportes. El informe presenta las acciones propuestas para el fortalecimiento de la gestión documental institucional, en línea con los lineamientos del Archivo General de la Nación. Se reporta el avance de actividades a julio así: PES: 73%, PGD: 77%, Plan de Acción: 80%, Plan de Trabajo MIPG: 0% (no se ha recibido retroalimentación del FURAG, insumo necesario para su formulación) y PETI: 77%. Cada componente incluye metas y responsables, lo que permitirá hacer seguimiento al cumplimiento progresivo de los objetivos del Plan.</v>
      </c>
    </row>
    <row r="29" spans="1:17" s="12" customFormat="1" ht="127.5" x14ac:dyDescent="0.25">
      <c r="A29" s="5" t="str">
        <f>VLOOKUP(B29,'Plantilla publicacion'!$A$3:$B$490,2,0)</f>
        <v>Producto</v>
      </c>
      <c r="B29" s="96" t="s">
        <v>1385</v>
      </c>
      <c r="C29" s="309" t="str">
        <f>VLOOKUP(B29,'Plantilla publicacion'!$A$3:$R$490,17,0)</f>
        <v>PND - 5-31-5-b- Convergencia regional - Entidades públicas territoriales y nacionales fortalecidas / PES - Transformación Institucional</v>
      </c>
      <c r="D29" s="309" t="str">
        <f>VLOOKUP(B29,'Plantilla publicacion'!$A$3:$M$497,6,0)</f>
        <v>81-Mejorar la oportunidad en la atención de trámites y servicios.</v>
      </c>
      <c r="E29" s="309" t="str">
        <f>VLOOKUP(B29,'Plantilla publicacion'!$A$3:$O$490,14,0)</f>
        <v>138-Avance promedio de cumplimiento de productos asociados a mejorar la oportunidad en la atención de trámites y servicios.</v>
      </c>
      <c r="F29" s="309" t="str">
        <f>VLOOKUP(B29,'Plantilla publicacion'!$A$3:$P$490,15,0)</f>
        <v>66 - 1-Generación de oportunidades de cooperación y fortalecimiento de existentes con grupos de interés y de valor.-3-Posicionamiento de la SIC, sirviéndose del aprovechamiento de casos de éxito, como una herramienta para mejorar o implementar programas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9" s="309" t="str">
        <f>VLOOKUP(B29,'Plantilla publicacion'!$A$3:$M$497,7,0)</f>
        <v>C-3599-0200-0005-53105b</v>
      </c>
      <c r="H29" s="98" t="str">
        <f>VLOOKUP(B29,'Plantilla publicacion'!$A$3:$M$505,8,0)</f>
        <v>Servicios complementarios de gestión documental con radicados de entrada, traslados y salidas, realizados.(Informe anual de servicios complementarios de gestión documental)</v>
      </c>
      <c r="I29" s="98">
        <f>VLOOKUP(B29,'Plantilla publicacion'!$A$3:$M$505,9,0)</f>
        <v>3357800</v>
      </c>
      <c r="J29" s="98" t="str">
        <f>VLOOKUP(B29,'Plantilla publicacion'!$A$3:$M$505,10,0)</f>
        <v>Númerica</v>
      </c>
      <c r="K29" s="166">
        <f>VLOOKUP(B29,'Plantilla publicacion'!$A$3:$M$505,11,0)</f>
        <v>45659</v>
      </c>
      <c r="L29" s="166">
        <f>VLOOKUP(B29,'Plantilla publicacion'!$A$3:$M$505,12,0)</f>
        <v>46022</v>
      </c>
      <c r="M29" s="15">
        <f>IF(ISERROR(VLOOKUP(B29,'Plantilla publicacion'!$A$3:$P$490,16,0)),"NA",VLOOKUP(B29,'Plantilla publicacion'!$A$3:$P$490,16,0))</f>
        <v>0</v>
      </c>
      <c r="N29" s="99" t="str">
        <f>VLOOKUP(B29,'Plantilla publicacion'!$A$3:$M$505,13,0)</f>
        <v>141-GRUPO DE TRABAJO DE GESTIÓN DOCUMENTAL Y ARCHIVO</v>
      </c>
      <c r="O29" s="282">
        <f>VLOOKUP(B29,'Plantilla publicacion (2)'!$S$3:$X$490,6,0)</f>
        <v>100</v>
      </c>
      <c r="P29" s="282">
        <f>VLOOKUP(B29,'Plantilla publicacion (2)'!$S$3:$Y$490,7,0)</f>
        <v>33.333333333333329</v>
      </c>
      <c r="Q29" s="98" t="str">
        <f>VLOOKUP(B29,'PAI 2025 Consolidado'!$F$6:$Z$486,21,0)</f>
        <v>En cumplimiento del producto propuesto, correspondiente a la prestación de servicios complementarios de gestión a los documentos internos y externos radicados en la Entidad, se adjunta el informe de avance cualitativo al mes de septiembre de los servicios complementarios de radicación, traslado y salida de comunicaciones, un total de 2.770.372 radicaciones, equivalente a un 82,51% frente a la meta establecida de 3.357.800. En consecuencia, el avance total del producto alcanza un 82,51%.</v>
      </c>
    </row>
    <row r="30" spans="1:17" ht="76.5" x14ac:dyDescent="0.25">
      <c r="A30" s="13" t="str">
        <f>VLOOKUP(B30,'Plantilla publicacion'!$A$3:$B$490,2,0)</f>
        <v>Actividad propia</v>
      </c>
      <c r="B30" s="117" t="s">
        <v>1387</v>
      </c>
      <c r="C30" s="307"/>
      <c r="D30" s="307">
        <f>VLOOKUP(B30,'Plantilla publicacion'!$A$3:$M$490,6,0)</f>
        <v>0</v>
      </c>
      <c r="E30" s="307"/>
      <c r="F30" s="307"/>
      <c r="G30" s="307" t="str">
        <f>VLOOKUP(B30,'Plantilla publicacion'!$A$3:$M$490,7,0)</f>
        <v>N/A</v>
      </c>
      <c r="H30" s="11" t="str">
        <f>VLOOKUP(B30,'Plantilla publicacion'!$A$3:$M$505,8,0)</f>
        <v>Realizar los servicios complementarios de gestión a los documentos internos y externos radicados en la entidad (Informes de servicios complementarios de gestión documental)</v>
      </c>
      <c r="I30" s="11">
        <f>VLOOKUP(B30,'Plantilla publicacion'!$A$3:$M$505,9,0)</f>
        <v>3357800</v>
      </c>
      <c r="J30" s="11" t="str">
        <f>VLOOKUP(B30,'Plantilla publicacion'!$A$3:$M$505,10,0)</f>
        <v>Númerica</v>
      </c>
      <c r="K30" s="108">
        <f>VLOOKUP(B30,'Plantilla publicacion'!$A$3:$M$505,11,0)</f>
        <v>45659</v>
      </c>
      <c r="L30" s="108">
        <f>VLOOKUP(B30,'Plantilla publicacion'!$A$3:$M$505,12,0)</f>
        <v>46022</v>
      </c>
      <c r="M30" s="109"/>
      <c r="N30" s="142" t="str">
        <f>VLOOKUP(B30,'Plantilla publicacion'!$A$3:$M$505,13,0)</f>
        <v>141-GRUPO DE TRABAJO DE GESTIÓN DOCUMENTAL Y ARCHIVO</v>
      </c>
      <c r="O30" s="281">
        <f>VLOOKUP(B30,'Plantilla publicacion (2)'!$S$3:$X$490,6,0)</f>
        <v>100</v>
      </c>
      <c r="P30" s="281">
        <f>VLOOKUP(B30,'Plantilla publicacion (2)'!$S$3:$Y$490,7,0)</f>
        <v>20</v>
      </c>
      <c r="Q30" s="11" t="str">
        <f>VLOOKUP(B30,'PAI 2025 Consolidado'!$F$6:$Z$486,21,0)</f>
        <v xml:space="preserve">Se presenta informe del mes de septiembre de los servicios complementarios de radicación, traslado y salida de comunicaciones de la Entidad. A septiembre se han realizado 2.770.372 radicaciones equivalente a un 82,51% sobre la meta que corresponde a 3.357.800.
</v>
      </c>
    </row>
    <row r="31" spans="1:17" ht="39" customHeight="1" x14ac:dyDescent="0.25">
      <c r="A31" s="176"/>
      <c r="B31" s="79" t="s">
        <v>1188</v>
      </c>
      <c r="C31" s="401" t="str">
        <f>VLOOKUP(B31,'Plantilla publicacion'!$A$3:$R$490,17,0)</f>
        <v>PND - 4-04-1-c- Transformación productiva, internacionalización y acción climática - Políticas de competencia, consumidor e infraestructura de la calidad modernas / PES - Reindustrialización</v>
      </c>
      <c r="D31" s="401" t="str">
        <f>VLOOKUP(B31,'Plantilla publicacion'!$A$3:$M$497,6,0)</f>
        <v>58-Promover el enfoque preventivo, diferencial y territorial en el que hacer misional de la entidad</v>
      </c>
      <c r="E31" s="401" t="str">
        <f>VLOOKUP(B31,'Plantilla publicacion'!$A$3:$O$490,14,0)</f>
        <v>103-Cumplimiento de productos del PAI asociados a Promover el enfoque preventivo, diferencial y territorial en el que hacer misional de la entidad</v>
      </c>
      <c r="F31" s="401" t="str">
        <f>VLOOKUP(B31,'Plantilla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31" s="401" t="str">
        <f>VLOOKUP(B31,'Plantilla publicacion'!$A$3:$M$497,7,0)</f>
        <v>C-3503-0200-0016-40401c</v>
      </c>
      <c r="H31" s="177" t="str">
        <f>VLOOKUP(B31,'Plantilla publicacion'!$A$3:$M$505,8,0)</f>
        <v>Campañas de control preventivo en los sectores eléctrico, seguridad vial, hogar y construcción e hidrocarburos, realizadas  (Informe con análisis del desarrollo de la campaña)</v>
      </c>
      <c r="I31" s="177">
        <f>VLOOKUP(B31,'Plantilla publicacion'!$A$3:$M$505,9,0)</f>
        <v>4</v>
      </c>
      <c r="J31" s="177" t="str">
        <f>VLOOKUP(B31,'Plantilla publicacion'!$A$3:$M$505,10,0)</f>
        <v>Númerica</v>
      </c>
      <c r="K31" s="178">
        <f>VLOOKUP(B31,'Plantilla publicacion'!$A$3:$M$505,11,0)</f>
        <v>45670</v>
      </c>
      <c r="L31" s="178">
        <f>VLOOKUP(B31,'Plantilla publicacion'!$A$3:$M$505,12,0)</f>
        <v>46022</v>
      </c>
      <c r="M31" s="178"/>
      <c r="N31" s="177" t="str">
        <f>VLOOKUP(B31,'Plantilla publicacion'!$A$3:$M$505,13,0)</f>
        <v>6000-DESPACHO DEL SUPERINTENDENTE DELEGADO PARA EL CONTROL Y VERIFICACIÓN DE REGLAMENTOS TÉCNICOS Y METROLOGÍA LEGAL</v>
      </c>
      <c r="O31" s="285">
        <f>VLOOKUP(B31,'Plantilla publicacion (2)'!$S$3:$X$490,6,0)</f>
        <v>0</v>
      </c>
      <c r="P31" s="285">
        <f>VLOOKUP(B31,'Plantilla publicacion (2)'!$S$3:$Y$490,7,0)</f>
        <v>0</v>
      </c>
      <c r="Q31" s="177">
        <f>VLOOKUP(B31,'PAI 2025 Consolidado'!$F$6:$Z$486,21,0)</f>
        <v>0</v>
      </c>
    </row>
    <row r="32" spans="1:17" ht="39" customHeight="1" x14ac:dyDescent="0.25">
      <c r="A32" s="176"/>
      <c r="B32" s="79" t="s">
        <v>1189</v>
      </c>
      <c r="C32" s="401"/>
      <c r="D32" s="401">
        <f>VLOOKUP(B32,'Plantilla publicacion'!$A$3:$M$490,6,0)</f>
        <v>0</v>
      </c>
      <c r="E32" s="401"/>
      <c r="F32" s="401"/>
      <c r="G32" s="401" t="str">
        <f>VLOOKUP(B32,'Plantilla publicacion'!$A$3:$M$490,7,0)</f>
        <v>N/A</v>
      </c>
      <c r="H32" s="177" t="str">
        <f>VLOOKUP(B32,'Plantilla publicacion'!$A$3:$M$505,8,0)</f>
        <v>Planificar las campañas: incluye la definición del objetivo, contenido, alcance (regiones, municipios PDET, establecimientos de comercio y fabricantes o importadores que serán abarcados por la campaña), metas  e indicadores de medición. (Documento con la planificación de la campaña)</v>
      </c>
      <c r="I32" s="177">
        <f>VLOOKUP(B32,'Plantilla publicacion'!$A$3:$M$505,9,0)</f>
        <v>4</v>
      </c>
      <c r="J32" s="177" t="str">
        <f>VLOOKUP(B32,'Plantilla publicacion'!$A$3:$M$505,10,0)</f>
        <v>Númerica</v>
      </c>
      <c r="K32" s="178">
        <f>VLOOKUP(B32,'Plantilla publicacion'!$A$3:$M$505,11,0)</f>
        <v>45670</v>
      </c>
      <c r="L32" s="178">
        <f>VLOOKUP(B32,'Plantilla publicacion'!$A$3:$M$505,12,0)</f>
        <v>45897</v>
      </c>
      <c r="M32" s="178"/>
      <c r="N32" s="177" t="str">
        <f>VLOOKUP(B32,'Plantilla publicacion'!$A$3:$M$505,13,0)</f>
        <v>6000-DESPACHO DEL SUPERINTENDENTE DELEGADO PARA EL CONTROL Y VERIFICACIÓN DE REGLAMENTOS TÉCNICOS Y METROLOGÍA LEGAL</v>
      </c>
      <c r="O32" s="285">
        <f>VLOOKUP(B32,'Plantilla publicacion (2)'!$S$3:$X$490,6,0)</f>
        <v>100</v>
      </c>
      <c r="P32" s="285">
        <f>VLOOKUP(B32,'Plantilla publicacion (2)'!$S$3:$Y$490,7,0)</f>
        <v>0.24390243902439024</v>
      </c>
      <c r="Q32" s="177" t="str">
        <f>VLOOKUP(B32,'PAI 2025 Consolidado'!$F$6:$Z$486,21,0)</f>
        <v>Se cumplió con la actividad de planificación de las campañas, la cual incluyó la definición del objetivo, contenido, alcance, así como la fijación de metas e indicadores de medición.
Como resultado, se elaboró el documento de planificación en el que se identifican cuatro campañas.</v>
      </c>
    </row>
    <row r="33" spans="1:17" ht="38.25" x14ac:dyDescent="0.25">
      <c r="A33" s="176"/>
      <c r="B33" s="79" t="s">
        <v>1190</v>
      </c>
      <c r="C33" s="401"/>
      <c r="D33" s="401">
        <f>VLOOKUP(B33,'Plantilla publicacion'!$A$3:$M$497,6,0)</f>
        <v>0</v>
      </c>
      <c r="E33" s="401">
        <f>VLOOKUP(B33,'Plantilla publicacion'!$A$3:$O$490,14,0)</f>
        <v>0</v>
      </c>
      <c r="F33" s="401">
        <f>VLOOKUP(B33,'Plantilla publicacion'!$A$3:$P$490,15,0)</f>
        <v>0</v>
      </c>
      <c r="G33" s="401" t="str">
        <f>VLOOKUP(B33,'Plantilla publicacion'!$A$3:$M$497,7,0)</f>
        <v>N/A</v>
      </c>
      <c r="H33" s="177" t="str">
        <f>VLOOKUP(B33,'Plantilla publicacion'!$A$3:$M$505,8,0)</f>
        <v>Establecer el cronograma de visitas y requerimientos de cada una de las campañas en los sectores definidos (Cronograma)</v>
      </c>
      <c r="I33" s="177">
        <f>VLOOKUP(B33,'Plantilla publicacion'!$A$3:$M$505,9,0)</f>
        <v>4</v>
      </c>
      <c r="J33" s="177" t="str">
        <f>VLOOKUP(B33,'Plantilla publicacion'!$A$3:$M$505,10,0)</f>
        <v>Númerica</v>
      </c>
      <c r="K33" s="178">
        <f>VLOOKUP(B33,'Plantilla publicacion'!$A$3:$M$505,11,0)</f>
        <v>45670</v>
      </c>
      <c r="L33" s="178">
        <f>VLOOKUP(B33,'Plantilla publicacion'!$A$3:$M$505,12,0)</f>
        <v>46022</v>
      </c>
      <c r="M33" s="178"/>
      <c r="N33" s="177" t="str">
        <f>VLOOKUP(B33,'Plantilla publicacion'!$A$3:$M$505,13,0)</f>
        <v>6000-DESPACHO DEL SUPERINTENDENTE DELEGADO PARA EL CONTROL Y VERIFICACIÓN DE REGLAMENTOS TÉCNICOS Y METROLOGÍA LEGAL</v>
      </c>
      <c r="O33" s="285">
        <f>VLOOKUP(B33,'Plantilla publicacion (2)'!$S$3:$X$490,6,0)</f>
        <v>0</v>
      </c>
      <c r="P33" s="285">
        <f>VLOOKUP(B33,'Plantilla publicacion (2)'!$S$3:$Y$490,7,0)</f>
        <v>0</v>
      </c>
      <c r="Q33" s="177">
        <f>VLOOKUP(B33,'PAI 2025 Consolidado'!$F$6:$Z$486,21,0)</f>
        <v>0</v>
      </c>
    </row>
    <row r="34" spans="1:17" ht="38.25" x14ac:dyDescent="0.25">
      <c r="A34" s="176"/>
      <c r="B34" s="79" t="s">
        <v>1191</v>
      </c>
      <c r="C34" s="401"/>
      <c r="D34" s="401">
        <f>VLOOKUP(B34,'Plantilla publicacion'!$A$3:$M$490,6,0)</f>
        <v>0</v>
      </c>
      <c r="E34" s="401"/>
      <c r="F34" s="401"/>
      <c r="G34" s="401" t="str">
        <f>VLOOKUP(B34,'Plantilla publicacion'!$A$3:$M$490,7,0)</f>
        <v>N/A</v>
      </c>
      <c r="H34" s="177" t="str">
        <f>VLOOKUP(B34,'Plantilla publicacion'!$A$3:$M$505,8,0)</f>
        <v>Ejecutar el cronograma de visitas y requerimientos (Seguimiento al cronograma)</v>
      </c>
      <c r="I34" s="177">
        <f>VLOOKUP(B34,'Plantilla publicacion'!$A$3:$M$505,9,0)</f>
        <v>100</v>
      </c>
      <c r="J34" s="177" t="str">
        <f>VLOOKUP(B34,'Plantilla publicacion'!$A$3:$M$505,10,0)</f>
        <v>Porcentual</v>
      </c>
      <c r="K34" s="178">
        <f>VLOOKUP(B34,'Plantilla publicacion'!$A$3:$M$505,11,0)</f>
        <v>45670</v>
      </c>
      <c r="L34" s="178">
        <f>VLOOKUP(B34,'Plantilla publicacion'!$A$3:$M$505,12,0)</f>
        <v>46022</v>
      </c>
      <c r="M34" s="178"/>
      <c r="N34" s="177" t="str">
        <f>VLOOKUP(B34,'Plantilla publicacion'!$A$3:$M$505,13,0)</f>
        <v>6000-DESPACHO DEL SUPERINTENDENTE DELEGADO PARA EL CONTROL Y VERIFICACIÓN DE REGLAMENTOS TÉCNICOS Y METROLOGÍA LEGAL</v>
      </c>
      <c r="O34" s="285">
        <f>VLOOKUP(B34,'Plantilla publicacion (2)'!$S$3:$X$490,6,0)</f>
        <v>0</v>
      </c>
      <c r="P34" s="285">
        <f>VLOOKUP(B34,'Plantilla publicacion (2)'!$S$3:$Y$490,7,0)</f>
        <v>0</v>
      </c>
      <c r="Q34" s="177">
        <f>VLOOKUP(B34,'PAI 2025 Consolidado'!$F$6:$Z$486,21,0)</f>
        <v>0</v>
      </c>
    </row>
    <row r="35" spans="1:17" ht="38.25" x14ac:dyDescent="0.25">
      <c r="A35" s="176"/>
      <c r="B35" s="79" t="s">
        <v>1193</v>
      </c>
      <c r="C35" s="401"/>
      <c r="D35" s="401"/>
      <c r="E35" s="401"/>
      <c r="F35" s="401"/>
      <c r="G35" s="401"/>
      <c r="H35" s="177" t="str">
        <f>VLOOKUP(B35,'Plantilla publicacion'!$A$3:$M$505,8,0)</f>
        <v>Análisis del desarrollo de la campaña (Informe con análisis del desarrollo de la campaña)</v>
      </c>
      <c r="I35" s="177">
        <f>VLOOKUP(B35,'Plantilla publicacion'!$A$3:$M$505,9,0)</f>
        <v>4</v>
      </c>
      <c r="J35" s="177" t="str">
        <f>VLOOKUP(B35,'Plantilla publicacion'!$A$3:$M$505,10,0)</f>
        <v>Númerica</v>
      </c>
      <c r="K35" s="178">
        <f>VLOOKUP(B35,'Plantilla publicacion'!$A$3:$M$505,11,0)</f>
        <v>45670</v>
      </c>
      <c r="L35" s="178">
        <f>VLOOKUP(B35,'Plantilla publicacion'!$A$3:$M$505,12,0)</f>
        <v>46022</v>
      </c>
      <c r="M35" s="178"/>
      <c r="N35" s="177" t="str">
        <f>VLOOKUP(B35,'Plantilla publicacion'!$A$3:$M$505,13,0)</f>
        <v>6000-DESPACHO DEL SUPERINTENDENTE DELEGADO PARA EL CONTROL Y VERIFICACIÓN DE REGLAMENTOS TÉCNICOS Y METROLOGÍA LEGAL</v>
      </c>
      <c r="O35" s="285">
        <f>VLOOKUP(B35,'Plantilla publicacion (2)'!$S$3:$X$490,6,0)</f>
        <v>0</v>
      </c>
      <c r="P35" s="285">
        <f>VLOOKUP(B35,'Plantilla publicacion (2)'!$S$3:$Y$490,7,0)</f>
        <v>0</v>
      </c>
      <c r="Q35" s="177">
        <f>VLOOKUP(B35,'PAI 2025 Consolidado'!$F$6:$Z$486,21,0)</f>
        <v>0</v>
      </c>
    </row>
    <row r="36" spans="1:17" ht="32.25" customHeight="1" x14ac:dyDescent="0.25">
      <c r="A36" s="13" t="e">
        <f>VLOOKUP(B36,'Plantilla publicacion'!$A$3:$B$490,2,0)</f>
        <v>#N/A</v>
      </c>
      <c r="B36" s="399" t="s">
        <v>47</v>
      </c>
      <c r="C36" s="400"/>
      <c r="D36" s="400"/>
      <c r="E36" s="400"/>
      <c r="F36" s="400"/>
      <c r="G36" s="400"/>
      <c r="H36" s="400"/>
      <c r="I36" s="400"/>
      <c r="J36" s="400"/>
      <c r="K36" s="400"/>
      <c r="L36" s="400"/>
      <c r="M36" s="400"/>
      <c r="N36" s="400"/>
      <c r="O36" s="400"/>
      <c r="P36" s="400"/>
      <c r="Q36" s="400"/>
    </row>
  </sheetData>
  <autoFilter ref="A9:N36" xr:uid="{1B55F1BF-235F-4175-858E-E617209E1736}"/>
  <mergeCells count="46">
    <mergeCell ref="O4:Q4"/>
    <mergeCell ref="O5:P5"/>
    <mergeCell ref="O6:P6"/>
    <mergeCell ref="O7:Q7"/>
    <mergeCell ref="B36:Q36"/>
    <mergeCell ref="E31:E35"/>
    <mergeCell ref="F31:F35"/>
    <mergeCell ref="G31:G35"/>
    <mergeCell ref="C31:C35"/>
    <mergeCell ref="D31:D35"/>
    <mergeCell ref="C19:C20"/>
    <mergeCell ref="D19:D20"/>
    <mergeCell ref="E19:E20"/>
    <mergeCell ref="F19:F20"/>
    <mergeCell ref="G19:G20"/>
    <mergeCell ref="B4:N4"/>
    <mergeCell ref="B6:N6"/>
    <mergeCell ref="B7:N7"/>
    <mergeCell ref="B8:D8"/>
    <mergeCell ref="G8:N8"/>
    <mergeCell ref="B5:L5"/>
    <mergeCell ref="C10:C13"/>
    <mergeCell ref="D10:D13"/>
    <mergeCell ref="E10:E13"/>
    <mergeCell ref="F10:F13"/>
    <mergeCell ref="G10:G13"/>
    <mergeCell ref="C21:C24"/>
    <mergeCell ref="D21:D24"/>
    <mergeCell ref="E21:E24"/>
    <mergeCell ref="F21:F24"/>
    <mergeCell ref="G21:G24"/>
    <mergeCell ref="C25:C28"/>
    <mergeCell ref="D25:D28"/>
    <mergeCell ref="E25:E28"/>
    <mergeCell ref="F25:F28"/>
    <mergeCell ref="G25:G28"/>
    <mergeCell ref="C29:C30"/>
    <mergeCell ref="D29:D30"/>
    <mergeCell ref="E29:E30"/>
    <mergeCell ref="F29:F30"/>
    <mergeCell ref="G29:G30"/>
    <mergeCell ref="C14:C18"/>
    <mergeCell ref="D14:D18"/>
    <mergeCell ref="E14:E18"/>
    <mergeCell ref="F14:F18"/>
    <mergeCell ref="G14:G18"/>
  </mergeCells>
  <conditionalFormatting sqref="B11:B13 A7:N8 A6 N5 A5:C5 B26:B28 B22:B24 B15:B20 A1:G1 A4:N4 R4:XFD8 B30:B36 A37:XFD1048576 I1:XFD1 A2:XFD3 H11:N13 H26:N28 H22:N24 H15:N20 H30:N35 R30:XFD36 R15:XFD20 R22:XFD24 R26:XFD28 R11:XFD13">
    <cfRule type="cellIs" dxfId="131" priority="56" operator="equal">
      <formula>0</formula>
    </cfRule>
  </conditionalFormatting>
  <conditionalFormatting sqref="A11:A13 A26:A28 A22:A24 A15:A20 A30:A36 N10 N21 N29 R21:XFD21 R10:XFD10 R29:XFD29 H14:XFD14 H25:XFD25">
    <cfRule type="cellIs" dxfId="130" priority="55" operator="equal">
      <formula>0</formula>
    </cfRule>
  </conditionalFormatting>
  <conditionalFormatting sqref="B6:N6">
    <cfRule type="cellIs" dxfId="129" priority="54" operator="equal">
      <formula>0</formula>
    </cfRule>
  </conditionalFormatting>
  <conditionalFormatting sqref="A10:B10 H10:L10">
    <cfRule type="cellIs" dxfId="128" priority="53" operator="equal">
      <formula>0</formula>
    </cfRule>
  </conditionalFormatting>
  <conditionalFormatting sqref="A14:B14">
    <cfRule type="cellIs" dxfId="127" priority="52" operator="equal">
      <formula>0</formula>
    </cfRule>
  </conditionalFormatting>
  <conditionalFormatting sqref="A21:B21 H21:L21">
    <cfRule type="cellIs" dxfId="126" priority="51" operator="equal">
      <formula>0</formula>
    </cfRule>
  </conditionalFormatting>
  <conditionalFormatting sqref="A25:B25">
    <cfRule type="cellIs" dxfId="125" priority="50" operator="equal">
      <formula>0</formula>
    </cfRule>
  </conditionalFormatting>
  <conditionalFormatting sqref="A29:B29 H29:L29">
    <cfRule type="cellIs" dxfId="124" priority="49" operator="equal">
      <formula>0</formula>
    </cfRule>
  </conditionalFormatting>
  <conditionalFormatting sqref="A9:N9 R9:XFD9">
    <cfRule type="cellIs" dxfId="123" priority="37" operator="equal">
      <formula>0</formula>
    </cfRule>
  </conditionalFormatting>
  <conditionalFormatting sqref="C10:G10">
    <cfRule type="cellIs" dxfId="122" priority="36" operator="equal">
      <formula>0</formula>
    </cfRule>
  </conditionalFormatting>
  <conditionalFormatting sqref="C14:G14">
    <cfRule type="cellIs" dxfId="121" priority="35" operator="equal">
      <formula>0</formula>
    </cfRule>
  </conditionalFormatting>
  <conditionalFormatting sqref="C29:G29 C31:G31">
    <cfRule type="cellIs" dxfId="120" priority="32" operator="equal">
      <formula>0</formula>
    </cfRule>
  </conditionalFormatting>
  <conditionalFormatting sqref="C21">
    <cfRule type="cellIs" dxfId="119" priority="31" operator="equal">
      <formula>0</formula>
    </cfRule>
  </conditionalFormatting>
  <conditionalFormatting sqref="D21">
    <cfRule type="cellIs" dxfId="118" priority="30" operator="equal">
      <formula>0</formula>
    </cfRule>
  </conditionalFormatting>
  <conditionalFormatting sqref="E21">
    <cfRule type="cellIs" dxfId="117" priority="29" operator="equal">
      <formula>0</formula>
    </cfRule>
  </conditionalFormatting>
  <conditionalFormatting sqref="F21">
    <cfRule type="cellIs" dxfId="116" priority="28" operator="equal">
      <formula>0</formula>
    </cfRule>
  </conditionalFormatting>
  <conditionalFormatting sqref="G21">
    <cfRule type="cellIs" dxfId="115" priority="27" operator="equal">
      <formula>0</formula>
    </cfRule>
  </conditionalFormatting>
  <conditionalFormatting sqref="C25">
    <cfRule type="cellIs" dxfId="114" priority="26" operator="equal">
      <formula>0</formula>
    </cfRule>
  </conditionalFormatting>
  <conditionalFormatting sqref="D25">
    <cfRule type="cellIs" dxfId="113" priority="25" operator="equal">
      <formula>0</formula>
    </cfRule>
  </conditionalFormatting>
  <conditionalFormatting sqref="E25">
    <cfRule type="cellIs" dxfId="112" priority="24" operator="equal">
      <formula>0</formula>
    </cfRule>
  </conditionalFormatting>
  <conditionalFormatting sqref="F25">
    <cfRule type="cellIs" dxfId="111" priority="23" operator="equal">
      <formula>0</formula>
    </cfRule>
  </conditionalFormatting>
  <conditionalFormatting sqref="G25">
    <cfRule type="cellIs" dxfId="110" priority="22" operator="equal">
      <formula>0</formula>
    </cfRule>
  </conditionalFormatting>
  <conditionalFormatting sqref="M10">
    <cfRule type="cellIs" dxfId="109" priority="21" operator="equal">
      <formula>0</formula>
    </cfRule>
  </conditionalFormatting>
  <conditionalFormatting sqref="M21">
    <cfRule type="cellIs" dxfId="108" priority="19" operator="equal">
      <formula>0</formula>
    </cfRule>
  </conditionalFormatting>
  <conditionalFormatting sqref="M29">
    <cfRule type="cellIs" dxfId="107" priority="17" operator="equal">
      <formula>0</formula>
    </cfRule>
  </conditionalFormatting>
  <conditionalFormatting sqref="C19:G19">
    <cfRule type="cellIs" dxfId="106" priority="15" operator="equal">
      <formula>0</formula>
    </cfRule>
  </conditionalFormatting>
  <conditionalFormatting sqref="O9:Q9">
    <cfRule type="cellIs" dxfId="105" priority="13" operator="equal">
      <formula>0</formula>
    </cfRule>
  </conditionalFormatting>
  <conditionalFormatting sqref="O11:O13 O26:O28 O22:O24 O15:O20 O30:O35">
    <cfRule type="cellIs" dxfId="104" priority="9" operator="equal">
      <formula>0</formula>
    </cfRule>
  </conditionalFormatting>
  <conditionalFormatting sqref="O10:Q10">
    <cfRule type="cellIs" dxfId="103" priority="8" operator="equal">
      <formula>0</formula>
    </cfRule>
  </conditionalFormatting>
  <conditionalFormatting sqref="O21:Q21">
    <cfRule type="cellIs" dxfId="102" priority="7" operator="equal">
      <formula>0</formula>
    </cfRule>
  </conditionalFormatting>
  <conditionalFormatting sqref="O29:Q29">
    <cfRule type="cellIs" dxfId="101" priority="6" operator="equal">
      <formula>0</formula>
    </cfRule>
  </conditionalFormatting>
  <conditionalFormatting sqref="P11:P13 P26:P28 P22:P24 P15:P20 P30:P35">
    <cfRule type="cellIs" dxfId="100" priority="4" operator="equal">
      <formula>0</formula>
    </cfRule>
  </conditionalFormatting>
  <conditionalFormatting sqref="Q11:Q13 Q26:Q28 Q22:Q24 Q15:Q20 Q30:Q35">
    <cfRule type="cellIs" dxfId="99" priority="1" operator="equal">
      <formula>0</formula>
    </cfRule>
  </conditionalFormatting>
  <dataValidations count="4">
    <dataValidation type="list" allowBlank="1" showInputMessage="1" showErrorMessage="1" sqref="G10:G35" xr:uid="{C908F44C-452E-4FFE-ABCE-022B66393A78}">
      <formula1>financiamiento</formula1>
    </dataValidation>
    <dataValidation type="list" allowBlank="1" showInputMessage="1" showErrorMessage="1" sqref="N10:N35" xr:uid="{BDF5A2C0-7AE8-4704-8D70-EDED153E7740}">
      <formula1>area</formula1>
    </dataValidation>
    <dataValidation type="list" allowBlank="1" showErrorMessage="1" sqref="J10:J35" xr:uid="{514E923C-5532-4583-8EAB-680426C7A0EC}">
      <formula1>"1-Númerica,2-Porcentual"</formula1>
    </dataValidation>
    <dataValidation type="list" allowBlank="1" showInputMessage="1" showErrorMessage="1" sqref="C10 C14 C21 C25 C29 C19 C31" xr:uid="{B81FBDAD-71BD-488A-A76C-F39A0AF7285E}">
      <formula1>politicas</formula1>
    </dataValidation>
  </dataValidations>
  <pageMargins left="0.70866141732283472" right="0.70866141732283472" top="0.74803149606299213" bottom="0.74803149606299213" header="0.31496062992125984" footer="0.31496062992125984"/>
  <pageSetup scale="3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19974-6D97-4421-A06A-70059AE1A889}">
  <sheetPr codeName="Hoja9"/>
  <dimension ref="A1:Q62"/>
  <sheetViews>
    <sheetView showGridLines="0" view="pageBreakPreview" topLeftCell="N1" zoomScale="85" zoomScaleNormal="110" zoomScaleSheetLayoutView="85" workbookViewId="0">
      <selection activeCell="O9" sqref="O9"/>
    </sheetView>
  </sheetViews>
  <sheetFormatPr baseColWidth="10" defaultRowHeight="15" x14ac:dyDescent="0.25"/>
  <cols>
    <col min="1" max="1" width="0" style="5" hidden="1" customWidth="1"/>
    <col min="2" max="2" width="10" style="5" customWidth="1"/>
    <col min="3" max="3" width="39.5703125" style="5" customWidth="1"/>
    <col min="4" max="5" width="25" style="5" customWidth="1"/>
    <col min="6" max="6" width="57.85546875" style="5" customWidth="1"/>
    <col min="7" max="7" width="33.7109375" style="5" bestFit="1" customWidth="1"/>
    <col min="8" max="8" width="60" style="5" customWidth="1"/>
    <col min="9" max="9" width="12.85546875" style="5" customWidth="1"/>
    <col min="10" max="10" width="15.28515625" style="5" customWidth="1"/>
    <col min="11" max="12" width="11.42578125" style="4"/>
    <col min="13" max="13" width="37.28515625" style="4" customWidth="1"/>
    <col min="14" max="14" width="61" style="1" customWidth="1"/>
    <col min="15" max="15" width="34.7109375" style="1" customWidth="1"/>
    <col min="16" max="16" width="33.85546875" style="1" customWidth="1"/>
    <col min="17" max="17" width="36.5703125" style="1" customWidth="1"/>
    <col min="18" max="16384" width="11.42578125" style="5"/>
  </cols>
  <sheetData>
    <row r="1" spans="1:17" ht="43.5" customHeight="1" x14ac:dyDescent="0.25">
      <c r="I1" s="119"/>
      <c r="J1" s="119"/>
      <c r="K1" s="162"/>
      <c r="L1" s="162"/>
      <c r="M1" s="119"/>
      <c r="N1" s="119"/>
      <c r="O1" s="121"/>
      <c r="P1" s="121"/>
      <c r="Q1" s="121"/>
    </row>
    <row r="2" spans="1:17" ht="25.5" customHeight="1" x14ac:dyDescent="0.25">
      <c r="E2" s="124" t="s">
        <v>14</v>
      </c>
      <c r="H2" s="120"/>
      <c r="I2" s="121"/>
      <c r="J2" s="121"/>
      <c r="K2" s="163"/>
      <c r="L2" s="163"/>
      <c r="M2" s="121"/>
      <c r="N2" s="121"/>
      <c r="O2" s="121"/>
      <c r="P2" s="121"/>
      <c r="Q2" s="121"/>
    </row>
    <row r="3" spans="1:17" ht="23.25" customHeight="1" thickBot="1" x14ac:dyDescent="0.3">
      <c r="B3" s="37"/>
      <c r="C3" s="37"/>
      <c r="D3" s="37"/>
      <c r="E3" s="37"/>
      <c r="F3" s="37"/>
      <c r="G3" s="37"/>
      <c r="H3" s="122"/>
      <c r="I3" s="123"/>
      <c r="J3" s="123"/>
      <c r="K3" s="164"/>
      <c r="L3" s="164"/>
      <c r="M3" s="123"/>
      <c r="N3" s="123"/>
      <c r="O3" s="121"/>
      <c r="P3" s="121"/>
      <c r="Q3" s="121"/>
    </row>
    <row r="4" spans="1:17" ht="26.25" customHeight="1" thickBot="1" x14ac:dyDescent="0.3">
      <c r="B4" s="349" t="s">
        <v>1448</v>
      </c>
      <c r="C4" s="349"/>
      <c r="D4" s="349"/>
      <c r="E4" s="349"/>
      <c r="F4" s="349"/>
      <c r="G4" s="349"/>
      <c r="H4" s="349"/>
      <c r="I4" s="349"/>
      <c r="J4" s="349"/>
      <c r="K4" s="349"/>
      <c r="L4" s="349"/>
      <c r="M4" s="349"/>
      <c r="N4" s="350"/>
      <c r="O4" s="312" t="str">
        <f>+CONCATENATE("Avance porcentual ponderada de la gestión  ",P7)</f>
        <v xml:space="preserve">Avance porcentual ponderada de la gestión  </v>
      </c>
      <c r="P4" s="313"/>
      <c r="Q4" s="314"/>
    </row>
    <row r="5" spans="1:17" ht="51.75" customHeight="1" thickBot="1" x14ac:dyDescent="0.3">
      <c r="B5" s="405" t="s">
        <v>1449</v>
      </c>
      <c r="C5" s="405"/>
      <c r="D5" s="405"/>
      <c r="E5" s="405"/>
      <c r="F5" s="405"/>
      <c r="G5" s="405"/>
      <c r="H5" s="405"/>
      <c r="I5" s="405"/>
      <c r="J5" s="405"/>
      <c r="K5" s="405"/>
      <c r="L5" s="405"/>
      <c r="M5" s="50"/>
      <c r="N5" s="10"/>
      <c r="O5" s="315" t="s">
        <v>460</v>
      </c>
      <c r="P5" s="316"/>
      <c r="Q5" s="286">
        <f>VLOOKUP(B4,'Plantilla publicacion (2)'!AE13:AF19,2,0)</f>
        <v>50.94736842105263</v>
      </c>
    </row>
    <row r="6" spans="1:17" ht="27" customHeight="1" thickBot="1" x14ac:dyDescent="0.3">
      <c r="B6" s="351" t="str">
        <f>CONCATENATE(COUNTIF(A10:A62,"producto")," PRODUCTOS")</f>
        <v>11 PRODUCTOS</v>
      </c>
      <c r="C6" s="351"/>
      <c r="D6" s="351"/>
      <c r="E6" s="351"/>
      <c r="F6" s="351"/>
      <c r="G6" s="351"/>
      <c r="H6" s="351"/>
      <c r="I6" s="351"/>
      <c r="J6" s="351"/>
      <c r="K6" s="351"/>
      <c r="L6" s="351"/>
      <c r="M6" s="351"/>
      <c r="N6" s="351"/>
      <c r="O6" s="317" t="s">
        <v>1878</v>
      </c>
      <c r="P6" s="318"/>
      <c r="Q6" s="287">
        <f>VLOOKUP(B4,'Plantilla publicacion (2)'!AJ13:AK19,2,0)</f>
        <v>89.75545454545454</v>
      </c>
    </row>
    <row r="7" spans="1:17" ht="32.25" customHeight="1" thickBot="1" x14ac:dyDescent="0.3">
      <c r="B7" s="402" t="s">
        <v>17</v>
      </c>
      <c r="C7" s="403"/>
      <c r="D7" s="403"/>
      <c r="E7" s="403"/>
      <c r="F7" s="403"/>
      <c r="G7" s="403"/>
      <c r="H7" s="403"/>
      <c r="I7" s="403"/>
      <c r="J7" s="403"/>
      <c r="K7" s="403"/>
      <c r="L7" s="403"/>
      <c r="M7" s="403"/>
      <c r="N7" s="404"/>
      <c r="O7" s="390" t="s">
        <v>3241</v>
      </c>
      <c r="P7" s="391"/>
      <c r="Q7" s="392"/>
    </row>
    <row r="8" spans="1:17" ht="29.25" hidden="1" customHeight="1" x14ac:dyDescent="0.3">
      <c r="B8" s="384" t="s">
        <v>8</v>
      </c>
      <c r="C8" s="385"/>
      <c r="D8" s="386"/>
      <c r="E8" s="68"/>
      <c r="F8" s="68"/>
      <c r="G8" s="387"/>
      <c r="H8" s="388"/>
      <c r="I8" s="388"/>
      <c r="J8" s="388"/>
      <c r="K8" s="388"/>
      <c r="L8" s="388"/>
      <c r="M8" s="388"/>
      <c r="N8" s="389"/>
      <c r="O8" s="184"/>
      <c r="P8" s="184"/>
      <c r="Q8" s="5"/>
    </row>
    <row r="9" spans="1:17" ht="48" customHeight="1" thickBot="1" x14ac:dyDescent="0.3">
      <c r="B9" s="21" t="s">
        <v>452</v>
      </c>
      <c r="C9" s="22" t="s">
        <v>1483</v>
      </c>
      <c r="D9" s="22" t="s">
        <v>0</v>
      </c>
      <c r="E9" s="22" t="s">
        <v>1432</v>
      </c>
      <c r="F9" s="22" t="s">
        <v>1486</v>
      </c>
      <c r="G9" s="22" t="s">
        <v>1</v>
      </c>
      <c r="H9" s="22" t="s">
        <v>2</v>
      </c>
      <c r="I9" s="22" t="s">
        <v>3</v>
      </c>
      <c r="J9" s="22" t="s">
        <v>4</v>
      </c>
      <c r="K9" s="23" t="s">
        <v>5</v>
      </c>
      <c r="L9" s="23" t="s">
        <v>6</v>
      </c>
      <c r="M9" s="56" t="s">
        <v>1484</v>
      </c>
      <c r="N9" s="24" t="s">
        <v>7</v>
      </c>
      <c r="O9" s="56" t="s">
        <v>1880</v>
      </c>
      <c r="P9" s="24" t="s">
        <v>1881</v>
      </c>
      <c r="Q9" s="56" t="s">
        <v>1882</v>
      </c>
    </row>
    <row r="10" spans="1:17" s="12" customFormat="1" ht="127.5" x14ac:dyDescent="0.25">
      <c r="A10" s="5" t="str">
        <f>VLOOKUP(B10,'Plantilla publicacion'!$A$3:$B$490,2,0)</f>
        <v>Producto</v>
      </c>
      <c r="B10" s="15" t="s">
        <v>746</v>
      </c>
      <c r="C10" s="339" t="str">
        <f>VLOOKUP(B10,'Plantilla publicacion'!$A$3:$R$490,17,0)</f>
        <v>PND - 5-31-5-b- Convergencia regional - Entidades públicas territoriales y nacionales fortalecidas / PES - Transformación Institucional</v>
      </c>
      <c r="D10" s="339" t="str">
        <f>VLOOKUP(B10,'Plantilla publicacion'!$A$3:$M$497,6,0)</f>
        <v>56-Fortalecer la gestión de la información, el conocimiento y la innovación para optimizar la capacidad institucional</v>
      </c>
      <c r="E10" s="339" t="str">
        <f>VLOOKUP(B10,'Plantilla publicacion'!$A$3:$O$490,14,0)</f>
        <v>102-Cumplimiento de productos del PAI asociados a Fortalecer la gestión de la información, el conocimiento y la innovación para optimizar la capacidad institucional</v>
      </c>
      <c r="F10" s="339" t="str">
        <f>VLOOKUP(B10,'Plantilla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0" s="339" t="str">
        <f>VLOOKUP(B10,'Plantilla publicacion'!$A$3:$M$497,7,0)</f>
        <v>N/A</v>
      </c>
      <c r="H10" s="15" t="str">
        <f>VLOOKUP(B10,'Plantilla publicacion'!$A$3:$M$505,8,0)</f>
        <v>Contenidos estratégicos y accesibles para la ciudadanía sobre signos distintivos notorios y denominaciones de origen protegidas de productos colombianos, publicado (Captura de pantalla de las publicaciones)</v>
      </c>
      <c r="I10" s="15">
        <f>VLOOKUP(B10,'Plantilla publicacion'!$A$3:$M$505,9,0)</f>
        <v>2</v>
      </c>
      <c r="J10" s="15" t="str">
        <f>VLOOKUP(B10,'Plantilla publicacion'!$A$3:$M$505,10,0)</f>
        <v>Númerica</v>
      </c>
      <c r="K10" s="165">
        <f>VLOOKUP(B10,'Plantilla publicacion'!$A$3:$M$505,11,0)</f>
        <v>45691</v>
      </c>
      <c r="L10" s="165">
        <f>VLOOKUP(B10,'Plantilla publicacion'!$A$3:$M$505,12,0)</f>
        <v>45884</v>
      </c>
      <c r="M10" s="15" t="str">
        <f>IF(ISERROR(VLOOKUP(B10,'Plantilla publicacion'!$A$3:$P$490,16,0)),"NA",VLOOKUP(B10,'Plantilla publicacion'!$A$3:$P$490,16,0))</f>
        <v>PND_ 2_Fomentar estrategias de sensibilización para el reconocimiento, aprovechamiento y uso responsable de los derechos de PI</v>
      </c>
      <c r="N10" s="15" t="str">
        <f>VLOOKUP(B10,'Plantilla publicacion'!$A$3:$M$505,13,0)</f>
        <v>20-OFICINA DE TECNOLOGÍA E INFORMÁTICA;
2010-DIRECCION DE SIGNOS DISTINTIVOS;
73-GRUPO DE TRABAJO DE COMUNICACION</v>
      </c>
      <c r="O10" s="15">
        <f>VLOOKUP(B10,'Plantilla publicacion (2)'!$S$3:$X$490,6,0)</f>
        <v>100</v>
      </c>
      <c r="P10" s="277">
        <f>VLOOKUP(B10,'Plantilla publicacion (2)'!$S$3:$Y$490,7,0)</f>
        <v>2.6315789473684212</v>
      </c>
      <c r="Q10" s="15" t="str">
        <f>VLOOKUP(B10,'PAI 2025 Consolidado'!$F$6:$Z$486,21,0)</f>
        <v>Se desarrollaron los micrositios y publicó la información de signos declarados como notorios URL: https://www.sic.gov.co/tema/propiedad-Industrial y de las denominaciones de origen protegidas de productos colombianos URL: https://www.sic.gov.co/tema/propiedad-Industrial (Captura de pantalla de la publicación).</v>
      </c>
    </row>
    <row r="11" spans="1:17" ht="127.5" x14ac:dyDescent="0.25">
      <c r="A11" s="13" t="str">
        <f>VLOOKUP(B11,'Plantilla publicacion'!$A$3:$B$490,2,0)</f>
        <v>Actividad propia</v>
      </c>
      <c r="B11" s="6" t="s">
        <v>750</v>
      </c>
      <c r="C11" s="307"/>
      <c r="D11" s="307">
        <f>VLOOKUP(B11,'Plantilla publicacion'!$A$3:$M$490,6,0)</f>
        <v>0</v>
      </c>
      <c r="E11" s="307"/>
      <c r="F11" s="307"/>
      <c r="G11" s="307" t="str">
        <f>VLOOKUP(B11,'Plantilla publicacion'!$A$3:$M$490,7,0)</f>
        <v>N/A</v>
      </c>
      <c r="H11" s="6" t="str">
        <f>VLOOKUP(B11,'Plantilla publicacion'!$A$3:$M$505,8,0)</f>
        <v>Preparar y enviar la información correspondiente al listado de signos distintivos declarados como notorios y la de denominaciones de origen protegidas de productos colombianos. (Correo electrónico de envió de la información)</v>
      </c>
      <c r="I11" s="6">
        <f>VLOOKUP(B11,'Plantilla publicacion'!$A$3:$M$505,9,0)</f>
        <v>2</v>
      </c>
      <c r="J11" s="6" t="str">
        <f>VLOOKUP(B11,'Plantilla publicacion'!$A$3:$M$505,10,0)</f>
        <v>Númerica</v>
      </c>
      <c r="K11" s="7">
        <f>VLOOKUP(B11,'Plantilla publicacion'!$A$3:$M$505,11,0)</f>
        <v>45691</v>
      </c>
      <c r="L11" s="7">
        <f>VLOOKUP(B11,'Plantilla publicacion'!$A$3:$M$505,12,0)</f>
        <v>45744</v>
      </c>
      <c r="M11" s="57"/>
      <c r="N11" s="16" t="str">
        <f>VLOOKUP(B11,'Plantilla publicacion'!$A$3:$M$505,13,0)</f>
        <v>2010-DIRECCION DE SIGNOS DISTINTIVOS</v>
      </c>
      <c r="O11" s="6">
        <f>VLOOKUP(B11,'Plantilla publicacion (2)'!$S$3:$X$490,6,0)</f>
        <v>100</v>
      </c>
      <c r="P11" s="275">
        <f>VLOOKUP(B11,'Plantilla publicacion (2)'!$S$3:$Y$490,7,0)</f>
        <v>2.7272727272727271</v>
      </c>
      <c r="Q11" s="16" t="str">
        <f>VLOOKUP(B11,'PAI 2025 Consolidado'!$F$6:$Z$486,21,0)</f>
        <v>Se elaboró por parte de la Dirección de Signos Distintivos el informe de Denominaciones de Origen  protegidas y usuarios autorizados, y el Listado de Signos Distintivos Notorios y se remitieron  el 27 de marzo de 2025, mediante correo electrónico a la Oficina de Servicios al Consumidor y Apoyo Empresarial y a la Coordinación del Grupo de trabajo de comunicación.</v>
      </c>
    </row>
    <row r="12" spans="1:17" ht="153" x14ac:dyDescent="0.25">
      <c r="A12" s="13" t="str">
        <f>VLOOKUP(B12,'Plantilla publicacion'!$A$3:$B$490,2,0)</f>
        <v>Actividad sin participación</v>
      </c>
      <c r="B12" s="11" t="s">
        <v>752</v>
      </c>
      <c r="C12" s="307"/>
      <c r="D12" s="307">
        <f>VLOOKUP(B12,'Plantilla publicacion'!$A$3:$M$490,6,0)</f>
        <v>0</v>
      </c>
      <c r="E12" s="307"/>
      <c r="F12" s="307"/>
      <c r="G12" s="307" t="str">
        <f>VLOOKUP(B12,'Plantilla publicacion'!$A$3:$M$490,7,0)</f>
        <v>N/A</v>
      </c>
      <c r="H12" s="6" t="str">
        <f>VLOOKUP(B12,'Plantilla publicacion'!$A$3:$M$505,8,0)</f>
        <v>Revisar el contenido correspondiente  al listado de signos distintivos declarados como notorios y el de las denominaciones de origen protegidas de productos colombianos, y formular eventuales observaciones.  (Correo electrónico enviado)</v>
      </c>
      <c r="I12" s="6">
        <f>VLOOKUP(B12,'Plantilla publicacion'!$A$3:$M$505,9,0)</f>
        <v>2</v>
      </c>
      <c r="J12" s="6" t="str">
        <f>VLOOKUP(B12,'Plantilla publicacion'!$A$3:$M$505,10,0)</f>
        <v>Númerica</v>
      </c>
      <c r="K12" s="7">
        <f>VLOOKUP(B12,'Plantilla publicacion'!$A$3:$M$505,11,0)</f>
        <v>45747</v>
      </c>
      <c r="L12" s="7">
        <f>VLOOKUP(B12,'Plantilla publicacion'!$A$3:$M$505,12,0)</f>
        <v>45768</v>
      </c>
      <c r="M12" s="57"/>
      <c r="N12" s="16" t="str">
        <f>VLOOKUP(B12,'Plantilla publicacion'!$A$3:$M$505,13,0)</f>
        <v>73-GRUPO DE TRABAJO DE COMUNICACION</v>
      </c>
      <c r="O12" s="6">
        <f>VLOOKUP(B12,'Plantilla publicacion (2)'!$S$3:$X$490,6,0)</f>
        <v>100</v>
      </c>
      <c r="P12" s="275">
        <f>VLOOKUP(B12,'Plantilla publicacion (2)'!$S$3:$Y$490,7,0)</f>
        <v>0</v>
      </c>
      <c r="Q12" s="16" t="str">
        <f>VLOOKUP(B12,'PAI 2025 Consolidado'!$F$6:$Z$486,21,0)</f>
        <v>El Grupo de Comunicación de Oscae confirmó la realización de la revisión del material enviado por la Dirección de Signos Distintivos conformado por los siguientes archivos: Documento 250313 Información Preliminar DO Protegidas y Usuarios Autorizados, Documento 250313 Listado de Signos Notorios - DSD y Documento 250313 Reporte de DO Regiones, mediante correo electrónico enviado a la Dirección de Signos Distintivos con las observaciones y comentarios realizados</v>
      </c>
    </row>
    <row r="13" spans="1:17" ht="306" x14ac:dyDescent="0.25">
      <c r="A13" s="13" t="str">
        <f>VLOOKUP(B13,'Plantilla publicacion'!$A$3:$B$490,2,0)</f>
        <v>Actividad propia</v>
      </c>
      <c r="B13" s="11" t="s">
        <v>754</v>
      </c>
      <c r="C13" s="307"/>
      <c r="D13" s="307">
        <f>VLOOKUP(B13,'Plantilla publicacion'!$A$3:$M$490,6,0)</f>
        <v>0</v>
      </c>
      <c r="E13" s="307"/>
      <c r="F13" s="307"/>
      <c r="G13" s="307" t="str">
        <f>VLOOKUP(B13,'Plantilla publicacion'!$A$3:$M$490,7,0)</f>
        <v>N/A</v>
      </c>
      <c r="H13" s="6" t="str">
        <f>VLOOKUP(B13,'Plantilla publicacion'!$A$3:$M$505,8,0)</f>
        <v>Ajustar el contenido correspondiente  al listado de signos distintivos declarados como notorios y el de las denominaciones de origen protegidas de productos colombianos  (Correo electrónico de envió de la información)</v>
      </c>
      <c r="I13" s="6">
        <f>VLOOKUP(B13,'Plantilla publicacion'!$A$3:$M$505,9,0)</f>
        <v>2</v>
      </c>
      <c r="J13" s="6" t="str">
        <f>VLOOKUP(B13,'Plantilla publicacion'!$A$3:$M$505,10,0)</f>
        <v>Númerica</v>
      </c>
      <c r="K13" s="7">
        <f>VLOOKUP(B13,'Plantilla publicacion'!$A$3:$M$505,11,0)</f>
        <v>45769</v>
      </c>
      <c r="L13" s="7">
        <f>VLOOKUP(B13,'Plantilla publicacion'!$A$3:$M$505,12,0)</f>
        <v>45777</v>
      </c>
      <c r="M13" s="57"/>
      <c r="N13" s="16" t="str">
        <f>VLOOKUP(B13,'Plantilla publicacion'!$A$3:$M$505,13,0)</f>
        <v>2010-DIRECCION DE SIGNOS DISTINTIVOS</v>
      </c>
      <c r="O13" s="6">
        <f>VLOOKUP(B13,'Plantilla publicacion (2)'!$S$3:$X$490,6,0)</f>
        <v>100</v>
      </c>
      <c r="P13" s="275">
        <f>VLOOKUP(B13,'Plantilla publicacion (2)'!$S$3:$Y$490,7,0)</f>
        <v>1.8181818181818181</v>
      </c>
      <c r="Q13" s="16" t="str">
        <f>VLOOKUP(B13,'PAI 2025 Consolidado'!$F$6:$Z$486,21,0)</f>
        <v xml:space="preserve">La OSCAE envío el correo electrónico con las observaciones relacionadas con la actividad 2010.2.3, que corresponde a "Ajustar el contenido correspondiente al listado de signos distintivos declarados como notorios y el de las denominaciones de origen protegidas de productos colombianos (correo electrónico de envío de la información), que hace parte del producto 2010.2 del plan de acción, "Contenidos estratégicos y accesibles para la ciudadanía sobre signos distintivos notorios y denominaciones de origen protegida de productos colombianos, publicado".
La OSCAE hizo observaciones sobre el archivo de denominaciones de origen protegidas de productos colombianos, con el punto 1 se dio respuesta a éste; y sobre el contenido correspondiente al listado de signos distintivos declarados como notorios, se dio respuesta  mediante los numerales 2,3,4 y 5   
</v>
      </c>
    </row>
    <row r="14" spans="1:17" ht="191.25" x14ac:dyDescent="0.25">
      <c r="A14" s="13" t="str">
        <f>VLOOKUP(B14,'Plantilla publicacion'!$A$3:$B$490,2,0)</f>
        <v>Actividad propia</v>
      </c>
      <c r="B14" s="11" t="s">
        <v>756</v>
      </c>
      <c r="C14" s="307"/>
      <c r="D14" s="307">
        <f>VLOOKUP(B14,'Plantilla publicacion'!$A$3:$M$490,6,0)</f>
        <v>0</v>
      </c>
      <c r="E14" s="307"/>
      <c r="F14" s="307"/>
      <c r="G14" s="307" t="str">
        <f>VLOOKUP(B14,'Plantilla publicacion'!$A$3:$M$490,7,0)</f>
        <v>N/A</v>
      </c>
      <c r="H14" s="6" t="str">
        <f>VLOOKUP(B14,'Plantilla publicacion'!$A$3:$M$505,8,0)</f>
        <v>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v>
      </c>
      <c r="I14" s="6">
        <f>VLOOKUP(B14,'Plantilla publicacion'!$A$3:$M$505,9,0)</f>
        <v>2</v>
      </c>
      <c r="J14" s="6" t="str">
        <f>VLOOKUP(B14,'Plantilla publicacion'!$A$3:$M$505,10,0)</f>
        <v>Númerica</v>
      </c>
      <c r="K14" s="7">
        <f>VLOOKUP(B14,'Plantilla publicacion'!$A$3:$M$505,11,0)</f>
        <v>45782</v>
      </c>
      <c r="L14" s="7">
        <f>VLOOKUP(B14,'Plantilla publicacion'!$A$3:$M$505,12,0)</f>
        <v>45800</v>
      </c>
      <c r="M14" s="57"/>
      <c r="N14" s="16" t="str">
        <f>VLOOKUP(B14,'Plantilla publicacion'!$A$3:$M$505,13,0)</f>
        <v>2010-DIRECCION DE SIGNOS DISTINTIVOS;
73-GRUPO DE TRABAJO DE COMUNICACION</v>
      </c>
      <c r="O14" s="6">
        <f>VLOOKUP(B14,'Plantilla publicacion (2)'!$S$3:$X$490,6,0)</f>
        <v>100</v>
      </c>
      <c r="P14" s="275">
        <f>VLOOKUP(B14,'Plantilla publicacion (2)'!$S$3:$Y$490,7,0)</f>
        <v>1.8181818181818181</v>
      </c>
      <c r="Q14" s="16" t="str">
        <f>VLOOKUP(B14,'PAI 2025 Consolidado'!$F$6:$Z$486,21,0)</f>
        <v>La OSCAE, envió correo electrónico con las observaciones relacionadas en la actividad 2010.2.4 que corresponde  a " Ajustes al contenido realizados / ajustes al contenido por realizar"; donde la descripción de la actividad es la de Realizar, aprobar y remitir a la OTI la propuesta de diseño gráfico y redacción de contenido del micrositio que contendrá la información de signos declarados como notorios y del micrositio que contendrá la información de las denominaciones de origen protegidas de productos colombianos (propuesta de diseño grafico). Que hace parte del producto 2010-2 del Plan de Acción.</v>
      </c>
    </row>
    <row r="15" spans="1:17" ht="128.25" thickBot="1" x14ac:dyDescent="0.3">
      <c r="A15" s="13" t="str">
        <f>VLOOKUP(B15,'Plantilla publicacion'!$A$3:$B$490,2,0)</f>
        <v>Actividad propia</v>
      </c>
      <c r="B15" s="11" t="s">
        <v>759</v>
      </c>
      <c r="C15" s="308"/>
      <c r="D15" s="308">
        <f>VLOOKUP(B15,'Plantilla publicacion'!$A$3:$M$490,6,0)</f>
        <v>0</v>
      </c>
      <c r="E15" s="308"/>
      <c r="F15" s="308"/>
      <c r="G15" s="308" t="str">
        <f>VLOOKUP(B15,'Plantilla publicacion'!$A$3:$M$490,7,0)</f>
        <v>N/A</v>
      </c>
      <c r="H15" s="11" t="str">
        <f>VLOOKUP(B15,'Plantilla publicacion'!$A$3:$M$505,8,0)</f>
        <v>Desarrollar los micrositios y publicar la información de signos declarados como notorios y de las denominaciones de origen protegidas de productos colombianos. (Captura de pantalla de la publicación)</v>
      </c>
      <c r="I15" s="11">
        <f>VLOOKUP(B15,'Plantilla publicacion'!$A$3:$M$505,9,0)</f>
        <v>2</v>
      </c>
      <c r="J15" s="11" t="str">
        <f>VLOOKUP(B15,'Plantilla publicacion'!$A$3:$M$505,10,0)</f>
        <v>Númerica</v>
      </c>
      <c r="K15" s="108">
        <f>VLOOKUP(B15,'Plantilla publicacion'!$A$3:$M$505,11,0)</f>
        <v>45803</v>
      </c>
      <c r="L15" s="108">
        <f>VLOOKUP(B15,'Plantilla publicacion'!$A$3:$M$505,12,0)</f>
        <v>45884</v>
      </c>
      <c r="M15" s="106"/>
      <c r="N15" s="110" t="str">
        <f>VLOOKUP(B15,'Plantilla publicacion'!$A$3:$M$505,13,0)</f>
        <v>20-OFICINA DE TECNOLOGÍA E INFORMÁTICA;
2010-DIRECCION DE SIGNOS DISTINTIVOS</v>
      </c>
      <c r="O15" s="11">
        <f>VLOOKUP(B15,'Plantilla publicacion (2)'!$S$3:$X$490,6,0)</f>
        <v>100</v>
      </c>
      <c r="P15" s="278">
        <f>VLOOKUP(B15,'Plantilla publicacion (2)'!$S$3:$Y$490,7,0)</f>
        <v>2.7272727272727271</v>
      </c>
      <c r="Q15" s="110" t="str">
        <f>VLOOKUP(B15,'PAI 2025 Consolidado'!$F$6:$Z$486,21,0)</f>
        <v>Se desarrollaron los micrositios y publicó la información de signos declarados como notorios URL: https://www.sic.gov.co/tema/propiedad-Industrial y de las denominaciones de origen protegidas de productos colombianos URL: https://www.sic.gov.co/tema/propiedad-Industrial (Captura de pantalla de la publicación).</v>
      </c>
    </row>
    <row r="16" spans="1:17" s="12" customFormat="1" ht="25.5" x14ac:dyDescent="0.25">
      <c r="A16" s="5" t="str">
        <f>VLOOKUP(B16,'Plantilla publicacion'!$A$3:$B$490,2,0)</f>
        <v>Producto</v>
      </c>
      <c r="B16" s="96" t="s">
        <v>789</v>
      </c>
      <c r="C16" s="309" t="str">
        <f>VLOOKUP(B16,'Plantilla publicacion'!$A$3:$R$490,17,0)</f>
        <v>PND - 5-31-5-b- Convergencia regional - Entidades públicas territoriales y nacionales fortalecidas / PES - Transformación Institucional</v>
      </c>
      <c r="D16" s="309" t="str">
        <f>VLOOKUP(B16,'Plantilla publicacion'!$A$3:$M$497,6,0)</f>
        <v>56-Fortalecer la gestión de la información, el conocimiento y la innovación para optimizar la capacidad institucional</v>
      </c>
      <c r="E16" s="309" t="str">
        <f>VLOOKUP(B16,'Plantilla publicacion'!$A$3:$O$490,14,0)</f>
        <v>102-Cumplimiento de productos del PAI asociados a Fortalecer la gestión de la información, el conocimiento y la innovación para optimizar la capacidad institucional</v>
      </c>
      <c r="F16" s="309" t="str">
        <f>VLOOKUP(B16,'Plantilla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16" s="309" t="str">
        <f>VLOOKUP(B16,'Plantilla publicacion'!$A$3:$M$497,7,0)</f>
        <v>C-3599-0200-0008-53105b</v>
      </c>
      <c r="H16" s="98" t="str">
        <f>VLOOKUP(B16,'Plantilla publicacion'!$A$3:$M$505,8,0)</f>
        <v>Estudios Económicos Sectoriales, elaborados y entregados al área solicitante (Estudios Económicos)</v>
      </c>
      <c r="I16" s="98">
        <f>VLOOKUP(B16,'Plantilla publicacion'!$A$3:$M$505,9,0)</f>
        <v>2</v>
      </c>
      <c r="J16" s="98" t="str">
        <f>VLOOKUP(B16,'Plantilla publicacion'!$A$3:$M$505,10,0)</f>
        <v>Númerica</v>
      </c>
      <c r="K16" s="166">
        <f>VLOOKUP(B16,'Plantilla publicacion'!$A$3:$M$505,11,0)</f>
        <v>45672</v>
      </c>
      <c r="L16" s="166">
        <f>VLOOKUP(B16,'Plantilla publicacion'!$A$3:$M$505,12,0)</f>
        <v>46006</v>
      </c>
      <c r="M16" s="15">
        <f>IF(ISERROR(VLOOKUP(B16,'Plantilla publicacion'!$A$3:$P$490,16,0)),"NA",VLOOKUP(B16,'Plantilla publicacion'!$A$3:$P$490,16,0))</f>
        <v>0</v>
      </c>
      <c r="N16" s="99" t="str">
        <f>VLOOKUP(B16,'Plantilla publicacion'!$A$3:$M$505,13,0)</f>
        <v>37-GRUPO DE TRABAJO DE ESTUDIOS ECONÓMICOS</v>
      </c>
      <c r="O16" s="98">
        <f>VLOOKUP(B16,'Plantilla publicacion (2)'!$S$3:$X$490,6,0)</f>
        <v>0</v>
      </c>
      <c r="P16" s="274">
        <f>VLOOKUP(B16,'Plantilla publicacion (2)'!$S$3:$Y$490,7,0)</f>
        <v>0</v>
      </c>
      <c r="Q16" s="99">
        <f>VLOOKUP(B16,'PAI 2025 Consolidado'!$F$6:$Z$486,21,0)</f>
        <v>0</v>
      </c>
    </row>
    <row r="17" spans="1:17" ht="42.75" customHeight="1" x14ac:dyDescent="0.25">
      <c r="A17" s="13" t="str">
        <f>VLOOKUP(B17,'Plantilla publicacion'!$A$3:$B$490,2,0)</f>
        <v>Actividad propia</v>
      </c>
      <c r="B17" s="117" t="s">
        <v>791</v>
      </c>
      <c r="C17" s="307"/>
      <c r="D17" s="307">
        <f>VLOOKUP(B17,'Plantilla publicacion'!$A$3:$M$490,6,0)</f>
        <v>0</v>
      </c>
      <c r="E17" s="307"/>
      <c r="F17" s="307"/>
      <c r="G17" s="307" t="str">
        <f>VLOOKUP(B17,'Plantilla publicacion'!$A$3:$M$490,7,0)</f>
        <v>N/A</v>
      </c>
      <c r="H17" s="6" t="str">
        <f>VLOOKUP(B17,'Plantilla publicacion'!$A$3:$M$505,8,0)</f>
        <v>Elaborar ficha técnica (Ficha técnica)</v>
      </c>
      <c r="I17" s="6">
        <f>VLOOKUP(B17,'Plantilla publicacion'!$A$3:$M$505,9,0)</f>
        <v>1</v>
      </c>
      <c r="J17" s="6" t="str">
        <f>VLOOKUP(B17,'Plantilla publicacion'!$A$3:$M$505,10,0)</f>
        <v>Númerica</v>
      </c>
      <c r="K17" s="7">
        <f>VLOOKUP(B17,'Plantilla publicacion'!$A$3:$M$505,11,0)</f>
        <v>45672</v>
      </c>
      <c r="L17" s="7">
        <f>VLOOKUP(B17,'Plantilla publicacion'!$A$3:$M$505,12,0)</f>
        <v>45762</v>
      </c>
      <c r="M17" s="57"/>
      <c r="N17" s="101" t="str">
        <f>VLOOKUP(B17,'Plantilla publicacion'!$A$3:$M$505,13,0)</f>
        <v>37-GRUPO DE TRABAJO DE ESTUDIOS ECONÓMICOS</v>
      </c>
      <c r="O17" s="6">
        <f>VLOOKUP(B17,'Plantilla publicacion (2)'!$S$3:$X$490,6,0)</f>
        <v>100</v>
      </c>
      <c r="P17" s="275">
        <f>VLOOKUP(B17,'Plantilla publicacion (2)'!$S$3:$Y$490,7,0)</f>
        <v>0.90909090909090906</v>
      </c>
      <c r="Q17" s="101" t="str">
        <f>VLOOKUP(B17,'PAI 2025 Consolidado'!$F$6:$Z$486,21,0)</f>
        <v>Se realizaron las fichas técnicas que organizan los dos estudios económicos sectoriales.
En primer lugar, se encuentra la ficha técnica del estudio con la Delegatura para la Protección del Consumidor. Asimismo, se adjuntan tres fichas técnicas posibles para el estudio con la Delegatura para la Protección de la Libre Competencia; en específico, la Delegada junto con el Comité Andino para la Defensa de la Libre Competencia determinarán cuál de los tres estudios será de mayor provecho para la CAN.</v>
      </c>
    </row>
    <row r="18" spans="1:17" ht="42.75" customHeight="1" x14ac:dyDescent="0.25">
      <c r="A18" s="13" t="str">
        <f>VLOOKUP(B18,'Plantilla publicacion'!$A$3:$B$490,2,0)</f>
        <v>Actividad propia</v>
      </c>
      <c r="B18" s="117" t="s">
        <v>793</v>
      </c>
      <c r="C18" s="307"/>
      <c r="D18" s="307">
        <f>VLOOKUP(B18,'Plantilla publicacion'!$A$3:$M$490,6,0)</f>
        <v>0</v>
      </c>
      <c r="E18" s="307"/>
      <c r="F18" s="307"/>
      <c r="G18" s="307" t="str">
        <f>VLOOKUP(B18,'Plantilla publicacion'!$A$3:$M$490,7,0)</f>
        <v>N/A</v>
      </c>
      <c r="H18" s="6" t="str">
        <f>VLOOKUP(B18,'Plantilla publicacion'!$A$3:$M$505,8,0)</f>
        <v>Recopilar datos y construir base de datos (Base de datos)</v>
      </c>
      <c r="I18" s="6">
        <f>VLOOKUP(B18,'Plantilla publicacion'!$A$3:$M$505,9,0)</f>
        <v>1</v>
      </c>
      <c r="J18" s="6" t="str">
        <f>VLOOKUP(B18,'Plantilla publicacion'!$A$3:$M$505,10,0)</f>
        <v>Númerica</v>
      </c>
      <c r="K18" s="7">
        <f>VLOOKUP(B18,'Plantilla publicacion'!$A$3:$M$505,11,0)</f>
        <v>45689</v>
      </c>
      <c r="L18" s="7">
        <f>VLOOKUP(B18,'Plantilla publicacion'!$A$3:$M$505,12,0)</f>
        <v>45915</v>
      </c>
      <c r="M18" s="57"/>
      <c r="N18" s="101" t="str">
        <f>VLOOKUP(B18,'Plantilla publicacion'!$A$3:$M$505,13,0)</f>
        <v>37-GRUPO DE TRABAJO DE ESTUDIOS ECONÓMICOS</v>
      </c>
      <c r="O18" s="6">
        <f>VLOOKUP(B18,'Plantilla publicacion (2)'!$S$3:$X$490,6,0)</f>
        <v>100</v>
      </c>
      <c r="P18" s="275">
        <f>VLOOKUP(B18,'Plantilla publicacion (2)'!$S$3:$Y$490,7,0)</f>
        <v>2.7272727272727271</v>
      </c>
      <c r="Q18" s="101" t="str">
        <f>VLOOKUP(B18,'PAI 2025 Consolidado'!$F$6:$Z$486,21,0)</f>
        <v>Se construyó base de datos de trabajo para el Estudio Económico de Sectorial "Falsos Descuentos", relacionado con la Delegatura para la Protección del Consumidor.
Se construyó base de datos del Estudio Económico Sectorial "Integraciones", producto relacionado con la Delegatura para la Protección de la Competencia. </v>
      </c>
    </row>
    <row r="19" spans="1:17" ht="42.75" customHeight="1" x14ac:dyDescent="0.25">
      <c r="A19" s="13" t="str">
        <f>VLOOKUP(B19,'Plantilla publicacion'!$A$3:$B$490,2,0)</f>
        <v>Actividad propia</v>
      </c>
      <c r="B19" s="117" t="s">
        <v>795</v>
      </c>
      <c r="C19" s="307"/>
      <c r="D19" s="307">
        <f>VLOOKUP(B19,'Plantilla publicacion'!$A$3:$M$490,6,0)</f>
        <v>0</v>
      </c>
      <c r="E19" s="307"/>
      <c r="F19" s="307"/>
      <c r="G19" s="307" t="str">
        <f>VLOOKUP(B19,'Plantilla publicacion'!$A$3:$M$490,7,0)</f>
        <v>N/A</v>
      </c>
      <c r="H19" s="6" t="str">
        <f>VLOOKUP(B19,'Plantilla publicacion'!$A$3:$M$505,8,0)</f>
        <v>Construir el marco teórico  (Documento marco teórico)</v>
      </c>
      <c r="I19" s="6">
        <f>VLOOKUP(B19,'Plantilla publicacion'!$A$3:$M$505,9,0)</f>
        <v>1</v>
      </c>
      <c r="J19" s="6" t="str">
        <f>VLOOKUP(B19,'Plantilla publicacion'!$A$3:$M$505,10,0)</f>
        <v>Númerica</v>
      </c>
      <c r="K19" s="7">
        <f>VLOOKUP(B19,'Plantilla publicacion'!$A$3:$M$505,11,0)</f>
        <v>45689</v>
      </c>
      <c r="L19" s="7">
        <f>VLOOKUP(B19,'Plantilla publicacion'!$A$3:$M$505,12,0)</f>
        <v>45915</v>
      </c>
      <c r="M19" s="57"/>
      <c r="N19" s="101" t="str">
        <f>VLOOKUP(B19,'Plantilla publicacion'!$A$3:$M$505,13,0)</f>
        <v>37-GRUPO DE TRABAJO DE ESTUDIOS ECONÓMICOS</v>
      </c>
      <c r="O19" s="6">
        <f>VLOOKUP(B19,'Plantilla publicacion (2)'!$S$3:$X$490,6,0)</f>
        <v>100</v>
      </c>
      <c r="P19" s="275">
        <f>VLOOKUP(B19,'Plantilla publicacion (2)'!$S$3:$Y$490,7,0)</f>
        <v>1.8181818181818181</v>
      </c>
      <c r="Q19" s="101" t="str">
        <f>VLOOKUP(B19,'PAI 2025 Consolidado'!$F$6:$Z$486,21,0)</f>
        <v>Se elaboró el marco teórico para cada EES. EES "Falsos Descuentos" y EES "Integración Movistar y TIGO UNE"</v>
      </c>
    </row>
    <row r="20" spans="1:17" ht="42.75" customHeight="1" x14ac:dyDescent="0.25">
      <c r="A20" s="13" t="str">
        <f>VLOOKUP(B20,'Plantilla publicacion'!$A$3:$B$490,2,0)</f>
        <v>Actividad propia</v>
      </c>
      <c r="B20" s="117" t="s">
        <v>797</v>
      </c>
      <c r="C20" s="307"/>
      <c r="D20" s="307">
        <f>VLOOKUP(B20,'Plantilla publicacion'!$A$3:$M$490,6,0)</f>
        <v>0</v>
      </c>
      <c r="E20" s="307"/>
      <c r="F20" s="307"/>
      <c r="G20" s="307" t="str">
        <f>VLOOKUP(B20,'Plantilla publicacion'!$A$3:$M$490,7,0)</f>
        <v>N/A</v>
      </c>
      <c r="H20" s="6" t="str">
        <f>VLOOKUP(B20,'Plantilla publicacion'!$A$3:$M$505,8,0)</f>
        <v>Desarrollar análisis estadístico y económico (Dcumento de análisis estadístico y económico)</v>
      </c>
      <c r="I20" s="6">
        <f>VLOOKUP(B20,'Plantilla publicacion'!$A$3:$M$505,9,0)</f>
        <v>1</v>
      </c>
      <c r="J20" s="6" t="str">
        <f>VLOOKUP(B20,'Plantilla publicacion'!$A$3:$M$505,10,0)</f>
        <v>Númerica</v>
      </c>
      <c r="K20" s="7">
        <f>VLOOKUP(B20,'Plantilla publicacion'!$A$3:$M$505,11,0)</f>
        <v>45717</v>
      </c>
      <c r="L20" s="7">
        <f>VLOOKUP(B20,'Plantilla publicacion'!$A$3:$M$505,12,0)</f>
        <v>45976</v>
      </c>
      <c r="M20" s="57"/>
      <c r="N20" s="101" t="str">
        <f>VLOOKUP(B20,'Plantilla publicacion'!$A$3:$M$505,13,0)</f>
        <v>37-GRUPO DE TRABAJO DE ESTUDIOS ECONÓMICOS</v>
      </c>
      <c r="O20" s="6">
        <f>VLOOKUP(B20,'Plantilla publicacion (2)'!$S$3:$X$490,6,0)</f>
        <v>100</v>
      </c>
      <c r="P20" s="275">
        <f>VLOOKUP(B20,'Plantilla publicacion (2)'!$S$3:$Y$490,7,0)</f>
        <v>1.8181818181818181</v>
      </c>
      <c r="Q20" s="101">
        <f>VLOOKUP(B20,'PAI 2025 Consolidado'!$F$6:$Z$486,21,0)</f>
        <v>0</v>
      </c>
    </row>
    <row r="21" spans="1:17" ht="42.75" customHeight="1" thickBot="1" x14ac:dyDescent="0.3">
      <c r="A21" s="13" t="str">
        <f>VLOOKUP(B21,'Plantilla publicacion'!$A$3:$B$490,2,0)</f>
        <v>Actividad propia</v>
      </c>
      <c r="B21" s="102" t="s">
        <v>799</v>
      </c>
      <c r="C21" s="308"/>
      <c r="D21" s="308">
        <f>VLOOKUP(B21,'Plantilla publicacion'!$A$3:$M$490,6,0)</f>
        <v>0</v>
      </c>
      <c r="E21" s="308"/>
      <c r="F21" s="308"/>
      <c r="G21" s="308" t="str">
        <f>VLOOKUP(B21,'Plantilla publicacion'!$A$3:$M$490,7,0)</f>
        <v>N/A</v>
      </c>
      <c r="H21" s="104" t="str">
        <f>VLOOKUP(B21,'Plantilla publicacion'!$A$3:$M$505,8,0)</f>
        <v>Elaborar estudio y entregar al área solicitante (Memorando/correo de entrega de documento)</v>
      </c>
      <c r="I21" s="104">
        <f>VLOOKUP(B21,'Plantilla publicacion'!$A$3:$M$505,9,0)</f>
        <v>1</v>
      </c>
      <c r="J21" s="104" t="str">
        <f>VLOOKUP(B21,'Plantilla publicacion'!$A$3:$M$505,10,0)</f>
        <v>Númerica</v>
      </c>
      <c r="K21" s="105">
        <f>VLOOKUP(B21,'Plantilla publicacion'!$A$3:$M$505,11,0)</f>
        <v>45748</v>
      </c>
      <c r="L21" s="105">
        <f>VLOOKUP(B21,'Plantilla publicacion'!$A$3:$M$505,12,0)</f>
        <v>46006</v>
      </c>
      <c r="M21" s="106"/>
      <c r="N21" s="107" t="str">
        <f>VLOOKUP(B21,'Plantilla publicacion'!$A$3:$M$505,13,0)</f>
        <v>37-GRUPO DE TRABAJO DE ESTUDIOS ECONÓMICOS</v>
      </c>
      <c r="O21" s="104">
        <f>VLOOKUP(B21,'Plantilla publicacion (2)'!$S$3:$X$490,6,0)</f>
        <v>0</v>
      </c>
      <c r="P21" s="276">
        <f>VLOOKUP(B21,'Plantilla publicacion (2)'!$S$3:$Y$490,7,0)</f>
        <v>0</v>
      </c>
      <c r="Q21" s="107">
        <f>VLOOKUP(B21,'PAI 2025 Consolidado'!$F$6:$Z$486,21,0)</f>
        <v>0</v>
      </c>
    </row>
    <row r="22" spans="1:17" s="12" customFormat="1" ht="25.5" x14ac:dyDescent="0.25">
      <c r="A22" s="5" t="str">
        <f>VLOOKUP(B22,'Plantilla publicacion'!$A$3:$B$490,2,0)</f>
        <v>Producto</v>
      </c>
      <c r="B22" s="96" t="s">
        <v>801</v>
      </c>
      <c r="C22" s="309" t="str">
        <f>VLOOKUP(B22,'Plantilla publicacion'!$A$3:$R$490,17,0)</f>
        <v>PND - 5-31-5-b- Convergencia regional - Entidades públicas territoriales y nacionales fortalecidas / PES - Transformación Institucional</v>
      </c>
      <c r="D22" s="309" t="str">
        <f>VLOOKUP(B22,'Plantilla publicacion'!$A$3:$M$497,6,0)</f>
        <v>56-Fortalecer la gestión de la información, el conocimiento y la innovación para optimizar la capacidad institucional</v>
      </c>
      <c r="E22" s="309" t="str">
        <f>VLOOKUP(B22,'Plantilla publicacion'!$A$3:$O$490,14,0)</f>
        <v>102-Cumplimiento de productos del PAI asociados a Fortalecer la gestión de la información, el conocimiento y la innovación para optimizar la capacidad institucional</v>
      </c>
      <c r="F22" s="309" t="str">
        <f>VLOOKUP(B22,'Plantilla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2" s="309" t="str">
        <f>VLOOKUP(B22,'Plantilla publicacion'!$A$3:$M$497,7,0)</f>
        <v>C-3599-0200-0008-53105b</v>
      </c>
      <c r="H22" s="98" t="str">
        <f>VLOOKUP(B22,'Plantilla publicacion'!$A$3:$M$505,8,0)</f>
        <v>Boletines de Noticias Económicas, elaborados y divulgados (Boletines de Noticias Económicas)</v>
      </c>
      <c r="I22" s="98">
        <f>VLOOKUP(B22,'Plantilla publicacion'!$A$3:$M$505,9,0)</f>
        <v>11</v>
      </c>
      <c r="J22" s="98" t="str">
        <f>VLOOKUP(B22,'Plantilla publicacion'!$A$3:$M$505,10,0)</f>
        <v>Númerica</v>
      </c>
      <c r="K22" s="166">
        <f>VLOOKUP(B22,'Plantilla publicacion'!$A$3:$M$505,11,0)</f>
        <v>45672</v>
      </c>
      <c r="L22" s="166">
        <f>VLOOKUP(B22,'Plantilla publicacion'!$A$3:$M$505,12,0)</f>
        <v>46006</v>
      </c>
      <c r="M22" s="15">
        <f>IF(ISERROR(VLOOKUP(B22,'Plantilla publicacion'!$A$3:$P$490,16,0)),"NA",VLOOKUP(B22,'Plantilla publicacion'!$A$3:$P$490,16,0))</f>
        <v>0</v>
      </c>
      <c r="N22" s="99" t="str">
        <f>VLOOKUP(B22,'Plantilla publicacion'!$A$3:$M$505,13,0)</f>
        <v>37-GRUPO DE TRABAJO DE ESTUDIOS ECONÓMICOS</v>
      </c>
      <c r="O22" s="98">
        <f>VLOOKUP(B22,'Plantilla publicacion (2)'!$S$3:$X$490,6,0)</f>
        <v>0</v>
      </c>
      <c r="P22" s="274">
        <f>VLOOKUP(B22,'Plantilla publicacion (2)'!$S$3:$Y$490,7,0)</f>
        <v>0</v>
      </c>
      <c r="Q22" s="99">
        <f>VLOOKUP(B22,'PAI 2025 Consolidado'!$F$6:$Z$486,21,0)</f>
        <v>0</v>
      </c>
    </row>
    <row r="23" spans="1:17" ht="42.75" customHeight="1" x14ac:dyDescent="0.25">
      <c r="A23" s="13" t="str">
        <f>VLOOKUP(B23,'Plantilla publicacion'!$A$3:$B$490,2,0)</f>
        <v>Actividad propia</v>
      </c>
      <c r="B23" s="117" t="s">
        <v>803</v>
      </c>
      <c r="C23" s="307"/>
      <c r="D23" s="307">
        <f>VLOOKUP(B23,'Plantilla publicacion'!$A$3:$M$490,6,0)</f>
        <v>0</v>
      </c>
      <c r="E23" s="307"/>
      <c r="F23" s="307"/>
      <c r="G23" s="307" t="str">
        <f>VLOOKUP(B23,'Plantilla publicacion'!$A$3:$M$490,7,0)</f>
        <v>N/A</v>
      </c>
      <c r="H23" s="6" t="str">
        <f>VLOOKUP(B23,'Plantilla publicacion'!$A$3:$M$505,8,0)</f>
        <v>Elaborar mensualmente los boletines (Boletínes / correos electrónicos de envió)</v>
      </c>
      <c r="I23" s="6">
        <f>VLOOKUP(B23,'Plantilla publicacion'!$A$3:$M$505,9,0)</f>
        <v>11</v>
      </c>
      <c r="J23" s="6" t="str">
        <f>VLOOKUP(B23,'Plantilla publicacion'!$A$3:$M$505,10,0)</f>
        <v>Númerica</v>
      </c>
      <c r="K23" s="7">
        <f>VLOOKUP(B23,'Plantilla publicacion'!$A$3:$M$505,11,0)</f>
        <v>45672</v>
      </c>
      <c r="L23" s="7">
        <f>VLOOKUP(B23,'Plantilla publicacion'!$A$3:$M$505,12,0)</f>
        <v>46006</v>
      </c>
      <c r="M23" s="57"/>
      <c r="N23" s="101" t="str">
        <f>VLOOKUP(B23,'Plantilla publicacion'!$A$3:$M$505,13,0)</f>
        <v>37-GRUPO DE TRABAJO DE ESTUDIOS ECONÓMICOS</v>
      </c>
      <c r="O23" s="6">
        <f>VLOOKUP(B23,'Plantilla publicacion (2)'!$S$3:$X$490,6,0)</f>
        <v>81.81</v>
      </c>
      <c r="P23" s="275">
        <f>VLOOKUP(B23,'Plantilla publicacion (2)'!$S$3:$Y$490,7,0)</f>
        <v>5.9498181818181823</v>
      </c>
      <c r="Q23" s="101" t="str">
        <f>VLOOKUP(B23,'PAI 2025 Consolidado'!$F$6:$Z$486,21,0)</f>
        <v>Se elabora el boletín de septiembre, el cual corresponde al boletín 8 de 11.</v>
      </c>
    </row>
    <row r="24" spans="1:17" ht="42.75" customHeight="1" thickBot="1" x14ac:dyDescent="0.3">
      <c r="A24" s="13" t="str">
        <f>VLOOKUP(B24,'Plantilla publicacion'!$A$3:$B$490,2,0)</f>
        <v>Actividad propia</v>
      </c>
      <c r="B24" s="102" t="s">
        <v>805</v>
      </c>
      <c r="C24" s="308"/>
      <c r="D24" s="308">
        <f>VLOOKUP(B24,'Plantilla publicacion'!$A$3:$M$490,6,0)</f>
        <v>0</v>
      </c>
      <c r="E24" s="308"/>
      <c r="F24" s="308"/>
      <c r="G24" s="308" t="str">
        <f>VLOOKUP(B24,'Plantilla publicacion'!$A$3:$M$490,7,0)</f>
        <v>N/A</v>
      </c>
      <c r="H24" s="104" t="str">
        <f>VLOOKUP(B24,'Plantilla publicacion'!$A$3:$M$505,8,0)</f>
        <v>Divulgar los boletines (boletines diseñados)</v>
      </c>
      <c r="I24" s="104">
        <f>VLOOKUP(B24,'Plantilla publicacion'!$A$3:$M$505,9,0)</f>
        <v>11</v>
      </c>
      <c r="J24" s="104" t="str">
        <f>VLOOKUP(B24,'Plantilla publicacion'!$A$3:$M$505,10,0)</f>
        <v>Númerica</v>
      </c>
      <c r="K24" s="105">
        <f>VLOOKUP(B24,'Plantilla publicacion'!$A$3:$M$505,11,0)</f>
        <v>45672</v>
      </c>
      <c r="L24" s="105">
        <f>VLOOKUP(B24,'Plantilla publicacion'!$A$3:$M$505,12,0)</f>
        <v>46006</v>
      </c>
      <c r="M24" s="106"/>
      <c r="N24" s="107" t="str">
        <f>VLOOKUP(B24,'Plantilla publicacion'!$A$3:$M$505,13,0)</f>
        <v>37-GRUPO DE TRABAJO DE ESTUDIOS ECONÓMICOS</v>
      </c>
      <c r="O24" s="104">
        <f>VLOOKUP(B24,'Plantilla publicacion (2)'!$S$3:$X$490,6,0)</f>
        <v>81.81</v>
      </c>
      <c r="P24" s="276">
        <f>VLOOKUP(B24,'Plantilla publicacion (2)'!$S$3:$Y$490,7,0)</f>
        <v>1.4874545454545456</v>
      </c>
      <c r="Q24" s="107" t="str">
        <f>VLOOKUP(B24,'PAI 2025 Consolidado'!$F$6:$Z$486,21,0)</f>
        <v>Se divulga el BNE de septiembre que corresponde al boletín 8 de 11, para 72,72% de avance.</v>
      </c>
    </row>
    <row r="25" spans="1:17" s="12" customFormat="1" ht="25.5" x14ac:dyDescent="0.25">
      <c r="A25" s="5" t="str">
        <f>VLOOKUP(B25,'Plantilla publicacion'!$A$3:$B$490,2,0)</f>
        <v>Producto</v>
      </c>
      <c r="B25" s="15" t="s">
        <v>807</v>
      </c>
      <c r="C25" s="309" t="str">
        <f>VLOOKUP(B25,'Plantilla publicacion'!$A$3:$R$490,17,0)</f>
        <v>PND - 5-31-5-b- Convergencia regional - Entidades públicas territoriales y nacionales fortalecidas / PES - Transformación Institucional</v>
      </c>
      <c r="D25" s="309" t="str">
        <f>VLOOKUP(B25,'Plantilla publicacion'!$A$3:$M$497,6,0)</f>
        <v>56-Fortalecer la gestión de la información, el conocimiento y la innovación para optimizar la capacidad institucional</v>
      </c>
      <c r="E25" s="309" t="str">
        <f>VLOOKUP(B25,'Plantilla publicacion'!$A$3:$O$490,14,0)</f>
        <v>102-Cumplimiento de productos del PAI asociados a Fortalecer la gestión de la información, el conocimiento y la innovación para optimizar la capacidad institucional</v>
      </c>
      <c r="F25" s="309" t="str">
        <f>VLOOKUP(B25,'Plantilla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25" s="309" t="str">
        <f>VLOOKUP(B25,'Plantilla publicacion'!$A$3:$M$497,7,0)</f>
        <v>C-3599-0200-0008-53105b</v>
      </c>
      <c r="H25" s="15" t="str">
        <f>VLOOKUP(B25,'Plantilla publicacion'!$A$3:$M$505,8,0)</f>
        <v>Estudio Económico Académico, elaborado y entregado  (Estudio Económico )</v>
      </c>
      <c r="I25" s="15">
        <f>VLOOKUP(B25,'Plantilla publicacion'!$A$3:$M$505,9,0)</f>
        <v>1</v>
      </c>
      <c r="J25" s="15" t="str">
        <f>VLOOKUP(B25,'Plantilla publicacion'!$A$3:$M$505,10,0)</f>
        <v>Númerica</v>
      </c>
      <c r="K25" s="165">
        <f>VLOOKUP(B25,'Plantilla publicacion'!$A$3:$M$505,11,0)</f>
        <v>45705</v>
      </c>
      <c r="L25" s="165">
        <f>VLOOKUP(B25,'Plantilla publicacion'!$A$3:$M$505,12,0)</f>
        <v>46006</v>
      </c>
      <c r="M25" s="15">
        <f>IF(ISERROR(VLOOKUP(B25,'Plantilla publicacion'!$A$3:$P$490,16,0)),"NA",VLOOKUP(B25,'Plantilla publicacion'!$A$3:$P$490,16,0))</f>
        <v>0</v>
      </c>
      <c r="N25" s="15" t="str">
        <f>VLOOKUP(B25,'Plantilla publicacion'!$A$3:$M$505,13,0)</f>
        <v>37-GRUPO DE TRABAJO DE ESTUDIOS ECONÓMICOS</v>
      </c>
      <c r="O25" s="15">
        <f>VLOOKUP(B25,'Plantilla publicacion (2)'!$S$3:$X$490,6,0)</f>
        <v>0</v>
      </c>
      <c r="P25" s="277">
        <f>VLOOKUP(B25,'Plantilla publicacion (2)'!$S$3:$Y$490,7,0)</f>
        <v>0</v>
      </c>
      <c r="Q25" s="15">
        <f>VLOOKUP(B25,'PAI 2025 Consolidado'!$F$6:$Z$486,21,0)</f>
        <v>0</v>
      </c>
    </row>
    <row r="26" spans="1:17" ht="38.25" x14ac:dyDescent="0.25">
      <c r="A26" s="13" t="str">
        <f>VLOOKUP(B26,'Plantilla publicacion'!$A$3:$B$490,2,0)</f>
        <v>Actividad propia</v>
      </c>
      <c r="B26" s="6" t="s">
        <v>809</v>
      </c>
      <c r="C26" s="307"/>
      <c r="D26" s="307">
        <f>VLOOKUP(B26,'Plantilla publicacion'!$A$3:$M$490,6,0)</f>
        <v>0</v>
      </c>
      <c r="E26" s="307"/>
      <c r="F26" s="307"/>
      <c r="G26" s="307" t="str">
        <f>VLOOKUP(B26,'Plantilla publicacion'!$A$3:$M$490,7,0)</f>
        <v>N/A</v>
      </c>
      <c r="H26" s="6" t="str">
        <f>VLOOKUP(B26,'Plantilla publicacion'!$A$3:$M$505,8,0)</f>
        <v>Elaborar ficha técnica  (Ficha técnica)</v>
      </c>
      <c r="I26" s="6">
        <f>VLOOKUP(B26,'Plantilla publicacion'!$A$3:$M$505,9,0)</f>
        <v>1</v>
      </c>
      <c r="J26" s="6" t="str">
        <f>VLOOKUP(B26,'Plantilla publicacion'!$A$3:$M$505,10,0)</f>
        <v>Númerica</v>
      </c>
      <c r="K26" s="7">
        <f>VLOOKUP(B26,'Plantilla publicacion'!$A$3:$M$505,11,0)</f>
        <v>45705</v>
      </c>
      <c r="L26" s="7">
        <f>VLOOKUP(B26,'Plantilla publicacion'!$A$3:$M$505,12,0)</f>
        <v>46006</v>
      </c>
      <c r="M26" s="57"/>
      <c r="N26" s="16" t="str">
        <f>VLOOKUP(B26,'Plantilla publicacion'!$A$3:$M$505,13,0)</f>
        <v>37-GRUPO DE TRABAJO DE ESTUDIOS ECONÓMICOS</v>
      </c>
      <c r="O26" s="6">
        <f>VLOOKUP(B26,'Plantilla publicacion (2)'!$S$3:$X$490,6,0)</f>
        <v>100</v>
      </c>
      <c r="P26" s="275">
        <f>VLOOKUP(B26,'Plantilla publicacion (2)'!$S$3:$Y$490,7,0)</f>
        <v>0.90909090909090906</v>
      </c>
      <c r="Q26" s="16" t="str">
        <f>VLOOKUP(B26,'PAI 2025 Consolidado'!$F$6:$Z$486,21,0)</f>
        <v>Se carga documento que contiene la ficha técnica del estudio del mercado de licores en Colombia 2025</v>
      </c>
    </row>
    <row r="27" spans="1:17" ht="38.25" x14ac:dyDescent="0.25">
      <c r="A27" s="13" t="str">
        <f>VLOOKUP(B27,'Plantilla publicacion'!$A$3:$B$490,2,0)</f>
        <v>Actividad propia</v>
      </c>
      <c r="B27" s="6" t="s">
        <v>810</v>
      </c>
      <c r="C27" s="307"/>
      <c r="D27" s="307">
        <f>VLOOKUP(B27,'Plantilla publicacion'!$A$3:$M$490,6,0)</f>
        <v>0</v>
      </c>
      <c r="E27" s="307"/>
      <c r="F27" s="307"/>
      <c r="G27" s="307" t="str">
        <f>VLOOKUP(B27,'Plantilla publicacion'!$A$3:$M$490,7,0)</f>
        <v>N/A</v>
      </c>
      <c r="H27" s="6" t="str">
        <f>VLOOKUP(B27,'Plantilla publicacion'!$A$3:$M$505,8,0)</f>
        <v>Recopilar datos y construir base de datos (Archivo con Base de datos)</v>
      </c>
      <c r="I27" s="6">
        <f>VLOOKUP(B27,'Plantilla publicacion'!$A$3:$M$505,9,0)</f>
        <v>1</v>
      </c>
      <c r="J27" s="6" t="str">
        <f>VLOOKUP(B27,'Plantilla publicacion'!$A$3:$M$505,10,0)</f>
        <v>Númerica</v>
      </c>
      <c r="K27" s="7">
        <f>VLOOKUP(B27,'Plantilla publicacion'!$A$3:$M$505,11,0)</f>
        <v>45712</v>
      </c>
      <c r="L27" s="7">
        <f>VLOOKUP(B27,'Plantilla publicacion'!$A$3:$M$505,12,0)</f>
        <v>45887</v>
      </c>
      <c r="M27" s="57"/>
      <c r="N27" s="16" t="str">
        <f>VLOOKUP(B27,'Plantilla publicacion'!$A$3:$M$505,13,0)</f>
        <v>37-GRUPO DE TRABAJO DE ESTUDIOS ECONÓMICOS</v>
      </c>
      <c r="O27" s="6">
        <f>VLOOKUP(B27,'Plantilla publicacion (2)'!$S$3:$X$490,6,0)</f>
        <v>100</v>
      </c>
      <c r="P27" s="275">
        <f>VLOOKUP(B27,'Plantilla publicacion (2)'!$S$3:$Y$490,7,0)</f>
        <v>2.7272727272727271</v>
      </c>
      <c r="Q27" s="16" t="str">
        <f>VLOOKUP(B27,'PAI 2025 Consolidado'!$F$6:$Z$486,21,0)</f>
        <v>Se anexa la base de datos unificada con información pública departamental y los requerimientos a las empresas licoreras</v>
      </c>
    </row>
    <row r="28" spans="1:17" ht="38.25" x14ac:dyDescent="0.25">
      <c r="A28" s="13" t="str">
        <f>VLOOKUP(B28,'Plantilla publicacion'!$A$3:$B$490,2,0)</f>
        <v>Actividad propia</v>
      </c>
      <c r="B28" s="6" t="s">
        <v>811</v>
      </c>
      <c r="C28" s="307"/>
      <c r="D28" s="307">
        <f>VLOOKUP(B28,'Plantilla publicacion'!$A$3:$M$490,6,0)</f>
        <v>0</v>
      </c>
      <c r="E28" s="307"/>
      <c r="F28" s="307"/>
      <c r="G28" s="307" t="str">
        <f>VLOOKUP(B28,'Plantilla publicacion'!$A$3:$M$490,7,0)</f>
        <v>N/A</v>
      </c>
      <c r="H28" s="6" t="str">
        <f>VLOOKUP(B28,'Plantilla publicacion'!$A$3:$M$505,8,0)</f>
        <v>Construir marco teórico (Informe/documento con marco teórico)</v>
      </c>
      <c r="I28" s="6">
        <f>VLOOKUP(B28,'Plantilla publicacion'!$A$3:$M$505,9,0)</f>
        <v>1</v>
      </c>
      <c r="J28" s="6" t="str">
        <f>VLOOKUP(B28,'Plantilla publicacion'!$A$3:$M$505,10,0)</f>
        <v>Númerica</v>
      </c>
      <c r="K28" s="7">
        <f>VLOOKUP(B28,'Plantilla publicacion'!$A$3:$M$505,11,0)</f>
        <v>45712</v>
      </c>
      <c r="L28" s="7">
        <f>VLOOKUP(B28,'Plantilla publicacion'!$A$3:$M$505,12,0)</f>
        <v>45915</v>
      </c>
      <c r="M28" s="57"/>
      <c r="N28" s="16" t="str">
        <f>VLOOKUP(B28,'Plantilla publicacion'!$A$3:$M$505,13,0)</f>
        <v>37-GRUPO DE TRABAJO DE ESTUDIOS ECONÓMICOS</v>
      </c>
      <c r="O28" s="6">
        <f>VLOOKUP(B28,'Plantilla publicacion (2)'!$S$3:$X$490,6,0)</f>
        <v>100</v>
      </c>
      <c r="P28" s="275">
        <f>VLOOKUP(B28,'Plantilla publicacion (2)'!$S$3:$Y$490,7,0)</f>
        <v>1.8181818181818181</v>
      </c>
      <c r="Q28" s="16" t="str">
        <f>VLOOKUP(B28,'PAI 2025 Consolidado'!$F$6:$Z$486,21,0)</f>
        <v>Se anexa el marco teórico del estudio económico académico del mercado de licores</v>
      </c>
    </row>
    <row r="29" spans="1:17" ht="25.5" x14ac:dyDescent="0.25">
      <c r="A29" s="13" t="str">
        <f>VLOOKUP(B29,'Plantilla publicacion'!$A$3:$B$490,2,0)</f>
        <v>Actividad propia</v>
      </c>
      <c r="B29" s="6" t="s">
        <v>812</v>
      </c>
      <c r="C29" s="307"/>
      <c r="D29" s="307">
        <f>VLOOKUP(B29,'Plantilla publicacion'!$A$3:$M$490,6,0)</f>
        <v>0</v>
      </c>
      <c r="E29" s="307"/>
      <c r="F29" s="307"/>
      <c r="G29" s="307" t="str">
        <f>VLOOKUP(B29,'Plantilla publicacion'!$A$3:$M$490,7,0)</f>
        <v>N/A</v>
      </c>
      <c r="H29" s="6" t="str">
        <f>VLOOKUP(B29,'Plantilla publicacion'!$A$3:$M$505,8,0)</f>
        <v>Desarrollar análisis estadístico y económico (Documento de análisis estadístico y económico)</v>
      </c>
      <c r="I29" s="6">
        <f>VLOOKUP(B29,'Plantilla publicacion'!$A$3:$M$505,9,0)</f>
        <v>1</v>
      </c>
      <c r="J29" s="6" t="str">
        <f>VLOOKUP(B29,'Plantilla publicacion'!$A$3:$M$505,10,0)</f>
        <v>Númerica</v>
      </c>
      <c r="K29" s="7">
        <f>VLOOKUP(B29,'Plantilla publicacion'!$A$3:$M$505,11,0)</f>
        <v>45717</v>
      </c>
      <c r="L29" s="7">
        <f>VLOOKUP(B29,'Plantilla publicacion'!$A$3:$M$505,12,0)</f>
        <v>45975</v>
      </c>
      <c r="M29" s="57"/>
      <c r="N29" s="16" t="str">
        <f>VLOOKUP(B29,'Plantilla publicacion'!$A$3:$M$505,13,0)</f>
        <v>37-GRUPO DE TRABAJO DE ESTUDIOS ECONÓMICOS</v>
      </c>
      <c r="O29" s="6">
        <f>VLOOKUP(B29,'Plantilla publicacion (2)'!$S$3:$X$490,6,0)</f>
        <v>100</v>
      </c>
      <c r="P29" s="275">
        <f>VLOOKUP(B29,'Plantilla publicacion (2)'!$S$3:$Y$490,7,0)</f>
        <v>1.8181818181818181</v>
      </c>
      <c r="Q29" s="16">
        <f>VLOOKUP(B29,'PAI 2025 Consolidado'!$F$6:$Z$486,21,0)</f>
        <v>0</v>
      </c>
    </row>
    <row r="30" spans="1:17" ht="15.75" thickBot="1" x14ac:dyDescent="0.3">
      <c r="A30" s="13" t="str">
        <f>VLOOKUP(B30,'Plantilla publicacion'!$A$3:$B$490,2,0)</f>
        <v>Actividad propia</v>
      </c>
      <c r="B30" s="11" t="s">
        <v>813</v>
      </c>
      <c r="C30" s="308"/>
      <c r="D30" s="308">
        <f>VLOOKUP(B30,'Plantilla publicacion'!$A$3:$M$490,6,0)</f>
        <v>0</v>
      </c>
      <c r="E30" s="308"/>
      <c r="F30" s="308"/>
      <c r="G30" s="308" t="str">
        <f>VLOOKUP(B30,'Plantilla publicacion'!$A$3:$M$490,7,0)</f>
        <v>N/A</v>
      </c>
      <c r="H30" s="11" t="str">
        <f>VLOOKUP(B30,'Plantilla publicacion'!$A$3:$M$505,8,0)</f>
        <v>Entregar del documento (Memorando/correo de entrega de documento)</v>
      </c>
      <c r="I30" s="11">
        <f>VLOOKUP(B30,'Plantilla publicacion'!$A$3:$M$505,9,0)</f>
        <v>1</v>
      </c>
      <c r="J30" s="11" t="str">
        <f>VLOOKUP(B30,'Plantilla publicacion'!$A$3:$M$505,10,0)</f>
        <v>Númerica</v>
      </c>
      <c r="K30" s="108">
        <f>VLOOKUP(B30,'Plantilla publicacion'!$A$3:$M$505,11,0)</f>
        <v>45748</v>
      </c>
      <c r="L30" s="108">
        <f>VLOOKUP(B30,'Plantilla publicacion'!$A$3:$M$505,12,0)</f>
        <v>46006</v>
      </c>
      <c r="M30" s="106"/>
      <c r="N30" s="110" t="str">
        <f>VLOOKUP(B30,'Plantilla publicacion'!$A$3:$M$505,13,0)</f>
        <v>37-GRUPO DE TRABAJO DE ESTUDIOS ECONÓMICOS</v>
      </c>
      <c r="O30" s="11">
        <f>VLOOKUP(B30,'Plantilla publicacion (2)'!$S$3:$X$490,6,0)</f>
        <v>0</v>
      </c>
      <c r="P30" s="278">
        <f>VLOOKUP(B30,'Plantilla publicacion (2)'!$S$3:$Y$490,7,0)</f>
        <v>0</v>
      </c>
      <c r="Q30" s="110">
        <f>VLOOKUP(B30,'PAI 2025 Consolidado'!$F$6:$Z$486,21,0)</f>
        <v>0</v>
      </c>
    </row>
    <row r="31" spans="1:17" s="12" customFormat="1" ht="51.75" customHeight="1" x14ac:dyDescent="0.25">
      <c r="A31" s="5" t="str">
        <f>VLOOKUP(B31,'Plantilla publicacion'!$A$3:$B$490,2,0)</f>
        <v>Producto</v>
      </c>
      <c r="B31" s="96" t="s">
        <v>814</v>
      </c>
      <c r="C31" s="309" t="str">
        <f>VLOOKUP(B31,'Plantilla publicacion'!$A$3:$R$490,17,0)</f>
        <v>PND - 5-31-5-b- Convergencia regional - Entidades públicas territoriales y nacionales fortalecidas / PES - Transformación Institucional</v>
      </c>
      <c r="D31" s="309" t="str">
        <f>VLOOKUP(B31,'Plantilla publicacion'!$A$3:$M$497,6,0)</f>
        <v>56-Fortalecer la gestión de la información, el conocimiento y la innovación para optimizar la capacidad institucional</v>
      </c>
      <c r="E31" s="309" t="str">
        <f>VLOOKUP(B31,'Plantilla publicacion'!$A$3:$O$490,14,0)</f>
        <v>102-Cumplimiento de productos del PAI asociados a Fortalecer la gestión de la información, el conocimiento y la innovación para optimizar la capacidad institucional</v>
      </c>
      <c r="F31" s="309" t="str">
        <f>VLOOKUP(B31,'Plantilla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1" s="309" t="str">
        <f>VLOOKUP(B31,'Plantilla publicacion'!$A$3:$M$497,7,0)</f>
        <v>C-3599-0200-0008-53105b</v>
      </c>
      <c r="H31" s="98" t="str">
        <f>VLOOKUP(B31,'Plantilla publicacion'!$A$3:$M$505,8,0)</f>
        <v>Estudio Económico 2024/2025 – Licencia obligatoria, elaborado y entregado  (Estudio Económico 2024/2025 – Licencia obligatoria)</v>
      </c>
      <c r="I31" s="98">
        <f>VLOOKUP(B31,'Plantilla publicacion'!$A$3:$M$505,9,0)</f>
        <v>1</v>
      </c>
      <c r="J31" s="98" t="str">
        <f>VLOOKUP(B31,'Plantilla publicacion'!$A$3:$M$505,10,0)</f>
        <v>Númerica</v>
      </c>
      <c r="K31" s="166">
        <f>VLOOKUP(B31,'Plantilla publicacion'!$A$3:$M$505,11,0)</f>
        <v>45705</v>
      </c>
      <c r="L31" s="166">
        <f>VLOOKUP(B31,'Plantilla publicacion'!$A$3:$M$505,12,0)</f>
        <v>46006</v>
      </c>
      <c r="M31" s="15">
        <f>IF(ISERROR(VLOOKUP(B31,'Plantilla publicacion'!$A$3:$P$490,16,0)),"NA",VLOOKUP(B31,'Plantilla publicacion'!$A$3:$P$490,16,0))</f>
        <v>0</v>
      </c>
      <c r="N31" s="99" t="str">
        <f>VLOOKUP(B31,'Plantilla publicacion'!$A$3:$M$505,13,0)</f>
        <v>37-GRUPO DE TRABAJO DE ESTUDIOS ECONÓMICOS</v>
      </c>
      <c r="O31" s="98">
        <f>VLOOKUP(B31,'Plantilla publicacion (2)'!$S$3:$X$490,6,0)</f>
        <v>0</v>
      </c>
      <c r="P31" s="274">
        <f>VLOOKUP(B31,'Plantilla publicacion (2)'!$S$3:$Y$490,7,0)</f>
        <v>0</v>
      </c>
      <c r="Q31" s="99">
        <f>VLOOKUP(B31,'PAI 2025 Consolidado'!$F$6:$Z$486,21,0)</f>
        <v>0</v>
      </c>
    </row>
    <row r="32" spans="1:17" ht="43.5" customHeight="1" x14ac:dyDescent="0.25">
      <c r="A32" s="13" t="str">
        <f>VLOOKUP(B32,'Plantilla publicacion'!$A$3:$B$490,2,0)</f>
        <v>Actividad propia</v>
      </c>
      <c r="B32" s="100" t="s">
        <v>816</v>
      </c>
      <c r="C32" s="307"/>
      <c r="D32" s="307">
        <f>VLOOKUP(B32,'Plantilla publicacion'!$A$3:$M$490,6,0)</f>
        <v>0</v>
      </c>
      <c r="E32" s="307"/>
      <c r="F32" s="307"/>
      <c r="G32" s="307" t="str">
        <f>VLOOKUP(B32,'Plantilla publicacion'!$A$3:$M$490,7,0)</f>
        <v>N/A</v>
      </c>
      <c r="H32" s="6" t="str">
        <f>VLOOKUP(B32,'Plantilla publicacion'!$A$3:$M$505,8,0)</f>
        <v>Elaborar ficha técnica (Ficha técnica)</v>
      </c>
      <c r="I32" s="6">
        <f>VLOOKUP(B32,'Plantilla publicacion'!$A$3:$M$505,9,0)</f>
        <v>1</v>
      </c>
      <c r="J32" s="6" t="str">
        <f>VLOOKUP(B32,'Plantilla publicacion'!$A$3:$M$505,10,0)</f>
        <v>Númerica</v>
      </c>
      <c r="K32" s="7">
        <f>VLOOKUP(B32,'Plantilla publicacion'!$A$3:$M$505,11,0)</f>
        <v>45705</v>
      </c>
      <c r="L32" s="7">
        <f>VLOOKUP(B32,'Plantilla publicacion'!$A$3:$M$505,12,0)</f>
        <v>46006</v>
      </c>
      <c r="M32" s="57"/>
      <c r="N32" s="101" t="str">
        <f>VLOOKUP(B32,'Plantilla publicacion'!$A$3:$M$505,13,0)</f>
        <v>37-GRUPO DE TRABAJO DE ESTUDIOS ECONÓMICOS</v>
      </c>
      <c r="O32" s="6">
        <f>VLOOKUP(B32,'Plantilla publicacion (2)'!$S$3:$X$490,6,0)</f>
        <v>100</v>
      </c>
      <c r="P32" s="275">
        <f>VLOOKUP(B32,'Plantilla publicacion (2)'!$S$3:$Y$490,7,0)</f>
        <v>0.90909090909090906</v>
      </c>
      <c r="Q32" s="101" t="str">
        <f>VLOOKUP(B32,'PAI 2025 Consolidado'!$F$6:$Z$486,21,0)</f>
        <v>Se realiza la ficha técnica del Estudio Económico 2024/2025-Licencia obligatoria.</v>
      </c>
    </row>
    <row r="33" spans="1:17" ht="55.5" customHeight="1" x14ac:dyDescent="0.25">
      <c r="A33" s="13" t="str">
        <f>VLOOKUP(B33,'Plantilla publicacion'!$A$3:$B$490,2,0)</f>
        <v>Actividad propia</v>
      </c>
      <c r="B33" s="100" t="s">
        <v>817</v>
      </c>
      <c r="C33" s="307"/>
      <c r="D33" s="307">
        <f>VLOOKUP(B33,'Plantilla publicacion'!$A$3:$M$490,6,0)</f>
        <v>0</v>
      </c>
      <c r="E33" s="307"/>
      <c r="F33" s="307"/>
      <c r="G33" s="307" t="str">
        <f>VLOOKUP(B33,'Plantilla publicacion'!$A$3:$M$490,7,0)</f>
        <v>N/A</v>
      </c>
      <c r="H33" s="6" t="str">
        <f>VLOOKUP(B33,'Plantilla publicacion'!$A$3:$M$505,8,0)</f>
        <v>Construir marco teórico (Documento Marco teórico)</v>
      </c>
      <c r="I33" s="6">
        <f>VLOOKUP(B33,'Plantilla publicacion'!$A$3:$M$505,9,0)</f>
        <v>1</v>
      </c>
      <c r="J33" s="6" t="str">
        <f>VLOOKUP(B33,'Plantilla publicacion'!$A$3:$M$505,10,0)</f>
        <v>Númerica</v>
      </c>
      <c r="K33" s="7">
        <f>VLOOKUP(B33,'Plantilla publicacion'!$A$3:$M$505,11,0)</f>
        <v>45712</v>
      </c>
      <c r="L33" s="7">
        <f>VLOOKUP(B33,'Plantilla publicacion'!$A$3:$M$505,12,0)</f>
        <v>45823</v>
      </c>
      <c r="M33" s="57"/>
      <c r="N33" s="101" t="str">
        <f>VLOOKUP(B33,'Plantilla publicacion'!$A$3:$M$505,13,0)</f>
        <v>37-GRUPO DE TRABAJO DE ESTUDIOS ECONÓMICOS</v>
      </c>
      <c r="O33" s="6">
        <f>VLOOKUP(B33,'Plantilla publicacion (2)'!$S$3:$X$490,6,0)</f>
        <v>100</v>
      </c>
      <c r="P33" s="275">
        <f>VLOOKUP(B33,'Plantilla publicacion (2)'!$S$3:$Y$490,7,0)</f>
        <v>2.2727272727272729</v>
      </c>
      <c r="Q33" s="101" t="str">
        <f>VLOOKUP(B33,'PAI 2025 Consolidado'!$F$6:$Z$486,21,0)</f>
        <v>Se realiza el documento de marco teórico, incorporando todas las demás partes del documento realizadas hasta la fecha.</v>
      </c>
    </row>
    <row r="34" spans="1:17" ht="35.25" customHeight="1" x14ac:dyDescent="0.25">
      <c r="A34" s="13" t="str">
        <f>VLOOKUP(B34,'Plantilla publicacion'!$A$3:$B$490,2,0)</f>
        <v>Actividad propia</v>
      </c>
      <c r="B34" s="100" t="s">
        <v>818</v>
      </c>
      <c r="C34" s="307"/>
      <c r="D34" s="307">
        <f>VLOOKUP(B34,'Plantilla publicacion'!$A$3:$M$490,6,0)</f>
        <v>0</v>
      </c>
      <c r="E34" s="307"/>
      <c r="F34" s="307"/>
      <c r="G34" s="307" t="str">
        <f>VLOOKUP(B34,'Plantilla publicacion'!$A$3:$M$490,7,0)</f>
        <v>N/A</v>
      </c>
      <c r="H34" s="6" t="str">
        <f>VLOOKUP(B34,'Plantilla publicacion'!$A$3:$M$505,8,0)</f>
        <v>Desarrollar análisis económico parcial (Documento de análisis económico parcia)</v>
      </c>
      <c r="I34" s="6">
        <f>VLOOKUP(B34,'Plantilla publicacion'!$A$3:$M$505,9,0)</f>
        <v>1</v>
      </c>
      <c r="J34" s="6" t="str">
        <f>VLOOKUP(B34,'Plantilla publicacion'!$A$3:$M$505,10,0)</f>
        <v>Númerica</v>
      </c>
      <c r="K34" s="7">
        <f>VLOOKUP(B34,'Plantilla publicacion'!$A$3:$M$505,11,0)</f>
        <v>45712</v>
      </c>
      <c r="L34" s="7">
        <f>VLOOKUP(B34,'Plantilla publicacion'!$A$3:$M$505,12,0)</f>
        <v>45884</v>
      </c>
      <c r="M34" s="57"/>
      <c r="N34" s="101" t="str">
        <f>VLOOKUP(B34,'Plantilla publicacion'!$A$3:$M$505,13,0)</f>
        <v>37-GRUPO DE TRABAJO DE ESTUDIOS ECONÓMICOS</v>
      </c>
      <c r="O34" s="6">
        <f>VLOOKUP(B34,'Plantilla publicacion (2)'!$S$3:$X$490,6,0)</f>
        <v>100</v>
      </c>
      <c r="P34" s="275">
        <f>VLOOKUP(B34,'Plantilla publicacion (2)'!$S$3:$Y$490,7,0)</f>
        <v>1.8181818181818181</v>
      </c>
      <c r="Q34" s="101" t="str">
        <f>VLOOKUP(B34,'PAI 2025 Consolidado'!$F$6:$Z$486,21,0)</f>
        <v>Se realiza el documento completo de análisis económico preliminar.</v>
      </c>
    </row>
    <row r="35" spans="1:17" ht="29.25" customHeight="1" x14ac:dyDescent="0.25">
      <c r="A35" s="13" t="str">
        <f>VLOOKUP(B35,'Plantilla publicacion'!$A$3:$B$490,2,0)</f>
        <v>Actividad propia</v>
      </c>
      <c r="B35" s="100" t="s">
        <v>820</v>
      </c>
      <c r="C35" s="307"/>
      <c r="D35" s="307">
        <f>VLOOKUP(B35,'Plantilla publicacion'!$A$3:$M$490,6,0)</f>
        <v>0</v>
      </c>
      <c r="E35" s="307"/>
      <c r="F35" s="307"/>
      <c r="G35" s="307" t="str">
        <f>VLOOKUP(B35,'Plantilla publicacion'!$A$3:$M$490,7,0)</f>
        <v>N/A</v>
      </c>
      <c r="H35" s="6" t="str">
        <f>VLOOKUP(B35,'Plantilla publicacion'!$A$3:$M$505,8,0)</f>
        <v>Recopilar datos y construir base de datos  (Base de datos)</v>
      </c>
      <c r="I35" s="6">
        <f>VLOOKUP(B35,'Plantilla publicacion'!$A$3:$M$505,9,0)</f>
        <v>1</v>
      </c>
      <c r="J35" s="6" t="str">
        <f>VLOOKUP(B35,'Plantilla publicacion'!$A$3:$M$505,10,0)</f>
        <v>Númerica</v>
      </c>
      <c r="K35" s="7">
        <f>VLOOKUP(B35,'Plantilla publicacion'!$A$3:$M$505,11,0)</f>
        <v>45717</v>
      </c>
      <c r="L35" s="7">
        <f>VLOOKUP(B35,'Plantilla publicacion'!$A$3:$M$505,12,0)</f>
        <v>45945</v>
      </c>
      <c r="M35" s="57"/>
      <c r="N35" s="101" t="str">
        <f>VLOOKUP(B35,'Plantilla publicacion'!$A$3:$M$505,13,0)</f>
        <v>37-GRUPO DE TRABAJO DE ESTUDIOS ECONÓMICOS</v>
      </c>
      <c r="O35" s="6">
        <f>VLOOKUP(B35,'Plantilla publicacion (2)'!$S$3:$X$490,6,0)</f>
        <v>100</v>
      </c>
      <c r="P35" s="275">
        <f>VLOOKUP(B35,'Plantilla publicacion (2)'!$S$3:$Y$490,7,0)</f>
        <v>1.8181818181818181</v>
      </c>
      <c r="Q35" s="101">
        <f>VLOOKUP(B35,'PAI 2025 Consolidado'!$F$6:$Z$486,21,0)</f>
        <v>0</v>
      </c>
    </row>
    <row r="36" spans="1:17" ht="25.5" x14ac:dyDescent="0.25">
      <c r="A36" s="13" t="str">
        <f>VLOOKUP(B36,'Plantilla publicacion'!$A$3:$B$490,2,0)</f>
        <v>Actividad propia</v>
      </c>
      <c r="B36" s="100" t="s">
        <v>821</v>
      </c>
      <c r="C36" s="307"/>
      <c r="D36" s="307">
        <f>VLOOKUP(B36,'Plantilla publicacion'!$A$3:$M$490,6,0)</f>
        <v>0</v>
      </c>
      <c r="E36" s="307"/>
      <c r="F36" s="307"/>
      <c r="G36" s="307" t="str">
        <f>VLOOKUP(B36,'Plantilla publicacion'!$A$3:$M$490,7,0)</f>
        <v>N/A</v>
      </c>
      <c r="H36" s="6" t="str">
        <f>VLOOKUP(B36,'Plantilla publicacion'!$A$3:$M$505,8,0)</f>
        <v>Desarrollar análisis económico final (Documento de análisis económico final)</v>
      </c>
      <c r="I36" s="6">
        <f>VLOOKUP(B36,'Plantilla publicacion'!$A$3:$M$505,9,0)</f>
        <v>1</v>
      </c>
      <c r="J36" s="6" t="str">
        <f>VLOOKUP(B36,'Plantilla publicacion'!$A$3:$M$505,10,0)</f>
        <v>Númerica</v>
      </c>
      <c r="K36" s="7">
        <f>VLOOKUP(B36,'Plantilla publicacion'!$A$3:$M$505,11,0)</f>
        <v>45748</v>
      </c>
      <c r="L36" s="7">
        <f>VLOOKUP(B36,'Plantilla publicacion'!$A$3:$M$505,12,0)</f>
        <v>45976</v>
      </c>
      <c r="M36" s="57"/>
      <c r="N36" s="101" t="str">
        <f>VLOOKUP(B36,'Plantilla publicacion'!$A$3:$M$505,13,0)</f>
        <v>37-GRUPO DE TRABAJO DE ESTUDIOS ECONÓMICOS</v>
      </c>
      <c r="O36" s="6">
        <f>VLOOKUP(B36,'Plantilla publicacion (2)'!$S$3:$X$490,6,0)</f>
        <v>100</v>
      </c>
      <c r="P36" s="275">
        <f>VLOOKUP(B36,'Plantilla publicacion (2)'!$S$3:$Y$490,7,0)</f>
        <v>1.8181818181818181</v>
      </c>
      <c r="Q36" s="101">
        <f>VLOOKUP(B36,'PAI 2025 Consolidado'!$F$6:$Z$486,21,0)</f>
        <v>0</v>
      </c>
    </row>
    <row r="37" spans="1:17" ht="15.75" thickBot="1" x14ac:dyDescent="0.3">
      <c r="A37" s="13" t="str">
        <f>VLOOKUP(B37,'Plantilla publicacion'!$A$3:$B$490,2,0)</f>
        <v>Actividad propia</v>
      </c>
      <c r="B37" s="102" t="s">
        <v>823</v>
      </c>
      <c r="C37" s="308"/>
      <c r="D37" s="308">
        <f>VLOOKUP(B37,'Plantilla publicacion'!$A$3:$M$490,6,0)</f>
        <v>0</v>
      </c>
      <c r="E37" s="308"/>
      <c r="F37" s="308"/>
      <c r="G37" s="308" t="str">
        <f>VLOOKUP(B37,'Plantilla publicacion'!$A$3:$M$490,7,0)</f>
        <v>N/A</v>
      </c>
      <c r="H37" s="104" t="str">
        <f>VLOOKUP(B37,'Plantilla publicacion'!$A$3:$M$505,8,0)</f>
        <v>Entregar producto (Memorando/correo)</v>
      </c>
      <c r="I37" s="104">
        <f>VLOOKUP(B37,'Plantilla publicacion'!$A$3:$M$505,9,0)</f>
        <v>1</v>
      </c>
      <c r="J37" s="104" t="str">
        <f>VLOOKUP(B37,'Plantilla publicacion'!$A$3:$M$505,10,0)</f>
        <v>Númerica</v>
      </c>
      <c r="K37" s="105">
        <f>VLOOKUP(B37,'Plantilla publicacion'!$A$3:$M$505,11,0)</f>
        <v>45778</v>
      </c>
      <c r="L37" s="105">
        <f>VLOOKUP(B37,'Plantilla publicacion'!$A$3:$M$505,12,0)</f>
        <v>46006</v>
      </c>
      <c r="M37" s="106"/>
      <c r="N37" s="107" t="str">
        <f>VLOOKUP(B37,'Plantilla publicacion'!$A$3:$M$505,13,0)</f>
        <v>37-GRUPO DE TRABAJO DE ESTUDIOS ECONÓMICOS</v>
      </c>
      <c r="O37" s="104">
        <f>VLOOKUP(B37,'Plantilla publicacion (2)'!$S$3:$X$490,6,0)</f>
        <v>0</v>
      </c>
      <c r="P37" s="276">
        <f>VLOOKUP(B37,'Plantilla publicacion (2)'!$S$3:$Y$490,7,0)</f>
        <v>0</v>
      </c>
      <c r="Q37" s="107">
        <f>VLOOKUP(B37,'PAI 2025 Consolidado'!$F$6:$Z$486,21,0)</f>
        <v>0</v>
      </c>
    </row>
    <row r="38" spans="1:17" s="12" customFormat="1" ht="63.75" x14ac:dyDescent="0.25">
      <c r="A38" s="5" t="str">
        <f>VLOOKUP(B38,'Plantilla publicacion'!$A$3:$B$490,2,0)</f>
        <v>Producto</v>
      </c>
      <c r="B38" s="15" t="s">
        <v>824</v>
      </c>
      <c r="C38" s="309" t="str">
        <f>VLOOKUP(B38,'Plantilla publicacion'!$A$3:$R$490,17,0)</f>
        <v>PND - 5-31-5-b- Convergencia regional - Entidades públicas territoriales y nacionales fortalecidas / PES - Transformación Institucional</v>
      </c>
      <c r="D38" s="309" t="str">
        <f>VLOOKUP(B38,'Plantilla publicacion'!$A$3:$M$497,6,0)</f>
        <v>56-Fortalecer la gestión de la información, el conocimiento y la innovación para optimizar la capacidad institucional</v>
      </c>
      <c r="E38" s="309" t="str">
        <f>VLOOKUP(B38,'Plantilla publicacion'!$A$3:$O$490,14,0)</f>
        <v>102-Cumplimiento de productos del PAI asociados a Fortalecer la gestión de la información, el conocimiento y la innovación para optimizar la capacidad institucional</v>
      </c>
      <c r="F38" s="309" t="str">
        <f>VLOOKUP(B38,'Plantilla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38" s="309" t="str">
        <f>VLOOKUP(B38,'Plantilla publicacion'!$A$3:$M$497,7,0)</f>
        <v>C-3599-0200-0008-53105b</v>
      </c>
      <c r="H38" s="15" t="str">
        <f>VLOOKUP(B38,'Plantilla publicacion'!$A$3:$M$505,8,0)</f>
        <v>Estudios Económicos Coyunturales, elaborados y entregados (Estudios Económicos Coyunturales)</v>
      </c>
      <c r="I38" s="15">
        <f>VLOOKUP(B38,'Plantilla publicacion'!$A$3:$M$505,9,0)</f>
        <v>50</v>
      </c>
      <c r="J38" s="15" t="str">
        <f>VLOOKUP(B38,'Plantilla publicacion'!$A$3:$M$505,10,0)</f>
        <v>Númerica</v>
      </c>
      <c r="K38" s="165">
        <f>VLOOKUP(B38,'Plantilla publicacion'!$A$3:$M$505,11,0)</f>
        <v>45659</v>
      </c>
      <c r="L38" s="165">
        <f>VLOOKUP(B38,'Plantilla publicacion'!$A$3:$M$505,12,0)</f>
        <v>46010</v>
      </c>
      <c r="M38" s="15">
        <f>IF(ISERROR(VLOOKUP(B38,'Plantilla publicacion'!$A$3:$P$490,16,0)),"NA",VLOOKUP(B38,'Plantilla publicacion'!$A$3:$P$490,16,0))</f>
        <v>0</v>
      </c>
      <c r="N38" s="15" t="str">
        <f>VLOOKUP(B38,'Plantilla publicacion'!$A$3:$M$505,13,0)</f>
        <v>37-GRUPO DE TRABAJO DE ESTUDIOS ECONÓMICOS</v>
      </c>
      <c r="O38" s="15">
        <f>VLOOKUP(B38,'Plantilla publicacion (2)'!$S$3:$X$490,6,0)</f>
        <v>34</v>
      </c>
      <c r="P38" s="277">
        <f>VLOOKUP(B38,'Plantilla publicacion (2)'!$S$3:$Y$490,7,0)</f>
        <v>3.5789473684210531</v>
      </c>
      <c r="Q38" s="15" t="str">
        <f>VLOOKUP(B38,'PAI 2025 Consolidado'!$F$6:$Z$486,21,0)</f>
        <v xml:space="preserve">El grupo de EE ha alcanzado un 34 % de avance en los estudios coyunturales, con 17 estudios completados frente a una meta total de 50. A la fecha, se han registrado y aceptado 22 estudios en total. </v>
      </c>
    </row>
    <row r="39" spans="1:17" ht="267.75" x14ac:dyDescent="0.25">
      <c r="A39" s="13" t="str">
        <f>VLOOKUP(B39,'Plantilla publicacion'!$A$3:$B$490,2,0)</f>
        <v>Actividad propia</v>
      </c>
      <c r="B39" s="6" t="s">
        <v>826</v>
      </c>
      <c r="C39" s="307"/>
      <c r="D39" s="307">
        <f>VLOOKUP(B39,'Plantilla publicacion'!$A$3:$M$490,6,0)</f>
        <v>0</v>
      </c>
      <c r="E39" s="307"/>
      <c r="F39" s="307"/>
      <c r="G39" s="307" t="str">
        <f>VLOOKUP(B39,'Plantilla publicacion'!$A$3:$M$490,7,0)</f>
        <v>N/A</v>
      </c>
      <c r="H39" s="6" t="str">
        <f>VLOOKUP(B39,'Plantilla publicacion'!$A$3:$M$505,8,0)</f>
        <v>Requerir a las diferentes áreas de la entidad, la identificación de los estudios económicos coyunturales que requieren sean elaborados por el Grupo de Estudios Económicos (Inventario de solicitudes de estudios coyunturales)</v>
      </c>
      <c r="I39" s="6">
        <f>VLOOKUP(B39,'Plantilla publicacion'!$A$3:$M$505,9,0)</f>
        <v>1</v>
      </c>
      <c r="J39" s="6" t="str">
        <f>VLOOKUP(B39,'Plantilla publicacion'!$A$3:$M$505,10,0)</f>
        <v>Númerica</v>
      </c>
      <c r="K39" s="7">
        <f>VLOOKUP(B39,'Plantilla publicacion'!$A$3:$M$505,11,0)</f>
        <v>45659</v>
      </c>
      <c r="L39" s="7">
        <f>VLOOKUP(B39,'Plantilla publicacion'!$A$3:$M$505,12,0)</f>
        <v>45716</v>
      </c>
      <c r="M39" s="57"/>
      <c r="N39" s="16" t="str">
        <f>VLOOKUP(B39,'Plantilla publicacion'!$A$3:$M$505,13,0)</f>
        <v>37-GRUPO DE TRABAJO DE ESTUDIOS ECONÓMICOS</v>
      </c>
      <c r="O39" s="6">
        <f>VLOOKUP(B39,'Plantilla publicacion (2)'!$S$3:$X$490,6,0)</f>
        <v>100</v>
      </c>
      <c r="P39" s="275">
        <f>VLOOKUP(B39,'Plantilla publicacion (2)'!$S$3:$Y$490,7,0)</f>
        <v>0.45454545454545453</v>
      </c>
      <c r="Q39" s="16" t="str">
        <f>VLOOKUP(B39,'PAI 2025 Consolidado'!$F$6:$Z$486,21,0)</f>
        <v>El Grupo de Estudios Económicos desde el 22/01/25 creó el documento para realizar un inventario y seguimiento de los diferentes Estudios Económicos Coyunturales. Para realizar una labor de planeación, el 28/02/25 se solicitó por correo electrónico a las Delegaturas, Oficinas y Direcciones de la entidad las actividades coyunturales que fuesen a requerir durante el 2025. Este inventario de actividades desde entonces se ha venido actualizando; no obstante, no todos los correos fueron respondidos sino se han solicitado por correos independientes y por mesas de trabajo.
Aquí está link del inventario que se actualiza: https://its2sicgov-my.sharepoint.com/:x:/g/personal/estudioseconomicos_sic_gov_co/EZQQeyyA-IJCnoKJu3ijGBQBjjb0pSBvy5jsP6fXkwK15Q?e=EAOg3Y</v>
      </c>
    </row>
    <row r="40" spans="1:17" ht="280.5" x14ac:dyDescent="0.25">
      <c r="A40" s="13" t="str">
        <f>VLOOKUP(B40,'Plantilla publicacion'!$A$3:$B$490,2,0)</f>
        <v>Actividad propia</v>
      </c>
      <c r="B40" s="6" t="s">
        <v>828</v>
      </c>
      <c r="C40" s="307"/>
      <c r="D40" s="307">
        <f>VLOOKUP(B40,'Plantilla publicacion'!$A$3:$M$490,6,0)</f>
        <v>0</v>
      </c>
      <c r="E40" s="307"/>
      <c r="F40" s="307"/>
      <c r="G40" s="307" t="str">
        <f>VLOOKUP(B40,'Plantilla publicacion'!$A$3:$M$490,7,0)</f>
        <v>N/A</v>
      </c>
      <c r="H40" s="6" t="str">
        <f>VLOOKUP(B40,'Plantilla publicacion'!$A$3:$M$505,8,0)</f>
        <v>Definir, a partir del análisis de las solicitudes de las áreas, las temáticas y  estudios conyunturales que serán desarrollados a lo largo de la vigencia por el Grupo de Estudios Económicos (Informe con estudios seleccionados)</v>
      </c>
      <c r="I40" s="6">
        <f>VLOOKUP(B40,'Plantilla publicacion'!$A$3:$M$505,9,0)</f>
        <v>1</v>
      </c>
      <c r="J40" s="6" t="str">
        <f>VLOOKUP(B40,'Plantilla publicacion'!$A$3:$M$505,10,0)</f>
        <v>Númerica</v>
      </c>
      <c r="K40" s="7">
        <f>VLOOKUP(B40,'Plantilla publicacion'!$A$3:$M$505,11,0)</f>
        <v>45717</v>
      </c>
      <c r="L40" s="7">
        <f>VLOOKUP(B40,'Plantilla publicacion'!$A$3:$M$505,12,0)</f>
        <v>45731</v>
      </c>
      <c r="M40" s="57"/>
      <c r="N40" s="16" t="str">
        <f>VLOOKUP(B40,'Plantilla publicacion'!$A$3:$M$505,13,0)</f>
        <v>37-GRUPO DE TRABAJO DE ESTUDIOS ECONÓMICOS</v>
      </c>
      <c r="O40" s="6">
        <f>VLOOKUP(B40,'Plantilla publicacion (2)'!$S$3:$X$490,6,0)</f>
        <v>100</v>
      </c>
      <c r="P40" s="275">
        <f>VLOOKUP(B40,'Plantilla publicacion (2)'!$S$3:$Y$490,7,0)</f>
        <v>0.90909090909090906</v>
      </c>
      <c r="Q40" s="16" t="str">
        <f>VLOOKUP(B40,'PAI 2025 Consolidado'!$F$6:$Z$486,21,0)</f>
        <v>Con las diferentes respuestas recibidas de las delegaturas y áreas, se formuló una lista de "Estudios Económicos Coyunturales" a desarrollar. Esto permitió conformar los equipos de trabajo y las fechas a desarrollar. No obstante, es importante mencionar que no todos los correos fueron respondidos o, más aún, se respondieron aludiendo que "están en proceso de desarrollo inicial y que nos contactarán cuando se necesite". De esta forma, se priorizaron los estudios según su relevancia y fecha esperada de desarrollo. Asimismo, no hubo necesidad de rechazar solicitudes, toda vez que no han copado la capacidad del grupo. Somos conscientes de que vendrán más solicitudes coyunturales las cuales no fueron respondidas en estos correos, toda vez que no pueden ser previstas en totalidad. Este ejercicio nos permite organizarnos con los eventos coyunturales que ya han sido identificados.</v>
      </c>
    </row>
    <row r="41" spans="1:17" ht="89.25" x14ac:dyDescent="0.25">
      <c r="A41" s="13" t="str">
        <f>VLOOKUP(B41,'Plantilla publicacion'!$A$3:$B$490,2,0)</f>
        <v>Actividad propia</v>
      </c>
      <c r="B41" s="6" t="s">
        <v>830</v>
      </c>
      <c r="C41" s="307"/>
      <c r="D41" s="307">
        <f>VLOOKUP(B41,'Plantilla publicacion'!$A$3:$M$490,6,0)</f>
        <v>0</v>
      </c>
      <c r="E41" s="307"/>
      <c r="F41" s="307"/>
      <c r="G41" s="307" t="str">
        <f>VLOOKUP(B41,'Plantilla publicacion'!$A$3:$M$490,7,0)</f>
        <v>N/A</v>
      </c>
      <c r="H41" s="6" t="str">
        <f>VLOOKUP(B41,'Plantilla publicacion'!$A$3:$M$505,8,0)</f>
        <v>Definir un plan de trabajo para la elaboración y entrega de los estudios seleccionados (plan de trabajo)</v>
      </c>
      <c r="I41" s="6">
        <f>VLOOKUP(B41,'Plantilla publicacion'!$A$3:$M$505,9,0)</f>
        <v>1</v>
      </c>
      <c r="J41" s="6" t="str">
        <f>VLOOKUP(B41,'Plantilla publicacion'!$A$3:$M$505,10,0)</f>
        <v>Númerica</v>
      </c>
      <c r="K41" s="7">
        <f>VLOOKUP(B41,'Plantilla publicacion'!$A$3:$M$505,11,0)</f>
        <v>45733</v>
      </c>
      <c r="L41" s="7">
        <f>VLOOKUP(B41,'Plantilla publicacion'!$A$3:$M$505,12,0)</f>
        <v>45752</v>
      </c>
      <c r="M41" s="57"/>
      <c r="N41" s="16" t="str">
        <f>VLOOKUP(B41,'Plantilla publicacion'!$A$3:$M$505,13,0)</f>
        <v>37-GRUPO DE TRABAJO DE ESTUDIOS ECONÓMICOS</v>
      </c>
      <c r="O41" s="6">
        <f>VLOOKUP(B41,'Plantilla publicacion (2)'!$S$3:$X$490,6,0)</f>
        <v>100</v>
      </c>
      <c r="P41" s="275">
        <f>VLOOKUP(B41,'Plantilla publicacion (2)'!$S$3:$Y$490,7,0)</f>
        <v>0.90909090909090906</v>
      </c>
      <c r="Q41" s="16" t="str">
        <f>VLOOKUP(B41,'PAI 2025 Consolidado'!$F$6:$Z$486,21,0)</f>
        <v xml:space="preserve">A la fecha se logro concretar 11 estudios con las diferentes áreas y/o delegaturas, sin embargo, es viable que las diferentes áreas en el transcurso del año soliciten más estudios, por lo que de ser así será informado a través del seguimiento de esta herramienta. </v>
      </c>
    </row>
    <row r="42" spans="1:17" ht="128.25" thickBot="1" x14ac:dyDescent="0.3">
      <c r="A42" s="13" t="str">
        <f>VLOOKUP(B42,'Plantilla publicacion'!$A$3:$B$490,2,0)</f>
        <v>Actividad propia</v>
      </c>
      <c r="B42" s="11" t="s">
        <v>832</v>
      </c>
      <c r="C42" s="308"/>
      <c r="D42" s="308">
        <f>VLOOKUP(B42,'Plantilla publicacion'!$A$3:$M$490,6,0)</f>
        <v>0</v>
      </c>
      <c r="E42" s="308"/>
      <c r="F42" s="308"/>
      <c r="G42" s="308" t="str">
        <f>VLOOKUP(B42,'Plantilla publicacion'!$A$3:$M$490,7,0)</f>
        <v>N/A</v>
      </c>
      <c r="H42" s="11" t="str">
        <f>VLOOKUP(B42,'Plantilla publicacion'!$A$3:$M$505,8,0)</f>
        <v>Ejecutar el plan de trabajo (Informe de seguimiento y/o ejecución del programa)</v>
      </c>
      <c r="I42" s="11">
        <f>VLOOKUP(B42,'Plantilla publicacion'!$A$3:$M$505,9,0)</f>
        <v>100</v>
      </c>
      <c r="J42" s="11" t="str">
        <f>VLOOKUP(B42,'Plantilla publicacion'!$A$3:$M$505,10,0)</f>
        <v>Porcentual</v>
      </c>
      <c r="K42" s="108">
        <f>VLOOKUP(B42,'Plantilla publicacion'!$A$3:$M$505,11,0)</f>
        <v>45754</v>
      </c>
      <c r="L42" s="108">
        <f>VLOOKUP(B42,'Plantilla publicacion'!$A$3:$M$505,12,0)</f>
        <v>46010</v>
      </c>
      <c r="M42" s="106"/>
      <c r="N42" s="110" t="str">
        <f>VLOOKUP(B42,'Plantilla publicacion'!$A$3:$M$505,13,0)</f>
        <v>37-GRUPO DE TRABAJO DE ESTUDIOS ECONÓMICOS</v>
      </c>
      <c r="O42" s="11">
        <f>VLOOKUP(B42,'Plantilla publicacion (2)'!$S$3:$X$490,6,0)</f>
        <v>34</v>
      </c>
      <c r="P42" s="278">
        <f>VLOOKUP(B42,'Plantilla publicacion (2)'!$S$3:$Y$490,7,0)</f>
        <v>2.3181818181818183</v>
      </c>
      <c r="Q42" s="110" t="str">
        <f>VLOOKUP(B42,'PAI 2025 Consolidado'!$F$6:$Z$486,21,0)</f>
        <v xml:space="preserve">Para el año 2025 se han programado a la fecha la elaboración de 11 estudios de los cuales se han realizado en su totalidad 5 estudios (Actualizar tasas PI-SUIT, Análisis financiero OAVM, Tarifa sobre cursos virtuales, Demanda de nulidad, Cuestionario Prop 17/25 Crisis arrocera)  dado su nivel de importancia y de porcentaje de importancia al interior del plan de trabajo se tiene un avance del 34 %. </v>
      </c>
    </row>
    <row r="43" spans="1:17" s="12" customFormat="1" ht="51" x14ac:dyDescent="0.25">
      <c r="A43" s="5" t="str">
        <f>VLOOKUP(B43,'Plantilla publicacion'!$A$3:$B$490,2,0)</f>
        <v>Producto</v>
      </c>
      <c r="B43" s="96" t="s">
        <v>842</v>
      </c>
      <c r="C43" s="309" t="str">
        <f>VLOOKUP(B43,'Plantilla publicacion'!$A$3:$R$490,17,0)</f>
        <v>PND - 2-01-4-c- Seguridad humana y justicia social - Portabilidad de datos para el empoderamiento ciudadano / PES - Reindustrialización</v>
      </c>
      <c r="D43" s="309" t="str">
        <f>VLOOKUP(B43,'Plantilla publicacion'!$A$3:$M$497,6,0)</f>
        <v>58-Promover el enfoque preventivo, diferencial y territorial en el que hacer misional de la entidad</v>
      </c>
      <c r="E43" s="309" t="str">
        <f>VLOOKUP(B43,'Plantilla publicacion'!$A$3:$O$490,14,0)</f>
        <v>103-Cumplimiento de productos del PAI asociados a Promover el enfoque preventivo, diferencial y territorial en el que hacer misional de la entidad</v>
      </c>
      <c r="F43" s="309" t="str">
        <f>VLOOKUP(B43,'Plantilla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43" s="309" t="str">
        <f>VLOOKUP(B43,'Plantilla publicacion'!$A$3:$M$497,7,0)</f>
        <v>C-3503-0200-0012-20104c</v>
      </c>
      <c r="H43" s="98" t="str">
        <f>VLOOKUP(B43,'Plantilla publicacion'!$A$3:$M$505,8,0)</f>
        <v>Lineamientos para generar conciencia sobre el debido tratamiento de datos personales en los procesos de transferencia de tecnología para salvaguardar el derecho en dichos procesos,  divulgado.  (informe de conclusiones/único entregable)</v>
      </c>
      <c r="I43" s="98">
        <f>VLOOKUP(B43,'Plantilla publicacion'!$A$3:$M$505,9,0)</f>
        <v>1</v>
      </c>
      <c r="J43" s="98" t="str">
        <f>VLOOKUP(B43,'Plantilla publicacion'!$A$3:$M$505,10,0)</f>
        <v>Númerica</v>
      </c>
      <c r="K43" s="166">
        <f>VLOOKUP(B43,'Plantilla publicacion'!$A$3:$M$505,11,0)</f>
        <v>45720</v>
      </c>
      <c r="L43" s="166">
        <f>VLOOKUP(B43,'Plantilla publicacion'!$A$3:$M$505,12,0)</f>
        <v>45989</v>
      </c>
      <c r="M43" s="15" t="str">
        <f>IF(ISERROR(VLOOKUP(B43,'Plantilla publicacion'!$A$3:$P$490,16,0)),"NA",VLOOKUP(B43,'Plantilla publicacion'!$A$3:$P$490,16,0))</f>
        <v>PES_20230193 / PEI_23</v>
      </c>
      <c r="N43" s="99" t="str">
        <f>VLOOKUP(B43,'Plantilla publicacion'!$A$3:$M$505,13,0)</f>
        <v>7000-DESPACHO DEL SUPERINTENDENTE DELEGADO PARA LA PROTECCIÓN DE DATOS PERSONALES</v>
      </c>
      <c r="O43" s="98">
        <f>VLOOKUP(B43,'Plantilla publicacion (2)'!$S$3:$X$490,6,0)</f>
        <v>100</v>
      </c>
      <c r="P43" s="274">
        <f>VLOOKUP(B43,'Plantilla publicacion (2)'!$S$3:$Y$490,7,0)</f>
        <v>5.2631578947368425</v>
      </c>
      <c r="Q43" s="99">
        <f>VLOOKUP(B43,'PAI 2025 Consolidado'!$F$6:$Z$486,21,0)</f>
        <v>0</v>
      </c>
    </row>
    <row r="44" spans="1:17" ht="204" x14ac:dyDescent="0.25">
      <c r="A44" s="13" t="str">
        <f>VLOOKUP(B44,'Plantilla publicacion'!$A$3:$B$490,2,0)</f>
        <v>Actividad propia</v>
      </c>
      <c r="B44" s="100" t="s">
        <v>844</v>
      </c>
      <c r="C44" s="307"/>
      <c r="D44" s="307">
        <f>VLOOKUP(B44,'Plantilla publicacion'!$A$3:$M$490,6,0)</f>
        <v>0</v>
      </c>
      <c r="E44" s="307"/>
      <c r="F44" s="307"/>
      <c r="G44" s="307" t="str">
        <f>VLOOKUP(B44,'Plantilla publicacion'!$A$3:$M$490,7,0)</f>
        <v>N/A</v>
      </c>
      <c r="H44" s="6" t="str">
        <f>VLOOKUP(B44,'Plantilla publicacion'!$A$3:$M$505,8,0)</f>
        <v>Realizar sensibilización de los lineamientos sobre el tratamiento de datos personales en los procesos de transferencia de tecnología con los sectores instruidos. (Correo electrónico con la evidencia de la realización de la socialización/único entregable)</v>
      </c>
      <c r="I44" s="6">
        <f>VLOOKUP(B44,'Plantilla publicacion'!$A$3:$M$505,9,0)</f>
        <v>1</v>
      </c>
      <c r="J44" s="6" t="str">
        <f>VLOOKUP(B44,'Plantilla publicacion'!$A$3:$M$505,10,0)</f>
        <v>Númerica</v>
      </c>
      <c r="K44" s="7">
        <f>VLOOKUP(B44,'Plantilla publicacion'!$A$3:$M$505,11,0)</f>
        <v>45720</v>
      </c>
      <c r="L44" s="7">
        <f>VLOOKUP(B44,'Plantilla publicacion'!$A$3:$M$505,12,0)</f>
        <v>45983</v>
      </c>
      <c r="M44" s="57"/>
      <c r="N44" s="101" t="str">
        <f>VLOOKUP(B44,'Plantilla publicacion'!$A$3:$M$505,13,0)</f>
        <v>7000-DESPACHO DEL SUPERINTENDENTE DELEGADO PARA LA PROTECCIÓN DE DATOS PERSONALES</v>
      </c>
      <c r="O44" s="6">
        <f>VLOOKUP(B44,'Plantilla publicacion (2)'!$S$3:$X$490,6,0)</f>
        <v>100</v>
      </c>
      <c r="P44" s="275">
        <f>VLOOKUP(B44,'Plantilla publicacion (2)'!$S$3:$Y$490,7,0)</f>
        <v>4.5454545454545459</v>
      </c>
      <c r="Q44" s="101" t="str">
        <f>VLOOKUP(B44,'PAI 2025 Consolidado'!$F$6:$Z$486,21,0)</f>
        <v>Durante el mes de agosto la Delegatura para la Protección de Datos Personales publicó para comentarios una primera versión del proyecto de circular sobre transferencia de tecnología. Entre el 6 y el 21 de agosto, el proyecto estuvo disponible para consulta ciudadana con el fin de que todas las personas interesadas envíen sus comentarios y sugerencias. Se recibieron múltiples comentarios, los cuales están siendo analizados. Luego de esta revisión, se procederá a realizar los ajustes a los que haya lugar con el fin de expedir los lineamientos. Una vez se expidan los lineamientos será posible realizar la sensibilización.</v>
      </c>
    </row>
    <row r="45" spans="1:17" ht="39" thickBot="1" x14ac:dyDescent="0.3">
      <c r="A45" s="13" t="str">
        <f>VLOOKUP(B45,'Plantilla publicacion'!$A$3:$B$490,2,0)</f>
        <v>Actividad propia</v>
      </c>
      <c r="B45" s="102" t="s">
        <v>845</v>
      </c>
      <c r="C45" s="308"/>
      <c r="D45" s="308">
        <f>VLOOKUP(B45,'Plantilla publicacion'!$A$3:$M$490,6,0)</f>
        <v>0</v>
      </c>
      <c r="E45" s="308"/>
      <c r="F45" s="308"/>
      <c r="G45" s="308" t="str">
        <f>VLOOKUP(B45,'Plantilla publicacion'!$A$3:$M$490,7,0)</f>
        <v>N/A</v>
      </c>
      <c r="H45" s="104" t="str">
        <f>VLOOKUP(B45,'Plantilla publicacion'!$A$3:$M$505,8,0)</f>
        <v>Realizar un informe con las conclusiones y reflexiones sobre la sinergias entre las propiedad industrial y el debido de tratamiento datos personales. (Informe elaborado)</v>
      </c>
      <c r="I45" s="104">
        <f>VLOOKUP(B45,'Plantilla publicacion'!$A$3:$M$505,9,0)</f>
        <v>1</v>
      </c>
      <c r="J45" s="104" t="str">
        <f>VLOOKUP(B45,'Plantilla publicacion'!$A$3:$M$505,10,0)</f>
        <v>Númerica</v>
      </c>
      <c r="K45" s="105">
        <f>VLOOKUP(B45,'Plantilla publicacion'!$A$3:$M$505,11,0)</f>
        <v>45839</v>
      </c>
      <c r="L45" s="105">
        <f>VLOOKUP(B45,'Plantilla publicacion'!$A$3:$M$505,12,0)</f>
        <v>45989</v>
      </c>
      <c r="M45" s="106"/>
      <c r="N45" s="107" t="str">
        <f>VLOOKUP(B45,'Plantilla publicacion'!$A$3:$M$505,13,0)</f>
        <v>7000-DESPACHO DEL SUPERINTENDENTE DELEGADO PARA LA PROTECCIÓN DE DATOS PERSONALES</v>
      </c>
      <c r="O45" s="104">
        <f>VLOOKUP(B45,'Plantilla publicacion (2)'!$S$3:$X$490,6,0)</f>
        <v>100</v>
      </c>
      <c r="P45" s="276">
        <f>VLOOKUP(B45,'Plantilla publicacion (2)'!$S$3:$Y$490,7,0)</f>
        <v>4.5454545454545459</v>
      </c>
      <c r="Q45" s="107">
        <f>VLOOKUP(B45,'PAI 2025 Consolidado'!$F$6:$Z$486,21,0)</f>
        <v>0</v>
      </c>
    </row>
    <row r="46" spans="1:17" s="12" customFormat="1" ht="63.75" x14ac:dyDescent="0.25">
      <c r="A46" s="5" t="str">
        <f>VLOOKUP(B46,'Plantilla publicacion'!$A$3:$B$490,2,0)</f>
        <v>Producto</v>
      </c>
      <c r="B46" s="96" t="s">
        <v>1111</v>
      </c>
      <c r="C46" s="309" t="str">
        <f>VLOOKUP(B46,'Plantilla publicacion'!$A$3:$R$490,17,0)</f>
        <v>PND - 5-31-5-b- Convergencia regional - Entidades públicas territoriales y nacionales fortalecidas / PES - Transformación Institucional</v>
      </c>
      <c r="D46" s="309" t="str">
        <f>VLOOKUP(B46,'Plantilla publicacion'!$A$3:$M$497,6,0)</f>
        <v>56-Fortalecer la gestión de la información, el conocimiento y la innovación para optimizar la capacidad institucional</v>
      </c>
      <c r="E46" s="309" t="str">
        <f>VLOOKUP(B46,'Plantilla publicacion'!$A$3:$O$490,14,0)</f>
        <v>102-Cumplimiento de productos del PAI asociados a Fortalecer la gestión de la información, el conocimiento y la innovación para optimizar la capacidad institucional</v>
      </c>
      <c r="F46" s="309" t="str">
        <f>VLOOKUP(B46,'Plantilla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46" s="309" t="str">
        <f>VLOOKUP(B46,'Plantilla publicacion'!$A$3:$M$497,7,0)</f>
        <v>N/A</v>
      </c>
      <c r="H46" s="98" t="str">
        <f>VLOOKUP(B46,'Plantilla publicacion'!$A$3:$M$505,8,0)</f>
        <v>Guías o directrices para incentivar de manera eficaz la aplicación de normas de protección y libre competencia económica y proporcionar claridad a empresas, autoridades públicas y de competencia homóloga, elaboradas y publicadas (Guía elaborada/capturas de publicación)</v>
      </c>
      <c r="I46" s="98">
        <f>VLOOKUP(B46,'Plantilla publicacion'!$A$3:$M$505,9,0)</f>
        <v>4</v>
      </c>
      <c r="J46" s="98" t="str">
        <f>VLOOKUP(B46,'Plantilla publicacion'!$A$3:$M$505,10,0)</f>
        <v>Númerica</v>
      </c>
      <c r="K46" s="166">
        <f>VLOOKUP(B46,'Plantilla publicacion'!$A$3:$M$505,11,0)</f>
        <v>45691</v>
      </c>
      <c r="L46" s="166">
        <f>VLOOKUP(B46,'Plantilla publicacion'!$A$3:$M$505,12,0)</f>
        <v>45989</v>
      </c>
      <c r="M46" s="15" t="str">
        <f>IF(ISERROR(VLOOKUP(B46,'Plantilla publicacion'!$A$3:$P$490,16,0)),"NA",VLOOKUP(B46,'Plantilla publicacion'!$A$3:$P$490,16,0))</f>
        <v>PND_7_Fortalecer las capacidades y conocimiento sobre derechos y deberes de las relaciones de consumo (programas de cumplimiento en competencia) / PND 9_Ampliar los instrumentos de prevención</v>
      </c>
      <c r="N46" s="99" t="str">
        <f>VLOOKUP(B46,'Plantilla publicacion'!$A$3:$M$505,13,0)</f>
        <v>10-OFICINA  ASESORA JURÍDICA;
1000-DESPACHO DEL SUPERINTENDENTE DELEGADO PARA LA PROTECCIÓN DE LA COMPETENCIA;
73-GRUPO DE TRABAJO DE COMUNICACION</v>
      </c>
      <c r="O46" s="98">
        <f>VLOOKUP(B46,'Plantilla publicacion (2)'!$S$3:$X$490,6,0)</f>
        <v>100</v>
      </c>
      <c r="P46" s="274">
        <f>VLOOKUP(B46,'Plantilla publicacion (2)'!$S$3:$Y$490,7,0)</f>
        <v>10.526315789473685</v>
      </c>
      <c r="Q46" s="99" t="str">
        <f>VLOOKUP(B46,'PAI 2025 Consolidado'!$F$6:$Z$486,21,0)</f>
        <v xml:space="preserve">Se remitieron las cuatro (4) guías a OSCAE para su diseño y diagramación </v>
      </c>
    </row>
    <row r="47" spans="1:17" ht="178.5" x14ac:dyDescent="0.25">
      <c r="A47" s="13" t="str">
        <f>VLOOKUP(B47,'Plantilla publicacion'!$A$3:$B$490,2,0)</f>
        <v>Actividad propia</v>
      </c>
      <c r="B47" s="100" t="s">
        <v>1114</v>
      </c>
      <c r="C47" s="307"/>
      <c r="D47" s="307">
        <f>VLOOKUP(B47,'Plantilla publicacion'!$A$3:$M$490,6,0)</f>
        <v>0</v>
      </c>
      <c r="E47" s="307"/>
      <c r="F47" s="307"/>
      <c r="G47" s="307" t="str">
        <f>VLOOKUP(B47,'Plantilla publicacion'!$A$3:$M$490,7,0)</f>
        <v>N/A</v>
      </c>
      <c r="H47" s="6" t="str">
        <f>VLOOKUP(B47,'Plantilla publicacion'!$A$3:$M$505,8,0)</f>
        <v>Elaborar y enviar los documentos a la Oficina Asesora Jurídica  (Documento en Word de la guía o manual remitido a la Oficina Asesora Jurídica)</v>
      </c>
      <c r="I47" s="6">
        <f>VLOOKUP(B47,'Plantilla publicacion'!$A$3:$M$505,9,0)</f>
        <v>4</v>
      </c>
      <c r="J47" s="6" t="str">
        <f>VLOOKUP(B47,'Plantilla publicacion'!$A$3:$M$505,10,0)</f>
        <v>Númerica</v>
      </c>
      <c r="K47" s="7">
        <f>VLOOKUP(B47,'Plantilla publicacion'!$A$3:$M$505,11,0)</f>
        <v>45691</v>
      </c>
      <c r="L47" s="7">
        <f>VLOOKUP(B47,'Plantilla publicacion'!$A$3:$M$505,12,0)</f>
        <v>45869</v>
      </c>
      <c r="M47" s="57"/>
      <c r="N47" s="101" t="str">
        <f>VLOOKUP(B47,'Plantilla publicacion'!$A$3:$M$505,13,0)</f>
        <v>1000-DESPACHO DEL SUPERINTENDENTE DELEGADO PARA LA PROTECCIÓN DE LA COMPETENCIA</v>
      </c>
      <c r="O47" s="6">
        <f>VLOOKUP(B47,'Plantilla publicacion (2)'!$S$3:$X$490,6,0)</f>
        <v>100</v>
      </c>
      <c r="P47" s="275">
        <f>VLOOKUP(B47,'Plantilla publicacion (2)'!$S$3:$Y$490,7,0)</f>
        <v>4.5454545454545459</v>
      </c>
      <c r="Q47" s="101" t="str">
        <f>VLOOKUP(B47,'PAI 2025 Consolidado'!$F$6:$Z$486,21,0)</f>
        <v>El 26 de junio de 2025, se remitió a la Oficina Asesora Jurídica la Guía denominada "Guía de terceros interesados"
El 4 de julio de 2025 se remitió a la Oficina Asesora Jurídica la "Guías o directrices para incentivar de manera eficaz la aplicación de normas de protección y libre competencia económica y proporcionar claridad a empresas, autoridades públicas y de competencia homóloga, elaboradas y publicadas.”, en el marco del producto establecido en el Plan de Acción. Presenta un avance del 100%, debido a que se remitieron 4 guías de las 4 establecidas.</v>
      </c>
    </row>
    <row r="48" spans="1:17" ht="229.5" x14ac:dyDescent="0.25">
      <c r="A48" s="13" t="str">
        <f>VLOOKUP(B48,'Plantilla publicacion'!$A$3:$B$490,2,0)</f>
        <v>Actividad sin participación</v>
      </c>
      <c r="B48" s="100" t="s">
        <v>1116</v>
      </c>
      <c r="C48" s="307"/>
      <c r="D48" s="307">
        <f>VLOOKUP(B48,'Plantilla publicacion'!$A$3:$M$490,6,0)</f>
        <v>0</v>
      </c>
      <c r="E48" s="307"/>
      <c r="F48" s="307"/>
      <c r="G48" s="307" t="str">
        <f>VLOOKUP(B48,'Plantilla publicacion'!$A$3:$M$490,7,0)</f>
        <v>N/A</v>
      </c>
      <c r="H48" s="6" t="str">
        <f>VLOOKUP(B48,'Plantilla publicacion'!$A$3:$M$505,8,0)</f>
        <v>Revisar y/o aprobar los documentos y enviarlos al área solicitante mediante correo electrónico. (Correo electrónico con revisión y/o aprobación de los documentos)</v>
      </c>
      <c r="I48" s="6">
        <f>VLOOKUP(B48,'Plantilla publicacion'!$A$3:$M$505,9,0)</f>
        <v>4</v>
      </c>
      <c r="J48" s="6" t="str">
        <f>VLOOKUP(B48,'Plantilla publicacion'!$A$3:$M$505,10,0)</f>
        <v>Númerica</v>
      </c>
      <c r="K48" s="7">
        <f>VLOOKUP(B48,'Plantilla publicacion'!$A$3:$M$505,11,0)</f>
        <v>45736</v>
      </c>
      <c r="L48" s="7">
        <f>VLOOKUP(B48,'Plantilla publicacion'!$A$3:$M$505,12,0)</f>
        <v>45869</v>
      </c>
      <c r="M48" s="57"/>
      <c r="N48" s="101" t="str">
        <f>VLOOKUP(B48,'Plantilla publicacion'!$A$3:$M$505,13,0)</f>
        <v>10-OFICINA  ASESORA JURÍDICA</v>
      </c>
      <c r="O48" s="6">
        <f>VLOOKUP(B48,'Plantilla publicacion (2)'!$S$3:$X$490,6,0)</f>
        <v>100</v>
      </c>
      <c r="P48" s="275">
        <f>VLOOKUP(B48,'Plantilla publicacion (2)'!$S$3:$Y$490,7,0)</f>
        <v>0</v>
      </c>
      <c r="Q48" s="101" t="str">
        <f>VLOOKUP(B48,'PAI 2025 Consolidado'!$F$6:$Z$486,21,0)</f>
        <v xml:space="preserve">Desde la Oficina Asesora Jurídica se remiten las diferenes Guías aprobadas, a continuación se listan cada una de ellas, con las respectivas fechas: 
(1) Guías de Integraciones Empresariales, fecha de aprobación: 5 de junio de 2025.
(2) Guía sobre la prohibición general en compras públicas, fecha de aprobación:  5 de junio de 2025.
(3) Guías o directrices para incentivar de manera eficaz la aplicación de normas de protección y libre competencia económica y proporcionar claridad a empresas, autoridades públicas y de competencia homóloga, elaboradas y publicadas, fecha de aprobación: 7 de julio de 2025.
(4) Guía de terceros interesados, fecha de aprobación: 7 de julio de 2025. </v>
      </c>
    </row>
    <row r="49" spans="1:17" ht="89.25" x14ac:dyDescent="0.25">
      <c r="A49" s="13" t="str">
        <f>VLOOKUP(B49,'Plantilla publicacion'!$A$3:$B$490,2,0)</f>
        <v>Actividad propia</v>
      </c>
      <c r="B49" s="100" t="s">
        <v>1119</v>
      </c>
      <c r="C49" s="307"/>
      <c r="D49" s="307">
        <f>VLOOKUP(B49,'Plantilla publicacion'!$A$3:$M$490,6,0)</f>
        <v>0</v>
      </c>
      <c r="E49" s="307"/>
      <c r="F49" s="307"/>
      <c r="G49" s="307" t="str">
        <f>VLOOKUP(B49,'Plantilla publicacion'!$A$3:$M$490,7,0)</f>
        <v>N/A</v>
      </c>
      <c r="H49" s="6" t="str">
        <f>VLOOKUP(B49,'Plantilla publicacion'!$A$3:$M$505,8,0)</f>
        <v>Enviar al Grupo de trabajo de Comunicaciones y a la Oficina Asesora Jurídica, los documento en Word, avalados por el Superintendente, con sugerencias a tener en cuenta en materia gráfica.  (Correo electrónico y documento en Word de la guía o manual, con sugerencias a tener en cuenta en materia gráfica)</v>
      </c>
      <c r="I49" s="6">
        <f>VLOOKUP(B49,'Plantilla publicacion'!$A$3:$M$505,9,0)</f>
        <v>4</v>
      </c>
      <c r="J49" s="6" t="str">
        <f>VLOOKUP(B49,'Plantilla publicacion'!$A$3:$M$505,10,0)</f>
        <v>Númerica</v>
      </c>
      <c r="K49" s="7">
        <f>VLOOKUP(B49,'Plantilla publicacion'!$A$3:$M$505,11,0)</f>
        <v>45870</v>
      </c>
      <c r="L49" s="7">
        <f>VLOOKUP(B49,'Plantilla publicacion'!$A$3:$M$505,12,0)</f>
        <v>45898</v>
      </c>
      <c r="M49" s="57"/>
      <c r="N49" s="101" t="str">
        <f>VLOOKUP(B49,'Plantilla publicacion'!$A$3:$M$505,13,0)</f>
        <v>1000-DESPACHO DEL SUPERINTENDENTE DELEGADO PARA LA PROTECCIÓN DE LA COMPETENCIA</v>
      </c>
      <c r="O49" s="6">
        <f>VLOOKUP(B49,'Plantilla publicacion (2)'!$S$3:$X$490,6,0)</f>
        <v>100</v>
      </c>
      <c r="P49" s="275">
        <f>VLOOKUP(B49,'Plantilla publicacion (2)'!$S$3:$Y$490,7,0)</f>
        <v>2.7272727272727271</v>
      </c>
      <c r="Q49" s="101" t="str">
        <f>VLOOKUP(B49,'PAI 2025 Consolidado'!$F$6:$Z$486,21,0)</f>
        <v>Se remite la guía número cuatro (4) prevista en el plan de acción, correspondiente a la “Guía para la Gestión Integral del Riesgo de Prácticas Restrictivas de la Competencia en la Contratación Estatal”, a la OSCAE y a la Oficina Jurídica, el día 30 de septiembre de 2025.</v>
      </c>
    </row>
    <row r="50" spans="1:17" ht="51" x14ac:dyDescent="0.25">
      <c r="A50" s="13" t="str">
        <f>VLOOKUP(B50,'Plantilla publicacion'!$A$3:$B$490,2,0)</f>
        <v>Actividad sin participación</v>
      </c>
      <c r="B50" s="100" t="s">
        <v>1121</v>
      </c>
      <c r="C50" s="307"/>
      <c r="D50" s="307">
        <f>VLOOKUP(B50,'Plantilla publicacion'!$A$3:$M$490,6,0)</f>
        <v>0</v>
      </c>
      <c r="E50" s="307"/>
      <c r="F50" s="307"/>
      <c r="G50" s="307" t="str">
        <f>VLOOKUP(B50,'Plantilla publicacion'!$A$3:$M$490,7,0)</f>
        <v>N/A</v>
      </c>
      <c r="H50" s="6" t="str">
        <f>VLOOKUP(B50,'Plantilla publicacion'!$A$3:$M$505,8,0)</f>
        <v>Elaborar y enviar al área solicitante, los  documentos con ajustes de corrección de estilo y diagramado.  (Documento Final)</v>
      </c>
      <c r="I50" s="6">
        <f>VLOOKUP(B50,'Plantilla publicacion'!$A$3:$M$505,9,0)</f>
        <v>4</v>
      </c>
      <c r="J50" s="6" t="str">
        <f>VLOOKUP(B50,'Plantilla publicacion'!$A$3:$M$505,10,0)</f>
        <v>Númerica</v>
      </c>
      <c r="K50" s="7">
        <f>VLOOKUP(B50,'Plantilla publicacion'!$A$3:$M$505,11,0)</f>
        <v>45901</v>
      </c>
      <c r="L50" s="7">
        <f>VLOOKUP(B50,'Plantilla publicacion'!$A$3:$M$505,12,0)</f>
        <v>45961</v>
      </c>
      <c r="M50" s="57"/>
      <c r="N50" s="101" t="str">
        <f>VLOOKUP(B50,'Plantilla publicacion'!$A$3:$M$505,13,0)</f>
        <v>73-GRUPO DE TRABAJO DE COMUNICACION</v>
      </c>
      <c r="O50" s="6">
        <f>VLOOKUP(B50,'Plantilla publicacion (2)'!$S$3:$X$490,6,0)</f>
        <v>100</v>
      </c>
      <c r="P50" s="275">
        <f>VLOOKUP(B50,'Plantilla publicacion (2)'!$S$3:$Y$490,7,0)</f>
        <v>0</v>
      </c>
      <c r="Q50" s="101" t="str">
        <f>VLOOKUP(B50,'PAI 2025 Consolidado'!$F$6:$Z$486,21,0)</f>
        <v xml:space="preserve">Se remitieron las cuatro (4) guías para diseño y diagramación por parte de OSCAE, estamos a la espera de la ejecución de la actividad por parte de ellos. </v>
      </c>
    </row>
    <row r="51" spans="1:17" ht="26.25" thickBot="1" x14ac:dyDescent="0.3">
      <c r="A51" s="13" t="str">
        <f>VLOOKUP(B51,'Plantilla publicacion'!$A$3:$B$490,2,0)</f>
        <v>Actividad propia</v>
      </c>
      <c r="B51" s="102" t="s">
        <v>1123</v>
      </c>
      <c r="C51" s="308"/>
      <c r="D51" s="308">
        <f>VLOOKUP(B51,'Plantilla publicacion'!$A$3:$M$490,6,0)</f>
        <v>0</v>
      </c>
      <c r="E51" s="308"/>
      <c r="F51" s="308"/>
      <c r="G51" s="308" t="str">
        <f>VLOOKUP(B51,'Plantilla publicacion'!$A$3:$M$490,7,0)</f>
        <v>N/A</v>
      </c>
      <c r="H51" s="104" t="str">
        <f>VLOOKUP(B51,'Plantilla publicacion'!$A$3:$M$505,8,0)</f>
        <v>Solicitar la Publicación de los documentos en la página web. (Correo electrónico y Documento de la guía o manual a publicar)</v>
      </c>
      <c r="I51" s="104">
        <f>VLOOKUP(B51,'Plantilla publicacion'!$A$3:$M$505,9,0)</f>
        <v>4</v>
      </c>
      <c r="J51" s="104" t="str">
        <f>VLOOKUP(B51,'Plantilla publicacion'!$A$3:$M$505,10,0)</f>
        <v>Númerica</v>
      </c>
      <c r="K51" s="105">
        <f>VLOOKUP(B51,'Plantilla publicacion'!$A$3:$M$505,11,0)</f>
        <v>45965</v>
      </c>
      <c r="L51" s="105">
        <f>VLOOKUP(B51,'Plantilla publicacion'!$A$3:$M$505,12,0)</f>
        <v>45989</v>
      </c>
      <c r="M51" s="106"/>
      <c r="N51" s="107" t="str">
        <f>VLOOKUP(B51,'Plantilla publicacion'!$A$3:$M$505,13,0)</f>
        <v>1000-DESPACHO DEL SUPERINTENDENTE DELEGADO PARA LA PROTECCIÓN DE LA COMPETENCIA</v>
      </c>
      <c r="O51" s="104">
        <f>VLOOKUP(B51,'Plantilla publicacion (2)'!$S$3:$X$490,6,0)</f>
        <v>100</v>
      </c>
      <c r="P51" s="276">
        <f>VLOOKUP(B51,'Plantilla publicacion (2)'!$S$3:$Y$490,7,0)</f>
        <v>1.8181818181818181</v>
      </c>
      <c r="Q51" s="107">
        <f>VLOOKUP(B51,'PAI 2025 Consolidado'!$F$6:$Z$486,21,0)</f>
        <v>0</v>
      </c>
    </row>
    <row r="52" spans="1:17" s="12" customFormat="1" ht="204" x14ac:dyDescent="0.25">
      <c r="A52" s="5" t="str">
        <f>VLOOKUP(B52,'Plantilla publicacion'!$A$3:$B$490,2,0)</f>
        <v>Producto</v>
      </c>
      <c r="B52" s="15" t="s">
        <v>1125</v>
      </c>
      <c r="C52" s="307" t="str">
        <f>VLOOKUP(B52,'Plantilla publicacion'!$A$3:$R$490,17,0)</f>
        <v>PND - 5-31-5-b- Convergencia regional - Entidades públicas territoriales y nacionales fortalecidas / PES - Transformación Institucional</v>
      </c>
      <c r="D52" s="307" t="str">
        <f>VLOOKUP(B52,'Plantilla publicacion'!$A$3:$M$497,6,0)</f>
        <v>56-Fortalecer la gestión de la información, el conocimiento y la innovación para optimizar la capacidad institucional</v>
      </c>
      <c r="E52" s="307" t="str">
        <f>VLOOKUP(B52,'Plantilla publicacion'!$A$3:$O$490,14,0)</f>
        <v>102-Cumplimiento de productos del PAI asociados a Fortalecer la gestión de la información, el conocimiento y la innovación para optimizar la capacidad institucional</v>
      </c>
      <c r="F52" s="307" t="str">
        <f>VLOOKUP(B52,'Plantilla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52" s="307" t="str">
        <f>VLOOKUP(B52,'Plantilla publicacion'!$A$3:$M$497,7,0)</f>
        <v>N/A</v>
      </c>
      <c r="H52" s="15" t="str">
        <f>VLOOKUP(B52,'Plantilla publicacion'!$A$3:$M$505,8,0)</f>
        <v>Estudios Económicos o informes que permitan Identificar factores que generen distorsiones en la competencia de los mercados y acciones prioritarias en materia de defensa de la competencia, realizados  (Estudios Económicos o informes elaborados)</v>
      </c>
      <c r="I52" s="15">
        <f>VLOOKUP(B52,'Plantilla publicacion'!$A$3:$M$505,9,0)</f>
        <v>5</v>
      </c>
      <c r="J52" s="15" t="str">
        <f>VLOOKUP(B52,'Plantilla publicacion'!$A$3:$M$505,10,0)</f>
        <v>Númerica</v>
      </c>
      <c r="K52" s="165">
        <f>VLOOKUP(B52,'Plantilla publicacion'!$A$3:$M$505,11,0)</f>
        <v>45691</v>
      </c>
      <c r="L52" s="165">
        <f>VLOOKUP(B52,'Plantilla publicacion'!$A$3:$M$505,12,0)</f>
        <v>46003</v>
      </c>
      <c r="M52" s="15" t="str">
        <f>IF(ISERROR(VLOOKUP(B52,'Plantilla publicacion'!$A$3:$P$490,16,0)),"NA",VLOOKUP(B52,'Plantilla publicacion'!$A$3:$P$490,16,0))</f>
        <v>PND 9_Ampliar los instrumentos de prevención / PND 10_Fortalecer las actividades de inspección, vigilancia y control / PES_20230189 / PES_20230192 / PEI_4 / PEI_5</v>
      </c>
      <c r="N52" s="15" t="str">
        <f>VLOOKUP(B52,'Plantilla publicacion'!$A$3:$M$505,13,0)</f>
        <v>1000-DESPACHO DEL SUPERINTENDENTE DELEGADO PARA LA PROTECCIÓN DE LA COMPETENCIA</v>
      </c>
      <c r="O52" s="15">
        <f>VLOOKUP(B52,'Plantilla publicacion (2)'!$S$3:$X$490,6,0)</f>
        <v>100</v>
      </c>
      <c r="P52" s="277">
        <f>VLOOKUP(B52,'Plantilla publicacion (2)'!$S$3:$Y$490,7,0)</f>
        <v>7.8947368421052628</v>
      </c>
      <c r="Q52" s="15" t="str">
        <f>VLOOKUP(B52,'PAI 2025 Consolidado'!$F$6:$Z$486,21,0)</f>
        <v>De acuerdo con los cinco (5) estudios establecidos en el Plan de Acción para la vigencia 2025, dos (2) de ellos están incluidos en el Plan Estratégico Sectorial. A la fecha, ambos se han desarrollado conforme a lo programado; se han realizado los requerimientos respectivos y se entregó un primer avance consolidado con información de los estudios en agosto de 2025.
Los estudios definidos en el Plan Estratégico Sectorial son:
1.	Estudio sobre el mercado de medicamentos oftalmológicos.
2.	Estudio sobre el mercado de vehículos eléctricos en Colombia (2022–2024).</v>
      </c>
    </row>
    <row r="53" spans="1:17" ht="63.75" x14ac:dyDescent="0.25">
      <c r="A53" s="13" t="str">
        <f>VLOOKUP(B53,'Plantilla publicacion'!$A$3:$B$490,2,0)</f>
        <v>Actividad propia</v>
      </c>
      <c r="B53" s="6" t="s">
        <v>1127</v>
      </c>
      <c r="C53" s="307"/>
      <c r="D53" s="307">
        <f>VLOOKUP(B53,'Plantilla publicacion'!$A$3:$M$490,6,0)</f>
        <v>0</v>
      </c>
      <c r="E53" s="307"/>
      <c r="F53" s="307"/>
      <c r="G53" s="307" t="str">
        <f>VLOOKUP(B53,'Plantilla publicacion'!$A$3:$M$490,7,0)</f>
        <v>N/A</v>
      </c>
      <c r="H53" s="6" t="str">
        <f>VLOOKUP(B53,'Plantilla publicacion'!$A$3:$M$505,8,0)</f>
        <v>Definir el alcance requerido, para los estudios o informes.  (Acta con el alcance definido)</v>
      </c>
      <c r="I53" s="6">
        <f>VLOOKUP(B53,'Plantilla publicacion'!$A$3:$M$505,9,0)</f>
        <v>5</v>
      </c>
      <c r="J53" s="6" t="str">
        <f>VLOOKUP(B53,'Plantilla publicacion'!$A$3:$M$505,10,0)</f>
        <v>Númerica</v>
      </c>
      <c r="K53" s="7">
        <f>VLOOKUP(B53,'Plantilla publicacion'!$A$3:$M$505,11,0)</f>
        <v>45691</v>
      </c>
      <c r="L53" s="7">
        <f>VLOOKUP(B53,'Plantilla publicacion'!$A$3:$M$505,12,0)</f>
        <v>45716</v>
      </c>
      <c r="M53" s="57"/>
      <c r="N53" s="16" t="str">
        <f>VLOOKUP(B53,'Plantilla publicacion'!$A$3:$M$505,13,0)</f>
        <v>1000-DESPACHO DEL SUPERINTENDENTE DELEGADO PARA LA PROTECCIÓN DE LA COMPETENCIA</v>
      </c>
      <c r="O53" s="6">
        <f>VLOOKUP(B53,'Plantilla publicacion (2)'!$S$3:$X$490,6,0)</f>
        <v>100</v>
      </c>
      <c r="P53" s="275">
        <f>VLOOKUP(B53,'Plantilla publicacion (2)'!$S$3:$Y$490,7,0)</f>
        <v>1.8181818181818181</v>
      </c>
      <c r="Q53" s="16" t="str">
        <f>VLOOKUP(B53,'PAI 2025 Consolidado'!$F$6:$Z$486,21,0)</f>
        <v xml:space="preserve">Se definió el alcance requerido, para cada uno de los cinco (5) estudios que se desarrollarán en la Delegatura para la Protección de la Competencia durante la vigencia 2025, mediante acta. </v>
      </c>
    </row>
    <row r="54" spans="1:17" ht="204.75" thickBot="1" x14ac:dyDescent="0.3">
      <c r="A54" s="13" t="str">
        <f>VLOOKUP(B54,'Plantilla publicacion'!$A$3:$B$490,2,0)</f>
        <v>Actividad propia</v>
      </c>
      <c r="B54" s="11" t="s">
        <v>1129</v>
      </c>
      <c r="C54" s="307"/>
      <c r="D54" s="307">
        <f>VLOOKUP(B54,'Plantilla publicacion'!$A$3:$M$490,6,0)</f>
        <v>0</v>
      </c>
      <c r="E54" s="307"/>
      <c r="F54" s="307"/>
      <c r="G54" s="307" t="str">
        <f>VLOOKUP(B54,'Plantilla publicacion'!$A$3:$M$490,7,0)</f>
        <v>N/A</v>
      </c>
      <c r="H54" s="11" t="str">
        <f>VLOOKUP(B54,'Plantilla publicacion'!$A$3:$M$505,8,0)</f>
        <v>Realizar y entregar los estudios o informes   (Estudio presentado a la Delegada para la Protección de la Competencia)</v>
      </c>
      <c r="I54" s="11">
        <f>VLOOKUP(B54,'Plantilla publicacion'!$A$3:$M$505,9,0)</f>
        <v>5</v>
      </c>
      <c r="J54" s="11" t="str">
        <f>VLOOKUP(B54,'Plantilla publicacion'!$A$3:$M$505,10,0)</f>
        <v>Númerica</v>
      </c>
      <c r="K54" s="108">
        <f>VLOOKUP(B54,'Plantilla publicacion'!$A$3:$M$505,11,0)</f>
        <v>45719</v>
      </c>
      <c r="L54" s="108">
        <f>VLOOKUP(B54,'Plantilla publicacion'!$A$3:$M$505,12,0)</f>
        <v>46003</v>
      </c>
      <c r="M54" s="106"/>
      <c r="N54" s="110" t="str">
        <f>VLOOKUP(B54,'Plantilla publicacion'!$A$3:$M$505,13,0)</f>
        <v>1000-DESPACHO DEL SUPERINTENDENTE DELEGADO PARA LA PROTECCIÓN DE LA COMPETENCIA</v>
      </c>
      <c r="O54" s="11">
        <f>VLOOKUP(B54,'Plantilla publicacion (2)'!$S$3:$X$490,6,0)</f>
        <v>100</v>
      </c>
      <c r="P54" s="278">
        <f>VLOOKUP(B54,'Plantilla publicacion (2)'!$S$3:$Y$490,7,0)</f>
        <v>7.2727272727272725</v>
      </c>
      <c r="Q54" s="110" t="str">
        <f>VLOOKUP(B54,'PAI 2025 Consolidado'!$F$6:$Z$486,21,0)</f>
        <v>De acuerdo con los cinco (5) estudios establecidos en el Plan de Acción para la vigencia 2025, dos (2) de ellos están incluidos en el Plan Estratégico Sectorial. A la fecha, ambos se han desarrollado conforme a lo programado; se han realizado los requerimientos respectivos y se entregó un primer avance consolidado con información de los estudios en agosto de 2025.
Los estudios definidos en el Plan Estratégico Sectorial son:
1.	Estudio sobre el mercado de medicamentos oftalmológicos.
2.	Estudio sobre el mercado de vehículos eléctricos en Colombia (2022–2024).</v>
      </c>
    </row>
    <row r="55" spans="1:17" s="12" customFormat="1" ht="63.75" x14ac:dyDescent="0.25">
      <c r="A55" s="5" t="str">
        <f>VLOOKUP(B55,'Plantilla publicacion'!$A$3:$B$490,2,0)</f>
        <v>Producto</v>
      </c>
      <c r="B55" s="96" t="s">
        <v>1271</v>
      </c>
      <c r="C55" s="309" t="str">
        <f>VLOOKUP(B55,'Plantilla publicacion'!$A$3:$R$490,17,0)</f>
        <v>PND - 5-31-5-b- Convergencia regional - Entidades públicas territoriales y nacionales fortalecidas / PES - Cierre de brechas territoriales</v>
      </c>
      <c r="D55" s="309" t="str">
        <f>VLOOKUP(B55,'Plantilla publicacion'!$A$3:$M$497,6,0)</f>
        <v>58-Promover el enfoque preventivo, diferencial y territorial en el que hacer misional de la entidad</v>
      </c>
      <c r="E55" s="309" t="str">
        <f>VLOOKUP(B55,'Plantilla publicacion'!$A$3:$O$490,14,0)</f>
        <v>103-Cumplimiento de productos del PAI asociados a Promover el enfoque preventivo, diferencial y territorial en el que hacer misional de la entidad</v>
      </c>
      <c r="F55" s="309" t="str">
        <f>VLOOKUP(B55,'Plantilla publicacion'!$A$3:$P$490,15,0)</f>
        <v>62-1-Generación de oportunidades de cooperación y fortalecimiento de existentes con grupos de interés y de valor.-2-Reconocimiento nacional e internacional de la SIC3-Posicionamiento de la SIC, sirviéndose del aprovechamiento de casos de éxito, como una herramienta para mejorar o implementar programas con enfoque preventivo, diferencial y territorial.4-Optimización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v>
      </c>
      <c r="G55" s="309" t="str">
        <f>VLOOKUP(B55,'Plantilla publicacion'!$A$3:$M$497,7,0)</f>
        <v>C-3503-0200-0009-40401c</v>
      </c>
      <c r="H55" s="98" t="str">
        <f>VLOOKUP(B55,'Plantilla publicacion'!$A$3:$M$505,8,0)</f>
        <v>Guía de Aprendizaje en Derecho de Consumo traducida a lenguaje de minorías étnicas, elaborada y socializada  (Guía en formato digital)</v>
      </c>
      <c r="I55" s="98">
        <f>VLOOKUP(B55,'Plantilla publicacion'!$A$3:$M$505,9,0)</f>
        <v>1</v>
      </c>
      <c r="J55" s="98" t="str">
        <f>VLOOKUP(B55,'Plantilla publicacion'!$A$3:$M$505,10,0)</f>
        <v>Númerica</v>
      </c>
      <c r="K55" s="166">
        <f>VLOOKUP(B55,'Plantilla publicacion'!$A$3:$M$505,11,0)</f>
        <v>45691</v>
      </c>
      <c r="L55" s="166">
        <f>VLOOKUP(B55,'Plantilla publicacion'!$A$3:$M$505,12,0)</f>
        <v>46006</v>
      </c>
      <c r="M55" s="15" t="str">
        <f>IF(ISERROR(VLOOKUP(B55,'Plantilla publicacion'!$A$3:$P$490,16,0)),"NA",VLOOKUP(B55,'Plantilla publicacion'!$A$3:$P$490,16,0))</f>
        <v>PND_8_Fortalecer las capacidades y conocimiento sobre derechos y deberes de las relaciones de consumo / PES_20230197 / PEI_17</v>
      </c>
      <c r="N55" s="99" t="str">
        <f>VLOOKUP(B55,'Plantilla publicacion'!$A$3:$M$505,13,0)</f>
        <v>3003-GRUPO DE TRABAJO DE APOYO A LA RED NACIONAL DE PROTECCIÓN  AL CONSUMIDOR;
71-GRUPO DE TRABAJO DE FORMACION</v>
      </c>
      <c r="O55" s="98">
        <f>VLOOKUP(B55,'Plantilla publicacion (2)'!$S$3:$X$490,6,0)</f>
        <v>100</v>
      </c>
      <c r="P55" s="274">
        <f>VLOOKUP(B55,'Plantilla publicacion (2)'!$S$3:$Y$490,7,0)</f>
        <v>10.526315789473685</v>
      </c>
      <c r="Q55" s="99" t="str">
        <f>VLOOKUP(B55,'PAI 2025 Consolidado'!$F$6:$Z$486,21,0)</f>
        <v>Se esta realizando la preparación de la ultima actividad que se llevara a acabo el 17 de octubre, una vez terminada se procede a la finalización de la guía y su respectiva publicación</v>
      </c>
    </row>
    <row r="56" spans="1:17" ht="140.25" x14ac:dyDescent="0.25">
      <c r="A56" s="13" t="str">
        <f>VLOOKUP(B56,'Plantilla publicacion'!$A$3:$B$490,2,0)</f>
        <v>Actividad propia</v>
      </c>
      <c r="B56" s="100" t="s">
        <v>1273</v>
      </c>
      <c r="C56" s="307"/>
      <c r="D56" s="307">
        <f>VLOOKUP(B56,'Plantilla publicacion'!$A$3:$M$490,6,0)</f>
        <v>0</v>
      </c>
      <c r="E56" s="307"/>
      <c r="F56" s="307"/>
      <c r="G56" s="307" t="str">
        <f>VLOOKUP(B56,'Plantilla publicacion'!$A$3:$M$490,7,0)</f>
        <v>N/A</v>
      </c>
      <c r="H56" s="6" t="str">
        <f>VLOOKUP(B56,'Plantilla publicacion'!$A$3:$M$505,8,0)</f>
        <v>Definir el grupo étnico para la traducción de la Guía de Aprendizaje en Derecho de Consumo  (Acta de acuerdo de grupo étnico definido)</v>
      </c>
      <c r="I56" s="6">
        <f>VLOOKUP(B56,'Plantilla publicacion'!$A$3:$M$505,9,0)</f>
        <v>1</v>
      </c>
      <c r="J56" s="6" t="str">
        <f>VLOOKUP(B56,'Plantilla publicacion'!$A$3:$M$505,10,0)</f>
        <v>Númerica</v>
      </c>
      <c r="K56" s="7">
        <f>VLOOKUP(B56,'Plantilla publicacion'!$A$3:$M$505,11,0)</f>
        <v>45691</v>
      </c>
      <c r="L56" s="7">
        <f>VLOOKUP(B56,'Plantilla publicacion'!$A$3:$M$505,12,0)</f>
        <v>45747</v>
      </c>
      <c r="M56" s="57"/>
      <c r="N56" s="101" t="str">
        <f>VLOOKUP(B56,'Plantilla publicacion'!$A$3:$M$505,13,0)</f>
        <v>3003-GRUPO DE TRABAJO DE APOYO A LA RED NACIONAL DE PROTECCIÓN  AL CONSUMIDOR;
71-GRUPO DE TRABAJO DE FORMACION</v>
      </c>
      <c r="O56" s="6">
        <f>VLOOKUP(B56,'Plantilla publicacion (2)'!$S$3:$X$490,6,0)</f>
        <v>100</v>
      </c>
      <c r="P56" s="275">
        <f>VLOOKUP(B56,'Plantilla publicacion (2)'!$S$3:$Y$490,7,0)</f>
        <v>0.90909090909090906</v>
      </c>
      <c r="Q56" s="101" t="str">
        <f>VLOOKUP(B56,'PAI 2025 Consolidado'!$F$6:$Z$486,21,0)</f>
        <v>Se realiza reunión el 27 de marzo, en donde se realizó la presentación de la propuesta para la definición del Grupo étnico para la traducción de la guía NNA de la RNPC en donde se sugiere y define el grupo étnico WAYUUNAIKI
Para soporte de esta actividad se adjuntan: 
a. Acta firma  de la sesión.</v>
      </c>
    </row>
    <row r="57" spans="1:17" ht="38.25" x14ac:dyDescent="0.25">
      <c r="A57" s="13" t="str">
        <f>VLOOKUP(B57,'Plantilla publicacion'!$A$3:$B$490,2,0)</f>
        <v>Actividad propia</v>
      </c>
      <c r="B57" s="100" t="s">
        <v>1276</v>
      </c>
      <c r="C57" s="307"/>
      <c r="D57" s="307">
        <f>VLOOKUP(B57,'Plantilla publicacion'!$A$3:$M$490,6,0)</f>
        <v>0</v>
      </c>
      <c r="E57" s="307"/>
      <c r="F57" s="307"/>
      <c r="G57" s="307" t="str">
        <f>VLOOKUP(B57,'Plantilla publicacion'!$A$3:$M$490,7,0)</f>
        <v>N/A</v>
      </c>
      <c r="H57" s="6" t="str">
        <f>VLOOKUP(B57,'Plantilla publicacion'!$A$3:$M$505,8,0)</f>
        <v>Consolidar y traducir la Guía de Aprendizaje en Derecho de Consumo en lenguaje étnico aprobada (Guía de Aprendizaje en Derecho de Consumo en lenguaje étnico aprobada y traducida)</v>
      </c>
      <c r="I57" s="6">
        <f>VLOOKUP(B57,'Plantilla publicacion'!$A$3:$M$505,9,0)</f>
        <v>1</v>
      </c>
      <c r="J57" s="6" t="str">
        <f>VLOOKUP(B57,'Plantilla publicacion'!$A$3:$M$505,10,0)</f>
        <v>Númerica</v>
      </c>
      <c r="K57" s="7">
        <f>VLOOKUP(B57,'Plantilla publicacion'!$A$3:$M$505,11,0)</f>
        <v>45748</v>
      </c>
      <c r="L57" s="7">
        <f>VLOOKUP(B57,'Plantilla publicacion'!$A$3:$M$505,12,0)</f>
        <v>45898</v>
      </c>
      <c r="M57" s="57"/>
      <c r="N57" s="101" t="str">
        <f>VLOOKUP(B57,'Plantilla publicacion'!$A$3:$M$505,13,0)</f>
        <v>3003-GRUPO DE TRABAJO DE APOYO A LA RED NACIONAL DE PROTECCIÓN  AL CONSUMIDOR</v>
      </c>
      <c r="O57" s="6">
        <f>VLOOKUP(B57,'Plantilla publicacion (2)'!$S$3:$X$490,6,0)</f>
        <v>100</v>
      </c>
      <c r="P57" s="275">
        <f>VLOOKUP(B57,'Plantilla publicacion (2)'!$S$3:$Y$490,7,0)</f>
        <v>4.5454545454545459</v>
      </c>
      <c r="Q57" s="101" t="str">
        <f>VLOOKUP(B57,'PAI 2025 Consolidado'!$F$6:$Z$486,21,0)</f>
        <v>Se realiza la traducción y diagramación de la Guía de Derechos de Niños, Niñas y Adolescentes a lenguaje Wayuunaiki</v>
      </c>
    </row>
    <row r="58" spans="1:17" ht="38.25" x14ac:dyDescent="0.25">
      <c r="A58" s="13" t="str">
        <f>VLOOKUP(B58,'Plantilla publicacion'!$A$3:$B$490,2,0)</f>
        <v>Actividad propia</v>
      </c>
      <c r="B58" s="100" t="s">
        <v>1278</v>
      </c>
      <c r="C58" s="307"/>
      <c r="D58" s="307">
        <f>VLOOKUP(B58,'Plantilla publicacion'!$A$3:$M$490,6,0)</f>
        <v>0</v>
      </c>
      <c r="E58" s="307"/>
      <c r="F58" s="307"/>
      <c r="G58" s="307" t="str">
        <f>VLOOKUP(B58,'Plantilla publicacion'!$A$3:$M$490,7,0)</f>
        <v>N/A</v>
      </c>
      <c r="H58" s="6" t="str">
        <f>VLOOKUP(B58,'Plantilla publicacion'!$A$3:$M$505,8,0)</f>
        <v>Definir la Estrategia de socialización de la Guía de Aprendizaje en Derecho de Consumo (Documento Estrategia de socialización de la Guía de Aprendizaje en Derecho de Consumo)</v>
      </c>
      <c r="I58" s="6">
        <f>VLOOKUP(B58,'Plantilla publicacion'!$A$3:$M$505,9,0)</f>
        <v>1</v>
      </c>
      <c r="J58" s="6" t="str">
        <f>VLOOKUP(B58,'Plantilla publicacion'!$A$3:$M$505,10,0)</f>
        <v>Númerica</v>
      </c>
      <c r="K58" s="7">
        <f>VLOOKUP(B58,'Plantilla publicacion'!$A$3:$M$505,11,0)</f>
        <v>45811</v>
      </c>
      <c r="L58" s="7">
        <f>VLOOKUP(B58,'Plantilla publicacion'!$A$3:$M$505,12,0)</f>
        <v>45898</v>
      </c>
      <c r="M58" s="57"/>
      <c r="N58" s="101" t="str">
        <f>VLOOKUP(B58,'Plantilla publicacion'!$A$3:$M$505,13,0)</f>
        <v>3003-GRUPO DE TRABAJO DE APOYO A LA RED NACIONAL DE PROTECCIÓN  AL CONSUMIDOR</v>
      </c>
      <c r="O58" s="6">
        <f>VLOOKUP(B58,'Plantilla publicacion (2)'!$S$3:$X$490,6,0)</f>
        <v>100</v>
      </c>
      <c r="P58" s="275">
        <f>VLOOKUP(B58,'Plantilla publicacion (2)'!$S$3:$Y$490,7,0)</f>
        <v>1.8181818181818181</v>
      </c>
      <c r="Q58" s="101" t="str">
        <f>VLOOKUP(B58,'PAI 2025 Consolidado'!$F$6:$Z$486,21,0)</f>
        <v xml:space="preserve">Se aprueba por parte de la Coordinación de la RNPC la estrategia de socialización de la Guía NNA. 
</v>
      </c>
    </row>
    <row r="59" spans="1:17" ht="319.5" thickBot="1" x14ac:dyDescent="0.3">
      <c r="A59" s="13" t="str">
        <f>VLOOKUP(B59,'Plantilla publicacion'!$A$3:$B$490,2,0)</f>
        <v>Actividad propia</v>
      </c>
      <c r="B59" s="102" t="s">
        <v>1280</v>
      </c>
      <c r="C59" s="308"/>
      <c r="D59" s="308">
        <f>VLOOKUP(B59,'Plantilla publicacion'!$A$3:$M$490,6,0)</f>
        <v>0</v>
      </c>
      <c r="E59" s="308"/>
      <c r="F59" s="308"/>
      <c r="G59" s="308" t="str">
        <f>VLOOKUP(B59,'Plantilla publicacion'!$A$3:$M$490,7,0)</f>
        <v>N/A</v>
      </c>
      <c r="H59" s="104" t="str">
        <f>VLOOKUP(B59,'Plantilla publicacion'!$A$3:$M$505,8,0)</f>
        <v>Aplicar la estrategia de socialización definida (Informe de aplicación de la estrategia)</v>
      </c>
      <c r="I59" s="104">
        <f>VLOOKUP(B59,'Plantilla publicacion'!$A$3:$M$505,9,0)</f>
        <v>1</v>
      </c>
      <c r="J59" s="104" t="str">
        <f>VLOOKUP(B59,'Plantilla publicacion'!$A$3:$M$505,10,0)</f>
        <v>Númerica</v>
      </c>
      <c r="K59" s="105">
        <f>VLOOKUP(B59,'Plantilla publicacion'!$A$3:$M$505,11,0)</f>
        <v>45901</v>
      </c>
      <c r="L59" s="105">
        <f>VLOOKUP(B59,'Plantilla publicacion'!$A$3:$M$505,12,0)</f>
        <v>46006</v>
      </c>
      <c r="M59" s="106"/>
      <c r="N59" s="107" t="str">
        <f>VLOOKUP(B59,'Plantilla publicacion'!$A$3:$M$505,13,0)</f>
        <v>3003-GRUPO DE TRABAJO DE APOYO A LA RED NACIONAL DE PROTECCIÓN  AL CONSUMIDOR</v>
      </c>
      <c r="O59" s="104">
        <f>VLOOKUP(B59,'Plantilla publicacion (2)'!$S$3:$X$490,6,0)</f>
        <v>100</v>
      </c>
      <c r="P59" s="276">
        <f>VLOOKUP(B59,'Plantilla publicacion (2)'!$S$3:$Y$490,7,0)</f>
        <v>1.8181818181818181</v>
      </c>
      <c r="Q59" s="107" t="str">
        <f>VLOOKUP(B59,'PAI 2025 Consolidado'!$F$6:$Z$486,21,0)</f>
        <v>Durante el último trimestre, además de contar con la estrategia de socialización aprobada, se realizó un acercamiento con la comunidad del municipio de Riohacha, específicamente en el corregimiento El Paraíso, donde inicialmente se tenía prevista la socialización de la guía en el mes de septiembre.
Sin embargo, dado que contaremos con la presencia de la Superintendente, se decidió ajustar la agenda y reprogramar el evento para el mes de octubre, el cual se llevará a cabo en Riohacha. Para esta jornada, se está convocando a representantes de los cuatro municipios.
Adicionalmente, se avanzó en la impresión de las guías, con el propósito de entregar un ejemplar a cada representante municipal. En paralelo, y con el apoyo de OSCAE Comunicaciones, se está desarrollando la estrategia de comunicación orientada a lograr un mayor impacto en la socialización.</v>
      </c>
    </row>
    <row r="60" spans="1:17" s="12" customFormat="1" ht="409.5" x14ac:dyDescent="0.25">
      <c r="A60" s="5" t="str">
        <f>VLOOKUP(B60,'Plantilla publicacion'!$A$3:$B$490,2,0)</f>
        <v>Producto</v>
      </c>
      <c r="B60" s="15" t="s">
        <v>1329</v>
      </c>
      <c r="C60" s="307" t="str">
        <f>VLOOKUP(B60,'Plantilla publicacion'!$A$3:$R$490,17,0)</f>
        <v>PND - 5-31-5-b- Convergencia regional - Entidades públicas territoriales y nacionales fortalecidas / PES - Transformación Institucional</v>
      </c>
      <c r="D60" s="307" t="str">
        <f>VLOOKUP(B60,'Plantilla publicacion'!$A$3:$M$497,6,0)</f>
        <v>56-Fortalecer la gestión de la información, el conocimiento y la innovación para optimizar la capacidad institucional</v>
      </c>
      <c r="E60" s="307" t="str">
        <f>VLOOKUP(B60,'Plantilla publicacion'!$A$3:$O$490,14,0)</f>
        <v>102-Cumplimiento de productos del PAI asociados a Fortalecer la gestión de la información, el conocimiento y la innovación para optimizar la capacidad institucional</v>
      </c>
      <c r="F60" s="307" t="str">
        <f>VLOOKUP(B60,'Plantilla publicacion'!$A$3:$P$490,15,0)</f>
        <v>61-1-Generación de oportunidades de cooperación y fortalecimiento de existentes con grupos de interés y de valor.-2-Reconocimiento nacional e internacional de la SIC4-Optimización de capacidades tecnológicas que promuevan la oferta de programas misionales con enfoque preventivo, diferencial y territorial.5-Direccionamiento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conocimiento.7-Fortalecimiento e implementación de infraestructura, herramientas e información estadística y tecnológica.8-N/A</v>
      </c>
      <c r="G60" s="307" t="str">
        <f>VLOOKUP(B60,'Plantilla publicacion'!$A$3:$M$497,7,0)</f>
        <v>N/A</v>
      </c>
      <c r="H60" s="15" t="str">
        <f>VLOOKUP(B60,'Plantilla publicacion'!$A$3:$M$505,8,0)</f>
        <v>Capacitaciones internas al personal que atiende y oriente a los usuarios en las Casas del Consumidor, realizadas - Imágenes (fotografía o captura de pantalla) de la difusión realizada</v>
      </c>
      <c r="I60" s="15">
        <f>VLOOKUP(B60,'Plantilla publicacion'!$A$3:$M$505,9,0)</f>
        <v>8</v>
      </c>
      <c r="J60" s="15" t="str">
        <f>VLOOKUP(B60,'Plantilla publicacion'!$A$3:$M$505,10,0)</f>
        <v>Númerica</v>
      </c>
      <c r="K60" s="165">
        <f>VLOOKUP(B60,'Plantilla publicacion'!$A$3:$M$505,11,0)</f>
        <v>45672</v>
      </c>
      <c r="L60" s="165">
        <f>VLOOKUP(B60,'Plantilla publicacion'!$A$3:$M$505,12,0)</f>
        <v>46021</v>
      </c>
      <c r="M60" s="15">
        <f>IF(ISERROR(VLOOKUP(B60,'Plantilla publicacion'!$A$3:$P$490,16,0)),"NA",VLOOKUP(B60,'Plantilla publicacion'!$A$3:$P$490,16,0))</f>
        <v>0</v>
      </c>
      <c r="N60" s="15" t="str">
        <f>VLOOKUP(B60,'Plantilla publicacion'!$A$3:$M$505,13,0)</f>
        <v>3000-DESPACHO DEL SUPERINTENDENTE DELEGADO PARA LA PROTECCIÓN DEL CONSUMIDOR;
3100-DIRECCION DE INVESTIGACIONES DE PROTECCION AL CONSUMIDOR;
3200-DIRECCIÓN DE INVESTIGACIONES DE PROTECCIÓN DE USUARIOS DE SERVICIOS DE COMUNICACIONES</v>
      </c>
      <c r="O60" s="15">
        <f>VLOOKUP(B60,'Plantilla publicacion (2)'!$S$3:$X$490,6,0)</f>
        <v>100</v>
      </c>
      <c r="P60" s="277">
        <f>VLOOKUP(B60,'Plantilla publicacion (2)'!$S$3:$Y$490,7,0)</f>
        <v>10.526315789473685</v>
      </c>
      <c r="Q60" s="15" t="str">
        <f>VLOOKUP(B60,'PAI 2025 Consolidado'!$F$6:$Z$486,21,0)</f>
        <v>Se llevaron a cabo las ocho capacitaciones internas dirigidas al personal encargado de la atención y orientación a los usuarios en las Casas del Consumidor, con el fin de dar cumplimiento a lo establecido en este producto del Plan de Acción.
Las jornadas de capacitación se realizaron en las siguientes ciudades y el porcentaje de cumplimiento se calculo de la siguiente manera:
X=  (capacitación realizada / Ocho capacitaciones) X 100%
1 - Medellín - porcentaje de cumplimiento = 12.5%
2 - Pereira - porcentaje de cumplimiento = 25%
3 - Leticia - porcentaje de cumplimiento = 37,5%
4 - Bucaramanga - porcentaje de cumplimiento = 50%
5 - Popayán - porcentaje de cumplimiento = 62,5%
6 - Cali - porcentaje de cumplimiento = 75%
7 - Pasto - porcentaje de cumplimiento = 87,5% 
8 - Barranquilla - porcentaje de cumplimiento = 100%
Las evidencias de cumplimiento de este producto se encuentran cargadas en la actividad 3000.5.2.</v>
      </c>
    </row>
    <row r="61" spans="1:17" ht="63.75" x14ac:dyDescent="0.25">
      <c r="A61" s="13" t="str">
        <f>VLOOKUP(B61,'Plantilla publicacion'!$A$3:$B$490,2,0)</f>
        <v>Actividad propia</v>
      </c>
      <c r="B61" s="6" t="s">
        <v>1330</v>
      </c>
      <c r="C61" s="307"/>
      <c r="D61" s="307">
        <f>VLOOKUP(B61,'Plantilla publicacion'!$A$3:$M$490,6,0)</f>
        <v>0</v>
      </c>
      <c r="E61" s="307"/>
      <c r="F61" s="307"/>
      <c r="G61" s="307" t="str">
        <f>VLOOKUP(B61,'Plantilla publicacion'!$A$3:$M$490,7,0)</f>
        <v>N/A</v>
      </c>
      <c r="H61" s="6" t="str">
        <f>VLOOKUP(B61,'Plantilla publicacion'!$A$3:$M$505,8,0)</f>
        <v>Definir el plan de trabajo de las jornadas a realizar ( Listado de asistencia a reunión)</v>
      </c>
      <c r="I61" s="6">
        <f>VLOOKUP(B61,'Plantilla publicacion'!$A$3:$M$505,9,0)</f>
        <v>1</v>
      </c>
      <c r="J61" s="6" t="str">
        <f>VLOOKUP(B61,'Plantilla publicacion'!$A$3:$M$505,10,0)</f>
        <v>Númerica</v>
      </c>
      <c r="K61" s="7">
        <f>VLOOKUP(B61,'Plantilla publicacion'!$A$3:$M$505,11,0)</f>
        <v>45672</v>
      </c>
      <c r="L61" s="7">
        <f>VLOOKUP(B61,'Plantilla publicacion'!$A$3:$M$505,12,0)</f>
        <v>45716</v>
      </c>
      <c r="M61" s="57"/>
      <c r="N61" s="16" t="str">
        <f>VLOOKUP(B61,'Plantilla publicacion'!$A$3:$M$505,13,0)</f>
        <v>3000-DESPACHO DEL SUPERINTENDENTE DELEGADO PARA LA PROTECCIÓN DEL CONSUMIDOR;
3100-DIRECCION DE INVESTIGACIONES DE PROTECCION AL CONSUMIDOR;
3200-DIRECCIÓN DE INVESTIGACIONES DE PROTECCIÓN DE USUARIOS DE SERVICIOS DE COMUNICACIONES</v>
      </c>
      <c r="O61" s="6">
        <f>VLOOKUP(B61,'Plantilla publicacion (2)'!$S$3:$X$490,6,0)</f>
        <v>100</v>
      </c>
      <c r="P61" s="275">
        <f>VLOOKUP(B61,'Plantilla publicacion (2)'!$S$3:$Y$490,7,0)</f>
        <v>1.8181818181818181</v>
      </c>
      <c r="Q61" s="16" t="str">
        <f>VLOOKUP(B61,'PAI 2025 Consolidado'!$F$6:$Z$486,21,0)</f>
        <v>Se remite las evidencias donde se definió el plan de trabajo para realizar las capacitaciones internas correspondientes a la actividad 3000.5.1</v>
      </c>
    </row>
    <row r="62" spans="1:17" ht="89.25" x14ac:dyDescent="0.25">
      <c r="A62" s="13" t="str">
        <f>VLOOKUP(B62,'Plantilla publicacion'!$A$3:$B$490,2,0)</f>
        <v>Actividad propia</v>
      </c>
      <c r="B62" s="6" t="s">
        <v>1331</v>
      </c>
      <c r="C62" s="340"/>
      <c r="D62" s="340">
        <f>VLOOKUP(B62,'Plantilla publicacion'!$A$3:$M$490,6,0)</f>
        <v>0</v>
      </c>
      <c r="E62" s="340"/>
      <c r="F62" s="340"/>
      <c r="G62" s="340" t="str">
        <f>VLOOKUP(B62,'Plantilla publicacion'!$A$3:$M$490,7,0)</f>
        <v>N/A</v>
      </c>
      <c r="H62" s="6" t="str">
        <f>VLOOKUP(B62,'Plantilla publicacion'!$A$3:$M$505,8,0)</f>
        <v>Desarrollar las jornadas de capacitación - Imágenes (fotografía o captura de pantalla) de la difusión realizada.</v>
      </c>
      <c r="I62" s="6">
        <f>VLOOKUP(B62,'Plantilla publicacion'!$A$3:$M$505,9,0)</f>
        <v>8</v>
      </c>
      <c r="J62" s="6" t="str">
        <f>VLOOKUP(B62,'Plantilla publicacion'!$A$3:$M$505,10,0)</f>
        <v>Númerica</v>
      </c>
      <c r="K62" s="7">
        <f>VLOOKUP(B62,'Plantilla publicacion'!$A$3:$M$505,11,0)</f>
        <v>45719</v>
      </c>
      <c r="L62" s="7">
        <f>VLOOKUP(B62,'Plantilla publicacion'!$A$3:$M$505,12,0)</f>
        <v>46021</v>
      </c>
      <c r="M62" s="57"/>
      <c r="N62" s="16" t="str">
        <f>VLOOKUP(B62,'Plantilla publicacion'!$A$3:$M$505,13,0)</f>
        <v>3000-DESPACHO DEL SUPERINTENDENTE DELEGADO PARA LA PROTECCIÓN DEL CONSUMIDOR;
3100-DIRECCION DE INVESTIGACIONES DE PROTECCION AL CONSUMIDOR;
3200-DIRECCIÓN DE INVESTIGACIONES DE PROTECCIÓN DE USUARIOS DE SERVICIOS DE COMUNICACIONES</v>
      </c>
      <c r="O62" s="6">
        <f>VLOOKUP(B62,'Plantilla publicacion (2)'!$S$3:$X$490,6,0)</f>
        <v>100</v>
      </c>
      <c r="P62" s="275">
        <f>VLOOKUP(B62,'Plantilla publicacion (2)'!$S$3:$Y$490,7,0)</f>
        <v>7.2727272727272725</v>
      </c>
      <c r="Q62" s="16" t="str">
        <f>VLOOKUP(B62,'PAI 2025 Consolidado'!$F$6:$Z$486,21,0)</f>
        <v>Se remite informe de capacitación realizada en la ciudad de Barranquilla.
Con este informe, se completa las ocho capacitaciones requeridas para dar cumplimiento a este producto del plan de acción.</v>
      </c>
    </row>
  </sheetData>
  <autoFilter ref="A9:N62" xr:uid="{B0919974-6D97-4421-A06A-70059AE1A889}"/>
  <mergeCells count="65">
    <mergeCell ref="E22:E24"/>
    <mergeCell ref="D22:D24"/>
    <mergeCell ref="B8:D8"/>
    <mergeCell ref="G8:N8"/>
    <mergeCell ref="B4:N4"/>
    <mergeCell ref="B6:N6"/>
    <mergeCell ref="B7:N7"/>
    <mergeCell ref="B5:L5"/>
    <mergeCell ref="E16:E21"/>
    <mergeCell ref="F16:F21"/>
    <mergeCell ref="G16:G21"/>
    <mergeCell ref="C22:C24"/>
    <mergeCell ref="G22:G24"/>
    <mergeCell ref="F22:F24"/>
    <mergeCell ref="G60:G62"/>
    <mergeCell ref="F60:F62"/>
    <mergeCell ref="E60:E62"/>
    <mergeCell ref="D60:D62"/>
    <mergeCell ref="C60:C62"/>
    <mergeCell ref="C55:C59"/>
    <mergeCell ref="D55:D59"/>
    <mergeCell ref="E55:E59"/>
    <mergeCell ref="F55:F59"/>
    <mergeCell ref="G55:G59"/>
    <mergeCell ref="C52:C54"/>
    <mergeCell ref="G52:G54"/>
    <mergeCell ref="F52:F54"/>
    <mergeCell ref="E52:E54"/>
    <mergeCell ref="D52:D54"/>
    <mergeCell ref="C46:C51"/>
    <mergeCell ref="G46:G51"/>
    <mergeCell ref="F46:F51"/>
    <mergeCell ref="E46:E51"/>
    <mergeCell ref="D46:D51"/>
    <mergeCell ref="C43:C45"/>
    <mergeCell ref="D43:D45"/>
    <mergeCell ref="F43:F45"/>
    <mergeCell ref="G43:G45"/>
    <mergeCell ref="E43:E45"/>
    <mergeCell ref="C38:C42"/>
    <mergeCell ref="D38:D42"/>
    <mergeCell ref="E38:E42"/>
    <mergeCell ref="F38:F42"/>
    <mergeCell ref="G38:G42"/>
    <mergeCell ref="C31:C37"/>
    <mergeCell ref="D31:D37"/>
    <mergeCell ref="E31:E37"/>
    <mergeCell ref="F31:F37"/>
    <mergeCell ref="G31:G37"/>
    <mergeCell ref="O4:Q4"/>
    <mergeCell ref="O5:P5"/>
    <mergeCell ref="O6:P6"/>
    <mergeCell ref="O7:Q7"/>
    <mergeCell ref="C25:C30"/>
    <mergeCell ref="D25:D30"/>
    <mergeCell ref="E25:E30"/>
    <mergeCell ref="F25:F30"/>
    <mergeCell ref="G25:G30"/>
    <mergeCell ref="C10:C15"/>
    <mergeCell ref="D10:D15"/>
    <mergeCell ref="E10:E15"/>
    <mergeCell ref="F10:F15"/>
    <mergeCell ref="G10:G15"/>
    <mergeCell ref="C16:C21"/>
    <mergeCell ref="D16:D21"/>
  </mergeCells>
  <conditionalFormatting sqref="A7:N8 A5:A6 N5 B44:B45 B47:B51 B53:B54 B56:B59 B61:B62 B11:B15 B17:B21 B23:B24 B26:B30 B32:B37 B39:B42 A1:G1 A4:N4 R4:XFD8 A63:XFD1048576 I1:XFD1 A2:XFD3 H61:N62 H56:N59 H47:N51 H44:N45 H53:N54 H39:N42 H17:N21 H23:N24 H32:N37 H26:N30 H11:N15 N16 N22 N25 N31 N38 N43 N46 N52 N55 N60 R11:XFD62">
    <cfRule type="cellIs" dxfId="98" priority="112" operator="equal">
      <formula>0</formula>
    </cfRule>
  </conditionalFormatting>
  <conditionalFormatting sqref="A44:A45 A47:A51 A53:A54 A56:A59 A61:A62 A11:A15 A17:A21 A23:A24 A26:A30 A32:A37 A39:A42">
    <cfRule type="cellIs" dxfId="97" priority="111" operator="equal">
      <formula>0</formula>
    </cfRule>
  </conditionalFormatting>
  <conditionalFormatting sqref="B6:N6">
    <cfRule type="cellIs" dxfId="96" priority="110" operator="equal">
      <formula>0</formula>
    </cfRule>
  </conditionalFormatting>
  <conditionalFormatting sqref="A10:B10 H10:L10 N10:XFD10">
    <cfRule type="cellIs" dxfId="95" priority="109" operator="equal">
      <formula>0</formula>
    </cfRule>
  </conditionalFormatting>
  <conditionalFormatting sqref="A16:B16 H16:L16">
    <cfRule type="cellIs" dxfId="94" priority="108" operator="equal">
      <formula>0</formula>
    </cfRule>
  </conditionalFormatting>
  <conditionalFormatting sqref="A22:B22 H22:L22">
    <cfRule type="cellIs" dxfId="93" priority="107" operator="equal">
      <formula>0</formula>
    </cfRule>
  </conditionalFormatting>
  <conditionalFormatting sqref="A25:B25 H25:L25">
    <cfRule type="cellIs" dxfId="92" priority="106" operator="equal">
      <formula>0</formula>
    </cfRule>
  </conditionalFormatting>
  <conditionalFormatting sqref="A31:B31 H31:L31">
    <cfRule type="cellIs" dxfId="91" priority="105" operator="equal">
      <formula>0</formula>
    </cfRule>
  </conditionalFormatting>
  <conditionalFormatting sqref="A38:B38 H38:L38">
    <cfRule type="cellIs" dxfId="90" priority="104" operator="equal">
      <formula>0</formula>
    </cfRule>
  </conditionalFormatting>
  <conditionalFormatting sqref="A43:B43 H43:L43">
    <cfRule type="cellIs" dxfId="89" priority="103" operator="equal">
      <formula>0</formula>
    </cfRule>
  </conditionalFormatting>
  <conditionalFormatting sqref="A46:B46 H46:L46">
    <cfRule type="cellIs" dxfId="88" priority="102" operator="equal">
      <formula>0</formula>
    </cfRule>
  </conditionalFormatting>
  <conditionalFormatting sqref="A52:B52 H52:L52">
    <cfRule type="cellIs" dxfId="87" priority="101" operator="equal">
      <formula>0</formula>
    </cfRule>
  </conditionalFormatting>
  <conditionalFormatting sqref="A55:B55 H55:L55">
    <cfRule type="cellIs" dxfId="86" priority="100" operator="equal">
      <formula>0</formula>
    </cfRule>
  </conditionalFormatting>
  <conditionalFormatting sqref="A60:B60 H60:L60">
    <cfRule type="cellIs" dxfId="85" priority="99" operator="equal">
      <formula>0</formula>
    </cfRule>
  </conditionalFormatting>
  <conditionalFormatting sqref="A9:N9 R9:XFD9">
    <cfRule type="cellIs" dxfId="84" priority="75" operator="equal">
      <formula>0</formula>
    </cfRule>
  </conditionalFormatting>
  <conditionalFormatting sqref="C55:G55">
    <cfRule type="cellIs" dxfId="83" priority="73" operator="equal">
      <formula>0</formula>
    </cfRule>
  </conditionalFormatting>
  <conditionalFormatting sqref="C46:D46">
    <cfRule type="cellIs" dxfId="82" priority="71" operator="equal">
      <formula>0</formula>
    </cfRule>
  </conditionalFormatting>
  <conditionalFormatting sqref="C43:E43">
    <cfRule type="cellIs" dxfId="81" priority="70" operator="equal">
      <formula>0</formula>
    </cfRule>
  </conditionalFormatting>
  <conditionalFormatting sqref="C38:G38">
    <cfRule type="cellIs" dxfId="80" priority="69" operator="equal">
      <formula>0</formula>
    </cfRule>
  </conditionalFormatting>
  <conditionalFormatting sqref="C31:G31">
    <cfRule type="cellIs" dxfId="79" priority="68" operator="equal">
      <formula>0</formula>
    </cfRule>
  </conditionalFormatting>
  <conditionalFormatting sqref="C25:G25">
    <cfRule type="cellIs" dxfId="78" priority="67" operator="equal">
      <formula>0</formula>
    </cfRule>
  </conditionalFormatting>
  <conditionalFormatting sqref="C16:G16">
    <cfRule type="cellIs" dxfId="77" priority="65" operator="equal">
      <formula>0</formula>
    </cfRule>
  </conditionalFormatting>
  <conditionalFormatting sqref="C10:G10">
    <cfRule type="cellIs" dxfId="76" priority="64" operator="equal">
      <formula>0</formula>
    </cfRule>
  </conditionalFormatting>
  <conditionalFormatting sqref="C22">
    <cfRule type="cellIs" dxfId="75" priority="63" operator="equal">
      <formula>0</formula>
    </cfRule>
  </conditionalFormatting>
  <conditionalFormatting sqref="G22">
    <cfRule type="cellIs" dxfId="74" priority="62" operator="equal">
      <formula>0</formula>
    </cfRule>
  </conditionalFormatting>
  <conditionalFormatting sqref="F22">
    <cfRule type="cellIs" dxfId="73" priority="61" operator="equal">
      <formula>0</formula>
    </cfRule>
  </conditionalFormatting>
  <conditionalFormatting sqref="E22">
    <cfRule type="cellIs" dxfId="72" priority="60" operator="equal">
      <formula>0</formula>
    </cfRule>
  </conditionalFormatting>
  <conditionalFormatting sqref="D22">
    <cfRule type="cellIs" dxfId="71" priority="59" operator="equal">
      <formula>0</formula>
    </cfRule>
  </conditionalFormatting>
  <conditionalFormatting sqref="C52">
    <cfRule type="cellIs" dxfId="70" priority="58" operator="equal">
      <formula>0</formula>
    </cfRule>
  </conditionalFormatting>
  <conditionalFormatting sqref="G52">
    <cfRule type="cellIs" dxfId="69" priority="57" operator="equal">
      <formula>0</formula>
    </cfRule>
  </conditionalFormatting>
  <conditionalFormatting sqref="F52">
    <cfRule type="cellIs" dxfId="68" priority="56" operator="equal">
      <formula>0</formula>
    </cfRule>
  </conditionalFormatting>
  <conditionalFormatting sqref="E52">
    <cfRule type="cellIs" dxfId="67" priority="55" operator="equal">
      <formula>0</formula>
    </cfRule>
  </conditionalFormatting>
  <conditionalFormatting sqref="D52">
    <cfRule type="cellIs" dxfId="66" priority="54" operator="equal">
      <formula>0</formula>
    </cfRule>
  </conditionalFormatting>
  <conditionalFormatting sqref="G60">
    <cfRule type="cellIs" dxfId="65" priority="53" operator="equal">
      <formula>0</formula>
    </cfRule>
  </conditionalFormatting>
  <conditionalFormatting sqref="F60">
    <cfRule type="cellIs" dxfId="64" priority="52" operator="equal">
      <formula>0</formula>
    </cfRule>
  </conditionalFormatting>
  <conditionalFormatting sqref="E60">
    <cfRule type="cellIs" dxfId="63" priority="51" operator="equal">
      <formula>0</formula>
    </cfRule>
  </conditionalFormatting>
  <conditionalFormatting sqref="D60">
    <cfRule type="cellIs" dxfId="62" priority="50" operator="equal">
      <formula>0</formula>
    </cfRule>
  </conditionalFormatting>
  <conditionalFormatting sqref="C60">
    <cfRule type="cellIs" dxfId="61" priority="49" operator="equal">
      <formula>0</formula>
    </cfRule>
  </conditionalFormatting>
  <conditionalFormatting sqref="G46">
    <cfRule type="cellIs" dxfId="60" priority="48" operator="equal">
      <formula>0</formula>
    </cfRule>
  </conditionalFormatting>
  <conditionalFormatting sqref="F46">
    <cfRule type="cellIs" dxfId="59" priority="47" operator="equal">
      <formula>0</formula>
    </cfRule>
  </conditionalFormatting>
  <conditionalFormatting sqref="E46">
    <cfRule type="cellIs" dxfId="58" priority="46" operator="equal">
      <formula>0</formula>
    </cfRule>
  </conditionalFormatting>
  <conditionalFormatting sqref="F43">
    <cfRule type="cellIs" dxfId="57" priority="45" operator="equal">
      <formula>0</formula>
    </cfRule>
  </conditionalFormatting>
  <conditionalFormatting sqref="G43">
    <cfRule type="cellIs" dxfId="56" priority="44" operator="equal">
      <formula>0</formula>
    </cfRule>
  </conditionalFormatting>
  <conditionalFormatting sqref="M10">
    <cfRule type="cellIs" dxfId="55" priority="43" operator="equal">
      <formula>0</formula>
    </cfRule>
  </conditionalFormatting>
  <conditionalFormatting sqref="M46">
    <cfRule type="cellIs" dxfId="54" priority="36" operator="equal">
      <formula>0</formula>
    </cfRule>
  </conditionalFormatting>
  <conditionalFormatting sqref="M52">
    <cfRule type="cellIs" dxfId="53" priority="35" operator="equal">
      <formula>0</formula>
    </cfRule>
  </conditionalFormatting>
  <conditionalFormatting sqref="M60">
    <cfRule type="cellIs" dxfId="52" priority="33" operator="equal">
      <formula>0</formula>
    </cfRule>
  </conditionalFormatting>
  <conditionalFormatting sqref="M55">
    <cfRule type="cellIs" dxfId="51" priority="31" operator="equal">
      <formula>0</formula>
    </cfRule>
  </conditionalFormatting>
  <conditionalFormatting sqref="M43">
    <cfRule type="cellIs" dxfId="50" priority="30" operator="equal">
      <formula>0</formula>
    </cfRule>
  </conditionalFormatting>
  <conditionalFormatting sqref="M25">
    <cfRule type="cellIs" dxfId="49" priority="26" operator="equal">
      <formula>0</formula>
    </cfRule>
  </conditionalFormatting>
  <conditionalFormatting sqref="M38">
    <cfRule type="cellIs" dxfId="48" priority="24" operator="equal">
      <formula>0</formula>
    </cfRule>
  </conditionalFormatting>
  <conditionalFormatting sqref="M31">
    <cfRule type="cellIs" dxfId="47" priority="23" operator="equal">
      <formula>0</formula>
    </cfRule>
  </conditionalFormatting>
  <conditionalFormatting sqref="M16">
    <cfRule type="cellIs" dxfId="46" priority="22" operator="equal">
      <formula>0</formula>
    </cfRule>
  </conditionalFormatting>
  <conditionalFormatting sqref="M22">
    <cfRule type="cellIs" dxfId="45" priority="21" operator="equal">
      <formula>0</formula>
    </cfRule>
  </conditionalFormatting>
  <conditionalFormatting sqref="O8:Q8">
    <cfRule type="cellIs" dxfId="44" priority="19" operator="equal">
      <formula>0</formula>
    </cfRule>
  </conditionalFormatting>
  <conditionalFormatting sqref="O9:Q9">
    <cfRule type="cellIs" dxfId="43" priority="18" operator="equal">
      <formula>0</formula>
    </cfRule>
  </conditionalFormatting>
  <conditionalFormatting sqref="O61:O62 O56:O59 O47:O51 O44:O45 O53:O54 O39:O42 O17:O21 O23:O24 O32:O37 O26:O30 O11:O15">
    <cfRule type="cellIs" dxfId="42" priority="13" operator="equal">
      <formula>0</formula>
    </cfRule>
  </conditionalFormatting>
  <conditionalFormatting sqref="O16:P16">
    <cfRule type="cellIs" dxfId="41" priority="12" operator="equal">
      <formula>0</formula>
    </cfRule>
  </conditionalFormatting>
  <conditionalFormatting sqref="O22:P22">
    <cfRule type="cellIs" dxfId="40" priority="11" operator="equal">
      <formula>0</formula>
    </cfRule>
  </conditionalFormatting>
  <conditionalFormatting sqref="O25:P25">
    <cfRule type="cellIs" dxfId="39" priority="10" operator="equal">
      <formula>0</formula>
    </cfRule>
  </conditionalFormatting>
  <conditionalFormatting sqref="O31:P31">
    <cfRule type="cellIs" dxfId="38" priority="9" operator="equal">
      <formula>0</formula>
    </cfRule>
  </conditionalFormatting>
  <conditionalFormatting sqref="O38:P38">
    <cfRule type="cellIs" dxfId="37" priority="8" operator="equal">
      <formula>0</formula>
    </cfRule>
  </conditionalFormatting>
  <conditionalFormatting sqref="O43:P43">
    <cfRule type="cellIs" dxfId="36" priority="7" operator="equal">
      <formula>0</formula>
    </cfRule>
  </conditionalFormatting>
  <conditionalFormatting sqref="O46:P46">
    <cfRule type="cellIs" dxfId="35" priority="6" operator="equal">
      <formula>0</formula>
    </cfRule>
  </conditionalFormatting>
  <conditionalFormatting sqref="O52:P52">
    <cfRule type="cellIs" dxfId="34" priority="5" operator="equal">
      <formula>0</formula>
    </cfRule>
  </conditionalFormatting>
  <conditionalFormatting sqref="O55:P55">
    <cfRule type="cellIs" dxfId="33" priority="4" operator="equal">
      <formula>0</formula>
    </cfRule>
  </conditionalFormatting>
  <conditionalFormatting sqref="O60:P60">
    <cfRule type="cellIs" dxfId="32" priority="3" operator="equal">
      <formula>0</formula>
    </cfRule>
  </conditionalFormatting>
  <conditionalFormatting sqref="P61:P62 P56:P59 P47:P51 P44:P45 P53:P54 P39:P42 P17:P21 P23:P24 P32:P37 P26:P30 P11:P15">
    <cfRule type="cellIs" dxfId="31" priority="2" operator="equal">
      <formula>0</formula>
    </cfRule>
  </conditionalFormatting>
  <conditionalFormatting sqref="Q11:Q62">
    <cfRule type="cellIs" dxfId="30" priority="1" operator="equal">
      <formula>0</formula>
    </cfRule>
  </conditionalFormatting>
  <dataValidations count="4">
    <dataValidation type="list" allowBlank="1" showInputMessage="1" showErrorMessage="1" sqref="G10:G62" xr:uid="{9EEDE4E9-0710-43E1-A6C4-FB2143E9F050}">
      <formula1>financiamiento</formula1>
    </dataValidation>
    <dataValidation type="list" allowBlank="1" showErrorMessage="1" sqref="J10:J62" xr:uid="{8548A6D4-C633-4C2D-B7D7-B926058CE318}">
      <formula1>"1-Númerica,2-Porcentual"</formula1>
    </dataValidation>
    <dataValidation type="list" allowBlank="1" showInputMessage="1" showErrorMessage="1" sqref="N10:N62" xr:uid="{05A9E9A2-BB1B-4B7A-AC91-7987E84F1D0D}">
      <formula1>area</formula1>
    </dataValidation>
    <dataValidation type="list" allowBlank="1" showInputMessage="1" showErrorMessage="1" sqref="C60 C55 C52 C46 C43 C38 C31 C25 C22 C16 C10" xr:uid="{1AE32A8C-12CB-4C75-A61C-610092984CF3}">
      <formula1>politicas</formula1>
    </dataValidation>
  </dataValidations>
  <pageMargins left="0.70866141732283472" right="0.70866141732283472" top="0.74803149606299213" bottom="0.74803149606299213" header="0.31496062992125984" footer="0.31496062992125984"/>
  <pageSetup scale="37"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4A8B9-DA5F-4133-BA0D-1F60F10F51BC}">
  <sheetPr codeName="Hoja10"/>
  <dimension ref="A1:Q18"/>
  <sheetViews>
    <sheetView showGridLines="0" view="pageBreakPreview" topLeftCell="I1" zoomScale="71" zoomScaleNormal="110" zoomScaleSheetLayoutView="100" workbookViewId="0">
      <selection activeCell="O9" sqref="O9"/>
    </sheetView>
  </sheetViews>
  <sheetFormatPr baseColWidth="10" defaultRowHeight="15" x14ac:dyDescent="0.25"/>
  <cols>
    <col min="1" max="1" width="0" style="5" hidden="1" customWidth="1"/>
    <col min="2" max="2" width="6.28515625" style="5" customWidth="1"/>
    <col min="3" max="3" width="39.5703125" style="5" customWidth="1"/>
    <col min="4" max="5" width="25" style="5" customWidth="1"/>
    <col min="6" max="6" width="53.5703125" style="5" customWidth="1"/>
    <col min="7" max="7" width="33.7109375" style="5" bestFit="1" customWidth="1"/>
    <col min="8" max="8" width="81.7109375" style="5" customWidth="1"/>
    <col min="9" max="9" width="12.85546875" style="5" customWidth="1"/>
    <col min="10" max="10" width="15.28515625" style="5" customWidth="1"/>
    <col min="11" max="12" width="11.42578125" style="4"/>
    <col min="13" max="13" width="36.42578125" style="4" customWidth="1"/>
    <col min="14" max="16" width="29.42578125" style="1" customWidth="1"/>
    <col min="17" max="17" width="49.5703125" style="1" customWidth="1"/>
    <col min="18" max="16384" width="11.42578125" style="5"/>
  </cols>
  <sheetData>
    <row r="1" spans="1:17" ht="43.5" customHeight="1" x14ac:dyDescent="0.25">
      <c r="B1" s="299"/>
      <c r="C1" s="299"/>
      <c r="D1" s="299"/>
      <c r="E1" s="299"/>
      <c r="F1" s="299"/>
      <c r="G1" s="299"/>
      <c r="H1" s="406" t="s">
        <v>14</v>
      </c>
      <c r="I1" s="407"/>
      <c r="J1" s="407"/>
      <c r="K1" s="407"/>
      <c r="L1" s="407"/>
      <c r="M1" s="407"/>
      <c r="N1" s="407"/>
      <c r="O1" s="187"/>
      <c r="P1" s="187"/>
      <c r="Q1" s="187"/>
    </row>
    <row r="2" spans="1:17" ht="25.5" customHeight="1" x14ac:dyDescent="0.25">
      <c r="B2" s="299"/>
      <c r="C2" s="299"/>
      <c r="D2" s="299"/>
      <c r="E2" s="299"/>
      <c r="F2" s="299"/>
      <c r="G2" s="299"/>
      <c r="H2" s="408"/>
      <c r="I2" s="409"/>
      <c r="J2" s="409"/>
      <c r="K2" s="409"/>
      <c r="L2" s="409"/>
      <c r="M2" s="409"/>
      <c r="N2" s="409"/>
      <c r="O2" s="187"/>
      <c r="P2" s="187"/>
      <c r="Q2" s="187"/>
    </row>
    <row r="3" spans="1:17" ht="32.25" customHeight="1" thickBot="1" x14ac:dyDescent="0.3">
      <c r="B3" s="347"/>
      <c r="C3" s="347"/>
      <c r="D3" s="347"/>
      <c r="E3" s="347"/>
      <c r="F3" s="347"/>
      <c r="G3" s="347"/>
      <c r="H3" s="410"/>
      <c r="I3" s="411"/>
      <c r="J3" s="411"/>
      <c r="K3" s="411"/>
      <c r="L3" s="411"/>
      <c r="M3" s="411"/>
      <c r="N3" s="411"/>
      <c r="O3" s="187"/>
      <c r="P3" s="187"/>
      <c r="Q3" s="187"/>
    </row>
    <row r="4" spans="1:17" ht="30.75" customHeight="1" thickBot="1" x14ac:dyDescent="0.3">
      <c r="B4" s="349" t="s">
        <v>2659</v>
      </c>
      <c r="C4" s="349"/>
      <c r="D4" s="349"/>
      <c r="E4" s="349"/>
      <c r="F4" s="349"/>
      <c r="G4" s="349"/>
      <c r="H4" s="349"/>
      <c r="I4" s="349"/>
      <c r="J4" s="349"/>
      <c r="K4" s="349"/>
      <c r="L4" s="349"/>
      <c r="M4" s="349"/>
      <c r="N4" s="350"/>
      <c r="O4" s="416" t="str">
        <f>+CONCATENATE("Avance porcentual ponderada de la gestión  ",P7)</f>
        <v xml:space="preserve">Avance porcentual ponderada de la gestión  </v>
      </c>
      <c r="P4" s="417"/>
      <c r="Q4" s="418"/>
    </row>
    <row r="5" spans="1:17" ht="57.75" customHeight="1" x14ac:dyDescent="0.25">
      <c r="B5" s="415" t="s">
        <v>1450</v>
      </c>
      <c r="C5" s="415"/>
      <c r="D5" s="415"/>
      <c r="E5" s="415"/>
      <c r="F5" s="415"/>
      <c r="G5" s="415"/>
      <c r="H5" s="415"/>
      <c r="I5" s="415"/>
      <c r="J5" s="415"/>
      <c r="K5" s="415"/>
      <c r="L5" s="415"/>
      <c r="M5" s="51"/>
      <c r="N5" s="10"/>
      <c r="O5" s="419" t="s">
        <v>460</v>
      </c>
      <c r="P5" s="420"/>
      <c r="Q5" s="199">
        <f>VLOOKUP(B4,'Plantilla publicacion (2)'!AE13:AF19,2,0)</f>
        <v>50</v>
      </c>
    </row>
    <row r="6" spans="1:17" ht="28.5" customHeight="1" thickBot="1" x14ac:dyDescent="0.3">
      <c r="B6" s="351" t="str">
        <f>CONCATENATE(COUNTIF(A10:A36,"producto")," PRODUCTOS")</f>
        <v>3 PRODUCTOS</v>
      </c>
      <c r="C6" s="351"/>
      <c r="D6" s="351"/>
      <c r="E6" s="351"/>
      <c r="F6" s="351"/>
      <c r="G6" s="351"/>
      <c r="H6" s="351"/>
      <c r="I6" s="351"/>
      <c r="J6" s="351"/>
      <c r="K6" s="351"/>
      <c r="L6" s="351"/>
      <c r="M6" s="351"/>
      <c r="N6" s="351"/>
      <c r="O6" s="421" t="s">
        <v>1878</v>
      </c>
      <c r="P6" s="422"/>
      <c r="Q6" s="200">
        <f>VLOOKUP(B4,'Plantilla publicacion (2)'!AJ13:AK19,2,0)</f>
        <v>90.533333333333346</v>
      </c>
    </row>
    <row r="7" spans="1:17" ht="32.25" customHeight="1" thickBot="1" x14ac:dyDescent="0.3">
      <c r="B7" s="412" t="s">
        <v>15</v>
      </c>
      <c r="C7" s="413"/>
      <c r="D7" s="413"/>
      <c r="E7" s="413"/>
      <c r="F7" s="413"/>
      <c r="G7" s="413"/>
      <c r="H7" s="413"/>
      <c r="I7" s="413"/>
      <c r="J7" s="413"/>
      <c r="K7" s="413"/>
      <c r="L7" s="413"/>
      <c r="M7" s="413"/>
      <c r="N7" s="414"/>
      <c r="O7" s="390" t="s">
        <v>3242</v>
      </c>
      <c r="P7" s="391"/>
      <c r="Q7" s="392"/>
    </row>
    <row r="8" spans="1:17" ht="16.5" hidden="1" customHeight="1" thickBot="1" x14ac:dyDescent="0.3">
      <c r="B8" s="423" t="s">
        <v>8</v>
      </c>
      <c r="C8" s="424"/>
      <c r="D8" s="425"/>
      <c r="E8" s="67"/>
      <c r="F8" s="67"/>
      <c r="G8" s="426"/>
      <c r="H8" s="427"/>
      <c r="I8" s="427"/>
      <c r="J8" s="427"/>
      <c r="K8" s="427"/>
      <c r="L8" s="427"/>
      <c r="M8" s="427"/>
      <c r="N8" s="428"/>
      <c r="O8" s="76" t="s">
        <v>1880</v>
      </c>
      <c r="P8" s="203" t="s">
        <v>1881</v>
      </c>
      <c r="Q8" s="76" t="s">
        <v>1882</v>
      </c>
    </row>
    <row r="9" spans="1:17" ht="48" customHeight="1" thickBot="1" x14ac:dyDescent="0.3">
      <c r="B9" s="72" t="s">
        <v>452</v>
      </c>
      <c r="C9" s="74" t="s">
        <v>1483</v>
      </c>
      <c r="D9" s="74" t="s">
        <v>0</v>
      </c>
      <c r="E9" s="74" t="s">
        <v>1432</v>
      </c>
      <c r="F9" s="74" t="s">
        <v>1486</v>
      </c>
      <c r="G9" s="74" t="s">
        <v>1</v>
      </c>
      <c r="H9" s="74" t="s">
        <v>2</v>
      </c>
      <c r="I9" s="74" t="s">
        <v>3</v>
      </c>
      <c r="J9" s="74" t="s">
        <v>4</v>
      </c>
      <c r="K9" s="75" t="s">
        <v>5</v>
      </c>
      <c r="L9" s="75" t="s">
        <v>6</v>
      </c>
      <c r="M9" s="77" t="s">
        <v>1484</v>
      </c>
      <c r="N9" s="76" t="s">
        <v>7</v>
      </c>
      <c r="O9" s="204" t="s">
        <v>1880</v>
      </c>
      <c r="P9" s="205" t="s">
        <v>1881</v>
      </c>
      <c r="Q9" s="206" t="s">
        <v>1882</v>
      </c>
    </row>
    <row r="10" spans="1:17" s="12" customFormat="1" ht="25.5" x14ac:dyDescent="0.25">
      <c r="A10" s="5" t="str">
        <f>VLOOKUP(B10,'Plantilla publicacion'!$A$3:$B$490,2,0)</f>
        <v>Producto</v>
      </c>
      <c r="B10" s="96" t="s">
        <v>491</v>
      </c>
      <c r="C10" s="309" t="str">
        <f>VLOOKUP(B10,'Plantilla publicacion'!$A$3:$R$490,17,0)</f>
        <v>PND - 5-31-5-b- Convergencia regional - Entidades públicas territoriales y nacionales fortalecidas / PES - Transformación Institucional</v>
      </c>
      <c r="D10" s="309" t="str">
        <f>VLOOKUP(B10,'Plantilla publicacion'!$A$3:$M$505,6,0)</f>
        <v>60-Fortalecer el Sistema Integral de Gestión Institucional en el marco del Modelo Integrado de Planeación y gestión para mejorar la prestación del servicio.</v>
      </c>
      <c r="E10" s="309" t="str">
        <f>VLOOKUP(B10,'Plantilla publicacion'!$A$3:$O$490,14,0)</f>
        <v>106-Cumplimiento de productos del PAI asociados a Fortalecer el Sistema Integral de Gestión Institucional para mejorar la prestación del servicio.</v>
      </c>
      <c r="F10" s="309" t="str">
        <f>VLOOKUP(B10,'Plantilla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0" s="309" t="str">
        <f>VLOOKUP(B10,'Plantilla publicacion'!$A$3:$M$505,7,0)</f>
        <v>N/A</v>
      </c>
      <c r="H10" s="98" t="str">
        <f>VLOOKUP(B10,'Plantilla publicacion'!$A$3:$M$505,8,0)</f>
        <v>Plan Anual de Auditorías ejecutado y presentado al CICCI (actas del CICCI firmadas semestralmente por Superintendente y jefe OCI)</v>
      </c>
      <c r="I10" s="98">
        <f>VLOOKUP(B10,'Plantilla publicacion'!$A$3:$M$505,9,0)</f>
        <v>100</v>
      </c>
      <c r="J10" s="98" t="str">
        <f>VLOOKUP(B10,'Plantilla publicacion'!$A$3:$M$505,10,0)</f>
        <v>Porcentual</v>
      </c>
      <c r="K10" s="166">
        <f>VLOOKUP(B10,'Plantilla publicacion'!$A$3:$M$505,11,0)</f>
        <v>45659</v>
      </c>
      <c r="L10" s="166">
        <f>VLOOKUP(B10,'Plantilla publicacion'!$A$3:$M$505,12,0)</f>
        <v>46022</v>
      </c>
      <c r="M10" s="98">
        <f>IF(ISERROR(VLOOKUP(B10,'Plantilla publicacion'!$A$3:$P$490,16,0)),"NA",VLOOKUP(B10,'Plantilla publicacion'!$A$3:$P$490,16,0))</f>
        <v>0</v>
      </c>
      <c r="N10" s="99" t="str">
        <f>VLOOKUP(B10,'Plantilla publicacion'!$A$3:$M$505,13,0)</f>
        <v>50-OFICINA DE CONTROL INTERNO</v>
      </c>
      <c r="O10" s="98">
        <f>VLOOKUP(B10,'Plantilla publicacion (2)'!$S$3:$X$490,6,0)</f>
        <v>0</v>
      </c>
      <c r="P10" s="274">
        <f>VLOOKUP(B10,'Plantilla publicacion (2)'!$S$3:$Y$490,7,0)</f>
        <v>0</v>
      </c>
      <c r="Q10" s="99">
        <f>VLOOKUP(B10,'PAI 2025 Consolidado'!$F$6:$Z$486,21,0)</f>
        <v>0</v>
      </c>
    </row>
    <row r="11" spans="1:17" ht="229.5" x14ac:dyDescent="0.25">
      <c r="A11" s="13" t="str">
        <f>VLOOKUP(B11,'Plantilla publicacion'!$A$3:$B$490,2,0)</f>
        <v>Actividad propia</v>
      </c>
      <c r="B11" s="100" t="s">
        <v>495</v>
      </c>
      <c r="C11" s="307"/>
      <c r="D11" s="307">
        <f>VLOOKUP(B11,'Plantilla publicacion'!$A$3:$M$490,6,0)</f>
        <v>0</v>
      </c>
      <c r="E11" s="307"/>
      <c r="F11" s="307"/>
      <c r="G11" s="307" t="str">
        <f>VLOOKUP(B11,'Plantilla publicacion'!$A$3:$M$490,7,0)</f>
        <v>N/A</v>
      </c>
      <c r="H11" s="6" t="str">
        <f>VLOOKUP(B11,'Plantilla publicacion'!$A$3:$M$505,8,0)</f>
        <v>Ejecutar el plan anual de auditoría aprobado por el  Comité de Coordinación de Control Interno (Informes de auditorías internas basadas en riesgos, informes de auditorías SIGI e informes de cumplimiento realizados)
Entregable:  Plan Anual de auditorias con seguimiento y sus respectivas evidencias</v>
      </c>
      <c r="I11" s="6">
        <f>VLOOKUP(B11,'Plantilla publicacion'!$A$3:$M$505,9,0)</f>
        <v>100</v>
      </c>
      <c r="J11" s="6" t="str">
        <f>VLOOKUP(B11,'Plantilla publicacion'!$A$3:$M$505,10,0)</f>
        <v>Porcentual</v>
      </c>
      <c r="K11" s="7">
        <f>VLOOKUP(B11,'Plantilla publicacion'!$A$3:$M$505,11,0)</f>
        <v>45659</v>
      </c>
      <c r="L11" s="7">
        <f>VLOOKUP(B11,'Plantilla publicacion'!$A$3:$M$505,12,0)</f>
        <v>46022</v>
      </c>
      <c r="M11" s="57"/>
      <c r="N11" s="101" t="str">
        <f>VLOOKUP(B11,'Plantilla publicacion'!$A$3:$M$505,13,0)</f>
        <v>50-OFICINA DE CONTROL INTERNO</v>
      </c>
      <c r="O11" s="6">
        <f>VLOOKUP(B11,'Plantilla publicacion (2)'!$S$3:$X$490,6,0)</f>
        <v>77</v>
      </c>
      <c r="P11" s="275">
        <f>VLOOKUP(B11,'Plantilla publicacion (2)'!$S$3:$Y$490,7,0)</f>
        <v>20.533333333333335</v>
      </c>
      <c r="Q11" s="101" t="str">
        <f>VLOOKUP(B11,'PAI 2025 Consolidado'!$F$6:$Z$486,21,0)</f>
        <v xml:space="preserve">La Oficina de Control Interno en su plan anual de auditoría 2025 tiene programado 77 actividades, de las cuales, para el tercer trimestre del corriente, reporta un total de trece (13) informes, conformados por una (1) auditoría Servicio a la Ciudadanía y 12 Informes de Ley/seguimiento y otros. 
Su avance porcentual es del 60%, debido a que: 
Primer seguimiento se reportó 16 informes (ley/seguimiento/otros) 
Segundo seguimiento se reportó 17 informes (3 auditorías y 14 ley/seguimiento/otros) 
Tercer seguimiento se reporta 13 informes (1 auditoría y 12 Ley/seguimiento/otros). 
Para un total de 46 informes realizados. </v>
      </c>
    </row>
    <row r="12" spans="1:17" ht="51.75" thickBot="1" x14ac:dyDescent="0.3">
      <c r="A12" s="13" t="str">
        <f>VLOOKUP(B12,'Plantilla publicacion'!$A$3:$B$490,2,0)</f>
        <v>Actividad propia</v>
      </c>
      <c r="B12" s="102" t="s">
        <v>496</v>
      </c>
      <c r="C12" s="308"/>
      <c r="D12" s="308">
        <f>VLOOKUP(B12,'Plantilla publicacion'!$A$3:$M$490,6,0)</f>
        <v>0</v>
      </c>
      <c r="E12" s="308"/>
      <c r="F12" s="308"/>
      <c r="G12" s="308" t="str">
        <f>VLOOKUP(B12,'Plantilla publicacion'!$A$3:$M$490,7,0)</f>
        <v>N/A</v>
      </c>
      <c r="H12" s="104" t="str">
        <f>VLOOKUP(B12,'Plantilla publicacion'!$A$3:$M$505,8,0)</f>
        <v>Presentar ante el Comité de Coordinación de Control Interno el resultado del cumplimiento del Plan Anual de Auditorías (actas/diapositivas del CICCI firmadas semestralmente por Superintendente y jefe OCI) 
Entregable: (actas del CICCI firmadas semestralmente por Superintendente y jefe OCI)</v>
      </c>
      <c r="I12" s="104">
        <f>VLOOKUP(B12,'Plantilla publicacion'!$A$3:$M$505,9,0)</f>
        <v>2</v>
      </c>
      <c r="J12" s="104" t="str">
        <f>VLOOKUP(B12,'Plantilla publicacion'!$A$3:$M$505,10,0)</f>
        <v>Númerica</v>
      </c>
      <c r="K12" s="105">
        <f>VLOOKUP(B12,'Plantilla publicacion'!$A$3:$M$505,11,0)</f>
        <v>45811</v>
      </c>
      <c r="L12" s="105">
        <f>VLOOKUP(B12,'Plantilla publicacion'!$A$3:$M$505,12,0)</f>
        <v>46022</v>
      </c>
      <c r="M12" s="106"/>
      <c r="N12" s="107" t="str">
        <f>VLOOKUP(B12,'Plantilla publicacion'!$A$3:$M$505,13,0)</f>
        <v>50-OFICINA DE CONTROL INTERNO</v>
      </c>
      <c r="O12" s="104">
        <f>VLOOKUP(B12,'Plantilla publicacion (2)'!$S$3:$X$490,6,0)</f>
        <v>50</v>
      </c>
      <c r="P12" s="276">
        <f>VLOOKUP(B12,'Plantilla publicacion (2)'!$S$3:$Y$490,7,0)</f>
        <v>3.3333333333333339</v>
      </c>
      <c r="Q12" s="107">
        <f>VLOOKUP(B12,'PAI 2025 Consolidado'!$F$6:$Z$486,21,0)</f>
        <v>0</v>
      </c>
    </row>
    <row r="13" spans="1:17" s="12" customFormat="1" ht="153" x14ac:dyDescent="0.25">
      <c r="A13" s="5" t="str">
        <f>VLOOKUP(B13,'Plantilla publicacion'!$A$3:$B$490,2,0)</f>
        <v>Producto</v>
      </c>
      <c r="B13" s="15" t="s">
        <v>498</v>
      </c>
      <c r="C13" s="307" t="str">
        <f>VLOOKUP(B13,'Plantilla publicacion'!$A$3:$R$490,17,0)</f>
        <v>PND - 5-31-5-b- Convergencia regional - Entidades públicas territoriales y nacionales fortalecidas / PES - Transformación Institucional</v>
      </c>
      <c r="D13" s="307" t="str">
        <f>VLOOKUP(B13,'Plantilla publicacion'!$A$3:$M$505,6,0)</f>
        <v>60-Fortalecer el Sistema Integral de Gestión Institucional en el marco del Modelo Integrado de Planeación y gestión para mejorar la prestación del servicio.</v>
      </c>
      <c r="E13" s="307" t="str">
        <f>VLOOKUP(B13,'Plantilla publicacion'!$A$3:$O$490,14,0)</f>
        <v>106-Cumplimiento de productos del PAI asociados a Fortalecer el Sistema Integral de Gestión Institucional para mejorar la prestación del servicio.</v>
      </c>
      <c r="F13" s="307" t="str">
        <f>VLOOKUP(B13,'Plantilla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3" s="307" t="str">
        <f>VLOOKUP(B13,'Plantilla publicacion'!$A$3:$M$505,7,0)</f>
        <v>N/A</v>
      </c>
      <c r="H13" s="15" t="str">
        <f>VLOOKUP(B13,'Plantilla publicacion'!$A$3:$M$505,8,0)</f>
        <v>Seguimiento Planes de trabajo MIPG en el marco de la Política Control Interno, con seguimiento realizado y radicado ante la OAP  (Informe)Entregable: (Informes de seguimiento  a la implementación y actas del comité)</v>
      </c>
      <c r="I13" s="15">
        <f>VLOOKUP(B13,'Plantilla publicacion'!$A$3:$M$505,9,0)</f>
        <v>1</v>
      </c>
      <c r="J13" s="15" t="str">
        <f>VLOOKUP(B13,'Plantilla publicacion'!$A$3:$M$505,10,0)</f>
        <v>Númerica</v>
      </c>
      <c r="K13" s="165">
        <f>VLOOKUP(B13,'Plantilla publicacion'!$A$3:$M$505,11,0)</f>
        <v>45748</v>
      </c>
      <c r="L13" s="165">
        <f>VLOOKUP(B13,'Plantilla publicacion'!$A$3:$M$505,12,0)</f>
        <v>45869</v>
      </c>
      <c r="M13" s="136">
        <f>IF(ISERROR(VLOOKUP(B13,'Plantilla publicacion'!$A$3:$P$490,16,0)),"NA",VLOOKUP(B13,'Plantilla publicacion'!$A$3:$P$490,16,0))</f>
        <v>0</v>
      </c>
      <c r="N13" s="15" t="str">
        <f>VLOOKUP(B13,'Plantilla publicacion'!$A$3:$M$505,13,0)</f>
        <v>50-OFICINA DE CONTROL INTERNO</v>
      </c>
      <c r="O13" s="15">
        <f>VLOOKUP(B13,'Plantilla publicacion (2)'!$S$3:$X$490,6,0)</f>
        <v>100</v>
      </c>
      <c r="P13" s="277">
        <f>VLOOKUP(B13,'Plantilla publicacion (2)'!$S$3:$Y$490,7,0)</f>
        <v>25</v>
      </c>
      <c r="Q13" s="15" t="str">
        <f>VLOOKUP(B13,'PAI 2025 Consolidado'!$F$6:$Z$486,21,0)</f>
        <v xml:space="preserve">Se efectuó seguimiento al cumplimento de las acciones propuestas para las diecinueve (19) políticas de gestión y desempeño institucional,  así como a las actividades propuestas en la medición de la gestión y desempeño institucional “Formulario Único de Reporte y Avance de Gestión (FURAG)”; en pro de articular el Modelo Integrado de Planeación y Gestión. Como resultado del trabajo realizado, la OCI efectuó las recomendaciones correspondientes con el fin de cerrar brechas y generar alertas.
</v>
      </c>
    </row>
    <row r="14" spans="1:17" ht="76.5" x14ac:dyDescent="0.25">
      <c r="A14" s="13" t="str">
        <f>VLOOKUP(B14,'Plantilla publicacion'!$A$3:$B$490,2,0)</f>
        <v>Actividad propia</v>
      </c>
      <c r="B14" s="6" t="s">
        <v>500</v>
      </c>
      <c r="C14" s="307"/>
      <c r="D14" s="307">
        <f>VLOOKUP(B14,'Plantilla publicacion'!$A$3:$M$490,6,0)</f>
        <v>0</v>
      </c>
      <c r="E14" s="307"/>
      <c r="F14" s="307"/>
      <c r="G14" s="307" t="str">
        <f>VLOOKUP(B14,'Plantilla publicacion'!$A$3:$M$490,7,0)</f>
        <v>N/A</v>
      </c>
      <c r="H14" s="6" t="str">
        <f>VLOOKUP(B14,'Plantilla publicacion'!$A$3:$M$505,8,0)</f>
        <v>Realizar seguimiento a  los Planes de trabajo MIPG que afectan a la Política Control Interno, conforme a las recomendaciones del FURAG (Correo de solicitud de información a las áreas frente a los seguimientos de las MIPG cuando aplique)</v>
      </c>
      <c r="I14" s="6">
        <f>VLOOKUP(B14,'Plantilla publicacion'!$A$3:$M$505,9,0)</f>
        <v>1</v>
      </c>
      <c r="J14" s="6" t="str">
        <f>VLOOKUP(B14,'Plantilla publicacion'!$A$3:$M$505,10,0)</f>
        <v>Númerica</v>
      </c>
      <c r="K14" s="7">
        <f>VLOOKUP(B14,'Plantilla publicacion'!$A$3:$M$505,11,0)</f>
        <v>45748</v>
      </c>
      <c r="L14" s="7">
        <f>VLOOKUP(B14,'Plantilla publicacion'!$A$3:$M$505,12,0)</f>
        <v>45869</v>
      </c>
      <c r="M14" s="57"/>
      <c r="N14" s="16" t="str">
        <f>VLOOKUP(B14,'Plantilla publicacion'!$A$3:$M$505,13,0)</f>
        <v>50-OFICINA DE CONTROL INTERNO</v>
      </c>
      <c r="O14" s="6">
        <f>VLOOKUP(B14,'Plantilla publicacion (2)'!$S$3:$X$490,6,0)</f>
        <v>100</v>
      </c>
      <c r="P14" s="275">
        <f>VLOOKUP(B14,'Plantilla publicacion (2)'!$S$3:$Y$490,7,0)</f>
        <v>26.666666666666671</v>
      </c>
      <c r="Q14" s="16" t="str">
        <f>VLOOKUP(B14,'PAI 2025 Consolidado'!$F$6:$Z$486,21,0)</f>
        <v>Se reporta Memorando  con radicado  25-120785 del 13 de marzo 2025, en el cual se solicita seguimiento al cumplimiento de los planes de trabajo formulados para la mejora e implementación del Modelo Integrado de Planeación y Gestión – MIPG y se adjunta 1 Informe del seguimiento al MIPG. Esta actividad queda terminada.</v>
      </c>
    </row>
    <row r="15" spans="1:17" ht="51.75" thickBot="1" x14ac:dyDescent="0.3">
      <c r="A15" s="13" t="str">
        <f>VLOOKUP(B15,'Plantilla publicacion'!$A$3:$B$490,2,0)</f>
        <v>Actividad propia</v>
      </c>
      <c r="B15" s="11" t="s">
        <v>501</v>
      </c>
      <c r="C15" s="307"/>
      <c r="D15" s="307">
        <f>VLOOKUP(B15,'Plantilla publicacion'!$A$3:$M$490,6,0)</f>
        <v>0</v>
      </c>
      <c r="E15" s="307"/>
      <c r="F15" s="307"/>
      <c r="G15" s="307" t="str">
        <f>VLOOKUP(B15,'Plantilla publicacion'!$A$3:$M$490,7,0)</f>
        <v>N/A</v>
      </c>
      <c r="H15" s="11" t="str">
        <f>VLOOKUP(B15,'Plantilla publicacion'!$A$3:$M$505,8,0)</f>
        <v>Elaborar y presentar al Comité Institucional de Gestión y Desempeño el informe de seguimiento a la implementación del MIPG (Actas de CIGD)</v>
      </c>
      <c r="I15" s="11">
        <f>VLOOKUP(B15,'Plantilla publicacion'!$A$3:$M$505,9,0)</f>
        <v>1</v>
      </c>
      <c r="J15" s="11" t="str">
        <f>VLOOKUP(B15,'Plantilla publicacion'!$A$3:$M$505,10,0)</f>
        <v>Númerica</v>
      </c>
      <c r="K15" s="108">
        <f>VLOOKUP(B15,'Plantilla publicacion'!$A$3:$M$505,11,0)</f>
        <v>45748</v>
      </c>
      <c r="L15" s="108">
        <f>VLOOKUP(B15,'Plantilla publicacion'!$A$3:$M$505,12,0)</f>
        <v>45869</v>
      </c>
      <c r="M15" s="109"/>
      <c r="N15" s="110" t="str">
        <f>VLOOKUP(B15,'Plantilla publicacion'!$A$3:$M$505,13,0)</f>
        <v>50-OFICINA DE CONTROL INTERNO</v>
      </c>
      <c r="O15" s="11">
        <f>VLOOKUP(B15,'Plantilla publicacion (2)'!$S$3:$X$490,6,0)</f>
        <v>100</v>
      </c>
      <c r="P15" s="278">
        <f>VLOOKUP(B15,'Plantilla publicacion (2)'!$S$3:$Y$490,7,0)</f>
        <v>6.6666666666666679</v>
      </c>
      <c r="Q15" s="110" t="str">
        <f>VLOOKUP(B15,'PAI 2025 Consolidado'!$F$6:$Z$486,21,0)</f>
        <v>Se aporta Acta de Comité de  Gestión y Desempeño No. 6 del día 27 de mayo de 2025, donde la OCI socializo el Informe de MIPG punto número cinco (5) del contenido del documento. Por lo anterior la actividad queda terminada.</v>
      </c>
    </row>
    <row r="16" spans="1:17" s="12" customFormat="1" ht="89.25" x14ac:dyDescent="0.25">
      <c r="A16" s="5" t="str">
        <f>VLOOKUP(B16,'Plantilla publicacion'!$A$3:$B$490,2,0)</f>
        <v>Producto</v>
      </c>
      <c r="B16" s="96" t="s">
        <v>502</v>
      </c>
      <c r="C16" s="309" t="str">
        <f>VLOOKUP(B16,'Plantilla publicacion'!$A$3:$R$490,17,0)</f>
        <v>PND - 5-31-5-b- Convergencia regional - Entidades públicas territoriales y nacionales fortalecidas / PES - Transformación Institucional</v>
      </c>
      <c r="D16" s="309" t="str">
        <f>VLOOKUP(B16,'Plantilla publicacion'!$A$3:$M$505,6,0)</f>
        <v>60-Fortalecer el Sistema Integral de Gestión Institucional en el marco del Modelo Integrado de Planeación y gestión para mejorar la prestación del servicio.</v>
      </c>
      <c r="E16" s="309" t="str">
        <f>VLOOKUP(B16,'Plantilla publicacion'!$A$3:$O$490,14,0)</f>
        <v>106-Cumplimiento de productos del PAI asociados a Fortalecer el Sistema Integral de Gestión Institucional para mejorar la prestación del servicio.</v>
      </c>
      <c r="F16" s="309" t="str">
        <f>VLOOKUP(B16,'Plantilla publicacion'!$A$3:$P$490,15,0)</f>
        <v>64-1-Generación de oportunidades de cooperación y fortalecimiento de existentes con grupos de interés y de valor.-5-Direccionamiento de la oferta institucional con productos y/o servicios con enfoque preventivo, diferencial y territorial.6-Optimización, ampliación y fortalecimiento del talento humano y las capacidades técnicas, incentivando la capacitación, la permanencia y la socialización del conocimiento.8-N/A</v>
      </c>
      <c r="G16" s="309" t="str">
        <f>VLOOKUP(B16,'Plantilla publicacion'!$A$3:$M$505,7,0)</f>
        <v>N/A</v>
      </c>
      <c r="H16" s="98" t="str">
        <f>VLOOKUP(B16,'Plantilla publicacion'!$A$3:$M$505,8,0)</f>
        <v>Objetivos estratégicos y orientaciones PND, evaluados frente a la planeación 2025 y el PES (Informe elaborado y enviado a Despacho y OAP/memorando o correo)</v>
      </c>
      <c r="I16" s="98">
        <f>VLOOKUP(B16,'Plantilla publicacion'!$A$3:$M$505,9,0)</f>
        <v>1</v>
      </c>
      <c r="J16" s="98" t="str">
        <f>VLOOKUP(B16,'Plantilla publicacion'!$A$3:$M$505,10,0)</f>
        <v>Númerica</v>
      </c>
      <c r="K16" s="166">
        <f>VLOOKUP(B16,'Plantilla publicacion'!$A$3:$M$505,11,0)</f>
        <v>45707</v>
      </c>
      <c r="L16" s="166">
        <f>VLOOKUP(B16,'Plantilla publicacion'!$A$3:$M$505,12,0)</f>
        <v>45873</v>
      </c>
      <c r="M16" s="98">
        <f>IF(ISERROR(VLOOKUP(B16,'Plantilla publicacion'!$A$3:$P$490,16,0)),"NA",VLOOKUP(B16,'Plantilla publicacion'!$A$3:$P$490,16,0))</f>
        <v>0</v>
      </c>
      <c r="N16" s="99" t="str">
        <f>VLOOKUP(B16,'Plantilla publicacion'!$A$3:$M$505,13,0)</f>
        <v>50-OFICINA DE CONTROL INTERNO</v>
      </c>
      <c r="O16" s="98">
        <f>VLOOKUP(B16,'Plantilla publicacion (2)'!$S$3:$X$490,6,0)</f>
        <v>100</v>
      </c>
      <c r="P16" s="274">
        <f>VLOOKUP(B16,'Plantilla publicacion (2)'!$S$3:$Y$490,7,0)</f>
        <v>25</v>
      </c>
      <c r="Q16" s="99" t="str">
        <f>VLOOKUP(B16,'PAI 2025 Consolidado'!$F$6:$Z$486,21,0)</f>
        <v xml:space="preserve">Se reporta Memorando con radicado 25-165192 dirigido a la OAP e Informe Seguimiento: “VERIFICACIÓN DEL CUMPLIMIENTO DE LOS COMPROMISOS ASIGNADOS A LA SIC DE ACUERDO CON EL PLAN NACIONAL DE DESARROLLO”. Por lo anterior esta actividad queda terminada.
</v>
      </c>
    </row>
    <row r="17" spans="1:17" ht="63.75" x14ac:dyDescent="0.25">
      <c r="A17" s="13" t="str">
        <f>VLOOKUP(B17,'Plantilla publicacion'!$A$3:$B$490,2,0)</f>
        <v>Actividad propia</v>
      </c>
      <c r="B17" s="100" t="s">
        <v>504</v>
      </c>
      <c r="C17" s="307"/>
      <c r="D17" s="307">
        <f>VLOOKUP(B17,'Plantilla publicacion'!$A$3:$M$490,6,0)</f>
        <v>0</v>
      </c>
      <c r="E17" s="307"/>
      <c r="F17" s="307"/>
      <c r="G17" s="307"/>
      <c r="H17" s="6" t="str">
        <f>VLOOKUP(B17,'Plantilla publicacion'!$A$3:$M$505,8,0)</f>
        <v>Evaluar el cumplimiento de compromisos que la Superintendencia  tiene en el Plan Estratégico Sectorial frente a los objetivos estratégicos del ministerio (informe con los resultados de la evaluación elaborado)</v>
      </c>
      <c r="I17" s="6">
        <f>VLOOKUP(B17,'Plantilla publicacion'!$A$3:$M$505,9,0)</f>
        <v>1</v>
      </c>
      <c r="J17" s="6" t="str">
        <f>VLOOKUP(B17,'Plantilla publicacion'!$A$3:$M$505,10,0)</f>
        <v>Númerica</v>
      </c>
      <c r="K17" s="7">
        <f>VLOOKUP(B17,'Plantilla publicacion'!$A$3:$M$505,11,0)</f>
        <v>45707</v>
      </c>
      <c r="L17" s="7">
        <f>VLOOKUP(B17,'Plantilla publicacion'!$A$3:$M$505,12,0)</f>
        <v>45873</v>
      </c>
      <c r="M17" s="57"/>
      <c r="N17" s="101" t="str">
        <f>VLOOKUP(B17,'Plantilla publicacion'!$A$3:$M$505,13,0)</f>
        <v>50-OFICINA DE CONTROL INTERNO</v>
      </c>
      <c r="O17" s="6">
        <f>VLOOKUP(B17,'Plantilla publicacion (2)'!$S$3:$X$490,6,0)</f>
        <v>100</v>
      </c>
      <c r="P17" s="275">
        <f>VLOOKUP(B17,'Plantilla publicacion (2)'!$S$3:$Y$490,7,0)</f>
        <v>26.666666666666671</v>
      </c>
      <c r="Q17" s="101" t="str">
        <f>VLOOKUP(B17,'PAI 2025 Consolidado'!$F$6:$Z$486,21,0)</f>
        <v>Se presenta Informe de Seguimiento “VERIFICACIÓN DEL CUMPLIMIENTO DE LOS COMPROMISOS ASIGNADOS A LA SIC DE ACUERDO CON EL PLAN NACIONAL DE DESARROLLO”, de fecha 22 de abril de 2025. Por lo anterior la actividad se da por terminada.</v>
      </c>
    </row>
    <row r="18" spans="1:17" ht="77.25" thickBot="1" x14ac:dyDescent="0.3">
      <c r="A18" s="13" t="str">
        <f>VLOOKUP(B18,'Plantilla publicacion'!$A$3:$B$490,2,0)</f>
        <v>Actividad propia</v>
      </c>
      <c r="B18" s="102" t="s">
        <v>507</v>
      </c>
      <c r="C18" s="308"/>
      <c r="D18" s="308">
        <f>VLOOKUP(B18,'Plantilla publicacion'!$A$3:$M$490,6,0)</f>
        <v>0</v>
      </c>
      <c r="E18" s="308"/>
      <c r="F18" s="308"/>
      <c r="G18" s="308"/>
      <c r="H18" s="104" t="str">
        <f>VLOOKUP(B18,'Plantilla publicacion'!$A$3:$M$505,8,0)</f>
        <v>Elaborar y radicar ante los responsables, el informe. (informe con los resultados de la evaluación elaborado y radicado al Superintendente y OAP / Correo-Memorando)</v>
      </c>
      <c r="I18" s="104">
        <f>VLOOKUP(B18,'Plantilla publicacion'!$A$3:$M$505,9,0)</f>
        <v>1</v>
      </c>
      <c r="J18" s="104" t="str">
        <f>VLOOKUP(B18,'Plantilla publicacion'!$A$3:$M$505,10,0)</f>
        <v>Númerica</v>
      </c>
      <c r="K18" s="105">
        <f>VLOOKUP(B18,'Plantilla publicacion'!$A$3:$M$505,11,0)</f>
        <v>45707</v>
      </c>
      <c r="L18" s="105">
        <f>VLOOKUP(B18,'Plantilla publicacion'!$A$3:$M$505,12,0)</f>
        <v>45873</v>
      </c>
      <c r="M18" s="106"/>
      <c r="N18" s="107" t="str">
        <f>VLOOKUP(B18,'Plantilla publicacion'!$A$3:$M$505,13,0)</f>
        <v>50-OFICINA DE CONTROL INTERNO</v>
      </c>
      <c r="O18" s="104">
        <f>VLOOKUP(B18,'Plantilla publicacion (2)'!$S$3:$X$490,6,0)</f>
        <v>100</v>
      </c>
      <c r="P18" s="276">
        <f>VLOOKUP(B18,'Plantilla publicacion (2)'!$S$3:$Y$490,7,0)</f>
        <v>6.6666666666666679</v>
      </c>
      <c r="Q18" s="107" t="str">
        <f>VLOOKUP(B18,'PAI 2025 Consolidado'!$F$6:$Z$486,21,0)</f>
        <v>Se presenta Informe de Seguimiento “VERIFICACIÓN DEL CUMPLIMIENTO DE LOS COMPROMISOS ASIGNADOS A LA SIC DE ACUERDO CON EL PLAN NACIONAL DE DESARROLLO”, de fecha 22 de abril de 2025 y Memorando de envío con Rad. 25-165192.  Por lo anterior la actividad se da por terminada.</v>
      </c>
    </row>
  </sheetData>
  <autoFilter ref="A9:N18" xr:uid="{5AD4A8B9-DA5F-4133-BA0D-1F60F10F51BC}"/>
  <mergeCells count="27">
    <mergeCell ref="O4:Q4"/>
    <mergeCell ref="O5:P5"/>
    <mergeCell ref="O6:P6"/>
    <mergeCell ref="O7:Q7"/>
    <mergeCell ref="B8:D8"/>
    <mergeCell ref="G8:N8"/>
    <mergeCell ref="B1:G3"/>
    <mergeCell ref="H1:N3"/>
    <mergeCell ref="B4:N4"/>
    <mergeCell ref="B6:N6"/>
    <mergeCell ref="B7:N7"/>
    <mergeCell ref="B5:L5"/>
    <mergeCell ref="C10:C12"/>
    <mergeCell ref="G10:G12"/>
    <mergeCell ref="F10:F12"/>
    <mergeCell ref="E10:E12"/>
    <mergeCell ref="D10:D12"/>
    <mergeCell ref="C13:C15"/>
    <mergeCell ref="D13:D15"/>
    <mergeCell ref="E13:E15"/>
    <mergeCell ref="F13:F15"/>
    <mergeCell ref="G13:G15"/>
    <mergeCell ref="G16:G18"/>
    <mergeCell ref="F16:F18"/>
    <mergeCell ref="E16:E18"/>
    <mergeCell ref="D16:D18"/>
    <mergeCell ref="C16:C18"/>
  </mergeCells>
  <conditionalFormatting sqref="H14:N15 H11:N12 H17:N18">
    <cfRule type="cellIs" dxfId="29" priority="42" operator="equal">
      <formula>0</formula>
    </cfRule>
  </conditionalFormatting>
  <conditionalFormatting sqref="A11:A12 A14:A15 A17:A18 N10 N13 Q10:XFD10 Q13:XFD13 A16:XFD16">
    <cfRule type="cellIs" dxfId="28" priority="41" operator="equal">
      <formula>0</formula>
    </cfRule>
  </conditionalFormatting>
  <conditionalFormatting sqref="B6:N6">
    <cfRule type="cellIs" dxfId="27" priority="40" operator="equal">
      <formula>0</formula>
    </cfRule>
  </conditionalFormatting>
  <conditionalFormatting sqref="A10:B10 H10:L10">
    <cfRule type="cellIs" dxfId="26" priority="39" operator="equal">
      <formula>0</formula>
    </cfRule>
  </conditionalFormatting>
  <conditionalFormatting sqref="A13:B13 H13:L13">
    <cfRule type="cellIs" dxfId="25" priority="38" operator="equal">
      <formula>0</formula>
    </cfRule>
  </conditionalFormatting>
  <conditionalFormatting sqref="A9:N9 R9:XFD9">
    <cfRule type="cellIs" dxfId="24" priority="29" operator="equal">
      <formula>0</formula>
    </cfRule>
  </conditionalFormatting>
  <conditionalFormatting sqref="C10">
    <cfRule type="cellIs" dxfId="23" priority="25" operator="equal">
      <formula>0</formula>
    </cfRule>
  </conditionalFormatting>
  <conditionalFormatting sqref="G10">
    <cfRule type="cellIs" dxfId="22" priority="24" operator="equal">
      <formula>0</formula>
    </cfRule>
  </conditionalFormatting>
  <conditionalFormatting sqref="F10">
    <cfRule type="cellIs" dxfId="21" priority="23" operator="equal">
      <formula>0</formula>
    </cfRule>
  </conditionalFormatting>
  <conditionalFormatting sqref="E10">
    <cfRule type="cellIs" dxfId="20" priority="22" operator="equal">
      <formula>0</formula>
    </cfRule>
  </conditionalFormatting>
  <conditionalFormatting sqref="D10">
    <cfRule type="cellIs" dxfId="19" priority="21" operator="equal">
      <formula>0</formula>
    </cfRule>
  </conditionalFormatting>
  <conditionalFormatting sqref="C13">
    <cfRule type="cellIs" dxfId="18" priority="20" operator="equal">
      <formula>0</formula>
    </cfRule>
  </conditionalFormatting>
  <conditionalFormatting sqref="D13">
    <cfRule type="cellIs" dxfId="17" priority="19" operator="equal">
      <formula>0</formula>
    </cfRule>
  </conditionalFormatting>
  <conditionalFormatting sqref="E13">
    <cfRule type="cellIs" dxfId="16" priority="18" operator="equal">
      <formula>0</formula>
    </cfRule>
  </conditionalFormatting>
  <conditionalFormatting sqref="F13">
    <cfRule type="cellIs" dxfId="15" priority="17" operator="equal">
      <formula>0</formula>
    </cfRule>
  </conditionalFormatting>
  <conditionalFormatting sqref="G13">
    <cfRule type="cellIs" dxfId="14" priority="16" operator="equal">
      <formula>0</formula>
    </cfRule>
  </conditionalFormatting>
  <conditionalFormatting sqref="M13">
    <cfRule type="cellIs" dxfId="13" priority="14" operator="equal">
      <formula>0</formula>
    </cfRule>
  </conditionalFormatting>
  <conditionalFormatting sqref="M10">
    <cfRule type="cellIs" dxfId="12" priority="12" operator="equal">
      <formula>0</formula>
    </cfRule>
  </conditionalFormatting>
  <conditionalFormatting sqref="O14:O15 O11:O12 O17:O18">
    <cfRule type="cellIs" dxfId="11" priority="7" operator="equal">
      <formula>0</formula>
    </cfRule>
  </conditionalFormatting>
  <conditionalFormatting sqref="O10:P10">
    <cfRule type="cellIs" dxfId="10" priority="6" operator="equal">
      <formula>0</formula>
    </cfRule>
  </conditionalFormatting>
  <conditionalFormatting sqref="O13:P13">
    <cfRule type="cellIs" dxfId="9" priority="5" operator="equal">
      <formula>0</formula>
    </cfRule>
  </conditionalFormatting>
  <conditionalFormatting sqref="P14:P15 P11:P12 P17:P18">
    <cfRule type="cellIs" dxfId="8" priority="3" operator="equal">
      <formula>0</formula>
    </cfRule>
  </conditionalFormatting>
  <conditionalFormatting sqref="Q14:Q15 Q11:Q12 Q17:Q18">
    <cfRule type="cellIs" dxfId="7" priority="1" operator="equal">
      <formula>0</formula>
    </cfRule>
  </conditionalFormatting>
  <dataValidations count="4">
    <dataValidation type="list" allowBlank="1" showInputMessage="1" showErrorMessage="1" sqref="G10:G16" xr:uid="{B10786AF-5A69-4C99-92DC-47E71D325FF8}">
      <formula1>financiamiento</formula1>
    </dataValidation>
    <dataValidation type="list" allowBlank="1" showInputMessage="1" showErrorMessage="1" sqref="C10 C13 C16" xr:uid="{2A684977-8470-4A36-93A4-3B25231484CE}">
      <formula1>politicas</formula1>
    </dataValidation>
    <dataValidation type="list" allowBlank="1" showInputMessage="1" showErrorMessage="1" sqref="N10:N18" xr:uid="{0205168F-4B56-4A77-8409-9E48DD98B670}">
      <formula1>area</formula1>
    </dataValidation>
    <dataValidation type="list" allowBlank="1" showErrorMessage="1" sqref="J10:J18" xr:uid="{AA4247F2-E880-4E05-9771-0907D98FFE79}">
      <formula1>"1-Númerica,2-Porcentual"</formula1>
    </dataValidation>
  </dataValidations>
  <pageMargins left="0.70866141732283472" right="0.70866141732283472" top="0.74803149606299213" bottom="0.74803149606299213" header="0.31496062992125984" footer="0.31496062992125984"/>
  <pageSetup scale="39" orientation="portrait" r:id="rId1"/>
  <drawing r:id="rId2"/>
</worksheet>
</file>

<file path=docMetadata/LabelInfo.xml><?xml version="1.0" encoding="utf-8"?>
<clbl:labelList xmlns:clbl="http://schemas.microsoft.com/office/2020/mipLabelMetadata">
  <clbl:label id="{9478eec2-8df7-4948-80d3-740a16e1dcca}" enabled="0" method="" siteId="{9478eec2-8df7-4948-80d3-740a16e1dcca}"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vt:i4>
      </vt:variant>
    </vt:vector>
  </HeadingPairs>
  <TitlesOfParts>
    <vt:vector size="18" baseType="lpstr">
      <vt:lpstr>Hoja4</vt:lpstr>
      <vt:lpstr>CONTENIDO </vt:lpstr>
      <vt:lpstr>Dimensión 1 - Talento Humano </vt:lpstr>
      <vt:lpstr>Dimensión 2 - Direccionamiento</vt:lpstr>
      <vt:lpstr>Dimensión 3-Gestión con Valor</vt:lpstr>
      <vt:lpstr>Dimensión 4 - Evaluación de res</vt:lpstr>
      <vt:lpstr>Dimensión 5 - Información y com</vt:lpstr>
      <vt:lpstr>Dimensión 6 - GESCO+I</vt:lpstr>
      <vt:lpstr>Dimensión 7 - Control Interno</vt:lpstr>
      <vt:lpstr>PAI 2025 Consolidado</vt:lpstr>
      <vt:lpstr>Plantilla publicacion</vt:lpstr>
      <vt:lpstr>RANKIG</vt:lpstr>
      <vt:lpstr>Convenciones</vt:lpstr>
      <vt:lpstr>Plantilla publicacion (2)</vt:lpstr>
      <vt:lpstr>PAI 2025 GPS rempl2)</vt:lpstr>
      <vt:lpstr>Hoja1</vt:lpstr>
      <vt:lpstr>Plan de acci�n consolidado 2025</vt:lpstr>
      <vt:lpstr>'Dimensión 3-Gestión con Valor'!Área_de_impresión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Jhon Jairo Arias Chaparro</dc:creator>
  <cp:lastModifiedBy>Mery Brigeth Melguizo Báez</cp:lastModifiedBy>
  <dcterms:created xsi:type="dcterms:W3CDTF">2025-01-15T18:46:04Z</dcterms:created>
  <dcterms:modified xsi:type="dcterms:W3CDTF">2025-12-17T21:44:01Z</dcterms:modified>
</cp:coreProperties>
</file>